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4.xml" ContentType="application/vnd.openxmlformats-officedocument.drawing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063C527F-8978-4D9E-BD13-8A677D30C052}" xr6:coauthVersionLast="47" xr6:coauthVersionMax="47" xr10:uidLastSave="{00000000-0000-0000-0000-000000000000}"/>
  <bookViews>
    <workbookView xWindow="-120" yWindow="-120" windowWidth="29040" windowHeight="15840" tabRatio="880" firstSheet="1" activeTab="6" xr2:uid="{00000000-000D-0000-FFFF-FFFF00000000}"/>
  </bookViews>
  <sheets>
    <sheet name="Sheet2" sheetId="48" state="hidden" r:id="rId1"/>
    <sheet name="节奏总纲" sheetId="64" r:id="rId2"/>
    <sheet name="其他调用" sheetId="72" r:id="rId3"/>
    <sheet name="基础信息" sheetId="63" r:id="rId4"/>
    <sheet name="基础信息（日文新手）" sheetId="90" r:id="rId5"/>
    <sheet name="天下大势解锁设计（开放3国）" sheetId="73" r:id="rId6"/>
    <sheet name="日文新手剧本天下大势（开放2国）" sheetId="89" r:id="rId7"/>
    <sheet name="天下大势解锁设计（开放4国一赛季）" sheetId="74" r:id="rId8"/>
    <sheet name="天下大势解锁设计（开放2国一赛季）" sheetId="87" r:id="rId9"/>
    <sheet name="天下大势解锁设计（开放3国三赛季）" sheetId="78" r:id="rId10"/>
    <sheet name="天下大势解锁设计（开放3国四赛季）" sheetId="81" r:id="rId11"/>
    <sheet name="天下大势解锁设计（开放3国五赛季）" sheetId="86" r:id="rId12"/>
    <sheet name="天下大势解锁设计（开放7国）" sheetId="75" r:id="rId13"/>
    <sheet name="1赛季结算" sheetId="76" r:id="rId14"/>
    <sheet name="1赛季PlanC结算" sheetId="85" r:id="rId15"/>
    <sheet name="2赛季结算" sheetId="80" r:id="rId16"/>
    <sheet name="3赛季结算3国" sheetId="79" r:id="rId17"/>
    <sheet name="4赛季结算3国" sheetId="82" r:id="rId18"/>
    <sheet name="5赛季结算3国" sheetId="83" r:id="rId19"/>
    <sheet name="7赛季结算3国" sheetId="88" r:id="rId20"/>
    <sheet name="城池攻占积分设计" sheetId="84" r:id="rId21"/>
    <sheet name="Sheet1" sheetId="71" state="hidden" r:id="rId22"/>
  </sheets>
  <functionGroups builtInGroupCount="19"/>
  <externalReferences>
    <externalReference r:id="rId23"/>
    <externalReference r:id="rId24"/>
    <externalReference r:id="rId25"/>
    <externalReference r:id="rId26"/>
    <externalReference r:id="rId27"/>
  </externalReferences>
  <definedNames>
    <definedName name="aaa">(#REF!,#REF!)</definedName>
    <definedName name="时间节点">#REF!</definedName>
  </definedNames>
  <calcPr calcId="191029"/>
  <customWorkbookViews>
    <customWorkbookView name="admin - 个人视图" guid="{459B7961-6E0F-4AD2-B1C7-0898323A2E74}" mergeInterval="0" personalView="1" maximized="1" windowWidth="1920" windowHeight="804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C7" i="89" l="1"/>
  <c r="BC8" i="89"/>
  <c r="BC9" i="89"/>
  <c r="BC10" i="89"/>
  <c r="BC11" i="89"/>
  <c r="BC6" i="89"/>
  <c r="BC5" i="89"/>
  <c r="BD6" i="89"/>
  <c r="BD7" i="89"/>
  <c r="BD8" i="89"/>
  <c r="BD9" i="89"/>
  <c r="BD10" i="89"/>
  <c r="BD11" i="89"/>
  <c r="BD5" i="89"/>
  <c r="D6" i="89"/>
  <c r="D7" i="89"/>
  <c r="D8" i="89"/>
  <c r="D9" i="89"/>
  <c r="D10" i="89"/>
  <c r="D11" i="89"/>
  <c r="D12" i="89"/>
  <c r="D13" i="89"/>
  <c r="D14" i="89"/>
  <c r="D15" i="89"/>
  <c r="D16" i="89"/>
  <c r="D17" i="89"/>
  <c r="D18" i="89"/>
  <c r="D19" i="89"/>
  <c r="D20" i="89"/>
  <c r="D21" i="89"/>
  <c r="D22" i="89"/>
  <c r="D23" i="89"/>
  <c r="D24" i="89"/>
  <c r="D25" i="89"/>
  <c r="D26" i="89"/>
  <c r="D27" i="89"/>
  <c r="D28" i="89"/>
  <c r="D5" i="89"/>
  <c r="H13" i="90"/>
  <c r="H16" i="90" s="1"/>
  <c r="H14" i="90"/>
  <c r="H17" i="90" s="1"/>
  <c r="H15" i="90"/>
  <c r="H18" i="90"/>
  <c r="H12" i="90"/>
  <c r="G9" i="90"/>
  <c r="E10" i="90"/>
  <c r="F10" i="90" s="1"/>
  <c r="G10" i="90" s="1"/>
  <c r="G93" i="90"/>
  <c r="F93" i="90"/>
  <c r="E93" i="90"/>
  <c r="D93" i="90"/>
  <c r="C93" i="90"/>
  <c r="B93" i="90"/>
  <c r="G92" i="90"/>
  <c r="F92" i="90"/>
  <c r="E92" i="90"/>
  <c r="D92" i="90"/>
  <c r="C92" i="90"/>
  <c r="B92" i="90"/>
  <c r="G91" i="90"/>
  <c r="F91" i="90"/>
  <c r="E91" i="90"/>
  <c r="D91" i="90"/>
  <c r="C91" i="90"/>
  <c r="B91" i="90"/>
  <c r="G90" i="90"/>
  <c r="F90" i="90"/>
  <c r="E90" i="90"/>
  <c r="D90" i="90"/>
  <c r="C90" i="90"/>
  <c r="B90" i="90"/>
  <c r="G89" i="90"/>
  <c r="F89" i="90"/>
  <c r="E89" i="90"/>
  <c r="D89" i="90"/>
  <c r="C89" i="90"/>
  <c r="B89" i="90"/>
  <c r="G88" i="90"/>
  <c r="F88" i="90"/>
  <c r="E88" i="90"/>
  <c r="D88" i="90"/>
  <c r="C88" i="90"/>
  <c r="B88" i="90"/>
  <c r="G87" i="90"/>
  <c r="F87" i="90"/>
  <c r="E87" i="90"/>
  <c r="D87" i="90"/>
  <c r="C87" i="90"/>
  <c r="B87" i="90"/>
  <c r="G86" i="90"/>
  <c r="F86" i="90"/>
  <c r="E86" i="90"/>
  <c r="D86" i="90"/>
  <c r="C86" i="90"/>
  <c r="B86" i="90"/>
  <c r="G85" i="90"/>
  <c r="F85" i="90"/>
  <c r="E85" i="90"/>
  <c r="D85" i="90"/>
  <c r="C85" i="90"/>
  <c r="B85" i="90"/>
  <c r="G84" i="90"/>
  <c r="F84" i="90"/>
  <c r="E84" i="90"/>
  <c r="D84" i="90"/>
  <c r="C84" i="90"/>
  <c r="B84" i="90"/>
  <c r="G83" i="90"/>
  <c r="F83" i="90"/>
  <c r="E83" i="90"/>
  <c r="D83" i="90"/>
  <c r="C83" i="90"/>
  <c r="B83" i="90"/>
  <c r="G82" i="90"/>
  <c r="F82" i="90"/>
  <c r="E82" i="90"/>
  <c r="D82" i="90"/>
  <c r="C82" i="90"/>
  <c r="B82" i="90"/>
  <c r="G81" i="90"/>
  <c r="F81" i="90"/>
  <c r="E81" i="90"/>
  <c r="D81" i="90"/>
  <c r="C81" i="90"/>
  <c r="B81" i="90"/>
  <c r="G80" i="90"/>
  <c r="F80" i="90"/>
  <c r="E80" i="90"/>
  <c r="D80" i="90"/>
  <c r="C80" i="90"/>
  <c r="B80" i="90"/>
  <c r="G79" i="90"/>
  <c r="F79" i="90"/>
  <c r="E79" i="90"/>
  <c r="D79" i="90"/>
  <c r="C79" i="90"/>
  <c r="B79" i="90"/>
  <c r="G78" i="90"/>
  <c r="F78" i="90"/>
  <c r="E78" i="90"/>
  <c r="D78" i="90"/>
  <c r="C78" i="90"/>
  <c r="B78" i="90"/>
  <c r="G77" i="90"/>
  <c r="F77" i="90"/>
  <c r="E77" i="90"/>
  <c r="D77" i="90"/>
  <c r="C77" i="90"/>
  <c r="B77" i="90"/>
  <c r="G76" i="90"/>
  <c r="F76" i="90"/>
  <c r="E76" i="90"/>
  <c r="D76" i="90"/>
  <c r="C76" i="90"/>
  <c r="B76" i="90"/>
  <c r="G75" i="90"/>
  <c r="F75" i="90"/>
  <c r="E75" i="90"/>
  <c r="D75" i="90"/>
  <c r="C75" i="90"/>
  <c r="B75" i="90"/>
  <c r="G74" i="90"/>
  <c r="F74" i="90"/>
  <c r="E74" i="90"/>
  <c r="D74" i="90"/>
  <c r="C74" i="90"/>
  <c r="B74" i="90"/>
  <c r="G73" i="90"/>
  <c r="F73" i="90"/>
  <c r="E73" i="90"/>
  <c r="D73" i="90"/>
  <c r="C73" i="90"/>
  <c r="B73" i="90"/>
  <c r="G72" i="90"/>
  <c r="F72" i="90"/>
  <c r="E72" i="90"/>
  <c r="D72" i="90"/>
  <c r="C72" i="90"/>
  <c r="B72" i="90"/>
  <c r="G71" i="90"/>
  <c r="F71" i="90"/>
  <c r="E71" i="90"/>
  <c r="D71" i="90"/>
  <c r="C71" i="90"/>
  <c r="B71" i="90"/>
  <c r="H70" i="90"/>
  <c r="G70" i="90"/>
  <c r="F70" i="90"/>
  <c r="E70" i="90"/>
  <c r="D70" i="90"/>
  <c r="C70" i="90"/>
  <c r="B70" i="90"/>
  <c r="F9" i="90"/>
  <c r="AT221" i="89"/>
  <c r="AS221" i="89"/>
  <c r="AR221" i="89"/>
  <c r="AQ221" i="89"/>
  <c r="AP221" i="89"/>
  <c r="AM221" i="89"/>
  <c r="AL221" i="89"/>
  <c r="AK221" i="89"/>
  <c r="AJ221" i="89"/>
  <c r="AI221" i="89"/>
  <c r="AT220" i="89"/>
  <c r="AS220" i="89"/>
  <c r="AR220" i="89"/>
  <c r="AQ220" i="89"/>
  <c r="AP220" i="89"/>
  <c r="AM220" i="89"/>
  <c r="AL220" i="89"/>
  <c r="AK220" i="89"/>
  <c r="AJ220" i="89"/>
  <c r="AI220" i="89"/>
  <c r="AT219" i="89"/>
  <c r="AS219" i="89"/>
  <c r="AR219" i="89"/>
  <c r="AQ219" i="89"/>
  <c r="AP219" i="89"/>
  <c r="AM219" i="89"/>
  <c r="AL219" i="89"/>
  <c r="AK219" i="89"/>
  <c r="AJ219" i="89"/>
  <c r="AI219" i="89"/>
  <c r="AT218" i="89"/>
  <c r="AS218" i="89"/>
  <c r="AR218" i="89"/>
  <c r="AQ218" i="89"/>
  <c r="AP218" i="89"/>
  <c r="AM218" i="89"/>
  <c r="AL218" i="89"/>
  <c r="AK218" i="89"/>
  <c r="AJ218" i="89"/>
  <c r="AI218" i="89"/>
  <c r="AT217" i="89"/>
  <c r="AS217" i="89"/>
  <c r="AR217" i="89"/>
  <c r="AQ217" i="89"/>
  <c r="AP217" i="89"/>
  <c r="AM217" i="89"/>
  <c r="AL217" i="89"/>
  <c r="AK217" i="89"/>
  <c r="AJ217" i="89"/>
  <c r="AI217" i="89"/>
  <c r="AT216" i="89"/>
  <c r="AS216" i="89"/>
  <c r="AR216" i="89"/>
  <c r="AQ216" i="89"/>
  <c r="AP216" i="89"/>
  <c r="AM216" i="89"/>
  <c r="AL216" i="89"/>
  <c r="AK216" i="89"/>
  <c r="AJ216" i="89"/>
  <c r="AI216" i="89"/>
  <c r="AT215" i="89"/>
  <c r="AS215" i="89"/>
  <c r="AR215" i="89"/>
  <c r="AQ215" i="89"/>
  <c r="AP215" i="89"/>
  <c r="AM215" i="89"/>
  <c r="AL215" i="89"/>
  <c r="AK215" i="89"/>
  <c r="AJ215" i="89"/>
  <c r="AI215" i="89"/>
  <c r="AT214" i="89"/>
  <c r="AS214" i="89"/>
  <c r="AR214" i="89"/>
  <c r="AQ214" i="89"/>
  <c r="AP214" i="89"/>
  <c r="AM214" i="89"/>
  <c r="AL214" i="89"/>
  <c r="AK214" i="89"/>
  <c r="AJ214" i="89"/>
  <c r="AI214" i="89"/>
  <c r="AT213" i="89"/>
  <c r="AS213" i="89"/>
  <c r="AR213" i="89"/>
  <c r="AQ213" i="89"/>
  <c r="AP213" i="89"/>
  <c r="AM213" i="89"/>
  <c r="AL213" i="89"/>
  <c r="AK213" i="89"/>
  <c r="AJ213" i="89"/>
  <c r="AI213" i="89"/>
  <c r="AT212" i="89"/>
  <c r="AS212" i="89"/>
  <c r="AR212" i="89"/>
  <c r="AQ212" i="89"/>
  <c r="AP212" i="89"/>
  <c r="AM212" i="89"/>
  <c r="AL212" i="89"/>
  <c r="AK212" i="89"/>
  <c r="AJ212" i="89"/>
  <c r="AI212" i="89"/>
  <c r="AT211" i="89"/>
  <c r="AS211" i="89"/>
  <c r="AR211" i="89"/>
  <c r="AQ211" i="89"/>
  <c r="AP211" i="89"/>
  <c r="AM211" i="89"/>
  <c r="AL211" i="89"/>
  <c r="AK211" i="89"/>
  <c r="AJ211" i="89"/>
  <c r="AI211" i="89"/>
  <c r="AT210" i="89"/>
  <c r="AS210" i="89"/>
  <c r="AR210" i="89"/>
  <c r="AQ210" i="89"/>
  <c r="AP210" i="89"/>
  <c r="AM210" i="89"/>
  <c r="AL210" i="89"/>
  <c r="AK210" i="89"/>
  <c r="AJ210" i="89"/>
  <c r="AI210" i="89"/>
  <c r="AT209" i="89"/>
  <c r="AS209" i="89"/>
  <c r="AR209" i="89"/>
  <c r="AQ209" i="89"/>
  <c r="AP209" i="89"/>
  <c r="AM209" i="89"/>
  <c r="AL209" i="89"/>
  <c r="AK209" i="89"/>
  <c r="AJ209" i="89"/>
  <c r="AI209" i="89"/>
  <c r="AT208" i="89"/>
  <c r="AS208" i="89"/>
  <c r="AR208" i="89"/>
  <c r="AQ208" i="89"/>
  <c r="AP208" i="89"/>
  <c r="AM208" i="89"/>
  <c r="AL208" i="89"/>
  <c r="AK208" i="89"/>
  <c r="AJ208" i="89"/>
  <c r="AI208" i="89"/>
  <c r="AT207" i="89"/>
  <c r="AS207" i="89"/>
  <c r="AR207" i="89"/>
  <c r="AQ207" i="89"/>
  <c r="AP207" i="89"/>
  <c r="AM207" i="89"/>
  <c r="AL207" i="89"/>
  <c r="AK207" i="89"/>
  <c r="AJ207" i="89"/>
  <c r="AI207" i="89"/>
  <c r="AT206" i="89"/>
  <c r="AS206" i="89"/>
  <c r="AR206" i="89"/>
  <c r="AQ206" i="89"/>
  <c r="AP206" i="89"/>
  <c r="AM206" i="89"/>
  <c r="AL206" i="89"/>
  <c r="AK206" i="89"/>
  <c r="AJ206" i="89"/>
  <c r="AI206" i="89"/>
  <c r="AT205" i="89"/>
  <c r="AS205" i="89"/>
  <c r="AR205" i="89"/>
  <c r="AQ205" i="89"/>
  <c r="AP205" i="89"/>
  <c r="AM205" i="89"/>
  <c r="AL205" i="89"/>
  <c r="AK205" i="89"/>
  <c r="AJ205" i="89"/>
  <c r="AI205" i="89"/>
  <c r="AT204" i="89"/>
  <c r="AS204" i="89"/>
  <c r="AR204" i="89"/>
  <c r="AQ204" i="89"/>
  <c r="AP204" i="89"/>
  <c r="AM204" i="89"/>
  <c r="AL204" i="89"/>
  <c r="AK204" i="89"/>
  <c r="AJ204" i="89"/>
  <c r="AI204" i="89"/>
  <c r="AT203" i="89"/>
  <c r="AS203" i="89"/>
  <c r="AR203" i="89"/>
  <c r="AQ203" i="89"/>
  <c r="AP203" i="89"/>
  <c r="AM203" i="89"/>
  <c r="AL203" i="89"/>
  <c r="AK203" i="89"/>
  <c r="AJ203" i="89"/>
  <c r="AI203" i="89"/>
  <c r="AT202" i="89"/>
  <c r="AS202" i="89"/>
  <c r="AR202" i="89"/>
  <c r="AQ202" i="89"/>
  <c r="AP202" i="89"/>
  <c r="AM202" i="89"/>
  <c r="AL202" i="89"/>
  <c r="AK202" i="89"/>
  <c r="AJ202" i="89"/>
  <c r="AI202" i="89"/>
  <c r="AT201" i="89"/>
  <c r="AS201" i="89"/>
  <c r="AR201" i="89"/>
  <c r="AQ201" i="89"/>
  <c r="AP201" i="89"/>
  <c r="AM201" i="89"/>
  <c r="AL201" i="89"/>
  <c r="AK201" i="89"/>
  <c r="AJ201" i="89"/>
  <c r="AI201" i="89"/>
  <c r="AT200" i="89"/>
  <c r="AS200" i="89"/>
  <c r="AR200" i="89"/>
  <c r="AQ200" i="89"/>
  <c r="AP200" i="89"/>
  <c r="AM200" i="89"/>
  <c r="AL200" i="89"/>
  <c r="AK200" i="89"/>
  <c r="AJ200" i="89"/>
  <c r="AI200" i="89"/>
  <c r="AT199" i="89"/>
  <c r="AS199" i="89"/>
  <c r="AR199" i="89"/>
  <c r="AQ199" i="89"/>
  <c r="AP199" i="89"/>
  <c r="AM199" i="89"/>
  <c r="AL199" i="89"/>
  <c r="AK199" i="89"/>
  <c r="AJ199" i="89"/>
  <c r="AI199" i="89"/>
  <c r="AT198" i="89"/>
  <c r="AS198" i="89"/>
  <c r="AR198" i="89"/>
  <c r="AQ198" i="89"/>
  <c r="AP198" i="89"/>
  <c r="AM198" i="89"/>
  <c r="AL198" i="89"/>
  <c r="AK198" i="89"/>
  <c r="AJ198" i="89"/>
  <c r="AI198" i="89"/>
  <c r="AT197" i="89"/>
  <c r="AS197" i="89"/>
  <c r="AR197" i="89"/>
  <c r="AQ197" i="89"/>
  <c r="AP197" i="89"/>
  <c r="AM197" i="89"/>
  <c r="AL197" i="89"/>
  <c r="AK197" i="89"/>
  <c r="AJ197" i="89"/>
  <c r="AI197" i="89"/>
  <c r="AT196" i="89"/>
  <c r="AS196" i="89"/>
  <c r="AR196" i="89"/>
  <c r="AQ196" i="89"/>
  <c r="AP196" i="89"/>
  <c r="AM196" i="89"/>
  <c r="AL196" i="89"/>
  <c r="AK196" i="89"/>
  <c r="AJ196" i="89"/>
  <c r="AI196" i="89"/>
  <c r="AT195" i="89"/>
  <c r="AS195" i="89"/>
  <c r="AR195" i="89"/>
  <c r="AQ195" i="89"/>
  <c r="AP195" i="89"/>
  <c r="AM195" i="89"/>
  <c r="AL195" i="89"/>
  <c r="AK195" i="89"/>
  <c r="AJ195" i="89"/>
  <c r="AI195" i="89"/>
  <c r="AT194" i="89"/>
  <c r="AS194" i="89"/>
  <c r="AR194" i="89"/>
  <c r="AQ194" i="89"/>
  <c r="AP194" i="89"/>
  <c r="AM194" i="89"/>
  <c r="AL194" i="89"/>
  <c r="AK194" i="89"/>
  <c r="AJ194" i="89"/>
  <c r="AI194" i="89"/>
  <c r="AT193" i="89"/>
  <c r="AS193" i="89"/>
  <c r="AR193" i="89"/>
  <c r="AQ193" i="89"/>
  <c r="AP193" i="89"/>
  <c r="AM193" i="89"/>
  <c r="AL193" i="89"/>
  <c r="AK193" i="89"/>
  <c r="AJ193" i="89"/>
  <c r="AI193" i="89"/>
  <c r="AT192" i="89"/>
  <c r="AS192" i="89"/>
  <c r="AR192" i="89"/>
  <c r="AQ192" i="89"/>
  <c r="AP192" i="89"/>
  <c r="AM192" i="89"/>
  <c r="AL192" i="89"/>
  <c r="AK192" i="89"/>
  <c r="AJ192" i="89"/>
  <c r="AI192" i="89"/>
  <c r="AT191" i="89"/>
  <c r="AS191" i="89"/>
  <c r="AR191" i="89"/>
  <c r="AQ191" i="89"/>
  <c r="AP191" i="89"/>
  <c r="AM191" i="89"/>
  <c r="AL191" i="89"/>
  <c r="AK191" i="89"/>
  <c r="AJ191" i="89"/>
  <c r="AI191" i="89"/>
  <c r="AT190" i="89"/>
  <c r="AS190" i="89"/>
  <c r="AR190" i="89"/>
  <c r="AQ190" i="89"/>
  <c r="AP190" i="89"/>
  <c r="AM190" i="89"/>
  <c r="AL190" i="89"/>
  <c r="AK190" i="89"/>
  <c r="AJ190" i="89"/>
  <c r="AI190" i="89"/>
  <c r="AT189" i="89"/>
  <c r="AS189" i="89"/>
  <c r="AR189" i="89"/>
  <c r="AQ189" i="89"/>
  <c r="AP189" i="89"/>
  <c r="AM189" i="89"/>
  <c r="AL189" i="89"/>
  <c r="AK189" i="89"/>
  <c r="AJ189" i="89"/>
  <c r="AI189" i="89"/>
  <c r="AT188" i="89"/>
  <c r="AS188" i="89"/>
  <c r="AR188" i="89"/>
  <c r="AQ188" i="89"/>
  <c r="AP188" i="89"/>
  <c r="AM188" i="89"/>
  <c r="AL188" i="89"/>
  <c r="AK188" i="89"/>
  <c r="AJ188" i="89"/>
  <c r="AI188" i="89"/>
  <c r="AT187" i="89"/>
  <c r="AS187" i="89"/>
  <c r="AR187" i="89"/>
  <c r="AQ187" i="89"/>
  <c r="AP187" i="89"/>
  <c r="AM187" i="89"/>
  <c r="AL187" i="89"/>
  <c r="AK187" i="89"/>
  <c r="AJ187" i="89"/>
  <c r="AI187" i="89"/>
  <c r="AT186" i="89"/>
  <c r="AS186" i="89"/>
  <c r="AR186" i="89"/>
  <c r="AQ186" i="89"/>
  <c r="AP186" i="89"/>
  <c r="AM186" i="89"/>
  <c r="AL186" i="89"/>
  <c r="AK186" i="89"/>
  <c r="AJ186" i="89"/>
  <c r="AI186" i="89"/>
  <c r="AT185" i="89"/>
  <c r="AS185" i="89"/>
  <c r="AR185" i="89"/>
  <c r="AQ185" i="89"/>
  <c r="AP185" i="89"/>
  <c r="AM185" i="89"/>
  <c r="AL185" i="89"/>
  <c r="AK185" i="89"/>
  <c r="AJ185" i="89"/>
  <c r="AI185" i="89"/>
  <c r="AT184" i="89"/>
  <c r="AS184" i="89"/>
  <c r="AR184" i="89"/>
  <c r="AQ184" i="89"/>
  <c r="AP184" i="89"/>
  <c r="AM184" i="89"/>
  <c r="AL184" i="89"/>
  <c r="AK184" i="89"/>
  <c r="AJ184" i="89"/>
  <c r="AI184" i="89"/>
  <c r="AT183" i="89"/>
  <c r="AS183" i="89"/>
  <c r="AR183" i="89"/>
  <c r="AQ183" i="89"/>
  <c r="AP183" i="89"/>
  <c r="AM183" i="89"/>
  <c r="AL183" i="89"/>
  <c r="AK183" i="89"/>
  <c r="AJ183" i="89"/>
  <c r="AI183" i="89"/>
  <c r="AT182" i="89"/>
  <c r="AS182" i="89"/>
  <c r="AR182" i="89"/>
  <c r="AQ182" i="89"/>
  <c r="AP182" i="89"/>
  <c r="AM182" i="89"/>
  <c r="AL182" i="89"/>
  <c r="AK182" i="89"/>
  <c r="AJ182" i="89"/>
  <c r="AI182" i="89"/>
  <c r="AT181" i="89"/>
  <c r="AS181" i="89"/>
  <c r="AR181" i="89"/>
  <c r="AQ181" i="89"/>
  <c r="AP181" i="89"/>
  <c r="AM181" i="89"/>
  <c r="AL181" i="89"/>
  <c r="AK181" i="89"/>
  <c r="AJ181" i="89"/>
  <c r="AI181" i="89"/>
  <c r="AT180" i="89"/>
  <c r="AS180" i="89"/>
  <c r="AR180" i="89"/>
  <c r="AQ180" i="89"/>
  <c r="AP180" i="89"/>
  <c r="AM180" i="89"/>
  <c r="AL180" i="89"/>
  <c r="AK180" i="89"/>
  <c r="AJ180" i="89"/>
  <c r="AI180" i="89"/>
  <c r="AT179" i="89"/>
  <c r="AS179" i="89"/>
  <c r="AR179" i="89"/>
  <c r="AQ179" i="89"/>
  <c r="AP179" i="89"/>
  <c r="AM179" i="89"/>
  <c r="AL179" i="89"/>
  <c r="AK179" i="89"/>
  <c r="AJ179" i="89"/>
  <c r="AI179" i="89"/>
  <c r="AT178" i="89"/>
  <c r="AS178" i="89"/>
  <c r="AR178" i="89"/>
  <c r="AQ178" i="89"/>
  <c r="AP178" i="89"/>
  <c r="AM178" i="89"/>
  <c r="AL178" i="89"/>
  <c r="AK178" i="89"/>
  <c r="AJ178" i="89"/>
  <c r="AI178" i="89"/>
  <c r="AT177" i="89"/>
  <c r="AS177" i="89"/>
  <c r="AR177" i="89"/>
  <c r="AQ177" i="89"/>
  <c r="AP177" i="89"/>
  <c r="AM177" i="89"/>
  <c r="AL177" i="89"/>
  <c r="AK177" i="89"/>
  <c r="AJ177" i="89"/>
  <c r="AI177" i="89"/>
  <c r="AT176" i="89"/>
  <c r="AS176" i="89"/>
  <c r="AR176" i="89"/>
  <c r="AQ176" i="89"/>
  <c r="AP176" i="89"/>
  <c r="AM176" i="89"/>
  <c r="AL176" i="89"/>
  <c r="AK176" i="89"/>
  <c r="AJ176" i="89"/>
  <c r="AI176" i="89"/>
  <c r="AT175" i="89"/>
  <c r="AS175" i="89"/>
  <c r="AR175" i="89"/>
  <c r="AQ175" i="89"/>
  <c r="AP175" i="89"/>
  <c r="AM175" i="89"/>
  <c r="AL175" i="89"/>
  <c r="AK175" i="89"/>
  <c r="AJ175" i="89"/>
  <c r="AI175" i="89"/>
  <c r="AT174" i="89"/>
  <c r="AS174" i="89"/>
  <c r="AR174" i="89"/>
  <c r="AQ174" i="89"/>
  <c r="AP174" i="89"/>
  <c r="AM174" i="89"/>
  <c r="AL174" i="89"/>
  <c r="AK174" i="89"/>
  <c r="AJ174" i="89"/>
  <c r="AI174" i="89"/>
  <c r="AT173" i="89"/>
  <c r="AS173" i="89"/>
  <c r="AR173" i="89"/>
  <c r="AQ173" i="89"/>
  <c r="AP173" i="89"/>
  <c r="AM173" i="89"/>
  <c r="AL173" i="89"/>
  <c r="AK173" i="89"/>
  <c r="AJ173" i="89"/>
  <c r="AI173" i="89"/>
  <c r="AT172" i="89"/>
  <c r="AS172" i="89"/>
  <c r="AR172" i="89"/>
  <c r="AQ172" i="89"/>
  <c r="AP172" i="89"/>
  <c r="AM172" i="89"/>
  <c r="AL172" i="89"/>
  <c r="AK172" i="89"/>
  <c r="AJ172" i="89"/>
  <c r="AI172" i="89"/>
  <c r="AT171" i="89"/>
  <c r="AS171" i="89"/>
  <c r="AR171" i="89"/>
  <c r="AQ171" i="89"/>
  <c r="AP171" i="89"/>
  <c r="AM171" i="89"/>
  <c r="AL171" i="89"/>
  <c r="AK171" i="89"/>
  <c r="AJ171" i="89"/>
  <c r="AI171" i="89"/>
  <c r="AT170" i="89"/>
  <c r="AS170" i="89"/>
  <c r="AR170" i="89"/>
  <c r="AQ170" i="89"/>
  <c r="AP170" i="89"/>
  <c r="AM170" i="89"/>
  <c r="AL170" i="89"/>
  <c r="AK170" i="89"/>
  <c r="AJ170" i="89"/>
  <c r="AI170" i="89"/>
  <c r="AT169" i="89"/>
  <c r="AS169" i="89"/>
  <c r="AR169" i="89"/>
  <c r="AQ169" i="89"/>
  <c r="AP169" i="89"/>
  <c r="AM169" i="89"/>
  <c r="AL169" i="89"/>
  <c r="AK169" i="89"/>
  <c r="AJ169" i="89"/>
  <c r="AI169" i="89"/>
  <c r="AT168" i="89"/>
  <c r="AS168" i="89"/>
  <c r="AR168" i="89"/>
  <c r="AQ168" i="89"/>
  <c r="AP168" i="89"/>
  <c r="AM168" i="89"/>
  <c r="AL168" i="89"/>
  <c r="AK168" i="89"/>
  <c r="AJ168" i="89"/>
  <c r="AI168" i="89"/>
  <c r="AT167" i="89"/>
  <c r="AS167" i="89"/>
  <c r="AR167" i="89"/>
  <c r="AQ167" i="89"/>
  <c r="AP167" i="89"/>
  <c r="AM167" i="89"/>
  <c r="AL167" i="89"/>
  <c r="AK167" i="89"/>
  <c r="AJ167" i="89"/>
  <c r="AI167" i="89"/>
  <c r="AT166" i="89"/>
  <c r="AS166" i="89"/>
  <c r="AR166" i="89"/>
  <c r="AQ166" i="89"/>
  <c r="AP166" i="89"/>
  <c r="AM166" i="89"/>
  <c r="AL166" i="89"/>
  <c r="AK166" i="89"/>
  <c r="AJ166" i="89"/>
  <c r="AI166" i="89"/>
  <c r="AT165" i="89"/>
  <c r="AS165" i="89"/>
  <c r="AR165" i="89"/>
  <c r="AQ165" i="89"/>
  <c r="AP165" i="89"/>
  <c r="AM165" i="89"/>
  <c r="AL165" i="89"/>
  <c r="AK165" i="89"/>
  <c r="AJ165" i="89"/>
  <c r="AI165" i="89"/>
  <c r="AT164" i="89"/>
  <c r="AS164" i="89"/>
  <c r="AR164" i="89"/>
  <c r="AQ164" i="89"/>
  <c r="AP164" i="89"/>
  <c r="AM164" i="89"/>
  <c r="AL164" i="89"/>
  <c r="AK164" i="89"/>
  <c r="AJ164" i="89"/>
  <c r="AI164" i="89"/>
  <c r="AT163" i="89"/>
  <c r="AS163" i="89"/>
  <c r="AR163" i="89"/>
  <c r="AQ163" i="89"/>
  <c r="AP163" i="89"/>
  <c r="AM163" i="89"/>
  <c r="AL163" i="89"/>
  <c r="AK163" i="89"/>
  <c r="AJ163" i="89"/>
  <c r="AI163" i="89"/>
  <c r="AT162" i="89"/>
  <c r="AS162" i="89"/>
  <c r="AR162" i="89"/>
  <c r="AQ162" i="89"/>
  <c r="AP162" i="89"/>
  <c r="AM162" i="89"/>
  <c r="AL162" i="89"/>
  <c r="AK162" i="89"/>
  <c r="AJ162" i="89"/>
  <c r="AI162" i="89"/>
  <c r="AT161" i="89"/>
  <c r="AS161" i="89"/>
  <c r="AR161" i="89"/>
  <c r="AQ161" i="89"/>
  <c r="AP161" i="89"/>
  <c r="AM161" i="89"/>
  <c r="AL161" i="89"/>
  <c r="AK161" i="89"/>
  <c r="AJ161" i="89"/>
  <c r="AI161" i="89"/>
  <c r="AT160" i="89"/>
  <c r="AS160" i="89"/>
  <c r="AR160" i="89"/>
  <c r="AQ160" i="89"/>
  <c r="AP160" i="89"/>
  <c r="AM160" i="89"/>
  <c r="AL160" i="89"/>
  <c r="AK160" i="89"/>
  <c r="AJ160" i="89"/>
  <c r="AI160" i="89"/>
  <c r="AT159" i="89"/>
  <c r="AS159" i="89"/>
  <c r="AR159" i="89"/>
  <c r="AQ159" i="89"/>
  <c r="AP159" i="89"/>
  <c r="AM159" i="89"/>
  <c r="AL159" i="89"/>
  <c r="AK159" i="89"/>
  <c r="AJ159" i="89"/>
  <c r="AI159" i="89"/>
  <c r="AT158" i="89"/>
  <c r="AS158" i="89"/>
  <c r="AR158" i="89"/>
  <c r="AQ158" i="89"/>
  <c r="AP158" i="89"/>
  <c r="AM158" i="89"/>
  <c r="AL158" i="89"/>
  <c r="AK158" i="89"/>
  <c r="AJ158" i="89"/>
  <c r="AI158" i="89"/>
  <c r="AT157" i="89"/>
  <c r="AS157" i="89"/>
  <c r="AR157" i="89"/>
  <c r="AQ157" i="89"/>
  <c r="AP157" i="89"/>
  <c r="AM157" i="89"/>
  <c r="AL157" i="89"/>
  <c r="AK157" i="89"/>
  <c r="AJ157" i="89"/>
  <c r="AI157" i="89"/>
  <c r="AT156" i="89"/>
  <c r="AS156" i="89"/>
  <c r="AR156" i="89"/>
  <c r="AQ156" i="89"/>
  <c r="AP156" i="89"/>
  <c r="AM156" i="89"/>
  <c r="AL156" i="89"/>
  <c r="AK156" i="89"/>
  <c r="AJ156" i="89"/>
  <c r="AI156" i="89"/>
  <c r="AT155" i="89"/>
  <c r="AS155" i="89"/>
  <c r="AR155" i="89"/>
  <c r="AQ155" i="89"/>
  <c r="AP155" i="89"/>
  <c r="AM155" i="89"/>
  <c r="AL155" i="89"/>
  <c r="AK155" i="89"/>
  <c r="AJ155" i="89"/>
  <c r="AI155" i="89"/>
  <c r="AT154" i="89"/>
  <c r="AS154" i="89"/>
  <c r="AR154" i="89"/>
  <c r="AQ154" i="89"/>
  <c r="AP154" i="89"/>
  <c r="AM154" i="89"/>
  <c r="AL154" i="89"/>
  <c r="AK154" i="89"/>
  <c r="AJ154" i="89"/>
  <c r="AI154" i="89"/>
  <c r="AT153" i="89"/>
  <c r="AS153" i="89"/>
  <c r="AR153" i="89"/>
  <c r="AQ153" i="89"/>
  <c r="AP153" i="89"/>
  <c r="AM153" i="89"/>
  <c r="AL153" i="89"/>
  <c r="AK153" i="89"/>
  <c r="AJ153" i="89"/>
  <c r="AI153" i="89"/>
  <c r="AT152" i="89"/>
  <c r="AS152" i="89"/>
  <c r="AR152" i="89"/>
  <c r="AQ152" i="89"/>
  <c r="AP152" i="89"/>
  <c r="AM152" i="89"/>
  <c r="AL152" i="89"/>
  <c r="AK152" i="89"/>
  <c r="AJ152" i="89"/>
  <c r="AI152" i="89"/>
  <c r="AT151" i="89"/>
  <c r="AS151" i="89"/>
  <c r="AR151" i="89"/>
  <c r="AQ151" i="89"/>
  <c r="AP151" i="89"/>
  <c r="AM151" i="89"/>
  <c r="AL151" i="89"/>
  <c r="AK151" i="89"/>
  <c r="AJ151" i="89"/>
  <c r="AI151" i="89"/>
  <c r="AT150" i="89"/>
  <c r="AS150" i="89"/>
  <c r="AR150" i="89"/>
  <c r="AQ150" i="89"/>
  <c r="AP150" i="89"/>
  <c r="AM150" i="89"/>
  <c r="AL150" i="89"/>
  <c r="AK150" i="89"/>
  <c r="AJ150" i="89"/>
  <c r="AI150" i="89"/>
  <c r="AT149" i="89"/>
  <c r="AS149" i="89"/>
  <c r="AR149" i="89"/>
  <c r="AQ149" i="89"/>
  <c r="AP149" i="89"/>
  <c r="AM149" i="89"/>
  <c r="AL149" i="89"/>
  <c r="AK149" i="89"/>
  <c r="AJ149" i="89"/>
  <c r="AI149" i="89"/>
  <c r="AT148" i="89"/>
  <c r="AS148" i="89"/>
  <c r="AR148" i="89"/>
  <c r="AQ148" i="89"/>
  <c r="AP148" i="89"/>
  <c r="AM148" i="89"/>
  <c r="AL148" i="89"/>
  <c r="AK148" i="89"/>
  <c r="AJ148" i="89"/>
  <c r="AI148" i="89"/>
  <c r="AT147" i="89"/>
  <c r="AS147" i="89"/>
  <c r="AR147" i="89"/>
  <c r="AQ147" i="89"/>
  <c r="AP147" i="89"/>
  <c r="AM147" i="89"/>
  <c r="AL147" i="89"/>
  <c r="AK147" i="89"/>
  <c r="AJ147" i="89"/>
  <c r="AI147" i="89"/>
  <c r="AT146" i="89"/>
  <c r="AS146" i="89"/>
  <c r="AR146" i="89"/>
  <c r="AQ146" i="89"/>
  <c r="AP146" i="89"/>
  <c r="AM146" i="89"/>
  <c r="AL146" i="89"/>
  <c r="AK146" i="89"/>
  <c r="AJ146" i="89"/>
  <c r="AI146" i="89"/>
  <c r="AT145" i="89"/>
  <c r="AS145" i="89"/>
  <c r="AR145" i="89"/>
  <c r="AQ145" i="89"/>
  <c r="AP145" i="89"/>
  <c r="AM145" i="89"/>
  <c r="AL145" i="89"/>
  <c r="AK145" i="89"/>
  <c r="AJ145" i="89"/>
  <c r="AI145" i="89"/>
  <c r="AT144" i="89"/>
  <c r="AS144" i="89"/>
  <c r="AR144" i="89"/>
  <c r="AQ144" i="89"/>
  <c r="AP144" i="89"/>
  <c r="AM144" i="89"/>
  <c r="AL144" i="89"/>
  <c r="AK144" i="89"/>
  <c r="AJ144" i="89"/>
  <c r="AI144" i="89"/>
  <c r="AT143" i="89"/>
  <c r="AS143" i="89"/>
  <c r="AR143" i="89"/>
  <c r="AQ143" i="89"/>
  <c r="AP143" i="89"/>
  <c r="AM143" i="89"/>
  <c r="AL143" i="89"/>
  <c r="AK143" i="89"/>
  <c r="AJ143" i="89"/>
  <c r="AI143" i="89"/>
  <c r="AT142" i="89"/>
  <c r="AS142" i="89"/>
  <c r="AR142" i="89"/>
  <c r="AQ142" i="89"/>
  <c r="AP142" i="89"/>
  <c r="AM142" i="89"/>
  <c r="AL142" i="89"/>
  <c r="AK142" i="89"/>
  <c r="AJ142" i="89"/>
  <c r="AI142" i="89"/>
  <c r="AT141" i="89"/>
  <c r="AS141" i="89"/>
  <c r="AR141" i="89"/>
  <c r="AQ141" i="89"/>
  <c r="AP141" i="89"/>
  <c r="AM141" i="89"/>
  <c r="AL141" i="89"/>
  <c r="AK141" i="89"/>
  <c r="AJ141" i="89"/>
  <c r="AI141" i="89"/>
  <c r="AT140" i="89"/>
  <c r="AS140" i="89"/>
  <c r="AR140" i="89"/>
  <c r="AQ140" i="89"/>
  <c r="AP140" i="89"/>
  <c r="AM140" i="89"/>
  <c r="AL140" i="89"/>
  <c r="AK140" i="89"/>
  <c r="AJ140" i="89"/>
  <c r="AI140" i="89"/>
  <c r="AT139" i="89"/>
  <c r="AS139" i="89"/>
  <c r="AR139" i="89"/>
  <c r="AQ139" i="89"/>
  <c r="AP139" i="89"/>
  <c r="AM139" i="89"/>
  <c r="AL139" i="89"/>
  <c r="AK139" i="89"/>
  <c r="AJ139" i="89"/>
  <c r="AI139" i="89"/>
  <c r="AT138" i="89"/>
  <c r="AS138" i="89"/>
  <c r="AR138" i="89"/>
  <c r="AQ138" i="89"/>
  <c r="AP138" i="89"/>
  <c r="AM138" i="89"/>
  <c r="AL138" i="89"/>
  <c r="AK138" i="89"/>
  <c r="AJ138" i="89"/>
  <c r="AI138" i="89"/>
  <c r="AT137" i="89"/>
  <c r="AS137" i="89"/>
  <c r="AR137" i="89"/>
  <c r="AQ137" i="89"/>
  <c r="AP137" i="89"/>
  <c r="AM137" i="89"/>
  <c r="AL137" i="89"/>
  <c r="AK137" i="89"/>
  <c r="AJ137" i="89"/>
  <c r="AI137" i="89"/>
  <c r="AT136" i="89"/>
  <c r="AS136" i="89"/>
  <c r="AR136" i="89"/>
  <c r="AQ136" i="89"/>
  <c r="AP136" i="89"/>
  <c r="AM136" i="89"/>
  <c r="AL136" i="89"/>
  <c r="AK136" i="89"/>
  <c r="AJ136" i="89"/>
  <c r="AI136" i="89"/>
  <c r="AT135" i="89"/>
  <c r="AS135" i="89"/>
  <c r="AR135" i="89"/>
  <c r="AQ135" i="89"/>
  <c r="AP135" i="89"/>
  <c r="AM135" i="89"/>
  <c r="AL135" i="89"/>
  <c r="AK135" i="89"/>
  <c r="AJ135" i="89"/>
  <c r="AI135" i="89"/>
  <c r="AT134" i="89"/>
  <c r="AS134" i="89"/>
  <c r="AR134" i="89"/>
  <c r="AQ134" i="89"/>
  <c r="AP134" i="89"/>
  <c r="AM134" i="89"/>
  <c r="AL134" i="89"/>
  <c r="AK134" i="89"/>
  <c r="AJ134" i="89"/>
  <c r="AI134" i="89"/>
  <c r="AT133" i="89"/>
  <c r="AS133" i="89"/>
  <c r="AR133" i="89"/>
  <c r="AQ133" i="89"/>
  <c r="AP133" i="89"/>
  <c r="AM133" i="89"/>
  <c r="AL133" i="89"/>
  <c r="AK133" i="89"/>
  <c r="AJ133" i="89"/>
  <c r="AI133" i="89"/>
  <c r="AT132" i="89"/>
  <c r="AS132" i="89"/>
  <c r="AR132" i="89"/>
  <c r="AQ132" i="89"/>
  <c r="AP132" i="89"/>
  <c r="AM132" i="89"/>
  <c r="AL132" i="89"/>
  <c r="AK132" i="89"/>
  <c r="AJ132" i="89"/>
  <c r="AI132" i="89"/>
  <c r="AT131" i="89"/>
  <c r="AS131" i="89"/>
  <c r="AR131" i="89"/>
  <c r="AQ131" i="89"/>
  <c r="AP131" i="89"/>
  <c r="AM131" i="89"/>
  <c r="AL131" i="89"/>
  <c r="AK131" i="89"/>
  <c r="AJ131" i="89"/>
  <c r="AI131" i="89"/>
  <c r="AT130" i="89"/>
  <c r="AS130" i="89"/>
  <c r="AR130" i="89"/>
  <c r="AQ130" i="89"/>
  <c r="AP130" i="89"/>
  <c r="AM130" i="89"/>
  <c r="AL130" i="89"/>
  <c r="AK130" i="89"/>
  <c r="AJ130" i="89"/>
  <c r="AI130" i="89"/>
  <c r="AT129" i="89"/>
  <c r="AS129" i="89"/>
  <c r="AR129" i="89"/>
  <c r="AQ129" i="89"/>
  <c r="AP129" i="89"/>
  <c r="AM129" i="89"/>
  <c r="AL129" i="89"/>
  <c r="AK129" i="89"/>
  <c r="AJ129" i="89"/>
  <c r="AI129" i="89"/>
  <c r="AT128" i="89"/>
  <c r="AS128" i="89"/>
  <c r="AR128" i="89"/>
  <c r="AQ128" i="89"/>
  <c r="AP128" i="89"/>
  <c r="AM128" i="89"/>
  <c r="AL128" i="89"/>
  <c r="AK128" i="89"/>
  <c r="AJ128" i="89"/>
  <c r="AI128" i="89"/>
  <c r="AT127" i="89"/>
  <c r="AS127" i="89"/>
  <c r="AR127" i="89"/>
  <c r="AQ127" i="89"/>
  <c r="AP127" i="89"/>
  <c r="AM127" i="89"/>
  <c r="AL127" i="89"/>
  <c r="AK127" i="89"/>
  <c r="AJ127" i="89"/>
  <c r="AI127" i="89"/>
  <c r="AT126" i="89"/>
  <c r="AS126" i="89"/>
  <c r="AR126" i="89"/>
  <c r="AQ126" i="89"/>
  <c r="AP126" i="89"/>
  <c r="AM126" i="89"/>
  <c r="AL126" i="89"/>
  <c r="AK126" i="89"/>
  <c r="AJ126" i="89"/>
  <c r="AI126" i="89"/>
  <c r="AT125" i="89"/>
  <c r="AS125" i="89"/>
  <c r="AR125" i="89"/>
  <c r="AQ125" i="89"/>
  <c r="AP125" i="89"/>
  <c r="AM125" i="89"/>
  <c r="AL125" i="89"/>
  <c r="AK125" i="89"/>
  <c r="AJ125" i="89"/>
  <c r="AI125" i="89"/>
  <c r="AT124" i="89"/>
  <c r="AS124" i="89"/>
  <c r="AR124" i="89"/>
  <c r="AQ124" i="89"/>
  <c r="AP124" i="89"/>
  <c r="AM124" i="89"/>
  <c r="AL124" i="89"/>
  <c r="AK124" i="89"/>
  <c r="AJ124" i="89"/>
  <c r="AI124" i="89"/>
  <c r="AT123" i="89"/>
  <c r="AS123" i="89"/>
  <c r="AR123" i="89"/>
  <c r="AQ123" i="89"/>
  <c r="AP123" i="89"/>
  <c r="AM123" i="89"/>
  <c r="AL123" i="89"/>
  <c r="AK123" i="89"/>
  <c r="AJ123" i="89"/>
  <c r="AI123" i="89"/>
  <c r="AT122" i="89"/>
  <c r="AS122" i="89"/>
  <c r="AR122" i="89"/>
  <c r="AQ122" i="89"/>
  <c r="AP122" i="89"/>
  <c r="AM122" i="89"/>
  <c r="AL122" i="89"/>
  <c r="AK122" i="89"/>
  <c r="AJ122" i="89"/>
  <c r="AI122" i="89"/>
  <c r="AT121" i="89"/>
  <c r="AS121" i="89"/>
  <c r="AR121" i="89"/>
  <c r="AQ121" i="89"/>
  <c r="AP121" i="89"/>
  <c r="AM121" i="89"/>
  <c r="AL121" i="89"/>
  <c r="AK121" i="89"/>
  <c r="AJ121" i="89"/>
  <c r="AI121" i="89"/>
  <c r="AT120" i="89"/>
  <c r="AS120" i="89"/>
  <c r="AR120" i="89"/>
  <c r="AQ120" i="89"/>
  <c r="AP120" i="89"/>
  <c r="AM120" i="89"/>
  <c r="AL120" i="89"/>
  <c r="AK120" i="89"/>
  <c r="AJ120" i="89"/>
  <c r="AI120" i="89"/>
  <c r="AT119" i="89"/>
  <c r="AS119" i="89"/>
  <c r="AR119" i="89"/>
  <c r="AQ119" i="89"/>
  <c r="AP119" i="89"/>
  <c r="AM119" i="89"/>
  <c r="AL119" i="89"/>
  <c r="AK119" i="89"/>
  <c r="AJ119" i="89"/>
  <c r="AI119" i="89"/>
  <c r="AT118" i="89"/>
  <c r="AS118" i="89"/>
  <c r="AR118" i="89"/>
  <c r="AQ118" i="89"/>
  <c r="AP118" i="89"/>
  <c r="AM118" i="89"/>
  <c r="AL118" i="89"/>
  <c r="AK118" i="89"/>
  <c r="AJ118" i="89"/>
  <c r="AI118" i="89"/>
  <c r="AT117" i="89"/>
  <c r="AS117" i="89"/>
  <c r="AR117" i="89"/>
  <c r="AQ117" i="89"/>
  <c r="AP117" i="89"/>
  <c r="AM117" i="89"/>
  <c r="AL117" i="89"/>
  <c r="AK117" i="89"/>
  <c r="AJ117" i="89"/>
  <c r="AI117" i="89"/>
  <c r="AT116" i="89"/>
  <c r="AS116" i="89"/>
  <c r="AR116" i="89"/>
  <c r="AQ116" i="89"/>
  <c r="AP116" i="89"/>
  <c r="AM116" i="89"/>
  <c r="AL116" i="89"/>
  <c r="AK116" i="89"/>
  <c r="AJ116" i="89"/>
  <c r="AI116" i="89"/>
  <c r="AT115" i="89"/>
  <c r="AS115" i="89"/>
  <c r="AR115" i="89"/>
  <c r="AQ115" i="89"/>
  <c r="AP115" i="89"/>
  <c r="AM115" i="89"/>
  <c r="AL115" i="89"/>
  <c r="AK115" i="89"/>
  <c r="AJ115" i="89"/>
  <c r="AI115" i="89"/>
  <c r="AT114" i="89"/>
  <c r="AS114" i="89"/>
  <c r="AR114" i="89"/>
  <c r="AQ114" i="89"/>
  <c r="AP114" i="89"/>
  <c r="AM114" i="89"/>
  <c r="AL114" i="89"/>
  <c r="AK114" i="89"/>
  <c r="AJ114" i="89"/>
  <c r="AI114" i="89"/>
  <c r="AT113" i="89"/>
  <c r="AS113" i="89"/>
  <c r="AR113" i="89"/>
  <c r="AQ113" i="89"/>
  <c r="AP113" i="89"/>
  <c r="AM113" i="89"/>
  <c r="AL113" i="89"/>
  <c r="AK113" i="89"/>
  <c r="AJ113" i="89"/>
  <c r="AI113" i="89"/>
  <c r="AT112" i="89"/>
  <c r="AS112" i="89"/>
  <c r="AR112" i="89"/>
  <c r="AQ112" i="89"/>
  <c r="AP112" i="89"/>
  <c r="AM112" i="89"/>
  <c r="AL112" i="89"/>
  <c r="AK112" i="89"/>
  <c r="AJ112" i="89"/>
  <c r="AI112" i="89"/>
  <c r="AT111" i="89"/>
  <c r="AS111" i="89"/>
  <c r="AR111" i="89"/>
  <c r="AQ111" i="89"/>
  <c r="AP111" i="89"/>
  <c r="AM111" i="89"/>
  <c r="AL111" i="89"/>
  <c r="AK111" i="89"/>
  <c r="AJ111" i="89"/>
  <c r="AI111" i="89"/>
  <c r="AT110" i="89"/>
  <c r="AS110" i="89"/>
  <c r="AR110" i="89"/>
  <c r="AQ110" i="89"/>
  <c r="AP110" i="89"/>
  <c r="AM110" i="89"/>
  <c r="AL110" i="89"/>
  <c r="AK110" i="89"/>
  <c r="AJ110" i="89"/>
  <c r="AI110" i="89"/>
  <c r="AT109" i="89"/>
  <c r="AS109" i="89"/>
  <c r="AR109" i="89"/>
  <c r="AQ109" i="89"/>
  <c r="AP109" i="89"/>
  <c r="AM109" i="89"/>
  <c r="AL109" i="89"/>
  <c r="AK109" i="89"/>
  <c r="AJ109" i="89"/>
  <c r="AI109" i="89"/>
  <c r="AT108" i="89"/>
  <c r="AS108" i="89"/>
  <c r="AR108" i="89"/>
  <c r="AQ108" i="89"/>
  <c r="AP108" i="89"/>
  <c r="AM108" i="89"/>
  <c r="AL108" i="89"/>
  <c r="AK108" i="89"/>
  <c r="AJ108" i="89"/>
  <c r="AI108" i="89"/>
  <c r="AT107" i="89"/>
  <c r="AS107" i="89"/>
  <c r="AR107" i="89"/>
  <c r="AQ107" i="89"/>
  <c r="AP107" i="89"/>
  <c r="AM107" i="89"/>
  <c r="AL107" i="89"/>
  <c r="AK107" i="89"/>
  <c r="AJ107" i="89"/>
  <c r="AI107" i="89"/>
  <c r="AT106" i="89"/>
  <c r="AS106" i="89"/>
  <c r="AR106" i="89"/>
  <c r="AQ106" i="89"/>
  <c r="AP106" i="89"/>
  <c r="AM106" i="89"/>
  <c r="AL106" i="89"/>
  <c r="AK106" i="89"/>
  <c r="AJ106" i="89"/>
  <c r="AI106" i="89"/>
  <c r="AT105" i="89"/>
  <c r="AS105" i="89"/>
  <c r="AR105" i="89"/>
  <c r="AQ105" i="89"/>
  <c r="AP105" i="89"/>
  <c r="AM105" i="89"/>
  <c r="AL105" i="89"/>
  <c r="AK105" i="89"/>
  <c r="AJ105" i="89"/>
  <c r="AI105" i="89"/>
  <c r="AT104" i="89"/>
  <c r="AS104" i="89"/>
  <c r="AR104" i="89"/>
  <c r="AQ104" i="89"/>
  <c r="AP104" i="89"/>
  <c r="AM104" i="89"/>
  <c r="AL104" i="89"/>
  <c r="AK104" i="89"/>
  <c r="AJ104" i="89"/>
  <c r="AI104" i="89"/>
  <c r="AT103" i="89"/>
  <c r="AS103" i="89"/>
  <c r="AR103" i="89"/>
  <c r="AQ103" i="89"/>
  <c r="AP103" i="89"/>
  <c r="AM103" i="89"/>
  <c r="AL103" i="89"/>
  <c r="AK103" i="89"/>
  <c r="AJ103" i="89"/>
  <c r="AI103" i="89"/>
  <c r="AT102" i="89"/>
  <c r="AS102" i="89"/>
  <c r="AR102" i="89"/>
  <c r="AQ102" i="89"/>
  <c r="AP102" i="89"/>
  <c r="AM102" i="89"/>
  <c r="AL102" i="89"/>
  <c r="AK102" i="89"/>
  <c r="AJ102" i="89"/>
  <c r="AI102" i="89"/>
  <c r="AT101" i="89"/>
  <c r="AS101" i="89"/>
  <c r="AR101" i="89"/>
  <c r="AQ101" i="89"/>
  <c r="AP101" i="89"/>
  <c r="AM101" i="89"/>
  <c r="AL101" i="89"/>
  <c r="AK101" i="89"/>
  <c r="AJ101" i="89"/>
  <c r="AI101" i="89"/>
  <c r="AT100" i="89"/>
  <c r="AS100" i="89"/>
  <c r="AR100" i="89"/>
  <c r="AQ100" i="89"/>
  <c r="AP100" i="89"/>
  <c r="AM100" i="89"/>
  <c r="AL100" i="89"/>
  <c r="AK100" i="89"/>
  <c r="AJ100" i="89"/>
  <c r="AI100" i="89"/>
  <c r="AT99" i="89"/>
  <c r="AS99" i="89"/>
  <c r="AR99" i="89"/>
  <c r="AQ99" i="89"/>
  <c r="AP99" i="89"/>
  <c r="AM99" i="89"/>
  <c r="AL99" i="89"/>
  <c r="AK99" i="89"/>
  <c r="AJ99" i="89"/>
  <c r="AI99" i="89"/>
  <c r="AT98" i="89"/>
  <c r="AS98" i="89"/>
  <c r="AR98" i="89"/>
  <c r="AQ98" i="89"/>
  <c r="AP98" i="89"/>
  <c r="AM98" i="89"/>
  <c r="AL98" i="89"/>
  <c r="AK98" i="89"/>
  <c r="AJ98" i="89"/>
  <c r="AI98" i="89"/>
  <c r="AT97" i="89"/>
  <c r="AS97" i="89"/>
  <c r="AR97" i="89"/>
  <c r="AQ97" i="89"/>
  <c r="AP97" i="89"/>
  <c r="AM97" i="89"/>
  <c r="AL97" i="89"/>
  <c r="AK97" i="89"/>
  <c r="AJ97" i="89"/>
  <c r="AI97" i="89"/>
  <c r="AT96" i="89"/>
  <c r="AS96" i="89"/>
  <c r="AR96" i="89"/>
  <c r="AQ96" i="89"/>
  <c r="AP96" i="89"/>
  <c r="AM96" i="89"/>
  <c r="AL96" i="89"/>
  <c r="AK96" i="89"/>
  <c r="AJ96" i="89"/>
  <c r="AI96" i="89"/>
  <c r="AT95" i="89"/>
  <c r="AS95" i="89"/>
  <c r="AR95" i="89"/>
  <c r="AQ95" i="89"/>
  <c r="AP95" i="89"/>
  <c r="AM95" i="89"/>
  <c r="AL95" i="89"/>
  <c r="AK95" i="89"/>
  <c r="AJ95" i="89"/>
  <c r="AI95" i="89"/>
  <c r="AT94" i="89"/>
  <c r="AS94" i="89"/>
  <c r="AR94" i="89"/>
  <c r="AQ94" i="89"/>
  <c r="AP94" i="89"/>
  <c r="AM94" i="89"/>
  <c r="AL94" i="89"/>
  <c r="AK94" i="89"/>
  <c r="AJ94" i="89"/>
  <c r="AI94" i="89"/>
  <c r="AT93" i="89"/>
  <c r="AS93" i="89"/>
  <c r="AR93" i="89"/>
  <c r="AQ93" i="89"/>
  <c r="AP93" i="89"/>
  <c r="AM93" i="89"/>
  <c r="AL93" i="89"/>
  <c r="AK93" i="89"/>
  <c r="AJ93" i="89"/>
  <c r="AI93" i="89"/>
  <c r="AT92" i="89"/>
  <c r="AS92" i="89"/>
  <c r="AR92" i="89"/>
  <c r="AQ92" i="89"/>
  <c r="AP92" i="89"/>
  <c r="AM92" i="89"/>
  <c r="AL92" i="89"/>
  <c r="AK92" i="89"/>
  <c r="AJ92" i="89"/>
  <c r="AI92" i="89"/>
  <c r="AT91" i="89"/>
  <c r="AS91" i="89"/>
  <c r="AR91" i="89"/>
  <c r="AQ91" i="89"/>
  <c r="AP91" i="89"/>
  <c r="AM91" i="89"/>
  <c r="AL91" i="89"/>
  <c r="AK91" i="89"/>
  <c r="AJ91" i="89"/>
  <c r="AI91" i="89"/>
  <c r="AT90" i="89"/>
  <c r="AS90" i="89"/>
  <c r="AR90" i="89"/>
  <c r="AQ90" i="89"/>
  <c r="AP90" i="89"/>
  <c r="AM90" i="89"/>
  <c r="AL90" i="89"/>
  <c r="AK90" i="89"/>
  <c r="AJ90" i="89"/>
  <c r="AI90" i="89"/>
  <c r="AT89" i="89"/>
  <c r="AS89" i="89"/>
  <c r="AR89" i="89"/>
  <c r="AQ89" i="89"/>
  <c r="AP89" i="89"/>
  <c r="AM89" i="89"/>
  <c r="AL89" i="89"/>
  <c r="AK89" i="89"/>
  <c r="AJ89" i="89"/>
  <c r="AI89" i="89"/>
  <c r="AT88" i="89"/>
  <c r="AS88" i="89"/>
  <c r="AR88" i="89"/>
  <c r="AQ88" i="89"/>
  <c r="AP88" i="89"/>
  <c r="AM88" i="89"/>
  <c r="AL88" i="89"/>
  <c r="AK88" i="89"/>
  <c r="AJ88" i="89"/>
  <c r="AI88" i="89"/>
  <c r="AT87" i="89"/>
  <c r="AS87" i="89"/>
  <c r="AR87" i="89"/>
  <c r="AQ87" i="89"/>
  <c r="AP87" i="89"/>
  <c r="AM87" i="89"/>
  <c r="AL87" i="89"/>
  <c r="AK87" i="89"/>
  <c r="AJ87" i="89"/>
  <c r="AI87" i="89"/>
  <c r="AT86" i="89"/>
  <c r="AS86" i="89"/>
  <c r="AR86" i="89"/>
  <c r="AQ86" i="89"/>
  <c r="AP86" i="89"/>
  <c r="AM86" i="89"/>
  <c r="AL86" i="89"/>
  <c r="AK86" i="89"/>
  <c r="AJ86" i="89"/>
  <c r="AI86" i="89"/>
  <c r="AT85" i="89"/>
  <c r="AS85" i="89"/>
  <c r="AR85" i="89"/>
  <c r="AQ85" i="89"/>
  <c r="AP85" i="89"/>
  <c r="AM85" i="89"/>
  <c r="AL85" i="89"/>
  <c r="AK85" i="89"/>
  <c r="AJ85" i="89"/>
  <c r="AI85" i="89"/>
  <c r="AT84" i="89"/>
  <c r="AS84" i="89"/>
  <c r="AR84" i="89"/>
  <c r="AQ84" i="89"/>
  <c r="AP84" i="89"/>
  <c r="AM84" i="89"/>
  <c r="AL84" i="89"/>
  <c r="AK84" i="89"/>
  <c r="AJ84" i="89"/>
  <c r="AI84" i="89"/>
  <c r="AT83" i="89"/>
  <c r="AS83" i="89"/>
  <c r="AR83" i="89"/>
  <c r="AQ83" i="89"/>
  <c r="AP83" i="89"/>
  <c r="AM83" i="89"/>
  <c r="AL83" i="89"/>
  <c r="AK83" i="89"/>
  <c r="AJ83" i="89"/>
  <c r="AI83" i="89"/>
  <c r="AT82" i="89"/>
  <c r="AS82" i="89"/>
  <c r="AR82" i="89"/>
  <c r="AQ82" i="89"/>
  <c r="AP82" i="89"/>
  <c r="AM82" i="89"/>
  <c r="AL82" i="89"/>
  <c r="AK82" i="89"/>
  <c r="AJ82" i="89"/>
  <c r="AI82" i="89"/>
  <c r="AT81" i="89"/>
  <c r="AS81" i="89"/>
  <c r="AR81" i="89"/>
  <c r="AQ81" i="89"/>
  <c r="AP81" i="89"/>
  <c r="AM81" i="89"/>
  <c r="AL81" i="89"/>
  <c r="AK81" i="89"/>
  <c r="AJ81" i="89"/>
  <c r="AI81" i="89"/>
  <c r="AT80" i="89"/>
  <c r="AS80" i="89"/>
  <c r="AR80" i="89"/>
  <c r="AQ80" i="89"/>
  <c r="AP80" i="89"/>
  <c r="AM80" i="89"/>
  <c r="AL80" i="89"/>
  <c r="AK80" i="89"/>
  <c r="AJ80" i="89"/>
  <c r="AI80" i="89"/>
  <c r="AT79" i="89"/>
  <c r="AS79" i="89"/>
  <c r="AR79" i="89"/>
  <c r="AQ79" i="89"/>
  <c r="AP79" i="89"/>
  <c r="AM79" i="89"/>
  <c r="AL79" i="89"/>
  <c r="AK79" i="89"/>
  <c r="AJ79" i="89"/>
  <c r="AI79" i="89"/>
  <c r="AT78" i="89"/>
  <c r="AS78" i="89"/>
  <c r="AR78" i="89"/>
  <c r="AQ78" i="89"/>
  <c r="AP78" i="89"/>
  <c r="AM78" i="89"/>
  <c r="AL78" i="89"/>
  <c r="AK78" i="89"/>
  <c r="AJ78" i="89"/>
  <c r="AI78" i="89"/>
  <c r="AT77" i="89"/>
  <c r="AS77" i="89"/>
  <c r="AR77" i="89"/>
  <c r="AQ77" i="89"/>
  <c r="AP77" i="89"/>
  <c r="AM77" i="89"/>
  <c r="AL77" i="89"/>
  <c r="AK77" i="89"/>
  <c r="AJ77" i="89"/>
  <c r="AI77" i="89"/>
  <c r="AT76" i="89"/>
  <c r="AS76" i="89"/>
  <c r="AR76" i="89"/>
  <c r="AQ76" i="89"/>
  <c r="AP76" i="89"/>
  <c r="AM76" i="89"/>
  <c r="AL76" i="89"/>
  <c r="AK76" i="89"/>
  <c r="AJ76" i="89"/>
  <c r="AI76" i="89"/>
  <c r="AT75" i="89"/>
  <c r="AS75" i="89"/>
  <c r="AR75" i="89"/>
  <c r="AQ75" i="89"/>
  <c r="AP75" i="89"/>
  <c r="AM75" i="89"/>
  <c r="AL75" i="89"/>
  <c r="AK75" i="89"/>
  <c r="AJ75" i="89"/>
  <c r="AI75" i="89"/>
  <c r="AT74" i="89"/>
  <c r="AS74" i="89"/>
  <c r="AR74" i="89"/>
  <c r="AQ74" i="89"/>
  <c r="AP74" i="89"/>
  <c r="AM74" i="89"/>
  <c r="AL74" i="89"/>
  <c r="AK74" i="89"/>
  <c r="AJ74" i="89"/>
  <c r="AI74" i="89"/>
  <c r="AT73" i="89"/>
  <c r="AS73" i="89"/>
  <c r="AR73" i="89"/>
  <c r="AQ73" i="89"/>
  <c r="AP73" i="89"/>
  <c r="AM73" i="89"/>
  <c r="AL73" i="89"/>
  <c r="AK73" i="89"/>
  <c r="AJ73" i="89"/>
  <c r="AI73" i="89"/>
  <c r="AT72" i="89"/>
  <c r="AS72" i="89"/>
  <c r="AR72" i="89"/>
  <c r="AQ72" i="89"/>
  <c r="AP72" i="89"/>
  <c r="AM72" i="89"/>
  <c r="AL72" i="89"/>
  <c r="AK72" i="89"/>
  <c r="AJ72" i="89"/>
  <c r="AI72" i="89"/>
  <c r="AT71" i="89"/>
  <c r="AS71" i="89"/>
  <c r="AR71" i="89"/>
  <c r="AQ71" i="89"/>
  <c r="AP71" i="89"/>
  <c r="AM71" i="89"/>
  <c r="AL71" i="89"/>
  <c r="AK71" i="89"/>
  <c r="AJ71" i="89"/>
  <c r="AI71" i="89"/>
  <c r="AT70" i="89"/>
  <c r="AS70" i="89"/>
  <c r="AR70" i="89"/>
  <c r="AQ70" i="89"/>
  <c r="AP70" i="89"/>
  <c r="AM70" i="89"/>
  <c r="AL70" i="89"/>
  <c r="AK70" i="89"/>
  <c r="AJ70" i="89"/>
  <c r="AI70" i="89"/>
  <c r="AT69" i="89"/>
  <c r="AS69" i="89"/>
  <c r="AR69" i="89"/>
  <c r="AQ69" i="89"/>
  <c r="AP69" i="89"/>
  <c r="AM69" i="89"/>
  <c r="AL69" i="89"/>
  <c r="AK69" i="89"/>
  <c r="AJ69" i="89"/>
  <c r="AI69" i="89"/>
  <c r="AT68" i="89"/>
  <c r="AS68" i="89"/>
  <c r="AR68" i="89"/>
  <c r="AQ68" i="89"/>
  <c r="AP68" i="89"/>
  <c r="AM68" i="89"/>
  <c r="AL68" i="89"/>
  <c r="AK68" i="89"/>
  <c r="AJ68" i="89"/>
  <c r="AI68" i="89"/>
  <c r="AT67" i="89"/>
  <c r="AS67" i="89"/>
  <c r="AR67" i="89"/>
  <c r="AQ67" i="89"/>
  <c r="AP67" i="89"/>
  <c r="AM67" i="89"/>
  <c r="AL67" i="89"/>
  <c r="AK67" i="89"/>
  <c r="AJ67" i="89"/>
  <c r="AI67" i="89"/>
  <c r="AT66" i="89"/>
  <c r="AS66" i="89"/>
  <c r="AR66" i="89"/>
  <c r="AQ66" i="89"/>
  <c r="AP66" i="89"/>
  <c r="AM66" i="89"/>
  <c r="AL66" i="89"/>
  <c r="AK66" i="89"/>
  <c r="AJ66" i="89"/>
  <c r="AI66" i="89"/>
  <c r="AT65" i="89"/>
  <c r="AS65" i="89"/>
  <c r="AR65" i="89"/>
  <c r="AQ65" i="89"/>
  <c r="AP65" i="89"/>
  <c r="AM65" i="89"/>
  <c r="AL65" i="89"/>
  <c r="AK65" i="89"/>
  <c r="AJ65" i="89"/>
  <c r="AI65" i="89"/>
  <c r="AT64" i="89"/>
  <c r="AS64" i="89"/>
  <c r="AR64" i="89"/>
  <c r="AQ64" i="89"/>
  <c r="AP64" i="89"/>
  <c r="AM64" i="89"/>
  <c r="AL64" i="89"/>
  <c r="AK64" i="89"/>
  <c r="AJ64" i="89"/>
  <c r="AI64" i="89"/>
  <c r="AT63" i="89"/>
  <c r="AS63" i="89"/>
  <c r="AR63" i="89"/>
  <c r="AQ63" i="89"/>
  <c r="AP63" i="89"/>
  <c r="AM63" i="89"/>
  <c r="AL63" i="89"/>
  <c r="AK63" i="89"/>
  <c r="AJ63" i="89"/>
  <c r="AI63" i="89"/>
  <c r="AT62" i="89"/>
  <c r="AS62" i="89"/>
  <c r="AR62" i="89"/>
  <c r="AQ62" i="89"/>
  <c r="AP62" i="89"/>
  <c r="AM62" i="89"/>
  <c r="AL62" i="89"/>
  <c r="AK62" i="89"/>
  <c r="AJ62" i="89"/>
  <c r="AI62" i="89"/>
  <c r="AT61" i="89"/>
  <c r="AS61" i="89"/>
  <c r="AR61" i="89"/>
  <c r="AQ61" i="89"/>
  <c r="AP61" i="89"/>
  <c r="AM61" i="89"/>
  <c r="AL61" i="89"/>
  <c r="AK61" i="89"/>
  <c r="AJ61" i="89"/>
  <c r="AI61" i="89"/>
  <c r="AT60" i="89"/>
  <c r="AS60" i="89"/>
  <c r="AR60" i="89"/>
  <c r="AQ60" i="89"/>
  <c r="AP60" i="89"/>
  <c r="AM60" i="89"/>
  <c r="AL60" i="89"/>
  <c r="AK60" i="89"/>
  <c r="AJ60" i="89"/>
  <c r="AI60" i="89"/>
  <c r="AT59" i="89"/>
  <c r="AS59" i="89"/>
  <c r="AR59" i="89"/>
  <c r="AQ59" i="89"/>
  <c r="AP59" i="89"/>
  <c r="AM59" i="89"/>
  <c r="AL59" i="89"/>
  <c r="AK59" i="89"/>
  <c r="AJ59" i="89"/>
  <c r="AI59" i="89"/>
  <c r="AT58" i="89"/>
  <c r="AS58" i="89"/>
  <c r="AR58" i="89"/>
  <c r="AQ58" i="89"/>
  <c r="AP58" i="89"/>
  <c r="AM58" i="89"/>
  <c r="AL58" i="89"/>
  <c r="AK58" i="89"/>
  <c r="AJ58" i="89"/>
  <c r="AI58" i="89"/>
  <c r="AT57" i="89"/>
  <c r="AS57" i="89"/>
  <c r="AR57" i="89"/>
  <c r="AQ57" i="89"/>
  <c r="AP57" i="89"/>
  <c r="AM57" i="89"/>
  <c r="AL57" i="89"/>
  <c r="AK57" i="89"/>
  <c r="AJ57" i="89"/>
  <c r="AI57" i="89"/>
  <c r="AT56" i="89"/>
  <c r="AS56" i="89"/>
  <c r="AR56" i="89"/>
  <c r="AQ56" i="89"/>
  <c r="AP56" i="89"/>
  <c r="AM56" i="89"/>
  <c r="AL56" i="89"/>
  <c r="AK56" i="89"/>
  <c r="AJ56" i="89"/>
  <c r="AI56" i="89"/>
  <c r="AT55" i="89"/>
  <c r="AS55" i="89"/>
  <c r="AR55" i="89"/>
  <c r="AQ55" i="89"/>
  <c r="AP55" i="89"/>
  <c r="AM55" i="89"/>
  <c r="AL55" i="89"/>
  <c r="AK55" i="89"/>
  <c r="AJ55" i="89"/>
  <c r="AI55" i="89"/>
  <c r="AT54" i="89"/>
  <c r="AS54" i="89"/>
  <c r="AR54" i="89"/>
  <c r="AQ54" i="89"/>
  <c r="AP54" i="89"/>
  <c r="AM54" i="89"/>
  <c r="AL54" i="89"/>
  <c r="AK54" i="89"/>
  <c r="AJ54" i="89"/>
  <c r="AI54" i="89"/>
  <c r="AT53" i="89"/>
  <c r="AS53" i="89"/>
  <c r="AR53" i="89"/>
  <c r="AQ53" i="89"/>
  <c r="AP53" i="89"/>
  <c r="AM53" i="89"/>
  <c r="AL53" i="89"/>
  <c r="AK53" i="89"/>
  <c r="AJ53" i="89"/>
  <c r="AI53" i="89"/>
  <c r="AT52" i="89"/>
  <c r="AS52" i="89"/>
  <c r="AR52" i="89"/>
  <c r="AQ52" i="89"/>
  <c r="AP52" i="89"/>
  <c r="AM52" i="89"/>
  <c r="AL52" i="89"/>
  <c r="AK52" i="89"/>
  <c r="AJ52" i="89"/>
  <c r="AI52" i="89"/>
  <c r="AT51" i="89"/>
  <c r="AS51" i="89"/>
  <c r="AR51" i="89"/>
  <c r="AQ51" i="89"/>
  <c r="AP51" i="89"/>
  <c r="AM51" i="89"/>
  <c r="AL51" i="89"/>
  <c r="AK51" i="89"/>
  <c r="AJ51" i="89"/>
  <c r="AI51" i="89"/>
  <c r="AT50" i="89"/>
  <c r="AS50" i="89"/>
  <c r="AR50" i="89"/>
  <c r="AQ50" i="89"/>
  <c r="AP50" i="89"/>
  <c r="AM50" i="89"/>
  <c r="AL50" i="89"/>
  <c r="AK50" i="89"/>
  <c r="AJ50" i="89"/>
  <c r="AI50" i="89"/>
  <c r="AT49" i="89"/>
  <c r="AS49" i="89"/>
  <c r="AR49" i="89"/>
  <c r="AQ49" i="89"/>
  <c r="AP49" i="89"/>
  <c r="AM49" i="89"/>
  <c r="AL49" i="89"/>
  <c r="AK49" i="89"/>
  <c r="AJ49" i="89"/>
  <c r="AI49" i="89"/>
  <c r="AT48" i="89"/>
  <c r="AS48" i="89"/>
  <c r="AR48" i="89"/>
  <c r="AQ48" i="89"/>
  <c r="AP48" i="89"/>
  <c r="AM48" i="89"/>
  <c r="AL48" i="89"/>
  <c r="AK48" i="89"/>
  <c r="AJ48" i="89"/>
  <c r="AI48" i="89"/>
  <c r="AT47" i="89"/>
  <c r="AS47" i="89"/>
  <c r="AR47" i="89"/>
  <c r="AQ47" i="89"/>
  <c r="AP47" i="89"/>
  <c r="AM47" i="89"/>
  <c r="AL47" i="89"/>
  <c r="AK47" i="89"/>
  <c r="AJ47" i="89"/>
  <c r="AI47" i="89"/>
  <c r="AT46" i="89"/>
  <c r="AS46" i="89"/>
  <c r="AR46" i="89"/>
  <c r="AQ46" i="89"/>
  <c r="AP46" i="89"/>
  <c r="AM46" i="89"/>
  <c r="AL46" i="89"/>
  <c r="AK46" i="89"/>
  <c r="AJ46" i="89"/>
  <c r="AI46" i="89"/>
  <c r="AT45" i="89"/>
  <c r="AS45" i="89"/>
  <c r="AR45" i="89"/>
  <c r="AQ45" i="89"/>
  <c r="AP45" i="89"/>
  <c r="AM45" i="89"/>
  <c r="AL45" i="89"/>
  <c r="AK45" i="89"/>
  <c r="AJ45" i="89"/>
  <c r="AI45" i="89"/>
  <c r="AT44" i="89"/>
  <c r="AS44" i="89"/>
  <c r="AR44" i="89"/>
  <c r="AQ44" i="89"/>
  <c r="AP44" i="89"/>
  <c r="AM44" i="89"/>
  <c r="AL44" i="89"/>
  <c r="AK44" i="89"/>
  <c r="AJ44" i="89"/>
  <c r="AI44" i="89"/>
  <c r="AT43" i="89"/>
  <c r="AS43" i="89"/>
  <c r="AR43" i="89"/>
  <c r="AQ43" i="89"/>
  <c r="AP43" i="89"/>
  <c r="AM43" i="89"/>
  <c r="AL43" i="89"/>
  <c r="AK43" i="89"/>
  <c r="AJ43" i="89"/>
  <c r="AI43" i="89"/>
  <c r="AT42" i="89"/>
  <c r="AS42" i="89"/>
  <c r="AR42" i="89"/>
  <c r="AQ42" i="89"/>
  <c r="AP42" i="89"/>
  <c r="AM42" i="89"/>
  <c r="AL42" i="89"/>
  <c r="AK42" i="89"/>
  <c r="AJ42" i="89"/>
  <c r="AI42" i="89"/>
  <c r="AT41" i="89"/>
  <c r="AS41" i="89"/>
  <c r="AR41" i="89"/>
  <c r="AQ41" i="89"/>
  <c r="AP41" i="89"/>
  <c r="AM41" i="89"/>
  <c r="AL41" i="89"/>
  <c r="AK41" i="89"/>
  <c r="AJ41" i="89"/>
  <c r="AI41" i="89"/>
  <c r="AT40" i="89"/>
  <c r="AS40" i="89"/>
  <c r="AR40" i="89"/>
  <c r="AQ40" i="89"/>
  <c r="AP40" i="89"/>
  <c r="AM40" i="89"/>
  <c r="AL40" i="89"/>
  <c r="AK40" i="89"/>
  <c r="AJ40" i="89"/>
  <c r="AI40" i="89"/>
  <c r="AT39" i="89"/>
  <c r="AS39" i="89"/>
  <c r="AR39" i="89"/>
  <c r="AQ39" i="89"/>
  <c r="AP39" i="89"/>
  <c r="AM39" i="89"/>
  <c r="AL39" i="89"/>
  <c r="AK39" i="89"/>
  <c r="AJ39" i="89"/>
  <c r="AI39" i="89"/>
  <c r="AT38" i="89"/>
  <c r="AS38" i="89"/>
  <c r="AR38" i="89"/>
  <c r="AQ38" i="89"/>
  <c r="AP38" i="89"/>
  <c r="AM38" i="89"/>
  <c r="AL38" i="89"/>
  <c r="AK38" i="89"/>
  <c r="AJ38" i="89"/>
  <c r="AI38" i="89"/>
  <c r="AT37" i="89"/>
  <c r="AS37" i="89"/>
  <c r="AR37" i="89"/>
  <c r="AQ37" i="89"/>
  <c r="AP37" i="89"/>
  <c r="AM37" i="89"/>
  <c r="AL37" i="89"/>
  <c r="AK37" i="89"/>
  <c r="AJ37" i="89"/>
  <c r="AI37" i="89"/>
  <c r="AT36" i="89"/>
  <c r="AS36" i="89"/>
  <c r="AR36" i="89"/>
  <c r="AQ36" i="89"/>
  <c r="AP36" i="89"/>
  <c r="AM36" i="89"/>
  <c r="AL36" i="89"/>
  <c r="AK36" i="89"/>
  <c r="AJ36" i="89"/>
  <c r="AI36" i="89"/>
  <c r="AT35" i="89"/>
  <c r="AS35" i="89"/>
  <c r="AR35" i="89"/>
  <c r="AQ35" i="89"/>
  <c r="AP35" i="89"/>
  <c r="AM35" i="89"/>
  <c r="AL35" i="89"/>
  <c r="AK35" i="89"/>
  <c r="AJ35" i="89"/>
  <c r="AI35" i="89"/>
  <c r="AT34" i="89"/>
  <c r="AS34" i="89"/>
  <c r="AR34" i="89"/>
  <c r="AQ34" i="89"/>
  <c r="AP34" i="89"/>
  <c r="AM34" i="89"/>
  <c r="AL34" i="89"/>
  <c r="AK34" i="89"/>
  <c r="AJ34" i="89"/>
  <c r="AI34" i="89"/>
  <c r="AT33" i="89"/>
  <c r="AS33" i="89"/>
  <c r="AR33" i="89"/>
  <c r="AQ33" i="89"/>
  <c r="AP33" i="89"/>
  <c r="AM33" i="89"/>
  <c r="AL33" i="89"/>
  <c r="AK33" i="89"/>
  <c r="AJ33" i="89"/>
  <c r="AI33" i="89"/>
  <c r="AT32" i="89"/>
  <c r="AS32" i="89"/>
  <c r="AR32" i="89"/>
  <c r="AQ32" i="89"/>
  <c r="AP32" i="89"/>
  <c r="AM32" i="89"/>
  <c r="AL32" i="89"/>
  <c r="AK32" i="89"/>
  <c r="AJ32" i="89"/>
  <c r="AI32" i="89"/>
  <c r="AT31" i="89"/>
  <c r="AS31" i="89"/>
  <c r="AR31" i="89"/>
  <c r="AQ31" i="89"/>
  <c r="AP31" i="89"/>
  <c r="AM31" i="89"/>
  <c r="AL31" i="89"/>
  <c r="AK31" i="89"/>
  <c r="AJ31" i="89"/>
  <c r="AI31" i="89"/>
  <c r="AT30" i="89"/>
  <c r="AS30" i="89"/>
  <c r="AR30" i="89"/>
  <c r="AQ30" i="89"/>
  <c r="AP30" i="89"/>
  <c r="AM30" i="89"/>
  <c r="AL30" i="89"/>
  <c r="AK30" i="89"/>
  <c r="AJ30" i="89"/>
  <c r="AI30" i="89"/>
  <c r="Q30" i="89"/>
  <c r="P30" i="89"/>
  <c r="O30" i="89"/>
  <c r="AT29" i="89"/>
  <c r="AS29" i="89"/>
  <c r="AR29" i="89"/>
  <c r="AQ29" i="89"/>
  <c r="AP29" i="89"/>
  <c r="AM29" i="89"/>
  <c r="AL29" i="89"/>
  <c r="AK29" i="89"/>
  <c r="AJ29" i="89"/>
  <c r="AI29" i="89"/>
  <c r="Q29" i="89"/>
  <c r="P29" i="89"/>
  <c r="O29" i="89"/>
  <c r="AT28" i="89"/>
  <c r="AS28" i="89"/>
  <c r="AR28" i="89"/>
  <c r="AQ28" i="89"/>
  <c r="AP28" i="89"/>
  <c r="AM28" i="89"/>
  <c r="AL28" i="89"/>
  <c r="AK28" i="89"/>
  <c r="AJ28" i="89"/>
  <c r="AI28" i="89"/>
  <c r="Q28" i="89"/>
  <c r="P28" i="89"/>
  <c r="O28" i="89"/>
  <c r="BH27" i="89"/>
  <c r="BG27" i="89"/>
  <c r="BF27" i="89"/>
  <c r="BE27" i="89"/>
  <c r="BD27" i="89"/>
  <c r="BC27" i="89"/>
  <c r="BB27" i="89"/>
  <c r="BI27" i="89" s="1"/>
  <c r="BA27" i="89"/>
  <c r="AZ27" i="89"/>
  <c r="AT27" i="89"/>
  <c r="AS27" i="89"/>
  <c r="AR27" i="89"/>
  <c r="AQ27" i="89"/>
  <c r="AP27" i="89"/>
  <c r="AM27" i="89"/>
  <c r="AL27" i="89"/>
  <c r="AK27" i="89"/>
  <c r="AJ27" i="89"/>
  <c r="AI27" i="89"/>
  <c r="Q27" i="89"/>
  <c r="P27" i="89"/>
  <c r="O27" i="89"/>
  <c r="BH26" i="89"/>
  <c r="BG26" i="89"/>
  <c r="BF26" i="89"/>
  <c r="BE26" i="89"/>
  <c r="BD26" i="89"/>
  <c r="BC26" i="89"/>
  <c r="BB26" i="89"/>
  <c r="BA26" i="89"/>
  <c r="AZ26" i="89"/>
  <c r="AT26" i="89"/>
  <c r="AS26" i="89"/>
  <c r="AR26" i="89"/>
  <c r="AQ26" i="89"/>
  <c r="AP26" i="89"/>
  <c r="AM26" i="89"/>
  <c r="AL26" i="89"/>
  <c r="AK26" i="89"/>
  <c r="AJ26" i="89"/>
  <c r="AI26" i="89"/>
  <c r="BH25" i="89"/>
  <c r="BG25" i="89"/>
  <c r="BF25" i="89"/>
  <c r="BE25" i="89"/>
  <c r="BI25" i="89" s="1"/>
  <c r="BD25" i="89"/>
  <c r="BC25" i="89"/>
  <c r="BB25" i="89"/>
  <c r="BA25" i="89"/>
  <c r="AZ25" i="89"/>
  <c r="AT25" i="89"/>
  <c r="AS25" i="89"/>
  <c r="AR25" i="89"/>
  <c r="AQ25" i="89"/>
  <c r="AP25" i="89"/>
  <c r="AM25" i="89"/>
  <c r="AL25" i="89"/>
  <c r="AK25" i="89"/>
  <c r="AJ25" i="89"/>
  <c r="AI25" i="89"/>
  <c r="BH24" i="89"/>
  <c r="BG24" i="89"/>
  <c r="BF24" i="89"/>
  <c r="BE24" i="89"/>
  <c r="BD24" i="89"/>
  <c r="BC24" i="89"/>
  <c r="BB24" i="89"/>
  <c r="BI24" i="89" s="1"/>
  <c r="BA24" i="89"/>
  <c r="AZ24" i="89"/>
  <c r="AT24" i="89"/>
  <c r="AS24" i="89"/>
  <c r="AR24" i="89"/>
  <c r="AQ24" i="89"/>
  <c r="AP24" i="89"/>
  <c r="AM24" i="89"/>
  <c r="AL24" i="89"/>
  <c r="AK24" i="89"/>
  <c r="AJ24" i="89"/>
  <c r="AI24" i="89"/>
  <c r="AC24" i="89"/>
  <c r="Q24" i="89"/>
  <c r="P24" i="89"/>
  <c r="O24" i="89"/>
  <c r="BH23" i="89"/>
  <c r="BG23" i="89"/>
  <c r="BF23" i="89"/>
  <c r="BE23" i="89"/>
  <c r="BD23" i="89"/>
  <c r="BC23" i="89"/>
  <c r="BI23" i="89" s="1"/>
  <c r="BB23" i="89"/>
  <c r="BA23" i="89"/>
  <c r="AZ23" i="89"/>
  <c r="AT23" i="89"/>
  <c r="AS23" i="89"/>
  <c r="AR23" i="89"/>
  <c r="AQ23" i="89"/>
  <c r="AP23" i="89"/>
  <c r="AM23" i="89"/>
  <c r="AL23" i="89"/>
  <c r="AK23" i="89"/>
  <c r="AJ23" i="89"/>
  <c r="AI23" i="89"/>
  <c r="AE23" i="89"/>
  <c r="Q23" i="89"/>
  <c r="P23" i="89"/>
  <c r="O23" i="89"/>
  <c r="O31" i="89" s="1"/>
  <c r="BI22" i="89"/>
  <c r="BH22" i="89"/>
  <c r="BG22" i="89"/>
  <c r="BF22" i="89"/>
  <c r="BE22" i="89"/>
  <c r="BD22" i="89"/>
  <c r="BC22" i="89"/>
  <c r="BB22" i="89"/>
  <c r="BA22" i="89"/>
  <c r="AZ22" i="89"/>
  <c r="AT22" i="89"/>
  <c r="AS22" i="89"/>
  <c r="AR22" i="89"/>
  <c r="AQ22" i="89"/>
  <c r="AP22" i="89"/>
  <c r="AM22" i="89"/>
  <c r="AL22" i="89"/>
  <c r="AK22" i="89"/>
  <c r="AJ22" i="89"/>
  <c r="AI22" i="89"/>
  <c r="AE22" i="89"/>
  <c r="Q22" i="89"/>
  <c r="P22" i="89"/>
  <c r="O22" i="89"/>
  <c r="BH21" i="89"/>
  <c r="BG21" i="89"/>
  <c r="BF21" i="89"/>
  <c r="BE21" i="89"/>
  <c r="BD21" i="89"/>
  <c r="BC21" i="89"/>
  <c r="BB21" i="89"/>
  <c r="BA21" i="89"/>
  <c r="AZ21" i="89"/>
  <c r="AT21" i="89"/>
  <c r="AS21" i="89"/>
  <c r="AR21" i="89"/>
  <c r="AQ21" i="89"/>
  <c r="AP21" i="89"/>
  <c r="AM21" i="89"/>
  <c r="AL21" i="89"/>
  <c r="AK21" i="89"/>
  <c r="AJ21" i="89"/>
  <c r="AI21" i="89"/>
  <c r="BH20" i="89"/>
  <c r="BG20" i="89"/>
  <c r="BF20" i="89"/>
  <c r="BE20" i="89"/>
  <c r="BD20" i="89"/>
  <c r="BC20" i="89"/>
  <c r="BB20" i="89"/>
  <c r="BA20" i="89"/>
  <c r="AZ20" i="89"/>
  <c r="AT20" i="89"/>
  <c r="AS20" i="89"/>
  <c r="AR20" i="89"/>
  <c r="AQ20" i="89"/>
  <c r="AP20" i="89"/>
  <c r="AM20" i="89"/>
  <c r="AL20" i="89"/>
  <c r="AK20" i="89"/>
  <c r="AJ20" i="89"/>
  <c r="AI20" i="89"/>
  <c r="AT19" i="89"/>
  <c r="AS19" i="89"/>
  <c r="AR19" i="89"/>
  <c r="AQ19" i="89"/>
  <c r="AP19" i="89"/>
  <c r="AM19" i="89"/>
  <c r="AL19" i="89"/>
  <c r="AK19" i="89"/>
  <c r="AJ19" i="89"/>
  <c r="AI19" i="89"/>
  <c r="AT18" i="89"/>
  <c r="AS18" i="89"/>
  <c r="AR18" i="89"/>
  <c r="AQ18" i="89"/>
  <c r="AP18" i="89"/>
  <c r="AM18" i="89"/>
  <c r="AL18" i="89"/>
  <c r="AK18" i="89"/>
  <c r="AJ18" i="89"/>
  <c r="AI18" i="89"/>
  <c r="AE18" i="89"/>
  <c r="AT17" i="89"/>
  <c r="AS17" i="89"/>
  <c r="AR17" i="89"/>
  <c r="AQ17" i="89"/>
  <c r="AP17" i="89"/>
  <c r="AM17" i="89"/>
  <c r="AL17" i="89"/>
  <c r="AK17" i="89"/>
  <c r="AJ17" i="89"/>
  <c r="AI17" i="89"/>
  <c r="AT16" i="89"/>
  <c r="AS16" i="89"/>
  <c r="AR16" i="89"/>
  <c r="AQ16" i="89"/>
  <c r="AP16" i="89"/>
  <c r="AM16" i="89"/>
  <c r="AL16" i="89"/>
  <c r="AK16" i="89"/>
  <c r="AJ16" i="89"/>
  <c r="AI16" i="89"/>
  <c r="AE16" i="89"/>
  <c r="AC16" i="89"/>
  <c r="AT15" i="89"/>
  <c r="AS15" i="89"/>
  <c r="AR15" i="89"/>
  <c r="AQ15" i="89"/>
  <c r="AP15" i="89"/>
  <c r="AM15" i="89"/>
  <c r="AL15" i="89"/>
  <c r="AK15" i="89"/>
  <c r="AJ15" i="89"/>
  <c r="AI15" i="89"/>
  <c r="AA15" i="89"/>
  <c r="W15" i="89"/>
  <c r="V15" i="89"/>
  <c r="U15" i="89"/>
  <c r="AD35" i="89" s="1"/>
  <c r="AT14" i="89"/>
  <c r="AS14" i="89"/>
  <c r="AR14" i="89"/>
  <c r="AQ14" i="89"/>
  <c r="AP14" i="89"/>
  <c r="AM14" i="89"/>
  <c r="AL14" i="89"/>
  <c r="AK14" i="89"/>
  <c r="AJ14" i="89"/>
  <c r="AI14" i="89"/>
  <c r="W14" i="89"/>
  <c r="V14" i="89"/>
  <c r="U14" i="89"/>
  <c r="AC50" i="89" s="1"/>
  <c r="AT13" i="89"/>
  <c r="AS13" i="89"/>
  <c r="AR13" i="89"/>
  <c r="AQ13" i="89"/>
  <c r="AP13" i="89"/>
  <c r="AM13" i="89"/>
  <c r="AL13" i="89"/>
  <c r="AK13" i="89"/>
  <c r="AJ13" i="89"/>
  <c r="AI13" i="89"/>
  <c r="AB13" i="89"/>
  <c r="BE12" i="89"/>
  <c r="AT12" i="89"/>
  <c r="AS12" i="89"/>
  <c r="AR12" i="89"/>
  <c r="AQ12" i="89"/>
  <c r="AP12" i="89"/>
  <c r="AM12" i="89"/>
  <c r="AL12" i="89"/>
  <c r="AK12" i="89"/>
  <c r="AJ12" i="89"/>
  <c r="AI12" i="89"/>
  <c r="AD12" i="89"/>
  <c r="AC12" i="89"/>
  <c r="AA12" i="89"/>
  <c r="W12" i="89"/>
  <c r="V12" i="89"/>
  <c r="U12" i="89"/>
  <c r="BI11" i="89"/>
  <c r="BH11" i="89"/>
  <c r="BG11" i="89"/>
  <c r="BF11" i="89"/>
  <c r="BF12" i="89" s="1"/>
  <c r="BE11" i="89"/>
  <c r="BB11" i="89"/>
  <c r="AZ11" i="89"/>
  <c r="AY11" i="89"/>
  <c r="AT11" i="89"/>
  <c r="AS11" i="89"/>
  <c r="AR11" i="89"/>
  <c r="AQ11" i="89"/>
  <c r="AP11" i="89"/>
  <c r="AM11" i="89"/>
  <c r="AL11" i="89"/>
  <c r="AK11" i="89"/>
  <c r="AJ11" i="89"/>
  <c r="AI11" i="89"/>
  <c r="AE11" i="89"/>
  <c r="AC11" i="89"/>
  <c r="BI10" i="89"/>
  <c r="BH10" i="89"/>
  <c r="BG10" i="89"/>
  <c r="BF10" i="89"/>
  <c r="BE10" i="89"/>
  <c r="BB10" i="89"/>
  <c r="AZ10" i="89"/>
  <c r="AY10" i="89"/>
  <c r="AT10" i="89"/>
  <c r="AS10" i="89"/>
  <c r="AR10" i="89"/>
  <c r="AQ10" i="89"/>
  <c r="AP10" i="89"/>
  <c r="AM10" i="89"/>
  <c r="AL10" i="89"/>
  <c r="AK10" i="89"/>
  <c r="AJ10" i="89"/>
  <c r="AI10" i="89"/>
  <c r="AE10" i="89"/>
  <c r="AD10" i="89"/>
  <c r="AB10" i="89"/>
  <c r="BI9" i="89"/>
  <c r="BH9" i="89"/>
  <c r="BG9" i="89"/>
  <c r="BF9" i="89"/>
  <c r="BE9" i="89"/>
  <c r="BB9" i="89"/>
  <c r="AZ9" i="89"/>
  <c r="AY9" i="89"/>
  <c r="AT9" i="89"/>
  <c r="AS9" i="89"/>
  <c r="AR9" i="89"/>
  <c r="AQ9" i="89"/>
  <c r="AP9" i="89"/>
  <c r="AM9" i="89"/>
  <c r="AL9" i="89"/>
  <c r="AK9" i="89"/>
  <c r="AJ9" i="89"/>
  <c r="AI9" i="89"/>
  <c r="AE9" i="89"/>
  <c r="AB9" i="89"/>
  <c r="T9" i="89"/>
  <c r="S9" i="89"/>
  <c r="R9" i="89"/>
  <c r="Q9" i="89"/>
  <c r="P9" i="89"/>
  <c r="O9" i="89"/>
  <c r="BI8" i="89"/>
  <c r="BH8" i="89"/>
  <c r="BG8" i="89"/>
  <c r="BF8" i="89"/>
  <c r="BE8" i="89"/>
  <c r="BB8" i="89"/>
  <c r="AZ8" i="89"/>
  <c r="AY8" i="89"/>
  <c r="AT8" i="89"/>
  <c r="AS8" i="89"/>
  <c r="AR8" i="89"/>
  <c r="AQ8" i="89"/>
  <c r="AP8" i="89"/>
  <c r="AM8" i="89"/>
  <c r="AL8" i="89"/>
  <c r="AK8" i="89"/>
  <c r="AJ8" i="89"/>
  <c r="AI8" i="89"/>
  <c r="AC8" i="89"/>
  <c r="AA8" i="89"/>
  <c r="BI7" i="89"/>
  <c r="BH7" i="89"/>
  <c r="BG7" i="89"/>
  <c r="BF7" i="89"/>
  <c r="BE7" i="89"/>
  <c r="BB7" i="89"/>
  <c r="AZ7" i="89"/>
  <c r="AY7" i="89"/>
  <c r="AT7" i="89"/>
  <c r="AS7" i="89"/>
  <c r="AR7" i="89"/>
  <c r="AQ7" i="89"/>
  <c r="AP7" i="89"/>
  <c r="AM7" i="89"/>
  <c r="AL7" i="89"/>
  <c r="AK7" i="89"/>
  <c r="AJ7" i="89"/>
  <c r="AI7" i="89"/>
  <c r="AD7" i="89"/>
  <c r="AC7" i="89"/>
  <c r="AA7" i="89"/>
  <c r="BI6" i="89"/>
  <c r="BH6" i="89"/>
  <c r="BG6" i="89"/>
  <c r="BF6" i="89"/>
  <c r="BE6" i="89"/>
  <c r="BB6" i="89"/>
  <c r="AZ6" i="89"/>
  <c r="AY6" i="89"/>
  <c r="AT6" i="89"/>
  <c r="AS6" i="89"/>
  <c r="AR6" i="89"/>
  <c r="AQ6" i="89"/>
  <c r="AP6" i="89"/>
  <c r="AM6" i="89"/>
  <c r="AL6" i="89"/>
  <c r="AK6" i="89"/>
  <c r="AJ6" i="89"/>
  <c r="AI6" i="89"/>
  <c r="AD6" i="89"/>
  <c r="AA6" i="89"/>
  <c r="BI5" i="89"/>
  <c r="BH5" i="89"/>
  <c r="BG5" i="89"/>
  <c r="BF5" i="89"/>
  <c r="BE5" i="89"/>
  <c r="BB5" i="89"/>
  <c r="AZ5" i="89"/>
  <c r="AY5" i="89"/>
  <c r="AT5" i="89"/>
  <c r="AU17" i="89" s="1"/>
  <c r="AS5" i="89"/>
  <c r="AR5" i="89"/>
  <c r="AU20" i="89" s="1"/>
  <c r="AQ5" i="89"/>
  <c r="AP5" i="89"/>
  <c r="AM5" i="89"/>
  <c r="AL5" i="89"/>
  <c r="AK5" i="89"/>
  <c r="AJ5" i="89"/>
  <c r="AI5" i="89"/>
  <c r="AN49" i="89" s="1"/>
  <c r="AD5" i="89"/>
  <c r="AB5" i="89"/>
  <c r="AA5" i="89"/>
  <c r="H5" i="89"/>
  <c r="S27" i="88"/>
  <c r="T27" i="88"/>
  <c r="U27" i="88"/>
  <c r="S28" i="88"/>
  <c r="T28" i="88"/>
  <c r="U28" i="88"/>
  <c r="S29" i="88"/>
  <c r="T29" i="88"/>
  <c r="U29" i="88"/>
  <c r="S30" i="88"/>
  <c r="T30" i="88"/>
  <c r="U30" i="88"/>
  <c r="S31" i="88"/>
  <c r="T31" i="88"/>
  <c r="U31" i="88"/>
  <c r="S32" i="88"/>
  <c r="T32" i="88"/>
  <c r="U32" i="88"/>
  <c r="S33" i="88"/>
  <c r="T33" i="88"/>
  <c r="U33" i="88"/>
  <c r="U26" i="88"/>
  <c r="T26" i="88"/>
  <c r="S26" i="88"/>
  <c r="F7" i="89"/>
  <c r="F15" i="89"/>
  <c r="F23" i="89"/>
  <c r="F13" i="89"/>
  <c r="F8" i="89"/>
  <c r="F16" i="89"/>
  <c r="F24" i="89"/>
  <c r="F21" i="89"/>
  <c r="F9" i="89"/>
  <c r="F17" i="89"/>
  <c r="F25" i="89"/>
  <c r="F10" i="89"/>
  <c r="F18" i="89"/>
  <c r="F26" i="89"/>
  <c r="F28" i="89"/>
  <c r="F11" i="89"/>
  <c r="F19" i="89"/>
  <c r="F27" i="89"/>
  <c r="F20" i="89"/>
  <c r="F12" i="89"/>
  <c r="F14" i="89"/>
  <c r="F22" i="89"/>
  <c r="J25" i="89"/>
  <c r="D40" i="90"/>
  <c r="D39" i="90"/>
  <c r="F40" i="90"/>
  <c r="C39" i="90"/>
  <c r="E40" i="90"/>
  <c r="C40" i="90"/>
  <c r="F39" i="90"/>
  <c r="G39" i="90"/>
  <c r="G40" i="90"/>
  <c r="E39" i="90"/>
  <c r="J15" i="89"/>
  <c r="J24" i="89"/>
  <c r="J16" i="89"/>
  <c r="J12" i="89"/>
  <c r="J20" i="89"/>
  <c r="H18" i="89"/>
  <c r="H15" i="89"/>
  <c r="J13" i="89"/>
  <c r="J9" i="89"/>
  <c r="H9" i="89"/>
  <c r="J19" i="89"/>
  <c r="H7" i="89"/>
  <c r="H21" i="89"/>
  <c r="H11" i="89"/>
  <c r="J26" i="89"/>
  <c r="H24" i="89"/>
  <c r="J23" i="89"/>
  <c r="J21" i="89"/>
  <c r="J17" i="89"/>
  <c r="H13" i="89"/>
  <c r="J6" i="89"/>
  <c r="H12" i="89"/>
  <c r="J8" i="89"/>
  <c r="J22" i="89"/>
  <c r="H26" i="89"/>
  <c r="H6" i="89"/>
  <c r="H23" i="89"/>
  <c r="J5" i="89"/>
  <c r="H22" i="89"/>
  <c r="H19" i="89"/>
  <c r="J18" i="89"/>
  <c r="J14" i="89"/>
  <c r="H8" i="89"/>
  <c r="J28" i="89"/>
  <c r="J27" i="89"/>
  <c r="J11" i="89"/>
  <c r="J7" i="89"/>
  <c r="J10" i="89"/>
  <c r="H27" i="89"/>
  <c r="H20" i="89"/>
  <c r="H17" i="89"/>
  <c r="H25" i="89"/>
  <c r="H16" i="89"/>
  <c r="H28" i="89"/>
  <c r="H10" i="89"/>
  <c r="H14" i="89"/>
  <c r="H19" i="90" l="1"/>
  <c r="H20" i="90"/>
  <c r="E11" i="90"/>
  <c r="H71" i="90"/>
  <c r="AU5" i="89"/>
  <c r="AN15" i="89"/>
  <c r="AA17" i="89"/>
  <c r="AU25" i="89"/>
  <c r="AA26" i="89"/>
  <c r="AE27" i="89"/>
  <c r="AD28" i="89"/>
  <c r="AU221" i="89"/>
  <c r="AU220" i="89"/>
  <c r="AU219" i="89"/>
  <c r="AU217" i="89"/>
  <c r="AU209" i="89"/>
  <c r="AU195" i="89"/>
  <c r="AU194" i="89"/>
  <c r="AU193" i="89"/>
  <c r="AU192" i="89"/>
  <c r="AU163" i="89"/>
  <c r="AU162" i="89"/>
  <c r="AU161" i="89"/>
  <c r="AU160" i="89"/>
  <c r="AU131" i="89"/>
  <c r="AU130" i="89"/>
  <c r="AU129" i="89"/>
  <c r="AU128" i="89"/>
  <c r="AU218" i="89"/>
  <c r="AU210" i="89"/>
  <c r="AU199" i="89"/>
  <c r="AU198" i="89"/>
  <c r="AU197" i="89"/>
  <c r="AU196" i="89"/>
  <c r="AU167" i="89"/>
  <c r="AU166" i="89"/>
  <c r="AU165" i="89"/>
  <c r="AU164" i="89"/>
  <c r="AU135" i="89"/>
  <c r="AU134" i="89"/>
  <c r="AU133" i="89"/>
  <c r="AU132" i="89"/>
  <c r="AU28" i="89"/>
  <c r="AU211" i="89"/>
  <c r="AU203" i="89"/>
  <c r="AU202" i="89"/>
  <c r="AU201" i="89"/>
  <c r="AU200" i="89"/>
  <c r="AU171" i="89"/>
  <c r="AU170" i="89"/>
  <c r="AU169" i="89"/>
  <c r="AU168" i="89"/>
  <c r="AU139" i="89"/>
  <c r="AU138" i="89"/>
  <c r="AU137" i="89"/>
  <c r="AU136" i="89"/>
  <c r="AU212" i="89"/>
  <c r="AU204" i="89"/>
  <c r="AU175" i="89"/>
  <c r="AU174" i="89"/>
  <c r="AU173" i="89"/>
  <c r="AU172" i="89"/>
  <c r="AU143" i="89"/>
  <c r="AU142" i="89"/>
  <c r="AU141" i="89"/>
  <c r="AU140" i="89"/>
  <c r="AU111" i="89"/>
  <c r="AU110" i="89"/>
  <c r="AU109" i="89"/>
  <c r="AU108" i="89"/>
  <c r="AU24" i="89"/>
  <c r="AU18" i="89"/>
  <c r="AU213" i="89"/>
  <c r="AU205" i="89"/>
  <c r="AU179" i="89"/>
  <c r="AU178" i="89"/>
  <c r="AU177" i="89"/>
  <c r="AU176" i="89"/>
  <c r="AU147" i="89"/>
  <c r="AU146" i="89"/>
  <c r="AU145" i="89"/>
  <c r="AU144" i="89"/>
  <c r="AU115" i="89"/>
  <c r="AU114" i="89"/>
  <c r="AU113" i="89"/>
  <c r="AU112" i="89"/>
  <c r="AU107" i="89"/>
  <c r="AU214" i="89"/>
  <c r="AU206" i="89"/>
  <c r="AU183" i="89"/>
  <c r="AU182" i="89"/>
  <c r="AU181" i="89"/>
  <c r="AU180" i="89"/>
  <c r="AU151" i="89"/>
  <c r="AU150" i="89"/>
  <c r="AU149" i="89"/>
  <c r="AU148" i="89"/>
  <c r="AU119" i="89"/>
  <c r="AU118" i="89"/>
  <c r="AU117" i="89"/>
  <c r="AU116" i="89"/>
  <c r="AU215" i="89"/>
  <c r="AU207" i="89"/>
  <c r="AU216" i="89"/>
  <c r="AU208" i="89"/>
  <c r="AU191" i="89"/>
  <c r="AU190" i="89"/>
  <c r="AU189" i="89"/>
  <c r="AU188" i="89"/>
  <c r="AU159" i="89"/>
  <c r="AU158" i="89"/>
  <c r="AU157" i="89"/>
  <c r="AU156" i="89"/>
  <c r="AU127" i="89"/>
  <c r="AU126" i="89"/>
  <c r="AU125" i="89"/>
  <c r="AU124" i="89"/>
  <c r="AU121" i="89"/>
  <c r="AU99" i="89"/>
  <c r="AU98" i="89"/>
  <c r="AU97" i="89"/>
  <c r="AU96" i="89"/>
  <c r="AU67" i="89"/>
  <c r="AU66" i="89"/>
  <c r="AU65" i="89"/>
  <c r="AU64" i="89"/>
  <c r="AU49" i="89"/>
  <c r="AU153" i="89"/>
  <c r="AU103" i="89"/>
  <c r="AU102" i="89"/>
  <c r="AU101" i="89"/>
  <c r="AU100" i="89"/>
  <c r="AU71" i="89"/>
  <c r="AU70" i="89"/>
  <c r="AU69" i="89"/>
  <c r="AU68" i="89"/>
  <c r="AU48" i="89"/>
  <c r="AU47" i="89"/>
  <c r="AU46" i="89"/>
  <c r="AU185" i="89"/>
  <c r="AU123" i="89"/>
  <c r="AU106" i="89"/>
  <c r="AU105" i="89"/>
  <c r="AU104" i="89"/>
  <c r="AU75" i="89"/>
  <c r="AU74" i="89"/>
  <c r="AU73" i="89"/>
  <c r="AU72" i="89"/>
  <c r="AU45" i="89"/>
  <c r="AU30" i="89"/>
  <c r="AU155" i="89"/>
  <c r="AU120" i="89"/>
  <c r="AU79" i="89"/>
  <c r="AU78" i="89"/>
  <c r="AU77" i="89"/>
  <c r="AU76" i="89"/>
  <c r="AU44" i="89"/>
  <c r="AU43" i="89"/>
  <c r="AU42" i="89"/>
  <c r="AU27" i="89"/>
  <c r="AU23" i="89"/>
  <c r="AU16" i="89"/>
  <c r="AU14" i="89"/>
  <c r="AU11" i="89"/>
  <c r="AU187" i="89"/>
  <c r="AU152" i="89"/>
  <c r="AU83" i="89"/>
  <c r="AU82" i="89"/>
  <c r="AU81" i="89"/>
  <c r="AU80" i="89"/>
  <c r="AU41" i="89"/>
  <c r="AU184" i="89"/>
  <c r="AU122" i="89"/>
  <c r="AU87" i="89"/>
  <c r="AU86" i="89"/>
  <c r="AU85" i="89"/>
  <c r="AU84" i="89"/>
  <c r="AU55" i="89"/>
  <c r="AU54" i="89"/>
  <c r="AU154" i="89"/>
  <c r="AU91" i="89"/>
  <c r="AU90" i="89"/>
  <c r="AU89" i="89"/>
  <c r="AU88" i="89"/>
  <c r="AU59" i="89"/>
  <c r="AU186" i="89"/>
  <c r="AU95" i="89"/>
  <c r="AU94" i="89"/>
  <c r="AU93" i="89"/>
  <c r="AU92" i="89"/>
  <c r="AU63" i="89"/>
  <c r="AU62" i="89"/>
  <c r="AU61" i="89"/>
  <c r="AU60" i="89"/>
  <c r="AU52" i="89"/>
  <c r="AU51" i="89"/>
  <c r="AU50" i="89"/>
  <c r="AU36" i="89"/>
  <c r="AU35" i="89"/>
  <c r="AU34" i="89"/>
  <c r="AB6" i="89"/>
  <c r="AD8" i="89"/>
  <c r="AD15" i="89"/>
  <c r="AE17" i="89"/>
  <c r="AE21" i="89"/>
  <c r="AA22" i="89"/>
  <c r="AC6" i="89"/>
  <c r="AF16" i="89" s="1"/>
  <c r="AE8" i="89"/>
  <c r="AD9" i="89"/>
  <c r="AN9" i="89"/>
  <c r="AA10" i="89"/>
  <c r="AU10" i="89"/>
  <c r="AU12" i="89"/>
  <c r="AA13" i="89"/>
  <c r="AA20" i="89"/>
  <c r="AB22" i="89"/>
  <c r="AB25" i="89"/>
  <c r="AN25" i="89"/>
  <c r="AB29" i="89"/>
  <c r="AB30" i="89"/>
  <c r="AA31" i="89"/>
  <c r="AB32" i="89"/>
  <c r="AD33" i="89"/>
  <c r="AN33" i="89"/>
  <c r="AC34" i="89"/>
  <c r="AA38" i="89"/>
  <c r="AU39" i="89"/>
  <c r="AN22" i="89"/>
  <c r="AN30" i="89"/>
  <c r="AB31" i="89"/>
  <c r="AD32" i="89"/>
  <c r="AB37" i="89"/>
  <c r="AB53" i="89"/>
  <c r="AN219" i="89"/>
  <c r="AN211" i="89"/>
  <c r="AN203" i="89"/>
  <c r="AN202" i="89"/>
  <c r="AN201" i="89"/>
  <c r="AN200" i="89"/>
  <c r="AN171" i="89"/>
  <c r="AN170" i="89"/>
  <c r="AN169" i="89"/>
  <c r="AN168" i="89"/>
  <c r="AN139" i="89"/>
  <c r="AN138" i="89"/>
  <c r="AN137" i="89"/>
  <c r="AN136" i="89"/>
  <c r="AN212" i="89"/>
  <c r="AN204" i="89"/>
  <c r="AN175" i="89"/>
  <c r="AN174" i="89"/>
  <c r="AN173" i="89"/>
  <c r="AN172" i="89"/>
  <c r="AN143" i="89"/>
  <c r="AN142" i="89"/>
  <c r="AN141" i="89"/>
  <c r="AN140" i="89"/>
  <c r="AN111" i="89"/>
  <c r="AN110" i="89"/>
  <c r="AN109" i="89"/>
  <c r="AN108" i="89"/>
  <c r="AN220" i="89"/>
  <c r="AN213" i="89"/>
  <c r="AN205" i="89"/>
  <c r="AN179" i="89"/>
  <c r="AN178" i="89"/>
  <c r="AN177" i="89"/>
  <c r="AN176" i="89"/>
  <c r="AN147" i="89"/>
  <c r="AN146" i="89"/>
  <c r="AN145" i="89"/>
  <c r="AN144" i="89"/>
  <c r="AN115" i="89"/>
  <c r="AN114" i="89"/>
  <c r="AN113" i="89"/>
  <c r="AN112" i="89"/>
  <c r="AN214" i="89"/>
  <c r="AN206" i="89"/>
  <c r="AN183" i="89"/>
  <c r="AN182" i="89"/>
  <c r="AN181" i="89"/>
  <c r="AN180" i="89"/>
  <c r="AN151" i="89"/>
  <c r="AN150" i="89"/>
  <c r="AN149" i="89"/>
  <c r="AN148" i="89"/>
  <c r="AN119" i="89"/>
  <c r="AN118" i="89"/>
  <c r="AN117" i="89"/>
  <c r="AN116" i="89"/>
  <c r="AN26" i="89"/>
  <c r="AN21" i="89"/>
  <c r="AN16" i="89"/>
  <c r="AN215" i="89"/>
  <c r="AN207" i="89"/>
  <c r="AN187" i="89"/>
  <c r="AN186" i="89"/>
  <c r="AN185" i="89"/>
  <c r="AN184" i="89"/>
  <c r="AN155" i="89"/>
  <c r="AN154" i="89"/>
  <c r="AN153" i="89"/>
  <c r="AN152" i="89"/>
  <c r="AN123" i="89"/>
  <c r="AN122" i="89"/>
  <c r="AN121" i="89"/>
  <c r="AN120" i="89"/>
  <c r="AN221" i="89"/>
  <c r="AN216" i="89"/>
  <c r="AN208" i="89"/>
  <c r="AN191" i="89"/>
  <c r="AN190" i="89"/>
  <c r="AN189" i="89"/>
  <c r="AN188" i="89"/>
  <c r="AN159" i="89"/>
  <c r="AN158" i="89"/>
  <c r="AN157" i="89"/>
  <c r="AN156" i="89"/>
  <c r="AN127" i="89"/>
  <c r="AN126" i="89"/>
  <c r="AN125" i="89"/>
  <c r="AN124" i="89"/>
  <c r="AN217" i="89"/>
  <c r="AN209" i="89"/>
  <c r="AN195" i="89"/>
  <c r="AN194" i="89"/>
  <c r="AN218" i="89"/>
  <c r="AN210" i="89"/>
  <c r="AN199" i="89"/>
  <c r="AN198" i="89"/>
  <c r="AN197" i="89"/>
  <c r="AN196" i="89"/>
  <c r="AN167" i="89"/>
  <c r="AN166" i="89"/>
  <c r="AN165" i="89"/>
  <c r="AN164" i="89"/>
  <c r="AN135" i="89"/>
  <c r="AN134" i="89"/>
  <c r="AN133" i="89"/>
  <c r="AN132" i="89"/>
  <c r="AN130" i="89"/>
  <c r="AN128" i="89"/>
  <c r="AN107" i="89"/>
  <c r="AN106" i="89"/>
  <c r="AN105" i="89"/>
  <c r="AN104" i="89"/>
  <c r="AN75" i="89"/>
  <c r="AN74" i="89"/>
  <c r="AN73" i="89"/>
  <c r="AN72" i="89"/>
  <c r="AN45" i="89"/>
  <c r="AN162" i="89"/>
  <c r="AN160" i="89"/>
  <c r="AN79" i="89"/>
  <c r="AN78" i="89"/>
  <c r="AN77" i="89"/>
  <c r="AN76" i="89"/>
  <c r="AN44" i="89"/>
  <c r="AN43" i="89"/>
  <c r="AN42" i="89"/>
  <c r="AN192" i="89"/>
  <c r="AN83" i="89"/>
  <c r="AN82" i="89"/>
  <c r="AN81" i="89"/>
  <c r="AN80" i="89"/>
  <c r="AN41" i="89"/>
  <c r="AN20" i="89"/>
  <c r="AN19" i="89"/>
  <c r="AN18" i="89"/>
  <c r="AN17" i="89"/>
  <c r="AN10" i="89"/>
  <c r="AN87" i="89"/>
  <c r="AN86" i="89"/>
  <c r="AN85" i="89"/>
  <c r="AN84" i="89"/>
  <c r="AN55" i="89"/>
  <c r="AN54" i="89"/>
  <c r="AN40" i="89"/>
  <c r="AN39" i="89"/>
  <c r="AN38" i="89"/>
  <c r="AN13" i="89"/>
  <c r="AN131" i="89"/>
  <c r="AN129" i="89"/>
  <c r="AN91" i="89"/>
  <c r="AN90" i="89"/>
  <c r="AN89" i="89"/>
  <c r="AN88" i="89"/>
  <c r="AN59" i="89"/>
  <c r="AN58" i="89"/>
  <c r="AN57" i="89"/>
  <c r="AN56" i="89"/>
  <c r="AN53" i="89"/>
  <c r="AN163" i="89"/>
  <c r="AN161" i="89"/>
  <c r="AN95" i="89"/>
  <c r="AN94" i="89"/>
  <c r="AN93" i="89"/>
  <c r="AN92" i="89"/>
  <c r="AN63" i="89"/>
  <c r="AN62" i="89"/>
  <c r="AN61" i="89"/>
  <c r="AN60" i="89"/>
  <c r="AN52" i="89"/>
  <c r="AN51" i="89"/>
  <c r="AN50" i="89"/>
  <c r="AN193" i="89"/>
  <c r="AN99" i="89"/>
  <c r="AN98" i="89"/>
  <c r="AN97" i="89"/>
  <c r="AN96" i="89"/>
  <c r="AN67" i="89"/>
  <c r="AN66" i="89"/>
  <c r="AN65" i="89"/>
  <c r="AN64" i="89"/>
  <c r="AN103" i="89"/>
  <c r="AN102" i="89"/>
  <c r="AN101" i="89"/>
  <c r="AN100" i="89"/>
  <c r="AN71" i="89"/>
  <c r="AN70" i="89"/>
  <c r="AN69" i="89"/>
  <c r="AN68" i="89"/>
  <c r="AN48" i="89"/>
  <c r="AN47" i="89"/>
  <c r="AN46" i="89"/>
  <c r="AN32" i="89"/>
  <c r="AN6" i="89"/>
  <c r="AN11" i="89"/>
  <c r="AB20" i="89"/>
  <c r="BI20" i="89"/>
  <c r="AC22" i="89"/>
  <c r="AA23" i="89"/>
  <c r="AC25" i="89"/>
  <c r="AC30" i="89"/>
  <c r="AN31" i="89"/>
  <c r="AE33" i="89"/>
  <c r="AD34" i="89"/>
  <c r="AN37" i="89"/>
  <c r="AB38" i="89"/>
  <c r="AB40" i="89"/>
  <c r="AD42" i="89"/>
  <c r="AU58" i="89"/>
  <c r="AE6" i="89"/>
  <c r="AF154" i="89" s="1"/>
  <c r="AB7" i="89"/>
  <c r="AU7" i="89"/>
  <c r="AC10" i="89"/>
  <c r="AD11" i="89"/>
  <c r="AB12" i="89"/>
  <c r="AN12" i="89"/>
  <c r="AA221" i="89"/>
  <c r="AC220" i="89"/>
  <c r="AE219" i="89"/>
  <c r="AA217" i="89"/>
  <c r="AC216" i="89"/>
  <c r="AE215" i="89"/>
  <c r="AA213" i="89"/>
  <c r="AC212" i="89"/>
  <c r="AE211" i="89"/>
  <c r="AA209" i="89"/>
  <c r="AC208" i="89"/>
  <c r="AE207" i="89"/>
  <c r="AA205" i="89"/>
  <c r="AC204" i="89"/>
  <c r="AE203" i="89"/>
  <c r="AA201" i="89"/>
  <c r="AC200" i="89"/>
  <c r="AE199" i="89"/>
  <c r="AA197" i="89"/>
  <c r="AC196" i="89"/>
  <c r="AE195" i="89"/>
  <c r="AA193" i="89"/>
  <c r="AC192" i="89"/>
  <c r="AE191" i="89"/>
  <c r="AA189" i="89"/>
  <c r="AC188" i="89"/>
  <c r="AE187" i="89"/>
  <c r="AA185" i="89"/>
  <c r="AC184" i="89"/>
  <c r="AE183" i="89"/>
  <c r="AA181" i="89"/>
  <c r="AC180" i="89"/>
  <c r="AE179" i="89"/>
  <c r="AA177" i="89"/>
  <c r="AC176" i="89"/>
  <c r="AE175" i="89"/>
  <c r="AA173" i="89"/>
  <c r="AC172" i="89"/>
  <c r="AE171" i="89"/>
  <c r="AA169" i="89"/>
  <c r="AC168" i="89"/>
  <c r="AE167" i="89"/>
  <c r="AA165" i="89"/>
  <c r="AC164" i="89"/>
  <c r="AE163" i="89"/>
  <c r="AA161" i="89"/>
  <c r="AC160" i="89"/>
  <c r="AE159" i="89"/>
  <c r="AA157" i="89"/>
  <c r="AC156" i="89"/>
  <c r="AE155" i="89"/>
  <c r="AA153" i="89"/>
  <c r="AC152" i="89"/>
  <c r="AE151" i="89"/>
  <c r="AA149" i="89"/>
  <c r="AC148" i="89"/>
  <c r="AE147" i="89"/>
  <c r="AA145" i="89"/>
  <c r="AC144" i="89"/>
  <c r="AE143" i="89"/>
  <c r="AA141" i="89"/>
  <c r="AC140" i="89"/>
  <c r="AE139" i="89"/>
  <c r="AA137" i="89"/>
  <c r="AC136" i="89"/>
  <c r="AE135" i="89"/>
  <c r="AA133" i="89"/>
  <c r="AC132" i="89"/>
  <c r="AE131" i="89"/>
  <c r="AA129" i="89"/>
  <c r="AC128" i="89"/>
  <c r="AE127" i="89"/>
  <c r="AA125" i="89"/>
  <c r="AC124" i="89"/>
  <c r="AE123" i="89"/>
  <c r="AA121" i="89"/>
  <c r="AC120" i="89"/>
  <c r="AE119" i="89"/>
  <c r="AA117" i="89"/>
  <c r="AC116" i="89"/>
  <c r="AE115" i="89"/>
  <c r="AA113" i="89"/>
  <c r="AC112" i="89"/>
  <c r="AE111" i="89"/>
  <c r="AA109" i="89"/>
  <c r="AA220" i="89"/>
  <c r="AC219" i="89"/>
  <c r="AE218" i="89"/>
  <c r="AA216" i="89"/>
  <c r="AC215" i="89"/>
  <c r="AE214" i="89"/>
  <c r="AA212" i="89"/>
  <c r="AC211" i="89"/>
  <c r="AE210" i="89"/>
  <c r="AA208" i="89"/>
  <c r="AC207" i="89"/>
  <c r="AE206" i="89"/>
  <c r="AA204" i="89"/>
  <c r="AC203" i="89"/>
  <c r="AE202" i="89"/>
  <c r="AA200" i="89"/>
  <c r="AC199" i="89"/>
  <c r="AE198" i="89"/>
  <c r="AA196" i="89"/>
  <c r="AC195" i="89"/>
  <c r="AE194" i="89"/>
  <c r="AA192" i="89"/>
  <c r="AC191" i="89"/>
  <c r="AE190" i="89"/>
  <c r="AA188" i="89"/>
  <c r="AC187" i="89"/>
  <c r="AE186" i="89"/>
  <c r="AA184" i="89"/>
  <c r="AC183" i="89"/>
  <c r="AE182" i="89"/>
  <c r="AA180" i="89"/>
  <c r="AC179" i="89"/>
  <c r="AE178" i="89"/>
  <c r="AA176" i="89"/>
  <c r="AC175" i="89"/>
  <c r="AE174" i="89"/>
  <c r="AA172" i="89"/>
  <c r="AC171" i="89"/>
  <c r="AE170" i="89"/>
  <c r="AA168" i="89"/>
  <c r="AC167" i="89"/>
  <c r="AE166" i="89"/>
  <c r="AA164" i="89"/>
  <c r="AC163" i="89"/>
  <c r="AE162" i="89"/>
  <c r="AA160" i="89"/>
  <c r="AC159" i="89"/>
  <c r="AE158" i="89"/>
  <c r="AA156" i="89"/>
  <c r="AC155" i="89"/>
  <c r="AE154" i="89"/>
  <c r="AA152" i="89"/>
  <c r="AC151" i="89"/>
  <c r="AE150" i="89"/>
  <c r="AA148" i="89"/>
  <c r="AC147" i="89"/>
  <c r="AE146" i="89"/>
  <c r="AA144" i="89"/>
  <c r="AC143" i="89"/>
  <c r="AE142" i="89"/>
  <c r="AA140" i="89"/>
  <c r="AC139" i="89"/>
  <c r="AE138" i="89"/>
  <c r="AA136" i="89"/>
  <c r="AC135" i="89"/>
  <c r="AE134" i="89"/>
  <c r="AA132" i="89"/>
  <c r="AC131" i="89"/>
  <c r="AE130" i="89"/>
  <c r="AA128" i="89"/>
  <c r="AC127" i="89"/>
  <c r="AE126" i="89"/>
  <c r="AA124" i="89"/>
  <c r="AC123" i="89"/>
  <c r="AE122" i="89"/>
  <c r="AA120" i="89"/>
  <c r="AC119" i="89"/>
  <c r="AE118" i="89"/>
  <c r="AA116" i="89"/>
  <c r="AC115" i="89"/>
  <c r="AE114" i="89"/>
  <c r="AA112" i="89"/>
  <c r="AC111" i="89"/>
  <c r="AE110" i="89"/>
  <c r="AA108" i="89"/>
  <c r="AE221" i="89"/>
  <c r="AA219" i="89"/>
  <c r="AC218" i="89"/>
  <c r="AE217" i="89"/>
  <c r="AA215" i="89"/>
  <c r="AC214" i="89"/>
  <c r="AE213" i="89"/>
  <c r="AA211" i="89"/>
  <c r="AC210" i="89"/>
  <c r="AE209" i="89"/>
  <c r="AA207" i="89"/>
  <c r="AC206" i="89"/>
  <c r="AE205" i="89"/>
  <c r="AC221" i="89"/>
  <c r="AE220" i="89"/>
  <c r="AA218" i="89"/>
  <c r="AC217" i="89"/>
  <c r="AE216" i="89"/>
  <c r="AA214" i="89"/>
  <c r="AC213" i="89"/>
  <c r="AE212" i="89"/>
  <c r="AA210" i="89"/>
  <c r="AC209" i="89"/>
  <c r="AE208" i="89"/>
  <c r="AA206" i="89"/>
  <c r="AC205" i="89"/>
  <c r="AE204" i="89"/>
  <c r="AA202" i="89"/>
  <c r="AC201" i="89"/>
  <c r="AE200" i="89"/>
  <c r="AA198" i="89"/>
  <c r="AC197" i="89"/>
  <c r="AE196" i="89"/>
  <c r="AA194" i="89"/>
  <c r="AC193" i="89"/>
  <c r="AE192" i="89"/>
  <c r="AA190" i="89"/>
  <c r="AC189" i="89"/>
  <c r="AE188" i="89"/>
  <c r="AA186" i="89"/>
  <c r="AC185" i="89"/>
  <c r="AE184" i="89"/>
  <c r="AA182" i="89"/>
  <c r="AC181" i="89"/>
  <c r="AE180" i="89"/>
  <c r="AA178" i="89"/>
  <c r="AC177" i="89"/>
  <c r="AE176" i="89"/>
  <c r="AA174" i="89"/>
  <c r="AC173" i="89"/>
  <c r="AE172" i="89"/>
  <c r="AA170" i="89"/>
  <c r="AC169" i="89"/>
  <c r="AE168" i="89"/>
  <c r="AA166" i="89"/>
  <c r="AC165" i="89"/>
  <c r="AE164" i="89"/>
  <c r="AA162" i="89"/>
  <c r="AC161" i="89"/>
  <c r="AE160" i="89"/>
  <c r="AA158" i="89"/>
  <c r="AC157" i="89"/>
  <c r="AE156" i="89"/>
  <c r="AA154" i="89"/>
  <c r="AC153" i="89"/>
  <c r="AE152" i="89"/>
  <c r="AA150" i="89"/>
  <c r="AC149" i="89"/>
  <c r="AE148" i="89"/>
  <c r="AA146" i="89"/>
  <c r="AC145" i="89"/>
  <c r="AE144" i="89"/>
  <c r="AA142" i="89"/>
  <c r="AC141" i="89"/>
  <c r="AE140" i="89"/>
  <c r="AA138" i="89"/>
  <c r="AC137" i="89"/>
  <c r="AE136" i="89"/>
  <c r="AA134" i="89"/>
  <c r="AC133" i="89"/>
  <c r="AE132" i="89"/>
  <c r="AA130" i="89"/>
  <c r="AC129" i="89"/>
  <c r="AE128" i="89"/>
  <c r="AA126" i="89"/>
  <c r="AC125" i="89"/>
  <c r="AE124" i="89"/>
  <c r="AA122" i="89"/>
  <c r="AC121" i="89"/>
  <c r="AE120" i="89"/>
  <c r="AA118" i="89"/>
  <c r="AC117" i="89"/>
  <c r="AE116" i="89"/>
  <c r="AA114" i="89"/>
  <c r="AC113" i="89"/>
  <c r="AE112" i="89"/>
  <c r="AA110" i="89"/>
  <c r="AC109" i="89"/>
  <c r="AB219" i="89"/>
  <c r="AD212" i="89"/>
  <c r="AB211" i="89"/>
  <c r="AD204" i="89"/>
  <c r="AB203" i="89"/>
  <c r="AC202" i="89"/>
  <c r="AD201" i="89"/>
  <c r="AB200" i="89"/>
  <c r="AA199" i="89"/>
  <c r="AB198" i="89"/>
  <c r="AB197" i="89"/>
  <c r="AD175" i="89"/>
  <c r="AD174" i="89"/>
  <c r="AE173" i="89"/>
  <c r="AD172" i="89"/>
  <c r="AB171" i="89"/>
  <c r="AC170" i="89"/>
  <c r="AD169" i="89"/>
  <c r="AB168" i="89"/>
  <c r="AA167" i="89"/>
  <c r="AB166" i="89"/>
  <c r="AB165" i="89"/>
  <c r="AD143" i="89"/>
  <c r="AD142" i="89"/>
  <c r="AE141" i="89"/>
  <c r="AD140" i="89"/>
  <c r="AB139" i="89"/>
  <c r="AC138" i="89"/>
  <c r="AD137" i="89"/>
  <c r="AB136" i="89"/>
  <c r="AA135" i="89"/>
  <c r="AB134" i="89"/>
  <c r="AB133" i="89"/>
  <c r="AD220" i="89"/>
  <c r="AD213" i="89"/>
  <c r="AB212" i="89"/>
  <c r="AD205" i="89"/>
  <c r="AB204" i="89"/>
  <c r="AA203" i="89"/>
  <c r="AB202" i="89"/>
  <c r="AB201" i="89"/>
  <c r="AD179" i="89"/>
  <c r="AD178" i="89"/>
  <c r="AE177" i="89"/>
  <c r="AD176" i="89"/>
  <c r="AB175" i="89"/>
  <c r="AC174" i="89"/>
  <c r="AD173" i="89"/>
  <c r="AB172" i="89"/>
  <c r="AA171" i="89"/>
  <c r="AB170" i="89"/>
  <c r="AB169" i="89"/>
  <c r="AD147" i="89"/>
  <c r="AD146" i="89"/>
  <c r="AE145" i="89"/>
  <c r="AD144" i="89"/>
  <c r="AB143" i="89"/>
  <c r="AC142" i="89"/>
  <c r="AD141" i="89"/>
  <c r="AB140" i="89"/>
  <c r="AA139" i="89"/>
  <c r="AB138" i="89"/>
  <c r="AB137" i="89"/>
  <c r="AD115" i="89"/>
  <c r="AD114" i="89"/>
  <c r="AE113" i="89"/>
  <c r="AD112" i="89"/>
  <c r="AB111" i="89"/>
  <c r="AC110" i="89"/>
  <c r="AD109" i="89"/>
  <c r="AD108" i="89"/>
  <c r="AE107" i="89"/>
  <c r="AA105" i="89"/>
  <c r="AC104" i="89"/>
  <c r="AE103" i="89"/>
  <c r="AA101" i="89"/>
  <c r="AC100" i="89"/>
  <c r="AE99" i="89"/>
  <c r="AA97" i="89"/>
  <c r="AC96" i="89"/>
  <c r="AE95" i="89"/>
  <c r="AA93" i="89"/>
  <c r="AC92" i="89"/>
  <c r="AE91" i="89"/>
  <c r="AA89" i="89"/>
  <c r="AC88" i="89"/>
  <c r="AE87" i="89"/>
  <c r="AA85" i="89"/>
  <c r="AC84" i="89"/>
  <c r="AE83" i="89"/>
  <c r="AA81" i="89"/>
  <c r="AC80" i="89"/>
  <c r="AE79" i="89"/>
  <c r="AA77" i="89"/>
  <c r="AC76" i="89"/>
  <c r="AE75" i="89"/>
  <c r="AA73" i="89"/>
  <c r="AC72" i="89"/>
  <c r="AE71" i="89"/>
  <c r="AA69" i="89"/>
  <c r="AC68" i="89"/>
  <c r="AE67" i="89"/>
  <c r="AA65" i="89"/>
  <c r="AC64" i="89"/>
  <c r="AE63" i="89"/>
  <c r="AA61" i="89"/>
  <c r="AC60" i="89"/>
  <c r="AE59" i="89"/>
  <c r="AA57" i="89"/>
  <c r="AC56" i="89"/>
  <c r="AE55" i="89"/>
  <c r="AA53" i="89"/>
  <c r="AC52" i="89"/>
  <c r="AE51" i="89"/>
  <c r="AA49" i="89"/>
  <c r="AC48" i="89"/>
  <c r="AE47" i="89"/>
  <c r="AA45" i="89"/>
  <c r="AC44" i="89"/>
  <c r="AE43" i="89"/>
  <c r="AA41" i="89"/>
  <c r="AC40" i="89"/>
  <c r="AE39" i="89"/>
  <c r="AA37" i="89"/>
  <c r="AC36" i="89"/>
  <c r="AE35" i="89"/>
  <c r="AA33" i="89"/>
  <c r="AC32" i="89"/>
  <c r="AE31" i="89"/>
  <c r="AE29" i="89"/>
  <c r="AB28" i="89"/>
  <c r="AB220" i="89"/>
  <c r="AD214" i="89"/>
  <c r="AB213" i="89"/>
  <c r="AD206" i="89"/>
  <c r="AB205" i="89"/>
  <c r="AD183" i="89"/>
  <c r="AD182" i="89"/>
  <c r="AE181" i="89"/>
  <c r="AD180" i="89"/>
  <c r="AB179" i="89"/>
  <c r="AC178" i="89"/>
  <c r="AD177" i="89"/>
  <c r="AB176" i="89"/>
  <c r="AA175" i="89"/>
  <c r="AB174" i="89"/>
  <c r="AB173" i="89"/>
  <c r="AD151" i="89"/>
  <c r="AD150" i="89"/>
  <c r="AE149" i="89"/>
  <c r="AD148" i="89"/>
  <c r="AB147" i="89"/>
  <c r="AC146" i="89"/>
  <c r="AD145" i="89"/>
  <c r="AB144" i="89"/>
  <c r="AA143" i="89"/>
  <c r="AB142" i="89"/>
  <c r="AB141" i="89"/>
  <c r="AD119" i="89"/>
  <c r="AD118" i="89"/>
  <c r="AE117" i="89"/>
  <c r="AD116" i="89"/>
  <c r="AB115" i="89"/>
  <c r="AC114" i="89"/>
  <c r="AD113" i="89"/>
  <c r="AD221" i="89"/>
  <c r="AD215" i="89"/>
  <c r="AB214" i="89"/>
  <c r="AD207" i="89"/>
  <c r="AB206" i="89"/>
  <c r="AD187" i="89"/>
  <c r="AD186" i="89"/>
  <c r="AE185" i="89"/>
  <c r="AD184" i="89"/>
  <c r="AB183" i="89"/>
  <c r="AC182" i="89"/>
  <c r="AD181" i="89"/>
  <c r="AB180" i="89"/>
  <c r="AA179" i="89"/>
  <c r="AB178" i="89"/>
  <c r="AB177" i="89"/>
  <c r="AD155" i="89"/>
  <c r="AD154" i="89"/>
  <c r="AE153" i="89"/>
  <c r="AD152" i="89"/>
  <c r="AB151" i="89"/>
  <c r="AC150" i="89"/>
  <c r="AD149" i="89"/>
  <c r="AB148" i="89"/>
  <c r="AA147" i="89"/>
  <c r="AB146" i="89"/>
  <c r="AB145" i="89"/>
  <c r="AD123" i="89"/>
  <c r="AD122" i="89"/>
  <c r="AE121" i="89"/>
  <c r="AD120" i="89"/>
  <c r="AB119" i="89"/>
  <c r="AC118" i="89"/>
  <c r="AD117" i="89"/>
  <c r="AB116" i="89"/>
  <c r="AA115" i="89"/>
  <c r="AB114" i="89"/>
  <c r="AB113" i="89"/>
  <c r="AB108" i="89"/>
  <c r="AC107" i="89"/>
  <c r="AE106" i="89"/>
  <c r="AA104" i="89"/>
  <c r="AC103" i="89"/>
  <c r="AE102" i="89"/>
  <c r="AA100" i="89"/>
  <c r="AC99" i="89"/>
  <c r="AE98" i="89"/>
  <c r="AA96" i="89"/>
  <c r="AC95" i="89"/>
  <c r="AE94" i="89"/>
  <c r="AA92" i="89"/>
  <c r="AC91" i="89"/>
  <c r="AE90" i="89"/>
  <c r="AA88" i="89"/>
  <c r="AC87" i="89"/>
  <c r="AE86" i="89"/>
  <c r="AA84" i="89"/>
  <c r="AC83" i="89"/>
  <c r="AE82" i="89"/>
  <c r="AA80" i="89"/>
  <c r="AC79" i="89"/>
  <c r="AE78" i="89"/>
  <c r="AA76" i="89"/>
  <c r="AC75" i="89"/>
  <c r="AE74" i="89"/>
  <c r="AA72" i="89"/>
  <c r="AC71" i="89"/>
  <c r="AE70" i="89"/>
  <c r="AA68" i="89"/>
  <c r="AC67" i="89"/>
  <c r="AE66" i="89"/>
  <c r="AA64" i="89"/>
  <c r="AC63" i="89"/>
  <c r="AE62" i="89"/>
  <c r="AA60" i="89"/>
  <c r="AC59" i="89"/>
  <c r="AE58" i="89"/>
  <c r="AA56" i="89"/>
  <c r="AC55" i="89"/>
  <c r="AE54" i="89"/>
  <c r="AA52" i="89"/>
  <c r="AC51" i="89"/>
  <c r="AE50" i="89"/>
  <c r="AA48" i="89"/>
  <c r="AC47" i="89"/>
  <c r="AE46" i="89"/>
  <c r="AA44" i="89"/>
  <c r="AC43" i="89"/>
  <c r="AE42" i="89"/>
  <c r="AA40" i="89"/>
  <c r="AC39" i="89"/>
  <c r="AE38" i="89"/>
  <c r="AA36" i="89"/>
  <c r="AC35" i="89"/>
  <c r="AE34" i="89"/>
  <c r="AA32" i="89"/>
  <c r="AC31" i="89"/>
  <c r="AC29" i="89"/>
  <c r="AD26" i="89"/>
  <c r="AB24" i="89"/>
  <c r="AD21" i="89"/>
  <c r="AB18" i="89"/>
  <c r="AC17" i="89"/>
  <c r="AD16" i="89"/>
  <c r="AE15" i="89"/>
  <c r="AA14" i="89"/>
  <c r="AE13" i="89"/>
  <c r="AB221" i="89"/>
  <c r="AD216" i="89"/>
  <c r="AB215" i="89"/>
  <c r="AD208" i="89"/>
  <c r="AB207" i="89"/>
  <c r="AD191" i="89"/>
  <c r="AD190" i="89"/>
  <c r="AE189" i="89"/>
  <c r="AD188" i="89"/>
  <c r="AB187" i="89"/>
  <c r="AC186" i="89"/>
  <c r="AD185" i="89"/>
  <c r="AB184" i="89"/>
  <c r="AA183" i="89"/>
  <c r="AB182" i="89"/>
  <c r="AB181" i="89"/>
  <c r="AD159" i="89"/>
  <c r="AD158" i="89"/>
  <c r="AE157" i="89"/>
  <c r="AD156" i="89"/>
  <c r="AB155" i="89"/>
  <c r="AC154" i="89"/>
  <c r="AD153" i="89"/>
  <c r="AB152" i="89"/>
  <c r="AA151" i="89"/>
  <c r="AB150" i="89"/>
  <c r="AB149" i="89"/>
  <c r="AD127" i="89"/>
  <c r="AD126" i="89"/>
  <c r="AE125" i="89"/>
  <c r="AD124" i="89"/>
  <c r="AB123" i="89"/>
  <c r="AC122" i="89"/>
  <c r="AD121" i="89"/>
  <c r="AB120" i="89"/>
  <c r="AA119" i="89"/>
  <c r="AB118" i="89"/>
  <c r="AB117" i="89"/>
  <c r="AD217" i="89"/>
  <c r="AB216" i="89"/>
  <c r="AD209" i="89"/>
  <c r="AB208" i="89"/>
  <c r="AD195" i="89"/>
  <c r="AD194" i="89"/>
  <c r="AE193" i="89"/>
  <c r="AD192" i="89"/>
  <c r="AB191" i="89"/>
  <c r="AC190" i="89"/>
  <c r="AD189" i="89"/>
  <c r="AB188" i="89"/>
  <c r="AA187" i="89"/>
  <c r="AB186" i="89"/>
  <c r="AB185" i="89"/>
  <c r="AD163" i="89"/>
  <c r="AD162" i="89"/>
  <c r="AE161" i="89"/>
  <c r="AD160" i="89"/>
  <c r="AB159" i="89"/>
  <c r="AC158" i="89"/>
  <c r="AD157" i="89"/>
  <c r="AB156" i="89"/>
  <c r="AA155" i="89"/>
  <c r="AB154" i="89"/>
  <c r="AB153" i="89"/>
  <c r="AD131" i="89"/>
  <c r="AD130" i="89"/>
  <c r="AE129" i="89"/>
  <c r="AD128" i="89"/>
  <c r="AB127" i="89"/>
  <c r="AC126" i="89"/>
  <c r="AD125" i="89"/>
  <c r="AB124" i="89"/>
  <c r="AA123" i="89"/>
  <c r="AB122" i="89"/>
  <c r="AB121" i="89"/>
  <c r="AD218" i="89"/>
  <c r="AB217" i="89"/>
  <c r="AD210" i="89"/>
  <c r="AB209" i="89"/>
  <c r="AD199" i="89"/>
  <c r="AD198" i="89"/>
  <c r="AE197" i="89"/>
  <c r="AD196" i="89"/>
  <c r="AB195" i="89"/>
  <c r="AD219" i="89"/>
  <c r="AB218" i="89"/>
  <c r="AD211" i="89"/>
  <c r="AB210" i="89"/>
  <c r="AD203" i="89"/>
  <c r="AD202" i="89"/>
  <c r="AE201" i="89"/>
  <c r="AD200" i="89"/>
  <c r="AB199" i="89"/>
  <c r="AC198" i="89"/>
  <c r="AD197" i="89"/>
  <c r="AB196" i="89"/>
  <c r="AA195" i="89"/>
  <c r="AB194" i="89"/>
  <c r="AB193" i="89"/>
  <c r="AD171" i="89"/>
  <c r="AD170" i="89"/>
  <c r="AE169" i="89"/>
  <c r="AD168" i="89"/>
  <c r="AB167" i="89"/>
  <c r="AC166" i="89"/>
  <c r="AD165" i="89"/>
  <c r="AB164" i="89"/>
  <c r="AA163" i="89"/>
  <c r="AB162" i="89"/>
  <c r="AB161" i="89"/>
  <c r="AD139" i="89"/>
  <c r="AD138" i="89"/>
  <c r="AE137" i="89"/>
  <c r="AD136" i="89"/>
  <c r="AB135" i="89"/>
  <c r="AC134" i="89"/>
  <c r="AD133" i="89"/>
  <c r="AB132" i="89"/>
  <c r="AA131" i="89"/>
  <c r="AB130" i="89"/>
  <c r="AB129" i="89"/>
  <c r="AA106" i="89"/>
  <c r="AC105" i="89"/>
  <c r="AE104" i="89"/>
  <c r="AA102" i="89"/>
  <c r="AC101" i="89"/>
  <c r="AE100" i="89"/>
  <c r="AA98" i="89"/>
  <c r="AC97" i="89"/>
  <c r="AE96" i="89"/>
  <c r="AA94" i="89"/>
  <c r="AC93" i="89"/>
  <c r="AE92" i="89"/>
  <c r="AA90" i="89"/>
  <c r="AC89" i="89"/>
  <c r="AE88" i="89"/>
  <c r="AA86" i="89"/>
  <c r="AC85" i="89"/>
  <c r="AE84" i="89"/>
  <c r="AA82" i="89"/>
  <c r="AC81" i="89"/>
  <c r="AE80" i="89"/>
  <c r="AA78" i="89"/>
  <c r="AC77" i="89"/>
  <c r="AE76" i="89"/>
  <c r="AA74" i="89"/>
  <c r="AC73" i="89"/>
  <c r="AE72" i="89"/>
  <c r="AA70" i="89"/>
  <c r="AC69" i="89"/>
  <c r="AE68" i="89"/>
  <c r="AA66" i="89"/>
  <c r="AC65" i="89"/>
  <c r="AE64" i="89"/>
  <c r="AA62" i="89"/>
  <c r="AC61" i="89"/>
  <c r="AE60" i="89"/>
  <c r="AA58" i="89"/>
  <c r="AC57" i="89"/>
  <c r="AE56" i="89"/>
  <c r="AC194" i="89"/>
  <c r="AB192" i="89"/>
  <c r="AB157" i="89"/>
  <c r="AD134" i="89"/>
  <c r="AB107" i="89"/>
  <c r="AC106" i="89"/>
  <c r="AD105" i="89"/>
  <c r="AB104" i="89"/>
  <c r="AA103" i="89"/>
  <c r="AB102" i="89"/>
  <c r="AB101" i="89"/>
  <c r="AD79" i="89"/>
  <c r="AD78" i="89"/>
  <c r="AE77" i="89"/>
  <c r="AD76" i="89"/>
  <c r="AB75" i="89"/>
  <c r="AC74" i="89"/>
  <c r="AD73" i="89"/>
  <c r="AB72" i="89"/>
  <c r="AA71" i="89"/>
  <c r="AB70" i="89"/>
  <c r="AB69" i="89"/>
  <c r="AB49" i="89"/>
  <c r="AB48" i="89"/>
  <c r="AA47" i="89"/>
  <c r="AB46" i="89"/>
  <c r="AB189" i="89"/>
  <c r="AD166" i="89"/>
  <c r="AA127" i="89"/>
  <c r="AD110" i="89"/>
  <c r="AE108" i="89"/>
  <c r="AA107" i="89"/>
  <c r="AB106" i="89"/>
  <c r="AB105" i="89"/>
  <c r="AD83" i="89"/>
  <c r="AD82" i="89"/>
  <c r="AE81" i="89"/>
  <c r="AD80" i="89"/>
  <c r="AB79" i="89"/>
  <c r="AC78" i="89"/>
  <c r="AD77" i="89"/>
  <c r="AB76" i="89"/>
  <c r="AA75" i="89"/>
  <c r="AB74" i="89"/>
  <c r="AB73" i="89"/>
  <c r="AA46" i="89"/>
  <c r="AC45" i="89"/>
  <c r="AD44" i="89"/>
  <c r="AB43" i="89"/>
  <c r="AC42" i="89"/>
  <c r="AE41" i="89"/>
  <c r="AA159" i="89"/>
  <c r="AB131" i="89"/>
  <c r="AD129" i="89"/>
  <c r="AB112" i="89"/>
  <c r="AB110" i="89"/>
  <c r="AC108" i="89"/>
  <c r="AD87" i="89"/>
  <c r="AD86" i="89"/>
  <c r="AE85" i="89"/>
  <c r="AD84" i="89"/>
  <c r="AB83" i="89"/>
  <c r="AC82" i="89"/>
  <c r="AD81" i="89"/>
  <c r="AB80" i="89"/>
  <c r="AA79" i="89"/>
  <c r="AB78" i="89"/>
  <c r="AB77" i="89"/>
  <c r="AD55" i="89"/>
  <c r="AD54" i="89"/>
  <c r="AB45" i="89"/>
  <c r="AB44" i="89"/>
  <c r="AA43" i="89"/>
  <c r="AB42" i="89"/>
  <c r="AD41" i="89"/>
  <c r="AE40" i="89"/>
  <c r="AD39" i="89"/>
  <c r="AD38" i="89"/>
  <c r="AA30" i="89"/>
  <c r="AB27" i="89"/>
  <c r="AE26" i="89"/>
  <c r="AC23" i="89"/>
  <c r="AB21" i="89"/>
  <c r="AD20" i="89"/>
  <c r="AD19" i="89"/>
  <c r="AD18" i="89"/>
  <c r="AD17" i="89"/>
  <c r="AA16" i="89"/>
  <c r="AC14" i="89"/>
  <c r="AD13" i="89"/>
  <c r="AB11" i="89"/>
  <c r="AA191" i="89"/>
  <c r="AB163" i="89"/>
  <c r="AD161" i="89"/>
  <c r="AE133" i="89"/>
  <c r="AD91" i="89"/>
  <c r="AD90" i="89"/>
  <c r="AE89" i="89"/>
  <c r="AD88" i="89"/>
  <c r="AB87" i="89"/>
  <c r="AC86" i="89"/>
  <c r="AD85" i="89"/>
  <c r="AB84" i="89"/>
  <c r="AA83" i="89"/>
  <c r="AB82" i="89"/>
  <c r="AB81" i="89"/>
  <c r="AD59" i="89"/>
  <c r="AD58" i="89"/>
  <c r="AE57" i="89"/>
  <c r="AD56" i="89"/>
  <c r="AB55" i="89"/>
  <c r="AC54" i="89"/>
  <c r="AE53" i="89"/>
  <c r="AA42" i="89"/>
  <c r="AC41" i="89"/>
  <c r="AD40" i="89"/>
  <c r="AB39" i="89"/>
  <c r="AC38" i="89"/>
  <c r="AE37" i="89"/>
  <c r="AD29" i="89"/>
  <c r="AA27" i="89"/>
  <c r="AC26" i="89"/>
  <c r="AE25" i="89"/>
  <c r="AB23" i="89"/>
  <c r="AA21" i="89"/>
  <c r="AC20" i="89"/>
  <c r="AC19" i="89"/>
  <c r="AC18" i="89"/>
  <c r="AB17" i="89"/>
  <c r="AB14" i="89"/>
  <c r="AC13" i="89"/>
  <c r="AE12" i="89"/>
  <c r="AF13" i="89" s="1"/>
  <c r="AA11" i="89"/>
  <c r="AD193" i="89"/>
  <c r="AE165" i="89"/>
  <c r="AB126" i="89"/>
  <c r="AD95" i="89"/>
  <c r="AD94" i="89"/>
  <c r="AE93" i="89"/>
  <c r="AD92" i="89"/>
  <c r="AB91" i="89"/>
  <c r="AC90" i="89"/>
  <c r="AD89" i="89"/>
  <c r="AB88" i="89"/>
  <c r="AA87" i="89"/>
  <c r="AB86" i="89"/>
  <c r="AB85" i="89"/>
  <c r="AD63" i="89"/>
  <c r="AD62" i="89"/>
  <c r="AE61" i="89"/>
  <c r="AD60" i="89"/>
  <c r="AB59" i="89"/>
  <c r="AC58" i="89"/>
  <c r="AD57" i="89"/>
  <c r="AB56" i="89"/>
  <c r="AA55" i="89"/>
  <c r="AB54" i="89"/>
  <c r="AD53" i="89"/>
  <c r="AE52" i="89"/>
  <c r="AD51" i="89"/>
  <c r="AD50" i="89"/>
  <c r="AB158" i="89"/>
  <c r="AD135" i="89"/>
  <c r="AD111" i="89"/>
  <c r="AE109" i="89"/>
  <c r="AD99" i="89"/>
  <c r="AD98" i="89"/>
  <c r="AE97" i="89"/>
  <c r="AD96" i="89"/>
  <c r="AB95" i="89"/>
  <c r="AC94" i="89"/>
  <c r="AD93" i="89"/>
  <c r="AB92" i="89"/>
  <c r="AA91" i="89"/>
  <c r="AB90" i="89"/>
  <c r="AB89" i="89"/>
  <c r="AD67" i="89"/>
  <c r="AD66" i="89"/>
  <c r="AE65" i="89"/>
  <c r="AD64" i="89"/>
  <c r="AB63" i="89"/>
  <c r="AC62" i="89"/>
  <c r="AD61" i="89"/>
  <c r="AB60" i="89"/>
  <c r="AA59" i="89"/>
  <c r="AB58" i="89"/>
  <c r="AB57" i="89"/>
  <c r="AA54" i="89"/>
  <c r="AC53" i="89"/>
  <c r="AD52" i="89"/>
  <c r="AB51" i="89"/>
  <c r="AB190" i="89"/>
  <c r="AD167" i="89"/>
  <c r="AD132" i="89"/>
  <c r="AC130" i="89"/>
  <c r="AB128" i="89"/>
  <c r="AA111" i="89"/>
  <c r="AB109" i="89"/>
  <c r="AD103" i="89"/>
  <c r="AD102" i="89"/>
  <c r="AE101" i="89"/>
  <c r="AD100" i="89"/>
  <c r="AB99" i="89"/>
  <c r="AC98" i="89"/>
  <c r="AD97" i="89"/>
  <c r="AB96" i="89"/>
  <c r="AA95" i="89"/>
  <c r="AB94" i="89"/>
  <c r="AB93" i="89"/>
  <c r="AD71" i="89"/>
  <c r="AD70" i="89"/>
  <c r="AE69" i="89"/>
  <c r="AD68" i="89"/>
  <c r="AB67" i="89"/>
  <c r="AC66" i="89"/>
  <c r="AD65" i="89"/>
  <c r="AB64" i="89"/>
  <c r="AA63" i="89"/>
  <c r="AB62" i="89"/>
  <c r="AB61" i="89"/>
  <c r="AD164" i="89"/>
  <c r="AC162" i="89"/>
  <c r="AB160" i="89"/>
  <c r="AB125" i="89"/>
  <c r="AD107" i="89"/>
  <c r="AD106" i="89"/>
  <c r="AE105" i="89"/>
  <c r="AD104" i="89"/>
  <c r="AB103" i="89"/>
  <c r="AC102" i="89"/>
  <c r="AD101" i="89"/>
  <c r="AB100" i="89"/>
  <c r="AA99" i="89"/>
  <c r="AB98" i="89"/>
  <c r="AB97" i="89"/>
  <c r="AD75" i="89"/>
  <c r="AD74" i="89"/>
  <c r="AE73" i="89"/>
  <c r="AD72" i="89"/>
  <c r="AB71" i="89"/>
  <c r="AC70" i="89"/>
  <c r="AD69" i="89"/>
  <c r="AB68" i="89"/>
  <c r="AA67" i="89"/>
  <c r="AB66" i="89"/>
  <c r="AB65" i="89"/>
  <c r="AA50" i="89"/>
  <c r="AC49" i="89"/>
  <c r="AD48" i="89"/>
  <c r="AB47" i="89"/>
  <c r="AC46" i="89"/>
  <c r="AE45" i="89"/>
  <c r="AA34" i="89"/>
  <c r="AC33" i="89"/>
  <c r="AB16" i="89"/>
  <c r="AA18" i="89"/>
  <c r="AU19" i="89"/>
  <c r="AE20" i="89"/>
  <c r="AD22" i="89"/>
  <c r="AD23" i="89"/>
  <c r="AN23" i="89"/>
  <c r="AA24" i="89"/>
  <c r="AD25" i="89"/>
  <c r="AD30" i="89"/>
  <c r="AD31" i="89"/>
  <c r="AE32" i="89"/>
  <c r="AC37" i="89"/>
  <c r="AD45" i="89"/>
  <c r="AD47" i="89"/>
  <c r="AD49" i="89"/>
  <c r="AU21" i="89"/>
  <c r="AN24" i="89"/>
  <c r="AU26" i="89"/>
  <c r="AE30" i="89"/>
  <c r="AF31" i="89"/>
  <c r="AB36" i="89"/>
  <c r="AN36" i="89"/>
  <c r="AD37" i="89"/>
  <c r="AE49" i="89"/>
  <c r="AA51" i="89"/>
  <c r="AU56" i="89"/>
  <c r="AU15" i="89"/>
  <c r="AN27" i="89"/>
  <c r="AA28" i="89"/>
  <c r="AU29" i="89"/>
  <c r="AD36" i="89"/>
  <c r="AU38" i="89"/>
  <c r="AU40" i="89"/>
  <c r="AD43" i="89"/>
  <c r="AU53" i="89"/>
  <c r="AA19" i="89"/>
  <c r="AD24" i="89"/>
  <c r="AC27" i="89"/>
  <c r="AC5" i="89"/>
  <c r="AF205" i="89" s="1"/>
  <c r="AE7" i="89"/>
  <c r="AB8" i="89"/>
  <c r="AU8" i="89"/>
  <c r="AA9" i="89"/>
  <c r="AU13" i="89"/>
  <c r="AD14" i="89"/>
  <c r="AN14" i="89"/>
  <c r="AB15" i="89"/>
  <c r="AB19" i="89"/>
  <c r="AE24" i="89"/>
  <c r="AD27" i="89"/>
  <c r="AC28" i="89"/>
  <c r="AA35" i="89"/>
  <c r="AN35" i="89"/>
  <c r="AE36" i="89"/>
  <c r="AA39" i="89"/>
  <c r="AB41" i="89"/>
  <c r="AN7" i="89"/>
  <c r="AU9" i="89"/>
  <c r="AE14" i="89"/>
  <c r="AC15" i="89"/>
  <c r="AE19" i="89"/>
  <c r="BI21" i="89"/>
  <c r="AN29" i="89"/>
  <c r="AU32" i="89"/>
  <c r="AU33" i="89"/>
  <c r="AB35" i="89"/>
  <c r="AD46" i="89"/>
  <c r="AE48" i="89"/>
  <c r="AB52" i="89"/>
  <c r="AU57" i="89"/>
  <c r="AN5" i="89"/>
  <c r="AC21" i="89"/>
  <c r="AN28" i="89"/>
  <c r="AE5" i="89"/>
  <c r="AF20" i="89" s="1"/>
  <c r="AU6" i="89"/>
  <c r="AN8" i="89"/>
  <c r="AC9" i="89"/>
  <c r="AU22" i="89"/>
  <c r="AA25" i="89"/>
  <c r="AB26" i="89"/>
  <c r="AE28" i="89"/>
  <c r="AA29" i="89"/>
  <c r="AU31" i="89"/>
  <c r="AB33" i="89"/>
  <c r="AB34" i="89"/>
  <c r="AN34" i="89"/>
  <c r="AU37" i="89"/>
  <c r="AE44" i="89"/>
  <c r="AB50" i="89"/>
  <c r="BI26" i="89"/>
  <c r="U19" i="89"/>
  <c r="E70" i="88"/>
  <c r="H70" i="88" s="1"/>
  <c r="H69" i="88"/>
  <c r="H68" i="88"/>
  <c r="E67" i="88"/>
  <c r="H67" i="88" s="1"/>
  <c r="E66" i="88"/>
  <c r="H66" i="88" s="1"/>
  <c r="O61" i="88"/>
  <c r="Q61" i="88" s="1"/>
  <c r="O60" i="88"/>
  <c r="Q60" i="88" s="1"/>
  <c r="O59" i="88"/>
  <c r="Q59" i="88" s="1"/>
  <c r="O58" i="88"/>
  <c r="Q58" i="88" s="1"/>
  <c r="O57" i="88"/>
  <c r="Q57" i="88" s="1"/>
  <c r="O56" i="88"/>
  <c r="Q56" i="88" s="1"/>
  <c r="O55" i="88"/>
  <c r="Q55" i="88" s="1"/>
  <c r="O54" i="88"/>
  <c r="Q54" i="88" s="1"/>
  <c r="Q49" i="88"/>
  <c r="P49" i="88"/>
  <c r="O49" i="88"/>
  <c r="Q48" i="88"/>
  <c r="P48" i="88"/>
  <c r="O48" i="88"/>
  <c r="Q47" i="88"/>
  <c r="P47" i="88"/>
  <c r="O47" i="88"/>
  <c r="Q46" i="88"/>
  <c r="P46" i="88"/>
  <c r="O46" i="88"/>
  <c r="Q45" i="88"/>
  <c r="P45" i="88"/>
  <c r="O45" i="88"/>
  <c r="Q44" i="88"/>
  <c r="P44" i="88"/>
  <c r="O44" i="88"/>
  <c r="Q43" i="88"/>
  <c r="P43" i="88"/>
  <c r="O43" i="88"/>
  <c r="Q42" i="88"/>
  <c r="P42" i="88"/>
  <c r="O42" i="88"/>
  <c r="Q41" i="88"/>
  <c r="P41" i="88"/>
  <c r="O41" i="88"/>
  <c r="Q40" i="88"/>
  <c r="P40" i="88"/>
  <c r="O40" i="88"/>
  <c r="Q39" i="88"/>
  <c r="P39" i="88"/>
  <c r="O39" i="88"/>
  <c r="Q38" i="88"/>
  <c r="P38" i="88"/>
  <c r="O38" i="88"/>
  <c r="Q37" i="88"/>
  <c r="P37" i="88"/>
  <c r="O37" i="88"/>
  <c r="Q36" i="88"/>
  <c r="P36" i="88"/>
  <c r="O36" i="88"/>
  <c r="Q35" i="88"/>
  <c r="P35" i="88"/>
  <c r="O35" i="88"/>
  <c r="Q34" i="88"/>
  <c r="P34" i="88"/>
  <c r="O34" i="88"/>
  <c r="Q33" i="88"/>
  <c r="P33" i="88"/>
  <c r="O33" i="88"/>
  <c r="Q32" i="88"/>
  <c r="P32" i="88"/>
  <c r="O32" i="88"/>
  <c r="Q31" i="88"/>
  <c r="P31" i="88"/>
  <c r="O31" i="88"/>
  <c r="Q30" i="88"/>
  <c r="P30" i="88"/>
  <c r="O30" i="88"/>
  <c r="Q29" i="88"/>
  <c r="P29" i="88"/>
  <c r="O29" i="88"/>
  <c r="Q28" i="88"/>
  <c r="P28" i="88"/>
  <c r="O28" i="88"/>
  <c r="Q27" i="88"/>
  <c r="P27" i="88"/>
  <c r="O27" i="88"/>
  <c r="Q26" i="88"/>
  <c r="P26" i="88"/>
  <c r="O26" i="88"/>
  <c r="Q25" i="88"/>
  <c r="P25" i="88"/>
  <c r="O25" i="88"/>
  <c r="Q24" i="88"/>
  <c r="P24" i="88"/>
  <c r="O24" i="88"/>
  <c r="Q23" i="88"/>
  <c r="P23" i="88"/>
  <c r="O23" i="88"/>
  <c r="Q22" i="88"/>
  <c r="P22" i="88"/>
  <c r="O22" i="88"/>
  <c r="Q21" i="88"/>
  <c r="P21" i="88"/>
  <c r="O21" i="88"/>
  <c r="Q20" i="88"/>
  <c r="P20" i="88"/>
  <c r="O20" i="88"/>
  <c r="Q19" i="88"/>
  <c r="P19" i="88"/>
  <c r="O19" i="88"/>
  <c r="Q18" i="88"/>
  <c r="P18" i="88"/>
  <c r="O18" i="88"/>
  <c r="Q17" i="88"/>
  <c r="P17" i="88"/>
  <c r="O17" i="88"/>
  <c r="Q16" i="88"/>
  <c r="P16" i="88"/>
  <c r="O16" i="88"/>
  <c r="Q15" i="88"/>
  <c r="P15" i="88"/>
  <c r="O15" i="88"/>
  <c r="Q14" i="88"/>
  <c r="P14" i="88"/>
  <c r="O14" i="88"/>
  <c r="E70" i="83"/>
  <c r="H70" i="83" s="1"/>
  <c r="E41" i="90"/>
  <c r="G41" i="90"/>
  <c r="C41" i="90"/>
  <c r="F41" i="90"/>
  <c r="D41" i="90"/>
  <c r="G25" i="89"/>
  <c r="G26" i="89"/>
  <c r="G9" i="89"/>
  <c r="I7" i="89"/>
  <c r="I14" i="89"/>
  <c r="I15" i="89"/>
  <c r="I18" i="89"/>
  <c r="I5" i="89"/>
  <c r="I16" i="89"/>
  <c r="I8" i="89"/>
  <c r="I19" i="89"/>
  <c r="I22" i="89"/>
  <c r="I17" i="89"/>
  <c r="I6" i="89"/>
  <c r="I21" i="89"/>
  <c r="I23" i="89"/>
  <c r="I26" i="89"/>
  <c r="I9" i="89"/>
  <c r="I12" i="89"/>
  <c r="I10" i="89"/>
  <c r="I13" i="89"/>
  <c r="I24" i="89"/>
  <c r="I11" i="89"/>
  <c r="I27" i="89"/>
  <c r="I28" i="89"/>
  <c r="I20" i="89"/>
  <c r="I25" i="89"/>
  <c r="G5" i="89"/>
  <c r="G6" i="89"/>
  <c r="G7" i="89"/>
  <c r="G20" i="89"/>
  <c r="G21" i="89"/>
  <c r="G22" i="89"/>
  <c r="G13" i="89"/>
  <c r="G23" i="89"/>
  <c r="G8" i="89"/>
  <c r="G28" i="89"/>
  <c r="G15" i="89"/>
  <c r="G10" i="89"/>
  <c r="F6" i="89"/>
  <c r="F5" i="89"/>
  <c r="G16" i="89"/>
  <c r="G19" i="89"/>
  <c r="G11" i="89"/>
  <c r="G14" i="89"/>
  <c r="G17" i="89"/>
  <c r="G12" i="89"/>
  <c r="G27" i="89"/>
  <c r="G18" i="89"/>
  <c r="G24" i="89"/>
  <c r="E12" i="90" l="1"/>
  <c r="F11" i="90"/>
  <c r="H72" i="90"/>
  <c r="AF105" i="89"/>
  <c r="AF112" i="89"/>
  <c r="AF156" i="89"/>
  <c r="AF48" i="89"/>
  <c r="AF101" i="89"/>
  <c r="AF63" i="89"/>
  <c r="AF25" i="89"/>
  <c r="AF40" i="89"/>
  <c r="AF139" i="89"/>
  <c r="AF109" i="89"/>
  <c r="AF173" i="89"/>
  <c r="AF203" i="89"/>
  <c r="AF165" i="89"/>
  <c r="AF218" i="89"/>
  <c r="AF163" i="89"/>
  <c r="AF22" i="89"/>
  <c r="AF157" i="89"/>
  <c r="AF216" i="89"/>
  <c r="AF155" i="89"/>
  <c r="AF117" i="89"/>
  <c r="AF181" i="89"/>
  <c r="AF147" i="89"/>
  <c r="AF221" i="89"/>
  <c r="AF26" i="89"/>
  <c r="AF5" i="89"/>
  <c r="AF8" i="89"/>
  <c r="AF202" i="89"/>
  <c r="AF180" i="89"/>
  <c r="AF41" i="89"/>
  <c r="AF67" i="89"/>
  <c r="AF35" i="89"/>
  <c r="AF46" i="89"/>
  <c r="AF10" i="89"/>
  <c r="AF137" i="89"/>
  <c r="AF107" i="89"/>
  <c r="AF102" i="89"/>
  <c r="AF96" i="89"/>
  <c r="AF36" i="89"/>
  <c r="AF92" i="89"/>
  <c r="AF29" i="89"/>
  <c r="AF89" i="89"/>
  <c r="AF54" i="89"/>
  <c r="AF80" i="89"/>
  <c r="AF110" i="89"/>
  <c r="AF174" i="89"/>
  <c r="AF211" i="89"/>
  <c r="AF166" i="89"/>
  <c r="AF128" i="89"/>
  <c r="AF192" i="89"/>
  <c r="AF27" i="89"/>
  <c r="AF158" i="89"/>
  <c r="AF120" i="89"/>
  <c r="AF184" i="89"/>
  <c r="AF118" i="89"/>
  <c r="AF182" i="89"/>
  <c r="AF176" i="89"/>
  <c r="AF172" i="89"/>
  <c r="AF220" i="89"/>
  <c r="AF33" i="89"/>
  <c r="AF106" i="89"/>
  <c r="AF88" i="89"/>
  <c r="AF47" i="89"/>
  <c r="AF18" i="89"/>
  <c r="AF45" i="89"/>
  <c r="AF42" i="89"/>
  <c r="AF72" i="89"/>
  <c r="AF113" i="89"/>
  <c r="AF103" i="89"/>
  <c r="AF97" i="89"/>
  <c r="AF50" i="89"/>
  <c r="AF93" i="89"/>
  <c r="AF37" i="89"/>
  <c r="AF90" i="89"/>
  <c r="AF55" i="89"/>
  <c r="AF81" i="89"/>
  <c r="AF111" i="89"/>
  <c r="AF175" i="89"/>
  <c r="AF219" i="89"/>
  <c r="AF167" i="89"/>
  <c r="AF129" i="89"/>
  <c r="AF193" i="89"/>
  <c r="AF30" i="89"/>
  <c r="AF159" i="89"/>
  <c r="AF121" i="89"/>
  <c r="AF185" i="89"/>
  <c r="AF119" i="89"/>
  <c r="AF183" i="89"/>
  <c r="AF177" i="89"/>
  <c r="AF62" i="89"/>
  <c r="AF108" i="89"/>
  <c r="AF208" i="89"/>
  <c r="AF79" i="89"/>
  <c r="AF23" i="89"/>
  <c r="AF43" i="89"/>
  <c r="AF73" i="89"/>
  <c r="AF68" i="89"/>
  <c r="AF170" i="89"/>
  <c r="AF98" i="89"/>
  <c r="AF51" i="89"/>
  <c r="AF94" i="89"/>
  <c r="AF53" i="89"/>
  <c r="AF91" i="89"/>
  <c r="AF84" i="89"/>
  <c r="AF82" i="89"/>
  <c r="AF140" i="89"/>
  <c r="AF204" i="89"/>
  <c r="AF132" i="89"/>
  <c r="AF196" i="89"/>
  <c r="AF130" i="89"/>
  <c r="AF194" i="89"/>
  <c r="AF124" i="89"/>
  <c r="AF188" i="89"/>
  <c r="AF122" i="89"/>
  <c r="AF186" i="89"/>
  <c r="AF148" i="89"/>
  <c r="AF206" i="89"/>
  <c r="AF178" i="89"/>
  <c r="AF19" i="89"/>
  <c r="AF100" i="89"/>
  <c r="AF34" i="89"/>
  <c r="AF12" i="89"/>
  <c r="AF39" i="89"/>
  <c r="AF162" i="89"/>
  <c r="AF11" i="89"/>
  <c r="AF116" i="89"/>
  <c r="AF44" i="89"/>
  <c r="AF74" i="89"/>
  <c r="AF69" i="89"/>
  <c r="AF49" i="89"/>
  <c r="AF99" i="89"/>
  <c r="AF52" i="89"/>
  <c r="AF95" i="89"/>
  <c r="AF56" i="89"/>
  <c r="AF136" i="89"/>
  <c r="AF85" i="89"/>
  <c r="AF83" i="89"/>
  <c r="AF141" i="89"/>
  <c r="AF212" i="89"/>
  <c r="AF133" i="89"/>
  <c r="AF197" i="89"/>
  <c r="AF131" i="89"/>
  <c r="AF195" i="89"/>
  <c r="AF125" i="89"/>
  <c r="AF189" i="89"/>
  <c r="AF123" i="89"/>
  <c r="AF187" i="89"/>
  <c r="AF149" i="89"/>
  <c r="AF214" i="89"/>
  <c r="AF179" i="89"/>
  <c r="AF21" i="89"/>
  <c r="AF7" i="89"/>
  <c r="AF66" i="89"/>
  <c r="AF210" i="89"/>
  <c r="AF146" i="89"/>
  <c r="AF15" i="89"/>
  <c r="AF9" i="89"/>
  <c r="AF76" i="89"/>
  <c r="AF75" i="89"/>
  <c r="AF70" i="89"/>
  <c r="AF64" i="89"/>
  <c r="AF138" i="89"/>
  <c r="AF60" i="89"/>
  <c r="AF114" i="89"/>
  <c r="AF57" i="89"/>
  <c r="AF171" i="89"/>
  <c r="AF86" i="89"/>
  <c r="AF115" i="89"/>
  <c r="AF142" i="89"/>
  <c r="AF200" i="89"/>
  <c r="AF134" i="89"/>
  <c r="AF198" i="89"/>
  <c r="AF160" i="89"/>
  <c r="AF209" i="89"/>
  <c r="AF126" i="89"/>
  <c r="AF190" i="89"/>
  <c r="AF152" i="89"/>
  <c r="AF207" i="89"/>
  <c r="AF150" i="89"/>
  <c r="AF144" i="89"/>
  <c r="AF78" i="89"/>
  <c r="AF59" i="89"/>
  <c r="AF164" i="89"/>
  <c r="AF6" i="89"/>
  <c r="AF32" i="89"/>
  <c r="AF77" i="89"/>
  <c r="AF104" i="89"/>
  <c r="AF71" i="89"/>
  <c r="AF65" i="89"/>
  <c r="AF24" i="89"/>
  <c r="AF61" i="89"/>
  <c r="AF168" i="89"/>
  <c r="AF58" i="89"/>
  <c r="AF38" i="89"/>
  <c r="AF87" i="89"/>
  <c r="AF169" i="89"/>
  <c r="AF143" i="89"/>
  <c r="AF201" i="89"/>
  <c r="AF135" i="89"/>
  <c r="AF199" i="89"/>
  <c r="AF161" i="89"/>
  <c r="AF217" i="89"/>
  <c r="AF127" i="89"/>
  <c r="AF191" i="89"/>
  <c r="AF153" i="89"/>
  <c r="AF215" i="89"/>
  <c r="AF151" i="89"/>
  <c r="AF145" i="89"/>
  <c r="AF213" i="89"/>
  <c r="AF17" i="89"/>
  <c r="AF14" i="89"/>
  <c r="AF28" i="89"/>
  <c r="H47" i="86"/>
  <c r="I47" i="86" s="1"/>
  <c r="I42" i="86"/>
  <c r="H46" i="86"/>
  <c r="I46" i="86" s="1"/>
  <c r="H44" i="86"/>
  <c r="I44" i="86" s="1"/>
  <c r="H42" i="86"/>
  <c r="H40" i="86"/>
  <c r="I40" i="86" s="1"/>
  <c r="H38" i="86"/>
  <c r="I38" i="86" s="1"/>
  <c r="H36" i="86"/>
  <c r="I36" i="86" s="1"/>
  <c r="H34" i="86"/>
  <c r="I34" i="86" s="1"/>
  <c r="H33" i="86"/>
  <c r="I33" i="86" s="1"/>
  <c r="D42" i="90"/>
  <c r="E42" i="90"/>
  <c r="F42" i="90"/>
  <c r="G42" i="90"/>
  <c r="C42" i="90"/>
  <c r="E6" i="89"/>
  <c r="E7" i="89"/>
  <c r="E5" i="89"/>
  <c r="E11" i="89"/>
  <c r="E12" i="89"/>
  <c r="E14" i="89"/>
  <c r="E28" i="89"/>
  <c r="E10" i="89"/>
  <c r="E17" i="89"/>
  <c r="E23" i="89"/>
  <c r="E19" i="89"/>
  <c r="E27" i="89"/>
  <c r="E13" i="89"/>
  <c r="E8" i="89"/>
  <c r="E16" i="89"/>
  <c r="E9" i="89"/>
  <c r="E25" i="89"/>
  <c r="E22" i="89"/>
  <c r="E15" i="89"/>
  <c r="E24" i="89"/>
  <c r="E26" i="89"/>
  <c r="E20" i="89"/>
  <c r="E21" i="89"/>
  <c r="E18" i="89"/>
  <c r="G11" i="90" l="1"/>
  <c r="F12" i="90"/>
  <c r="H73" i="90"/>
  <c r="E13" i="90"/>
  <c r="I27" i="83"/>
  <c r="O27" i="83" s="1"/>
  <c r="I28" i="83"/>
  <c r="O28" i="83" s="1"/>
  <c r="I29" i="83"/>
  <c r="I30" i="83"/>
  <c r="I31" i="83"/>
  <c r="I32" i="83"/>
  <c r="I33" i="83"/>
  <c r="I34" i="83"/>
  <c r="O34" i="83" s="1"/>
  <c r="I35" i="83"/>
  <c r="O35" i="83" s="1"/>
  <c r="I36" i="83"/>
  <c r="O36" i="83" s="1"/>
  <c r="I37" i="83"/>
  <c r="I38" i="83"/>
  <c r="O38" i="83" s="1"/>
  <c r="I39" i="83"/>
  <c r="O39" i="83" s="1"/>
  <c r="I40" i="83"/>
  <c r="O40" i="83" s="1"/>
  <c r="I41" i="83"/>
  <c r="O41" i="83" s="1"/>
  <c r="I42" i="83"/>
  <c r="O42" i="83" s="1"/>
  <c r="I43" i="83"/>
  <c r="O43" i="83" s="1"/>
  <c r="I44" i="83"/>
  <c r="O44" i="83" s="1"/>
  <c r="I45" i="83"/>
  <c r="O45" i="83" s="1"/>
  <c r="I46" i="83"/>
  <c r="O46" i="83" s="1"/>
  <c r="I47" i="83"/>
  <c r="I48" i="83"/>
  <c r="O48" i="83" s="1"/>
  <c r="I49" i="83"/>
  <c r="I26" i="83"/>
  <c r="O26" i="83" s="1"/>
  <c r="O24" i="83"/>
  <c r="O25" i="83"/>
  <c r="O29" i="83"/>
  <c r="O30" i="83"/>
  <c r="O31" i="83"/>
  <c r="O32" i="83"/>
  <c r="O33" i="83"/>
  <c r="O37" i="83"/>
  <c r="O47" i="83"/>
  <c r="O49" i="83"/>
  <c r="O23" i="83"/>
  <c r="O15" i="83"/>
  <c r="O16" i="83"/>
  <c r="O17" i="83"/>
  <c r="O18" i="83"/>
  <c r="O19" i="83"/>
  <c r="O20" i="83"/>
  <c r="O21" i="83"/>
  <c r="O22" i="83"/>
  <c r="O14" i="83"/>
  <c r="O55" i="83"/>
  <c r="O56" i="83"/>
  <c r="O57" i="83"/>
  <c r="O58" i="83"/>
  <c r="O59" i="83"/>
  <c r="O60" i="83"/>
  <c r="O61" i="83"/>
  <c r="O54" i="83"/>
  <c r="F43" i="90"/>
  <c r="D43" i="90"/>
  <c r="C43" i="90"/>
  <c r="G43" i="90"/>
  <c r="E43" i="90"/>
  <c r="G12" i="90" l="1"/>
  <c r="E14" i="90"/>
  <c r="H74" i="90"/>
  <c r="F13" i="90"/>
  <c r="N22" i="82"/>
  <c r="N21" i="82"/>
  <c r="N20" i="82"/>
  <c r="N16" i="82"/>
  <c r="N15" i="82"/>
  <c r="N14" i="82"/>
  <c r="N23" i="79"/>
  <c r="N24" i="79"/>
  <c r="N25" i="79"/>
  <c r="N22" i="79"/>
  <c r="N21" i="79"/>
  <c r="N20" i="79"/>
  <c r="N15" i="79"/>
  <c r="N16" i="79"/>
  <c r="N14" i="79"/>
  <c r="C44" i="90"/>
  <c r="E44" i="90"/>
  <c r="G44" i="90"/>
  <c r="F44" i="90"/>
  <c r="D44" i="90"/>
  <c r="G13" i="90" l="1"/>
  <c r="F14" i="90"/>
  <c r="E15" i="90"/>
  <c r="H75" i="90"/>
  <c r="H31" i="84"/>
  <c r="H32" i="84"/>
  <c r="H33" i="84"/>
  <c r="H34" i="84"/>
  <c r="H35" i="84"/>
  <c r="H36" i="84"/>
  <c r="H37" i="84"/>
  <c r="H38" i="84"/>
  <c r="H39" i="84"/>
  <c r="H40" i="84"/>
  <c r="H41" i="84"/>
  <c r="H42" i="84"/>
  <c r="H43" i="84"/>
  <c r="H44" i="84"/>
  <c r="H45" i="84"/>
  <c r="H46" i="84"/>
  <c r="H47" i="84"/>
  <c r="H48" i="84"/>
  <c r="H49" i="84"/>
  <c r="H50" i="84"/>
  <c r="H30" i="84"/>
  <c r="G31" i="84"/>
  <c r="G32" i="84"/>
  <c r="G33" i="84"/>
  <c r="G34" i="84"/>
  <c r="G35" i="84"/>
  <c r="G36" i="84"/>
  <c r="G37" i="84"/>
  <c r="G38" i="84"/>
  <c r="G39" i="84"/>
  <c r="G40" i="84"/>
  <c r="G41" i="84"/>
  <c r="G42" i="84"/>
  <c r="G43" i="84"/>
  <c r="G44" i="84"/>
  <c r="G45" i="84"/>
  <c r="G46" i="84"/>
  <c r="G47" i="84"/>
  <c r="G48" i="84"/>
  <c r="G49" i="84"/>
  <c r="G50" i="84"/>
  <c r="G30" i="84"/>
  <c r="D31" i="84"/>
  <c r="D32" i="84"/>
  <c r="D33" i="84"/>
  <c r="D34" i="84"/>
  <c r="D35" i="84"/>
  <c r="D36" i="84"/>
  <c r="D37" i="84"/>
  <c r="D38" i="84"/>
  <c r="D39" i="84"/>
  <c r="D40" i="84"/>
  <c r="D41" i="84"/>
  <c r="D42" i="84"/>
  <c r="D43" i="84"/>
  <c r="D44" i="84"/>
  <c r="D45" i="84"/>
  <c r="D46" i="84"/>
  <c r="D47" i="84"/>
  <c r="D48" i="84"/>
  <c r="D49" i="84"/>
  <c r="D30" i="84"/>
  <c r="G45" i="90"/>
  <c r="F45" i="90"/>
  <c r="E45" i="90"/>
  <c r="D45" i="90"/>
  <c r="C45" i="90"/>
  <c r="P48" i="84"/>
  <c r="P39" i="84"/>
  <c r="P75" i="84"/>
  <c r="P14" i="84"/>
  <c r="P76" i="84"/>
  <c r="P65" i="84"/>
  <c r="P47" i="84"/>
  <c r="P18" i="84"/>
  <c r="P19" i="84"/>
  <c r="P58" i="84"/>
  <c r="P56" i="84"/>
  <c r="P37" i="84"/>
  <c r="P30" i="84"/>
  <c r="P17" i="84"/>
  <c r="P13" i="84"/>
  <c r="P43" i="84"/>
  <c r="P69" i="84"/>
  <c r="P42" i="84"/>
  <c r="P29" i="84"/>
  <c r="P15" i="84"/>
  <c r="P51" i="84"/>
  <c r="P16" i="84"/>
  <c r="P60" i="84"/>
  <c r="P52" i="84"/>
  <c r="P31" i="84"/>
  <c r="P85" i="84"/>
  <c r="P72" i="84"/>
  <c r="P36" i="84"/>
  <c r="P22" i="84"/>
  <c r="P50" i="84"/>
  <c r="P83" i="84"/>
  <c r="P70" i="84"/>
  <c r="P84" i="84"/>
  <c r="P41" i="84"/>
  <c r="P55" i="84"/>
  <c r="P49" i="84"/>
  <c r="P46" i="84"/>
  <c r="P38" i="84"/>
  <c r="P57" i="84"/>
  <c r="P61" i="84"/>
  <c r="P54" i="84"/>
  <c r="P62" i="84"/>
  <c r="P73" i="84"/>
  <c r="P68" i="84"/>
  <c r="P74" i="84"/>
  <c r="P64" i="84"/>
  <c r="P82" i="84"/>
  <c r="P27" i="84"/>
  <c r="P32" i="84"/>
  <c r="P25" i="84"/>
  <c r="P24" i="84"/>
  <c r="P44" i="84"/>
  <c r="P20" i="84"/>
  <c r="P66" i="84"/>
  <c r="P34" i="84"/>
  <c r="P79" i="84"/>
  <c r="P80" i="84"/>
  <c r="P45" i="84"/>
  <c r="P33" i="84"/>
  <c r="P12" i="84"/>
  <c r="P35" i="84"/>
  <c r="P53" i="84"/>
  <c r="P77" i="84"/>
  <c r="P21" i="84"/>
  <c r="P11" i="84"/>
  <c r="P40" i="84"/>
  <c r="P28" i="84"/>
  <c r="P63" i="84"/>
  <c r="P67" i="84"/>
  <c r="P26" i="84"/>
  <c r="P71" i="84"/>
  <c r="P78" i="84"/>
  <c r="P23" i="84"/>
  <c r="P81" i="84"/>
  <c r="P59" i="84"/>
  <c r="G14" i="90" l="1"/>
  <c r="E16" i="90"/>
  <c r="F15" i="90"/>
  <c r="H76" i="90"/>
  <c r="L12" i="84"/>
  <c r="L13" i="84"/>
  <c r="L14" i="84"/>
  <c r="L15" i="84"/>
  <c r="L16" i="84"/>
  <c r="L17" i="84"/>
  <c r="L18" i="84"/>
  <c r="O23" i="84" s="1"/>
  <c r="L19" i="84"/>
  <c r="L20" i="84"/>
  <c r="L21" i="84"/>
  <c r="L22" i="84"/>
  <c r="L23" i="84"/>
  <c r="L24" i="84"/>
  <c r="L25" i="84"/>
  <c r="L11" i="84"/>
  <c r="E46" i="90"/>
  <c r="D46" i="90"/>
  <c r="G46" i="90"/>
  <c r="F46" i="90"/>
  <c r="C46" i="90"/>
  <c r="G15" i="90" l="1"/>
  <c r="H77" i="90"/>
  <c r="F16" i="90"/>
  <c r="E17" i="90"/>
  <c r="O33" i="84"/>
  <c r="O82" i="84"/>
  <c r="O70" i="84"/>
  <c r="O58" i="84"/>
  <c r="O46" i="84"/>
  <c r="O34" i="84"/>
  <c r="O22" i="84"/>
  <c r="O79" i="84"/>
  <c r="O67" i="84"/>
  <c r="O55" i="84"/>
  <c r="O43" i="84"/>
  <c r="O31" i="84"/>
  <c r="O19" i="84"/>
  <c r="O78" i="84"/>
  <c r="O66" i="84"/>
  <c r="O54" i="84"/>
  <c r="O42" i="84"/>
  <c r="O30" i="84"/>
  <c r="O18" i="84"/>
  <c r="O77" i="84"/>
  <c r="O65" i="84"/>
  <c r="O53" i="84"/>
  <c r="O41" i="84"/>
  <c r="O29" i="84"/>
  <c r="O17" i="84"/>
  <c r="O81" i="84"/>
  <c r="O68" i="84"/>
  <c r="O76" i="84"/>
  <c r="O64" i="84"/>
  <c r="O52" i="84"/>
  <c r="O40" i="84"/>
  <c r="O28" i="84"/>
  <c r="O16" i="84"/>
  <c r="O57" i="84"/>
  <c r="O80" i="84"/>
  <c r="O75" i="84"/>
  <c r="O63" i="84"/>
  <c r="O51" i="84"/>
  <c r="O39" i="84"/>
  <c r="O27" i="84"/>
  <c r="O15" i="84"/>
  <c r="O21" i="84"/>
  <c r="O20" i="84"/>
  <c r="O11" i="84"/>
  <c r="O74" i="84"/>
  <c r="O62" i="84"/>
  <c r="O50" i="84"/>
  <c r="O38" i="84"/>
  <c r="O26" i="84"/>
  <c r="O14" i="84"/>
  <c r="O45" i="84"/>
  <c r="O32" i="84"/>
  <c r="O85" i="84"/>
  <c r="O73" i="84"/>
  <c r="O61" i="84"/>
  <c r="O49" i="84"/>
  <c r="O37" i="84"/>
  <c r="O25" i="84"/>
  <c r="O13" i="84"/>
  <c r="O69" i="84"/>
  <c r="O56" i="84"/>
  <c r="O84" i="84"/>
  <c r="O72" i="84"/>
  <c r="O60" i="84"/>
  <c r="O48" i="84"/>
  <c r="O36" i="84"/>
  <c r="O24" i="84"/>
  <c r="O12" i="84"/>
  <c r="O44" i="84"/>
  <c r="O83" i="84"/>
  <c r="O71" i="84"/>
  <c r="O59" i="84"/>
  <c r="O47" i="84"/>
  <c r="O35" i="84"/>
  <c r="H69" i="83"/>
  <c r="D47" i="90"/>
  <c r="C47" i="90"/>
  <c r="F47" i="90"/>
  <c r="G47" i="90"/>
  <c r="E47" i="90"/>
  <c r="G16" i="90" l="1"/>
  <c r="F17" i="90"/>
  <c r="E18" i="90"/>
  <c r="H78" i="90"/>
  <c r="Q30" i="87"/>
  <c r="P30" i="87"/>
  <c r="O30" i="87"/>
  <c r="Q29" i="87"/>
  <c r="P29" i="87"/>
  <c r="O29" i="87"/>
  <c r="Q28" i="87"/>
  <c r="P28" i="87"/>
  <c r="O28" i="87"/>
  <c r="BH27" i="87"/>
  <c r="BG27" i="87"/>
  <c r="BF27" i="87"/>
  <c r="BE27" i="87"/>
  <c r="BD27" i="87"/>
  <c r="BC27" i="87"/>
  <c r="BB27" i="87"/>
  <c r="BA27" i="87"/>
  <c r="AZ27" i="87"/>
  <c r="Q27" i="87"/>
  <c r="P27" i="87"/>
  <c r="O27" i="87"/>
  <c r="BH26" i="87"/>
  <c r="BG26" i="87"/>
  <c r="BF26" i="87"/>
  <c r="BE26" i="87"/>
  <c r="BD26" i="87"/>
  <c r="BC26" i="87"/>
  <c r="BB26" i="87"/>
  <c r="BA26" i="87"/>
  <c r="AZ26" i="87"/>
  <c r="BH25" i="87"/>
  <c r="BG25" i="87"/>
  <c r="BF25" i="87"/>
  <c r="BE25" i="87"/>
  <c r="BD25" i="87"/>
  <c r="BC25" i="87"/>
  <c r="BB25" i="87"/>
  <c r="BA25" i="87"/>
  <c r="AZ25" i="87"/>
  <c r="BH24" i="87"/>
  <c r="BG24" i="87"/>
  <c r="BF24" i="87"/>
  <c r="BE24" i="87"/>
  <c r="BD24" i="87"/>
  <c r="BC24" i="87"/>
  <c r="BB24" i="87"/>
  <c r="BA24" i="87"/>
  <c r="AZ24" i="87"/>
  <c r="Q24" i="87"/>
  <c r="P24" i="87"/>
  <c r="O24" i="87"/>
  <c r="BH23" i="87"/>
  <c r="BG23" i="87"/>
  <c r="BF23" i="87"/>
  <c r="BE23" i="87"/>
  <c r="BD23" i="87"/>
  <c r="BC23" i="87"/>
  <c r="BB23" i="87"/>
  <c r="BA23" i="87"/>
  <c r="AZ23" i="87"/>
  <c r="Q23" i="87"/>
  <c r="P23" i="87"/>
  <c r="O23" i="87"/>
  <c r="BH22" i="87"/>
  <c r="BG22" i="87"/>
  <c r="BF22" i="87"/>
  <c r="BE22" i="87"/>
  <c r="BD22" i="87"/>
  <c r="BC22" i="87"/>
  <c r="BB22" i="87"/>
  <c r="BA22" i="87"/>
  <c r="AZ22" i="87"/>
  <c r="Q22" i="87"/>
  <c r="P22" i="87"/>
  <c r="O22" i="87"/>
  <c r="BH21" i="87"/>
  <c r="BG21" i="87"/>
  <c r="BF21" i="87"/>
  <c r="BE21" i="87"/>
  <c r="BD21" i="87"/>
  <c r="BC21" i="87"/>
  <c r="BB21" i="87"/>
  <c r="BA21" i="87"/>
  <c r="AZ21" i="87"/>
  <c r="BH20" i="87"/>
  <c r="BG20" i="87"/>
  <c r="BF20" i="87"/>
  <c r="BE20" i="87"/>
  <c r="BD20" i="87"/>
  <c r="BC20" i="87"/>
  <c r="BB20" i="87"/>
  <c r="BA20" i="87"/>
  <c r="AZ20" i="87"/>
  <c r="W15" i="87"/>
  <c r="V15" i="87"/>
  <c r="U15" i="87"/>
  <c r="W14" i="87"/>
  <c r="V14" i="87"/>
  <c r="U14" i="87"/>
  <c r="BE12" i="87"/>
  <c r="W12" i="87"/>
  <c r="V12" i="87"/>
  <c r="U12" i="87"/>
  <c r="BI11" i="87"/>
  <c r="BH11" i="87"/>
  <c r="BG11" i="87"/>
  <c r="BF11" i="87"/>
  <c r="BF12" i="87" s="1"/>
  <c r="BE11" i="87"/>
  <c r="BD11" i="87"/>
  <c r="BC11" i="87"/>
  <c r="BB11" i="87"/>
  <c r="AZ11" i="87"/>
  <c r="AY11" i="87"/>
  <c r="BI10" i="87"/>
  <c r="BH10" i="87"/>
  <c r="BG10" i="87"/>
  <c r="BF10" i="87"/>
  <c r="BE10" i="87"/>
  <c r="BD10" i="87"/>
  <c r="BC10" i="87"/>
  <c r="BB10" i="87"/>
  <c r="AZ10" i="87"/>
  <c r="AY10" i="87"/>
  <c r="BI9" i="87"/>
  <c r="BH9" i="87"/>
  <c r="BG9" i="87"/>
  <c r="BF9" i="87"/>
  <c r="BE9" i="87"/>
  <c r="BD9" i="87"/>
  <c r="BC9" i="87"/>
  <c r="BB9" i="87"/>
  <c r="AZ9" i="87"/>
  <c r="AY9" i="87"/>
  <c r="T9" i="87"/>
  <c r="S9" i="87"/>
  <c r="R9" i="87"/>
  <c r="Q9" i="87"/>
  <c r="P9" i="87"/>
  <c r="O9" i="87"/>
  <c r="BI8" i="87"/>
  <c r="BH8" i="87"/>
  <c r="BG8" i="87"/>
  <c r="BF8" i="87"/>
  <c r="BE8" i="87"/>
  <c r="BD8" i="87"/>
  <c r="BC8" i="87"/>
  <c r="BB8" i="87"/>
  <c r="AZ8" i="87"/>
  <c r="AY8" i="87"/>
  <c r="BI7" i="87"/>
  <c r="BH7" i="87"/>
  <c r="BG7" i="87"/>
  <c r="BF7" i="87"/>
  <c r="BE7" i="87"/>
  <c r="BD7" i="87"/>
  <c r="BC7" i="87"/>
  <c r="BB7" i="87"/>
  <c r="AZ7" i="87"/>
  <c r="AY7" i="87"/>
  <c r="BI6" i="87"/>
  <c r="BH6" i="87"/>
  <c r="BG6" i="87"/>
  <c r="BF6" i="87"/>
  <c r="BE6" i="87"/>
  <c r="BD6" i="87"/>
  <c r="BC6" i="87"/>
  <c r="BB6" i="87"/>
  <c r="AZ6" i="87"/>
  <c r="AY6" i="87"/>
  <c r="BI5" i="87"/>
  <c r="BH5" i="87"/>
  <c r="BG5" i="87"/>
  <c r="BF5" i="87"/>
  <c r="BE5" i="87"/>
  <c r="BD5" i="87"/>
  <c r="BC5" i="87"/>
  <c r="BB5" i="87"/>
  <c r="AZ5" i="87"/>
  <c r="AY5" i="87"/>
  <c r="F48" i="90"/>
  <c r="E48" i="90"/>
  <c r="G48" i="90"/>
  <c r="D48" i="90"/>
  <c r="C48" i="90"/>
  <c r="J16" i="87"/>
  <c r="J9" i="87"/>
  <c r="J5" i="87"/>
  <c r="J13" i="87"/>
  <c r="J26" i="87"/>
  <c r="J15" i="87"/>
  <c r="J23" i="87"/>
  <c r="J7" i="87"/>
  <c r="J11" i="87"/>
  <c r="J20" i="87"/>
  <c r="J19" i="87"/>
  <c r="J10" i="87"/>
  <c r="J24" i="87"/>
  <c r="J6" i="87"/>
  <c r="J22" i="87"/>
  <c r="J14" i="87"/>
  <c r="J18" i="87"/>
  <c r="J27" i="87"/>
  <c r="J25" i="87"/>
  <c r="J17" i="87"/>
  <c r="J8" i="87"/>
  <c r="J21" i="87"/>
  <c r="J28" i="87"/>
  <c r="J12" i="87"/>
  <c r="G17" i="90" l="1"/>
  <c r="E19" i="90"/>
  <c r="H79" i="90"/>
  <c r="F18" i="90"/>
  <c r="BI25" i="87"/>
  <c r="O31" i="87"/>
  <c r="BI20" i="87"/>
  <c r="BI24" i="87"/>
  <c r="AE221" i="87"/>
  <c r="AE219" i="87"/>
  <c r="AE217" i="87"/>
  <c r="AE215" i="87"/>
  <c r="AE213" i="87"/>
  <c r="AE211" i="87"/>
  <c r="AE209" i="87"/>
  <c r="AE207" i="87"/>
  <c r="AE205" i="87"/>
  <c r="AE203" i="87"/>
  <c r="AE201" i="87"/>
  <c r="AE199" i="87"/>
  <c r="AE197" i="87"/>
  <c r="AE195" i="87"/>
  <c r="AE193" i="87"/>
  <c r="AE191" i="87"/>
  <c r="AE189" i="87"/>
  <c r="AE187" i="87"/>
  <c r="AE185" i="87"/>
  <c r="AE183" i="87"/>
  <c r="AE181" i="87"/>
  <c r="AE179" i="87"/>
  <c r="AE177" i="87"/>
  <c r="AE175" i="87"/>
  <c r="AE173" i="87"/>
  <c r="AE171" i="87"/>
  <c r="AE169" i="87"/>
  <c r="AE167" i="87"/>
  <c r="AE165" i="87"/>
  <c r="AD221" i="87"/>
  <c r="AD219" i="87"/>
  <c r="AD217" i="87"/>
  <c r="AD215" i="87"/>
  <c r="AD213" i="87"/>
  <c r="AD211" i="87"/>
  <c r="AD209" i="87"/>
  <c r="AD207" i="87"/>
  <c r="AD205" i="87"/>
  <c r="AD203" i="87"/>
  <c r="AD201" i="87"/>
  <c r="AD199" i="87"/>
  <c r="AD197" i="87"/>
  <c r="AD195" i="87"/>
  <c r="AD193" i="87"/>
  <c r="AD191" i="87"/>
  <c r="AD189" i="87"/>
  <c r="AD187" i="87"/>
  <c r="AD185" i="87"/>
  <c r="AD183" i="87"/>
  <c r="AD181" i="87"/>
  <c r="AD179" i="87"/>
  <c r="AD177" i="87"/>
  <c r="AD175" i="87"/>
  <c r="AD173" i="87"/>
  <c r="AD171" i="87"/>
  <c r="AD169" i="87"/>
  <c r="AD167" i="87"/>
  <c r="AD165" i="87"/>
  <c r="AC221" i="87"/>
  <c r="AC219" i="87"/>
  <c r="AC217" i="87"/>
  <c r="AC215" i="87"/>
  <c r="AC213" i="87"/>
  <c r="AC211" i="87"/>
  <c r="AC209" i="87"/>
  <c r="AC207" i="87"/>
  <c r="AC205" i="87"/>
  <c r="AC203" i="87"/>
  <c r="AC201" i="87"/>
  <c r="AC199" i="87"/>
  <c r="AC197" i="87"/>
  <c r="AC195" i="87"/>
  <c r="AC193" i="87"/>
  <c r="AC191" i="87"/>
  <c r="AC189" i="87"/>
  <c r="AC187" i="87"/>
  <c r="AC185" i="87"/>
  <c r="AC183" i="87"/>
  <c r="AC181" i="87"/>
  <c r="AC179" i="87"/>
  <c r="AC177" i="87"/>
  <c r="AC175" i="87"/>
  <c r="AC173" i="87"/>
  <c r="AC171" i="87"/>
  <c r="AC169" i="87"/>
  <c r="AC167" i="87"/>
  <c r="AC165" i="87"/>
  <c r="AA221" i="87"/>
  <c r="AA219" i="87"/>
  <c r="AA217" i="87"/>
  <c r="AA215" i="87"/>
  <c r="AA213" i="87"/>
  <c r="AA211" i="87"/>
  <c r="AA209" i="87"/>
  <c r="AA207" i="87"/>
  <c r="AA205" i="87"/>
  <c r="AA203" i="87"/>
  <c r="AA201" i="87"/>
  <c r="AA199" i="87"/>
  <c r="AA197" i="87"/>
  <c r="AA195" i="87"/>
  <c r="AA193" i="87"/>
  <c r="AA191" i="87"/>
  <c r="AA189" i="87"/>
  <c r="AA187" i="87"/>
  <c r="AA185" i="87"/>
  <c r="AA183" i="87"/>
  <c r="AA181" i="87"/>
  <c r="AA179" i="87"/>
  <c r="AA177" i="87"/>
  <c r="AA175" i="87"/>
  <c r="AA173" i="87"/>
  <c r="AA171" i="87"/>
  <c r="AA169" i="87"/>
  <c r="AA167" i="87"/>
  <c r="AA165" i="87"/>
  <c r="AE220" i="87"/>
  <c r="AE218" i="87"/>
  <c r="AE216" i="87"/>
  <c r="AE214" i="87"/>
  <c r="AE212" i="87"/>
  <c r="AE210" i="87"/>
  <c r="AE208" i="87"/>
  <c r="AE206" i="87"/>
  <c r="AE204" i="87"/>
  <c r="AE202" i="87"/>
  <c r="AE200" i="87"/>
  <c r="AE198" i="87"/>
  <c r="AE196" i="87"/>
  <c r="AE194" i="87"/>
  <c r="AE192" i="87"/>
  <c r="AE190" i="87"/>
  <c r="AE188" i="87"/>
  <c r="AE186" i="87"/>
  <c r="AE184" i="87"/>
  <c r="AE182" i="87"/>
  <c r="AE180" i="87"/>
  <c r="AE178" i="87"/>
  <c r="AE176" i="87"/>
  <c r="AE174" i="87"/>
  <c r="AE172" i="87"/>
  <c r="AE170" i="87"/>
  <c r="AE168" i="87"/>
  <c r="AE166" i="87"/>
  <c r="AD220" i="87"/>
  <c r="AD218" i="87"/>
  <c r="AD216" i="87"/>
  <c r="AD214" i="87"/>
  <c r="AD212" i="87"/>
  <c r="AD210" i="87"/>
  <c r="AD208" i="87"/>
  <c r="AD206" i="87"/>
  <c r="AD204" i="87"/>
  <c r="AD202" i="87"/>
  <c r="AD200" i="87"/>
  <c r="AD198" i="87"/>
  <c r="AD196" i="87"/>
  <c r="AD194" i="87"/>
  <c r="AD192" i="87"/>
  <c r="AD190" i="87"/>
  <c r="AD188" i="87"/>
  <c r="AD186" i="87"/>
  <c r="AD184" i="87"/>
  <c r="AD182" i="87"/>
  <c r="AD180" i="87"/>
  <c r="AD178" i="87"/>
  <c r="AD176" i="87"/>
  <c r="AD174" i="87"/>
  <c r="AD172" i="87"/>
  <c r="AD170" i="87"/>
  <c r="AD168" i="87"/>
  <c r="AD166" i="87"/>
  <c r="AB220" i="87"/>
  <c r="AB218" i="87"/>
  <c r="AB216" i="87"/>
  <c r="AB214" i="87"/>
  <c r="AB212" i="87"/>
  <c r="AB210" i="87"/>
  <c r="AB208" i="87"/>
  <c r="AB206" i="87"/>
  <c r="AB204" i="87"/>
  <c r="AB202" i="87"/>
  <c r="AB200" i="87"/>
  <c r="AB198" i="87"/>
  <c r="AB196" i="87"/>
  <c r="AB194" i="87"/>
  <c r="AB192" i="87"/>
  <c r="AB190" i="87"/>
  <c r="AB188" i="87"/>
  <c r="AB186" i="87"/>
  <c r="AB184" i="87"/>
  <c r="AB182" i="87"/>
  <c r="AB180" i="87"/>
  <c r="AB178" i="87"/>
  <c r="AB176" i="87"/>
  <c r="AB174" i="87"/>
  <c r="AB172" i="87"/>
  <c r="AB170" i="87"/>
  <c r="AB168" i="87"/>
  <c r="AB166" i="87"/>
  <c r="AA220" i="87"/>
  <c r="AA218" i="87"/>
  <c r="AA216" i="87"/>
  <c r="AA214" i="87"/>
  <c r="AA212" i="87"/>
  <c r="AA210" i="87"/>
  <c r="AA208" i="87"/>
  <c r="AA206" i="87"/>
  <c r="AA204" i="87"/>
  <c r="AA202" i="87"/>
  <c r="AA200" i="87"/>
  <c r="AA198" i="87"/>
  <c r="AA196" i="87"/>
  <c r="AA194" i="87"/>
  <c r="AA192" i="87"/>
  <c r="AA190" i="87"/>
  <c r="AA188" i="87"/>
  <c r="AA186" i="87"/>
  <c r="AA184" i="87"/>
  <c r="AA182" i="87"/>
  <c r="AA180" i="87"/>
  <c r="AA178" i="87"/>
  <c r="AA176" i="87"/>
  <c r="AA174" i="87"/>
  <c r="AA172" i="87"/>
  <c r="AA170" i="87"/>
  <c r="AA168" i="87"/>
  <c r="AA166" i="87"/>
  <c r="AC220" i="87"/>
  <c r="AC214" i="87"/>
  <c r="AC208" i="87"/>
  <c r="AC202" i="87"/>
  <c r="AC196" i="87"/>
  <c r="AC190" i="87"/>
  <c r="AC184" i="87"/>
  <c r="AC178" i="87"/>
  <c r="AC172" i="87"/>
  <c r="AC166" i="87"/>
  <c r="AB219" i="87"/>
  <c r="AB213" i="87"/>
  <c r="AB207" i="87"/>
  <c r="AB201" i="87"/>
  <c r="AB195" i="87"/>
  <c r="AB189" i="87"/>
  <c r="AB183" i="87"/>
  <c r="AB177" i="87"/>
  <c r="AB171" i="87"/>
  <c r="AB165" i="87"/>
  <c r="AC218" i="87"/>
  <c r="AC212" i="87"/>
  <c r="AC206" i="87"/>
  <c r="AC200" i="87"/>
  <c r="AC194" i="87"/>
  <c r="AC188" i="87"/>
  <c r="AC182" i="87"/>
  <c r="AC176" i="87"/>
  <c r="AC170" i="87"/>
  <c r="AB217" i="87"/>
  <c r="AB211" i="87"/>
  <c r="AB205" i="87"/>
  <c r="AB199" i="87"/>
  <c r="AB193" i="87"/>
  <c r="AB187" i="87"/>
  <c r="AB181" i="87"/>
  <c r="AB175" i="87"/>
  <c r="AB169" i="87"/>
  <c r="AC216" i="87"/>
  <c r="AC210" i="87"/>
  <c r="AC204" i="87"/>
  <c r="AC198" i="87"/>
  <c r="AC192" i="87"/>
  <c r="AC186" i="87"/>
  <c r="AC180" i="87"/>
  <c r="AC174" i="87"/>
  <c r="AC168" i="87"/>
  <c r="AB221" i="87"/>
  <c r="AB215" i="87"/>
  <c r="AB209" i="87"/>
  <c r="AB203" i="87"/>
  <c r="AB197" i="87"/>
  <c r="AB191" i="87"/>
  <c r="AB185" i="87"/>
  <c r="AB179" i="87"/>
  <c r="AB173" i="87"/>
  <c r="AB167" i="87"/>
  <c r="BI23" i="87"/>
  <c r="BI26" i="87"/>
  <c r="BI21" i="87"/>
  <c r="BI27" i="87"/>
  <c r="BI22" i="87"/>
  <c r="U19" i="87"/>
  <c r="Q30" i="86"/>
  <c r="P30" i="86"/>
  <c r="O30" i="86"/>
  <c r="Q29" i="86"/>
  <c r="P29" i="86"/>
  <c r="O29" i="86"/>
  <c r="Q28" i="86"/>
  <c r="P28" i="86"/>
  <c r="O28" i="86"/>
  <c r="BH27" i="86"/>
  <c r="BG27" i="86"/>
  <c r="BF27" i="86"/>
  <c r="BE27" i="86"/>
  <c r="BD27" i="86"/>
  <c r="BC27" i="86"/>
  <c r="BB27" i="86"/>
  <c r="BA27" i="86"/>
  <c r="AZ27" i="86"/>
  <c r="Q27" i="86"/>
  <c r="P27" i="86"/>
  <c r="O27" i="86"/>
  <c r="BH26" i="86"/>
  <c r="BG26" i="86"/>
  <c r="BF26" i="86"/>
  <c r="BE26" i="86"/>
  <c r="BD26" i="86"/>
  <c r="BC26" i="86"/>
  <c r="BB26" i="86"/>
  <c r="BA26" i="86"/>
  <c r="AZ26" i="86"/>
  <c r="BH25" i="86"/>
  <c r="BG25" i="86"/>
  <c r="BF25" i="86"/>
  <c r="BE25" i="86"/>
  <c r="BD25" i="86"/>
  <c r="BC25" i="86"/>
  <c r="BB25" i="86"/>
  <c r="BA25" i="86"/>
  <c r="AZ25" i="86"/>
  <c r="BH24" i="86"/>
  <c r="BG24" i="86"/>
  <c r="BF24" i="86"/>
  <c r="BE24" i="86"/>
  <c r="BD24" i="86"/>
  <c r="BC24" i="86"/>
  <c r="BB24" i="86"/>
  <c r="BA24" i="86"/>
  <c r="AZ24" i="86"/>
  <c r="Q24" i="86"/>
  <c r="P24" i="86"/>
  <c r="O24" i="86"/>
  <c r="BH23" i="86"/>
  <c r="BG23" i="86"/>
  <c r="BF23" i="86"/>
  <c r="BE23" i="86"/>
  <c r="BD23" i="86"/>
  <c r="BC23" i="86"/>
  <c r="BB23" i="86"/>
  <c r="BA23" i="86"/>
  <c r="AZ23" i="86"/>
  <c r="Q23" i="86"/>
  <c r="P23" i="86"/>
  <c r="O23" i="86"/>
  <c r="BH22" i="86"/>
  <c r="BG22" i="86"/>
  <c r="BF22" i="86"/>
  <c r="BE22" i="86"/>
  <c r="BD22" i="86"/>
  <c r="BC22" i="86"/>
  <c r="BB22" i="86"/>
  <c r="BA22" i="86"/>
  <c r="AZ22" i="86"/>
  <c r="Q22" i="86"/>
  <c r="P22" i="86"/>
  <c r="O22" i="86"/>
  <c r="BH21" i="86"/>
  <c r="BG21" i="86"/>
  <c r="BF21" i="86"/>
  <c r="BE21" i="86"/>
  <c r="BD21" i="86"/>
  <c r="BC21" i="86"/>
  <c r="BB21" i="86"/>
  <c r="BA21" i="86"/>
  <c r="AZ21" i="86"/>
  <c r="BH20" i="86"/>
  <c r="BG20" i="86"/>
  <c r="BF20" i="86"/>
  <c r="BE20" i="86"/>
  <c r="BD20" i="86"/>
  <c r="BC20" i="86"/>
  <c r="BB20" i="86"/>
  <c r="BA20" i="86"/>
  <c r="AZ20" i="86"/>
  <c r="W15" i="86"/>
  <c r="V15" i="86"/>
  <c r="U15" i="86"/>
  <c r="W14" i="86"/>
  <c r="V14" i="86"/>
  <c r="U14" i="86"/>
  <c r="BE12" i="86"/>
  <c r="W12" i="86"/>
  <c r="V12" i="86"/>
  <c r="U12" i="86"/>
  <c r="BI11" i="86"/>
  <c r="BH11" i="86"/>
  <c r="BG11" i="86"/>
  <c r="BF11" i="86"/>
  <c r="BF12" i="86" s="1"/>
  <c r="BE11" i="86"/>
  <c r="BD11" i="86"/>
  <c r="BC11" i="86"/>
  <c r="BB11" i="86"/>
  <c r="AZ11" i="86"/>
  <c r="AY11" i="86"/>
  <c r="BI10" i="86"/>
  <c r="BH10" i="86"/>
  <c r="BG10" i="86"/>
  <c r="BF10" i="86"/>
  <c r="BE10" i="86"/>
  <c r="BD10" i="86"/>
  <c r="BC10" i="86"/>
  <c r="BB10" i="86"/>
  <c r="AZ10" i="86"/>
  <c r="AY10" i="86"/>
  <c r="BI9" i="86"/>
  <c r="BH9" i="86"/>
  <c r="BG9" i="86"/>
  <c r="BF9" i="86"/>
  <c r="BE9" i="86"/>
  <c r="BD9" i="86"/>
  <c r="BC9" i="86"/>
  <c r="BB9" i="86"/>
  <c r="AZ9" i="86"/>
  <c r="AY9" i="86"/>
  <c r="T9" i="86"/>
  <c r="S9" i="86"/>
  <c r="R9" i="86"/>
  <c r="Q9" i="86"/>
  <c r="P9" i="86"/>
  <c r="O9" i="86"/>
  <c r="BI8" i="86"/>
  <c r="BH8" i="86"/>
  <c r="BG8" i="86"/>
  <c r="BF8" i="86"/>
  <c r="BE8" i="86"/>
  <c r="BD8" i="86"/>
  <c r="BC8" i="86"/>
  <c r="BB8" i="86"/>
  <c r="AZ8" i="86"/>
  <c r="AY8" i="86"/>
  <c r="BI7" i="86"/>
  <c r="BH7" i="86"/>
  <c r="BG7" i="86"/>
  <c r="BF7" i="86"/>
  <c r="BE7" i="86"/>
  <c r="BD7" i="86"/>
  <c r="BC7" i="86"/>
  <c r="BB7" i="86"/>
  <c r="AZ7" i="86"/>
  <c r="AY7" i="86"/>
  <c r="BI6" i="86"/>
  <c r="BH6" i="86"/>
  <c r="BG6" i="86"/>
  <c r="BF6" i="86"/>
  <c r="BE6" i="86"/>
  <c r="BD6" i="86"/>
  <c r="BC6" i="86"/>
  <c r="BB6" i="86"/>
  <c r="AZ6" i="86"/>
  <c r="AY6" i="86"/>
  <c r="BI5" i="86"/>
  <c r="BH5" i="86"/>
  <c r="BG5" i="86"/>
  <c r="BF5" i="86"/>
  <c r="BE5" i="86"/>
  <c r="BD5" i="86"/>
  <c r="BC5" i="86"/>
  <c r="BB5" i="86"/>
  <c r="AZ5" i="86"/>
  <c r="AY5" i="86"/>
  <c r="Q17" i="83"/>
  <c r="Q18" i="83"/>
  <c r="Q19" i="83"/>
  <c r="Q20" i="83"/>
  <c r="Q21" i="83"/>
  <c r="Q22" i="83"/>
  <c r="P15" i="83"/>
  <c r="P16" i="83"/>
  <c r="P17" i="83"/>
  <c r="P18" i="83"/>
  <c r="P19" i="83"/>
  <c r="P20" i="83"/>
  <c r="P21" i="83"/>
  <c r="P22" i="83"/>
  <c r="P23" i="83"/>
  <c r="P24" i="83"/>
  <c r="P25" i="83"/>
  <c r="P14" i="83"/>
  <c r="G49" i="90"/>
  <c r="D49" i="90"/>
  <c r="C49" i="90"/>
  <c r="F49" i="90"/>
  <c r="E49" i="90"/>
  <c r="J27" i="86"/>
  <c r="J17" i="86"/>
  <c r="J13" i="86"/>
  <c r="J16" i="86"/>
  <c r="J15" i="86"/>
  <c r="J14" i="86"/>
  <c r="J26" i="86"/>
  <c r="J12" i="86"/>
  <c r="J21" i="86"/>
  <c r="J28" i="86"/>
  <c r="J22" i="86"/>
  <c r="J23" i="86"/>
  <c r="J25" i="86"/>
  <c r="J5" i="86"/>
  <c r="J18" i="86"/>
  <c r="J6" i="86"/>
  <c r="J9" i="86"/>
  <c r="J11" i="86"/>
  <c r="J8" i="86"/>
  <c r="J10" i="86"/>
  <c r="J20" i="86"/>
  <c r="J7" i="86"/>
  <c r="J19" i="86"/>
  <c r="J24" i="86"/>
  <c r="G18" i="90" l="1"/>
  <c r="E20" i="90"/>
  <c r="H80" i="90"/>
  <c r="F19" i="90"/>
  <c r="BI22" i="86"/>
  <c r="BI25" i="86"/>
  <c r="U19" i="86"/>
  <c r="BI21" i="86"/>
  <c r="BI24" i="86"/>
  <c r="BI27" i="86"/>
  <c r="BI20" i="86"/>
  <c r="O31" i="86"/>
  <c r="BI23" i="86"/>
  <c r="BI26" i="86"/>
  <c r="O15" i="85"/>
  <c r="O16" i="85"/>
  <c r="O17" i="85"/>
  <c r="O18" i="85"/>
  <c r="O19" i="85"/>
  <c r="O20" i="85"/>
  <c r="O21" i="85"/>
  <c r="O22" i="85"/>
  <c r="O14" i="85"/>
  <c r="N15" i="85"/>
  <c r="N16" i="85"/>
  <c r="N17" i="85"/>
  <c r="N18" i="85"/>
  <c r="N19" i="85"/>
  <c r="N20" i="85"/>
  <c r="N21" i="85"/>
  <c r="N22" i="85"/>
  <c r="N23" i="85"/>
  <c r="N24" i="85"/>
  <c r="N25" i="85"/>
  <c r="N14" i="85"/>
  <c r="P17" i="85"/>
  <c r="P18" i="85"/>
  <c r="P19" i="85"/>
  <c r="H85" i="85"/>
  <c r="E84" i="85"/>
  <c r="H84" i="85" s="1"/>
  <c r="E83" i="85"/>
  <c r="H83" i="85" s="1"/>
  <c r="N78" i="85"/>
  <c r="P78" i="85" s="1"/>
  <c r="N77" i="85"/>
  <c r="P77" i="85" s="1"/>
  <c r="N76" i="85"/>
  <c r="P76" i="85" s="1"/>
  <c r="N75" i="85"/>
  <c r="P75" i="85" s="1"/>
  <c r="N74" i="85"/>
  <c r="P74" i="85" s="1"/>
  <c r="N73" i="85"/>
  <c r="P73" i="85" s="1"/>
  <c r="N72" i="85"/>
  <c r="P72" i="85" s="1"/>
  <c r="N71" i="85"/>
  <c r="P71" i="85" s="1"/>
  <c r="N70" i="85"/>
  <c r="P70" i="85" s="1"/>
  <c r="N69" i="85"/>
  <c r="P69" i="85" s="1"/>
  <c r="N68" i="85"/>
  <c r="P68" i="85" s="1"/>
  <c r="N67" i="85"/>
  <c r="P67" i="85" s="1"/>
  <c r="N66" i="85"/>
  <c r="P66" i="85" s="1"/>
  <c r="N65" i="85"/>
  <c r="P65" i="85" s="1"/>
  <c r="N64" i="85"/>
  <c r="P64" i="85" s="1"/>
  <c r="N63" i="85"/>
  <c r="P63" i="85" s="1"/>
  <c r="N62" i="85"/>
  <c r="P62" i="85" s="1"/>
  <c r="N61" i="85"/>
  <c r="P61" i="85" s="1"/>
  <c r="N60" i="85"/>
  <c r="P60" i="85" s="1"/>
  <c r="N59" i="85"/>
  <c r="P59" i="85" s="1"/>
  <c r="N58" i="85"/>
  <c r="P58" i="85" s="1"/>
  <c r="N57" i="85"/>
  <c r="P57" i="85" s="1"/>
  <c r="N56" i="85"/>
  <c r="P56" i="85" s="1"/>
  <c r="N55" i="85"/>
  <c r="P55" i="85" s="1"/>
  <c r="P50" i="85"/>
  <c r="O50" i="85"/>
  <c r="N50" i="85"/>
  <c r="P49" i="85"/>
  <c r="O49" i="85"/>
  <c r="N49" i="85"/>
  <c r="P48" i="85"/>
  <c r="O48" i="85"/>
  <c r="N48" i="85"/>
  <c r="P47" i="85"/>
  <c r="O47" i="85"/>
  <c r="N47" i="85"/>
  <c r="P46" i="85"/>
  <c r="O46" i="85"/>
  <c r="N46" i="85"/>
  <c r="P45" i="85"/>
  <c r="O45" i="85"/>
  <c r="N45" i="85"/>
  <c r="P44" i="85"/>
  <c r="O44" i="85"/>
  <c r="N44" i="85"/>
  <c r="P43" i="85"/>
  <c r="O43" i="85"/>
  <c r="N43" i="85"/>
  <c r="P42" i="85"/>
  <c r="O42" i="85"/>
  <c r="N42" i="85"/>
  <c r="P41" i="85"/>
  <c r="O41" i="85"/>
  <c r="N41" i="85"/>
  <c r="P40" i="85"/>
  <c r="O40" i="85"/>
  <c r="N40" i="85"/>
  <c r="P39" i="85"/>
  <c r="O39" i="85"/>
  <c r="N39" i="85"/>
  <c r="P38" i="85"/>
  <c r="O38" i="85"/>
  <c r="N38" i="85"/>
  <c r="P37" i="85"/>
  <c r="O37" i="85"/>
  <c r="N37" i="85"/>
  <c r="P36" i="85"/>
  <c r="O36" i="85"/>
  <c r="N36" i="85"/>
  <c r="P35" i="85"/>
  <c r="O35" i="85"/>
  <c r="N35" i="85"/>
  <c r="P34" i="85"/>
  <c r="O34" i="85"/>
  <c r="N34" i="85"/>
  <c r="P33" i="85"/>
  <c r="O33" i="85"/>
  <c r="N33" i="85"/>
  <c r="P32" i="85"/>
  <c r="O32" i="85"/>
  <c r="N32" i="85"/>
  <c r="P31" i="85"/>
  <c r="O31" i="85"/>
  <c r="N31" i="85"/>
  <c r="P30" i="85"/>
  <c r="O30" i="85"/>
  <c r="N30" i="85"/>
  <c r="P29" i="85"/>
  <c r="O29" i="85"/>
  <c r="N29" i="85"/>
  <c r="P28" i="85"/>
  <c r="O28" i="85"/>
  <c r="N28" i="85"/>
  <c r="P27" i="85"/>
  <c r="O27" i="85"/>
  <c r="N27" i="85"/>
  <c r="P25" i="85"/>
  <c r="O25" i="85"/>
  <c r="P24" i="85"/>
  <c r="O24" i="85"/>
  <c r="P23" i="85"/>
  <c r="O23" i="85"/>
  <c r="P22" i="85"/>
  <c r="P21" i="85"/>
  <c r="P20" i="85"/>
  <c r="P16" i="85"/>
  <c r="P15" i="85"/>
  <c r="P14" i="85"/>
  <c r="D50" i="90"/>
  <c r="G50" i="90"/>
  <c r="F50" i="90"/>
  <c r="E50" i="90"/>
  <c r="C50" i="90"/>
  <c r="G19" i="90" l="1"/>
  <c r="E21" i="90"/>
  <c r="F20" i="90"/>
  <c r="H81" i="90"/>
  <c r="G12" i="84"/>
  <c r="G13" i="84"/>
  <c r="G14" i="84"/>
  <c r="G15" i="84"/>
  <c r="G16" i="84"/>
  <c r="G17" i="84"/>
  <c r="G18" i="84"/>
  <c r="G19" i="84"/>
  <c r="G20" i="84"/>
  <c r="G21" i="84"/>
  <c r="G22" i="84"/>
  <c r="G23" i="84"/>
  <c r="G24" i="84"/>
  <c r="G25" i="84"/>
  <c r="G11" i="84"/>
  <c r="E12" i="84"/>
  <c r="H12" i="84" s="1"/>
  <c r="E13" i="84"/>
  <c r="H13" i="84" s="1"/>
  <c r="E14" i="84"/>
  <c r="H14" i="84" s="1"/>
  <c r="E15" i="84"/>
  <c r="H15" i="84" s="1"/>
  <c r="E16" i="84"/>
  <c r="H16" i="84" s="1"/>
  <c r="E17" i="84"/>
  <c r="H17" i="84" s="1"/>
  <c r="E18" i="84"/>
  <c r="H18" i="84" s="1"/>
  <c r="E19" i="84"/>
  <c r="H19" i="84" s="1"/>
  <c r="E20" i="84"/>
  <c r="H20" i="84" s="1"/>
  <c r="E21" i="84"/>
  <c r="E22" i="84"/>
  <c r="E23" i="84"/>
  <c r="E24" i="84"/>
  <c r="H24" i="84" s="1"/>
  <c r="E25" i="84"/>
  <c r="H25" i="84" s="1"/>
  <c r="E11" i="84"/>
  <c r="Q11" i="84" s="1"/>
  <c r="D51" i="90"/>
  <c r="C51" i="90"/>
  <c r="F51" i="90"/>
  <c r="G51" i="90"/>
  <c r="E51" i="90"/>
  <c r="G20" i="90" l="1"/>
  <c r="E22" i="90"/>
  <c r="H82" i="90"/>
  <c r="F21" i="90"/>
  <c r="H23" i="84"/>
  <c r="H22" i="84"/>
  <c r="H21" i="84"/>
  <c r="H11" i="84"/>
  <c r="Q12" i="84" s="1"/>
  <c r="Q13" i="84" s="1"/>
  <c r="Q14" i="84" s="1"/>
  <c r="Q15" i="84" s="1"/>
  <c r="Q16" i="84" s="1"/>
  <c r="Q17" i="84" s="1"/>
  <c r="Q18" i="84" s="1"/>
  <c r="Q19" i="84" s="1"/>
  <c r="Q20" i="84" s="1"/>
  <c r="Q21" i="84" s="1"/>
  <c r="Q22" i="84" s="1"/>
  <c r="Q23" i="84" s="1"/>
  <c r="Q24" i="84" s="1"/>
  <c r="Q25" i="84" s="1"/>
  <c r="Q26" i="84" s="1"/>
  <c r="Q27" i="84" s="1"/>
  <c r="Q28" i="84" s="1"/>
  <c r="Q29" i="84" s="1"/>
  <c r="Q30" i="84" s="1"/>
  <c r="Q31" i="84" s="1"/>
  <c r="Q32" i="84" s="1"/>
  <c r="Q33" i="84" s="1"/>
  <c r="Q34" i="84" s="1"/>
  <c r="Q35" i="84" s="1"/>
  <c r="Q36" i="84" s="1"/>
  <c r="Q37" i="84" s="1"/>
  <c r="Q38" i="84" s="1"/>
  <c r="Q39" i="84" s="1"/>
  <c r="Q40" i="84" s="1"/>
  <c r="Q41" i="84" s="1"/>
  <c r="Q42" i="84" s="1"/>
  <c r="Q43" i="84" s="1"/>
  <c r="Q44" i="84" s="1"/>
  <c r="Q45" i="84" s="1"/>
  <c r="Q46" i="84" s="1"/>
  <c r="Q47" i="84" s="1"/>
  <c r="Q48" i="84" s="1"/>
  <c r="Q49" i="84" s="1"/>
  <c r="Q50" i="84" s="1"/>
  <c r="Q51" i="84" s="1"/>
  <c r="Q52" i="84" s="1"/>
  <c r="Q53" i="84" s="1"/>
  <c r="Q54" i="84" s="1"/>
  <c r="Q55" i="84" s="1"/>
  <c r="Q56" i="84" s="1"/>
  <c r="Q57" i="84" s="1"/>
  <c r="Q58" i="84" s="1"/>
  <c r="Q59" i="84" s="1"/>
  <c r="Q60" i="84" s="1"/>
  <c r="Q61" i="84" s="1"/>
  <c r="Q62" i="84" s="1"/>
  <c r="Q63" i="84" s="1"/>
  <c r="Q64" i="84" s="1"/>
  <c r="Q65" i="84" s="1"/>
  <c r="Q66" i="84" s="1"/>
  <c r="Q67" i="84" s="1"/>
  <c r="Q68" i="84" s="1"/>
  <c r="Q69" i="84" s="1"/>
  <c r="Q70" i="84" s="1"/>
  <c r="Q71" i="84" s="1"/>
  <c r="Q72" i="84" s="1"/>
  <c r="Q73" i="84" s="1"/>
  <c r="Q74" i="84" s="1"/>
  <c r="Q75" i="84" s="1"/>
  <c r="Q76" i="84" s="1"/>
  <c r="Q77" i="84" s="1"/>
  <c r="Q78" i="84" s="1"/>
  <c r="Q79" i="84" s="1"/>
  <c r="Q80" i="84" s="1"/>
  <c r="Q81" i="84" s="1"/>
  <c r="Q82" i="84" s="1"/>
  <c r="Q83" i="84" s="1"/>
  <c r="Q84" i="84" s="1"/>
  <c r="Q85" i="84" s="1"/>
  <c r="Q25" i="83"/>
  <c r="Q24" i="83"/>
  <c r="Q23" i="83"/>
  <c r="Q16" i="83"/>
  <c r="Q15" i="83"/>
  <c r="Q14" i="83"/>
  <c r="Q27" i="83"/>
  <c r="Q28" i="83"/>
  <c r="Q29" i="83"/>
  <c r="Q30" i="83"/>
  <c r="Q31" i="83"/>
  <c r="Q32" i="83"/>
  <c r="Q33" i="83"/>
  <c r="Q34" i="83"/>
  <c r="Q35" i="83"/>
  <c r="Q36" i="83"/>
  <c r="Q37" i="83"/>
  <c r="Q38" i="83"/>
  <c r="Q39" i="83"/>
  <c r="Q40" i="83"/>
  <c r="Q41" i="83"/>
  <c r="Q42" i="83"/>
  <c r="Q43" i="83"/>
  <c r="Q44" i="83"/>
  <c r="Q45" i="83"/>
  <c r="Q46" i="83"/>
  <c r="Q47" i="83"/>
  <c r="Q48" i="83"/>
  <c r="Q49" i="83"/>
  <c r="Q26" i="83"/>
  <c r="P49" i="83"/>
  <c r="P48" i="83"/>
  <c r="P47" i="83"/>
  <c r="P46" i="83"/>
  <c r="P45" i="83"/>
  <c r="P44" i="83"/>
  <c r="P43" i="83"/>
  <c r="P42" i="83"/>
  <c r="P41" i="83"/>
  <c r="P40" i="83"/>
  <c r="P39" i="83"/>
  <c r="P38" i="83"/>
  <c r="F52" i="90"/>
  <c r="E52" i="90"/>
  <c r="C52" i="90"/>
  <c r="G52" i="90"/>
  <c r="D52" i="90"/>
  <c r="G21" i="90" l="1"/>
  <c r="E23" i="90"/>
  <c r="F22" i="90"/>
  <c r="H83" i="90"/>
  <c r="H68" i="83"/>
  <c r="E67" i="83"/>
  <c r="H67" i="83" s="1"/>
  <c r="E66" i="83"/>
  <c r="H66" i="83" s="1"/>
  <c r="G53" i="90"/>
  <c r="F53" i="90"/>
  <c r="E53" i="90"/>
  <c r="D53" i="90"/>
  <c r="C53" i="90"/>
  <c r="G22" i="90" l="1"/>
  <c r="F23" i="90"/>
  <c r="E24" i="90"/>
  <c r="H84" i="90"/>
  <c r="Q55" i="83"/>
  <c r="Q57" i="83"/>
  <c r="Q56" i="83"/>
  <c r="Q58" i="83"/>
  <c r="Q59" i="83"/>
  <c r="Q60" i="83"/>
  <c r="Q61" i="83"/>
  <c r="D54" i="90"/>
  <c r="G54" i="90"/>
  <c r="F54" i="90"/>
  <c r="E54" i="90"/>
  <c r="C54" i="90"/>
  <c r="G23" i="90" l="1"/>
  <c r="H85" i="90"/>
  <c r="E25" i="90"/>
  <c r="F24" i="90"/>
  <c r="Q54" i="83"/>
  <c r="D55" i="90"/>
  <c r="C55" i="90"/>
  <c r="F55" i="90"/>
  <c r="G55" i="90"/>
  <c r="E55" i="90"/>
  <c r="G24" i="90" l="1"/>
  <c r="H86" i="90"/>
  <c r="E26" i="90"/>
  <c r="F25" i="90"/>
  <c r="P37" i="83"/>
  <c r="P36" i="83"/>
  <c r="P35" i="83"/>
  <c r="P34" i="83"/>
  <c r="P33" i="83"/>
  <c r="P32" i="83"/>
  <c r="P31" i="83"/>
  <c r="P30" i="83"/>
  <c r="P29" i="83"/>
  <c r="P28" i="83"/>
  <c r="P27" i="83"/>
  <c r="P26" i="83"/>
  <c r="F56" i="90"/>
  <c r="E56" i="90"/>
  <c r="G56" i="90"/>
  <c r="D56" i="90"/>
  <c r="C56" i="90"/>
  <c r="G25" i="90" l="1"/>
  <c r="E27" i="90"/>
  <c r="H87" i="90"/>
  <c r="F26" i="90"/>
  <c r="P75" i="82"/>
  <c r="O75" i="82"/>
  <c r="N75" i="82"/>
  <c r="P74" i="82"/>
  <c r="O74" i="82"/>
  <c r="N74" i="82"/>
  <c r="P73" i="82"/>
  <c r="O73" i="82"/>
  <c r="N73" i="82"/>
  <c r="P72" i="82"/>
  <c r="O72" i="82"/>
  <c r="N72" i="82"/>
  <c r="P71" i="82"/>
  <c r="O71" i="82"/>
  <c r="N71" i="82"/>
  <c r="P70" i="82"/>
  <c r="O70" i="82"/>
  <c r="N70" i="82"/>
  <c r="P69" i="82"/>
  <c r="O69" i="82"/>
  <c r="N69" i="82"/>
  <c r="P68" i="82"/>
  <c r="O68" i="82"/>
  <c r="N68" i="82"/>
  <c r="P67" i="82"/>
  <c r="O67" i="82"/>
  <c r="N67" i="82"/>
  <c r="P65" i="82"/>
  <c r="P57" i="82"/>
  <c r="O57" i="82"/>
  <c r="N57" i="82"/>
  <c r="P56" i="82"/>
  <c r="O56" i="82"/>
  <c r="N56" i="82"/>
  <c r="P55" i="82"/>
  <c r="O55" i="82"/>
  <c r="N55" i="82"/>
  <c r="P54" i="82"/>
  <c r="O54" i="82"/>
  <c r="N54" i="82"/>
  <c r="P53" i="82"/>
  <c r="O53" i="82"/>
  <c r="N53" i="82"/>
  <c r="Q53" i="82" s="1"/>
  <c r="P52" i="82"/>
  <c r="O52" i="82"/>
  <c r="N52" i="82"/>
  <c r="Q52" i="82" s="1"/>
  <c r="P51" i="82"/>
  <c r="O51" i="82"/>
  <c r="N51" i="82"/>
  <c r="P50" i="82"/>
  <c r="O50" i="82"/>
  <c r="N50" i="82"/>
  <c r="P49" i="82"/>
  <c r="O49" i="82"/>
  <c r="N49" i="82"/>
  <c r="P48" i="82"/>
  <c r="O48" i="82"/>
  <c r="N48" i="82"/>
  <c r="P47" i="82"/>
  <c r="O47" i="82"/>
  <c r="N47" i="82"/>
  <c r="P46" i="82"/>
  <c r="O46" i="82"/>
  <c r="N46" i="82"/>
  <c r="P45" i="82"/>
  <c r="O45" i="82"/>
  <c r="N45" i="82"/>
  <c r="P44" i="82"/>
  <c r="O44" i="82"/>
  <c r="N44" i="82"/>
  <c r="Q44" i="82" s="1"/>
  <c r="P43" i="82"/>
  <c r="O43" i="82"/>
  <c r="N43" i="82"/>
  <c r="P42" i="82"/>
  <c r="O42" i="82"/>
  <c r="N42" i="82"/>
  <c r="T42" i="82" s="1"/>
  <c r="P37" i="82"/>
  <c r="O37" i="82"/>
  <c r="N37" i="82"/>
  <c r="Q37" i="82" s="1"/>
  <c r="P36" i="82"/>
  <c r="O36" i="82"/>
  <c r="N36" i="82"/>
  <c r="P35" i="82"/>
  <c r="O35" i="82"/>
  <c r="N35" i="82"/>
  <c r="P34" i="82"/>
  <c r="O34" i="82"/>
  <c r="N34" i="82"/>
  <c r="P33" i="82"/>
  <c r="O33" i="82"/>
  <c r="N33" i="82"/>
  <c r="P32" i="82"/>
  <c r="O32" i="82"/>
  <c r="N32" i="82"/>
  <c r="P31" i="82"/>
  <c r="O31" i="82"/>
  <c r="N31" i="82"/>
  <c r="P30" i="82"/>
  <c r="O30" i="82"/>
  <c r="N30" i="82"/>
  <c r="P29" i="82"/>
  <c r="O29" i="82"/>
  <c r="N29" i="82"/>
  <c r="P28" i="82"/>
  <c r="O28" i="82"/>
  <c r="N28" i="82"/>
  <c r="P27" i="82"/>
  <c r="O27" i="82"/>
  <c r="N27" i="82"/>
  <c r="P26" i="82"/>
  <c r="O26" i="82"/>
  <c r="N26" i="82"/>
  <c r="P25" i="82"/>
  <c r="O25" i="82"/>
  <c r="N25" i="82"/>
  <c r="P24" i="82"/>
  <c r="O24" i="82"/>
  <c r="N24" i="82"/>
  <c r="Q24" i="82" s="1"/>
  <c r="P23" i="82"/>
  <c r="O23" i="82"/>
  <c r="N23" i="82"/>
  <c r="P22" i="82"/>
  <c r="O22" i="82"/>
  <c r="Q22" i="82"/>
  <c r="P21" i="82"/>
  <c r="O21" i="82"/>
  <c r="P20" i="82"/>
  <c r="O20" i="82"/>
  <c r="P16" i="82"/>
  <c r="O16" i="82"/>
  <c r="P15" i="82"/>
  <c r="O15" i="82"/>
  <c r="Q15" i="82"/>
  <c r="P14" i="82"/>
  <c r="O14" i="82"/>
  <c r="Q30" i="81"/>
  <c r="P30" i="81"/>
  <c r="O30" i="81"/>
  <c r="Q29" i="81"/>
  <c r="P29" i="81"/>
  <c r="O29" i="81"/>
  <c r="Q28" i="81"/>
  <c r="P28" i="81"/>
  <c r="O28" i="81"/>
  <c r="BH27" i="81"/>
  <c r="BG27" i="81"/>
  <c r="BF27" i="81"/>
  <c r="BE27" i="81"/>
  <c r="BD27" i="81"/>
  <c r="BC27" i="81"/>
  <c r="BB27" i="81"/>
  <c r="BA27" i="81"/>
  <c r="AZ27" i="81"/>
  <c r="Q27" i="81"/>
  <c r="P27" i="81"/>
  <c r="O27" i="81"/>
  <c r="BH26" i="81"/>
  <c r="BG26" i="81"/>
  <c r="BF26" i="81"/>
  <c r="BE26" i="81"/>
  <c r="BD26" i="81"/>
  <c r="BC26" i="81"/>
  <c r="BB26" i="81"/>
  <c r="BA26" i="81"/>
  <c r="AZ26" i="81"/>
  <c r="BH25" i="81"/>
  <c r="BG25" i="81"/>
  <c r="BF25" i="81"/>
  <c r="BE25" i="81"/>
  <c r="BD25" i="81"/>
  <c r="BC25" i="81"/>
  <c r="BB25" i="81"/>
  <c r="BA25" i="81"/>
  <c r="AZ25" i="81"/>
  <c r="BH24" i="81"/>
  <c r="BG24" i="81"/>
  <c r="BF24" i="81"/>
  <c r="BE24" i="81"/>
  <c r="BD24" i="81"/>
  <c r="BC24" i="81"/>
  <c r="BB24" i="81"/>
  <c r="BA24" i="81"/>
  <c r="AZ24" i="81"/>
  <c r="Q24" i="81"/>
  <c r="P24" i="81"/>
  <c r="O24" i="81"/>
  <c r="BH23" i="81"/>
  <c r="BG23" i="81"/>
  <c r="BF23" i="81"/>
  <c r="BE23" i="81"/>
  <c r="BD23" i="81"/>
  <c r="BC23" i="81"/>
  <c r="BB23" i="81"/>
  <c r="BA23" i="81"/>
  <c r="AZ23" i="81"/>
  <c r="Q23" i="81"/>
  <c r="P23" i="81"/>
  <c r="O23" i="81"/>
  <c r="BH22" i="81"/>
  <c r="BG22" i="81"/>
  <c r="BF22" i="81"/>
  <c r="BE22" i="81"/>
  <c r="BD22" i="81"/>
  <c r="BC22" i="81"/>
  <c r="BB22" i="81"/>
  <c r="BA22" i="81"/>
  <c r="AZ22" i="81"/>
  <c r="Q22" i="81"/>
  <c r="P22" i="81"/>
  <c r="O22" i="81"/>
  <c r="BH21" i="81"/>
  <c r="BG21" i="81"/>
  <c r="BF21" i="81"/>
  <c r="BE21" i="81"/>
  <c r="BD21" i="81"/>
  <c r="BC21" i="81"/>
  <c r="BB21" i="81"/>
  <c r="BA21" i="81"/>
  <c r="AZ21" i="81"/>
  <c r="BH20" i="81"/>
  <c r="BG20" i="81"/>
  <c r="BF20" i="81"/>
  <c r="BE20" i="81"/>
  <c r="BD20" i="81"/>
  <c r="BC20" i="81"/>
  <c r="BB20" i="81"/>
  <c r="BA20" i="81"/>
  <c r="AZ20" i="81"/>
  <c r="W15" i="81"/>
  <c r="V15" i="81"/>
  <c r="U15" i="81"/>
  <c r="W14" i="81"/>
  <c r="V14" i="81"/>
  <c r="U14" i="81"/>
  <c r="BE12" i="81"/>
  <c r="W12" i="81"/>
  <c r="V12" i="81"/>
  <c r="U12" i="81"/>
  <c r="BI11" i="81"/>
  <c r="BH11" i="81"/>
  <c r="BG11" i="81"/>
  <c r="BF11" i="81"/>
  <c r="BF12" i="81" s="1"/>
  <c r="BE11" i="81"/>
  <c r="BD11" i="81"/>
  <c r="BC11" i="81"/>
  <c r="BB11" i="81"/>
  <c r="AZ11" i="81"/>
  <c r="AY11" i="81"/>
  <c r="BI10" i="81"/>
  <c r="BH10" i="81"/>
  <c r="BG10" i="81"/>
  <c r="BF10" i="81"/>
  <c r="BE10" i="81"/>
  <c r="BD10" i="81"/>
  <c r="BC10" i="81"/>
  <c r="BB10" i="81"/>
  <c r="AZ10" i="81"/>
  <c r="AY10" i="81"/>
  <c r="BI9" i="81"/>
  <c r="BH9" i="81"/>
  <c r="BG9" i="81"/>
  <c r="BF9" i="81"/>
  <c r="BE9" i="81"/>
  <c r="BD9" i="81"/>
  <c r="BC9" i="81"/>
  <c r="BB9" i="81"/>
  <c r="AZ9" i="81"/>
  <c r="AY9" i="81"/>
  <c r="T9" i="81"/>
  <c r="S9" i="81"/>
  <c r="R9" i="81"/>
  <c r="Q9" i="81"/>
  <c r="P9" i="81"/>
  <c r="O9" i="81"/>
  <c r="BI8" i="81"/>
  <c r="BH8" i="81"/>
  <c r="BG8" i="81"/>
  <c r="BF8" i="81"/>
  <c r="BE8" i="81"/>
  <c r="BD8" i="81"/>
  <c r="BC8" i="81"/>
  <c r="BB8" i="81"/>
  <c r="AZ8" i="81"/>
  <c r="AY8" i="81"/>
  <c r="BI7" i="81"/>
  <c r="BH7" i="81"/>
  <c r="BG7" i="81"/>
  <c r="BF7" i="81"/>
  <c r="BE7" i="81"/>
  <c r="BD7" i="81"/>
  <c r="BC7" i="81"/>
  <c r="BB7" i="81"/>
  <c r="AZ7" i="81"/>
  <c r="AY7" i="81"/>
  <c r="BI6" i="81"/>
  <c r="BH6" i="81"/>
  <c r="BG6" i="81"/>
  <c r="BF6" i="81"/>
  <c r="BE6" i="81"/>
  <c r="BD6" i="81"/>
  <c r="BC6" i="81"/>
  <c r="BB6" i="81"/>
  <c r="AZ6" i="81"/>
  <c r="AY6" i="81"/>
  <c r="BI5" i="81"/>
  <c r="BH5" i="81"/>
  <c r="BG5" i="81"/>
  <c r="BF5" i="81"/>
  <c r="BE5" i="81"/>
  <c r="BD5" i="81"/>
  <c r="BC5" i="81"/>
  <c r="BB5" i="81"/>
  <c r="AZ5" i="81"/>
  <c r="AY5" i="81"/>
  <c r="P75" i="80"/>
  <c r="O75" i="80"/>
  <c r="N75" i="80"/>
  <c r="P74" i="80"/>
  <c r="O74" i="80"/>
  <c r="N74" i="80"/>
  <c r="P73" i="80"/>
  <c r="O73" i="80"/>
  <c r="N73" i="80"/>
  <c r="P72" i="80"/>
  <c r="O72" i="80"/>
  <c r="N72" i="80"/>
  <c r="P71" i="80"/>
  <c r="O71" i="80"/>
  <c r="N71" i="80"/>
  <c r="P70" i="80"/>
  <c r="O70" i="80"/>
  <c r="N70" i="80"/>
  <c r="P69" i="80"/>
  <c r="O69" i="80"/>
  <c r="N69" i="80"/>
  <c r="P68" i="80"/>
  <c r="O68" i="80"/>
  <c r="N68" i="80"/>
  <c r="P67" i="80"/>
  <c r="O67" i="80"/>
  <c r="N67" i="80"/>
  <c r="P65" i="80"/>
  <c r="P57" i="80"/>
  <c r="O57" i="80"/>
  <c r="N57" i="80"/>
  <c r="P56" i="80"/>
  <c r="O56" i="80"/>
  <c r="N56" i="80"/>
  <c r="P55" i="80"/>
  <c r="O55" i="80"/>
  <c r="N55" i="80"/>
  <c r="P54" i="80"/>
  <c r="O54" i="80"/>
  <c r="N54" i="80"/>
  <c r="P53" i="80"/>
  <c r="O53" i="80"/>
  <c r="N53" i="80"/>
  <c r="P52" i="80"/>
  <c r="O52" i="80"/>
  <c r="N52" i="80"/>
  <c r="P51" i="80"/>
  <c r="O51" i="80"/>
  <c r="N51" i="80"/>
  <c r="P50" i="80"/>
  <c r="O50" i="80"/>
  <c r="N50" i="80"/>
  <c r="P49" i="80"/>
  <c r="O49" i="80"/>
  <c r="N49" i="80"/>
  <c r="P48" i="80"/>
  <c r="O48" i="80"/>
  <c r="N48" i="80"/>
  <c r="P47" i="80"/>
  <c r="O47" i="80"/>
  <c r="N47" i="80"/>
  <c r="P46" i="80"/>
  <c r="O46" i="80"/>
  <c r="N46" i="80"/>
  <c r="P45" i="80"/>
  <c r="O45" i="80"/>
  <c r="N45" i="80"/>
  <c r="P44" i="80"/>
  <c r="O44" i="80"/>
  <c r="N44" i="80"/>
  <c r="P43" i="80"/>
  <c r="O43" i="80"/>
  <c r="N43" i="80"/>
  <c r="P42" i="80"/>
  <c r="O42" i="80"/>
  <c r="N42" i="80"/>
  <c r="T42" i="80" s="1"/>
  <c r="P37" i="80"/>
  <c r="O37" i="80"/>
  <c r="N37" i="80"/>
  <c r="P36" i="80"/>
  <c r="O36" i="80"/>
  <c r="N36" i="80"/>
  <c r="P35" i="80"/>
  <c r="O35" i="80"/>
  <c r="N35" i="80"/>
  <c r="P34" i="80"/>
  <c r="O34" i="80"/>
  <c r="N34" i="80"/>
  <c r="P33" i="80"/>
  <c r="O33" i="80"/>
  <c r="N33" i="80"/>
  <c r="P32" i="80"/>
  <c r="O32" i="80"/>
  <c r="N32" i="80"/>
  <c r="P31" i="80"/>
  <c r="O31" i="80"/>
  <c r="N31" i="80"/>
  <c r="P30" i="80"/>
  <c r="O30" i="80"/>
  <c r="N30" i="80"/>
  <c r="P29" i="80"/>
  <c r="O29" i="80"/>
  <c r="N29" i="80"/>
  <c r="P28" i="80"/>
  <c r="O28" i="80"/>
  <c r="N28" i="80"/>
  <c r="P27" i="80"/>
  <c r="O27" i="80"/>
  <c r="N27" i="80"/>
  <c r="P26" i="80"/>
  <c r="O26" i="80"/>
  <c r="N26" i="80"/>
  <c r="AK25" i="80"/>
  <c r="AJ25" i="80"/>
  <c r="AI25" i="80"/>
  <c r="AH25" i="80"/>
  <c r="AD25" i="80"/>
  <c r="AC25" i="80"/>
  <c r="AB25" i="80"/>
  <c r="AA25" i="80"/>
  <c r="P25" i="80"/>
  <c r="O25" i="80"/>
  <c r="N25" i="80"/>
  <c r="AK24" i="80"/>
  <c r="AJ24" i="80"/>
  <c r="AI24" i="80"/>
  <c r="AH24" i="80"/>
  <c r="AD24" i="80"/>
  <c r="AD20" i="80" s="1"/>
  <c r="AC24" i="80"/>
  <c r="AC20" i="80" s="1"/>
  <c r="AB24" i="80"/>
  <c r="AA24" i="80"/>
  <c r="AA20" i="80" s="1"/>
  <c r="P24" i="80"/>
  <c r="O24" i="80"/>
  <c r="N24" i="80"/>
  <c r="P23" i="80"/>
  <c r="O23" i="80"/>
  <c r="N23" i="80"/>
  <c r="Q25" i="80" s="1"/>
  <c r="AI22" i="80"/>
  <c r="AB22" i="80"/>
  <c r="P22" i="80"/>
  <c r="O22" i="80"/>
  <c r="N22" i="80"/>
  <c r="P21" i="80"/>
  <c r="O21" i="80"/>
  <c r="N21" i="80"/>
  <c r="P20" i="80"/>
  <c r="O20" i="80"/>
  <c r="N20" i="80"/>
  <c r="P19" i="80"/>
  <c r="O19" i="80"/>
  <c r="N19" i="80"/>
  <c r="P18" i="80"/>
  <c r="O18" i="80"/>
  <c r="N18" i="80"/>
  <c r="P17" i="80"/>
  <c r="O17" i="80"/>
  <c r="N17" i="80"/>
  <c r="P16" i="80"/>
  <c r="O16" i="80"/>
  <c r="N16" i="80"/>
  <c r="P15" i="80"/>
  <c r="O15" i="80"/>
  <c r="N15" i="80"/>
  <c r="P14" i="80"/>
  <c r="X15" i="80" s="1"/>
  <c r="O14" i="80"/>
  <c r="N14" i="80"/>
  <c r="G57" i="90"/>
  <c r="F57" i="90"/>
  <c r="E57" i="90"/>
  <c r="D57" i="90"/>
  <c r="C57" i="90"/>
  <c r="J22" i="81"/>
  <c r="J23" i="81"/>
  <c r="J26" i="81"/>
  <c r="J5" i="81"/>
  <c r="J18" i="81"/>
  <c r="J7" i="81"/>
  <c r="J17" i="81"/>
  <c r="J21" i="81"/>
  <c r="J28" i="81"/>
  <c r="J8" i="81"/>
  <c r="J6" i="81"/>
  <c r="J24" i="81"/>
  <c r="J27" i="81"/>
  <c r="J15" i="81"/>
  <c r="J10" i="81"/>
  <c r="J20" i="81"/>
  <c r="J16" i="81"/>
  <c r="J11" i="81"/>
  <c r="J14" i="81"/>
  <c r="J13" i="81"/>
  <c r="J12" i="81"/>
  <c r="J19" i="81"/>
  <c r="J25" i="81"/>
  <c r="J9" i="81"/>
  <c r="G26" i="90" l="1"/>
  <c r="F27" i="90"/>
  <c r="E28" i="90"/>
  <c r="H88" i="90"/>
  <c r="T45" i="82"/>
  <c r="Q36" i="82"/>
  <c r="T48" i="82"/>
  <c r="Q56" i="82"/>
  <c r="Q19" i="80"/>
  <c r="R29" i="80"/>
  <c r="T45" i="80"/>
  <c r="Q49" i="80"/>
  <c r="T57" i="80"/>
  <c r="Q43" i="80"/>
  <c r="T51" i="80"/>
  <c r="Q34" i="82"/>
  <c r="Q33" i="82"/>
  <c r="Q50" i="80"/>
  <c r="Q49" i="82"/>
  <c r="R32" i="82"/>
  <c r="Q30" i="82"/>
  <c r="Q24" i="80"/>
  <c r="X17" i="80"/>
  <c r="Q47" i="80"/>
  <c r="Q25" i="82"/>
  <c r="Q46" i="82"/>
  <c r="Q50" i="82"/>
  <c r="AB20" i="80"/>
  <c r="Q21" i="82"/>
  <c r="Q31" i="82"/>
  <c r="Q43" i="82"/>
  <c r="Q47" i="82"/>
  <c r="T51" i="82"/>
  <c r="Q55" i="82"/>
  <c r="R23" i="82"/>
  <c r="Q53" i="80"/>
  <c r="X18" i="80"/>
  <c r="Q16" i="82"/>
  <c r="Q46" i="80"/>
  <c r="Q55" i="80"/>
  <c r="T57" i="82"/>
  <c r="Q27" i="82"/>
  <c r="T54" i="82"/>
  <c r="R20" i="82"/>
  <c r="S54" i="82"/>
  <c r="Q44" i="80"/>
  <c r="T48" i="80"/>
  <c r="Q52" i="80"/>
  <c r="Q28" i="82"/>
  <c r="R29" i="82"/>
  <c r="R35" i="82"/>
  <c r="S57" i="82"/>
  <c r="AA26" i="80"/>
  <c r="U19" i="81"/>
  <c r="BI25" i="81"/>
  <c r="BI22" i="81"/>
  <c r="BI24" i="81"/>
  <c r="AH26" i="80"/>
  <c r="BI26" i="81"/>
  <c r="BI27" i="81"/>
  <c r="O31" i="81"/>
  <c r="BI23" i="81"/>
  <c r="BI21" i="81"/>
  <c r="BI20" i="81"/>
  <c r="Q33" i="80"/>
  <c r="Q37" i="80"/>
  <c r="Q18" i="80"/>
  <c r="Q34" i="80"/>
  <c r="Q27" i="80"/>
  <c r="Q31" i="80"/>
  <c r="R35" i="80"/>
  <c r="Q30" i="80"/>
  <c r="Q28" i="80"/>
  <c r="R32" i="80"/>
  <c r="Q36" i="80"/>
  <c r="Q21" i="80"/>
  <c r="Q22" i="80"/>
  <c r="Q16" i="80"/>
  <c r="Q15" i="80"/>
  <c r="R20" i="80"/>
  <c r="R17" i="80"/>
  <c r="R23" i="80"/>
  <c r="X14" i="80"/>
  <c r="X16" i="80" s="1"/>
  <c r="Q56" i="80"/>
  <c r="S54" i="80"/>
  <c r="T54" i="80"/>
  <c r="S57" i="80"/>
  <c r="C58" i="90"/>
  <c r="E58" i="90"/>
  <c r="D58" i="90"/>
  <c r="G58" i="90"/>
  <c r="F58" i="90"/>
  <c r="G27" i="90" l="1"/>
  <c r="H89" i="90"/>
  <c r="F28" i="90"/>
  <c r="E29" i="90"/>
  <c r="X19" i="80"/>
  <c r="X13" i="80"/>
  <c r="C59" i="90"/>
  <c r="F59" i="90"/>
  <c r="D59" i="90"/>
  <c r="E59" i="90"/>
  <c r="G59" i="90"/>
  <c r="G28" i="90" l="1"/>
  <c r="E30" i="90"/>
  <c r="F29" i="90"/>
  <c r="H90" i="90"/>
  <c r="O27" i="79"/>
  <c r="O28" i="79"/>
  <c r="O29" i="79"/>
  <c r="O30" i="79"/>
  <c r="O31" i="79"/>
  <c r="O32" i="79"/>
  <c r="O33" i="79"/>
  <c r="O34" i="79"/>
  <c r="O35" i="79"/>
  <c r="O36" i="79"/>
  <c r="O37" i="79"/>
  <c r="O23" i="79"/>
  <c r="O24" i="79"/>
  <c r="O25" i="79"/>
  <c r="O26" i="79"/>
  <c r="C60" i="90"/>
  <c r="D60" i="90"/>
  <c r="G60" i="90"/>
  <c r="F60" i="90"/>
  <c r="E60" i="90"/>
  <c r="G29" i="90" l="1"/>
  <c r="E31" i="90"/>
  <c r="H91" i="90"/>
  <c r="F30" i="90"/>
  <c r="O21" i="79"/>
  <c r="O20" i="79"/>
  <c r="O15" i="79"/>
  <c r="O14" i="79"/>
  <c r="C61" i="90"/>
  <c r="D61" i="90"/>
  <c r="F61" i="90"/>
  <c r="E61" i="90"/>
  <c r="G61" i="90"/>
  <c r="G30" i="90" l="1"/>
  <c r="F31" i="90"/>
  <c r="H92" i="90"/>
  <c r="E32" i="90"/>
  <c r="P75" i="79"/>
  <c r="O75" i="79"/>
  <c r="N75" i="79"/>
  <c r="P74" i="79"/>
  <c r="O74" i="79"/>
  <c r="N74" i="79"/>
  <c r="P73" i="79"/>
  <c r="O73" i="79"/>
  <c r="N73" i="79"/>
  <c r="P72" i="79"/>
  <c r="O72" i="79"/>
  <c r="N72" i="79"/>
  <c r="P71" i="79"/>
  <c r="O71" i="79"/>
  <c r="N71" i="79"/>
  <c r="P70" i="79"/>
  <c r="O70" i="79"/>
  <c r="N70" i="79"/>
  <c r="P69" i="79"/>
  <c r="O69" i="79"/>
  <c r="N69" i="79"/>
  <c r="P68" i="79"/>
  <c r="O68" i="79"/>
  <c r="N68" i="79"/>
  <c r="P67" i="79"/>
  <c r="O67" i="79"/>
  <c r="N67" i="79"/>
  <c r="P65" i="79"/>
  <c r="P57" i="79"/>
  <c r="O57" i="79"/>
  <c r="N57" i="79"/>
  <c r="P56" i="79"/>
  <c r="O56" i="79"/>
  <c r="N56" i="79"/>
  <c r="P55" i="79"/>
  <c r="O55" i="79"/>
  <c r="N55" i="79"/>
  <c r="P54" i="79"/>
  <c r="O54" i="79"/>
  <c r="N54" i="79"/>
  <c r="P53" i="79"/>
  <c r="O53" i="79"/>
  <c r="N53" i="79"/>
  <c r="Q53" i="79" s="1"/>
  <c r="P52" i="79"/>
  <c r="O52" i="79"/>
  <c r="N52" i="79"/>
  <c r="P51" i="79"/>
  <c r="O51" i="79"/>
  <c r="N51" i="79"/>
  <c r="P50" i="79"/>
  <c r="O50" i="79"/>
  <c r="N50" i="79"/>
  <c r="P49" i="79"/>
  <c r="O49" i="79"/>
  <c r="N49" i="79"/>
  <c r="P48" i="79"/>
  <c r="O48" i="79"/>
  <c r="N48" i="79"/>
  <c r="P47" i="79"/>
  <c r="O47" i="79"/>
  <c r="N47" i="79"/>
  <c r="P46" i="79"/>
  <c r="O46" i="79"/>
  <c r="N46" i="79"/>
  <c r="P45" i="79"/>
  <c r="O45" i="79"/>
  <c r="N45" i="79"/>
  <c r="P44" i="79"/>
  <c r="O44" i="79"/>
  <c r="N44" i="79"/>
  <c r="Q44" i="79" s="1"/>
  <c r="P43" i="79"/>
  <c r="O43" i="79"/>
  <c r="N43" i="79"/>
  <c r="P42" i="79"/>
  <c r="O42" i="79"/>
  <c r="N42" i="79"/>
  <c r="T42" i="79" s="1"/>
  <c r="P37" i="79"/>
  <c r="N37" i="79"/>
  <c r="P36" i="79"/>
  <c r="N36" i="79"/>
  <c r="P35" i="79"/>
  <c r="N35" i="79"/>
  <c r="X17" i="79" s="1"/>
  <c r="P34" i="79"/>
  <c r="N34" i="79"/>
  <c r="P33" i="79"/>
  <c r="N33" i="79"/>
  <c r="P32" i="79"/>
  <c r="N32" i="79"/>
  <c r="P31" i="79"/>
  <c r="N31" i="79"/>
  <c r="P30" i="79"/>
  <c r="N30" i="79"/>
  <c r="P29" i="79"/>
  <c r="N29" i="79"/>
  <c r="P28" i="79"/>
  <c r="N28" i="79"/>
  <c r="P27" i="79"/>
  <c r="N27" i="79"/>
  <c r="P26" i="79"/>
  <c r="N26" i="79"/>
  <c r="AK25" i="79"/>
  <c r="AJ25" i="79"/>
  <c r="AI25" i="79"/>
  <c r="AH25" i="79"/>
  <c r="AD25" i="79"/>
  <c r="AC25" i="79"/>
  <c r="AB25" i="79"/>
  <c r="AA25" i="79"/>
  <c r="P25" i="79"/>
  <c r="Q25" i="79"/>
  <c r="AK24" i="79"/>
  <c r="AJ24" i="79"/>
  <c r="AI24" i="79"/>
  <c r="AH24" i="79"/>
  <c r="AD24" i="79"/>
  <c r="AD20" i="79" s="1"/>
  <c r="AC24" i="79"/>
  <c r="AC20" i="79" s="1"/>
  <c r="AB24" i="79"/>
  <c r="AA24" i="79"/>
  <c r="AA20" i="79" s="1"/>
  <c r="P24" i="79"/>
  <c r="Q24" i="79"/>
  <c r="P23" i="79"/>
  <c r="AI22" i="79"/>
  <c r="AB22" i="79"/>
  <c r="P22" i="79"/>
  <c r="O22" i="79"/>
  <c r="P21" i="79"/>
  <c r="P20" i="79"/>
  <c r="P16" i="79"/>
  <c r="O16" i="79"/>
  <c r="P15" i="79"/>
  <c r="P14" i="79"/>
  <c r="C62" i="90"/>
  <c r="D62" i="90"/>
  <c r="F62" i="90"/>
  <c r="E62" i="90"/>
  <c r="G62" i="90"/>
  <c r="AH106" i="90"/>
  <c r="S95" i="90"/>
  <c r="AM90" i="90"/>
  <c r="AH86" i="90"/>
  <c r="AR85" i="90"/>
  <c r="AM84" i="90"/>
  <c r="X83" i="90"/>
  <c r="AR81" i="90"/>
  <c r="X81" i="90"/>
  <c r="S79" i="90"/>
  <c r="AR78" i="90"/>
  <c r="AH78" i="90"/>
  <c r="S76" i="90"/>
  <c r="AR75" i="90"/>
  <c r="S73" i="90"/>
  <c r="AR72" i="90"/>
  <c r="AM88" i="90"/>
  <c r="AC87" i="90"/>
  <c r="AR86" i="90"/>
  <c r="AH83" i="90"/>
  <c r="S82" i="90"/>
  <c r="AC80" i="90"/>
  <c r="X78" i="90"/>
  <c r="AM77" i="90"/>
  <c r="X90" i="90"/>
  <c r="S86" i="90"/>
  <c r="X84" i="90"/>
  <c r="S83" i="90"/>
  <c r="AC82" i="90"/>
  <c r="S80" i="90"/>
  <c r="AR79" i="90"/>
  <c r="AC86" i="90"/>
  <c r="AH79" i="90"/>
  <c r="X79" i="90"/>
  <c r="AC83" i="90"/>
  <c r="AM82" i="90"/>
  <c r="AM81" i="90"/>
  <c r="S81" i="90"/>
  <c r="X86" i="90"/>
  <c r="AH85" i="90"/>
  <c r="X82" i="90"/>
  <c r="X80" i="90"/>
  <c r="AM79" i="90"/>
  <c r="X77" i="90"/>
  <c r="S75" i="90"/>
  <c r="AR74" i="90"/>
  <c r="AH74" i="90"/>
  <c r="S72" i="90"/>
  <c r="AR71" i="90"/>
  <c r="AR76" i="90"/>
  <c r="AC72" i="90"/>
  <c r="X96" i="90"/>
  <c r="X73" i="90"/>
  <c r="AC71" i="90"/>
  <c r="AR84" i="90"/>
  <c r="AM78" i="90"/>
  <c r="X72" i="90"/>
  <c r="AC78" i="90"/>
  <c r="AH76" i="90"/>
  <c r="AM74" i="90"/>
  <c r="S77" i="90"/>
  <c r="X76" i="90"/>
  <c r="X75" i="90"/>
  <c r="AM86" i="90"/>
  <c r="AR80" i="90"/>
  <c r="AR77" i="90"/>
  <c r="AR73" i="90"/>
  <c r="S71" i="90"/>
  <c r="AM71" i="90"/>
  <c r="AH80" i="90"/>
  <c r="AM75" i="90"/>
  <c r="AH73" i="90"/>
  <c r="AH72" i="90"/>
  <c r="AH77" i="90"/>
  <c r="AH75" i="90"/>
  <c r="AC75" i="90"/>
  <c r="AC74" i="90"/>
  <c r="X48" i="90"/>
  <c r="X45" i="90"/>
  <c r="AM44" i="90"/>
  <c r="AH42" i="90"/>
  <c r="S40" i="90"/>
  <c r="AR35" i="90"/>
  <c r="AH35" i="90"/>
  <c r="AC33" i="90"/>
  <c r="AM31" i="90"/>
  <c r="AR30" i="90"/>
  <c r="X27" i="90"/>
  <c r="AR26" i="90"/>
  <c r="X23" i="90"/>
  <c r="AR22" i="90"/>
  <c r="AR56" i="90"/>
  <c r="AM34" i="90"/>
  <c r="X32" i="90"/>
  <c r="AR29" i="90"/>
  <c r="AH28" i="90"/>
  <c r="AR25" i="90"/>
  <c r="AC23" i="90"/>
  <c r="AC21" i="90"/>
  <c r="AM20" i="90"/>
  <c r="X19" i="90"/>
  <c r="AM18" i="90"/>
  <c r="AR17" i="90"/>
  <c r="AR15" i="90"/>
  <c r="AC14" i="90"/>
  <c r="AC13" i="90"/>
  <c r="AC12" i="90"/>
  <c r="AC11" i="90"/>
  <c r="AC10" i="90"/>
  <c r="AC9" i="90"/>
  <c r="AC8" i="90"/>
  <c r="AH49" i="90"/>
  <c r="AM37" i="90"/>
  <c r="S37" i="90"/>
  <c r="AR32" i="90"/>
  <c r="AH26" i="90"/>
  <c r="AH24" i="90"/>
  <c r="AR21" i="90"/>
  <c r="AH16" i="90"/>
  <c r="AH15" i="90"/>
  <c r="X15" i="90"/>
  <c r="AR13" i="90"/>
  <c r="AR12" i="90"/>
  <c r="AR11" i="90"/>
  <c r="AR10" i="90"/>
  <c r="AR9" i="90"/>
  <c r="AR8" i="90"/>
  <c r="AR38" i="90"/>
  <c r="X38" i="90"/>
  <c r="S31" i="90"/>
  <c r="AM29" i="90"/>
  <c r="AM27" i="90"/>
  <c r="AM25" i="90"/>
  <c r="AH22" i="90"/>
  <c r="AH20" i="90"/>
  <c r="AH19" i="90"/>
  <c r="X18" i="90"/>
  <c r="AC17" i="90"/>
  <c r="S14" i="90"/>
  <c r="S13" i="90"/>
  <c r="S12" i="90"/>
  <c r="S11" i="90"/>
  <c r="S10" i="90"/>
  <c r="S9" i="90"/>
  <c r="S8" i="90"/>
  <c r="AC27" i="90"/>
  <c r="AH45" i="90"/>
  <c r="X40" i="90"/>
  <c r="X36" i="90"/>
  <c r="AH29" i="90"/>
  <c r="AC28" i="90"/>
  <c r="AC26" i="90"/>
  <c r="AM23" i="90"/>
  <c r="AM21" i="90"/>
  <c r="AM17" i="90"/>
  <c r="AR16" i="90"/>
  <c r="AR14" i="90"/>
  <c r="AH13" i="90"/>
  <c r="AH12" i="90"/>
  <c r="AH11" i="90"/>
  <c r="AH10" i="90"/>
  <c r="AH9" i="90"/>
  <c r="AH8" i="90"/>
  <c r="AH43" i="90"/>
  <c r="S39" i="90"/>
  <c r="AR36" i="90"/>
  <c r="AC34" i="90"/>
  <c r="AH30" i="90"/>
  <c r="AH25" i="90"/>
  <c r="AC24" i="90"/>
  <c r="AC22" i="90"/>
  <c r="AH18" i="90"/>
  <c r="X17" i="90"/>
  <c r="S16" i="90"/>
  <c r="AM15" i="90"/>
  <c r="AH14" i="90"/>
  <c r="S58" i="90"/>
  <c r="AM54" i="90"/>
  <c r="AR47" i="90"/>
  <c r="AR40" i="90"/>
  <c r="AC37" i="90"/>
  <c r="S33" i="90"/>
  <c r="AH32" i="90"/>
  <c r="AH27" i="90"/>
  <c r="X26" i="90"/>
  <c r="AH21" i="90"/>
  <c r="AC20" i="90"/>
  <c r="AC19" i="90"/>
  <c r="AC16" i="90"/>
  <c r="AC15" i="90"/>
  <c r="X14" i="90"/>
  <c r="X13" i="90"/>
  <c r="X12" i="90"/>
  <c r="X11" i="90"/>
  <c r="X10" i="90"/>
  <c r="X9" i="90"/>
  <c r="X8" i="90"/>
  <c r="AM57" i="90"/>
  <c r="AH38" i="90"/>
  <c r="X34" i="90"/>
  <c r="AM33" i="90"/>
  <c r="AC29" i="90"/>
  <c r="AM28" i="90"/>
  <c r="AM26" i="90"/>
  <c r="AH23" i="90"/>
  <c r="X22" i="90"/>
  <c r="AM19" i="90"/>
  <c r="AR18" i="90"/>
  <c r="AH17" i="90"/>
  <c r="AM16" i="90"/>
  <c r="S15" i="90"/>
  <c r="AM13" i="90"/>
  <c r="AM12" i="90"/>
  <c r="AM11" i="90"/>
  <c r="AM10" i="90"/>
  <c r="AM9" i="90"/>
  <c r="AM8" i="90"/>
  <c r="AC41" i="90"/>
  <c r="AH40" i="90"/>
  <c r="AH36" i="90"/>
  <c r="AC31" i="90"/>
  <c r="X30" i="90"/>
  <c r="AC25" i="90"/>
  <c r="AM24" i="90"/>
  <c r="AM22" i="90"/>
  <c r="AC18" i="90"/>
  <c r="AM14" i="90"/>
  <c r="S63" i="90"/>
  <c r="X64" i="90"/>
  <c r="AM65" i="90"/>
  <c r="X67" i="90"/>
  <c r="AR68" i="90"/>
  <c r="X71" i="90"/>
  <c r="AH71" i="90"/>
  <c r="AM73" i="90"/>
  <c r="X74" i="90"/>
  <c r="AC76" i="90"/>
  <c r="AC79" i="90"/>
  <c r="AH81" i="90"/>
  <c r="AM99" i="90"/>
  <c r="S67" i="90"/>
  <c r="X68" i="90"/>
  <c r="AC69" i="90"/>
  <c r="S70" i="90"/>
  <c r="AM72" i="90"/>
  <c r="AC73" i="90"/>
  <c r="S74" i="90"/>
  <c r="AM76" i="90"/>
  <c r="AC77" i="90"/>
  <c r="S78" i="90"/>
  <c r="AM80" i="90"/>
  <c r="AC81" i="90"/>
  <c r="AH82" i="90"/>
  <c r="AR82" i="90"/>
  <c r="S84" i="90"/>
  <c r="AC85" i="90"/>
  <c r="AM85" i="90"/>
  <c r="X88" i="90"/>
  <c r="AR89" i="90"/>
  <c r="S92" i="90"/>
  <c r="AR95" i="90"/>
  <c r="AR100" i="90"/>
  <c r="AH89" i="90"/>
  <c r="AC91" i="90"/>
  <c r="S103" i="90"/>
  <c r="S87" i="90"/>
  <c r="S88" i="90"/>
  <c r="AR88" i="90"/>
  <c r="AR90" i="90"/>
  <c r="AH93" i="90"/>
  <c r="S98" i="90"/>
  <c r="AC105" i="90"/>
  <c r="AC97" i="90"/>
  <c r="S90" i="90"/>
  <c r="AM94" i="90"/>
  <c r="AH98" i="90"/>
  <c r="AM107" i="90"/>
  <c r="X87" i="90"/>
  <c r="AH87" i="90"/>
  <c r="AC89" i="90"/>
  <c r="AH90" i="90"/>
  <c r="AR92" i="90"/>
  <c r="X104" i="90"/>
  <c r="AR83" i="90"/>
  <c r="AH84" i="90"/>
  <c r="X85" i="90"/>
  <c r="AR87" i="90"/>
  <c r="AH88" i="90"/>
  <c r="X89" i="90"/>
  <c r="AR91" i="90"/>
  <c r="AH92" i="90"/>
  <c r="X93" i="90"/>
  <c r="AC94" i="90"/>
  <c r="AH95" i="90"/>
  <c r="AM96" i="90"/>
  <c r="AR97" i="90"/>
  <c r="S100" i="90"/>
  <c r="X101" i="90"/>
  <c r="AC102" i="90"/>
  <c r="AH103" i="90"/>
  <c r="AM104" i="90"/>
  <c r="AR105" i="90"/>
  <c r="X99" i="90"/>
  <c r="AC100" i="90"/>
  <c r="AH101" i="90"/>
  <c r="AM102" i="90"/>
  <c r="AR103" i="90"/>
  <c r="S106" i="90"/>
  <c r="X107" i="90"/>
  <c r="AM83" i="90"/>
  <c r="AC84" i="90"/>
  <c r="S85" i="90"/>
  <c r="AM87" i="90"/>
  <c r="AC88" i="90"/>
  <c r="S89" i="90"/>
  <c r="AM91" i="90"/>
  <c r="AC92" i="90"/>
  <c r="S93" i="90"/>
  <c r="X94" i="90"/>
  <c r="AC95" i="90"/>
  <c r="AH96" i="90"/>
  <c r="AM97" i="90"/>
  <c r="AR98" i="90"/>
  <c r="S101" i="90"/>
  <c r="X102" i="90"/>
  <c r="AC103" i="90"/>
  <c r="AH104" i="90"/>
  <c r="AM105" i="90"/>
  <c r="AR106" i="90"/>
  <c r="X91" i="90"/>
  <c r="AR93" i="90"/>
  <c r="S96" i="90"/>
  <c r="X97" i="90"/>
  <c r="AC98" i="90"/>
  <c r="AH99" i="90"/>
  <c r="AM100" i="90"/>
  <c r="AR101" i="90"/>
  <c r="S104" i="90"/>
  <c r="X105" i="90"/>
  <c r="AC106" i="90"/>
  <c r="AH107" i="90"/>
  <c r="AM92" i="90"/>
  <c r="AC93" i="90"/>
  <c r="AH94" i="90"/>
  <c r="AM95" i="90"/>
  <c r="AR96" i="90"/>
  <c r="S99" i="90"/>
  <c r="X100" i="90"/>
  <c r="AC101" i="90"/>
  <c r="AH102" i="90"/>
  <c r="AM103" i="90"/>
  <c r="AR104" i="90"/>
  <c r="S107" i="90"/>
  <c r="AH91" i="90"/>
  <c r="X92" i="90"/>
  <c r="S94" i="90"/>
  <c r="X95" i="90"/>
  <c r="AC96" i="90"/>
  <c r="AH97" i="90"/>
  <c r="AM98" i="90"/>
  <c r="AR99" i="90"/>
  <c r="S102" i="90"/>
  <c r="X103" i="90"/>
  <c r="AC104" i="90"/>
  <c r="AH105" i="90"/>
  <c r="AM106" i="90"/>
  <c r="AR107" i="90"/>
  <c r="AM89" i="90"/>
  <c r="AC90" i="90"/>
  <c r="S91" i="90"/>
  <c r="AM93" i="90"/>
  <c r="AR94" i="90"/>
  <c r="S97" i="90"/>
  <c r="X98" i="90"/>
  <c r="AC99" i="90"/>
  <c r="AH100" i="90"/>
  <c r="AM101" i="90"/>
  <c r="AR102" i="90"/>
  <c r="S105" i="90"/>
  <c r="X106" i="90"/>
  <c r="AC107" i="90"/>
  <c r="AH41" i="90"/>
  <c r="AR42" i="90"/>
  <c r="X44" i="90"/>
  <c r="X56" i="90"/>
  <c r="S17" i="90"/>
  <c r="S18" i="90"/>
  <c r="S19" i="90"/>
  <c r="S20" i="90"/>
  <c r="S21" i="90"/>
  <c r="S22" i="90"/>
  <c r="S23" i="90"/>
  <c r="S24" i="90"/>
  <c r="S25" i="90"/>
  <c r="S26" i="90"/>
  <c r="S27" i="90"/>
  <c r="S28" i="90"/>
  <c r="S29" i="90"/>
  <c r="S30" i="90"/>
  <c r="S34" i="90"/>
  <c r="X35" i="90"/>
  <c r="AC36" i="90"/>
  <c r="AH37" i="90"/>
  <c r="AM38" i="90"/>
  <c r="AM39" i="90"/>
  <c r="AM40" i="90"/>
  <c r="AC43" i="90"/>
  <c r="AH44" i="90"/>
  <c r="AR44" i="90"/>
  <c r="AM47" i="90"/>
  <c r="AR49" i="90"/>
  <c r="AM51" i="90"/>
  <c r="AR53" i="90"/>
  <c r="AM55" i="90"/>
  <c r="AC58" i="90"/>
  <c r="AC60" i="90"/>
  <c r="AR60" i="90"/>
  <c r="S61" i="90"/>
  <c r="X62" i="90"/>
  <c r="S68" i="90"/>
  <c r="AH61" i="90"/>
  <c r="AH66" i="90"/>
  <c r="AR70" i="90"/>
  <c r="S60" i="90"/>
  <c r="AH60" i="90"/>
  <c r="AR62" i="90"/>
  <c r="AC67" i="90"/>
  <c r="X70" i="90"/>
  <c r="X60" i="90"/>
  <c r="AM63" i="90"/>
  <c r="AC64" i="90"/>
  <c r="S65" i="90"/>
  <c r="AR66" i="90"/>
  <c r="X46" i="90"/>
  <c r="X47" i="90"/>
  <c r="AH47" i="90"/>
  <c r="X51" i="90"/>
  <c r="AH51" i="90"/>
  <c r="X55" i="90"/>
  <c r="AH55" i="90"/>
  <c r="X59" i="90"/>
  <c r="AH62" i="90"/>
  <c r="AH64" i="90"/>
  <c r="X65" i="90"/>
  <c r="AR31" i="90"/>
  <c r="AM32" i="90"/>
  <c r="AR33" i="90"/>
  <c r="S36" i="90"/>
  <c r="X37" i="90"/>
  <c r="AC38" i="90"/>
  <c r="AC39" i="90"/>
  <c r="AC40" i="90"/>
  <c r="X41" i="90"/>
  <c r="AM42" i="90"/>
  <c r="AC45" i="90"/>
  <c r="AH46" i="90"/>
  <c r="AR46" i="90"/>
  <c r="AM48" i="90"/>
  <c r="AR50" i="90"/>
  <c r="AM52" i="90"/>
  <c r="AR54" i="90"/>
  <c r="AM56" i="90"/>
  <c r="AM58" i="90"/>
  <c r="AC61" i="90"/>
  <c r="S66" i="90"/>
  <c r="AC70" i="90"/>
  <c r="AC47" i="90"/>
  <c r="AC48" i="90"/>
  <c r="AC49" i="90"/>
  <c r="AC50" i="90"/>
  <c r="AC51" i="90"/>
  <c r="AC52" i="90"/>
  <c r="AC53" i="90"/>
  <c r="AC54" i="90"/>
  <c r="AC55" i="90"/>
  <c r="AC56" i="90"/>
  <c r="AC57" i="90"/>
  <c r="AH58" i="90"/>
  <c r="S62" i="90"/>
  <c r="AC62" i="90"/>
  <c r="AC63" i="90"/>
  <c r="S64" i="90"/>
  <c r="AR64" i="90"/>
  <c r="AC66" i="90"/>
  <c r="AM67" i="90"/>
  <c r="AR65" i="90"/>
  <c r="AH69" i="90"/>
  <c r="AM66" i="90"/>
  <c r="AC68" i="90"/>
  <c r="AM69" i="90"/>
  <c r="AH70" i="90"/>
  <c r="S41" i="90"/>
  <c r="S42" i="90"/>
  <c r="S43" i="90"/>
  <c r="S44" i="90"/>
  <c r="S45" i="90"/>
  <c r="S46" i="90"/>
  <c r="S47" i="90"/>
  <c r="S48" i="90"/>
  <c r="S49" i="90"/>
  <c r="S50" i="90"/>
  <c r="S51" i="90"/>
  <c r="S52" i="90"/>
  <c r="S53" i="90"/>
  <c r="S54" i="90"/>
  <c r="S55" i="90"/>
  <c r="S56" i="90"/>
  <c r="S57" i="90"/>
  <c r="AR57" i="90"/>
  <c r="S59" i="90"/>
  <c r="AC59" i="90"/>
  <c r="X63" i="90"/>
  <c r="AH65" i="90"/>
  <c r="X69" i="90"/>
  <c r="AM59" i="90"/>
  <c r="AM60" i="90"/>
  <c r="AM61" i="90"/>
  <c r="AM62" i="90"/>
  <c r="AR63" i="90"/>
  <c r="X66" i="90"/>
  <c r="AH67" i="90"/>
  <c r="AR67" i="90"/>
  <c r="S69" i="90"/>
  <c r="AH63" i="90"/>
  <c r="AM64" i="90"/>
  <c r="AC65" i="90"/>
  <c r="AH68" i="90"/>
  <c r="AR69" i="90"/>
  <c r="AM70" i="90"/>
  <c r="AH52" i="90"/>
  <c r="X54" i="90"/>
  <c r="X57" i="90"/>
  <c r="AR61" i="90"/>
  <c r="AM41" i="90"/>
  <c r="X42" i="90"/>
  <c r="AR43" i="90"/>
  <c r="AC44" i="90"/>
  <c r="AM46" i="90"/>
  <c r="AR48" i="90"/>
  <c r="AR58" i="90"/>
  <c r="AM45" i="90"/>
  <c r="X49" i="90"/>
  <c r="AM49" i="90"/>
  <c r="AH50" i="90"/>
  <c r="AR51" i="90"/>
  <c r="AH53" i="90"/>
  <c r="X58" i="90"/>
  <c r="AH59" i="90"/>
  <c r="AC46" i="90"/>
  <c r="X52" i="90"/>
  <c r="AH56" i="90"/>
  <c r="AR20" i="90"/>
  <c r="X21" i="90"/>
  <c r="AR24" i="90"/>
  <c r="X25" i="90"/>
  <c r="AR28" i="90"/>
  <c r="X29" i="90"/>
  <c r="X33" i="90"/>
  <c r="AH33" i="90"/>
  <c r="AM35" i="90"/>
  <c r="AR37" i="90"/>
  <c r="S38" i="90"/>
  <c r="AR41" i="90"/>
  <c r="X43" i="90"/>
  <c r="AM50" i="90"/>
  <c r="AR52" i="90"/>
  <c r="AR59" i="90"/>
  <c r="AM68" i="90"/>
  <c r="AC30" i="90"/>
  <c r="AM30" i="90"/>
  <c r="X31" i="90"/>
  <c r="AH31" i="90"/>
  <c r="AR34" i="90"/>
  <c r="S35" i="90"/>
  <c r="AC35" i="90"/>
  <c r="X39" i="90"/>
  <c r="AH39" i="90"/>
  <c r="AR39" i="90"/>
  <c r="AC42" i="90"/>
  <c r="AM43" i="90"/>
  <c r="AR45" i="90"/>
  <c r="AH48" i="90"/>
  <c r="X50" i="90"/>
  <c r="X53" i="90"/>
  <c r="AM53" i="90"/>
  <c r="AH54" i="90"/>
  <c r="AR55" i="90"/>
  <c r="AH57" i="90"/>
  <c r="X61" i="90"/>
  <c r="X16" i="90"/>
  <c r="AR19" i="90"/>
  <c r="X20" i="90"/>
  <c r="AR23" i="90"/>
  <c r="X24" i="90"/>
  <c r="AR27" i="90"/>
  <c r="X28" i="90"/>
  <c r="S32" i="90"/>
  <c r="AC32" i="90"/>
  <c r="AH34" i="90"/>
  <c r="AM36" i="90"/>
  <c r="T75" i="90"/>
  <c r="Y73" i="90"/>
  <c r="Y80" i="90"/>
  <c r="T78" i="90"/>
  <c r="T74" i="90"/>
  <c r="AD75" i="90"/>
  <c r="AI73" i="90"/>
  <c r="AI80" i="90"/>
  <c r="AI77" i="90"/>
  <c r="T84" i="90"/>
  <c r="AD78" i="90"/>
  <c r="AN83" i="90"/>
  <c r="AS74" i="90"/>
  <c r="AN75" i="90"/>
  <c r="AN74" i="90"/>
  <c r="AI76" i="90"/>
  <c r="AN79" i="90"/>
  <c r="AD74" i="90"/>
  <c r="Y77" i="90"/>
  <c r="Y76" i="90"/>
  <c r="T66" i="90"/>
  <c r="AN54" i="90"/>
  <c r="Y41" i="90"/>
  <c r="AD40" i="90"/>
  <c r="AI38" i="90"/>
  <c r="Y38" i="90"/>
  <c r="T36" i="90"/>
  <c r="AN21" i="90"/>
  <c r="AD21" i="90"/>
  <c r="T21" i="90"/>
  <c r="T44" i="90"/>
  <c r="AD39" i="90"/>
  <c r="T37" i="90"/>
  <c r="AS32" i="90"/>
  <c r="AS30" i="90"/>
  <c r="AS27" i="90"/>
  <c r="AS21" i="90"/>
  <c r="T17" i="90"/>
  <c r="AI15" i="90"/>
  <c r="AS13" i="90"/>
  <c r="AS12" i="90"/>
  <c r="AS11" i="90"/>
  <c r="AS10" i="90"/>
  <c r="AS9" i="90"/>
  <c r="AS8" i="90"/>
  <c r="AD10" i="90"/>
  <c r="AN61" i="90"/>
  <c r="AS42" i="90"/>
  <c r="AS35" i="90"/>
  <c r="Y35" i="90"/>
  <c r="AS23" i="90"/>
  <c r="T20" i="90"/>
  <c r="AD17" i="90"/>
  <c r="T14" i="90"/>
  <c r="T13" i="90"/>
  <c r="T12" i="90"/>
  <c r="T11" i="90"/>
  <c r="T10" i="90"/>
  <c r="T9" i="90"/>
  <c r="T8" i="90"/>
  <c r="AD14" i="90"/>
  <c r="AD9" i="90"/>
  <c r="T60" i="90"/>
  <c r="AD36" i="90"/>
  <c r="T32" i="90"/>
  <c r="AD28" i="90"/>
  <c r="AN17" i="90"/>
  <c r="AS16" i="90"/>
  <c r="AS14" i="90"/>
  <c r="AI13" i="90"/>
  <c r="AI12" i="90"/>
  <c r="AI11" i="90"/>
  <c r="AI10" i="90"/>
  <c r="AI9" i="90"/>
  <c r="AI8" i="90"/>
  <c r="AD8" i="90"/>
  <c r="AN48" i="90"/>
  <c r="T39" i="90"/>
  <c r="AN38" i="90"/>
  <c r="AD34" i="90"/>
  <c r="AN31" i="90"/>
  <c r="AS28" i="90"/>
  <c r="AD24" i="90"/>
  <c r="AS19" i="90"/>
  <c r="T19" i="90"/>
  <c r="T16" i="90"/>
  <c r="AN15" i="90"/>
  <c r="AI14" i="90"/>
  <c r="AN51" i="90"/>
  <c r="AN41" i="90"/>
  <c r="AS40" i="90"/>
  <c r="AD37" i="90"/>
  <c r="AI32" i="90"/>
  <c r="AS26" i="90"/>
  <c r="AS24" i="90"/>
  <c r="AD20" i="90"/>
  <c r="AD19" i="90"/>
  <c r="AD16" i="90"/>
  <c r="AD15" i="90"/>
  <c r="Y14" i="90"/>
  <c r="Y13" i="90"/>
  <c r="Y12" i="90"/>
  <c r="Y11" i="90"/>
  <c r="Y10" i="90"/>
  <c r="Y9" i="90"/>
  <c r="Y8" i="90"/>
  <c r="AD43" i="90"/>
  <c r="T40" i="90"/>
  <c r="AN39" i="90"/>
  <c r="AI35" i="90"/>
  <c r="AN28" i="90"/>
  <c r="AS22" i="90"/>
  <c r="AS20" i="90"/>
  <c r="AN19" i="90"/>
  <c r="AS18" i="90"/>
  <c r="AN16" i="90"/>
  <c r="T15" i="90"/>
  <c r="AN13" i="90"/>
  <c r="AN12" i="90"/>
  <c r="AN11" i="90"/>
  <c r="AN10" i="90"/>
  <c r="AN9" i="90"/>
  <c r="AN8" i="90"/>
  <c r="AD11" i="90"/>
  <c r="T54" i="90"/>
  <c r="AD47" i="90"/>
  <c r="Y42" i="90"/>
  <c r="AD41" i="90"/>
  <c r="AN40" i="90"/>
  <c r="AN36" i="90"/>
  <c r="AD32" i="90"/>
  <c r="AN24" i="90"/>
  <c r="AN14" i="90"/>
  <c r="T42" i="90"/>
  <c r="AN34" i="90"/>
  <c r="T34" i="90"/>
  <c r="AS29" i="90"/>
  <c r="T28" i="90"/>
  <c r="AS25" i="90"/>
  <c r="AN20" i="90"/>
  <c r="AS17" i="90"/>
  <c r="AS15" i="90"/>
  <c r="AD13" i="90"/>
  <c r="AD12" i="90"/>
  <c r="T63" i="90"/>
  <c r="Y64" i="90"/>
  <c r="AN65" i="90"/>
  <c r="Y67" i="90"/>
  <c r="AS68" i="90"/>
  <c r="AI71" i="90"/>
  <c r="AN73" i="90"/>
  <c r="Y74" i="90"/>
  <c r="AD76" i="90"/>
  <c r="AN76" i="90"/>
  <c r="AD79" i="90"/>
  <c r="AN87" i="90"/>
  <c r="AD91" i="90"/>
  <c r="T92" i="90"/>
  <c r="Y85" i="90"/>
  <c r="AN86" i="90"/>
  <c r="Y93" i="90"/>
  <c r="AN78" i="90"/>
  <c r="AS80" i="90"/>
  <c r="T81" i="90"/>
  <c r="AD81" i="90"/>
  <c r="AN81" i="90"/>
  <c r="AN82" i="90"/>
  <c r="AD83" i="90"/>
  <c r="AI84" i="90"/>
  <c r="AS89" i="90"/>
  <c r="AI79" i="90"/>
  <c r="AS83" i="90"/>
  <c r="AD88" i="90"/>
  <c r="AS97" i="90"/>
  <c r="AN104" i="90"/>
  <c r="AS76" i="90"/>
  <c r="T77" i="90"/>
  <c r="AD77" i="90"/>
  <c r="AS79" i="90"/>
  <c r="T80" i="90"/>
  <c r="Y84" i="90"/>
  <c r="AD85" i="90"/>
  <c r="T86" i="90"/>
  <c r="AD94" i="90"/>
  <c r="T65" i="90"/>
  <c r="AN66" i="90"/>
  <c r="Y68" i="90"/>
  <c r="AI69" i="90"/>
  <c r="AD70" i="90"/>
  <c r="AI72" i="90"/>
  <c r="AI75" i="90"/>
  <c r="AN77" i="90"/>
  <c r="Y78" i="90"/>
  <c r="AD80" i="90"/>
  <c r="AN80" i="90"/>
  <c r="T82" i="90"/>
  <c r="AS82" i="90"/>
  <c r="AI83" i="90"/>
  <c r="T85" i="90"/>
  <c r="AS86" i="90"/>
  <c r="AD58" i="90"/>
  <c r="AD59" i="90"/>
  <c r="AD60" i="90"/>
  <c r="AD61" i="90"/>
  <c r="AD62" i="90"/>
  <c r="AI63" i="90"/>
  <c r="AN64" i="90"/>
  <c r="AD65" i="90"/>
  <c r="AI68" i="90"/>
  <c r="AN70" i="90"/>
  <c r="AS72" i="90"/>
  <c r="T73" i="90"/>
  <c r="AD73" i="90"/>
  <c r="AS75" i="90"/>
  <c r="T76" i="90"/>
  <c r="AS78" i="90"/>
  <c r="T79" i="90"/>
  <c r="Y81" i="90"/>
  <c r="AS81" i="90"/>
  <c r="AI82" i="90"/>
  <c r="Y83" i="90"/>
  <c r="AS85" i="90"/>
  <c r="AI86" i="90"/>
  <c r="T89" i="90"/>
  <c r="Y65" i="90"/>
  <c r="AD66" i="90"/>
  <c r="AI67" i="90"/>
  <c r="AN68" i="90"/>
  <c r="AS69" i="90"/>
  <c r="AI70" i="90"/>
  <c r="Y71" i="90"/>
  <c r="AS73" i="90"/>
  <c r="AI74" i="90"/>
  <c r="Y75" i="90"/>
  <c r="AS77" i="90"/>
  <c r="AI78" i="90"/>
  <c r="Y79" i="90"/>
  <c r="AD84" i="90"/>
  <c r="AN84" i="90"/>
  <c r="Y87" i="90"/>
  <c r="AI87" i="90"/>
  <c r="AD89" i="90"/>
  <c r="AN88" i="90"/>
  <c r="AN90" i="90"/>
  <c r="T95" i="90"/>
  <c r="Y101" i="90"/>
  <c r="AD87" i="90"/>
  <c r="Y89" i="90"/>
  <c r="AI92" i="90"/>
  <c r="Y96" i="90"/>
  <c r="AI103" i="90"/>
  <c r="T88" i="90"/>
  <c r="AI95" i="90"/>
  <c r="T100" i="90"/>
  <c r="AI88" i="90"/>
  <c r="AS91" i="90"/>
  <c r="AD97" i="90"/>
  <c r="AS105" i="90"/>
  <c r="AS87" i="90"/>
  <c r="T90" i="90"/>
  <c r="AN96" i="90"/>
  <c r="AD102" i="90"/>
  <c r="AD82" i="90"/>
  <c r="T83" i="90"/>
  <c r="AN85" i="90"/>
  <c r="AD86" i="90"/>
  <c r="T87" i="90"/>
  <c r="AN89" i="90"/>
  <c r="AD90" i="90"/>
  <c r="T91" i="90"/>
  <c r="AN93" i="90"/>
  <c r="AS94" i="90"/>
  <c r="T97" i="90"/>
  <c r="Y98" i="90"/>
  <c r="AD99" i="90"/>
  <c r="AI100" i="90"/>
  <c r="AN101" i="90"/>
  <c r="AS102" i="90"/>
  <c r="T105" i="90"/>
  <c r="Y106" i="90"/>
  <c r="AD107" i="90"/>
  <c r="AI98" i="90"/>
  <c r="AN99" i="90"/>
  <c r="AS100" i="90"/>
  <c r="T103" i="90"/>
  <c r="Y104" i="90"/>
  <c r="AD105" i="90"/>
  <c r="AI106" i="90"/>
  <c r="AN107" i="90"/>
  <c r="AI81" i="90"/>
  <c r="Y82" i="90"/>
  <c r="AS84" i="90"/>
  <c r="AI85" i="90"/>
  <c r="Y86" i="90"/>
  <c r="AS88" i="90"/>
  <c r="AI89" i="90"/>
  <c r="Y90" i="90"/>
  <c r="AS92" i="90"/>
  <c r="AI93" i="90"/>
  <c r="AN94" i="90"/>
  <c r="AS95" i="90"/>
  <c r="T98" i="90"/>
  <c r="Y99" i="90"/>
  <c r="AD100" i="90"/>
  <c r="AI101" i="90"/>
  <c r="AN102" i="90"/>
  <c r="AS103" i="90"/>
  <c r="T106" i="90"/>
  <c r="Y107" i="90"/>
  <c r="AN91" i="90"/>
  <c r="AD92" i="90"/>
  <c r="T93" i="90"/>
  <c r="Y94" i="90"/>
  <c r="AD95" i="90"/>
  <c r="AI96" i="90"/>
  <c r="AN97" i="90"/>
  <c r="AS98" i="90"/>
  <c r="T101" i="90"/>
  <c r="Y102" i="90"/>
  <c r="AD103" i="90"/>
  <c r="AI104" i="90"/>
  <c r="AN105" i="90"/>
  <c r="AS106" i="90"/>
  <c r="AI90" i="90"/>
  <c r="Y91" i="90"/>
  <c r="AS93" i="90"/>
  <c r="T96" i="90"/>
  <c r="Y97" i="90"/>
  <c r="AD98" i="90"/>
  <c r="AI99" i="90"/>
  <c r="AN100" i="90"/>
  <c r="AS101" i="90"/>
  <c r="T104" i="90"/>
  <c r="Y105" i="90"/>
  <c r="AD106" i="90"/>
  <c r="AI107" i="90"/>
  <c r="AN92" i="90"/>
  <c r="AD93" i="90"/>
  <c r="AI94" i="90"/>
  <c r="AN95" i="90"/>
  <c r="AS96" i="90"/>
  <c r="T99" i="90"/>
  <c r="Y100" i="90"/>
  <c r="AD101" i="90"/>
  <c r="AI102" i="90"/>
  <c r="AN103" i="90"/>
  <c r="AS104" i="90"/>
  <c r="T107" i="90"/>
  <c r="Y88" i="90"/>
  <c r="AS90" i="90"/>
  <c r="AI91" i="90"/>
  <c r="Y92" i="90"/>
  <c r="T94" i="90"/>
  <c r="Y95" i="90"/>
  <c r="AD96" i="90"/>
  <c r="AI97" i="90"/>
  <c r="AN98" i="90"/>
  <c r="AS99" i="90"/>
  <c r="T102" i="90"/>
  <c r="Y103" i="90"/>
  <c r="AD104" i="90"/>
  <c r="AI105" i="90"/>
  <c r="AN106" i="90"/>
  <c r="AS107" i="90"/>
  <c r="AS41" i="90"/>
  <c r="T43" i="90"/>
  <c r="Y44" i="90"/>
  <c r="AN45" i="90"/>
  <c r="T48" i="90"/>
  <c r="Y50" i="90"/>
  <c r="T52" i="90"/>
  <c r="Y54" i="90"/>
  <c r="T56" i="90"/>
  <c r="AS57" i="90"/>
  <c r="Y63" i="90"/>
  <c r="AI65" i="90"/>
  <c r="T61" i="90"/>
  <c r="Y62" i="90"/>
  <c r="AD63" i="90"/>
  <c r="T64" i="90"/>
  <c r="AS64" i="90"/>
  <c r="AS59" i="90"/>
  <c r="AI66" i="90"/>
  <c r="AS70" i="90"/>
  <c r="AS62" i="90"/>
  <c r="AD67" i="90"/>
  <c r="T69" i="90"/>
  <c r="T59" i="90"/>
  <c r="AI59" i="90"/>
  <c r="Y69" i="90"/>
  <c r="T72" i="90"/>
  <c r="AD49" i="90"/>
  <c r="AN49" i="90"/>
  <c r="AD53" i="90"/>
  <c r="AN53" i="90"/>
  <c r="AD57" i="90"/>
  <c r="AN60" i="90"/>
  <c r="AN67" i="90"/>
  <c r="Y15" i="90"/>
  <c r="Y16" i="90"/>
  <c r="Y17" i="90"/>
  <c r="Y18" i="90"/>
  <c r="Y19" i="90"/>
  <c r="Y20" i="90"/>
  <c r="Y21" i="90"/>
  <c r="Y22" i="90"/>
  <c r="Y23" i="90"/>
  <c r="Y24" i="90"/>
  <c r="Y25" i="90"/>
  <c r="Y26" i="90"/>
  <c r="Y27" i="90"/>
  <c r="Y28" i="90"/>
  <c r="Y29" i="90"/>
  <c r="Y30" i="90"/>
  <c r="T31" i="90"/>
  <c r="T33" i="90"/>
  <c r="Y34" i="90"/>
  <c r="AD35" i="90"/>
  <c r="AI36" i="90"/>
  <c r="AN37" i="90"/>
  <c r="AS38" i="90"/>
  <c r="AS39" i="90"/>
  <c r="AD42" i="90"/>
  <c r="AS43" i="90"/>
  <c r="T45" i="90"/>
  <c r="Y46" i="90"/>
  <c r="Y47" i="90"/>
  <c r="T49" i="90"/>
  <c r="Y51" i="90"/>
  <c r="T53" i="90"/>
  <c r="Y55" i="90"/>
  <c r="T57" i="90"/>
  <c r="Y59" i="90"/>
  <c r="T62" i="90"/>
  <c r="AI62" i="90"/>
  <c r="AS63" i="90"/>
  <c r="AI64" i="90"/>
  <c r="AS67" i="90"/>
  <c r="AS46" i="90"/>
  <c r="AS47" i="90"/>
  <c r="AS48" i="90"/>
  <c r="AS49" i="90"/>
  <c r="AS50" i="90"/>
  <c r="AS51" i="90"/>
  <c r="AS52" i="90"/>
  <c r="AS53" i="90"/>
  <c r="AS54" i="90"/>
  <c r="AS55" i="90"/>
  <c r="AS56" i="90"/>
  <c r="Y58" i="90"/>
  <c r="Y60" i="90"/>
  <c r="AI60" i="90"/>
  <c r="AS60" i="90"/>
  <c r="AN63" i="90"/>
  <c r="AD64" i="90"/>
  <c r="AS66" i="90"/>
  <c r="T68" i="90"/>
  <c r="AD69" i="90"/>
  <c r="Y70" i="90"/>
  <c r="T71" i="90"/>
  <c r="Y66" i="90"/>
  <c r="AN71" i="90"/>
  <c r="AN72" i="90"/>
  <c r="AS65" i="90"/>
  <c r="T67" i="90"/>
  <c r="AS71" i="90"/>
  <c r="Y72" i="90"/>
  <c r="AI41" i="90"/>
  <c r="AI42" i="90"/>
  <c r="AI43" i="90"/>
  <c r="AI44" i="90"/>
  <c r="AI45" i="90"/>
  <c r="AI46" i="90"/>
  <c r="AI47" i="90"/>
  <c r="AI48" i="90"/>
  <c r="AI49" i="90"/>
  <c r="AI50" i="90"/>
  <c r="AI51" i="90"/>
  <c r="AI52" i="90"/>
  <c r="AI53" i="90"/>
  <c r="AI54" i="90"/>
  <c r="AI55" i="90"/>
  <c r="AI56" i="90"/>
  <c r="AI57" i="90"/>
  <c r="Y61" i="90"/>
  <c r="AI61" i="90"/>
  <c r="AS61" i="90"/>
  <c r="AD68" i="90"/>
  <c r="AN69" i="90"/>
  <c r="T70" i="90"/>
  <c r="AD71" i="90"/>
  <c r="AS58" i="90"/>
  <c r="AD54" i="90"/>
  <c r="AN59" i="90"/>
  <c r="AN62" i="90"/>
  <c r="AD55" i="90"/>
  <c r="AN56" i="90"/>
  <c r="AD72" i="90"/>
  <c r="Y53" i="90"/>
  <c r="AI58" i="90"/>
  <c r="T55" i="90"/>
  <c r="Y57" i="90"/>
  <c r="AN55" i="90"/>
  <c r="AD50" i="90"/>
  <c r="AN44" i="90"/>
  <c r="Y45" i="90"/>
  <c r="Y48" i="90"/>
  <c r="AD44" i="90"/>
  <c r="AN46" i="90"/>
  <c r="AD48" i="90"/>
  <c r="AD51" i="90"/>
  <c r="AN52" i="90"/>
  <c r="AS44" i="90"/>
  <c r="T47" i="90"/>
  <c r="Y49" i="90"/>
  <c r="T23" i="90"/>
  <c r="AD23" i="90"/>
  <c r="AN23" i="90"/>
  <c r="T27" i="90"/>
  <c r="AD27" i="90"/>
  <c r="AN27" i="90"/>
  <c r="AS33" i="90"/>
  <c r="Y36" i="90"/>
  <c r="AD38" i="90"/>
  <c r="Y40" i="90"/>
  <c r="AI40" i="90"/>
  <c r="T41" i="90"/>
  <c r="AN42" i="90"/>
  <c r="AD45" i="90"/>
  <c r="AD46" i="90"/>
  <c r="AN47" i="90"/>
  <c r="T50" i="90"/>
  <c r="Y52" i="90"/>
  <c r="AS31" i="90"/>
  <c r="Y33" i="90"/>
  <c r="AI33" i="90"/>
  <c r="AI37" i="90"/>
  <c r="AS37" i="90"/>
  <c r="T38" i="90"/>
  <c r="Y43" i="90"/>
  <c r="AN50" i="90"/>
  <c r="AD52" i="90"/>
  <c r="T18" i="90"/>
  <c r="AD18" i="90"/>
  <c r="AN18" i="90"/>
  <c r="T22" i="90"/>
  <c r="AD22" i="90"/>
  <c r="AN22" i="90"/>
  <c r="T26" i="90"/>
  <c r="AD26" i="90"/>
  <c r="AN26" i="90"/>
  <c r="T30" i="90"/>
  <c r="AD30" i="90"/>
  <c r="AN30" i="90"/>
  <c r="Y31" i="90"/>
  <c r="AI31" i="90"/>
  <c r="AN32" i="90"/>
  <c r="AS34" i="90"/>
  <c r="T35" i="90"/>
  <c r="Y37" i="90"/>
  <c r="Y39" i="90"/>
  <c r="AI39" i="90"/>
  <c r="AN43" i="90"/>
  <c r="AS45" i="90"/>
  <c r="T46" i="90"/>
  <c r="T51" i="90"/>
  <c r="AI16" i="90"/>
  <c r="AI17" i="90"/>
  <c r="AI18" i="90"/>
  <c r="AI19" i="90"/>
  <c r="AI20" i="90"/>
  <c r="AI21" i="90"/>
  <c r="AI22" i="90"/>
  <c r="AI23" i="90"/>
  <c r="AI24" i="90"/>
  <c r="AI25" i="90"/>
  <c r="AI26" i="90"/>
  <c r="AI27" i="90"/>
  <c r="AI28" i="90"/>
  <c r="AI29" i="90"/>
  <c r="AI30" i="90"/>
  <c r="AD31" i="90"/>
  <c r="Y32" i="90"/>
  <c r="AD33" i="90"/>
  <c r="AI34" i="90"/>
  <c r="AN35" i="90"/>
  <c r="AS36" i="90"/>
  <c r="T25" i="90"/>
  <c r="AD25" i="90"/>
  <c r="AN25" i="90"/>
  <c r="T29" i="90"/>
  <c r="AD29" i="90"/>
  <c r="AN29" i="90"/>
  <c r="AN33" i="90"/>
  <c r="Y56" i="90"/>
  <c r="AD56" i="90"/>
  <c r="AN57" i="90"/>
  <c r="T58" i="90"/>
  <c r="AN58" i="90"/>
  <c r="T24" i="90"/>
  <c r="AK81" i="90"/>
  <c r="AA81" i="90"/>
  <c r="AP87" i="90"/>
  <c r="AA83" i="90"/>
  <c r="AF84" i="90"/>
  <c r="AK82" i="90"/>
  <c r="AF43" i="90"/>
  <c r="AU42" i="90"/>
  <c r="AP40" i="90"/>
  <c r="AA65" i="90"/>
  <c r="AU53" i="90"/>
  <c r="AP48" i="90"/>
  <c r="V46" i="90"/>
  <c r="AP43" i="90"/>
  <c r="V42" i="90"/>
  <c r="AA39" i="90"/>
  <c r="AU34" i="90"/>
  <c r="AK34" i="90"/>
  <c r="AF32" i="90"/>
  <c r="AA31" i="90"/>
  <c r="AF30" i="90"/>
  <c r="V30" i="90"/>
  <c r="AF26" i="90"/>
  <c r="V26" i="90"/>
  <c r="AF22" i="90"/>
  <c r="V22" i="90"/>
  <c r="AA38" i="90"/>
  <c r="AU35" i="90"/>
  <c r="AF33" i="90"/>
  <c r="AK24" i="90"/>
  <c r="AU23" i="90"/>
  <c r="AK22" i="90"/>
  <c r="AK19" i="90"/>
  <c r="AK16" i="90"/>
  <c r="AU14" i="90"/>
  <c r="AK13" i="90"/>
  <c r="AK12" i="90"/>
  <c r="AK11" i="90"/>
  <c r="AK10" i="90"/>
  <c r="AK9" i="90"/>
  <c r="AK8" i="90"/>
  <c r="AU27" i="90"/>
  <c r="V9" i="90"/>
  <c r="V8" i="90"/>
  <c r="AF40" i="90"/>
  <c r="AF36" i="90"/>
  <c r="V32" i="90"/>
  <c r="AP31" i="90"/>
  <c r="AP30" i="90"/>
  <c r="AP29" i="90"/>
  <c r="V29" i="90"/>
  <c r="AP27" i="90"/>
  <c r="AP25" i="90"/>
  <c r="AK20" i="90"/>
  <c r="AU19" i="90"/>
  <c r="AP17" i="90"/>
  <c r="AU16" i="90"/>
  <c r="V16" i="90"/>
  <c r="AK14" i="90"/>
  <c r="AK28" i="90"/>
  <c r="AK37" i="90"/>
  <c r="AA33" i="90"/>
  <c r="AP32" i="90"/>
  <c r="AK30" i="90"/>
  <c r="AU28" i="90"/>
  <c r="AU26" i="90"/>
  <c r="V25" i="90"/>
  <c r="AP23" i="90"/>
  <c r="AP21" i="90"/>
  <c r="AK18" i="90"/>
  <c r="AF16" i="90"/>
  <c r="AP15" i="90"/>
  <c r="AF15" i="90"/>
  <c r="AA14" i="90"/>
  <c r="AA13" i="90"/>
  <c r="AA12" i="90"/>
  <c r="AA11" i="90"/>
  <c r="AA10" i="90"/>
  <c r="AA9" i="90"/>
  <c r="AA8" i="90"/>
  <c r="AP8" i="90"/>
  <c r="V10" i="90"/>
  <c r="AF55" i="90"/>
  <c r="AK42" i="90"/>
  <c r="AP39" i="90"/>
  <c r="AK35" i="90"/>
  <c r="AK25" i="90"/>
  <c r="AU24" i="90"/>
  <c r="AU22" i="90"/>
  <c r="V21" i="90"/>
  <c r="AU18" i="90"/>
  <c r="V15" i="90"/>
  <c r="AP13" i="90"/>
  <c r="AP12" i="90"/>
  <c r="AP11" i="90"/>
  <c r="AP10" i="90"/>
  <c r="AP9" i="90"/>
  <c r="V11" i="90"/>
  <c r="V40" i="90"/>
  <c r="AP33" i="90"/>
  <c r="AK31" i="90"/>
  <c r="AF29" i="90"/>
  <c r="AP28" i="90"/>
  <c r="AK27" i="90"/>
  <c r="AK21" i="90"/>
  <c r="AU20" i="90"/>
  <c r="AP19" i="90"/>
  <c r="V18" i="90"/>
  <c r="AK17" i="90"/>
  <c r="AP16" i="90"/>
  <c r="V14" i="90"/>
  <c r="V51" i="90"/>
  <c r="AK41" i="90"/>
  <c r="AP36" i="90"/>
  <c r="V36" i="90"/>
  <c r="AF31" i="90"/>
  <c r="AP26" i="90"/>
  <c r="AF25" i="90"/>
  <c r="AP24" i="90"/>
  <c r="AK23" i="90"/>
  <c r="AF18" i="90"/>
  <c r="AU17" i="90"/>
  <c r="AU15" i="90"/>
  <c r="AP14" i="90"/>
  <c r="AF14" i="90"/>
  <c r="AF13" i="90"/>
  <c r="AF12" i="90"/>
  <c r="AF11" i="90"/>
  <c r="AF10" i="90"/>
  <c r="AF9" i="90"/>
  <c r="AF8" i="90"/>
  <c r="V12" i="90"/>
  <c r="AU37" i="90"/>
  <c r="AA37" i="90"/>
  <c r="AU30" i="90"/>
  <c r="AU25" i="90"/>
  <c r="AP22" i="90"/>
  <c r="AF21" i="90"/>
  <c r="AP20" i="90"/>
  <c r="V17" i="90"/>
  <c r="AK15" i="90"/>
  <c r="AU13" i="90"/>
  <c r="AU12" i="90"/>
  <c r="AU11" i="90"/>
  <c r="AU10" i="90"/>
  <c r="AU9" i="90"/>
  <c r="AU8" i="90"/>
  <c r="V57" i="90"/>
  <c r="AF39" i="90"/>
  <c r="AA35" i="90"/>
  <c r="AK26" i="90"/>
  <c r="AU21" i="90"/>
  <c r="AP18" i="90"/>
  <c r="AF17" i="90"/>
  <c r="AA15" i="90"/>
  <c r="V13" i="90"/>
  <c r="AA62" i="90"/>
  <c r="AK62" i="90"/>
  <c r="AP64" i="90"/>
  <c r="AA66" i="90"/>
  <c r="AK67" i="90"/>
  <c r="AP72" i="90"/>
  <c r="AK74" i="90"/>
  <c r="AF75" i="90"/>
  <c r="AF76" i="90"/>
  <c r="V79" i="90"/>
  <c r="AU85" i="90"/>
  <c r="AU59" i="90"/>
  <c r="AU60" i="90"/>
  <c r="AU61" i="90"/>
  <c r="AU62" i="90"/>
  <c r="V65" i="90"/>
  <c r="AP66" i="90"/>
  <c r="AA68" i="90"/>
  <c r="AU69" i="90"/>
  <c r="AF70" i="90"/>
  <c r="AK72" i="90"/>
  <c r="V73" i="90"/>
  <c r="AK75" i="90"/>
  <c r="AP77" i="90"/>
  <c r="AK78" i="90"/>
  <c r="AP80" i="90"/>
  <c r="V85" i="90"/>
  <c r="V89" i="90"/>
  <c r="AA82" i="90"/>
  <c r="V84" i="90"/>
  <c r="AK85" i="90"/>
  <c r="AA80" i="90"/>
  <c r="AU84" i="90"/>
  <c r="AP86" i="90"/>
  <c r="AA88" i="90"/>
  <c r="AA103" i="90"/>
  <c r="AU77" i="90"/>
  <c r="AF78" i="90"/>
  <c r="AK80" i="90"/>
  <c r="V81" i="90"/>
  <c r="AP82" i="90"/>
  <c r="V94" i="90"/>
  <c r="AP78" i="90"/>
  <c r="AA79" i="90"/>
  <c r="AF81" i="90"/>
  <c r="AP81" i="90"/>
  <c r="V83" i="90"/>
  <c r="AP85" i="90"/>
  <c r="AF86" i="90"/>
  <c r="AA90" i="90"/>
  <c r="AP63" i="90"/>
  <c r="AU64" i="90"/>
  <c r="AU65" i="90"/>
  <c r="AF67" i="90"/>
  <c r="AF71" i="90"/>
  <c r="AP71" i="90"/>
  <c r="AU73" i="90"/>
  <c r="AF74" i="90"/>
  <c r="AK76" i="90"/>
  <c r="V77" i="90"/>
  <c r="AK79" i="90"/>
  <c r="AF82" i="90"/>
  <c r="AA84" i="90"/>
  <c r="AF87" i="90"/>
  <c r="V58" i="90"/>
  <c r="V59" i="90"/>
  <c r="V60" i="90"/>
  <c r="V61" i="90"/>
  <c r="V62" i="90"/>
  <c r="AA63" i="90"/>
  <c r="AF64" i="90"/>
  <c r="AF66" i="90"/>
  <c r="AP67" i="90"/>
  <c r="AA69" i="90"/>
  <c r="V70" i="90"/>
  <c r="AA72" i="90"/>
  <c r="AP74" i="90"/>
  <c r="AA75" i="90"/>
  <c r="AF77" i="90"/>
  <c r="AU79" i="90"/>
  <c r="V80" i="90"/>
  <c r="AF80" i="90"/>
  <c r="AU82" i="90"/>
  <c r="AK83" i="90"/>
  <c r="AU86" i="90"/>
  <c r="AK87" i="90"/>
  <c r="AP90" i="90"/>
  <c r="V91" i="90"/>
  <c r="AA95" i="90"/>
  <c r="V66" i="90"/>
  <c r="AA67" i="90"/>
  <c r="AF68" i="90"/>
  <c r="AK69" i="90"/>
  <c r="AA70" i="90"/>
  <c r="AU72" i="90"/>
  <c r="AK73" i="90"/>
  <c r="AA74" i="90"/>
  <c r="AU76" i="90"/>
  <c r="AK77" i="90"/>
  <c r="AA78" i="90"/>
  <c r="AU80" i="90"/>
  <c r="AU81" i="90"/>
  <c r="AF83" i="90"/>
  <c r="AP83" i="90"/>
  <c r="AA86" i="90"/>
  <c r="AK86" i="90"/>
  <c r="AU94" i="90"/>
  <c r="AF104" i="90"/>
  <c r="AA87" i="90"/>
  <c r="AA92" i="90"/>
  <c r="AP106" i="90"/>
  <c r="AK89" i="90"/>
  <c r="AK91" i="90"/>
  <c r="V97" i="90"/>
  <c r="AU99" i="90"/>
  <c r="AF88" i="90"/>
  <c r="AU90" i="90"/>
  <c r="AF96" i="90"/>
  <c r="AK105" i="90"/>
  <c r="V87" i="90"/>
  <c r="V88" i="90"/>
  <c r="AU88" i="90"/>
  <c r="AF90" i="90"/>
  <c r="AP93" i="90"/>
  <c r="V102" i="90"/>
  <c r="AP89" i="90"/>
  <c r="AK97" i="90"/>
  <c r="AP98" i="90"/>
  <c r="AU107" i="90"/>
  <c r="V82" i="90"/>
  <c r="AP84" i="90"/>
  <c r="AF85" i="90"/>
  <c r="V86" i="90"/>
  <c r="AP88" i="90"/>
  <c r="AF89" i="90"/>
  <c r="V90" i="90"/>
  <c r="AP92" i="90"/>
  <c r="AF93" i="90"/>
  <c r="AK94" i="90"/>
  <c r="AP95" i="90"/>
  <c r="AU96" i="90"/>
  <c r="V99" i="90"/>
  <c r="AA100" i="90"/>
  <c r="AF101" i="90"/>
  <c r="AK102" i="90"/>
  <c r="AP103" i="90"/>
  <c r="AU104" i="90"/>
  <c r="V107" i="90"/>
  <c r="AA98" i="90"/>
  <c r="AF99" i="90"/>
  <c r="AK100" i="90"/>
  <c r="AP101" i="90"/>
  <c r="AU102" i="90"/>
  <c r="V105" i="90"/>
  <c r="AA106" i="90"/>
  <c r="AF107" i="90"/>
  <c r="AU83" i="90"/>
  <c r="AK84" i="90"/>
  <c r="AA85" i="90"/>
  <c r="AU87" i="90"/>
  <c r="AK88" i="90"/>
  <c r="AA89" i="90"/>
  <c r="AU91" i="90"/>
  <c r="AK92" i="90"/>
  <c r="AA93" i="90"/>
  <c r="AF94" i="90"/>
  <c r="AK95" i="90"/>
  <c r="AP96" i="90"/>
  <c r="AU97" i="90"/>
  <c r="V100" i="90"/>
  <c r="AA101" i="90"/>
  <c r="AF102" i="90"/>
  <c r="AK103" i="90"/>
  <c r="AP104" i="90"/>
  <c r="AU105" i="90"/>
  <c r="AF91" i="90"/>
  <c r="V92" i="90"/>
  <c r="V95" i="90"/>
  <c r="AA96" i="90"/>
  <c r="AF97" i="90"/>
  <c r="AK98" i="90"/>
  <c r="AP99" i="90"/>
  <c r="AU100" i="90"/>
  <c r="V103" i="90"/>
  <c r="AA104" i="90"/>
  <c r="AF105" i="90"/>
  <c r="AK106" i="90"/>
  <c r="AP107" i="90"/>
  <c r="AU92" i="90"/>
  <c r="AK93" i="90"/>
  <c r="AP94" i="90"/>
  <c r="AU95" i="90"/>
  <c r="V98" i="90"/>
  <c r="AA99" i="90"/>
  <c r="AF100" i="90"/>
  <c r="AK101" i="90"/>
  <c r="AP102" i="90"/>
  <c r="AU103" i="90"/>
  <c r="V106" i="90"/>
  <c r="AA107" i="90"/>
  <c r="AP91" i="90"/>
  <c r="AF92" i="90"/>
  <c r="V93" i="90"/>
  <c r="AA94" i="90"/>
  <c r="AF95" i="90"/>
  <c r="AK96" i="90"/>
  <c r="AP97" i="90"/>
  <c r="AU98" i="90"/>
  <c r="V101" i="90"/>
  <c r="AA102" i="90"/>
  <c r="AF103" i="90"/>
  <c r="AK104" i="90"/>
  <c r="AP105" i="90"/>
  <c r="AU106" i="90"/>
  <c r="AU89" i="90"/>
  <c r="AK90" i="90"/>
  <c r="AA91" i="90"/>
  <c r="AU93" i="90"/>
  <c r="V96" i="90"/>
  <c r="AA97" i="90"/>
  <c r="AF98" i="90"/>
  <c r="AK99" i="90"/>
  <c r="AP100" i="90"/>
  <c r="AU101" i="90"/>
  <c r="V104" i="90"/>
  <c r="AA105" i="90"/>
  <c r="AF106" i="90"/>
  <c r="AK107" i="90"/>
  <c r="AK45" i="90"/>
  <c r="AF47" i="90"/>
  <c r="V49" i="90"/>
  <c r="AP51" i="90"/>
  <c r="V52" i="90"/>
  <c r="AF53" i="90"/>
  <c r="AF56" i="90"/>
  <c r="AU56" i="90"/>
  <c r="V43" i="90"/>
  <c r="AP44" i="90"/>
  <c r="V55" i="90"/>
  <c r="AP60" i="90"/>
  <c r="AF48" i="90"/>
  <c r="AU48" i="90"/>
  <c r="AP49" i="90"/>
  <c r="AP52" i="90"/>
  <c r="AU58" i="90"/>
  <c r="AF62" i="90"/>
  <c r="V20" i="90"/>
  <c r="AF20" i="90"/>
  <c r="V24" i="90"/>
  <c r="AF24" i="90"/>
  <c r="V28" i="90"/>
  <c r="AF28" i="90"/>
  <c r="AA32" i="90"/>
  <c r="AK32" i="90"/>
  <c r="AP34" i="90"/>
  <c r="AU36" i="90"/>
  <c r="V37" i="90"/>
  <c r="V39" i="90"/>
  <c r="AU40" i="90"/>
  <c r="AK43" i="90"/>
  <c r="AP45" i="90"/>
  <c r="V47" i="90"/>
  <c r="AF51" i="90"/>
  <c r="V53" i="90"/>
  <c r="AP55" i="90"/>
  <c r="V56" i="90"/>
  <c r="AF57" i="90"/>
  <c r="AF79" i="90"/>
  <c r="AK29" i="90"/>
  <c r="AU29" i="90"/>
  <c r="AU33" i="90"/>
  <c r="V34" i="90"/>
  <c r="AF34" i="90"/>
  <c r="AF38" i="90"/>
  <c r="AP38" i="90"/>
  <c r="AF41" i="90"/>
  <c r="AP42" i="90"/>
  <c r="V44" i="90"/>
  <c r="AU44" i="90"/>
  <c r="AF45" i="90"/>
  <c r="AU49" i="90"/>
  <c r="AK70" i="90"/>
  <c r="AF73" i="90"/>
  <c r="V19" i="90"/>
  <c r="AF19" i="90"/>
  <c r="V23" i="90"/>
  <c r="AF23" i="90"/>
  <c r="V27" i="90"/>
  <c r="AF27" i="90"/>
  <c r="AU31" i="90"/>
  <c r="AK33" i="90"/>
  <c r="AP35" i="90"/>
  <c r="V38" i="90"/>
  <c r="AA40" i="90"/>
  <c r="V41" i="90"/>
  <c r="AU41" i="90"/>
  <c r="AK44" i="90"/>
  <c r="AF46" i="90"/>
  <c r="AP47" i="90"/>
  <c r="V48" i="90"/>
  <c r="AF49" i="90"/>
  <c r="AF52" i="90"/>
  <c r="AU52" i="90"/>
  <c r="AP53" i="90"/>
  <c r="AP56" i="90"/>
  <c r="AF61" i="90"/>
  <c r="AA16" i="90"/>
  <c r="AA17" i="90"/>
  <c r="AA18" i="90"/>
  <c r="AA19" i="90"/>
  <c r="AA20" i="90"/>
  <c r="AA21" i="90"/>
  <c r="AA22" i="90"/>
  <c r="AA23" i="90"/>
  <c r="AA24" i="90"/>
  <c r="AA25" i="90"/>
  <c r="AA26" i="90"/>
  <c r="AA27" i="90"/>
  <c r="AA28" i="90"/>
  <c r="AA29" i="90"/>
  <c r="AA30" i="90"/>
  <c r="V31" i="90"/>
  <c r="V33" i="90"/>
  <c r="AA34" i="90"/>
  <c r="AF35" i="90"/>
  <c r="AK36" i="90"/>
  <c r="AP37" i="90"/>
  <c r="AU38" i="90"/>
  <c r="AU39" i="90"/>
  <c r="AF42" i="90"/>
  <c r="AU43" i="90"/>
  <c r="V45" i="90"/>
  <c r="AK46" i="90"/>
  <c r="AU46" i="90"/>
  <c r="AU50" i="90"/>
  <c r="AU54" i="90"/>
  <c r="AP58" i="90"/>
  <c r="AA59" i="90"/>
  <c r="AP59" i="90"/>
  <c r="AP62" i="90"/>
  <c r="V67" i="90"/>
  <c r="AU68" i="90"/>
  <c r="AP70" i="90"/>
  <c r="AK71" i="90"/>
  <c r="AF60" i="90"/>
  <c r="AK65" i="90"/>
  <c r="AP79" i="90"/>
  <c r="AF59" i="90"/>
  <c r="AP65" i="90"/>
  <c r="V68" i="90"/>
  <c r="AP73" i="90"/>
  <c r="AF63" i="90"/>
  <c r="V64" i="90"/>
  <c r="AU71" i="90"/>
  <c r="AP75" i="90"/>
  <c r="V78" i="90"/>
  <c r="AK60" i="90"/>
  <c r="AP46" i="90"/>
  <c r="V50" i="90"/>
  <c r="AF50" i="90"/>
  <c r="AP50" i="90"/>
  <c r="V54" i="90"/>
  <c r="AF54" i="90"/>
  <c r="AP54" i="90"/>
  <c r="AK58" i="90"/>
  <c r="AP61" i="90"/>
  <c r="AU66" i="90"/>
  <c r="AK68" i="90"/>
  <c r="V71" i="90"/>
  <c r="V74" i="90"/>
  <c r="V76" i="90"/>
  <c r="AU32" i="90"/>
  <c r="V35" i="90"/>
  <c r="AA36" i="90"/>
  <c r="AF37" i="90"/>
  <c r="AK38" i="90"/>
  <c r="AK39" i="90"/>
  <c r="AK40" i="90"/>
  <c r="AP41" i="90"/>
  <c r="AF44" i="90"/>
  <c r="AU45" i="90"/>
  <c r="AU47" i="90"/>
  <c r="AU51" i="90"/>
  <c r="AU55" i="90"/>
  <c r="AP57" i="90"/>
  <c r="AA58" i="90"/>
  <c r="AK59" i="90"/>
  <c r="AA60" i="90"/>
  <c r="AF69" i="90"/>
  <c r="AA71" i="90"/>
  <c r="V72" i="90"/>
  <c r="AK47" i="90"/>
  <c r="AK48" i="90"/>
  <c r="AK49" i="90"/>
  <c r="AK50" i="90"/>
  <c r="AK51" i="90"/>
  <c r="AK52" i="90"/>
  <c r="AK53" i="90"/>
  <c r="AK54" i="90"/>
  <c r="AK55" i="90"/>
  <c r="AK56" i="90"/>
  <c r="AK57" i="90"/>
  <c r="AU57" i="90"/>
  <c r="AA61" i="90"/>
  <c r="AK61" i="90"/>
  <c r="AP69" i="90"/>
  <c r="AF72" i="90"/>
  <c r="AA73" i="90"/>
  <c r="V75" i="90"/>
  <c r="V63" i="90"/>
  <c r="AU63" i="90"/>
  <c r="AK64" i="90"/>
  <c r="AK66" i="90"/>
  <c r="AU67" i="90"/>
  <c r="V69" i="90"/>
  <c r="AU74" i="90"/>
  <c r="AP76" i="90"/>
  <c r="AK63" i="90"/>
  <c r="AA64" i="90"/>
  <c r="AF65" i="90"/>
  <c r="AP68" i="90"/>
  <c r="AU70" i="90"/>
  <c r="AU75" i="90"/>
  <c r="AA76" i="90"/>
  <c r="AA77" i="90"/>
  <c r="AU78" i="90"/>
  <c r="AA41" i="90"/>
  <c r="AA42" i="90"/>
  <c r="AA43" i="90"/>
  <c r="AA44" i="90"/>
  <c r="AA45" i="90"/>
  <c r="AA46" i="90"/>
  <c r="AA47" i="90"/>
  <c r="AA48" i="90"/>
  <c r="AA49" i="90"/>
  <c r="AA50" i="90"/>
  <c r="AA51" i="90"/>
  <c r="AA52" i="90"/>
  <c r="AA53" i="90"/>
  <c r="AA54" i="90"/>
  <c r="AA55" i="90"/>
  <c r="AA56" i="90"/>
  <c r="AA57" i="90"/>
  <c r="AF58" i="90"/>
  <c r="AT77" i="90"/>
  <c r="Z77" i="90"/>
  <c r="Z76" i="90"/>
  <c r="AE79" i="90"/>
  <c r="AE78" i="90"/>
  <c r="AO76" i="90"/>
  <c r="AJ76" i="90"/>
  <c r="AJ77" i="90"/>
  <c r="U43" i="90"/>
  <c r="AJ42" i="90"/>
  <c r="Z59" i="90"/>
  <c r="AT56" i="90"/>
  <c r="AJ49" i="90"/>
  <c r="AE47" i="90"/>
  <c r="AJ45" i="90"/>
  <c r="AE43" i="90"/>
  <c r="AT42" i="90"/>
  <c r="AO40" i="90"/>
  <c r="AT38" i="90"/>
  <c r="AJ46" i="90"/>
  <c r="AO37" i="90"/>
  <c r="U46" i="90"/>
  <c r="Z38" i="90"/>
  <c r="AT45" i="90"/>
  <c r="Z39" i="90"/>
  <c r="AE26" i="90"/>
  <c r="AE24" i="90"/>
  <c r="AO43" i="90"/>
  <c r="AO41" i="90"/>
  <c r="AE37" i="90"/>
  <c r="AT26" i="90"/>
  <c r="U25" i="90"/>
  <c r="AJ58" i="90"/>
  <c r="AO39" i="90"/>
  <c r="Z26" i="90"/>
  <c r="Z42" i="90"/>
  <c r="AJ38" i="90"/>
  <c r="Z24" i="90"/>
  <c r="AT50" i="90"/>
  <c r="AJ39" i="90"/>
  <c r="AT34" i="90"/>
  <c r="AE31" i="90"/>
  <c r="Z30" i="90"/>
  <c r="U28" i="90"/>
  <c r="AE27" i="90"/>
  <c r="AE25" i="90"/>
  <c r="Z20" i="90"/>
  <c r="AE18" i="90"/>
  <c r="AT17" i="90"/>
  <c r="AT15" i="90"/>
  <c r="AE14" i="90"/>
  <c r="AE13" i="90"/>
  <c r="AE12" i="90"/>
  <c r="AE11" i="90"/>
  <c r="AE10" i="90"/>
  <c r="AE9" i="90"/>
  <c r="AE8" i="90"/>
  <c r="AT53" i="90"/>
  <c r="Z44" i="90"/>
  <c r="U37" i="90"/>
  <c r="AT32" i="90"/>
  <c r="Z32" i="90"/>
  <c r="AT30" i="90"/>
  <c r="Z29" i="90"/>
  <c r="U26" i="90"/>
  <c r="U24" i="90"/>
  <c r="AE23" i="90"/>
  <c r="AE21" i="90"/>
  <c r="Z19" i="90"/>
  <c r="Z16" i="90"/>
  <c r="AJ15" i="90"/>
  <c r="AT13" i="90"/>
  <c r="AT11" i="90"/>
  <c r="AT9" i="90"/>
  <c r="Z62" i="90"/>
  <c r="AJ62" i="90"/>
  <c r="Z66" i="90"/>
  <c r="AJ67" i="90"/>
  <c r="AO72" i="90"/>
  <c r="AJ73" i="90"/>
  <c r="AJ74" i="90"/>
  <c r="AE75" i="90"/>
  <c r="AJ85" i="90"/>
  <c r="AO58" i="90"/>
  <c r="AO59" i="90"/>
  <c r="U60" i="90"/>
  <c r="AT65" i="90"/>
  <c r="U67" i="90"/>
  <c r="AT68" i="90"/>
  <c r="AJ70" i="90"/>
  <c r="AT71" i="90"/>
  <c r="AO73" i="90"/>
  <c r="U74" i="90"/>
  <c r="U78" i="90"/>
  <c r="Z80" i="90"/>
  <c r="Z82" i="90"/>
  <c r="Z86" i="90"/>
  <c r="AE59" i="90"/>
  <c r="AE60" i="90"/>
  <c r="AE61" i="90"/>
  <c r="AE62" i="90"/>
  <c r="AJ63" i="90"/>
  <c r="AO64" i="90"/>
  <c r="AE65" i="90"/>
  <c r="AJ68" i="90"/>
  <c r="AO70" i="90"/>
  <c r="Z71" i="90"/>
  <c r="AT72" i="90"/>
  <c r="AE73" i="90"/>
  <c r="AT75" i="90"/>
  <c r="U76" i="90"/>
  <c r="AT78" i="90"/>
  <c r="U79" i="90"/>
  <c r="Z81" i="90"/>
  <c r="AJ81" i="90"/>
  <c r="AT81" i="90"/>
  <c r="AJ82" i="90"/>
  <c r="Z83" i="90"/>
  <c r="AE84" i="90"/>
  <c r="AT85" i="90"/>
  <c r="AJ86" i="90"/>
  <c r="AO83" i="90"/>
  <c r="AT84" i="90"/>
  <c r="AJ89" i="90"/>
  <c r="AT102" i="90"/>
  <c r="AJ80" i="90"/>
  <c r="Z85" i="90"/>
  <c r="U87" i="90"/>
  <c r="U97" i="90"/>
  <c r="AO78" i="90"/>
  <c r="Z79" i="90"/>
  <c r="AT80" i="90"/>
  <c r="AE81" i="90"/>
  <c r="AO81" i="90"/>
  <c r="AJ84" i="90"/>
  <c r="AO85" i="90"/>
  <c r="AE86" i="90"/>
  <c r="Z87" i="90"/>
  <c r="AJ79" i="90"/>
  <c r="AE82" i="90"/>
  <c r="AT83" i="90"/>
  <c r="U105" i="90"/>
  <c r="Z63" i="90"/>
  <c r="AE64" i="90"/>
  <c r="U66" i="90"/>
  <c r="AE66" i="90"/>
  <c r="AO67" i="90"/>
  <c r="Z69" i="90"/>
  <c r="U70" i="90"/>
  <c r="Z72" i="90"/>
  <c r="AO74" i="90"/>
  <c r="Z75" i="90"/>
  <c r="AT76" i="90"/>
  <c r="AE77" i="90"/>
  <c r="AT79" i="90"/>
  <c r="U80" i="90"/>
  <c r="AE85" i="90"/>
  <c r="U86" i="90"/>
  <c r="AT57" i="90"/>
  <c r="AT58" i="90"/>
  <c r="AT59" i="90"/>
  <c r="AT60" i="90"/>
  <c r="AT61" i="90"/>
  <c r="AT62" i="90"/>
  <c r="U65" i="90"/>
  <c r="AO66" i="90"/>
  <c r="Z68" i="90"/>
  <c r="AJ69" i="90"/>
  <c r="AT69" i="90"/>
  <c r="AE70" i="90"/>
  <c r="AJ72" i="90"/>
  <c r="AJ75" i="90"/>
  <c r="AO77" i="90"/>
  <c r="Z78" i="90"/>
  <c r="AJ78" i="90"/>
  <c r="AO80" i="90"/>
  <c r="U82" i="90"/>
  <c r="AO84" i="90"/>
  <c r="U85" i="90"/>
  <c r="AO65" i="90"/>
  <c r="AT66" i="90"/>
  <c r="U69" i="90"/>
  <c r="AO71" i="90"/>
  <c r="AE72" i="90"/>
  <c r="U73" i="90"/>
  <c r="AO75" i="90"/>
  <c r="AE76" i="90"/>
  <c r="U77" i="90"/>
  <c r="AO79" i="90"/>
  <c r="AE80" i="90"/>
  <c r="U81" i="90"/>
  <c r="U83" i="90"/>
  <c r="AT87" i="90"/>
  <c r="AJ90" i="90"/>
  <c r="U91" i="90"/>
  <c r="AO96" i="90"/>
  <c r="Z106" i="90"/>
  <c r="U89" i="90"/>
  <c r="AT89" i="90"/>
  <c r="Z90" i="90"/>
  <c r="Z93" i="90"/>
  <c r="AT97" i="90"/>
  <c r="AE99" i="90"/>
  <c r="AO87" i="90"/>
  <c r="AE88" i="90"/>
  <c r="AE94" i="90"/>
  <c r="AO101" i="90"/>
  <c r="AT88" i="90"/>
  <c r="Z89" i="90"/>
  <c r="AE90" i="90"/>
  <c r="AJ92" i="90"/>
  <c r="AO93" i="90"/>
  <c r="Z98" i="90"/>
  <c r="AE107" i="90"/>
  <c r="AO89" i="90"/>
  <c r="AJ95" i="90"/>
  <c r="AJ88" i="90"/>
  <c r="AT91" i="90"/>
  <c r="AT94" i="90"/>
  <c r="AJ100" i="90"/>
  <c r="AT82" i="90"/>
  <c r="AJ83" i="90"/>
  <c r="Z84" i="90"/>
  <c r="AT86" i="90"/>
  <c r="AJ87" i="90"/>
  <c r="Z88" i="90"/>
  <c r="AT90" i="90"/>
  <c r="AJ91" i="90"/>
  <c r="Z92" i="90"/>
  <c r="U94" i="90"/>
  <c r="Z95" i="90"/>
  <c r="AE96" i="90"/>
  <c r="AJ97" i="90"/>
  <c r="AO98" i="90"/>
  <c r="AT99" i="90"/>
  <c r="U102" i="90"/>
  <c r="Z103" i="90"/>
  <c r="AE104" i="90"/>
  <c r="AJ105" i="90"/>
  <c r="AO106" i="90"/>
  <c r="AT107" i="90"/>
  <c r="U100" i="90"/>
  <c r="Z101" i="90"/>
  <c r="AE102" i="90"/>
  <c r="AJ103" i="90"/>
  <c r="AO104" i="90"/>
  <c r="AT105" i="90"/>
  <c r="AO82" i="90"/>
  <c r="AE83" i="90"/>
  <c r="U84" i="90"/>
  <c r="AO86" i="90"/>
  <c r="AE87" i="90"/>
  <c r="U88" i="90"/>
  <c r="AO90" i="90"/>
  <c r="AE91" i="90"/>
  <c r="U92" i="90"/>
  <c r="U95" i="90"/>
  <c r="Z96" i="90"/>
  <c r="AE97" i="90"/>
  <c r="AJ98" i="90"/>
  <c r="AO99" i="90"/>
  <c r="AT100" i="90"/>
  <c r="U103" i="90"/>
  <c r="Z104" i="90"/>
  <c r="AE105" i="90"/>
  <c r="AJ106" i="90"/>
  <c r="AO107" i="90"/>
  <c r="AT92" i="90"/>
  <c r="AJ93" i="90"/>
  <c r="AO94" i="90"/>
  <c r="AT95" i="90"/>
  <c r="U98" i="90"/>
  <c r="Z99" i="90"/>
  <c r="AE100" i="90"/>
  <c r="AJ101" i="90"/>
  <c r="AO102" i="90"/>
  <c r="AT103" i="90"/>
  <c r="U106" i="90"/>
  <c r="Z107" i="90"/>
  <c r="AO91" i="90"/>
  <c r="AE92" i="90"/>
  <c r="U93" i="90"/>
  <c r="Z94" i="90"/>
  <c r="AE95" i="90"/>
  <c r="AJ96" i="90"/>
  <c r="AO97" i="90"/>
  <c r="AT98" i="90"/>
  <c r="U101" i="90"/>
  <c r="Z102" i="90"/>
  <c r="AE103" i="90"/>
  <c r="AJ104" i="90"/>
  <c r="AO105" i="90"/>
  <c r="AT106" i="90"/>
  <c r="Z91" i="90"/>
  <c r="AT93" i="90"/>
  <c r="U96" i="90"/>
  <c r="Z97" i="90"/>
  <c r="AE98" i="90"/>
  <c r="AJ99" i="90"/>
  <c r="AO100" i="90"/>
  <c r="AT101" i="90"/>
  <c r="U104" i="90"/>
  <c r="Z105" i="90"/>
  <c r="AE106" i="90"/>
  <c r="AJ107" i="90"/>
  <c r="AO88" i="90"/>
  <c r="AE89" i="90"/>
  <c r="U90" i="90"/>
  <c r="AO92" i="90"/>
  <c r="AE93" i="90"/>
  <c r="AJ94" i="90"/>
  <c r="AO95" i="90"/>
  <c r="AT96" i="90"/>
  <c r="U99" i="90"/>
  <c r="Z100" i="90"/>
  <c r="AE101" i="90"/>
  <c r="AJ102" i="90"/>
  <c r="AO103" i="90"/>
  <c r="AT104" i="90"/>
  <c r="U107" i="90"/>
  <c r="U17" i="90"/>
  <c r="AJ17" i="90"/>
  <c r="U18" i="90"/>
  <c r="Z22" i="90"/>
  <c r="AE29" i="90"/>
  <c r="AE30" i="90"/>
  <c r="AO33" i="90"/>
  <c r="AT10" i="90"/>
  <c r="AO8" i="90"/>
  <c r="AO9" i="90"/>
  <c r="AO10" i="90"/>
  <c r="AO11" i="90"/>
  <c r="AO12" i="90"/>
  <c r="AO13" i="90"/>
  <c r="U15" i="90"/>
  <c r="AT18" i="90"/>
  <c r="U21" i="90"/>
  <c r="AT22" i="90"/>
  <c r="U23" i="90"/>
  <c r="Z28" i="90"/>
  <c r="U33" i="90"/>
  <c r="AJ35" i="90"/>
  <c r="AT8" i="90"/>
  <c r="Z9" i="90"/>
  <c r="Z10" i="90"/>
  <c r="Z11" i="90"/>
  <c r="Z12" i="90"/>
  <c r="Z13" i="90"/>
  <c r="AE15" i="90"/>
  <c r="AE16" i="90"/>
  <c r="Z17" i="90"/>
  <c r="AJ18" i="90"/>
  <c r="AE19" i="90"/>
  <c r="AE20" i="90"/>
  <c r="AE22" i="90"/>
  <c r="U27" i="90"/>
  <c r="AJ30" i="90"/>
  <c r="AJ32" i="90"/>
  <c r="AT36" i="90"/>
  <c r="Z14" i="90"/>
  <c r="AJ14" i="90"/>
  <c r="U16" i="90"/>
  <c r="U19" i="90"/>
  <c r="AT19" i="90"/>
  <c r="Z23" i="90"/>
  <c r="U29" i="90"/>
  <c r="AO31" i="90"/>
  <c r="AJ34" i="90"/>
  <c r="U35" i="90"/>
  <c r="AJ8" i="90"/>
  <c r="AJ9" i="90"/>
  <c r="AJ10" i="90"/>
  <c r="AJ11" i="90"/>
  <c r="AJ12" i="90"/>
  <c r="AJ13" i="90"/>
  <c r="AT14" i="90"/>
  <c r="Z18" i="90"/>
  <c r="AJ19" i="90"/>
  <c r="Z21" i="90"/>
  <c r="AJ22" i="90"/>
  <c r="Z27" i="90"/>
  <c r="AE28" i="90"/>
  <c r="U30" i="90"/>
  <c r="U31" i="90"/>
  <c r="AE33" i="90"/>
  <c r="AT12" i="90"/>
  <c r="Z8" i="90"/>
  <c r="U8" i="90"/>
  <c r="U9" i="90"/>
  <c r="U10" i="90"/>
  <c r="U11" i="90"/>
  <c r="U12" i="90"/>
  <c r="U13" i="90"/>
  <c r="U14" i="90"/>
  <c r="Z15" i="90"/>
  <c r="AE17" i="90"/>
  <c r="U20" i="90"/>
  <c r="U22" i="90"/>
  <c r="Z25" i="90"/>
  <c r="AJ26" i="90"/>
  <c r="Z31" i="90"/>
  <c r="Z35" i="90"/>
  <c r="Z53" i="90"/>
  <c r="AJ64" i="90"/>
  <c r="AJ23" i="90"/>
  <c r="AT23" i="90"/>
  <c r="AJ27" i="90"/>
  <c r="AT27" i="90"/>
  <c r="U32" i="90"/>
  <c r="Z34" i="90"/>
  <c r="AE36" i="90"/>
  <c r="AO36" i="90"/>
  <c r="AO51" i="90"/>
  <c r="AE50" i="90"/>
  <c r="Z51" i="90"/>
  <c r="AJ52" i="90"/>
  <c r="Z54" i="90"/>
  <c r="AO54" i="90"/>
  <c r="U58" i="90"/>
  <c r="AJ60" i="90"/>
  <c r="AT43" i="90"/>
  <c r="Z45" i="90"/>
  <c r="Z46" i="90"/>
  <c r="AT48" i="90"/>
  <c r="AT54" i="90"/>
  <c r="Z57" i="90"/>
  <c r="U62" i="90"/>
  <c r="AE44" i="90"/>
  <c r="AO45" i="90"/>
  <c r="AO46" i="90"/>
  <c r="AE51" i="90"/>
  <c r="AJ53" i="90"/>
  <c r="AO55" i="90"/>
  <c r="AT67" i="90"/>
  <c r="AJ21" i="90"/>
  <c r="AT21" i="90"/>
  <c r="AJ25" i="90"/>
  <c r="AT25" i="90"/>
  <c r="AJ29" i="90"/>
  <c r="AT29" i="90"/>
  <c r="U34" i="90"/>
  <c r="AE34" i="90"/>
  <c r="AJ36" i="90"/>
  <c r="AO38" i="90"/>
  <c r="AE41" i="90"/>
  <c r="U44" i="90"/>
  <c r="AT44" i="90"/>
  <c r="AT46" i="90"/>
  <c r="Z49" i="90"/>
  <c r="AT49" i="90"/>
  <c r="AE54" i="90"/>
  <c r="Z55" i="90"/>
  <c r="AJ56" i="90"/>
  <c r="AE58" i="90"/>
  <c r="AO35" i="90"/>
  <c r="Z36" i="90"/>
  <c r="Z40" i="90"/>
  <c r="AJ40" i="90"/>
  <c r="U41" i="90"/>
  <c r="AT41" i="90"/>
  <c r="AJ44" i="90"/>
  <c r="AE46" i="90"/>
  <c r="AO47" i="90"/>
  <c r="AT52" i="90"/>
  <c r="U63" i="90"/>
  <c r="AE71" i="90"/>
  <c r="AJ16" i="90"/>
  <c r="AT16" i="90"/>
  <c r="AJ20" i="90"/>
  <c r="AT20" i="90"/>
  <c r="AJ24" i="90"/>
  <c r="AT24" i="90"/>
  <c r="AJ28" i="90"/>
  <c r="AT28" i="90"/>
  <c r="Z33" i="90"/>
  <c r="AE35" i="90"/>
  <c r="AJ37" i="90"/>
  <c r="AT37" i="90"/>
  <c r="AT39" i="90"/>
  <c r="AE42" i="90"/>
  <c r="U45" i="90"/>
  <c r="Z47" i="90"/>
  <c r="AJ48" i="90"/>
  <c r="Z50" i="90"/>
  <c r="AO50" i="90"/>
  <c r="AE55" i="90"/>
  <c r="AJ57" i="90"/>
  <c r="AT63" i="90"/>
  <c r="AT31" i="90"/>
  <c r="AO32" i="90"/>
  <c r="AT33" i="90"/>
  <c r="U36" i="90"/>
  <c r="Z37" i="90"/>
  <c r="AE38" i="90"/>
  <c r="AE39" i="90"/>
  <c r="AE40" i="90"/>
  <c r="Z41" i="90"/>
  <c r="AJ41" i="90"/>
  <c r="AO42" i="90"/>
  <c r="AE45" i="90"/>
  <c r="AE48" i="90"/>
  <c r="AO48" i="90"/>
  <c r="AJ50" i="90"/>
  <c r="AE52" i="90"/>
  <c r="AO52" i="90"/>
  <c r="AJ54" i="90"/>
  <c r="AE56" i="90"/>
  <c r="AO56" i="90"/>
  <c r="AO69" i="90"/>
  <c r="U68" i="90"/>
  <c r="U61" i="90"/>
  <c r="AJ61" i="90"/>
  <c r="AE63" i="90"/>
  <c r="U64" i="90"/>
  <c r="AT64" i="90"/>
  <c r="AJ66" i="90"/>
  <c r="Z61" i="90"/>
  <c r="AO61" i="90"/>
  <c r="AE68" i="90"/>
  <c r="Z70" i="90"/>
  <c r="U71" i="90"/>
  <c r="AT73" i="90"/>
  <c r="AT74" i="90"/>
  <c r="U75" i="90"/>
  <c r="AT47" i="90"/>
  <c r="Z48" i="90"/>
  <c r="AT51" i="90"/>
  <c r="Z52" i="90"/>
  <c r="AT55" i="90"/>
  <c r="Z56" i="90"/>
  <c r="AO57" i="90"/>
  <c r="Z58" i="90"/>
  <c r="AJ59" i="90"/>
  <c r="Z60" i="90"/>
  <c r="AO63" i="90"/>
  <c r="AE69" i="90"/>
  <c r="U72" i="90"/>
  <c r="AO14" i="90"/>
  <c r="AO15" i="90"/>
  <c r="AO16" i="90"/>
  <c r="AO17" i="90"/>
  <c r="AO18" i="90"/>
  <c r="AO19" i="90"/>
  <c r="AO20" i="90"/>
  <c r="AO21" i="90"/>
  <c r="AO22" i="90"/>
  <c r="AO23" i="90"/>
  <c r="AO24" i="90"/>
  <c r="AO25" i="90"/>
  <c r="AO26" i="90"/>
  <c r="AO27" i="90"/>
  <c r="AO28" i="90"/>
  <c r="AO29" i="90"/>
  <c r="AO30" i="90"/>
  <c r="AJ31" i="90"/>
  <c r="AE32" i="90"/>
  <c r="AJ33" i="90"/>
  <c r="AO34" i="90"/>
  <c r="AT35" i="90"/>
  <c r="U38" i="90"/>
  <c r="U39" i="90"/>
  <c r="U40" i="90"/>
  <c r="AT40" i="90"/>
  <c r="U42" i="90"/>
  <c r="Z43" i="90"/>
  <c r="AJ43" i="90"/>
  <c r="AO44" i="90"/>
  <c r="AJ47" i="90"/>
  <c r="AE49" i="90"/>
  <c r="AO49" i="90"/>
  <c r="AJ51" i="90"/>
  <c r="AE53" i="90"/>
  <c r="AO53" i="90"/>
  <c r="AJ55" i="90"/>
  <c r="AE57" i="90"/>
  <c r="AO60" i="90"/>
  <c r="Z65" i="90"/>
  <c r="Z73" i="90"/>
  <c r="U47" i="90"/>
  <c r="U48" i="90"/>
  <c r="U49" i="90"/>
  <c r="U50" i="90"/>
  <c r="U51" i="90"/>
  <c r="U52" i="90"/>
  <c r="U53" i="90"/>
  <c r="U54" i="90"/>
  <c r="U55" i="90"/>
  <c r="U56" i="90"/>
  <c r="U57" i="90"/>
  <c r="U59" i="90"/>
  <c r="AO62" i="90"/>
  <c r="AJ65" i="90"/>
  <c r="Z67" i="90"/>
  <c r="AJ71" i="90"/>
  <c r="Z74" i="90"/>
  <c r="Z64" i="90"/>
  <c r="AE67" i="90"/>
  <c r="AO68" i="90"/>
  <c r="AT70" i="90"/>
  <c r="AE74" i="90"/>
  <c r="AG89" i="90"/>
  <c r="AB59" i="90"/>
  <c r="AQ57" i="90"/>
  <c r="AL55" i="90"/>
  <c r="AV53" i="90"/>
  <c r="AL49" i="90"/>
  <c r="AB60" i="90"/>
  <c r="AG55" i="90"/>
  <c r="AB53" i="90"/>
  <c r="W51" i="90"/>
  <c r="AV50" i="90"/>
  <c r="AB39" i="90"/>
  <c r="AV38" i="90"/>
  <c r="AL34" i="90"/>
  <c r="AG52" i="90"/>
  <c r="AV39" i="90"/>
  <c r="AQ35" i="90"/>
  <c r="AQ33" i="90"/>
  <c r="W33" i="90"/>
  <c r="W48" i="90"/>
  <c r="W45" i="90"/>
  <c r="AG42" i="90"/>
  <c r="AL38" i="90"/>
  <c r="W36" i="90"/>
  <c r="AV34" i="90"/>
  <c r="AB34" i="90"/>
  <c r="AV9" i="90"/>
  <c r="AV8" i="90"/>
  <c r="AL8" i="90"/>
  <c r="AL44" i="90"/>
  <c r="W43" i="90"/>
  <c r="AG35" i="90"/>
  <c r="AV27" i="90"/>
  <c r="W26" i="90"/>
  <c r="W24" i="90"/>
  <c r="AB19" i="90"/>
  <c r="AB16" i="90"/>
  <c r="AB15" i="90"/>
  <c r="W14" i="90"/>
  <c r="W13" i="90"/>
  <c r="W12" i="90"/>
  <c r="W11" i="90"/>
  <c r="W10" i="90"/>
  <c r="W9" i="90"/>
  <c r="W8" i="90"/>
  <c r="AB50" i="90"/>
  <c r="AB38" i="90"/>
  <c r="AQ37" i="90"/>
  <c r="AG33" i="90"/>
  <c r="W22" i="90"/>
  <c r="W20" i="90"/>
  <c r="AL19" i="90"/>
  <c r="AL16" i="90"/>
  <c r="AL10" i="90"/>
  <c r="AB70" i="90"/>
  <c r="W75" i="90"/>
  <c r="AG14" i="90"/>
  <c r="AG15" i="90"/>
  <c r="AG16" i="90"/>
  <c r="AG17" i="90"/>
  <c r="AG18" i="90"/>
  <c r="AG19" i="90"/>
  <c r="AG20" i="90"/>
  <c r="AG21" i="90"/>
  <c r="AG22" i="90"/>
  <c r="AG23" i="90"/>
  <c r="AG24" i="90"/>
  <c r="AG25" i="90"/>
  <c r="AG26" i="90"/>
  <c r="AG27" i="90"/>
  <c r="AG28" i="90"/>
  <c r="AG29" i="90"/>
  <c r="AG30" i="90"/>
  <c r="AB31" i="90"/>
  <c r="W32" i="90"/>
  <c r="AB33" i="90"/>
  <c r="AG34" i="90"/>
  <c r="AL35" i="90"/>
  <c r="AQ36" i="90"/>
  <c r="AV37" i="90"/>
  <c r="AG41" i="90"/>
  <c r="AV42" i="90"/>
  <c r="W44" i="90"/>
  <c r="AL45" i="90"/>
  <c r="AB48" i="90"/>
  <c r="W50" i="90"/>
  <c r="AG50" i="90"/>
  <c r="AB52" i="90"/>
  <c r="W54" i="90"/>
  <c r="AG54" i="90"/>
  <c r="AB56" i="90"/>
  <c r="AQ61" i="90"/>
  <c r="AV66" i="90"/>
  <c r="AL68" i="90"/>
  <c r="AB74" i="90"/>
  <c r="AL78" i="90"/>
  <c r="W79" i="90"/>
  <c r="AQ58" i="90"/>
  <c r="AG59" i="90"/>
  <c r="AQ59" i="90"/>
  <c r="W65" i="90"/>
  <c r="AG68" i="90"/>
  <c r="AL70" i="90"/>
  <c r="AV71" i="90"/>
  <c r="AV72" i="90"/>
  <c r="AQ73" i="90"/>
  <c r="AL75" i="90"/>
  <c r="AG63" i="90"/>
  <c r="AB65" i="90"/>
  <c r="AB68" i="90"/>
  <c r="AG70" i="90"/>
  <c r="AB71" i="90"/>
  <c r="W73" i="90"/>
  <c r="AQ75" i="90"/>
  <c r="W85" i="90"/>
  <c r="AV62" i="90"/>
  <c r="W63" i="90"/>
  <c r="AV63" i="90"/>
  <c r="AL64" i="90"/>
  <c r="AV67" i="90"/>
  <c r="W69" i="90"/>
  <c r="AV74" i="90"/>
  <c r="AQ76" i="90"/>
  <c r="AB92" i="90"/>
  <c r="AQ40" i="90"/>
  <c r="AQ41" i="90"/>
  <c r="AQ42" i="90"/>
  <c r="AQ43" i="90"/>
  <c r="AQ44" i="90"/>
  <c r="AQ45" i="90"/>
  <c r="AQ46" i="90"/>
  <c r="AQ47" i="90"/>
  <c r="AQ48" i="90"/>
  <c r="AQ49" i="90"/>
  <c r="AQ50" i="90"/>
  <c r="AQ51" i="90"/>
  <c r="AQ52" i="90"/>
  <c r="AQ53" i="90"/>
  <c r="AQ54" i="90"/>
  <c r="AQ55" i="90"/>
  <c r="AQ56" i="90"/>
  <c r="W58" i="90"/>
  <c r="AG60" i="90"/>
  <c r="AQ60" i="90"/>
  <c r="AL63" i="90"/>
  <c r="AB64" i="90"/>
  <c r="AQ66" i="90"/>
  <c r="AV75" i="90"/>
  <c r="AB77" i="90"/>
  <c r="AV78" i="90"/>
  <c r="AV81" i="90"/>
  <c r="AG101" i="90"/>
  <c r="W59" i="90"/>
  <c r="W60" i="90"/>
  <c r="W61" i="90"/>
  <c r="W62" i="90"/>
  <c r="AB63" i="90"/>
  <c r="AG64" i="90"/>
  <c r="AG66" i="90"/>
  <c r="AB69" i="90"/>
  <c r="AL69" i="90"/>
  <c r="W70" i="90"/>
  <c r="AB72" i="90"/>
  <c r="AB75" i="90"/>
  <c r="AG77" i="90"/>
  <c r="AB78" i="90"/>
  <c r="AV79" i="90"/>
  <c r="AG80" i="90"/>
  <c r="AV82" i="90"/>
  <c r="AL83" i="90"/>
  <c r="AQ84" i="90"/>
  <c r="AB81" i="90"/>
  <c r="AG84" i="90"/>
  <c r="AB86" i="90"/>
  <c r="AV87" i="90"/>
  <c r="AV96" i="90"/>
  <c r="AQ79" i="90"/>
  <c r="AB82" i="90"/>
  <c r="AQ83" i="90"/>
  <c r="W84" i="90"/>
  <c r="AL85" i="90"/>
  <c r="AG93" i="90"/>
  <c r="AL77" i="90"/>
  <c r="W78" i="90"/>
  <c r="AB80" i="90"/>
  <c r="AG83" i="90"/>
  <c r="AV84" i="90"/>
  <c r="AB85" i="90"/>
  <c r="AQ86" i="90"/>
  <c r="AV77" i="90"/>
  <c r="AG78" i="90"/>
  <c r="AL80" i="90"/>
  <c r="AV80" i="90"/>
  <c r="W81" i="90"/>
  <c r="AQ82" i="90"/>
  <c r="AL84" i="90"/>
  <c r="W64" i="90"/>
  <c r="AL65" i="90"/>
  <c r="W67" i="90"/>
  <c r="AQ68" i="90"/>
  <c r="AV70" i="90"/>
  <c r="W71" i="90"/>
  <c r="AB73" i="90"/>
  <c r="AL73" i="90"/>
  <c r="W74" i="90"/>
  <c r="AB76" i="90"/>
  <c r="AB79" i="90"/>
  <c r="AG81" i="90"/>
  <c r="AV83" i="90"/>
  <c r="AQ88" i="90"/>
  <c r="W99" i="90"/>
  <c r="AL57" i="90"/>
  <c r="AL58" i="90"/>
  <c r="AL59" i="90"/>
  <c r="AL60" i="90"/>
  <c r="AL61" i="90"/>
  <c r="AL62" i="90"/>
  <c r="AQ63" i="90"/>
  <c r="AV64" i="90"/>
  <c r="AV65" i="90"/>
  <c r="W66" i="90"/>
  <c r="AG67" i="90"/>
  <c r="AQ71" i="90"/>
  <c r="AV73" i="90"/>
  <c r="AG74" i="90"/>
  <c r="AL76" i="90"/>
  <c r="AV76" i="90"/>
  <c r="W77" i="90"/>
  <c r="AL79" i="90"/>
  <c r="AB84" i="90"/>
  <c r="AG85" i="90"/>
  <c r="W86" i="90"/>
  <c r="AG65" i="90"/>
  <c r="AL66" i="90"/>
  <c r="AQ67" i="90"/>
  <c r="AV68" i="90"/>
  <c r="AQ70" i="90"/>
  <c r="AG71" i="90"/>
  <c r="W72" i="90"/>
  <c r="AQ74" i="90"/>
  <c r="AG75" i="90"/>
  <c r="W76" i="90"/>
  <c r="AQ78" i="90"/>
  <c r="AG79" i="90"/>
  <c r="W80" i="90"/>
  <c r="AL81" i="90"/>
  <c r="W82" i="90"/>
  <c r="AV86" i="90"/>
  <c r="AL88" i="90"/>
  <c r="W90" i="90"/>
  <c r="AL97" i="90"/>
  <c r="AL102" i="90"/>
  <c r="AL87" i="90"/>
  <c r="AB88" i="90"/>
  <c r="W94" i="90"/>
  <c r="AV104" i="90"/>
  <c r="AB90" i="90"/>
  <c r="AB95" i="90"/>
  <c r="W107" i="90"/>
  <c r="AL89" i="90"/>
  <c r="AL91" i="90"/>
  <c r="AL94" i="90"/>
  <c r="AQ103" i="90"/>
  <c r="AG87" i="90"/>
  <c r="AQ87" i="90"/>
  <c r="AB89" i="90"/>
  <c r="AV90" i="90"/>
  <c r="AQ92" i="90"/>
  <c r="AG96" i="90"/>
  <c r="AB100" i="90"/>
  <c r="W88" i="90"/>
  <c r="AV88" i="90"/>
  <c r="AQ95" i="90"/>
  <c r="AL82" i="90"/>
  <c r="AB83" i="90"/>
  <c r="AV85" i="90"/>
  <c r="AL86" i="90"/>
  <c r="AB87" i="90"/>
  <c r="AV89" i="90"/>
  <c r="AL90" i="90"/>
  <c r="AB91" i="90"/>
  <c r="AV93" i="90"/>
  <c r="W96" i="90"/>
  <c r="AB97" i="90"/>
  <c r="AG98" i="90"/>
  <c r="AL99" i="90"/>
  <c r="AQ100" i="90"/>
  <c r="AV101" i="90"/>
  <c r="W104" i="90"/>
  <c r="AB105" i="90"/>
  <c r="AG106" i="90"/>
  <c r="AL107" i="90"/>
  <c r="AQ98" i="90"/>
  <c r="AV99" i="90"/>
  <c r="W102" i="90"/>
  <c r="AB103" i="90"/>
  <c r="AG104" i="90"/>
  <c r="AL105" i="90"/>
  <c r="AQ106" i="90"/>
  <c r="AV107" i="90"/>
  <c r="AQ81" i="90"/>
  <c r="AG82" i="90"/>
  <c r="W83" i="90"/>
  <c r="AQ85" i="90"/>
  <c r="AG86" i="90"/>
  <c r="W87" i="90"/>
  <c r="AQ89" i="90"/>
  <c r="AG90" i="90"/>
  <c r="W91" i="90"/>
  <c r="AQ93" i="90"/>
  <c r="AV94" i="90"/>
  <c r="W97" i="90"/>
  <c r="AB98" i="90"/>
  <c r="AG99" i="90"/>
  <c r="AL100" i="90"/>
  <c r="AQ101" i="90"/>
  <c r="AV102" i="90"/>
  <c r="W105" i="90"/>
  <c r="AB106" i="90"/>
  <c r="AG107" i="90"/>
  <c r="AV91" i="90"/>
  <c r="AL92" i="90"/>
  <c r="AB93" i="90"/>
  <c r="AG94" i="90"/>
  <c r="AL95" i="90"/>
  <c r="AQ96" i="90"/>
  <c r="AV97" i="90"/>
  <c r="W100" i="90"/>
  <c r="AB101" i="90"/>
  <c r="AG102" i="90"/>
  <c r="AL103" i="90"/>
  <c r="AQ104" i="90"/>
  <c r="AV105" i="90"/>
  <c r="AQ90" i="90"/>
  <c r="AG91" i="90"/>
  <c r="W92" i="90"/>
  <c r="W95" i="90"/>
  <c r="AB96" i="90"/>
  <c r="AG97" i="90"/>
  <c r="AL98" i="90"/>
  <c r="AQ99" i="90"/>
  <c r="AV100" i="90"/>
  <c r="W103" i="90"/>
  <c r="AB104" i="90"/>
  <c r="AG105" i="90"/>
  <c r="AL106" i="90"/>
  <c r="AQ107" i="90"/>
  <c r="AV92" i="90"/>
  <c r="AL93" i="90"/>
  <c r="AQ94" i="90"/>
  <c r="AV95" i="90"/>
  <c r="W98" i="90"/>
  <c r="AB99" i="90"/>
  <c r="AG100" i="90"/>
  <c r="AL101" i="90"/>
  <c r="AQ102" i="90"/>
  <c r="AV103" i="90"/>
  <c r="W106" i="90"/>
  <c r="AB107" i="90"/>
  <c r="AG88" i="90"/>
  <c r="W89" i="90"/>
  <c r="AQ91" i="90"/>
  <c r="AG92" i="90"/>
  <c r="W93" i="90"/>
  <c r="AB94" i="90"/>
  <c r="AG95" i="90"/>
  <c r="AL96" i="90"/>
  <c r="AQ97" i="90"/>
  <c r="AV98" i="90"/>
  <c r="W101" i="90"/>
  <c r="AB102" i="90"/>
  <c r="AG103" i="90"/>
  <c r="AL104" i="90"/>
  <c r="AQ105" i="90"/>
  <c r="AV106" i="90"/>
  <c r="AL9" i="90"/>
  <c r="AG8" i="90"/>
  <c r="AG9" i="90"/>
  <c r="AG10" i="90"/>
  <c r="AG11" i="90"/>
  <c r="AG12" i="90"/>
  <c r="AG13" i="90"/>
  <c r="AQ14" i="90"/>
  <c r="AV15" i="90"/>
  <c r="AL23" i="90"/>
  <c r="AV23" i="90"/>
  <c r="W18" i="90"/>
  <c r="W23" i="90"/>
  <c r="AL27" i="90"/>
  <c r="AQ8" i="90"/>
  <c r="AQ9" i="90"/>
  <c r="AQ10" i="90"/>
  <c r="AQ11" i="90"/>
  <c r="AQ12" i="90"/>
  <c r="AQ13" i="90"/>
  <c r="W15" i="90"/>
  <c r="AV18" i="90"/>
  <c r="W21" i="90"/>
  <c r="W27" i="90"/>
  <c r="AL12" i="90"/>
  <c r="AB8" i="90"/>
  <c r="AB9" i="90"/>
  <c r="AB10" i="90"/>
  <c r="AB11" i="90"/>
  <c r="AB12" i="90"/>
  <c r="AB13" i="90"/>
  <c r="AB14" i="90"/>
  <c r="AQ15" i="90"/>
  <c r="AL18" i="90"/>
  <c r="W19" i="90"/>
  <c r="AB23" i="90"/>
  <c r="W25" i="90"/>
  <c r="AL11" i="90"/>
  <c r="AV14" i="90"/>
  <c r="AL14" i="90"/>
  <c r="W16" i="90"/>
  <c r="AV16" i="90"/>
  <c r="AB18" i="90"/>
  <c r="AV19" i="90"/>
  <c r="AB27" i="90"/>
  <c r="W29" i="90"/>
  <c r="W30" i="90"/>
  <c r="AV31" i="90"/>
  <c r="AG36" i="90"/>
  <c r="AG40" i="90"/>
  <c r="W41" i="90"/>
  <c r="AB20" i="90"/>
  <c r="AL20" i="90"/>
  <c r="AV20" i="90"/>
  <c r="AB24" i="90"/>
  <c r="AL24" i="90"/>
  <c r="AV24" i="90"/>
  <c r="AB28" i="90"/>
  <c r="AL28" i="90"/>
  <c r="AV28" i="90"/>
  <c r="AQ32" i="90"/>
  <c r="W35" i="90"/>
  <c r="AB37" i="90"/>
  <c r="AL37" i="90"/>
  <c r="AL39" i="90"/>
  <c r="AL41" i="90"/>
  <c r="AB44" i="90"/>
  <c r="AV45" i="90"/>
  <c r="AL46" i="90"/>
  <c r="AV47" i="90"/>
  <c r="AB41" i="90"/>
  <c r="W46" i="90"/>
  <c r="AG43" i="90"/>
  <c r="AG47" i="90"/>
  <c r="W52" i="90"/>
  <c r="AB54" i="90"/>
  <c r="AG56" i="90"/>
  <c r="AV57" i="90"/>
  <c r="AB45" i="90"/>
  <c r="AL47" i="90"/>
  <c r="AL50" i="90"/>
  <c r="AV51" i="90"/>
  <c r="AV54" i="90"/>
  <c r="W55" i="90"/>
  <c r="AB57" i="90"/>
  <c r="AB58" i="90"/>
  <c r="AB22" i="90"/>
  <c r="AL22" i="90"/>
  <c r="AV22" i="90"/>
  <c r="AB26" i="90"/>
  <c r="AL26" i="90"/>
  <c r="AV26" i="90"/>
  <c r="AB30" i="90"/>
  <c r="AL30" i="90"/>
  <c r="AV30" i="90"/>
  <c r="W31" i="90"/>
  <c r="AG31" i="90"/>
  <c r="AQ31" i="90"/>
  <c r="AV32" i="90"/>
  <c r="AB35" i="90"/>
  <c r="AG37" i="90"/>
  <c r="AG39" i="90"/>
  <c r="AQ39" i="90"/>
  <c r="AB42" i="90"/>
  <c r="AG44" i="90"/>
  <c r="AG48" i="90"/>
  <c r="AL53" i="90"/>
  <c r="AV58" i="90"/>
  <c r="AB32" i="90"/>
  <c r="AL32" i="90"/>
  <c r="AL36" i="90"/>
  <c r="AV36" i="90"/>
  <c r="W37" i="90"/>
  <c r="AV46" i="90"/>
  <c r="W47" i="90"/>
  <c r="AB49" i="90"/>
  <c r="AG51" i="90"/>
  <c r="W56" i="90"/>
  <c r="AG58" i="90"/>
  <c r="AV59" i="90"/>
  <c r="AG69" i="90"/>
  <c r="AB17" i="90"/>
  <c r="AL17" i="90"/>
  <c r="AV17" i="90"/>
  <c r="AB21" i="90"/>
  <c r="AL21" i="90"/>
  <c r="AV21" i="90"/>
  <c r="AB25" i="90"/>
  <c r="AL25" i="90"/>
  <c r="AV25" i="90"/>
  <c r="AB29" i="90"/>
  <c r="AL29" i="90"/>
  <c r="AV29" i="90"/>
  <c r="AV33" i="90"/>
  <c r="W34" i="90"/>
  <c r="AB36" i="90"/>
  <c r="AG38" i="90"/>
  <c r="AQ38" i="90"/>
  <c r="AL40" i="90"/>
  <c r="AB43" i="90"/>
  <c r="AV44" i="90"/>
  <c r="AG45" i="90"/>
  <c r="AV49" i="90"/>
  <c r="AL51" i="90"/>
  <c r="AL54" i="90"/>
  <c r="AV55" i="90"/>
  <c r="AQ16" i="90"/>
  <c r="AQ17" i="90"/>
  <c r="AQ18" i="90"/>
  <c r="AQ19" i="90"/>
  <c r="AQ20" i="90"/>
  <c r="AQ21" i="90"/>
  <c r="AQ22" i="90"/>
  <c r="AQ23" i="90"/>
  <c r="AQ24" i="90"/>
  <c r="AQ25" i="90"/>
  <c r="AQ26" i="90"/>
  <c r="AQ27" i="90"/>
  <c r="AQ28" i="90"/>
  <c r="AQ29" i="90"/>
  <c r="AQ30" i="90"/>
  <c r="AL31" i="90"/>
  <c r="AG32" i="90"/>
  <c r="AL33" i="90"/>
  <c r="AQ34" i="90"/>
  <c r="AV35" i="90"/>
  <c r="W38" i="90"/>
  <c r="W39" i="90"/>
  <c r="W40" i="90"/>
  <c r="AV40" i="90"/>
  <c r="W42" i="90"/>
  <c r="AL43" i="90"/>
  <c r="AB46" i="90"/>
  <c r="AB47" i="90"/>
  <c r="W49" i="90"/>
  <c r="AG49" i="90"/>
  <c r="AB51" i="90"/>
  <c r="W53" i="90"/>
  <c r="AG53" i="90"/>
  <c r="AB55" i="90"/>
  <c r="W57" i="90"/>
  <c r="AG57" i="90"/>
  <c r="AG61" i="90"/>
  <c r="AV61" i="90"/>
  <c r="AQ64" i="90"/>
  <c r="AB66" i="90"/>
  <c r="AG72" i="90"/>
  <c r="AG73" i="90"/>
  <c r="AG76" i="90"/>
  <c r="AV60" i="90"/>
  <c r="AQ62" i="90"/>
  <c r="AB67" i="90"/>
  <c r="AQ69" i="90"/>
  <c r="AL71" i="90"/>
  <c r="AL74" i="90"/>
  <c r="AB62" i="90"/>
  <c r="AV69" i="90"/>
  <c r="AL72" i="90"/>
  <c r="AQ77" i="90"/>
  <c r="AQ80" i="90"/>
  <c r="AQ65" i="90"/>
  <c r="W68" i="90"/>
  <c r="AQ72" i="90"/>
  <c r="AG62" i="90"/>
  <c r="AL67" i="90"/>
  <c r="AG46" i="90"/>
  <c r="AL48" i="90"/>
  <c r="AV48" i="90"/>
  <c r="AL52" i="90"/>
  <c r="AV52" i="90"/>
  <c r="AL56" i="90"/>
  <c r="AV56" i="90"/>
  <c r="AB61" i="90"/>
  <c r="AL13" i="90"/>
  <c r="AV10" i="90"/>
  <c r="AV11" i="90"/>
  <c r="AV12" i="90"/>
  <c r="AV13" i="90"/>
  <c r="AL15" i="90"/>
  <c r="W17" i="90"/>
  <c r="W28" i="90"/>
  <c r="AB40" i="90"/>
  <c r="AV41" i="90"/>
  <c r="AL42" i="90"/>
  <c r="AV43" i="90"/>
  <c r="G31" i="90" l="1"/>
  <c r="BB28" i="90"/>
  <c r="BB17" i="90"/>
  <c r="BB68" i="90"/>
  <c r="BB57" i="90"/>
  <c r="BB53" i="90"/>
  <c r="BB49" i="90"/>
  <c r="BB42" i="90"/>
  <c r="BB40" i="90"/>
  <c r="BB39" i="90"/>
  <c r="BB38" i="90"/>
  <c r="BB34" i="90"/>
  <c r="BB56" i="90"/>
  <c r="BB47" i="90"/>
  <c r="BB37" i="90"/>
  <c r="BB31" i="90"/>
  <c r="BB55" i="90"/>
  <c r="BB52" i="90"/>
  <c r="BB46" i="90"/>
  <c r="BB35" i="90"/>
  <c r="BB41" i="90"/>
  <c r="BB30" i="90"/>
  <c r="BB29" i="90"/>
  <c r="BB16" i="90"/>
  <c r="BB25" i="90"/>
  <c r="BB19" i="90"/>
  <c r="BB27" i="90"/>
  <c r="BB21" i="90"/>
  <c r="BB15" i="90"/>
  <c r="BB23" i="90"/>
  <c r="BB18" i="90"/>
  <c r="BB101" i="90"/>
  <c r="BB93" i="90"/>
  <c r="BB89" i="90"/>
  <c r="BB106" i="90"/>
  <c r="BB98" i="90"/>
  <c r="BB103" i="90"/>
  <c r="BB95" i="90"/>
  <c r="BB92" i="90"/>
  <c r="BB100" i="90"/>
  <c r="BB105" i="90"/>
  <c r="BB97" i="90"/>
  <c r="BB91" i="90"/>
  <c r="BB87" i="90"/>
  <c r="BB83" i="90"/>
  <c r="BB102" i="90"/>
  <c r="BB104" i="90"/>
  <c r="BB96" i="90"/>
  <c r="BB88" i="90"/>
  <c r="BB107" i="90"/>
  <c r="BB94" i="90"/>
  <c r="BB90" i="90"/>
  <c r="BB82" i="90"/>
  <c r="BB80" i="90"/>
  <c r="BB76" i="90"/>
  <c r="BB72" i="90"/>
  <c r="BB86" i="90"/>
  <c r="BB77" i="90"/>
  <c r="BB66" i="90"/>
  <c r="BB99" i="90"/>
  <c r="BB74" i="90"/>
  <c r="BB71" i="90"/>
  <c r="BB67" i="90"/>
  <c r="BB64" i="90"/>
  <c r="BB81" i="90"/>
  <c r="BB78" i="90"/>
  <c r="BB84" i="90"/>
  <c r="BB70" i="90"/>
  <c r="BB62" i="90"/>
  <c r="BB61" i="90"/>
  <c r="BB60" i="90"/>
  <c r="BB59" i="90"/>
  <c r="BB58" i="90"/>
  <c r="BB69" i="90"/>
  <c r="BB63" i="90"/>
  <c r="BB85" i="90"/>
  <c r="BB73" i="90"/>
  <c r="BB65" i="90"/>
  <c r="BB79" i="90"/>
  <c r="BB54" i="90"/>
  <c r="BB50" i="90"/>
  <c r="BB44" i="90"/>
  <c r="BB32" i="90"/>
  <c r="BB75" i="90"/>
  <c r="BB20" i="90"/>
  <c r="BB22" i="90"/>
  <c r="BB8" i="90"/>
  <c r="BB9" i="90"/>
  <c r="BB10" i="90"/>
  <c r="BB11" i="90"/>
  <c r="BB12" i="90"/>
  <c r="BB13" i="90"/>
  <c r="BB14" i="90"/>
  <c r="BB24" i="90"/>
  <c r="BB26" i="90"/>
  <c r="BB43" i="90"/>
  <c r="BB36" i="90"/>
  <c r="BB45" i="90"/>
  <c r="BB48" i="90"/>
  <c r="BB33" i="90"/>
  <c r="BB51" i="90"/>
  <c r="AZ59" i="90"/>
  <c r="AZ57" i="90"/>
  <c r="AZ56" i="90"/>
  <c r="AZ55" i="90"/>
  <c r="AZ54" i="90"/>
  <c r="AZ53" i="90"/>
  <c r="AZ52" i="90"/>
  <c r="AZ51" i="90"/>
  <c r="AZ50" i="90"/>
  <c r="AZ49" i="90"/>
  <c r="AZ48" i="90"/>
  <c r="AZ47" i="90"/>
  <c r="AZ42" i="90"/>
  <c r="AZ40" i="90"/>
  <c r="AZ39" i="90"/>
  <c r="AZ38" i="90"/>
  <c r="AZ72" i="90"/>
  <c r="AZ75" i="90"/>
  <c r="AZ71" i="90"/>
  <c r="AZ64" i="90"/>
  <c r="AZ61" i="90"/>
  <c r="AZ68" i="90"/>
  <c r="AZ36" i="90"/>
  <c r="AZ45" i="90"/>
  <c r="AZ63" i="90"/>
  <c r="AZ41" i="90"/>
  <c r="AZ44" i="90"/>
  <c r="AZ34" i="90"/>
  <c r="AZ62" i="90"/>
  <c r="AZ58" i="90"/>
  <c r="AZ32" i="90"/>
  <c r="AZ22" i="90"/>
  <c r="AZ20" i="90"/>
  <c r="AZ14" i="90"/>
  <c r="AZ13" i="90"/>
  <c r="AZ12" i="90"/>
  <c r="AZ11" i="90"/>
  <c r="AZ10" i="90"/>
  <c r="AZ9" i="90"/>
  <c r="AZ8" i="90"/>
  <c r="AZ31" i="90"/>
  <c r="AZ30" i="90"/>
  <c r="AZ35" i="90"/>
  <c r="AZ29" i="90"/>
  <c r="AZ19" i="90"/>
  <c r="AZ16" i="90"/>
  <c r="AZ27" i="90"/>
  <c r="AZ33" i="90"/>
  <c r="AZ23" i="90"/>
  <c r="AZ21" i="90"/>
  <c r="AZ15" i="90"/>
  <c r="AZ18" i="90"/>
  <c r="AZ17" i="90"/>
  <c r="AZ107" i="90"/>
  <c r="AZ99" i="90"/>
  <c r="AZ90" i="90"/>
  <c r="AZ104" i="90"/>
  <c r="AZ96" i="90"/>
  <c r="AZ101" i="90"/>
  <c r="AZ93" i="90"/>
  <c r="AZ106" i="90"/>
  <c r="AZ98" i="90"/>
  <c r="AZ103" i="90"/>
  <c r="AZ95" i="90"/>
  <c r="AZ92" i="90"/>
  <c r="AZ88" i="90"/>
  <c r="AZ84" i="90"/>
  <c r="AZ100" i="90"/>
  <c r="AZ102" i="90"/>
  <c r="AZ94" i="90"/>
  <c r="AZ89" i="90"/>
  <c r="AZ91" i="90"/>
  <c r="AZ83" i="90"/>
  <c r="AZ81" i="90"/>
  <c r="AZ77" i="90"/>
  <c r="AZ73" i="90"/>
  <c r="AZ69" i="90"/>
  <c r="AZ85" i="90"/>
  <c r="AZ82" i="90"/>
  <c r="AZ65" i="90"/>
  <c r="AZ86" i="90"/>
  <c r="AZ80" i="90"/>
  <c r="AZ70" i="90"/>
  <c r="AZ66" i="90"/>
  <c r="AZ105" i="90"/>
  <c r="AZ97" i="90"/>
  <c r="AZ87" i="90"/>
  <c r="AZ79" i="90"/>
  <c r="AZ76" i="90"/>
  <c r="AZ78" i="90"/>
  <c r="AZ74" i="90"/>
  <c r="AZ67" i="90"/>
  <c r="AZ60" i="90"/>
  <c r="AZ24" i="90"/>
  <c r="AZ26" i="90"/>
  <c r="AZ37" i="90"/>
  <c r="AZ28" i="90"/>
  <c r="AZ25" i="90"/>
  <c r="AZ46" i="90"/>
  <c r="AZ43" i="90"/>
  <c r="BA69" i="90"/>
  <c r="BA63" i="90"/>
  <c r="BA75" i="90"/>
  <c r="BA72" i="90"/>
  <c r="BA35" i="90"/>
  <c r="BA76" i="90"/>
  <c r="BA74" i="90"/>
  <c r="BA71" i="90"/>
  <c r="BA54" i="90"/>
  <c r="BA50" i="90"/>
  <c r="BA78" i="90"/>
  <c r="BA64" i="90"/>
  <c r="BA68" i="90"/>
  <c r="BA67" i="90"/>
  <c r="BA45" i="90"/>
  <c r="BA33" i="90"/>
  <c r="BA31" i="90"/>
  <c r="BA48" i="90"/>
  <c r="BA41" i="90"/>
  <c r="BA38" i="90"/>
  <c r="BA27" i="90"/>
  <c r="BA23" i="90"/>
  <c r="BA19" i="90"/>
  <c r="BA44" i="90"/>
  <c r="BA34" i="90"/>
  <c r="BA56" i="90"/>
  <c r="BA53" i="90"/>
  <c r="BA47" i="90"/>
  <c r="BA39" i="90"/>
  <c r="BA37" i="90"/>
  <c r="BA28" i="90"/>
  <c r="BA24" i="90"/>
  <c r="BA20" i="90"/>
  <c r="BA55" i="90"/>
  <c r="BA43" i="90"/>
  <c r="BA52" i="90"/>
  <c r="BA49" i="90"/>
  <c r="BA104" i="90"/>
  <c r="BA96" i="90"/>
  <c r="BA101" i="90"/>
  <c r="BA93" i="90"/>
  <c r="BA106" i="90"/>
  <c r="BA98" i="90"/>
  <c r="BA103" i="90"/>
  <c r="BA95" i="90"/>
  <c r="BA92" i="90"/>
  <c r="BA100" i="90"/>
  <c r="BA105" i="90"/>
  <c r="BA107" i="90"/>
  <c r="BA99" i="90"/>
  <c r="BA90" i="90"/>
  <c r="BA86" i="90"/>
  <c r="BA82" i="90"/>
  <c r="BA102" i="90"/>
  <c r="BA88" i="90"/>
  <c r="BA87" i="90"/>
  <c r="BA97" i="90"/>
  <c r="BA66" i="90"/>
  <c r="BA91" i="90"/>
  <c r="BA80" i="90"/>
  <c r="BA70" i="90"/>
  <c r="BA62" i="90"/>
  <c r="BA61" i="90"/>
  <c r="BA60" i="90"/>
  <c r="BA59" i="90"/>
  <c r="BA58" i="90"/>
  <c r="BA77" i="90"/>
  <c r="BA83" i="90"/>
  <c r="BA94" i="90"/>
  <c r="BA81" i="90"/>
  <c r="BA84" i="90"/>
  <c r="BA89" i="90"/>
  <c r="BA85" i="90"/>
  <c r="BA73" i="90"/>
  <c r="BA65" i="90"/>
  <c r="BA79" i="90"/>
  <c r="BA13" i="90"/>
  <c r="BA57" i="90"/>
  <c r="BA17" i="90"/>
  <c r="BA12" i="90"/>
  <c r="BA36" i="90"/>
  <c r="BA51" i="90"/>
  <c r="BA14" i="90"/>
  <c r="BA18" i="90"/>
  <c r="BA40" i="90"/>
  <c r="BA11" i="90"/>
  <c r="BA15" i="90"/>
  <c r="BA21" i="90"/>
  <c r="BA10" i="90"/>
  <c r="BA25" i="90"/>
  <c r="BA16" i="90"/>
  <c r="BA29" i="90"/>
  <c r="BA32" i="90"/>
  <c r="BA8" i="90"/>
  <c r="BA9" i="90"/>
  <c r="BA22" i="90"/>
  <c r="BA26" i="90"/>
  <c r="BA30" i="90"/>
  <c r="BA42" i="90"/>
  <c r="BA46" i="90"/>
  <c r="AY24" i="90"/>
  <c r="AY58" i="90"/>
  <c r="AY29" i="90"/>
  <c r="AY25" i="90"/>
  <c r="AY51" i="90"/>
  <c r="AY46" i="90"/>
  <c r="AY35" i="90"/>
  <c r="AY30" i="90"/>
  <c r="AY26" i="90"/>
  <c r="AY22" i="90"/>
  <c r="AY18" i="90"/>
  <c r="AY38" i="90"/>
  <c r="AY50" i="90"/>
  <c r="AY41" i="90"/>
  <c r="AY27" i="90"/>
  <c r="AY23" i="90"/>
  <c r="AY47" i="90"/>
  <c r="AY55" i="90"/>
  <c r="AY70" i="90"/>
  <c r="AY67" i="90"/>
  <c r="AY71" i="90"/>
  <c r="AY68" i="90"/>
  <c r="AY62" i="90"/>
  <c r="AY57" i="90"/>
  <c r="AY53" i="90"/>
  <c r="AY49" i="90"/>
  <c r="AY45" i="90"/>
  <c r="AY33" i="90"/>
  <c r="AY31" i="90"/>
  <c r="AY72" i="90"/>
  <c r="AY59" i="90"/>
  <c r="AY69" i="90"/>
  <c r="AY64" i="90"/>
  <c r="AY61" i="90"/>
  <c r="AY56" i="90"/>
  <c r="AY52" i="90"/>
  <c r="AY48" i="90"/>
  <c r="AY43" i="90"/>
  <c r="AY102" i="90"/>
  <c r="AY94" i="90"/>
  <c r="AY107" i="90"/>
  <c r="AY99" i="90"/>
  <c r="AY104" i="90"/>
  <c r="AY96" i="90"/>
  <c r="AY101" i="90"/>
  <c r="AY93" i="90"/>
  <c r="AY106" i="90"/>
  <c r="AY98" i="90"/>
  <c r="AY103" i="90"/>
  <c r="AY105" i="90"/>
  <c r="AY97" i="90"/>
  <c r="AY91" i="90"/>
  <c r="AY87" i="90"/>
  <c r="AY83" i="90"/>
  <c r="AY90" i="90"/>
  <c r="AY100" i="90"/>
  <c r="AY88" i="90"/>
  <c r="AY95" i="90"/>
  <c r="AY89" i="90"/>
  <c r="AY79" i="90"/>
  <c r="AY76" i="90"/>
  <c r="AY73" i="90"/>
  <c r="AY85" i="90"/>
  <c r="AY82" i="90"/>
  <c r="AY65" i="90"/>
  <c r="AY86" i="90"/>
  <c r="AY80" i="90"/>
  <c r="AY77" i="90"/>
  <c r="AY81" i="90"/>
  <c r="AY92" i="90"/>
  <c r="AY63" i="90"/>
  <c r="AY28" i="90"/>
  <c r="AY34" i="90"/>
  <c r="AY42" i="90"/>
  <c r="AY54" i="90"/>
  <c r="AY15" i="90"/>
  <c r="AY40" i="90"/>
  <c r="AY16" i="90"/>
  <c r="AY19" i="90"/>
  <c r="AY39" i="90"/>
  <c r="AY32" i="90"/>
  <c r="AY60" i="90"/>
  <c r="AY8" i="90"/>
  <c r="AY9" i="90"/>
  <c r="AY10" i="90"/>
  <c r="AY11" i="90"/>
  <c r="AY12" i="90"/>
  <c r="AY13" i="90"/>
  <c r="AY14" i="90"/>
  <c r="AY20" i="90"/>
  <c r="AY17" i="90"/>
  <c r="AY37" i="90"/>
  <c r="AY44" i="90"/>
  <c r="AY21" i="90"/>
  <c r="AY36" i="90"/>
  <c r="AY66" i="90"/>
  <c r="AY84" i="90"/>
  <c r="AY74" i="90"/>
  <c r="AY78" i="90"/>
  <c r="AY75" i="90"/>
  <c r="AX32" i="90"/>
  <c r="AX35" i="90"/>
  <c r="AX38" i="90"/>
  <c r="AX69" i="90"/>
  <c r="AX59" i="90"/>
  <c r="AX57" i="90"/>
  <c r="AX56" i="90"/>
  <c r="AX55" i="90"/>
  <c r="AX54" i="90"/>
  <c r="AX53" i="90"/>
  <c r="AX52" i="90"/>
  <c r="AX51" i="90"/>
  <c r="AX50" i="90"/>
  <c r="AX49" i="90"/>
  <c r="AX48" i="90"/>
  <c r="AX47" i="90"/>
  <c r="AX46" i="90"/>
  <c r="AX45" i="90"/>
  <c r="AX44" i="90"/>
  <c r="AX43" i="90"/>
  <c r="AX42" i="90"/>
  <c r="AX41" i="90"/>
  <c r="AX64" i="90"/>
  <c r="AX62" i="90"/>
  <c r="AX66" i="90"/>
  <c r="AX36" i="90"/>
  <c r="AX65" i="90"/>
  <c r="AX60" i="90"/>
  <c r="AX68" i="90"/>
  <c r="AX61" i="90"/>
  <c r="AX34" i="90"/>
  <c r="AX30" i="90"/>
  <c r="AX29" i="90"/>
  <c r="AX28" i="90"/>
  <c r="AX27" i="90"/>
  <c r="AX26" i="90"/>
  <c r="AX25" i="90"/>
  <c r="AX24" i="90"/>
  <c r="AX23" i="90"/>
  <c r="AX22" i="90"/>
  <c r="AX21" i="90"/>
  <c r="AX20" i="90"/>
  <c r="AX19" i="90"/>
  <c r="AX18" i="90"/>
  <c r="AX17" i="90"/>
  <c r="AX105" i="90"/>
  <c r="AX97" i="90"/>
  <c r="AX91" i="90"/>
  <c r="AX102" i="90"/>
  <c r="AX94" i="90"/>
  <c r="AX107" i="90"/>
  <c r="AX99" i="90"/>
  <c r="AX104" i="90"/>
  <c r="AX96" i="90"/>
  <c r="AX101" i="90"/>
  <c r="AX93" i="90"/>
  <c r="AX89" i="90"/>
  <c r="AX85" i="90"/>
  <c r="AX106" i="90"/>
  <c r="AX100" i="90"/>
  <c r="AX90" i="90"/>
  <c r="AX98" i="90"/>
  <c r="AX88" i="90"/>
  <c r="AX87" i="90"/>
  <c r="AX103" i="90"/>
  <c r="AX92" i="90"/>
  <c r="AX84" i="90"/>
  <c r="AX78" i="90"/>
  <c r="AX74" i="90"/>
  <c r="AX70" i="90"/>
  <c r="AX67" i="90"/>
  <c r="AX63" i="90"/>
  <c r="AX15" i="90"/>
  <c r="AX33" i="90"/>
  <c r="AX58" i="90"/>
  <c r="AX16" i="90"/>
  <c r="AX39" i="90"/>
  <c r="AX8" i="90"/>
  <c r="AX9" i="90"/>
  <c r="AX10" i="90"/>
  <c r="AX11" i="90"/>
  <c r="AX12" i="90"/>
  <c r="AX13" i="90"/>
  <c r="AX14" i="90"/>
  <c r="AX31" i="90"/>
  <c r="AX37" i="90"/>
  <c r="AX40" i="90"/>
  <c r="AX71" i="90"/>
  <c r="AX77" i="90"/>
  <c r="AX72" i="90"/>
  <c r="AX75" i="90"/>
  <c r="AX81" i="90"/>
  <c r="AX80" i="90"/>
  <c r="AX83" i="90"/>
  <c r="AX86" i="90"/>
  <c r="AX82" i="90"/>
  <c r="AX73" i="90"/>
  <c r="AX76" i="90"/>
  <c r="AX79" i="90"/>
  <c r="AX95" i="90"/>
  <c r="E33" i="90"/>
  <c r="F32" i="90"/>
  <c r="H93" i="90"/>
  <c r="Q56" i="79"/>
  <c r="S54" i="79"/>
  <c r="Q49" i="79"/>
  <c r="Q46" i="79"/>
  <c r="Q50" i="79"/>
  <c r="X18" i="79"/>
  <c r="X19" i="79" s="1"/>
  <c r="Q43" i="79"/>
  <c r="Q47" i="79"/>
  <c r="AA26" i="79"/>
  <c r="T57" i="79"/>
  <c r="S57" i="79"/>
  <c r="T51" i="79"/>
  <c r="T54" i="79"/>
  <c r="AB20" i="79"/>
  <c r="T48" i="79"/>
  <c r="Q55" i="79"/>
  <c r="T45" i="79"/>
  <c r="Q52" i="79"/>
  <c r="AH26" i="79"/>
  <c r="Q36" i="79"/>
  <c r="Q37" i="79"/>
  <c r="Q31" i="79"/>
  <c r="Q34" i="79"/>
  <c r="Q30" i="79"/>
  <c r="R35" i="79"/>
  <c r="X15" i="79"/>
  <c r="R32" i="79"/>
  <c r="R29" i="79"/>
  <c r="Q33" i="79"/>
  <c r="Q27" i="79"/>
  <c r="Q21" i="79"/>
  <c r="Q22" i="79"/>
  <c r="Q16" i="79"/>
  <c r="Q15" i="79"/>
  <c r="R23" i="79"/>
  <c r="R20" i="79"/>
  <c r="Q28" i="79"/>
  <c r="X14" i="79"/>
  <c r="C364" i="72"/>
  <c r="D364" i="72"/>
  <c r="E364" i="72"/>
  <c r="F364" i="72"/>
  <c r="G364" i="72"/>
  <c r="H364" i="72"/>
  <c r="I364" i="72"/>
  <c r="J364" i="72"/>
  <c r="K364" i="72"/>
  <c r="L364" i="72"/>
  <c r="M364" i="72"/>
  <c r="N364" i="72"/>
  <c r="C356" i="72"/>
  <c r="D356" i="72"/>
  <c r="E356" i="72"/>
  <c r="F356" i="72"/>
  <c r="G356" i="72"/>
  <c r="H356" i="72"/>
  <c r="I356" i="72"/>
  <c r="J356" i="72"/>
  <c r="K356" i="72"/>
  <c r="L356" i="72"/>
  <c r="M356" i="72"/>
  <c r="N356" i="72"/>
  <c r="C357" i="72"/>
  <c r="D357" i="72"/>
  <c r="E357" i="72"/>
  <c r="F357" i="72"/>
  <c r="G357" i="72"/>
  <c r="H357" i="72"/>
  <c r="I357" i="72"/>
  <c r="J357" i="72"/>
  <c r="K357" i="72"/>
  <c r="L357" i="72"/>
  <c r="M357" i="72"/>
  <c r="N357" i="72"/>
  <c r="C358" i="72"/>
  <c r="D358" i="72"/>
  <c r="E358" i="72"/>
  <c r="F358" i="72"/>
  <c r="G358" i="72"/>
  <c r="H358" i="72"/>
  <c r="I358" i="72"/>
  <c r="J358" i="72"/>
  <c r="K358" i="72"/>
  <c r="L358" i="72"/>
  <c r="M358" i="72"/>
  <c r="N358" i="72"/>
  <c r="C359" i="72"/>
  <c r="D359" i="72"/>
  <c r="E359" i="72"/>
  <c r="F359" i="72"/>
  <c r="G359" i="72"/>
  <c r="H359" i="72"/>
  <c r="I359" i="72"/>
  <c r="J359" i="72"/>
  <c r="K359" i="72"/>
  <c r="L359" i="72"/>
  <c r="M359" i="72"/>
  <c r="N359" i="72"/>
  <c r="C360" i="72"/>
  <c r="D360" i="72"/>
  <c r="E360" i="72"/>
  <c r="F360" i="72"/>
  <c r="G360" i="72"/>
  <c r="H360" i="72"/>
  <c r="I360" i="72"/>
  <c r="J360" i="72"/>
  <c r="K360" i="72"/>
  <c r="L360" i="72"/>
  <c r="M360" i="72"/>
  <c r="N360" i="72"/>
  <c r="C361" i="72"/>
  <c r="D361" i="72"/>
  <c r="E361" i="72"/>
  <c r="F361" i="72"/>
  <c r="G361" i="72"/>
  <c r="H361" i="72"/>
  <c r="I361" i="72"/>
  <c r="J361" i="72"/>
  <c r="K361" i="72"/>
  <c r="L361" i="72"/>
  <c r="M361" i="72"/>
  <c r="N361" i="72"/>
  <c r="C362" i="72"/>
  <c r="D362" i="72"/>
  <c r="E362" i="72"/>
  <c r="F362" i="72"/>
  <c r="G362" i="72"/>
  <c r="H362" i="72"/>
  <c r="I362" i="72"/>
  <c r="J362" i="72"/>
  <c r="K362" i="72"/>
  <c r="L362" i="72"/>
  <c r="M362" i="72"/>
  <c r="N362" i="72"/>
  <c r="C363" i="72"/>
  <c r="D363" i="72"/>
  <c r="E363" i="72"/>
  <c r="F363" i="72"/>
  <c r="G363" i="72"/>
  <c r="H363" i="72"/>
  <c r="I363" i="72"/>
  <c r="J363" i="72"/>
  <c r="K363" i="72"/>
  <c r="L363" i="72"/>
  <c r="M363" i="72"/>
  <c r="N363" i="72"/>
  <c r="C328" i="72"/>
  <c r="D328" i="72"/>
  <c r="E328" i="72"/>
  <c r="F328" i="72"/>
  <c r="G328" i="72"/>
  <c r="H328" i="72"/>
  <c r="I328" i="72"/>
  <c r="J328" i="72"/>
  <c r="K328" i="72"/>
  <c r="L328" i="72"/>
  <c r="M328" i="72"/>
  <c r="N328" i="72"/>
  <c r="C329" i="72"/>
  <c r="D329" i="72"/>
  <c r="E329" i="72"/>
  <c r="F329" i="72"/>
  <c r="G329" i="72"/>
  <c r="H329" i="72"/>
  <c r="I329" i="72"/>
  <c r="J329" i="72"/>
  <c r="K329" i="72"/>
  <c r="L329" i="72"/>
  <c r="M329" i="72"/>
  <c r="N329" i="72"/>
  <c r="C330" i="72"/>
  <c r="D330" i="72"/>
  <c r="E330" i="72"/>
  <c r="F330" i="72"/>
  <c r="G330" i="72"/>
  <c r="H330" i="72"/>
  <c r="I330" i="72"/>
  <c r="J330" i="72"/>
  <c r="K330" i="72"/>
  <c r="L330" i="72"/>
  <c r="M330" i="72"/>
  <c r="N330" i="72"/>
  <c r="C331" i="72"/>
  <c r="D331" i="72"/>
  <c r="E331" i="72"/>
  <c r="F331" i="72"/>
  <c r="G331" i="72"/>
  <c r="H331" i="72"/>
  <c r="I331" i="72"/>
  <c r="J331" i="72"/>
  <c r="K331" i="72"/>
  <c r="L331" i="72"/>
  <c r="M331" i="72"/>
  <c r="N331" i="72"/>
  <c r="C332" i="72"/>
  <c r="D332" i="72"/>
  <c r="E332" i="72"/>
  <c r="F332" i="72"/>
  <c r="G332" i="72"/>
  <c r="H332" i="72"/>
  <c r="I332" i="72"/>
  <c r="J332" i="72"/>
  <c r="K332" i="72"/>
  <c r="L332" i="72"/>
  <c r="M332" i="72"/>
  <c r="N332" i="72"/>
  <c r="C333" i="72"/>
  <c r="D333" i="72"/>
  <c r="E333" i="72"/>
  <c r="F333" i="72"/>
  <c r="G333" i="72"/>
  <c r="H333" i="72"/>
  <c r="I333" i="72"/>
  <c r="J333" i="72"/>
  <c r="K333" i="72"/>
  <c r="L333" i="72"/>
  <c r="M333" i="72"/>
  <c r="N333" i="72"/>
  <c r="C334" i="72"/>
  <c r="D334" i="72"/>
  <c r="E334" i="72"/>
  <c r="F334" i="72"/>
  <c r="G334" i="72"/>
  <c r="H334" i="72"/>
  <c r="I334" i="72"/>
  <c r="J334" i="72"/>
  <c r="K334" i="72"/>
  <c r="L334" i="72"/>
  <c r="M334" i="72"/>
  <c r="N334" i="72"/>
  <c r="C335" i="72"/>
  <c r="D335" i="72"/>
  <c r="E335" i="72"/>
  <c r="F335" i="72"/>
  <c r="G335" i="72"/>
  <c r="H335" i="72"/>
  <c r="I335" i="72"/>
  <c r="J335" i="72"/>
  <c r="K335" i="72"/>
  <c r="L335" i="72"/>
  <c r="M335" i="72"/>
  <c r="N335" i="72"/>
  <c r="C336" i="72"/>
  <c r="D336" i="72"/>
  <c r="E336" i="72"/>
  <c r="F336" i="72"/>
  <c r="G336" i="72"/>
  <c r="H336" i="72"/>
  <c r="I336" i="72"/>
  <c r="J336" i="72"/>
  <c r="K336" i="72"/>
  <c r="L336" i="72"/>
  <c r="M336" i="72"/>
  <c r="N336" i="72"/>
  <c r="C337" i="72"/>
  <c r="D337" i="72"/>
  <c r="E337" i="72"/>
  <c r="F337" i="72"/>
  <c r="G337" i="72"/>
  <c r="H337" i="72"/>
  <c r="I337" i="72"/>
  <c r="J337" i="72"/>
  <c r="K337" i="72"/>
  <c r="L337" i="72"/>
  <c r="M337" i="72"/>
  <c r="N337" i="72"/>
  <c r="C338" i="72"/>
  <c r="D338" i="72"/>
  <c r="E338" i="72"/>
  <c r="F338" i="72"/>
  <c r="G338" i="72"/>
  <c r="H338" i="72"/>
  <c r="I338" i="72"/>
  <c r="J338" i="72"/>
  <c r="K338" i="72"/>
  <c r="L338" i="72"/>
  <c r="M338" i="72"/>
  <c r="N338" i="72"/>
  <c r="C339" i="72"/>
  <c r="D339" i="72"/>
  <c r="E339" i="72"/>
  <c r="F339" i="72"/>
  <c r="G339" i="72"/>
  <c r="H339" i="72"/>
  <c r="I339" i="72"/>
  <c r="J339" i="72"/>
  <c r="K339" i="72"/>
  <c r="L339" i="72"/>
  <c r="M339" i="72"/>
  <c r="N339" i="72"/>
  <c r="C340" i="72"/>
  <c r="D340" i="72"/>
  <c r="E340" i="72"/>
  <c r="F340" i="72"/>
  <c r="G340" i="72"/>
  <c r="H340" i="72"/>
  <c r="I340" i="72"/>
  <c r="J340" i="72"/>
  <c r="K340" i="72"/>
  <c r="L340" i="72"/>
  <c r="M340" i="72"/>
  <c r="N340" i="72"/>
  <c r="C341" i="72"/>
  <c r="D341" i="72"/>
  <c r="E341" i="72"/>
  <c r="F341" i="72"/>
  <c r="G341" i="72"/>
  <c r="H341" i="72"/>
  <c r="I341" i="72"/>
  <c r="J341" i="72"/>
  <c r="K341" i="72"/>
  <c r="L341" i="72"/>
  <c r="M341" i="72"/>
  <c r="N341" i="72"/>
  <c r="C342" i="72"/>
  <c r="D342" i="72"/>
  <c r="E342" i="72"/>
  <c r="F342" i="72"/>
  <c r="G342" i="72"/>
  <c r="H342" i="72"/>
  <c r="I342" i="72"/>
  <c r="J342" i="72"/>
  <c r="K342" i="72"/>
  <c r="L342" i="72"/>
  <c r="M342" i="72"/>
  <c r="N342" i="72"/>
  <c r="C343" i="72"/>
  <c r="D343" i="72"/>
  <c r="E343" i="72"/>
  <c r="F343" i="72"/>
  <c r="G343" i="72"/>
  <c r="H343" i="72"/>
  <c r="I343" i="72"/>
  <c r="J343" i="72"/>
  <c r="K343" i="72"/>
  <c r="L343" i="72"/>
  <c r="M343" i="72"/>
  <c r="N343" i="72"/>
  <c r="C344" i="72"/>
  <c r="D344" i="72"/>
  <c r="E344" i="72"/>
  <c r="F344" i="72"/>
  <c r="G344" i="72"/>
  <c r="H344" i="72"/>
  <c r="I344" i="72"/>
  <c r="J344" i="72"/>
  <c r="K344" i="72"/>
  <c r="L344" i="72"/>
  <c r="M344" i="72"/>
  <c r="N344" i="72"/>
  <c r="C345" i="72"/>
  <c r="D345" i="72"/>
  <c r="E345" i="72"/>
  <c r="F345" i="72"/>
  <c r="G345" i="72"/>
  <c r="H345" i="72"/>
  <c r="I345" i="72"/>
  <c r="J345" i="72"/>
  <c r="K345" i="72"/>
  <c r="L345" i="72"/>
  <c r="M345" i="72"/>
  <c r="N345" i="72"/>
  <c r="C346" i="72"/>
  <c r="D346" i="72"/>
  <c r="E346" i="72"/>
  <c r="F346" i="72"/>
  <c r="G346" i="72"/>
  <c r="H346" i="72"/>
  <c r="I346" i="72"/>
  <c r="J346" i="72"/>
  <c r="K346" i="72"/>
  <c r="L346" i="72"/>
  <c r="M346" i="72"/>
  <c r="N346" i="72"/>
  <c r="C347" i="72"/>
  <c r="D347" i="72"/>
  <c r="E347" i="72"/>
  <c r="F347" i="72"/>
  <c r="G347" i="72"/>
  <c r="H347" i="72"/>
  <c r="I347" i="72"/>
  <c r="J347" i="72"/>
  <c r="K347" i="72"/>
  <c r="L347" i="72"/>
  <c r="M347" i="72"/>
  <c r="N347" i="72"/>
  <c r="C348" i="72"/>
  <c r="D348" i="72"/>
  <c r="E348" i="72"/>
  <c r="F348" i="72"/>
  <c r="G348" i="72"/>
  <c r="H348" i="72"/>
  <c r="I348" i="72"/>
  <c r="J348" i="72"/>
  <c r="K348" i="72"/>
  <c r="L348" i="72"/>
  <c r="M348" i="72"/>
  <c r="N348" i="72"/>
  <c r="C349" i="72"/>
  <c r="D349" i="72"/>
  <c r="E349" i="72"/>
  <c r="F349" i="72"/>
  <c r="G349" i="72"/>
  <c r="H349" i="72"/>
  <c r="I349" i="72"/>
  <c r="J349" i="72"/>
  <c r="K349" i="72"/>
  <c r="L349" i="72"/>
  <c r="M349" i="72"/>
  <c r="N349" i="72"/>
  <c r="C350" i="72"/>
  <c r="D350" i="72"/>
  <c r="E350" i="72"/>
  <c r="F350" i="72"/>
  <c r="G350" i="72"/>
  <c r="H350" i="72"/>
  <c r="I350" i="72"/>
  <c r="J350" i="72"/>
  <c r="K350" i="72"/>
  <c r="L350" i="72"/>
  <c r="M350" i="72"/>
  <c r="N350" i="72"/>
  <c r="C351" i="72"/>
  <c r="D351" i="72"/>
  <c r="E351" i="72"/>
  <c r="F351" i="72"/>
  <c r="G351" i="72"/>
  <c r="H351" i="72"/>
  <c r="I351" i="72"/>
  <c r="J351" i="72"/>
  <c r="K351" i="72"/>
  <c r="L351" i="72"/>
  <c r="M351" i="72"/>
  <c r="N351" i="72"/>
  <c r="C352" i="72"/>
  <c r="D352" i="72"/>
  <c r="E352" i="72"/>
  <c r="F352" i="72"/>
  <c r="G352" i="72"/>
  <c r="H352" i="72"/>
  <c r="I352" i="72"/>
  <c r="J352" i="72"/>
  <c r="K352" i="72"/>
  <c r="L352" i="72"/>
  <c r="M352" i="72"/>
  <c r="N352" i="72"/>
  <c r="C353" i="72"/>
  <c r="D353" i="72"/>
  <c r="E353" i="72"/>
  <c r="F353" i="72"/>
  <c r="G353" i="72"/>
  <c r="H353" i="72"/>
  <c r="I353" i="72"/>
  <c r="J353" i="72"/>
  <c r="K353" i="72"/>
  <c r="L353" i="72"/>
  <c r="M353" i="72"/>
  <c r="N353" i="72"/>
  <c r="C354" i="72"/>
  <c r="D354" i="72"/>
  <c r="E354" i="72"/>
  <c r="F354" i="72"/>
  <c r="G354" i="72"/>
  <c r="H354" i="72"/>
  <c r="I354" i="72"/>
  <c r="J354" i="72"/>
  <c r="K354" i="72"/>
  <c r="L354" i="72"/>
  <c r="M354" i="72"/>
  <c r="N354" i="72"/>
  <c r="C355" i="72"/>
  <c r="D355" i="72"/>
  <c r="E355" i="72"/>
  <c r="F355" i="72"/>
  <c r="G355" i="72"/>
  <c r="H355" i="72"/>
  <c r="I355" i="72"/>
  <c r="J355" i="72"/>
  <c r="K355" i="72"/>
  <c r="L355" i="72"/>
  <c r="M355" i="72"/>
  <c r="N355" i="72"/>
  <c r="C205" i="72"/>
  <c r="D205" i="72"/>
  <c r="E205" i="72"/>
  <c r="F205" i="72"/>
  <c r="G205" i="72"/>
  <c r="H205" i="72"/>
  <c r="I205" i="72"/>
  <c r="J205" i="72"/>
  <c r="K205" i="72"/>
  <c r="L205" i="72"/>
  <c r="M205" i="72"/>
  <c r="N205" i="72"/>
  <c r="C206" i="72"/>
  <c r="D206" i="72"/>
  <c r="E206" i="72"/>
  <c r="F206" i="72"/>
  <c r="G206" i="72"/>
  <c r="H206" i="72"/>
  <c r="I206" i="72"/>
  <c r="J206" i="72"/>
  <c r="K206" i="72"/>
  <c r="L206" i="72"/>
  <c r="M206" i="72"/>
  <c r="N206" i="72"/>
  <c r="C207" i="72"/>
  <c r="D207" i="72"/>
  <c r="E207" i="72"/>
  <c r="F207" i="72"/>
  <c r="G207" i="72"/>
  <c r="H207" i="72"/>
  <c r="I207" i="72"/>
  <c r="J207" i="72"/>
  <c r="K207" i="72"/>
  <c r="L207" i="72"/>
  <c r="M207" i="72"/>
  <c r="N207" i="72"/>
  <c r="C208" i="72"/>
  <c r="D208" i="72"/>
  <c r="E208" i="72"/>
  <c r="F208" i="72"/>
  <c r="G208" i="72"/>
  <c r="H208" i="72"/>
  <c r="I208" i="72"/>
  <c r="J208" i="72"/>
  <c r="K208" i="72"/>
  <c r="L208" i="72"/>
  <c r="M208" i="72"/>
  <c r="N208" i="72"/>
  <c r="C209" i="72"/>
  <c r="D209" i="72"/>
  <c r="E209" i="72"/>
  <c r="F209" i="72"/>
  <c r="G209" i="72"/>
  <c r="H209" i="72"/>
  <c r="I209" i="72"/>
  <c r="J209" i="72"/>
  <c r="K209" i="72"/>
  <c r="L209" i="72"/>
  <c r="M209" i="72"/>
  <c r="N209" i="72"/>
  <c r="C210" i="72"/>
  <c r="D210" i="72"/>
  <c r="E210" i="72"/>
  <c r="F210" i="72"/>
  <c r="G210" i="72"/>
  <c r="H210" i="72"/>
  <c r="I210" i="72"/>
  <c r="J210" i="72"/>
  <c r="K210" i="72"/>
  <c r="L210" i="72"/>
  <c r="M210" i="72"/>
  <c r="N210" i="72"/>
  <c r="C211" i="72"/>
  <c r="D211" i="72"/>
  <c r="E211" i="72"/>
  <c r="F211" i="72"/>
  <c r="G211" i="72"/>
  <c r="H211" i="72"/>
  <c r="I211" i="72"/>
  <c r="J211" i="72"/>
  <c r="K211" i="72"/>
  <c r="L211" i="72"/>
  <c r="M211" i="72"/>
  <c r="N211" i="72"/>
  <c r="C212" i="72"/>
  <c r="D212" i="72"/>
  <c r="E212" i="72"/>
  <c r="F212" i="72"/>
  <c r="G212" i="72"/>
  <c r="H212" i="72"/>
  <c r="I212" i="72"/>
  <c r="J212" i="72"/>
  <c r="K212" i="72"/>
  <c r="L212" i="72"/>
  <c r="M212" i="72"/>
  <c r="N212" i="72"/>
  <c r="C213" i="72"/>
  <c r="D213" i="72"/>
  <c r="E213" i="72"/>
  <c r="F213" i="72"/>
  <c r="G213" i="72"/>
  <c r="H213" i="72"/>
  <c r="I213" i="72"/>
  <c r="J213" i="72"/>
  <c r="K213" i="72"/>
  <c r="L213" i="72"/>
  <c r="M213" i="72"/>
  <c r="N213" i="72"/>
  <c r="C214" i="72"/>
  <c r="D214" i="72"/>
  <c r="E214" i="72"/>
  <c r="F214" i="72"/>
  <c r="G214" i="72"/>
  <c r="H214" i="72"/>
  <c r="I214" i="72"/>
  <c r="J214" i="72"/>
  <c r="K214" i="72"/>
  <c r="L214" i="72"/>
  <c r="M214" i="72"/>
  <c r="N214" i="72"/>
  <c r="C215" i="72"/>
  <c r="D215" i="72"/>
  <c r="E215" i="72"/>
  <c r="F215" i="72"/>
  <c r="G215" i="72"/>
  <c r="H215" i="72"/>
  <c r="I215" i="72"/>
  <c r="J215" i="72"/>
  <c r="K215" i="72"/>
  <c r="L215" i="72"/>
  <c r="M215" i="72"/>
  <c r="N215" i="72"/>
  <c r="C216" i="72"/>
  <c r="D216" i="72"/>
  <c r="E216" i="72"/>
  <c r="F216" i="72"/>
  <c r="G216" i="72"/>
  <c r="H216" i="72"/>
  <c r="I216" i="72"/>
  <c r="J216" i="72"/>
  <c r="K216" i="72"/>
  <c r="L216" i="72"/>
  <c r="M216" i="72"/>
  <c r="N216" i="72"/>
  <c r="C217" i="72"/>
  <c r="D217" i="72"/>
  <c r="E217" i="72"/>
  <c r="F217" i="72"/>
  <c r="G217" i="72"/>
  <c r="H217" i="72"/>
  <c r="I217" i="72"/>
  <c r="J217" i="72"/>
  <c r="K217" i="72"/>
  <c r="L217" i="72"/>
  <c r="M217" i="72"/>
  <c r="N217" i="72"/>
  <c r="C218" i="72"/>
  <c r="D218" i="72"/>
  <c r="E218" i="72"/>
  <c r="F218" i="72"/>
  <c r="G218" i="72"/>
  <c r="H218" i="72"/>
  <c r="I218" i="72"/>
  <c r="J218" i="72"/>
  <c r="K218" i="72"/>
  <c r="L218" i="72"/>
  <c r="M218" i="72"/>
  <c r="N218" i="72"/>
  <c r="C219" i="72"/>
  <c r="D219" i="72"/>
  <c r="E219" i="72"/>
  <c r="F219" i="72"/>
  <c r="G219" i="72"/>
  <c r="H219" i="72"/>
  <c r="I219" i="72"/>
  <c r="J219" i="72"/>
  <c r="K219" i="72"/>
  <c r="L219" i="72"/>
  <c r="M219" i="72"/>
  <c r="N219" i="72"/>
  <c r="C220" i="72"/>
  <c r="D220" i="72"/>
  <c r="E220" i="72"/>
  <c r="F220" i="72"/>
  <c r="G220" i="72"/>
  <c r="H220" i="72"/>
  <c r="I220" i="72"/>
  <c r="J220" i="72"/>
  <c r="K220" i="72"/>
  <c r="L220" i="72"/>
  <c r="M220" i="72"/>
  <c r="N220" i="72"/>
  <c r="C221" i="72"/>
  <c r="D221" i="72"/>
  <c r="E221" i="72"/>
  <c r="F221" i="72"/>
  <c r="G221" i="72"/>
  <c r="H221" i="72"/>
  <c r="I221" i="72"/>
  <c r="J221" i="72"/>
  <c r="K221" i="72"/>
  <c r="L221" i="72"/>
  <c r="M221" i="72"/>
  <c r="N221" i="72"/>
  <c r="C222" i="72"/>
  <c r="D222" i="72"/>
  <c r="E222" i="72"/>
  <c r="F222" i="72"/>
  <c r="G222" i="72"/>
  <c r="H222" i="72"/>
  <c r="I222" i="72"/>
  <c r="J222" i="72"/>
  <c r="K222" i="72"/>
  <c r="L222" i="72"/>
  <c r="M222" i="72"/>
  <c r="N222" i="72"/>
  <c r="C223" i="72"/>
  <c r="D223" i="72"/>
  <c r="E223" i="72"/>
  <c r="F223" i="72"/>
  <c r="G223" i="72"/>
  <c r="H223" i="72"/>
  <c r="I223" i="72"/>
  <c r="J223" i="72"/>
  <c r="K223" i="72"/>
  <c r="L223" i="72"/>
  <c r="M223" i="72"/>
  <c r="N223" i="72"/>
  <c r="C224" i="72"/>
  <c r="D224" i="72"/>
  <c r="E224" i="72"/>
  <c r="F224" i="72"/>
  <c r="G224" i="72"/>
  <c r="H224" i="72"/>
  <c r="I224" i="72"/>
  <c r="J224" i="72"/>
  <c r="K224" i="72"/>
  <c r="L224" i="72"/>
  <c r="M224" i="72"/>
  <c r="N224" i="72"/>
  <c r="C225" i="72"/>
  <c r="D225" i="72"/>
  <c r="E225" i="72"/>
  <c r="F225" i="72"/>
  <c r="G225" i="72"/>
  <c r="H225" i="72"/>
  <c r="I225" i="72"/>
  <c r="J225" i="72"/>
  <c r="K225" i="72"/>
  <c r="L225" i="72"/>
  <c r="M225" i="72"/>
  <c r="N225" i="72"/>
  <c r="C226" i="72"/>
  <c r="D226" i="72"/>
  <c r="E226" i="72"/>
  <c r="F226" i="72"/>
  <c r="G226" i="72"/>
  <c r="H226" i="72"/>
  <c r="I226" i="72"/>
  <c r="J226" i="72"/>
  <c r="K226" i="72"/>
  <c r="L226" i="72"/>
  <c r="M226" i="72"/>
  <c r="N226" i="72"/>
  <c r="C227" i="72"/>
  <c r="D227" i="72"/>
  <c r="E227" i="72"/>
  <c r="F227" i="72"/>
  <c r="G227" i="72"/>
  <c r="H227" i="72"/>
  <c r="I227" i="72"/>
  <c r="J227" i="72"/>
  <c r="K227" i="72"/>
  <c r="L227" i="72"/>
  <c r="M227" i="72"/>
  <c r="N227" i="72"/>
  <c r="C228" i="72"/>
  <c r="D228" i="72"/>
  <c r="E228" i="72"/>
  <c r="F228" i="72"/>
  <c r="G228" i="72"/>
  <c r="H228" i="72"/>
  <c r="I228" i="72"/>
  <c r="J228" i="72"/>
  <c r="K228" i="72"/>
  <c r="L228" i="72"/>
  <c r="M228" i="72"/>
  <c r="N228" i="72"/>
  <c r="C229" i="72"/>
  <c r="D229" i="72"/>
  <c r="E229" i="72"/>
  <c r="F229" i="72"/>
  <c r="G229" i="72"/>
  <c r="H229" i="72"/>
  <c r="I229" i="72"/>
  <c r="J229" i="72"/>
  <c r="K229" i="72"/>
  <c r="L229" i="72"/>
  <c r="M229" i="72"/>
  <c r="N229" i="72"/>
  <c r="C230" i="72"/>
  <c r="D230" i="72"/>
  <c r="E230" i="72"/>
  <c r="F230" i="72"/>
  <c r="G230" i="72"/>
  <c r="H230" i="72"/>
  <c r="I230" i="72"/>
  <c r="J230" i="72"/>
  <c r="K230" i="72"/>
  <c r="L230" i="72"/>
  <c r="M230" i="72"/>
  <c r="N230" i="72"/>
  <c r="C231" i="72"/>
  <c r="D231" i="72"/>
  <c r="E231" i="72"/>
  <c r="F231" i="72"/>
  <c r="G231" i="72"/>
  <c r="H231" i="72"/>
  <c r="I231" i="72"/>
  <c r="J231" i="72"/>
  <c r="K231" i="72"/>
  <c r="L231" i="72"/>
  <c r="M231" i="72"/>
  <c r="N231" i="72"/>
  <c r="C232" i="72"/>
  <c r="D232" i="72"/>
  <c r="E232" i="72"/>
  <c r="F232" i="72"/>
  <c r="G232" i="72"/>
  <c r="H232" i="72"/>
  <c r="I232" i="72"/>
  <c r="J232" i="72"/>
  <c r="K232" i="72"/>
  <c r="L232" i="72"/>
  <c r="M232" i="72"/>
  <c r="N232" i="72"/>
  <c r="C233" i="72"/>
  <c r="D233" i="72"/>
  <c r="E233" i="72"/>
  <c r="F233" i="72"/>
  <c r="G233" i="72"/>
  <c r="H233" i="72"/>
  <c r="I233" i="72"/>
  <c r="J233" i="72"/>
  <c r="K233" i="72"/>
  <c r="L233" i="72"/>
  <c r="M233" i="72"/>
  <c r="N233" i="72"/>
  <c r="C234" i="72"/>
  <c r="D234" i="72"/>
  <c r="E234" i="72"/>
  <c r="F234" i="72"/>
  <c r="G234" i="72"/>
  <c r="H234" i="72"/>
  <c r="I234" i="72"/>
  <c r="J234" i="72"/>
  <c r="K234" i="72"/>
  <c r="L234" i="72"/>
  <c r="M234" i="72"/>
  <c r="N234" i="72"/>
  <c r="C235" i="72"/>
  <c r="D235" i="72"/>
  <c r="E235" i="72"/>
  <c r="F235" i="72"/>
  <c r="G235" i="72"/>
  <c r="H235" i="72"/>
  <c r="I235" i="72"/>
  <c r="J235" i="72"/>
  <c r="K235" i="72"/>
  <c r="L235" i="72"/>
  <c r="M235" i="72"/>
  <c r="N235" i="72"/>
  <c r="C236" i="72"/>
  <c r="D236" i="72"/>
  <c r="E236" i="72"/>
  <c r="F236" i="72"/>
  <c r="G236" i="72"/>
  <c r="H236" i="72"/>
  <c r="I236" i="72"/>
  <c r="J236" i="72"/>
  <c r="K236" i="72"/>
  <c r="L236" i="72"/>
  <c r="M236" i="72"/>
  <c r="N236" i="72"/>
  <c r="C237" i="72"/>
  <c r="D237" i="72"/>
  <c r="E237" i="72"/>
  <c r="F237" i="72"/>
  <c r="G237" i="72"/>
  <c r="H237" i="72"/>
  <c r="I237" i="72"/>
  <c r="J237" i="72"/>
  <c r="K237" i="72"/>
  <c r="L237" i="72"/>
  <c r="M237" i="72"/>
  <c r="N237" i="72"/>
  <c r="C238" i="72"/>
  <c r="D238" i="72"/>
  <c r="E238" i="72"/>
  <c r="F238" i="72"/>
  <c r="G238" i="72"/>
  <c r="H238" i="72"/>
  <c r="I238" i="72"/>
  <c r="J238" i="72"/>
  <c r="K238" i="72"/>
  <c r="L238" i="72"/>
  <c r="M238" i="72"/>
  <c r="N238" i="72"/>
  <c r="C239" i="72"/>
  <c r="D239" i="72"/>
  <c r="E239" i="72"/>
  <c r="F239" i="72"/>
  <c r="G239" i="72"/>
  <c r="H239" i="72"/>
  <c r="I239" i="72"/>
  <c r="J239" i="72"/>
  <c r="K239" i="72"/>
  <c r="L239" i="72"/>
  <c r="M239" i="72"/>
  <c r="N239" i="72"/>
  <c r="C240" i="72"/>
  <c r="D240" i="72"/>
  <c r="E240" i="72"/>
  <c r="F240" i="72"/>
  <c r="G240" i="72"/>
  <c r="H240" i="72"/>
  <c r="I240" i="72"/>
  <c r="J240" i="72"/>
  <c r="K240" i="72"/>
  <c r="L240" i="72"/>
  <c r="M240" i="72"/>
  <c r="N240" i="72"/>
  <c r="C241" i="72"/>
  <c r="D241" i="72"/>
  <c r="E241" i="72"/>
  <c r="F241" i="72"/>
  <c r="G241" i="72"/>
  <c r="H241" i="72"/>
  <c r="I241" i="72"/>
  <c r="J241" i="72"/>
  <c r="K241" i="72"/>
  <c r="L241" i="72"/>
  <c r="M241" i="72"/>
  <c r="N241" i="72"/>
  <c r="C242" i="72"/>
  <c r="D242" i="72"/>
  <c r="E242" i="72"/>
  <c r="F242" i="72"/>
  <c r="G242" i="72"/>
  <c r="H242" i="72"/>
  <c r="I242" i="72"/>
  <c r="J242" i="72"/>
  <c r="K242" i="72"/>
  <c r="L242" i="72"/>
  <c r="M242" i="72"/>
  <c r="N242" i="72"/>
  <c r="C243" i="72"/>
  <c r="D243" i="72"/>
  <c r="E243" i="72"/>
  <c r="F243" i="72"/>
  <c r="G243" i="72"/>
  <c r="H243" i="72"/>
  <c r="I243" i="72"/>
  <c r="J243" i="72"/>
  <c r="K243" i="72"/>
  <c r="L243" i="72"/>
  <c r="M243" i="72"/>
  <c r="N243" i="72"/>
  <c r="C244" i="72"/>
  <c r="D244" i="72"/>
  <c r="E244" i="72"/>
  <c r="F244" i="72"/>
  <c r="G244" i="72"/>
  <c r="H244" i="72"/>
  <c r="I244" i="72"/>
  <c r="J244" i="72"/>
  <c r="K244" i="72"/>
  <c r="L244" i="72"/>
  <c r="M244" i="72"/>
  <c r="N244" i="72"/>
  <c r="C245" i="72"/>
  <c r="D245" i="72"/>
  <c r="E245" i="72"/>
  <c r="F245" i="72"/>
  <c r="G245" i="72"/>
  <c r="H245" i="72"/>
  <c r="I245" i="72"/>
  <c r="J245" i="72"/>
  <c r="K245" i="72"/>
  <c r="L245" i="72"/>
  <c r="M245" i="72"/>
  <c r="N245" i="72"/>
  <c r="C246" i="72"/>
  <c r="D246" i="72"/>
  <c r="E246" i="72"/>
  <c r="F246" i="72"/>
  <c r="G246" i="72"/>
  <c r="H246" i="72"/>
  <c r="I246" i="72"/>
  <c r="J246" i="72"/>
  <c r="K246" i="72"/>
  <c r="L246" i="72"/>
  <c r="M246" i="72"/>
  <c r="N246" i="72"/>
  <c r="C247" i="72"/>
  <c r="D247" i="72"/>
  <c r="E247" i="72"/>
  <c r="F247" i="72"/>
  <c r="G247" i="72"/>
  <c r="H247" i="72"/>
  <c r="I247" i="72"/>
  <c r="J247" i="72"/>
  <c r="K247" i="72"/>
  <c r="L247" i="72"/>
  <c r="M247" i="72"/>
  <c r="N247" i="72"/>
  <c r="C248" i="72"/>
  <c r="D248" i="72"/>
  <c r="E248" i="72"/>
  <c r="F248" i="72"/>
  <c r="G248" i="72"/>
  <c r="H248" i="72"/>
  <c r="I248" i="72"/>
  <c r="J248" i="72"/>
  <c r="K248" i="72"/>
  <c r="L248" i="72"/>
  <c r="M248" i="72"/>
  <c r="N248" i="72"/>
  <c r="C249" i="72"/>
  <c r="D249" i="72"/>
  <c r="E249" i="72"/>
  <c r="F249" i="72"/>
  <c r="G249" i="72"/>
  <c r="H249" i="72"/>
  <c r="I249" i="72"/>
  <c r="J249" i="72"/>
  <c r="K249" i="72"/>
  <c r="L249" i="72"/>
  <c r="M249" i="72"/>
  <c r="N249" i="72"/>
  <c r="C250" i="72"/>
  <c r="D250" i="72"/>
  <c r="E250" i="72"/>
  <c r="F250" i="72"/>
  <c r="G250" i="72"/>
  <c r="H250" i="72"/>
  <c r="I250" i="72"/>
  <c r="J250" i="72"/>
  <c r="K250" i="72"/>
  <c r="L250" i="72"/>
  <c r="M250" i="72"/>
  <c r="N250" i="72"/>
  <c r="C251" i="72"/>
  <c r="D251" i="72"/>
  <c r="E251" i="72"/>
  <c r="F251" i="72"/>
  <c r="G251" i="72"/>
  <c r="H251" i="72"/>
  <c r="I251" i="72"/>
  <c r="J251" i="72"/>
  <c r="K251" i="72"/>
  <c r="L251" i="72"/>
  <c r="M251" i="72"/>
  <c r="N251" i="72"/>
  <c r="C252" i="72"/>
  <c r="D252" i="72"/>
  <c r="E252" i="72"/>
  <c r="F252" i="72"/>
  <c r="G252" i="72"/>
  <c r="H252" i="72"/>
  <c r="I252" i="72"/>
  <c r="J252" i="72"/>
  <c r="K252" i="72"/>
  <c r="L252" i="72"/>
  <c r="M252" i="72"/>
  <c r="N252" i="72"/>
  <c r="C253" i="72"/>
  <c r="D253" i="72"/>
  <c r="E253" i="72"/>
  <c r="F253" i="72"/>
  <c r="G253" i="72"/>
  <c r="H253" i="72"/>
  <c r="I253" i="72"/>
  <c r="J253" i="72"/>
  <c r="K253" i="72"/>
  <c r="L253" i="72"/>
  <c r="M253" i="72"/>
  <c r="N253" i="72"/>
  <c r="C254" i="72"/>
  <c r="D254" i="72"/>
  <c r="E254" i="72"/>
  <c r="F254" i="72"/>
  <c r="G254" i="72"/>
  <c r="H254" i="72"/>
  <c r="I254" i="72"/>
  <c r="J254" i="72"/>
  <c r="K254" i="72"/>
  <c r="L254" i="72"/>
  <c r="M254" i="72"/>
  <c r="N254" i="72"/>
  <c r="C255" i="72"/>
  <c r="D255" i="72"/>
  <c r="E255" i="72"/>
  <c r="F255" i="72"/>
  <c r="G255" i="72"/>
  <c r="H255" i="72"/>
  <c r="I255" i="72"/>
  <c r="J255" i="72"/>
  <c r="K255" i="72"/>
  <c r="L255" i="72"/>
  <c r="M255" i="72"/>
  <c r="N255" i="72"/>
  <c r="C256" i="72"/>
  <c r="D256" i="72"/>
  <c r="E256" i="72"/>
  <c r="F256" i="72"/>
  <c r="G256" i="72"/>
  <c r="H256" i="72"/>
  <c r="I256" i="72"/>
  <c r="J256" i="72"/>
  <c r="K256" i="72"/>
  <c r="L256" i="72"/>
  <c r="M256" i="72"/>
  <c r="N256" i="72"/>
  <c r="C257" i="72"/>
  <c r="D257" i="72"/>
  <c r="E257" i="72"/>
  <c r="F257" i="72"/>
  <c r="G257" i="72"/>
  <c r="H257" i="72"/>
  <c r="I257" i="72"/>
  <c r="J257" i="72"/>
  <c r="K257" i="72"/>
  <c r="L257" i="72"/>
  <c r="M257" i="72"/>
  <c r="N257" i="72"/>
  <c r="C258" i="72"/>
  <c r="D258" i="72"/>
  <c r="E258" i="72"/>
  <c r="F258" i="72"/>
  <c r="G258" i="72"/>
  <c r="H258" i="72"/>
  <c r="I258" i="72"/>
  <c r="J258" i="72"/>
  <c r="K258" i="72"/>
  <c r="L258" i="72"/>
  <c r="M258" i="72"/>
  <c r="N258" i="72"/>
  <c r="C259" i="72"/>
  <c r="D259" i="72"/>
  <c r="E259" i="72"/>
  <c r="F259" i="72"/>
  <c r="G259" i="72"/>
  <c r="H259" i="72"/>
  <c r="I259" i="72"/>
  <c r="J259" i="72"/>
  <c r="K259" i="72"/>
  <c r="L259" i="72"/>
  <c r="M259" i="72"/>
  <c r="N259" i="72"/>
  <c r="C260" i="72"/>
  <c r="D260" i="72"/>
  <c r="E260" i="72"/>
  <c r="F260" i="72"/>
  <c r="G260" i="72"/>
  <c r="H260" i="72"/>
  <c r="I260" i="72"/>
  <c r="J260" i="72"/>
  <c r="K260" i="72"/>
  <c r="L260" i="72"/>
  <c r="M260" i="72"/>
  <c r="N260" i="72"/>
  <c r="C261" i="72"/>
  <c r="D261" i="72"/>
  <c r="E261" i="72"/>
  <c r="F261" i="72"/>
  <c r="G261" i="72"/>
  <c r="H261" i="72"/>
  <c r="I261" i="72"/>
  <c r="J261" i="72"/>
  <c r="K261" i="72"/>
  <c r="L261" i="72"/>
  <c r="M261" i="72"/>
  <c r="N261" i="72"/>
  <c r="C262" i="72"/>
  <c r="D262" i="72"/>
  <c r="E262" i="72"/>
  <c r="F262" i="72"/>
  <c r="G262" i="72"/>
  <c r="H262" i="72"/>
  <c r="I262" i="72"/>
  <c r="J262" i="72"/>
  <c r="K262" i="72"/>
  <c r="L262" i="72"/>
  <c r="M262" i="72"/>
  <c r="N262" i="72"/>
  <c r="C263" i="72"/>
  <c r="D263" i="72"/>
  <c r="E263" i="72"/>
  <c r="F263" i="72"/>
  <c r="G263" i="72"/>
  <c r="H263" i="72"/>
  <c r="I263" i="72"/>
  <c r="J263" i="72"/>
  <c r="K263" i="72"/>
  <c r="L263" i="72"/>
  <c r="M263" i="72"/>
  <c r="N263" i="72"/>
  <c r="C264" i="72"/>
  <c r="D264" i="72"/>
  <c r="E264" i="72"/>
  <c r="F264" i="72"/>
  <c r="G264" i="72"/>
  <c r="H264" i="72"/>
  <c r="I264" i="72"/>
  <c r="J264" i="72"/>
  <c r="K264" i="72"/>
  <c r="L264" i="72"/>
  <c r="M264" i="72"/>
  <c r="N264" i="72"/>
  <c r="C265" i="72"/>
  <c r="D265" i="72"/>
  <c r="E265" i="72"/>
  <c r="F265" i="72"/>
  <c r="G265" i="72"/>
  <c r="H265" i="72"/>
  <c r="I265" i="72"/>
  <c r="J265" i="72"/>
  <c r="K265" i="72"/>
  <c r="L265" i="72"/>
  <c r="M265" i="72"/>
  <c r="N265" i="72"/>
  <c r="C266" i="72"/>
  <c r="D266" i="72"/>
  <c r="E266" i="72"/>
  <c r="F266" i="72"/>
  <c r="G266" i="72"/>
  <c r="H266" i="72"/>
  <c r="I266" i="72"/>
  <c r="J266" i="72"/>
  <c r="K266" i="72"/>
  <c r="L266" i="72"/>
  <c r="M266" i="72"/>
  <c r="N266" i="72"/>
  <c r="C267" i="72"/>
  <c r="D267" i="72"/>
  <c r="E267" i="72"/>
  <c r="F267" i="72"/>
  <c r="G267" i="72"/>
  <c r="H267" i="72"/>
  <c r="I267" i="72"/>
  <c r="J267" i="72"/>
  <c r="K267" i="72"/>
  <c r="L267" i="72"/>
  <c r="M267" i="72"/>
  <c r="N267" i="72"/>
  <c r="C268" i="72"/>
  <c r="D268" i="72"/>
  <c r="E268" i="72"/>
  <c r="F268" i="72"/>
  <c r="G268" i="72"/>
  <c r="H268" i="72"/>
  <c r="I268" i="72"/>
  <c r="J268" i="72"/>
  <c r="K268" i="72"/>
  <c r="L268" i="72"/>
  <c r="M268" i="72"/>
  <c r="N268" i="72"/>
  <c r="C269" i="72"/>
  <c r="D269" i="72"/>
  <c r="E269" i="72"/>
  <c r="F269" i="72"/>
  <c r="G269" i="72"/>
  <c r="H269" i="72"/>
  <c r="I269" i="72"/>
  <c r="J269" i="72"/>
  <c r="K269" i="72"/>
  <c r="L269" i="72"/>
  <c r="M269" i="72"/>
  <c r="N269" i="72"/>
  <c r="C270" i="72"/>
  <c r="D270" i="72"/>
  <c r="E270" i="72"/>
  <c r="F270" i="72"/>
  <c r="G270" i="72"/>
  <c r="H270" i="72"/>
  <c r="I270" i="72"/>
  <c r="J270" i="72"/>
  <c r="K270" i="72"/>
  <c r="L270" i="72"/>
  <c r="M270" i="72"/>
  <c r="N270" i="72"/>
  <c r="C271" i="72"/>
  <c r="D271" i="72"/>
  <c r="E271" i="72"/>
  <c r="F271" i="72"/>
  <c r="G271" i="72"/>
  <c r="H271" i="72"/>
  <c r="I271" i="72"/>
  <c r="J271" i="72"/>
  <c r="K271" i="72"/>
  <c r="L271" i="72"/>
  <c r="M271" i="72"/>
  <c r="N271" i="72"/>
  <c r="C272" i="72"/>
  <c r="D272" i="72"/>
  <c r="E272" i="72"/>
  <c r="F272" i="72"/>
  <c r="G272" i="72"/>
  <c r="H272" i="72"/>
  <c r="I272" i="72"/>
  <c r="J272" i="72"/>
  <c r="K272" i="72"/>
  <c r="L272" i="72"/>
  <c r="M272" i="72"/>
  <c r="N272" i="72"/>
  <c r="C273" i="72"/>
  <c r="D273" i="72"/>
  <c r="E273" i="72"/>
  <c r="F273" i="72"/>
  <c r="G273" i="72"/>
  <c r="H273" i="72"/>
  <c r="I273" i="72"/>
  <c r="J273" i="72"/>
  <c r="K273" i="72"/>
  <c r="L273" i="72"/>
  <c r="M273" i="72"/>
  <c r="N273" i="72"/>
  <c r="C274" i="72"/>
  <c r="D274" i="72"/>
  <c r="E274" i="72"/>
  <c r="F274" i="72"/>
  <c r="G274" i="72"/>
  <c r="H274" i="72"/>
  <c r="I274" i="72"/>
  <c r="J274" i="72"/>
  <c r="K274" i="72"/>
  <c r="L274" i="72"/>
  <c r="M274" i="72"/>
  <c r="N274" i="72"/>
  <c r="C275" i="72"/>
  <c r="D275" i="72"/>
  <c r="E275" i="72"/>
  <c r="F275" i="72"/>
  <c r="G275" i="72"/>
  <c r="H275" i="72"/>
  <c r="I275" i="72"/>
  <c r="J275" i="72"/>
  <c r="K275" i="72"/>
  <c r="L275" i="72"/>
  <c r="M275" i="72"/>
  <c r="N275" i="72"/>
  <c r="C276" i="72"/>
  <c r="D276" i="72"/>
  <c r="E276" i="72"/>
  <c r="F276" i="72"/>
  <c r="G276" i="72"/>
  <c r="H276" i="72"/>
  <c r="I276" i="72"/>
  <c r="J276" i="72"/>
  <c r="K276" i="72"/>
  <c r="L276" i="72"/>
  <c r="M276" i="72"/>
  <c r="N276" i="72"/>
  <c r="C277" i="72"/>
  <c r="D277" i="72"/>
  <c r="E277" i="72"/>
  <c r="F277" i="72"/>
  <c r="G277" i="72"/>
  <c r="H277" i="72"/>
  <c r="I277" i="72"/>
  <c r="J277" i="72"/>
  <c r="K277" i="72"/>
  <c r="L277" i="72"/>
  <c r="M277" i="72"/>
  <c r="N277" i="72"/>
  <c r="C278" i="72"/>
  <c r="D278" i="72"/>
  <c r="E278" i="72"/>
  <c r="F278" i="72"/>
  <c r="G278" i="72"/>
  <c r="H278" i="72"/>
  <c r="I278" i="72"/>
  <c r="J278" i="72"/>
  <c r="K278" i="72"/>
  <c r="L278" i="72"/>
  <c r="M278" i="72"/>
  <c r="N278" i="72"/>
  <c r="C279" i="72"/>
  <c r="D279" i="72"/>
  <c r="E279" i="72"/>
  <c r="F279" i="72"/>
  <c r="G279" i="72"/>
  <c r="H279" i="72"/>
  <c r="I279" i="72"/>
  <c r="J279" i="72"/>
  <c r="K279" i="72"/>
  <c r="L279" i="72"/>
  <c r="M279" i="72"/>
  <c r="N279" i="72"/>
  <c r="C280" i="72"/>
  <c r="D280" i="72"/>
  <c r="E280" i="72"/>
  <c r="F280" i="72"/>
  <c r="G280" i="72"/>
  <c r="H280" i="72"/>
  <c r="I280" i="72"/>
  <c r="J280" i="72"/>
  <c r="K280" i="72"/>
  <c r="L280" i="72"/>
  <c r="M280" i="72"/>
  <c r="N280" i="72"/>
  <c r="C281" i="72"/>
  <c r="D281" i="72"/>
  <c r="E281" i="72"/>
  <c r="F281" i="72"/>
  <c r="G281" i="72"/>
  <c r="H281" i="72"/>
  <c r="I281" i="72"/>
  <c r="J281" i="72"/>
  <c r="K281" i="72"/>
  <c r="L281" i="72"/>
  <c r="M281" i="72"/>
  <c r="N281" i="72"/>
  <c r="C282" i="72"/>
  <c r="D282" i="72"/>
  <c r="E282" i="72"/>
  <c r="F282" i="72"/>
  <c r="G282" i="72"/>
  <c r="H282" i="72"/>
  <c r="I282" i="72"/>
  <c r="J282" i="72"/>
  <c r="K282" i="72"/>
  <c r="L282" i="72"/>
  <c r="M282" i="72"/>
  <c r="N282" i="72"/>
  <c r="C283" i="72"/>
  <c r="D283" i="72"/>
  <c r="E283" i="72"/>
  <c r="F283" i="72"/>
  <c r="G283" i="72"/>
  <c r="H283" i="72"/>
  <c r="I283" i="72"/>
  <c r="J283" i="72"/>
  <c r="K283" i="72"/>
  <c r="L283" i="72"/>
  <c r="M283" i="72"/>
  <c r="N283" i="72"/>
  <c r="C284" i="72"/>
  <c r="D284" i="72"/>
  <c r="E284" i="72"/>
  <c r="F284" i="72"/>
  <c r="G284" i="72"/>
  <c r="H284" i="72"/>
  <c r="I284" i="72"/>
  <c r="J284" i="72"/>
  <c r="K284" i="72"/>
  <c r="L284" i="72"/>
  <c r="M284" i="72"/>
  <c r="N284" i="72"/>
  <c r="C285" i="72"/>
  <c r="D285" i="72"/>
  <c r="E285" i="72"/>
  <c r="F285" i="72"/>
  <c r="G285" i="72"/>
  <c r="H285" i="72"/>
  <c r="I285" i="72"/>
  <c r="J285" i="72"/>
  <c r="K285" i="72"/>
  <c r="L285" i="72"/>
  <c r="M285" i="72"/>
  <c r="N285" i="72"/>
  <c r="C286" i="72"/>
  <c r="D286" i="72"/>
  <c r="E286" i="72"/>
  <c r="F286" i="72"/>
  <c r="G286" i="72"/>
  <c r="H286" i="72"/>
  <c r="I286" i="72"/>
  <c r="J286" i="72"/>
  <c r="K286" i="72"/>
  <c r="L286" i="72"/>
  <c r="M286" i="72"/>
  <c r="N286" i="72"/>
  <c r="C287" i="72"/>
  <c r="D287" i="72"/>
  <c r="E287" i="72"/>
  <c r="F287" i="72"/>
  <c r="G287" i="72"/>
  <c r="H287" i="72"/>
  <c r="I287" i="72"/>
  <c r="J287" i="72"/>
  <c r="K287" i="72"/>
  <c r="L287" i="72"/>
  <c r="M287" i="72"/>
  <c r="N287" i="72"/>
  <c r="C288" i="72"/>
  <c r="D288" i="72"/>
  <c r="E288" i="72"/>
  <c r="F288" i="72"/>
  <c r="G288" i="72"/>
  <c r="H288" i="72"/>
  <c r="I288" i="72"/>
  <c r="J288" i="72"/>
  <c r="K288" i="72"/>
  <c r="L288" i="72"/>
  <c r="M288" i="72"/>
  <c r="N288" i="72"/>
  <c r="C289" i="72"/>
  <c r="D289" i="72"/>
  <c r="E289" i="72"/>
  <c r="F289" i="72"/>
  <c r="G289" i="72"/>
  <c r="H289" i="72"/>
  <c r="I289" i="72"/>
  <c r="J289" i="72"/>
  <c r="K289" i="72"/>
  <c r="L289" i="72"/>
  <c r="M289" i="72"/>
  <c r="N289" i="72"/>
  <c r="C290" i="72"/>
  <c r="D290" i="72"/>
  <c r="E290" i="72"/>
  <c r="F290" i="72"/>
  <c r="G290" i="72"/>
  <c r="H290" i="72"/>
  <c r="I290" i="72"/>
  <c r="J290" i="72"/>
  <c r="K290" i="72"/>
  <c r="L290" i="72"/>
  <c r="M290" i="72"/>
  <c r="N290" i="72"/>
  <c r="C291" i="72"/>
  <c r="D291" i="72"/>
  <c r="E291" i="72"/>
  <c r="F291" i="72"/>
  <c r="G291" i="72"/>
  <c r="H291" i="72"/>
  <c r="I291" i="72"/>
  <c r="J291" i="72"/>
  <c r="K291" i="72"/>
  <c r="L291" i="72"/>
  <c r="M291" i="72"/>
  <c r="N291" i="72"/>
  <c r="C292" i="72"/>
  <c r="D292" i="72"/>
  <c r="E292" i="72"/>
  <c r="F292" i="72"/>
  <c r="G292" i="72"/>
  <c r="H292" i="72"/>
  <c r="I292" i="72"/>
  <c r="J292" i="72"/>
  <c r="K292" i="72"/>
  <c r="L292" i="72"/>
  <c r="M292" i="72"/>
  <c r="N292" i="72"/>
  <c r="C293" i="72"/>
  <c r="D293" i="72"/>
  <c r="E293" i="72"/>
  <c r="F293" i="72"/>
  <c r="G293" i="72"/>
  <c r="H293" i="72"/>
  <c r="I293" i="72"/>
  <c r="J293" i="72"/>
  <c r="K293" i="72"/>
  <c r="L293" i="72"/>
  <c r="M293" i="72"/>
  <c r="N293" i="72"/>
  <c r="C294" i="72"/>
  <c r="D294" i="72"/>
  <c r="E294" i="72"/>
  <c r="F294" i="72"/>
  <c r="G294" i="72"/>
  <c r="H294" i="72"/>
  <c r="I294" i="72"/>
  <c r="J294" i="72"/>
  <c r="K294" i="72"/>
  <c r="L294" i="72"/>
  <c r="M294" i="72"/>
  <c r="N294" i="72"/>
  <c r="C295" i="72"/>
  <c r="D295" i="72"/>
  <c r="E295" i="72"/>
  <c r="F295" i="72"/>
  <c r="G295" i="72"/>
  <c r="H295" i="72"/>
  <c r="I295" i="72"/>
  <c r="J295" i="72"/>
  <c r="K295" i="72"/>
  <c r="L295" i="72"/>
  <c r="M295" i="72"/>
  <c r="N295" i="72"/>
  <c r="C296" i="72"/>
  <c r="D296" i="72"/>
  <c r="E296" i="72"/>
  <c r="F296" i="72"/>
  <c r="G296" i="72"/>
  <c r="H296" i="72"/>
  <c r="I296" i="72"/>
  <c r="J296" i="72"/>
  <c r="K296" i="72"/>
  <c r="L296" i="72"/>
  <c r="M296" i="72"/>
  <c r="N296" i="72"/>
  <c r="C297" i="72"/>
  <c r="D297" i="72"/>
  <c r="E297" i="72"/>
  <c r="F297" i="72"/>
  <c r="G297" i="72"/>
  <c r="H297" i="72"/>
  <c r="I297" i="72"/>
  <c r="J297" i="72"/>
  <c r="K297" i="72"/>
  <c r="L297" i="72"/>
  <c r="M297" i="72"/>
  <c r="N297" i="72"/>
  <c r="C298" i="72"/>
  <c r="D298" i="72"/>
  <c r="E298" i="72"/>
  <c r="F298" i="72"/>
  <c r="G298" i="72"/>
  <c r="H298" i="72"/>
  <c r="I298" i="72"/>
  <c r="J298" i="72"/>
  <c r="K298" i="72"/>
  <c r="L298" i="72"/>
  <c r="M298" i="72"/>
  <c r="N298" i="72"/>
  <c r="C299" i="72"/>
  <c r="D299" i="72"/>
  <c r="E299" i="72"/>
  <c r="F299" i="72"/>
  <c r="G299" i="72"/>
  <c r="H299" i="72"/>
  <c r="I299" i="72"/>
  <c r="J299" i="72"/>
  <c r="K299" i="72"/>
  <c r="L299" i="72"/>
  <c r="M299" i="72"/>
  <c r="N299" i="72"/>
  <c r="C300" i="72"/>
  <c r="D300" i="72"/>
  <c r="E300" i="72"/>
  <c r="F300" i="72"/>
  <c r="G300" i="72"/>
  <c r="H300" i="72"/>
  <c r="I300" i="72"/>
  <c r="J300" i="72"/>
  <c r="K300" i="72"/>
  <c r="L300" i="72"/>
  <c r="M300" i="72"/>
  <c r="N300" i="72"/>
  <c r="C301" i="72"/>
  <c r="D301" i="72"/>
  <c r="E301" i="72"/>
  <c r="F301" i="72"/>
  <c r="G301" i="72"/>
  <c r="H301" i="72"/>
  <c r="I301" i="72"/>
  <c r="J301" i="72"/>
  <c r="K301" i="72"/>
  <c r="L301" i="72"/>
  <c r="M301" i="72"/>
  <c r="N301" i="72"/>
  <c r="C302" i="72"/>
  <c r="D302" i="72"/>
  <c r="E302" i="72"/>
  <c r="F302" i="72"/>
  <c r="G302" i="72"/>
  <c r="H302" i="72"/>
  <c r="I302" i="72"/>
  <c r="J302" i="72"/>
  <c r="K302" i="72"/>
  <c r="L302" i="72"/>
  <c r="M302" i="72"/>
  <c r="N302" i="72"/>
  <c r="C303" i="72"/>
  <c r="D303" i="72"/>
  <c r="E303" i="72"/>
  <c r="F303" i="72"/>
  <c r="G303" i="72"/>
  <c r="H303" i="72"/>
  <c r="I303" i="72"/>
  <c r="J303" i="72"/>
  <c r="K303" i="72"/>
  <c r="L303" i="72"/>
  <c r="M303" i="72"/>
  <c r="N303" i="72"/>
  <c r="C304" i="72"/>
  <c r="D304" i="72"/>
  <c r="E304" i="72"/>
  <c r="F304" i="72"/>
  <c r="G304" i="72"/>
  <c r="H304" i="72"/>
  <c r="I304" i="72"/>
  <c r="J304" i="72"/>
  <c r="K304" i="72"/>
  <c r="L304" i="72"/>
  <c r="M304" i="72"/>
  <c r="N304" i="72"/>
  <c r="C305" i="72"/>
  <c r="D305" i="72"/>
  <c r="E305" i="72"/>
  <c r="F305" i="72"/>
  <c r="G305" i="72"/>
  <c r="H305" i="72"/>
  <c r="I305" i="72"/>
  <c r="J305" i="72"/>
  <c r="K305" i="72"/>
  <c r="L305" i="72"/>
  <c r="M305" i="72"/>
  <c r="N305" i="72"/>
  <c r="C306" i="72"/>
  <c r="D306" i="72"/>
  <c r="E306" i="72"/>
  <c r="F306" i="72"/>
  <c r="G306" i="72"/>
  <c r="H306" i="72"/>
  <c r="I306" i="72"/>
  <c r="J306" i="72"/>
  <c r="K306" i="72"/>
  <c r="L306" i="72"/>
  <c r="M306" i="72"/>
  <c r="N306" i="72"/>
  <c r="C307" i="72"/>
  <c r="D307" i="72"/>
  <c r="E307" i="72"/>
  <c r="F307" i="72"/>
  <c r="G307" i="72"/>
  <c r="H307" i="72"/>
  <c r="I307" i="72"/>
  <c r="J307" i="72"/>
  <c r="K307" i="72"/>
  <c r="L307" i="72"/>
  <c r="M307" i="72"/>
  <c r="N307" i="72"/>
  <c r="C308" i="72"/>
  <c r="D308" i="72"/>
  <c r="E308" i="72"/>
  <c r="F308" i="72"/>
  <c r="G308" i="72"/>
  <c r="H308" i="72"/>
  <c r="I308" i="72"/>
  <c r="J308" i="72"/>
  <c r="K308" i="72"/>
  <c r="L308" i="72"/>
  <c r="M308" i="72"/>
  <c r="N308" i="72"/>
  <c r="C309" i="72"/>
  <c r="D309" i="72"/>
  <c r="E309" i="72"/>
  <c r="F309" i="72"/>
  <c r="G309" i="72"/>
  <c r="H309" i="72"/>
  <c r="I309" i="72"/>
  <c r="J309" i="72"/>
  <c r="K309" i="72"/>
  <c r="L309" i="72"/>
  <c r="M309" i="72"/>
  <c r="N309" i="72"/>
  <c r="C310" i="72"/>
  <c r="D310" i="72"/>
  <c r="E310" i="72"/>
  <c r="F310" i="72"/>
  <c r="G310" i="72"/>
  <c r="H310" i="72"/>
  <c r="I310" i="72"/>
  <c r="J310" i="72"/>
  <c r="K310" i="72"/>
  <c r="L310" i="72"/>
  <c r="M310" i="72"/>
  <c r="N310" i="72"/>
  <c r="C311" i="72"/>
  <c r="D311" i="72"/>
  <c r="E311" i="72"/>
  <c r="F311" i="72"/>
  <c r="G311" i="72"/>
  <c r="H311" i="72"/>
  <c r="I311" i="72"/>
  <c r="J311" i="72"/>
  <c r="K311" i="72"/>
  <c r="L311" i="72"/>
  <c r="M311" i="72"/>
  <c r="N311" i="72"/>
  <c r="C312" i="72"/>
  <c r="D312" i="72"/>
  <c r="E312" i="72"/>
  <c r="F312" i="72"/>
  <c r="G312" i="72"/>
  <c r="H312" i="72"/>
  <c r="I312" i="72"/>
  <c r="J312" i="72"/>
  <c r="K312" i="72"/>
  <c r="L312" i="72"/>
  <c r="M312" i="72"/>
  <c r="N312" i="72"/>
  <c r="C313" i="72"/>
  <c r="D313" i="72"/>
  <c r="E313" i="72"/>
  <c r="F313" i="72"/>
  <c r="G313" i="72"/>
  <c r="H313" i="72"/>
  <c r="I313" i="72"/>
  <c r="J313" i="72"/>
  <c r="K313" i="72"/>
  <c r="L313" i="72"/>
  <c r="M313" i="72"/>
  <c r="N313" i="72"/>
  <c r="C314" i="72"/>
  <c r="D314" i="72"/>
  <c r="E314" i="72"/>
  <c r="F314" i="72"/>
  <c r="G314" i="72"/>
  <c r="H314" i="72"/>
  <c r="I314" i="72"/>
  <c r="J314" i="72"/>
  <c r="K314" i="72"/>
  <c r="L314" i="72"/>
  <c r="M314" i="72"/>
  <c r="N314" i="72"/>
  <c r="C315" i="72"/>
  <c r="D315" i="72"/>
  <c r="E315" i="72"/>
  <c r="F315" i="72"/>
  <c r="G315" i="72"/>
  <c r="H315" i="72"/>
  <c r="I315" i="72"/>
  <c r="J315" i="72"/>
  <c r="K315" i="72"/>
  <c r="L315" i="72"/>
  <c r="M315" i="72"/>
  <c r="N315" i="72"/>
  <c r="C316" i="72"/>
  <c r="D316" i="72"/>
  <c r="E316" i="72"/>
  <c r="F316" i="72"/>
  <c r="G316" i="72"/>
  <c r="H316" i="72"/>
  <c r="I316" i="72"/>
  <c r="J316" i="72"/>
  <c r="K316" i="72"/>
  <c r="L316" i="72"/>
  <c r="M316" i="72"/>
  <c r="N316" i="72"/>
  <c r="C317" i="72"/>
  <c r="D317" i="72"/>
  <c r="E317" i="72"/>
  <c r="F317" i="72"/>
  <c r="G317" i="72"/>
  <c r="H317" i="72"/>
  <c r="I317" i="72"/>
  <c r="J317" i="72"/>
  <c r="K317" i="72"/>
  <c r="L317" i="72"/>
  <c r="M317" i="72"/>
  <c r="N317" i="72"/>
  <c r="C318" i="72"/>
  <c r="D318" i="72"/>
  <c r="E318" i="72"/>
  <c r="F318" i="72"/>
  <c r="G318" i="72"/>
  <c r="H318" i="72"/>
  <c r="I318" i="72"/>
  <c r="J318" i="72"/>
  <c r="K318" i="72"/>
  <c r="L318" i="72"/>
  <c r="M318" i="72"/>
  <c r="N318" i="72"/>
  <c r="C319" i="72"/>
  <c r="D319" i="72"/>
  <c r="E319" i="72"/>
  <c r="F319" i="72"/>
  <c r="G319" i="72"/>
  <c r="H319" i="72"/>
  <c r="I319" i="72"/>
  <c r="J319" i="72"/>
  <c r="K319" i="72"/>
  <c r="L319" i="72"/>
  <c r="M319" i="72"/>
  <c r="N319" i="72"/>
  <c r="C320" i="72"/>
  <c r="D320" i="72"/>
  <c r="E320" i="72"/>
  <c r="F320" i="72"/>
  <c r="G320" i="72"/>
  <c r="H320" i="72"/>
  <c r="I320" i="72"/>
  <c r="J320" i="72"/>
  <c r="K320" i="72"/>
  <c r="L320" i="72"/>
  <c r="M320" i="72"/>
  <c r="N320" i="72"/>
  <c r="C321" i="72"/>
  <c r="D321" i="72"/>
  <c r="E321" i="72"/>
  <c r="F321" i="72"/>
  <c r="G321" i="72"/>
  <c r="H321" i="72"/>
  <c r="I321" i="72"/>
  <c r="J321" i="72"/>
  <c r="K321" i="72"/>
  <c r="L321" i="72"/>
  <c r="M321" i="72"/>
  <c r="N321" i="72"/>
  <c r="C322" i="72"/>
  <c r="D322" i="72"/>
  <c r="E322" i="72"/>
  <c r="F322" i="72"/>
  <c r="G322" i="72"/>
  <c r="H322" i="72"/>
  <c r="I322" i="72"/>
  <c r="J322" i="72"/>
  <c r="K322" i="72"/>
  <c r="L322" i="72"/>
  <c r="M322" i="72"/>
  <c r="N322" i="72"/>
  <c r="C323" i="72"/>
  <c r="D323" i="72"/>
  <c r="E323" i="72"/>
  <c r="F323" i="72"/>
  <c r="G323" i="72"/>
  <c r="H323" i="72"/>
  <c r="I323" i="72"/>
  <c r="J323" i="72"/>
  <c r="K323" i="72"/>
  <c r="L323" i="72"/>
  <c r="M323" i="72"/>
  <c r="N323" i="72"/>
  <c r="C324" i="72"/>
  <c r="D324" i="72"/>
  <c r="E324" i="72"/>
  <c r="F324" i="72"/>
  <c r="G324" i="72"/>
  <c r="H324" i="72"/>
  <c r="I324" i="72"/>
  <c r="J324" i="72"/>
  <c r="K324" i="72"/>
  <c r="L324" i="72"/>
  <c r="M324" i="72"/>
  <c r="N324" i="72"/>
  <c r="C325" i="72"/>
  <c r="D325" i="72"/>
  <c r="E325" i="72"/>
  <c r="F325" i="72"/>
  <c r="G325" i="72"/>
  <c r="H325" i="72"/>
  <c r="I325" i="72"/>
  <c r="J325" i="72"/>
  <c r="K325" i="72"/>
  <c r="L325" i="72"/>
  <c r="M325" i="72"/>
  <c r="N325" i="72"/>
  <c r="C326" i="72"/>
  <c r="D326" i="72"/>
  <c r="E326" i="72"/>
  <c r="F326" i="72"/>
  <c r="G326" i="72"/>
  <c r="H326" i="72"/>
  <c r="I326" i="72"/>
  <c r="J326" i="72"/>
  <c r="K326" i="72"/>
  <c r="L326" i="72"/>
  <c r="M326" i="72"/>
  <c r="N326" i="72"/>
  <c r="C327" i="72"/>
  <c r="D327" i="72"/>
  <c r="E327" i="72"/>
  <c r="F327" i="72"/>
  <c r="G327" i="72"/>
  <c r="H327" i="72"/>
  <c r="I327" i="72"/>
  <c r="J327" i="72"/>
  <c r="K327" i="72"/>
  <c r="L327" i="72"/>
  <c r="M327" i="72"/>
  <c r="N327" i="72"/>
  <c r="Q30" i="78"/>
  <c r="P30" i="78"/>
  <c r="O30" i="78"/>
  <c r="Q29" i="78"/>
  <c r="P29" i="78"/>
  <c r="O29" i="78"/>
  <c r="Q28" i="78"/>
  <c r="P28" i="78"/>
  <c r="O28" i="78"/>
  <c r="BH27" i="78"/>
  <c r="BG27" i="78"/>
  <c r="BF27" i="78"/>
  <c r="BE27" i="78"/>
  <c r="BD27" i="78"/>
  <c r="BC27" i="78"/>
  <c r="BB27" i="78"/>
  <c r="BA27" i="78"/>
  <c r="AZ27" i="78"/>
  <c r="Q27" i="78"/>
  <c r="P27" i="78"/>
  <c r="O27" i="78"/>
  <c r="BH26" i="78"/>
  <c r="BG26" i="78"/>
  <c r="BF26" i="78"/>
  <c r="BE26" i="78"/>
  <c r="BD26" i="78"/>
  <c r="BC26" i="78"/>
  <c r="BB26" i="78"/>
  <c r="BA26" i="78"/>
  <c r="AZ26" i="78"/>
  <c r="BH25" i="78"/>
  <c r="BG25" i="78"/>
  <c r="BF25" i="78"/>
  <c r="BE25" i="78"/>
  <c r="BD25" i="78"/>
  <c r="BC25" i="78"/>
  <c r="BB25" i="78"/>
  <c r="BA25" i="78"/>
  <c r="AZ25" i="78"/>
  <c r="BH24" i="78"/>
  <c r="BG24" i="78"/>
  <c r="BF24" i="78"/>
  <c r="BE24" i="78"/>
  <c r="BD24" i="78"/>
  <c r="BC24" i="78"/>
  <c r="BB24" i="78"/>
  <c r="BA24" i="78"/>
  <c r="AZ24" i="78"/>
  <c r="Q24" i="78"/>
  <c r="P24" i="78"/>
  <c r="O24" i="78"/>
  <c r="BH23" i="78"/>
  <c r="BG23" i="78"/>
  <c r="BF23" i="78"/>
  <c r="BE23" i="78"/>
  <c r="BD23" i="78"/>
  <c r="BC23" i="78"/>
  <c r="BB23" i="78"/>
  <c r="BA23" i="78"/>
  <c r="AZ23" i="78"/>
  <c r="Q23" i="78"/>
  <c r="P23" i="78"/>
  <c r="O23" i="78"/>
  <c r="BH22" i="78"/>
  <c r="BG22" i="78"/>
  <c r="BF22" i="78"/>
  <c r="BE22" i="78"/>
  <c r="BD22" i="78"/>
  <c r="BC22" i="78"/>
  <c r="BB22" i="78"/>
  <c r="BA22" i="78"/>
  <c r="AZ22" i="78"/>
  <c r="Q22" i="78"/>
  <c r="P22" i="78"/>
  <c r="O22" i="78"/>
  <c r="BH21" i="78"/>
  <c r="BG21" i="78"/>
  <c r="BF21" i="78"/>
  <c r="BE21" i="78"/>
  <c r="BD21" i="78"/>
  <c r="BC21" i="78"/>
  <c r="BB21" i="78"/>
  <c r="BA21" i="78"/>
  <c r="AZ21" i="78"/>
  <c r="BH20" i="78"/>
  <c r="BG20" i="78"/>
  <c r="BF20" i="78"/>
  <c r="BE20" i="78"/>
  <c r="BD20" i="78"/>
  <c r="BC20" i="78"/>
  <c r="BB20" i="78"/>
  <c r="BA20" i="78"/>
  <c r="AZ20" i="78"/>
  <c r="W15" i="78"/>
  <c r="V15" i="78"/>
  <c r="U15" i="78"/>
  <c r="W14" i="78"/>
  <c r="V14" i="78"/>
  <c r="U14" i="78"/>
  <c r="BE12" i="78"/>
  <c r="W12" i="78"/>
  <c r="V12" i="78"/>
  <c r="U12" i="78"/>
  <c r="BI11" i="78"/>
  <c r="BH11" i="78"/>
  <c r="BG11" i="78"/>
  <c r="BF11" i="78"/>
  <c r="BF12" i="78" s="1"/>
  <c r="BE11" i="78"/>
  <c r="BD11" i="78"/>
  <c r="BC11" i="78"/>
  <c r="BB11" i="78"/>
  <c r="AZ11" i="78"/>
  <c r="AY11" i="78"/>
  <c r="BI10" i="78"/>
  <c r="BH10" i="78"/>
  <c r="BG10" i="78"/>
  <c r="BF10" i="78"/>
  <c r="BE10" i="78"/>
  <c r="BD10" i="78"/>
  <c r="BC10" i="78"/>
  <c r="BB10" i="78"/>
  <c r="AZ10" i="78"/>
  <c r="AY10" i="78"/>
  <c r="BI9" i="78"/>
  <c r="BH9" i="78"/>
  <c r="BG9" i="78"/>
  <c r="BF9" i="78"/>
  <c r="BE9" i="78"/>
  <c r="BD9" i="78"/>
  <c r="BC9" i="78"/>
  <c r="BB9" i="78"/>
  <c r="AZ9" i="78"/>
  <c r="AY9" i="78"/>
  <c r="T9" i="78"/>
  <c r="S9" i="78"/>
  <c r="R9" i="78"/>
  <c r="Q9" i="78"/>
  <c r="P9" i="78"/>
  <c r="O9" i="78"/>
  <c r="BI8" i="78"/>
  <c r="BH8" i="78"/>
  <c r="BG8" i="78"/>
  <c r="BF8" i="78"/>
  <c r="BE8" i="78"/>
  <c r="BD8" i="78"/>
  <c r="BC8" i="78"/>
  <c r="BB8" i="78"/>
  <c r="AZ8" i="78"/>
  <c r="AY8" i="78"/>
  <c r="BI7" i="78"/>
  <c r="BH7" i="78"/>
  <c r="BG7" i="78"/>
  <c r="BF7" i="78"/>
  <c r="BE7" i="78"/>
  <c r="BD7" i="78"/>
  <c r="BC7" i="78"/>
  <c r="BB7" i="78"/>
  <c r="AZ7" i="78"/>
  <c r="AY7" i="78"/>
  <c r="BI6" i="78"/>
  <c r="BH6" i="78"/>
  <c r="BG6" i="78"/>
  <c r="BF6" i="78"/>
  <c r="BE6" i="78"/>
  <c r="BD6" i="78"/>
  <c r="BC6" i="78"/>
  <c r="BB6" i="78"/>
  <c r="AZ6" i="78"/>
  <c r="AY6" i="78"/>
  <c r="BI5" i="78"/>
  <c r="BH5" i="78"/>
  <c r="BG5" i="78"/>
  <c r="BF5" i="78"/>
  <c r="BE5" i="78"/>
  <c r="BD5" i="78"/>
  <c r="BC5" i="78"/>
  <c r="BB5" i="78"/>
  <c r="AZ5" i="78"/>
  <c r="AY5" i="78"/>
  <c r="J14" i="78"/>
  <c r="J19" i="78"/>
  <c r="J10" i="78"/>
  <c r="J13" i="78"/>
  <c r="J5" i="78"/>
  <c r="J26" i="78"/>
  <c r="J28" i="78"/>
  <c r="J18" i="78"/>
  <c r="J23" i="78"/>
  <c r="J21" i="78"/>
  <c r="J25" i="78"/>
  <c r="J17" i="78"/>
  <c r="J6" i="78"/>
  <c r="J8" i="78"/>
  <c r="J20" i="78"/>
  <c r="J27" i="78"/>
  <c r="J11" i="78"/>
  <c r="J24" i="78"/>
  <c r="J9" i="78"/>
  <c r="J12" i="78"/>
  <c r="J16" i="78"/>
  <c r="J15" i="78"/>
  <c r="J7" i="78"/>
  <c r="J22" i="78"/>
  <c r="O31" i="78" l="1"/>
  <c r="X16" i="79"/>
  <c r="X13" i="79"/>
  <c r="BI23" i="78"/>
  <c r="U19" i="78"/>
  <c r="BI26" i="78"/>
  <c r="BI20" i="78"/>
  <c r="BI27" i="78"/>
  <c r="BI22" i="78"/>
  <c r="BI21" i="78"/>
  <c r="BI25" i="78"/>
  <c r="BI24" i="78"/>
  <c r="N27" i="76"/>
  <c r="N28" i="76"/>
  <c r="N29" i="76"/>
  <c r="N30" i="76"/>
  <c r="N31" i="76"/>
  <c r="N32" i="76"/>
  <c r="N33" i="76"/>
  <c r="N34" i="76"/>
  <c r="N35" i="76"/>
  <c r="N36" i="76"/>
  <c r="N37" i="76"/>
  <c r="N26" i="76"/>
  <c r="P15" i="76"/>
  <c r="P16" i="76"/>
  <c r="P17" i="76"/>
  <c r="P18" i="76"/>
  <c r="P19" i="76"/>
  <c r="P20" i="76"/>
  <c r="P21" i="76"/>
  <c r="P22" i="76"/>
  <c r="P23" i="76"/>
  <c r="P24" i="76"/>
  <c r="P25" i="76"/>
  <c r="P26" i="76"/>
  <c r="P27" i="76"/>
  <c r="P28" i="76"/>
  <c r="P29" i="76"/>
  <c r="P30" i="76"/>
  <c r="P31" i="76"/>
  <c r="P32" i="76"/>
  <c r="P33" i="76"/>
  <c r="P34" i="76"/>
  <c r="P35" i="76"/>
  <c r="P36" i="76"/>
  <c r="P37" i="76"/>
  <c r="P14" i="76"/>
  <c r="O27" i="76"/>
  <c r="O28" i="76"/>
  <c r="O29" i="76"/>
  <c r="O30" i="76"/>
  <c r="O31" i="76"/>
  <c r="O32" i="76"/>
  <c r="O33" i="76"/>
  <c r="O34" i="76"/>
  <c r="O35" i="76"/>
  <c r="O36" i="76"/>
  <c r="O37" i="76"/>
  <c r="O26" i="76"/>
  <c r="O25" i="76"/>
  <c r="N25" i="76"/>
  <c r="O24" i="76"/>
  <c r="N24" i="76"/>
  <c r="O23" i="76"/>
  <c r="N23" i="76"/>
  <c r="O15" i="76"/>
  <c r="O16" i="76"/>
  <c r="O17" i="76"/>
  <c r="O18" i="76"/>
  <c r="O19" i="76"/>
  <c r="O20" i="76"/>
  <c r="O21" i="76"/>
  <c r="O22" i="76"/>
  <c r="O14" i="76"/>
  <c r="N15" i="76"/>
  <c r="N16" i="76"/>
  <c r="N17" i="76"/>
  <c r="N18" i="76"/>
  <c r="N19" i="76"/>
  <c r="N20" i="76"/>
  <c r="N21" i="76"/>
  <c r="N22" i="76"/>
  <c r="N14" i="76"/>
  <c r="AD24" i="76" l="1"/>
  <c r="AD20" i="76" s="1"/>
  <c r="AA25" i="76"/>
  <c r="AB25" i="76"/>
  <c r="AC25" i="76"/>
  <c r="AD25" i="76"/>
  <c r="AH25" i="76"/>
  <c r="AI25" i="76"/>
  <c r="AJ25" i="76"/>
  <c r="AK25" i="76"/>
  <c r="AK24" i="76"/>
  <c r="Q37" i="76" l="1"/>
  <c r="Q36" i="76"/>
  <c r="N114" i="64" l="1"/>
  <c r="P114" i="64"/>
  <c r="Q114" i="64"/>
  <c r="R114" i="64"/>
  <c r="S114" i="64"/>
  <c r="T114" i="64"/>
  <c r="W114" i="64"/>
  <c r="AW116" i="72" s="1"/>
  <c r="AA115" i="87" s="1"/>
  <c r="X114" i="64"/>
  <c r="AX116" i="72" s="1"/>
  <c r="AB115" i="87" s="1"/>
  <c r="Y114" i="64"/>
  <c r="AY116" i="72" s="1"/>
  <c r="AC115" i="87" s="1"/>
  <c r="Z114" i="64"/>
  <c r="AZ116" i="72" s="1"/>
  <c r="AD115" i="87" s="1"/>
  <c r="AA114" i="64"/>
  <c r="BA116" i="72" s="1"/>
  <c r="AE115" i="87" s="1"/>
  <c r="N115" i="64"/>
  <c r="P115" i="64"/>
  <c r="Q115" i="64"/>
  <c r="R115" i="64"/>
  <c r="S115" i="64"/>
  <c r="T115" i="64"/>
  <c r="W115" i="64"/>
  <c r="AW117" i="72" s="1"/>
  <c r="AA116" i="87" s="1"/>
  <c r="X115" i="64"/>
  <c r="AX117" i="72" s="1"/>
  <c r="AB116" i="87" s="1"/>
  <c r="Y115" i="64"/>
  <c r="AY117" i="72" s="1"/>
  <c r="AC116" i="87" s="1"/>
  <c r="Z115" i="64"/>
  <c r="AZ117" i="72" s="1"/>
  <c r="AD116" i="87" s="1"/>
  <c r="AA115" i="64"/>
  <c r="BA117" i="72" s="1"/>
  <c r="AE116" i="87" s="1"/>
  <c r="N116" i="64"/>
  <c r="P116" i="64"/>
  <c r="Q116" i="64"/>
  <c r="R116" i="64"/>
  <c r="S116" i="64"/>
  <c r="T116" i="64"/>
  <c r="W116" i="64"/>
  <c r="AW118" i="72" s="1"/>
  <c r="AA117" i="87" s="1"/>
  <c r="X116" i="64"/>
  <c r="AX118" i="72" s="1"/>
  <c r="AB117" i="87" s="1"/>
  <c r="Y116" i="64"/>
  <c r="AY118" i="72" s="1"/>
  <c r="AC117" i="87" s="1"/>
  <c r="Z116" i="64"/>
  <c r="AZ118" i="72" s="1"/>
  <c r="AD117" i="87" s="1"/>
  <c r="AA116" i="64"/>
  <c r="BA118" i="72" s="1"/>
  <c r="AE117" i="87" s="1"/>
  <c r="N117" i="64"/>
  <c r="P117" i="64"/>
  <c r="Q117" i="64"/>
  <c r="R117" i="64"/>
  <c r="S117" i="64"/>
  <c r="T117" i="64"/>
  <c r="W117" i="64"/>
  <c r="AW119" i="72" s="1"/>
  <c r="AA118" i="87" s="1"/>
  <c r="X117" i="64"/>
  <c r="AX119" i="72" s="1"/>
  <c r="AB118" i="87" s="1"/>
  <c r="Y117" i="64"/>
  <c r="AY119" i="72" s="1"/>
  <c r="AC118" i="87" s="1"/>
  <c r="Z117" i="64"/>
  <c r="AZ119" i="72" s="1"/>
  <c r="AD118" i="87" s="1"/>
  <c r="AA117" i="64"/>
  <c r="BA119" i="72" s="1"/>
  <c r="AE118" i="87" s="1"/>
  <c r="N118" i="64"/>
  <c r="P118" i="64"/>
  <c r="Q118" i="64"/>
  <c r="R118" i="64"/>
  <c r="S118" i="64"/>
  <c r="T118" i="64"/>
  <c r="W118" i="64"/>
  <c r="AW120" i="72" s="1"/>
  <c r="AA119" i="87" s="1"/>
  <c r="X118" i="64"/>
  <c r="AX120" i="72" s="1"/>
  <c r="AB119" i="87" s="1"/>
  <c r="Y118" i="64"/>
  <c r="AY120" i="72" s="1"/>
  <c r="AC119" i="87" s="1"/>
  <c r="Z118" i="64"/>
  <c r="AZ120" i="72" s="1"/>
  <c r="AD119" i="87" s="1"/>
  <c r="AA118" i="64"/>
  <c r="BA120" i="72" s="1"/>
  <c r="AE119" i="87" s="1"/>
  <c r="N119" i="64"/>
  <c r="P119" i="64"/>
  <c r="Q119" i="64"/>
  <c r="R119" i="64"/>
  <c r="S119" i="64"/>
  <c r="T119" i="64"/>
  <c r="W119" i="64"/>
  <c r="AW121" i="72" s="1"/>
  <c r="AA120" i="87" s="1"/>
  <c r="X119" i="64"/>
  <c r="AX121" i="72" s="1"/>
  <c r="AB120" i="87" s="1"/>
  <c r="Y119" i="64"/>
  <c r="AY121" i="72" s="1"/>
  <c r="AC120" i="87" s="1"/>
  <c r="Z119" i="64"/>
  <c r="AZ121" i="72" s="1"/>
  <c r="AD120" i="87" s="1"/>
  <c r="AA119" i="64"/>
  <c r="BA121" i="72" s="1"/>
  <c r="AE120" i="87" s="1"/>
  <c r="N120" i="64"/>
  <c r="P120" i="64"/>
  <c r="Q120" i="64"/>
  <c r="R120" i="64"/>
  <c r="S120" i="64"/>
  <c r="T120" i="64"/>
  <c r="W120" i="64"/>
  <c r="AW122" i="72" s="1"/>
  <c r="AA121" i="87" s="1"/>
  <c r="X120" i="64"/>
  <c r="AX122" i="72" s="1"/>
  <c r="AB121" i="87" s="1"/>
  <c r="Y120" i="64"/>
  <c r="AY122" i="72" s="1"/>
  <c r="AC121" i="87" s="1"/>
  <c r="Z120" i="64"/>
  <c r="AZ122" i="72" s="1"/>
  <c r="AD121" i="87" s="1"/>
  <c r="AA120" i="64"/>
  <c r="BA122" i="72" s="1"/>
  <c r="AE121" i="87" s="1"/>
  <c r="N121" i="64"/>
  <c r="P121" i="64"/>
  <c r="Q121" i="64"/>
  <c r="R121" i="64"/>
  <c r="S121" i="64"/>
  <c r="T121" i="64"/>
  <c r="W121" i="64"/>
  <c r="AW123" i="72" s="1"/>
  <c r="AA122" i="87" s="1"/>
  <c r="X121" i="64"/>
  <c r="AX123" i="72" s="1"/>
  <c r="AB122" i="87" s="1"/>
  <c r="Y121" i="64"/>
  <c r="AY123" i="72" s="1"/>
  <c r="AC122" i="87" s="1"/>
  <c r="Z121" i="64"/>
  <c r="AZ123" i="72" s="1"/>
  <c r="AD122" i="87" s="1"/>
  <c r="AA121" i="64"/>
  <c r="BA123" i="72" s="1"/>
  <c r="AE122" i="87" s="1"/>
  <c r="N122" i="64"/>
  <c r="P122" i="64"/>
  <c r="Q122" i="64"/>
  <c r="R122" i="64"/>
  <c r="S122" i="64"/>
  <c r="T122" i="64"/>
  <c r="W122" i="64"/>
  <c r="AW124" i="72" s="1"/>
  <c r="AA123" i="87" s="1"/>
  <c r="X122" i="64"/>
  <c r="AX124" i="72" s="1"/>
  <c r="AB123" i="87" s="1"/>
  <c r="Y122" i="64"/>
  <c r="AY124" i="72" s="1"/>
  <c r="AC123" i="87" s="1"/>
  <c r="Z122" i="64"/>
  <c r="AZ124" i="72" s="1"/>
  <c r="AD123" i="87" s="1"/>
  <c r="AA122" i="64"/>
  <c r="BA124" i="72" s="1"/>
  <c r="AE123" i="87" s="1"/>
  <c r="N123" i="64"/>
  <c r="P123" i="64"/>
  <c r="Q123" i="64"/>
  <c r="R123" i="64"/>
  <c r="S123" i="64"/>
  <c r="T123" i="64"/>
  <c r="W123" i="64"/>
  <c r="AW125" i="72" s="1"/>
  <c r="AA124" i="87" s="1"/>
  <c r="X123" i="64"/>
  <c r="AX125" i="72" s="1"/>
  <c r="AB124" i="87" s="1"/>
  <c r="Y123" i="64"/>
  <c r="AY125" i="72" s="1"/>
  <c r="AC124" i="87" s="1"/>
  <c r="Z123" i="64"/>
  <c r="AZ125" i="72" s="1"/>
  <c r="AD124" i="87" s="1"/>
  <c r="AA123" i="64"/>
  <c r="BA125" i="72" s="1"/>
  <c r="AE124" i="87" s="1"/>
  <c r="N124" i="64"/>
  <c r="P124" i="64"/>
  <c r="Q124" i="64"/>
  <c r="R124" i="64"/>
  <c r="S124" i="64"/>
  <c r="T124" i="64"/>
  <c r="W124" i="64"/>
  <c r="AW126" i="72" s="1"/>
  <c r="AA125" i="87" s="1"/>
  <c r="X124" i="64"/>
  <c r="AX126" i="72" s="1"/>
  <c r="AB125" i="87" s="1"/>
  <c r="Y124" i="64"/>
  <c r="AY126" i="72" s="1"/>
  <c r="AC125" i="87" s="1"/>
  <c r="Z124" i="64"/>
  <c r="AZ126" i="72" s="1"/>
  <c r="AD125" i="87" s="1"/>
  <c r="AA124" i="64"/>
  <c r="BA126" i="72" s="1"/>
  <c r="AE125" i="87" s="1"/>
  <c r="N125" i="64"/>
  <c r="P125" i="64"/>
  <c r="Q125" i="64"/>
  <c r="R125" i="64"/>
  <c r="S125" i="64"/>
  <c r="T125" i="64"/>
  <c r="W125" i="64"/>
  <c r="AW127" i="72" s="1"/>
  <c r="AA126" i="87" s="1"/>
  <c r="X125" i="64"/>
  <c r="AX127" i="72" s="1"/>
  <c r="AB126" i="87" s="1"/>
  <c r="Y125" i="64"/>
  <c r="AY127" i="72" s="1"/>
  <c r="AC126" i="87" s="1"/>
  <c r="Z125" i="64"/>
  <c r="AZ127" i="72" s="1"/>
  <c r="AD126" i="87" s="1"/>
  <c r="AA125" i="64"/>
  <c r="BA127" i="72" s="1"/>
  <c r="AE126" i="87" s="1"/>
  <c r="N126" i="64"/>
  <c r="P126" i="64"/>
  <c r="Q126" i="64"/>
  <c r="R126" i="64"/>
  <c r="S126" i="64"/>
  <c r="T126" i="64"/>
  <c r="W126" i="64"/>
  <c r="AW128" i="72" s="1"/>
  <c r="AA127" i="87" s="1"/>
  <c r="X126" i="64"/>
  <c r="AX128" i="72" s="1"/>
  <c r="AB127" i="87" s="1"/>
  <c r="Y126" i="64"/>
  <c r="AY128" i="72" s="1"/>
  <c r="AC127" i="87" s="1"/>
  <c r="Z126" i="64"/>
  <c r="AZ128" i="72" s="1"/>
  <c r="AD127" i="87" s="1"/>
  <c r="AA126" i="64"/>
  <c r="BA128" i="72" s="1"/>
  <c r="AE127" i="87" s="1"/>
  <c r="N127" i="64"/>
  <c r="P127" i="64"/>
  <c r="Q127" i="64"/>
  <c r="R127" i="64"/>
  <c r="S127" i="64"/>
  <c r="T127" i="64"/>
  <c r="W127" i="64"/>
  <c r="AW129" i="72" s="1"/>
  <c r="AA128" i="87" s="1"/>
  <c r="X127" i="64"/>
  <c r="AX129" i="72" s="1"/>
  <c r="AB128" i="87" s="1"/>
  <c r="Y127" i="64"/>
  <c r="AY129" i="72" s="1"/>
  <c r="AC128" i="87" s="1"/>
  <c r="Z127" i="64"/>
  <c r="AZ129" i="72" s="1"/>
  <c r="AD128" i="87" s="1"/>
  <c r="AA127" i="64"/>
  <c r="BA129" i="72" s="1"/>
  <c r="AE128" i="87" s="1"/>
  <c r="N128" i="64"/>
  <c r="P128" i="64"/>
  <c r="Q128" i="64"/>
  <c r="R128" i="64"/>
  <c r="S128" i="64"/>
  <c r="T128" i="64"/>
  <c r="W128" i="64"/>
  <c r="AW130" i="72" s="1"/>
  <c r="AA129" i="87" s="1"/>
  <c r="X128" i="64"/>
  <c r="AX130" i="72" s="1"/>
  <c r="AB129" i="87" s="1"/>
  <c r="Y128" i="64"/>
  <c r="AY130" i="72" s="1"/>
  <c r="AC129" i="87" s="1"/>
  <c r="Z128" i="64"/>
  <c r="AZ130" i="72" s="1"/>
  <c r="AD129" i="87" s="1"/>
  <c r="AA128" i="64"/>
  <c r="BA130" i="72" s="1"/>
  <c r="AE129" i="87" s="1"/>
  <c r="N129" i="64"/>
  <c r="P129" i="64"/>
  <c r="Q129" i="64"/>
  <c r="R129" i="64"/>
  <c r="S129" i="64"/>
  <c r="T129" i="64"/>
  <c r="W129" i="64"/>
  <c r="AW131" i="72" s="1"/>
  <c r="AA130" i="87" s="1"/>
  <c r="X129" i="64"/>
  <c r="AX131" i="72" s="1"/>
  <c r="AB130" i="87" s="1"/>
  <c r="Y129" i="64"/>
  <c r="AY131" i="72" s="1"/>
  <c r="AC130" i="87" s="1"/>
  <c r="Z129" i="64"/>
  <c r="AZ131" i="72" s="1"/>
  <c r="AD130" i="87" s="1"/>
  <c r="AA129" i="64"/>
  <c r="BA131" i="72" s="1"/>
  <c r="AE130" i="87" s="1"/>
  <c r="N130" i="64"/>
  <c r="P130" i="64"/>
  <c r="Q130" i="64"/>
  <c r="R130" i="64"/>
  <c r="S130" i="64"/>
  <c r="T130" i="64"/>
  <c r="W130" i="64"/>
  <c r="AW132" i="72" s="1"/>
  <c r="AA131" i="87" s="1"/>
  <c r="X130" i="64"/>
  <c r="AX132" i="72" s="1"/>
  <c r="AB131" i="87" s="1"/>
  <c r="Y130" i="64"/>
  <c r="AY132" i="72" s="1"/>
  <c r="AC131" i="87" s="1"/>
  <c r="Z130" i="64"/>
  <c r="AZ132" i="72" s="1"/>
  <c r="AD131" i="87" s="1"/>
  <c r="AA130" i="64"/>
  <c r="BA132" i="72" s="1"/>
  <c r="AE131" i="87" s="1"/>
  <c r="N131" i="64"/>
  <c r="P131" i="64"/>
  <c r="Q131" i="64"/>
  <c r="R131" i="64"/>
  <c r="S131" i="64"/>
  <c r="T131" i="64"/>
  <c r="W131" i="64"/>
  <c r="AW133" i="72" s="1"/>
  <c r="AA132" i="87" s="1"/>
  <c r="X131" i="64"/>
  <c r="AX133" i="72" s="1"/>
  <c r="AB132" i="87" s="1"/>
  <c r="Y131" i="64"/>
  <c r="AY133" i="72" s="1"/>
  <c r="AC132" i="87" s="1"/>
  <c r="Z131" i="64"/>
  <c r="AZ133" i="72" s="1"/>
  <c r="AD132" i="87" s="1"/>
  <c r="AA131" i="64"/>
  <c r="BA133" i="72" s="1"/>
  <c r="AE132" i="87" s="1"/>
  <c r="N132" i="64"/>
  <c r="P132" i="64"/>
  <c r="Q132" i="64"/>
  <c r="R132" i="64"/>
  <c r="S132" i="64"/>
  <c r="T132" i="64"/>
  <c r="W132" i="64"/>
  <c r="AW134" i="72" s="1"/>
  <c r="AA133" i="87" s="1"/>
  <c r="X132" i="64"/>
  <c r="AX134" i="72" s="1"/>
  <c r="AB133" i="87" s="1"/>
  <c r="Y132" i="64"/>
  <c r="AY134" i="72" s="1"/>
  <c r="AC133" i="87" s="1"/>
  <c r="Z132" i="64"/>
  <c r="AZ134" i="72" s="1"/>
  <c r="AD133" i="87" s="1"/>
  <c r="AA132" i="64"/>
  <c r="BA134" i="72" s="1"/>
  <c r="AE133" i="87" s="1"/>
  <c r="N133" i="64"/>
  <c r="P133" i="64"/>
  <c r="Q133" i="64"/>
  <c r="R133" i="64"/>
  <c r="S133" i="64"/>
  <c r="T133" i="64"/>
  <c r="W133" i="64"/>
  <c r="AW135" i="72" s="1"/>
  <c r="AA134" i="87" s="1"/>
  <c r="X133" i="64"/>
  <c r="AX135" i="72" s="1"/>
  <c r="AB134" i="87" s="1"/>
  <c r="Y133" i="64"/>
  <c r="AY135" i="72" s="1"/>
  <c r="AC134" i="87" s="1"/>
  <c r="Z133" i="64"/>
  <c r="AZ135" i="72" s="1"/>
  <c r="AD134" i="87" s="1"/>
  <c r="AA133" i="64"/>
  <c r="BA135" i="72" s="1"/>
  <c r="AE134" i="87" s="1"/>
  <c r="N134" i="64"/>
  <c r="P134" i="64"/>
  <c r="Q134" i="64"/>
  <c r="R134" i="64"/>
  <c r="S134" i="64"/>
  <c r="T134" i="64"/>
  <c r="W134" i="64"/>
  <c r="AW136" i="72" s="1"/>
  <c r="AA135" i="87" s="1"/>
  <c r="X134" i="64"/>
  <c r="AX136" i="72" s="1"/>
  <c r="AB135" i="87" s="1"/>
  <c r="Y134" i="64"/>
  <c r="AY136" i="72" s="1"/>
  <c r="AC135" i="87" s="1"/>
  <c r="Z134" i="64"/>
  <c r="AZ136" i="72" s="1"/>
  <c r="AD135" i="87" s="1"/>
  <c r="AA134" i="64"/>
  <c r="BA136" i="72" s="1"/>
  <c r="AE135" i="87" s="1"/>
  <c r="N135" i="64"/>
  <c r="P135" i="64"/>
  <c r="Q135" i="64"/>
  <c r="R135" i="64"/>
  <c r="S135" i="64"/>
  <c r="T135" i="64"/>
  <c r="W135" i="64"/>
  <c r="AW137" i="72" s="1"/>
  <c r="AA136" i="87" s="1"/>
  <c r="X135" i="64"/>
  <c r="AX137" i="72" s="1"/>
  <c r="AB136" i="87" s="1"/>
  <c r="Y135" i="64"/>
  <c r="AY137" i="72" s="1"/>
  <c r="AC136" i="87" s="1"/>
  <c r="Z135" i="64"/>
  <c r="AZ137" i="72" s="1"/>
  <c r="AD136" i="87" s="1"/>
  <c r="AA135" i="64"/>
  <c r="BA137" i="72" s="1"/>
  <c r="AE136" i="87" s="1"/>
  <c r="N136" i="64"/>
  <c r="P136" i="64"/>
  <c r="Q136" i="64"/>
  <c r="R136" i="64"/>
  <c r="S136" i="64"/>
  <c r="T136" i="64"/>
  <c r="W136" i="64"/>
  <c r="AW138" i="72" s="1"/>
  <c r="AA137" i="87" s="1"/>
  <c r="X136" i="64"/>
  <c r="AX138" i="72" s="1"/>
  <c r="AB137" i="87" s="1"/>
  <c r="Y136" i="64"/>
  <c r="AY138" i="72" s="1"/>
  <c r="AC137" i="87" s="1"/>
  <c r="Z136" i="64"/>
  <c r="AZ138" i="72" s="1"/>
  <c r="AD137" i="87" s="1"/>
  <c r="AA136" i="64"/>
  <c r="BA138" i="72" s="1"/>
  <c r="AE137" i="87" s="1"/>
  <c r="N137" i="64"/>
  <c r="P137" i="64"/>
  <c r="Q137" i="64"/>
  <c r="R137" i="64"/>
  <c r="S137" i="64"/>
  <c r="T137" i="64"/>
  <c r="W137" i="64"/>
  <c r="AW139" i="72" s="1"/>
  <c r="AA138" i="87" s="1"/>
  <c r="X137" i="64"/>
  <c r="AX139" i="72" s="1"/>
  <c r="AB138" i="87" s="1"/>
  <c r="Y137" i="64"/>
  <c r="AY139" i="72" s="1"/>
  <c r="AC138" i="87" s="1"/>
  <c r="Z137" i="64"/>
  <c r="AZ139" i="72" s="1"/>
  <c r="AD138" i="87" s="1"/>
  <c r="AA137" i="64"/>
  <c r="BA139" i="72" s="1"/>
  <c r="AE138" i="87" s="1"/>
  <c r="N138" i="64"/>
  <c r="P138" i="64"/>
  <c r="Q138" i="64"/>
  <c r="R138" i="64"/>
  <c r="S138" i="64"/>
  <c r="T138" i="64"/>
  <c r="W138" i="64"/>
  <c r="AW140" i="72" s="1"/>
  <c r="AA139" i="87" s="1"/>
  <c r="X138" i="64"/>
  <c r="AX140" i="72" s="1"/>
  <c r="AB139" i="87" s="1"/>
  <c r="Y138" i="64"/>
  <c r="AY140" i="72" s="1"/>
  <c r="AC139" i="87" s="1"/>
  <c r="Z138" i="64"/>
  <c r="AZ140" i="72" s="1"/>
  <c r="AD139" i="87" s="1"/>
  <c r="AA138" i="64"/>
  <c r="BA140" i="72" s="1"/>
  <c r="AE139" i="87" s="1"/>
  <c r="N139" i="64"/>
  <c r="P139" i="64"/>
  <c r="Q139" i="64"/>
  <c r="R139" i="64"/>
  <c r="S139" i="64"/>
  <c r="T139" i="64"/>
  <c r="W139" i="64"/>
  <c r="AW141" i="72" s="1"/>
  <c r="AA140" i="87" s="1"/>
  <c r="X139" i="64"/>
  <c r="AX141" i="72" s="1"/>
  <c r="AB140" i="87" s="1"/>
  <c r="Y139" i="64"/>
  <c r="AY141" i="72" s="1"/>
  <c r="AC140" i="87" s="1"/>
  <c r="Z139" i="64"/>
  <c r="AZ141" i="72" s="1"/>
  <c r="AD140" i="87" s="1"/>
  <c r="AA139" i="64"/>
  <c r="BA141" i="72" s="1"/>
  <c r="AE140" i="87" s="1"/>
  <c r="N140" i="64"/>
  <c r="P140" i="64"/>
  <c r="Q140" i="64"/>
  <c r="R140" i="64"/>
  <c r="S140" i="64"/>
  <c r="T140" i="64"/>
  <c r="W140" i="64"/>
  <c r="AW142" i="72" s="1"/>
  <c r="AA141" i="87" s="1"/>
  <c r="X140" i="64"/>
  <c r="AX142" i="72" s="1"/>
  <c r="AB141" i="87" s="1"/>
  <c r="Y140" i="64"/>
  <c r="AY142" i="72" s="1"/>
  <c r="AC141" i="87" s="1"/>
  <c r="Z140" i="64"/>
  <c r="AZ142" i="72" s="1"/>
  <c r="AD141" i="87" s="1"/>
  <c r="AA140" i="64"/>
  <c r="BA142" i="72" s="1"/>
  <c r="AE141" i="87" s="1"/>
  <c r="N141" i="64"/>
  <c r="P141" i="64"/>
  <c r="Q141" i="64"/>
  <c r="R141" i="64"/>
  <c r="S141" i="64"/>
  <c r="T141" i="64"/>
  <c r="W141" i="64"/>
  <c r="AW143" i="72" s="1"/>
  <c r="AA142" i="87" s="1"/>
  <c r="X141" i="64"/>
  <c r="AX143" i="72" s="1"/>
  <c r="AB142" i="87" s="1"/>
  <c r="Y141" i="64"/>
  <c r="AY143" i="72" s="1"/>
  <c r="AC142" i="87" s="1"/>
  <c r="Z141" i="64"/>
  <c r="AZ143" i="72" s="1"/>
  <c r="AD142" i="87" s="1"/>
  <c r="AA141" i="64"/>
  <c r="BA143" i="72" s="1"/>
  <c r="AE142" i="87" s="1"/>
  <c r="N142" i="64"/>
  <c r="P142" i="64"/>
  <c r="Q142" i="64"/>
  <c r="R142" i="64"/>
  <c r="S142" i="64"/>
  <c r="T142" i="64"/>
  <c r="W142" i="64"/>
  <c r="AW144" i="72" s="1"/>
  <c r="AA143" i="87" s="1"/>
  <c r="X142" i="64"/>
  <c r="AX144" i="72" s="1"/>
  <c r="AB143" i="87" s="1"/>
  <c r="Y142" i="64"/>
  <c r="AY144" i="72" s="1"/>
  <c r="AC143" i="87" s="1"/>
  <c r="Z142" i="64"/>
  <c r="AZ144" i="72" s="1"/>
  <c r="AD143" i="87" s="1"/>
  <c r="AA142" i="64"/>
  <c r="BA144" i="72" s="1"/>
  <c r="AE143" i="87" s="1"/>
  <c r="N143" i="64"/>
  <c r="P143" i="64"/>
  <c r="Q143" i="64"/>
  <c r="R143" i="64"/>
  <c r="S143" i="64"/>
  <c r="T143" i="64"/>
  <c r="W143" i="64"/>
  <c r="AW145" i="72" s="1"/>
  <c r="AA144" i="87" s="1"/>
  <c r="X143" i="64"/>
  <c r="AX145" i="72" s="1"/>
  <c r="AB144" i="87" s="1"/>
  <c r="Y143" i="64"/>
  <c r="AY145" i="72" s="1"/>
  <c r="AC144" i="87" s="1"/>
  <c r="Z143" i="64"/>
  <c r="AZ145" i="72" s="1"/>
  <c r="AD144" i="87" s="1"/>
  <c r="AA143" i="64"/>
  <c r="BA145" i="72" s="1"/>
  <c r="AE144" i="87" s="1"/>
  <c r="N144" i="64"/>
  <c r="P144" i="64"/>
  <c r="Q144" i="64"/>
  <c r="R144" i="64"/>
  <c r="S144" i="64"/>
  <c r="T144" i="64"/>
  <c r="W144" i="64"/>
  <c r="AW146" i="72" s="1"/>
  <c r="AA145" i="87" s="1"/>
  <c r="X144" i="64"/>
  <c r="AX146" i="72" s="1"/>
  <c r="AB145" i="87" s="1"/>
  <c r="Y144" i="64"/>
  <c r="AY146" i="72" s="1"/>
  <c r="AC145" i="87" s="1"/>
  <c r="Z144" i="64"/>
  <c r="AZ146" i="72" s="1"/>
  <c r="AD145" i="87" s="1"/>
  <c r="AA144" i="64"/>
  <c r="BA146" i="72" s="1"/>
  <c r="AE145" i="87" s="1"/>
  <c r="N145" i="64"/>
  <c r="P145" i="64"/>
  <c r="Q145" i="64"/>
  <c r="R145" i="64"/>
  <c r="S145" i="64"/>
  <c r="T145" i="64"/>
  <c r="W145" i="64"/>
  <c r="AW147" i="72" s="1"/>
  <c r="AA146" i="87" s="1"/>
  <c r="X145" i="64"/>
  <c r="AX147" i="72" s="1"/>
  <c r="AB146" i="87" s="1"/>
  <c r="Y145" i="64"/>
  <c r="AY147" i="72" s="1"/>
  <c r="AC146" i="87" s="1"/>
  <c r="Z145" i="64"/>
  <c r="AZ147" i="72" s="1"/>
  <c r="AD146" i="87" s="1"/>
  <c r="AA145" i="64"/>
  <c r="BA147" i="72" s="1"/>
  <c r="AE146" i="87" s="1"/>
  <c r="N146" i="64"/>
  <c r="P146" i="64"/>
  <c r="Q146" i="64"/>
  <c r="R146" i="64"/>
  <c r="S146" i="64"/>
  <c r="T146" i="64"/>
  <c r="W146" i="64"/>
  <c r="AW148" i="72" s="1"/>
  <c r="AA147" i="87" s="1"/>
  <c r="X146" i="64"/>
  <c r="AX148" i="72" s="1"/>
  <c r="AB147" i="87" s="1"/>
  <c r="Y146" i="64"/>
  <c r="AY148" i="72" s="1"/>
  <c r="AC147" i="87" s="1"/>
  <c r="Z146" i="64"/>
  <c r="AZ148" i="72" s="1"/>
  <c r="AD147" i="87" s="1"/>
  <c r="AA146" i="64"/>
  <c r="BA148" i="72" s="1"/>
  <c r="AE147" i="87" s="1"/>
  <c r="N147" i="64"/>
  <c r="P147" i="64"/>
  <c r="Q147" i="64"/>
  <c r="R147" i="64"/>
  <c r="S147" i="64"/>
  <c r="T147" i="64"/>
  <c r="W147" i="64"/>
  <c r="AW149" i="72" s="1"/>
  <c r="AA148" i="87" s="1"/>
  <c r="X147" i="64"/>
  <c r="AX149" i="72" s="1"/>
  <c r="AB148" i="87" s="1"/>
  <c r="Y147" i="64"/>
  <c r="AY149" i="72" s="1"/>
  <c r="AC148" i="87" s="1"/>
  <c r="Z147" i="64"/>
  <c r="AZ149" i="72" s="1"/>
  <c r="AD148" i="87" s="1"/>
  <c r="AA147" i="64"/>
  <c r="BA149" i="72" s="1"/>
  <c r="AE148" i="87" s="1"/>
  <c r="N148" i="64"/>
  <c r="P148" i="64"/>
  <c r="Q148" i="64"/>
  <c r="R148" i="64"/>
  <c r="S148" i="64"/>
  <c r="T148" i="64"/>
  <c r="W148" i="64"/>
  <c r="AW150" i="72" s="1"/>
  <c r="AA149" i="87" s="1"/>
  <c r="X148" i="64"/>
  <c r="AX150" i="72" s="1"/>
  <c r="AB149" i="87" s="1"/>
  <c r="Y148" i="64"/>
  <c r="AY150" i="72" s="1"/>
  <c r="AC149" i="87" s="1"/>
  <c r="Z148" i="64"/>
  <c r="AZ150" i="72" s="1"/>
  <c r="AD149" i="87" s="1"/>
  <c r="AA148" i="64"/>
  <c r="BA150" i="72" s="1"/>
  <c r="AE149" i="87" s="1"/>
  <c r="N149" i="64"/>
  <c r="P149" i="64"/>
  <c r="Q149" i="64"/>
  <c r="R149" i="64"/>
  <c r="S149" i="64"/>
  <c r="T149" i="64"/>
  <c r="W149" i="64"/>
  <c r="AW151" i="72" s="1"/>
  <c r="AA150" i="87" s="1"/>
  <c r="X149" i="64"/>
  <c r="AX151" i="72" s="1"/>
  <c r="AB150" i="87" s="1"/>
  <c r="Y149" i="64"/>
  <c r="AY151" i="72" s="1"/>
  <c r="AC150" i="87" s="1"/>
  <c r="Z149" i="64"/>
  <c r="AZ151" i="72" s="1"/>
  <c r="AD150" i="87" s="1"/>
  <c r="AA149" i="64"/>
  <c r="BA151" i="72" s="1"/>
  <c r="AE150" i="87" s="1"/>
  <c r="N150" i="64"/>
  <c r="P150" i="64"/>
  <c r="Q150" i="64"/>
  <c r="R150" i="64"/>
  <c r="S150" i="64"/>
  <c r="T150" i="64"/>
  <c r="W150" i="64"/>
  <c r="AW152" i="72" s="1"/>
  <c r="AA151" i="87" s="1"/>
  <c r="X150" i="64"/>
  <c r="AX152" i="72" s="1"/>
  <c r="AB151" i="87" s="1"/>
  <c r="Y150" i="64"/>
  <c r="AY152" i="72" s="1"/>
  <c r="AC151" i="87" s="1"/>
  <c r="Z150" i="64"/>
  <c r="AZ152" i="72" s="1"/>
  <c r="AD151" i="87" s="1"/>
  <c r="AA150" i="64"/>
  <c r="BA152" i="72" s="1"/>
  <c r="AE151" i="87" s="1"/>
  <c r="N151" i="64"/>
  <c r="P151" i="64"/>
  <c r="Q151" i="64"/>
  <c r="R151" i="64"/>
  <c r="S151" i="64"/>
  <c r="T151" i="64"/>
  <c r="W151" i="64"/>
  <c r="AW153" i="72" s="1"/>
  <c r="AA152" i="87" s="1"/>
  <c r="X151" i="64"/>
  <c r="AX153" i="72" s="1"/>
  <c r="AB152" i="87" s="1"/>
  <c r="Y151" i="64"/>
  <c r="AY153" i="72" s="1"/>
  <c r="AC152" i="87" s="1"/>
  <c r="Z151" i="64"/>
  <c r="AZ153" i="72" s="1"/>
  <c r="AD152" i="87" s="1"/>
  <c r="AA151" i="64"/>
  <c r="BA153" i="72" s="1"/>
  <c r="AE152" i="87" s="1"/>
  <c r="N152" i="64"/>
  <c r="P152" i="64"/>
  <c r="Q152" i="64"/>
  <c r="R152" i="64"/>
  <c r="S152" i="64"/>
  <c r="T152" i="64"/>
  <c r="W152" i="64"/>
  <c r="AW154" i="72" s="1"/>
  <c r="AA153" i="87" s="1"/>
  <c r="X152" i="64"/>
  <c r="AX154" i="72" s="1"/>
  <c r="AB153" i="87" s="1"/>
  <c r="Y152" i="64"/>
  <c r="AY154" i="72" s="1"/>
  <c r="AC153" i="87" s="1"/>
  <c r="Z152" i="64"/>
  <c r="AZ154" i="72" s="1"/>
  <c r="AD153" i="87" s="1"/>
  <c r="AA152" i="64"/>
  <c r="BA154" i="72" s="1"/>
  <c r="AE153" i="87" s="1"/>
  <c r="N153" i="64"/>
  <c r="P153" i="64"/>
  <c r="Q153" i="64"/>
  <c r="R153" i="64"/>
  <c r="S153" i="64"/>
  <c r="T153" i="64"/>
  <c r="W153" i="64"/>
  <c r="AW155" i="72" s="1"/>
  <c r="AA154" i="87" s="1"/>
  <c r="X153" i="64"/>
  <c r="AX155" i="72" s="1"/>
  <c r="AB154" i="87" s="1"/>
  <c r="Y153" i="64"/>
  <c r="AY155" i="72" s="1"/>
  <c r="AC154" i="87" s="1"/>
  <c r="Z153" i="64"/>
  <c r="AZ155" i="72" s="1"/>
  <c r="AD154" i="87" s="1"/>
  <c r="AA153" i="64"/>
  <c r="BA155" i="72" s="1"/>
  <c r="AE154" i="87" s="1"/>
  <c r="N154" i="64"/>
  <c r="P154" i="64"/>
  <c r="Q154" i="64"/>
  <c r="R154" i="64"/>
  <c r="S154" i="64"/>
  <c r="T154" i="64"/>
  <c r="W154" i="64"/>
  <c r="AW156" i="72" s="1"/>
  <c r="AA155" i="87" s="1"/>
  <c r="X154" i="64"/>
  <c r="AX156" i="72" s="1"/>
  <c r="AB155" i="87" s="1"/>
  <c r="Y154" i="64"/>
  <c r="AY156" i="72" s="1"/>
  <c r="AC155" i="87" s="1"/>
  <c r="Z154" i="64"/>
  <c r="AZ156" i="72" s="1"/>
  <c r="AD155" i="87" s="1"/>
  <c r="AA154" i="64"/>
  <c r="BA156" i="72" s="1"/>
  <c r="AE155" i="87" s="1"/>
  <c r="N155" i="64"/>
  <c r="P155" i="64"/>
  <c r="Q155" i="64"/>
  <c r="R155" i="64"/>
  <c r="S155" i="64"/>
  <c r="T155" i="64"/>
  <c r="W155" i="64"/>
  <c r="AW157" i="72" s="1"/>
  <c r="AA156" i="87" s="1"/>
  <c r="X155" i="64"/>
  <c r="AX157" i="72" s="1"/>
  <c r="AB156" i="87" s="1"/>
  <c r="Y155" i="64"/>
  <c r="AY157" i="72" s="1"/>
  <c r="AC156" i="87" s="1"/>
  <c r="Z155" i="64"/>
  <c r="AZ157" i="72" s="1"/>
  <c r="AD156" i="87" s="1"/>
  <c r="AA155" i="64"/>
  <c r="BA157" i="72" s="1"/>
  <c r="AE156" i="87" s="1"/>
  <c r="N156" i="64"/>
  <c r="P156" i="64"/>
  <c r="Q156" i="64"/>
  <c r="R156" i="64"/>
  <c r="S156" i="64"/>
  <c r="T156" i="64"/>
  <c r="W156" i="64"/>
  <c r="AW158" i="72" s="1"/>
  <c r="AA157" i="87" s="1"/>
  <c r="X156" i="64"/>
  <c r="AX158" i="72" s="1"/>
  <c r="AB157" i="87" s="1"/>
  <c r="Y156" i="64"/>
  <c r="AY158" i="72" s="1"/>
  <c r="AC157" i="87" s="1"/>
  <c r="Z156" i="64"/>
  <c r="AZ158" i="72" s="1"/>
  <c r="AD157" i="87" s="1"/>
  <c r="AA156" i="64"/>
  <c r="BA158" i="72" s="1"/>
  <c r="AE157" i="87" s="1"/>
  <c r="N157" i="64"/>
  <c r="P157" i="64"/>
  <c r="Q157" i="64"/>
  <c r="R157" i="64"/>
  <c r="S157" i="64"/>
  <c r="T157" i="64"/>
  <c r="W157" i="64"/>
  <c r="AW159" i="72" s="1"/>
  <c r="AA158" i="87" s="1"/>
  <c r="X157" i="64"/>
  <c r="AX159" i="72" s="1"/>
  <c r="AB158" i="87" s="1"/>
  <c r="Y157" i="64"/>
  <c r="AY159" i="72" s="1"/>
  <c r="AC158" i="87" s="1"/>
  <c r="Z157" i="64"/>
  <c r="AZ159" i="72" s="1"/>
  <c r="AD158" i="87" s="1"/>
  <c r="AA157" i="64"/>
  <c r="BA159" i="72" s="1"/>
  <c r="AE158" i="87" s="1"/>
  <c r="N158" i="64"/>
  <c r="P158" i="64"/>
  <c r="Q158" i="64"/>
  <c r="R158" i="64"/>
  <c r="S158" i="64"/>
  <c r="T158" i="64"/>
  <c r="W158" i="64"/>
  <c r="AW160" i="72" s="1"/>
  <c r="AA159" i="87" s="1"/>
  <c r="X158" i="64"/>
  <c r="AX160" i="72" s="1"/>
  <c r="AB159" i="87" s="1"/>
  <c r="Y158" i="64"/>
  <c r="AY160" i="72" s="1"/>
  <c r="AC159" i="87" s="1"/>
  <c r="Z158" i="64"/>
  <c r="AZ160" i="72" s="1"/>
  <c r="AD159" i="87" s="1"/>
  <c r="AA158" i="64"/>
  <c r="BA160" i="72" s="1"/>
  <c r="AE159" i="87" s="1"/>
  <c r="N159" i="64"/>
  <c r="P159" i="64"/>
  <c r="Q159" i="64"/>
  <c r="R159" i="64"/>
  <c r="S159" i="64"/>
  <c r="T159" i="64"/>
  <c r="W159" i="64"/>
  <c r="AW161" i="72" s="1"/>
  <c r="AA160" i="87" s="1"/>
  <c r="X159" i="64"/>
  <c r="AX161" i="72" s="1"/>
  <c r="AB160" i="87" s="1"/>
  <c r="Y159" i="64"/>
  <c r="AY161" i="72" s="1"/>
  <c r="AC160" i="87" s="1"/>
  <c r="Z159" i="64"/>
  <c r="AZ161" i="72" s="1"/>
  <c r="AD160" i="87" s="1"/>
  <c r="AA159" i="64"/>
  <c r="BA161" i="72" s="1"/>
  <c r="AE160" i="87" s="1"/>
  <c r="N160" i="64"/>
  <c r="P160" i="64"/>
  <c r="Q160" i="64"/>
  <c r="R160" i="64"/>
  <c r="S160" i="64"/>
  <c r="T160" i="64"/>
  <c r="W160" i="64"/>
  <c r="AW162" i="72" s="1"/>
  <c r="AA161" i="87" s="1"/>
  <c r="X160" i="64"/>
  <c r="AX162" i="72" s="1"/>
  <c r="AB161" i="87" s="1"/>
  <c r="Y160" i="64"/>
  <c r="AY162" i="72" s="1"/>
  <c r="AC161" i="87" s="1"/>
  <c r="Z160" i="64"/>
  <c r="AZ162" i="72" s="1"/>
  <c r="AD161" i="87" s="1"/>
  <c r="AA160" i="64"/>
  <c r="BA162" i="72" s="1"/>
  <c r="AE161" i="87" s="1"/>
  <c r="N161" i="64"/>
  <c r="P161" i="64"/>
  <c r="Q161" i="64"/>
  <c r="R161" i="64"/>
  <c r="S161" i="64"/>
  <c r="T161" i="64"/>
  <c r="W161" i="64"/>
  <c r="AW163" i="72" s="1"/>
  <c r="AA162" i="87" s="1"/>
  <c r="X161" i="64"/>
  <c r="AX163" i="72" s="1"/>
  <c r="AB162" i="87" s="1"/>
  <c r="Y161" i="64"/>
  <c r="AY163" i="72" s="1"/>
  <c r="AC162" i="87" s="1"/>
  <c r="Z161" i="64"/>
  <c r="AZ163" i="72" s="1"/>
  <c r="AD162" i="87" s="1"/>
  <c r="AA161" i="64"/>
  <c r="BA163" i="72" s="1"/>
  <c r="AE162" i="87" s="1"/>
  <c r="N162" i="64"/>
  <c r="P162" i="64"/>
  <c r="Q162" i="64"/>
  <c r="R162" i="64"/>
  <c r="S162" i="64"/>
  <c r="T162" i="64"/>
  <c r="W162" i="64"/>
  <c r="AW164" i="72" s="1"/>
  <c r="AA163" i="87" s="1"/>
  <c r="X162" i="64"/>
  <c r="AX164" i="72" s="1"/>
  <c r="AB163" i="87" s="1"/>
  <c r="Y162" i="64"/>
  <c r="AY164" i="72" s="1"/>
  <c r="AC163" i="87" s="1"/>
  <c r="Z162" i="64"/>
  <c r="AZ164" i="72" s="1"/>
  <c r="AD163" i="87" s="1"/>
  <c r="AA162" i="64"/>
  <c r="BA164" i="72" s="1"/>
  <c r="AE163" i="87" s="1"/>
  <c r="N163" i="64"/>
  <c r="P163" i="64"/>
  <c r="Q163" i="64"/>
  <c r="R163" i="64"/>
  <c r="S163" i="64"/>
  <c r="T163" i="64"/>
  <c r="W163" i="64"/>
  <c r="AW165" i="72" s="1"/>
  <c r="X163" i="64"/>
  <c r="AX165" i="72" s="1"/>
  <c r="Y163" i="64"/>
  <c r="AY165" i="72" s="1"/>
  <c r="Z163" i="64"/>
  <c r="AZ165" i="72" s="1"/>
  <c r="AA163" i="64"/>
  <c r="BA165" i="72" s="1"/>
  <c r="AG105" i="72"/>
  <c r="AH105" i="72"/>
  <c r="AI105" i="72"/>
  <c r="AJ105" i="72"/>
  <c r="AK105" i="72"/>
  <c r="AG106" i="72"/>
  <c r="AH106" i="72"/>
  <c r="AI106" i="72"/>
  <c r="AJ106" i="72"/>
  <c r="AK106" i="72"/>
  <c r="AG107" i="72"/>
  <c r="AH107" i="72"/>
  <c r="AI107" i="72"/>
  <c r="AJ107" i="72"/>
  <c r="AK107" i="72"/>
  <c r="AG108" i="72"/>
  <c r="AH108" i="72"/>
  <c r="AI108" i="72"/>
  <c r="AJ108" i="72"/>
  <c r="AK108" i="72"/>
  <c r="AG109" i="72"/>
  <c r="AH109" i="72"/>
  <c r="AI109" i="72"/>
  <c r="AJ109" i="72"/>
  <c r="AK109" i="72"/>
  <c r="AG110" i="72"/>
  <c r="AH110" i="72"/>
  <c r="AI110" i="72"/>
  <c r="AJ110" i="72"/>
  <c r="AK110" i="72"/>
  <c r="AG111" i="72"/>
  <c r="AH111" i="72"/>
  <c r="AI111" i="72"/>
  <c r="AJ111" i="72"/>
  <c r="AK111" i="72"/>
  <c r="AG112" i="72"/>
  <c r="AH112" i="72"/>
  <c r="AI112" i="72"/>
  <c r="AJ112" i="72"/>
  <c r="AK112" i="72"/>
  <c r="AG113" i="72"/>
  <c r="AH113" i="72"/>
  <c r="AI113" i="72"/>
  <c r="AJ113" i="72"/>
  <c r="AK113" i="72"/>
  <c r="AG114" i="72"/>
  <c r="AH114" i="72"/>
  <c r="AI114" i="72"/>
  <c r="AJ114" i="72"/>
  <c r="AK114" i="72"/>
  <c r="AG115" i="72"/>
  <c r="AH115" i="72"/>
  <c r="AI115" i="72"/>
  <c r="AJ115" i="72"/>
  <c r="AK115" i="72"/>
  <c r="AG116" i="72"/>
  <c r="AH116" i="72"/>
  <c r="AI116" i="72"/>
  <c r="AJ116" i="72"/>
  <c r="AK116" i="72"/>
  <c r="AG117" i="72"/>
  <c r="AH117" i="72"/>
  <c r="AI117" i="72"/>
  <c r="AJ117" i="72"/>
  <c r="AK117" i="72"/>
  <c r="AG118" i="72"/>
  <c r="AH118" i="72"/>
  <c r="AI118" i="72"/>
  <c r="AJ118" i="72"/>
  <c r="AK118" i="72"/>
  <c r="AG119" i="72"/>
  <c r="AH119" i="72"/>
  <c r="AI119" i="72"/>
  <c r="AJ119" i="72"/>
  <c r="AK119" i="72"/>
  <c r="AG120" i="72"/>
  <c r="AH120" i="72"/>
  <c r="AI120" i="72"/>
  <c r="AJ120" i="72"/>
  <c r="AK120" i="72"/>
  <c r="AG121" i="72"/>
  <c r="AH121" i="72"/>
  <c r="AI121" i="72"/>
  <c r="AJ121" i="72"/>
  <c r="AK121" i="72"/>
  <c r="AG122" i="72"/>
  <c r="AH122" i="72"/>
  <c r="AI122" i="72"/>
  <c r="AJ122" i="72"/>
  <c r="AK122" i="72"/>
  <c r="AG123" i="72"/>
  <c r="AH123" i="72"/>
  <c r="AI123" i="72"/>
  <c r="AJ123" i="72"/>
  <c r="AK123" i="72"/>
  <c r="AG124" i="72"/>
  <c r="AH124" i="72"/>
  <c r="AI124" i="72"/>
  <c r="AJ124" i="72"/>
  <c r="AK124" i="72"/>
  <c r="AG125" i="72"/>
  <c r="AH125" i="72"/>
  <c r="AI125" i="72"/>
  <c r="AJ125" i="72"/>
  <c r="AK125" i="72"/>
  <c r="AG126" i="72"/>
  <c r="AH126" i="72"/>
  <c r="AI126" i="72"/>
  <c r="AJ126" i="72"/>
  <c r="AK126" i="72"/>
  <c r="AG127" i="72"/>
  <c r="AH127" i="72"/>
  <c r="AI127" i="72"/>
  <c r="AJ127" i="72"/>
  <c r="AK127" i="72"/>
  <c r="AG128" i="72"/>
  <c r="AH128" i="72"/>
  <c r="AI128" i="72"/>
  <c r="AJ128" i="72"/>
  <c r="AK128" i="72"/>
  <c r="AG129" i="72"/>
  <c r="AH129" i="72"/>
  <c r="AI129" i="72"/>
  <c r="AJ129" i="72"/>
  <c r="AK129" i="72"/>
  <c r="AG130" i="72"/>
  <c r="AH130" i="72"/>
  <c r="AI130" i="72"/>
  <c r="AJ130" i="72"/>
  <c r="AK130" i="72"/>
  <c r="AG131" i="72"/>
  <c r="AH131" i="72"/>
  <c r="AI131" i="72"/>
  <c r="AJ131" i="72"/>
  <c r="AK131" i="72"/>
  <c r="AG132" i="72"/>
  <c r="AH132" i="72"/>
  <c r="AI132" i="72"/>
  <c r="AJ132" i="72"/>
  <c r="AK132" i="72"/>
  <c r="AG133" i="72"/>
  <c r="AH133" i="72"/>
  <c r="AI133" i="72"/>
  <c r="AJ133" i="72"/>
  <c r="AK133" i="72"/>
  <c r="AG134" i="72"/>
  <c r="AH134" i="72"/>
  <c r="AI134" i="72"/>
  <c r="AJ134" i="72"/>
  <c r="AK134" i="72"/>
  <c r="AG135" i="72"/>
  <c r="AH135" i="72"/>
  <c r="AI135" i="72"/>
  <c r="AJ135" i="72"/>
  <c r="AK135" i="72"/>
  <c r="AG136" i="72"/>
  <c r="AH136" i="72"/>
  <c r="AI136" i="72"/>
  <c r="AJ136" i="72"/>
  <c r="AK136" i="72"/>
  <c r="AG137" i="72"/>
  <c r="AH137" i="72"/>
  <c r="AI137" i="72"/>
  <c r="AJ137" i="72"/>
  <c r="AK137" i="72"/>
  <c r="AG138" i="72"/>
  <c r="AH138" i="72"/>
  <c r="AI138" i="72"/>
  <c r="AJ138" i="72"/>
  <c r="AK138" i="72"/>
  <c r="AG139" i="72"/>
  <c r="AH139" i="72"/>
  <c r="AI139" i="72"/>
  <c r="AJ139" i="72"/>
  <c r="AK139" i="72"/>
  <c r="AG140" i="72"/>
  <c r="AH140" i="72"/>
  <c r="AI140" i="72"/>
  <c r="AJ140" i="72"/>
  <c r="AK140" i="72"/>
  <c r="AG141" i="72"/>
  <c r="AH141" i="72"/>
  <c r="AI141" i="72"/>
  <c r="AJ141" i="72"/>
  <c r="AK141" i="72"/>
  <c r="AG142" i="72"/>
  <c r="AH142" i="72"/>
  <c r="AI142" i="72"/>
  <c r="AJ142" i="72"/>
  <c r="AK142" i="72"/>
  <c r="AG143" i="72"/>
  <c r="AH143" i="72"/>
  <c r="AI143" i="72"/>
  <c r="AJ143" i="72"/>
  <c r="AK143" i="72"/>
  <c r="AG144" i="72"/>
  <c r="AH144" i="72"/>
  <c r="AI144" i="72"/>
  <c r="AJ144" i="72"/>
  <c r="AK144" i="72"/>
  <c r="AG145" i="72"/>
  <c r="AH145" i="72"/>
  <c r="AI145" i="72"/>
  <c r="AJ145" i="72"/>
  <c r="AK145" i="72"/>
  <c r="AG146" i="72"/>
  <c r="AH146" i="72"/>
  <c r="AI146" i="72"/>
  <c r="AJ146" i="72"/>
  <c r="AK146" i="72"/>
  <c r="AG147" i="72"/>
  <c r="AH147" i="72"/>
  <c r="AI147" i="72"/>
  <c r="AJ147" i="72"/>
  <c r="AK147" i="72"/>
  <c r="AG148" i="72"/>
  <c r="AH148" i="72"/>
  <c r="AI148" i="72"/>
  <c r="AJ148" i="72"/>
  <c r="AK148" i="72"/>
  <c r="AG149" i="72"/>
  <c r="AH149" i="72"/>
  <c r="AI149" i="72"/>
  <c r="AJ149" i="72"/>
  <c r="AK149" i="72"/>
  <c r="AG150" i="72"/>
  <c r="AH150" i="72"/>
  <c r="AI150" i="72"/>
  <c r="AJ150" i="72"/>
  <c r="AK150" i="72"/>
  <c r="AG151" i="72"/>
  <c r="AH151" i="72"/>
  <c r="AI151" i="72"/>
  <c r="AJ151" i="72"/>
  <c r="AK151" i="72"/>
  <c r="AG152" i="72"/>
  <c r="AH152" i="72"/>
  <c r="AI152" i="72"/>
  <c r="AJ152" i="72"/>
  <c r="AK152" i="72"/>
  <c r="AG153" i="72"/>
  <c r="AH153" i="72"/>
  <c r="AI153" i="72"/>
  <c r="AJ153" i="72"/>
  <c r="AK153" i="72"/>
  <c r="AG154" i="72"/>
  <c r="AH154" i="72"/>
  <c r="AI154" i="72"/>
  <c r="AJ154" i="72"/>
  <c r="AK154" i="72"/>
  <c r="AG155" i="72"/>
  <c r="AH155" i="72"/>
  <c r="AI155" i="72"/>
  <c r="AJ155" i="72"/>
  <c r="AK155" i="72"/>
  <c r="AG156" i="72"/>
  <c r="AH156" i="72"/>
  <c r="AI156" i="72"/>
  <c r="AJ156" i="72"/>
  <c r="AK156" i="72"/>
  <c r="AG157" i="72"/>
  <c r="AH157" i="72"/>
  <c r="AI157" i="72"/>
  <c r="AJ157" i="72"/>
  <c r="AK157" i="72"/>
  <c r="AG158" i="72"/>
  <c r="AH158" i="72"/>
  <c r="AI158" i="72"/>
  <c r="AJ158" i="72"/>
  <c r="AK158" i="72"/>
  <c r="AG159" i="72"/>
  <c r="AH159" i="72"/>
  <c r="AI159" i="72"/>
  <c r="AJ159" i="72"/>
  <c r="AK159" i="72"/>
  <c r="AG160" i="72"/>
  <c r="AH160" i="72"/>
  <c r="AI160" i="72"/>
  <c r="AJ160" i="72"/>
  <c r="AK160" i="72"/>
  <c r="AG161" i="72"/>
  <c r="AH161" i="72"/>
  <c r="AI161" i="72"/>
  <c r="AJ161" i="72"/>
  <c r="AK161" i="72"/>
  <c r="AG162" i="72"/>
  <c r="AH162" i="72"/>
  <c r="AI162" i="72"/>
  <c r="AJ162" i="72"/>
  <c r="AK162" i="72"/>
  <c r="AG163" i="72"/>
  <c r="AH163" i="72"/>
  <c r="AI163" i="72"/>
  <c r="AJ163" i="72"/>
  <c r="AK163" i="72"/>
  <c r="AG164" i="72"/>
  <c r="AH164" i="72"/>
  <c r="AI164" i="72"/>
  <c r="AJ164" i="72"/>
  <c r="AK164" i="72"/>
  <c r="C125" i="72"/>
  <c r="D125" i="72"/>
  <c r="E125" i="72"/>
  <c r="F125" i="72"/>
  <c r="G125" i="72"/>
  <c r="H125" i="72"/>
  <c r="I125" i="72"/>
  <c r="J125" i="72"/>
  <c r="K125" i="72"/>
  <c r="L125" i="72"/>
  <c r="M125" i="72"/>
  <c r="N125" i="72"/>
  <c r="C126" i="72"/>
  <c r="D126" i="72"/>
  <c r="E126" i="72"/>
  <c r="F126" i="72"/>
  <c r="G126" i="72"/>
  <c r="H126" i="72"/>
  <c r="I126" i="72"/>
  <c r="J126" i="72"/>
  <c r="K126" i="72"/>
  <c r="L126" i="72"/>
  <c r="M126" i="72"/>
  <c r="N126" i="72"/>
  <c r="C127" i="72"/>
  <c r="D127" i="72"/>
  <c r="E127" i="72"/>
  <c r="F127" i="72"/>
  <c r="G127" i="72"/>
  <c r="H127" i="72"/>
  <c r="I127" i="72"/>
  <c r="J127" i="72"/>
  <c r="K127" i="72"/>
  <c r="L127" i="72"/>
  <c r="M127" i="72"/>
  <c r="N127" i="72"/>
  <c r="C128" i="72"/>
  <c r="D128" i="72"/>
  <c r="E128" i="72"/>
  <c r="F128" i="72"/>
  <c r="G128" i="72"/>
  <c r="H128" i="72"/>
  <c r="I128" i="72"/>
  <c r="J128" i="72"/>
  <c r="K128" i="72"/>
  <c r="L128" i="72"/>
  <c r="M128" i="72"/>
  <c r="N128" i="72"/>
  <c r="C129" i="72"/>
  <c r="D129" i="72"/>
  <c r="E129" i="72"/>
  <c r="F129" i="72"/>
  <c r="G129" i="72"/>
  <c r="H129" i="72"/>
  <c r="I129" i="72"/>
  <c r="J129" i="72"/>
  <c r="K129" i="72"/>
  <c r="L129" i="72"/>
  <c r="M129" i="72"/>
  <c r="N129" i="72"/>
  <c r="C130" i="72"/>
  <c r="D130" i="72"/>
  <c r="E130" i="72"/>
  <c r="F130" i="72"/>
  <c r="G130" i="72"/>
  <c r="H130" i="72"/>
  <c r="I130" i="72"/>
  <c r="J130" i="72"/>
  <c r="K130" i="72"/>
  <c r="L130" i="72"/>
  <c r="M130" i="72"/>
  <c r="N130" i="72"/>
  <c r="C131" i="72"/>
  <c r="D131" i="72"/>
  <c r="E131" i="72"/>
  <c r="F131" i="72"/>
  <c r="G131" i="72"/>
  <c r="H131" i="72"/>
  <c r="I131" i="72"/>
  <c r="J131" i="72"/>
  <c r="K131" i="72"/>
  <c r="L131" i="72"/>
  <c r="M131" i="72"/>
  <c r="N131" i="72"/>
  <c r="C132" i="72"/>
  <c r="D132" i="72"/>
  <c r="E132" i="72"/>
  <c r="F132" i="72"/>
  <c r="G132" i="72"/>
  <c r="H132" i="72"/>
  <c r="I132" i="72"/>
  <c r="J132" i="72"/>
  <c r="K132" i="72"/>
  <c r="L132" i="72"/>
  <c r="M132" i="72"/>
  <c r="N132" i="72"/>
  <c r="C133" i="72"/>
  <c r="D133" i="72"/>
  <c r="E133" i="72"/>
  <c r="F133" i="72"/>
  <c r="G133" i="72"/>
  <c r="H133" i="72"/>
  <c r="I133" i="72"/>
  <c r="J133" i="72"/>
  <c r="K133" i="72"/>
  <c r="L133" i="72"/>
  <c r="M133" i="72"/>
  <c r="N133" i="72"/>
  <c r="C134" i="72"/>
  <c r="D134" i="72"/>
  <c r="E134" i="72"/>
  <c r="F134" i="72"/>
  <c r="G134" i="72"/>
  <c r="H134" i="72"/>
  <c r="I134" i="72"/>
  <c r="J134" i="72"/>
  <c r="K134" i="72"/>
  <c r="L134" i="72"/>
  <c r="M134" i="72"/>
  <c r="N134" i="72"/>
  <c r="C135" i="72"/>
  <c r="D135" i="72"/>
  <c r="E135" i="72"/>
  <c r="F135" i="72"/>
  <c r="G135" i="72"/>
  <c r="H135" i="72"/>
  <c r="I135" i="72"/>
  <c r="J135" i="72"/>
  <c r="K135" i="72"/>
  <c r="L135" i="72"/>
  <c r="M135" i="72"/>
  <c r="N135" i="72"/>
  <c r="C136" i="72"/>
  <c r="D136" i="72"/>
  <c r="E136" i="72"/>
  <c r="F136" i="72"/>
  <c r="G136" i="72"/>
  <c r="H136" i="72"/>
  <c r="I136" i="72"/>
  <c r="J136" i="72"/>
  <c r="K136" i="72"/>
  <c r="L136" i="72"/>
  <c r="M136" i="72"/>
  <c r="N136" i="72"/>
  <c r="C137" i="72"/>
  <c r="D137" i="72"/>
  <c r="E137" i="72"/>
  <c r="F137" i="72"/>
  <c r="G137" i="72"/>
  <c r="H137" i="72"/>
  <c r="I137" i="72"/>
  <c r="J137" i="72"/>
  <c r="K137" i="72"/>
  <c r="L137" i="72"/>
  <c r="M137" i="72"/>
  <c r="N137" i="72"/>
  <c r="C138" i="72"/>
  <c r="D138" i="72"/>
  <c r="E138" i="72"/>
  <c r="F138" i="72"/>
  <c r="G138" i="72"/>
  <c r="H138" i="72"/>
  <c r="I138" i="72"/>
  <c r="J138" i="72"/>
  <c r="K138" i="72"/>
  <c r="L138" i="72"/>
  <c r="M138" i="72"/>
  <c r="N138" i="72"/>
  <c r="C139" i="72"/>
  <c r="D139" i="72"/>
  <c r="E139" i="72"/>
  <c r="F139" i="72"/>
  <c r="G139" i="72"/>
  <c r="H139" i="72"/>
  <c r="I139" i="72"/>
  <c r="J139" i="72"/>
  <c r="K139" i="72"/>
  <c r="L139" i="72"/>
  <c r="M139" i="72"/>
  <c r="N139" i="72"/>
  <c r="C140" i="72"/>
  <c r="D140" i="72"/>
  <c r="E140" i="72"/>
  <c r="F140" i="72"/>
  <c r="G140" i="72"/>
  <c r="H140" i="72"/>
  <c r="I140" i="72"/>
  <c r="J140" i="72"/>
  <c r="K140" i="72"/>
  <c r="L140" i="72"/>
  <c r="M140" i="72"/>
  <c r="N140" i="72"/>
  <c r="C141" i="72"/>
  <c r="D141" i="72"/>
  <c r="E141" i="72"/>
  <c r="F141" i="72"/>
  <c r="G141" i="72"/>
  <c r="H141" i="72"/>
  <c r="I141" i="72"/>
  <c r="J141" i="72"/>
  <c r="K141" i="72"/>
  <c r="L141" i="72"/>
  <c r="M141" i="72"/>
  <c r="N141" i="72"/>
  <c r="C142" i="72"/>
  <c r="D142" i="72"/>
  <c r="E142" i="72"/>
  <c r="F142" i="72"/>
  <c r="G142" i="72"/>
  <c r="H142" i="72"/>
  <c r="I142" i="72"/>
  <c r="J142" i="72"/>
  <c r="K142" i="72"/>
  <c r="L142" i="72"/>
  <c r="M142" i="72"/>
  <c r="N142" i="72"/>
  <c r="C143" i="72"/>
  <c r="D143" i="72"/>
  <c r="E143" i="72"/>
  <c r="F143" i="72"/>
  <c r="G143" i="72"/>
  <c r="H143" i="72"/>
  <c r="I143" i="72"/>
  <c r="J143" i="72"/>
  <c r="K143" i="72"/>
  <c r="L143" i="72"/>
  <c r="M143" i="72"/>
  <c r="N143" i="72"/>
  <c r="C144" i="72"/>
  <c r="D144" i="72"/>
  <c r="E144" i="72"/>
  <c r="F144" i="72"/>
  <c r="G144" i="72"/>
  <c r="H144" i="72"/>
  <c r="I144" i="72"/>
  <c r="J144" i="72"/>
  <c r="K144" i="72"/>
  <c r="L144" i="72"/>
  <c r="M144" i="72"/>
  <c r="N144" i="72"/>
  <c r="C145" i="72"/>
  <c r="D145" i="72"/>
  <c r="E145" i="72"/>
  <c r="F145" i="72"/>
  <c r="G145" i="72"/>
  <c r="H145" i="72"/>
  <c r="I145" i="72"/>
  <c r="J145" i="72"/>
  <c r="K145" i="72"/>
  <c r="L145" i="72"/>
  <c r="M145" i="72"/>
  <c r="N145" i="72"/>
  <c r="C146" i="72"/>
  <c r="D146" i="72"/>
  <c r="E146" i="72"/>
  <c r="F146" i="72"/>
  <c r="G146" i="72"/>
  <c r="H146" i="72"/>
  <c r="I146" i="72"/>
  <c r="J146" i="72"/>
  <c r="K146" i="72"/>
  <c r="L146" i="72"/>
  <c r="M146" i="72"/>
  <c r="N146" i="72"/>
  <c r="C147" i="72"/>
  <c r="D147" i="72"/>
  <c r="E147" i="72"/>
  <c r="F147" i="72"/>
  <c r="G147" i="72"/>
  <c r="H147" i="72"/>
  <c r="I147" i="72"/>
  <c r="J147" i="72"/>
  <c r="K147" i="72"/>
  <c r="L147" i="72"/>
  <c r="M147" i="72"/>
  <c r="N147" i="72"/>
  <c r="C148" i="72"/>
  <c r="D148" i="72"/>
  <c r="E148" i="72"/>
  <c r="F148" i="72"/>
  <c r="G148" i="72"/>
  <c r="H148" i="72"/>
  <c r="I148" i="72"/>
  <c r="J148" i="72"/>
  <c r="K148" i="72"/>
  <c r="L148" i="72"/>
  <c r="M148" i="72"/>
  <c r="N148" i="72"/>
  <c r="C149" i="72"/>
  <c r="D149" i="72"/>
  <c r="E149" i="72"/>
  <c r="F149" i="72"/>
  <c r="G149" i="72"/>
  <c r="H149" i="72"/>
  <c r="I149" i="72"/>
  <c r="J149" i="72"/>
  <c r="K149" i="72"/>
  <c r="L149" i="72"/>
  <c r="M149" i="72"/>
  <c r="N149" i="72"/>
  <c r="C150" i="72"/>
  <c r="D150" i="72"/>
  <c r="E150" i="72"/>
  <c r="F150" i="72"/>
  <c r="G150" i="72"/>
  <c r="H150" i="72"/>
  <c r="I150" i="72"/>
  <c r="J150" i="72"/>
  <c r="K150" i="72"/>
  <c r="L150" i="72"/>
  <c r="M150" i="72"/>
  <c r="N150" i="72"/>
  <c r="C151" i="72"/>
  <c r="D151" i="72"/>
  <c r="E151" i="72"/>
  <c r="F151" i="72"/>
  <c r="G151" i="72"/>
  <c r="H151" i="72"/>
  <c r="I151" i="72"/>
  <c r="J151" i="72"/>
  <c r="K151" i="72"/>
  <c r="L151" i="72"/>
  <c r="M151" i="72"/>
  <c r="N151" i="72"/>
  <c r="C152" i="72"/>
  <c r="D152" i="72"/>
  <c r="E152" i="72"/>
  <c r="F152" i="72"/>
  <c r="G152" i="72"/>
  <c r="H152" i="72"/>
  <c r="I152" i="72"/>
  <c r="J152" i="72"/>
  <c r="K152" i="72"/>
  <c r="L152" i="72"/>
  <c r="M152" i="72"/>
  <c r="N152" i="72"/>
  <c r="C153" i="72"/>
  <c r="D153" i="72"/>
  <c r="E153" i="72"/>
  <c r="F153" i="72"/>
  <c r="G153" i="72"/>
  <c r="H153" i="72"/>
  <c r="I153" i="72"/>
  <c r="J153" i="72"/>
  <c r="K153" i="72"/>
  <c r="L153" i="72"/>
  <c r="M153" i="72"/>
  <c r="N153" i="72"/>
  <c r="C154" i="72"/>
  <c r="D154" i="72"/>
  <c r="E154" i="72"/>
  <c r="F154" i="72"/>
  <c r="G154" i="72"/>
  <c r="H154" i="72"/>
  <c r="I154" i="72"/>
  <c r="J154" i="72"/>
  <c r="K154" i="72"/>
  <c r="L154" i="72"/>
  <c r="M154" i="72"/>
  <c r="N154" i="72"/>
  <c r="C155" i="72"/>
  <c r="D155" i="72"/>
  <c r="E155" i="72"/>
  <c r="F155" i="72"/>
  <c r="G155" i="72"/>
  <c r="H155" i="72"/>
  <c r="I155" i="72"/>
  <c r="J155" i="72"/>
  <c r="K155" i="72"/>
  <c r="L155" i="72"/>
  <c r="M155" i="72"/>
  <c r="N155" i="72"/>
  <c r="C156" i="72"/>
  <c r="D156" i="72"/>
  <c r="E156" i="72"/>
  <c r="F156" i="72"/>
  <c r="G156" i="72"/>
  <c r="H156" i="72"/>
  <c r="I156" i="72"/>
  <c r="J156" i="72"/>
  <c r="K156" i="72"/>
  <c r="L156" i="72"/>
  <c r="M156" i="72"/>
  <c r="N156" i="72"/>
  <c r="C157" i="72"/>
  <c r="D157" i="72"/>
  <c r="E157" i="72"/>
  <c r="F157" i="72"/>
  <c r="G157" i="72"/>
  <c r="H157" i="72"/>
  <c r="I157" i="72"/>
  <c r="J157" i="72"/>
  <c r="K157" i="72"/>
  <c r="L157" i="72"/>
  <c r="M157" i="72"/>
  <c r="N157" i="72"/>
  <c r="C158" i="72"/>
  <c r="D158" i="72"/>
  <c r="E158" i="72"/>
  <c r="F158" i="72"/>
  <c r="G158" i="72"/>
  <c r="H158" i="72"/>
  <c r="I158" i="72"/>
  <c r="J158" i="72"/>
  <c r="K158" i="72"/>
  <c r="L158" i="72"/>
  <c r="M158" i="72"/>
  <c r="N158" i="72"/>
  <c r="C159" i="72"/>
  <c r="D159" i="72"/>
  <c r="E159" i="72"/>
  <c r="F159" i="72"/>
  <c r="G159" i="72"/>
  <c r="H159" i="72"/>
  <c r="I159" i="72"/>
  <c r="J159" i="72"/>
  <c r="K159" i="72"/>
  <c r="L159" i="72"/>
  <c r="M159" i="72"/>
  <c r="N159" i="72"/>
  <c r="C160" i="72"/>
  <c r="D160" i="72"/>
  <c r="E160" i="72"/>
  <c r="F160" i="72"/>
  <c r="G160" i="72"/>
  <c r="H160" i="72"/>
  <c r="I160" i="72"/>
  <c r="J160" i="72"/>
  <c r="K160" i="72"/>
  <c r="L160" i="72"/>
  <c r="M160" i="72"/>
  <c r="N160" i="72"/>
  <c r="C161" i="72"/>
  <c r="D161" i="72"/>
  <c r="E161" i="72"/>
  <c r="F161" i="72"/>
  <c r="G161" i="72"/>
  <c r="H161" i="72"/>
  <c r="I161" i="72"/>
  <c r="J161" i="72"/>
  <c r="K161" i="72"/>
  <c r="L161" i="72"/>
  <c r="M161" i="72"/>
  <c r="N161" i="72"/>
  <c r="C162" i="72"/>
  <c r="D162" i="72"/>
  <c r="E162" i="72"/>
  <c r="F162" i="72"/>
  <c r="G162" i="72"/>
  <c r="H162" i="72"/>
  <c r="I162" i="72"/>
  <c r="J162" i="72"/>
  <c r="K162" i="72"/>
  <c r="L162" i="72"/>
  <c r="M162" i="72"/>
  <c r="N162" i="72"/>
  <c r="C163" i="72"/>
  <c r="D163" i="72"/>
  <c r="E163" i="72"/>
  <c r="F163" i="72"/>
  <c r="G163" i="72"/>
  <c r="H163" i="72"/>
  <c r="I163" i="72"/>
  <c r="J163" i="72"/>
  <c r="K163" i="72"/>
  <c r="L163" i="72"/>
  <c r="M163" i="72"/>
  <c r="N163" i="72"/>
  <c r="C164" i="72"/>
  <c r="D164" i="72"/>
  <c r="E164" i="72"/>
  <c r="F164" i="72"/>
  <c r="G164" i="72"/>
  <c r="H164" i="72"/>
  <c r="I164" i="72"/>
  <c r="J164" i="72"/>
  <c r="K164" i="72"/>
  <c r="L164" i="72"/>
  <c r="M164" i="72"/>
  <c r="N164" i="72"/>
  <c r="C165" i="72"/>
  <c r="D165" i="72"/>
  <c r="E165" i="72"/>
  <c r="F165" i="72"/>
  <c r="G165" i="72"/>
  <c r="H165" i="72"/>
  <c r="I165" i="72"/>
  <c r="J165" i="72"/>
  <c r="K165" i="72"/>
  <c r="L165" i="72"/>
  <c r="M165" i="72"/>
  <c r="N165" i="72"/>
  <c r="C166" i="72"/>
  <c r="D166" i="72"/>
  <c r="E166" i="72"/>
  <c r="F166" i="72"/>
  <c r="G166" i="72"/>
  <c r="H166" i="72"/>
  <c r="I166" i="72"/>
  <c r="J166" i="72"/>
  <c r="K166" i="72"/>
  <c r="L166" i="72"/>
  <c r="M166" i="72"/>
  <c r="N166" i="72"/>
  <c r="C167" i="72"/>
  <c r="D167" i="72"/>
  <c r="E167" i="72"/>
  <c r="F167" i="72"/>
  <c r="G167" i="72"/>
  <c r="H167" i="72"/>
  <c r="I167" i="72"/>
  <c r="J167" i="72"/>
  <c r="K167" i="72"/>
  <c r="L167" i="72"/>
  <c r="M167" i="72"/>
  <c r="N167" i="72"/>
  <c r="C168" i="72"/>
  <c r="D168" i="72"/>
  <c r="E168" i="72"/>
  <c r="F168" i="72"/>
  <c r="G168" i="72"/>
  <c r="H168" i="72"/>
  <c r="I168" i="72"/>
  <c r="J168" i="72"/>
  <c r="K168" i="72"/>
  <c r="L168" i="72"/>
  <c r="M168" i="72"/>
  <c r="N168" i="72"/>
  <c r="C169" i="72"/>
  <c r="D169" i="72"/>
  <c r="E169" i="72"/>
  <c r="F169" i="72"/>
  <c r="G169" i="72"/>
  <c r="H169" i="72"/>
  <c r="I169" i="72"/>
  <c r="J169" i="72"/>
  <c r="K169" i="72"/>
  <c r="L169" i="72"/>
  <c r="M169" i="72"/>
  <c r="N169" i="72"/>
  <c r="C170" i="72"/>
  <c r="D170" i="72"/>
  <c r="E170" i="72"/>
  <c r="F170" i="72"/>
  <c r="G170" i="72"/>
  <c r="H170" i="72"/>
  <c r="I170" i="72"/>
  <c r="J170" i="72"/>
  <c r="K170" i="72"/>
  <c r="L170" i="72"/>
  <c r="M170" i="72"/>
  <c r="N170" i="72"/>
  <c r="C171" i="72"/>
  <c r="D171" i="72"/>
  <c r="E171" i="72"/>
  <c r="F171" i="72"/>
  <c r="G171" i="72"/>
  <c r="H171" i="72"/>
  <c r="I171" i="72"/>
  <c r="J171" i="72"/>
  <c r="K171" i="72"/>
  <c r="L171" i="72"/>
  <c r="M171" i="72"/>
  <c r="N171" i="72"/>
  <c r="C172" i="72"/>
  <c r="D172" i="72"/>
  <c r="E172" i="72"/>
  <c r="F172" i="72"/>
  <c r="G172" i="72"/>
  <c r="H172" i="72"/>
  <c r="I172" i="72"/>
  <c r="J172" i="72"/>
  <c r="K172" i="72"/>
  <c r="L172" i="72"/>
  <c r="M172" i="72"/>
  <c r="N172" i="72"/>
  <c r="C173" i="72"/>
  <c r="D173" i="72"/>
  <c r="E173" i="72"/>
  <c r="F173" i="72"/>
  <c r="G173" i="72"/>
  <c r="H173" i="72"/>
  <c r="I173" i="72"/>
  <c r="J173" i="72"/>
  <c r="K173" i="72"/>
  <c r="L173" i="72"/>
  <c r="M173" i="72"/>
  <c r="N173" i="72"/>
  <c r="C174" i="72"/>
  <c r="D174" i="72"/>
  <c r="E174" i="72"/>
  <c r="F174" i="72"/>
  <c r="G174" i="72"/>
  <c r="H174" i="72"/>
  <c r="I174" i="72"/>
  <c r="J174" i="72"/>
  <c r="K174" i="72"/>
  <c r="L174" i="72"/>
  <c r="M174" i="72"/>
  <c r="N174" i="72"/>
  <c r="C175" i="72"/>
  <c r="D175" i="72"/>
  <c r="E175" i="72"/>
  <c r="F175" i="72"/>
  <c r="G175" i="72"/>
  <c r="H175" i="72"/>
  <c r="I175" i="72"/>
  <c r="J175" i="72"/>
  <c r="K175" i="72"/>
  <c r="L175" i="72"/>
  <c r="M175" i="72"/>
  <c r="N175" i="72"/>
  <c r="C176" i="72"/>
  <c r="D176" i="72"/>
  <c r="E176" i="72"/>
  <c r="F176" i="72"/>
  <c r="G176" i="72"/>
  <c r="H176" i="72"/>
  <c r="I176" i="72"/>
  <c r="J176" i="72"/>
  <c r="K176" i="72"/>
  <c r="L176" i="72"/>
  <c r="M176" i="72"/>
  <c r="N176" i="72"/>
  <c r="C177" i="72"/>
  <c r="D177" i="72"/>
  <c r="E177" i="72"/>
  <c r="F177" i="72"/>
  <c r="G177" i="72"/>
  <c r="H177" i="72"/>
  <c r="I177" i="72"/>
  <c r="J177" i="72"/>
  <c r="K177" i="72"/>
  <c r="L177" i="72"/>
  <c r="M177" i="72"/>
  <c r="N177" i="72"/>
  <c r="C178" i="72"/>
  <c r="D178" i="72"/>
  <c r="E178" i="72"/>
  <c r="F178" i="72"/>
  <c r="G178" i="72"/>
  <c r="H178" i="72"/>
  <c r="I178" i="72"/>
  <c r="J178" i="72"/>
  <c r="K178" i="72"/>
  <c r="L178" i="72"/>
  <c r="M178" i="72"/>
  <c r="N178" i="72"/>
  <c r="C179" i="72"/>
  <c r="D179" i="72"/>
  <c r="E179" i="72"/>
  <c r="F179" i="72"/>
  <c r="G179" i="72"/>
  <c r="H179" i="72"/>
  <c r="I179" i="72"/>
  <c r="J179" i="72"/>
  <c r="K179" i="72"/>
  <c r="L179" i="72"/>
  <c r="M179" i="72"/>
  <c r="N179" i="72"/>
  <c r="C180" i="72"/>
  <c r="D180" i="72"/>
  <c r="E180" i="72"/>
  <c r="F180" i="72"/>
  <c r="G180" i="72"/>
  <c r="H180" i="72"/>
  <c r="I180" i="72"/>
  <c r="J180" i="72"/>
  <c r="K180" i="72"/>
  <c r="L180" i="72"/>
  <c r="M180" i="72"/>
  <c r="N180" i="72"/>
  <c r="C181" i="72"/>
  <c r="D181" i="72"/>
  <c r="E181" i="72"/>
  <c r="F181" i="72"/>
  <c r="G181" i="72"/>
  <c r="H181" i="72"/>
  <c r="I181" i="72"/>
  <c r="J181" i="72"/>
  <c r="K181" i="72"/>
  <c r="L181" i="72"/>
  <c r="M181" i="72"/>
  <c r="N181" i="72"/>
  <c r="C182" i="72"/>
  <c r="D182" i="72"/>
  <c r="E182" i="72"/>
  <c r="F182" i="72"/>
  <c r="G182" i="72"/>
  <c r="H182" i="72"/>
  <c r="I182" i="72"/>
  <c r="J182" i="72"/>
  <c r="K182" i="72"/>
  <c r="L182" i="72"/>
  <c r="M182" i="72"/>
  <c r="N182" i="72"/>
  <c r="C183" i="72"/>
  <c r="D183" i="72"/>
  <c r="E183" i="72"/>
  <c r="F183" i="72"/>
  <c r="G183" i="72"/>
  <c r="H183" i="72"/>
  <c r="I183" i="72"/>
  <c r="J183" i="72"/>
  <c r="K183" i="72"/>
  <c r="L183" i="72"/>
  <c r="M183" i="72"/>
  <c r="N183" i="72"/>
  <c r="C184" i="72"/>
  <c r="D184" i="72"/>
  <c r="E184" i="72"/>
  <c r="F184" i="72"/>
  <c r="G184" i="72"/>
  <c r="H184" i="72"/>
  <c r="I184" i="72"/>
  <c r="J184" i="72"/>
  <c r="K184" i="72"/>
  <c r="L184" i="72"/>
  <c r="M184" i="72"/>
  <c r="N184" i="72"/>
  <c r="C185" i="72"/>
  <c r="D185" i="72"/>
  <c r="E185" i="72"/>
  <c r="F185" i="72"/>
  <c r="G185" i="72"/>
  <c r="H185" i="72"/>
  <c r="I185" i="72"/>
  <c r="J185" i="72"/>
  <c r="K185" i="72"/>
  <c r="L185" i="72"/>
  <c r="M185" i="72"/>
  <c r="N185" i="72"/>
  <c r="C186" i="72"/>
  <c r="D186" i="72"/>
  <c r="E186" i="72"/>
  <c r="F186" i="72"/>
  <c r="G186" i="72"/>
  <c r="H186" i="72"/>
  <c r="I186" i="72"/>
  <c r="J186" i="72"/>
  <c r="K186" i="72"/>
  <c r="L186" i="72"/>
  <c r="M186" i="72"/>
  <c r="N186" i="72"/>
  <c r="C187" i="72"/>
  <c r="D187" i="72"/>
  <c r="E187" i="72"/>
  <c r="F187" i="72"/>
  <c r="G187" i="72"/>
  <c r="H187" i="72"/>
  <c r="I187" i="72"/>
  <c r="J187" i="72"/>
  <c r="K187" i="72"/>
  <c r="L187" i="72"/>
  <c r="M187" i="72"/>
  <c r="N187" i="72"/>
  <c r="C188" i="72"/>
  <c r="D188" i="72"/>
  <c r="E188" i="72"/>
  <c r="F188" i="72"/>
  <c r="G188" i="72"/>
  <c r="H188" i="72"/>
  <c r="I188" i="72"/>
  <c r="J188" i="72"/>
  <c r="K188" i="72"/>
  <c r="L188" i="72"/>
  <c r="M188" i="72"/>
  <c r="N188" i="72"/>
  <c r="C189" i="72"/>
  <c r="D189" i="72"/>
  <c r="E189" i="72"/>
  <c r="F189" i="72"/>
  <c r="G189" i="72"/>
  <c r="H189" i="72"/>
  <c r="I189" i="72"/>
  <c r="J189" i="72"/>
  <c r="K189" i="72"/>
  <c r="L189" i="72"/>
  <c r="M189" i="72"/>
  <c r="N189" i="72"/>
  <c r="C190" i="72"/>
  <c r="D190" i="72"/>
  <c r="E190" i="72"/>
  <c r="F190" i="72"/>
  <c r="G190" i="72"/>
  <c r="H190" i="72"/>
  <c r="I190" i="72"/>
  <c r="J190" i="72"/>
  <c r="K190" i="72"/>
  <c r="L190" i="72"/>
  <c r="M190" i="72"/>
  <c r="N190" i="72"/>
  <c r="C191" i="72"/>
  <c r="D191" i="72"/>
  <c r="E191" i="72"/>
  <c r="F191" i="72"/>
  <c r="G191" i="72"/>
  <c r="H191" i="72"/>
  <c r="I191" i="72"/>
  <c r="J191" i="72"/>
  <c r="K191" i="72"/>
  <c r="L191" i="72"/>
  <c r="M191" i="72"/>
  <c r="N191" i="72"/>
  <c r="C192" i="72"/>
  <c r="D192" i="72"/>
  <c r="E192" i="72"/>
  <c r="F192" i="72"/>
  <c r="G192" i="72"/>
  <c r="H192" i="72"/>
  <c r="I192" i="72"/>
  <c r="J192" i="72"/>
  <c r="K192" i="72"/>
  <c r="L192" i="72"/>
  <c r="M192" i="72"/>
  <c r="N192" i="72"/>
  <c r="C193" i="72"/>
  <c r="D193" i="72"/>
  <c r="E193" i="72"/>
  <c r="F193" i="72"/>
  <c r="G193" i="72"/>
  <c r="H193" i="72"/>
  <c r="I193" i="72"/>
  <c r="J193" i="72"/>
  <c r="K193" i="72"/>
  <c r="L193" i="72"/>
  <c r="M193" i="72"/>
  <c r="N193" i="72"/>
  <c r="C194" i="72"/>
  <c r="D194" i="72"/>
  <c r="E194" i="72"/>
  <c r="F194" i="72"/>
  <c r="G194" i="72"/>
  <c r="H194" i="72"/>
  <c r="I194" i="72"/>
  <c r="J194" i="72"/>
  <c r="K194" i="72"/>
  <c r="L194" i="72"/>
  <c r="M194" i="72"/>
  <c r="N194" i="72"/>
  <c r="C195" i="72"/>
  <c r="D195" i="72"/>
  <c r="E195" i="72"/>
  <c r="F195" i="72"/>
  <c r="G195" i="72"/>
  <c r="H195" i="72"/>
  <c r="I195" i="72"/>
  <c r="J195" i="72"/>
  <c r="K195" i="72"/>
  <c r="L195" i="72"/>
  <c r="M195" i="72"/>
  <c r="N195" i="72"/>
  <c r="C196" i="72"/>
  <c r="D196" i="72"/>
  <c r="E196" i="72"/>
  <c r="F196" i="72"/>
  <c r="G196" i="72"/>
  <c r="H196" i="72"/>
  <c r="I196" i="72"/>
  <c r="J196" i="72"/>
  <c r="K196" i="72"/>
  <c r="L196" i="72"/>
  <c r="M196" i="72"/>
  <c r="N196" i="72"/>
  <c r="C197" i="72"/>
  <c r="D197" i="72"/>
  <c r="E197" i="72"/>
  <c r="F197" i="72"/>
  <c r="G197" i="72"/>
  <c r="H197" i="72"/>
  <c r="I197" i="72"/>
  <c r="J197" i="72"/>
  <c r="K197" i="72"/>
  <c r="L197" i="72"/>
  <c r="M197" i="72"/>
  <c r="N197" i="72"/>
  <c r="C198" i="72"/>
  <c r="D198" i="72"/>
  <c r="E198" i="72"/>
  <c r="F198" i="72"/>
  <c r="G198" i="72"/>
  <c r="H198" i="72"/>
  <c r="I198" i="72"/>
  <c r="J198" i="72"/>
  <c r="K198" i="72"/>
  <c r="L198" i="72"/>
  <c r="M198" i="72"/>
  <c r="N198" i="72"/>
  <c r="C199" i="72"/>
  <c r="D199" i="72"/>
  <c r="E199" i="72"/>
  <c r="F199" i="72"/>
  <c r="G199" i="72"/>
  <c r="H199" i="72"/>
  <c r="I199" i="72"/>
  <c r="J199" i="72"/>
  <c r="K199" i="72"/>
  <c r="L199" i="72"/>
  <c r="M199" i="72"/>
  <c r="N199" i="72"/>
  <c r="C200" i="72"/>
  <c r="D200" i="72"/>
  <c r="E200" i="72"/>
  <c r="F200" i="72"/>
  <c r="G200" i="72"/>
  <c r="H200" i="72"/>
  <c r="I200" i="72"/>
  <c r="J200" i="72"/>
  <c r="K200" i="72"/>
  <c r="L200" i="72"/>
  <c r="M200" i="72"/>
  <c r="N200" i="72"/>
  <c r="C201" i="72"/>
  <c r="D201" i="72"/>
  <c r="E201" i="72"/>
  <c r="F201" i="72"/>
  <c r="G201" i="72"/>
  <c r="H201" i="72"/>
  <c r="I201" i="72"/>
  <c r="J201" i="72"/>
  <c r="K201" i="72"/>
  <c r="L201" i="72"/>
  <c r="M201" i="72"/>
  <c r="N201" i="72"/>
  <c r="C202" i="72"/>
  <c r="D202" i="72"/>
  <c r="E202" i="72"/>
  <c r="F202" i="72"/>
  <c r="G202" i="72"/>
  <c r="H202" i="72"/>
  <c r="I202" i="72"/>
  <c r="J202" i="72"/>
  <c r="K202" i="72"/>
  <c r="L202" i="72"/>
  <c r="M202" i="72"/>
  <c r="N202" i="72"/>
  <c r="C203" i="72"/>
  <c r="D203" i="72"/>
  <c r="E203" i="72"/>
  <c r="F203" i="72"/>
  <c r="G203" i="72"/>
  <c r="H203" i="72"/>
  <c r="I203" i="72"/>
  <c r="J203" i="72"/>
  <c r="K203" i="72"/>
  <c r="L203" i="72"/>
  <c r="M203" i="72"/>
  <c r="N203" i="72"/>
  <c r="C204" i="72"/>
  <c r="D204" i="72"/>
  <c r="E204" i="72"/>
  <c r="F204" i="72"/>
  <c r="G204" i="72"/>
  <c r="H204" i="72"/>
  <c r="I204" i="72"/>
  <c r="J204" i="72"/>
  <c r="K204" i="72"/>
  <c r="L204" i="72"/>
  <c r="M204" i="72"/>
  <c r="N204" i="72"/>
  <c r="R105" i="72"/>
  <c r="S105" i="72"/>
  <c r="T105" i="72"/>
  <c r="U105" i="72"/>
  <c r="V105" i="72"/>
  <c r="R106" i="72"/>
  <c r="S106" i="72"/>
  <c r="T106" i="72"/>
  <c r="U106" i="72"/>
  <c r="V106" i="72"/>
  <c r="R107" i="72"/>
  <c r="S107" i="72"/>
  <c r="T107" i="72"/>
  <c r="U107" i="72"/>
  <c r="V107" i="72"/>
  <c r="R108" i="72"/>
  <c r="S108" i="72"/>
  <c r="T108" i="72"/>
  <c r="U108" i="72"/>
  <c r="V108" i="72"/>
  <c r="R109" i="72"/>
  <c r="S109" i="72"/>
  <c r="T109" i="72"/>
  <c r="U109" i="72"/>
  <c r="V109" i="72"/>
  <c r="R110" i="72"/>
  <c r="S110" i="72"/>
  <c r="T110" i="72"/>
  <c r="U110" i="72"/>
  <c r="V110" i="72"/>
  <c r="R111" i="72"/>
  <c r="S111" i="72"/>
  <c r="T111" i="72"/>
  <c r="U111" i="72"/>
  <c r="V111" i="72"/>
  <c r="R112" i="72"/>
  <c r="S112" i="72"/>
  <c r="T112" i="72"/>
  <c r="U112" i="72"/>
  <c r="V112" i="72"/>
  <c r="R113" i="72"/>
  <c r="S113" i="72"/>
  <c r="T113" i="72"/>
  <c r="U113" i="72"/>
  <c r="V113" i="72"/>
  <c r="R114" i="72"/>
  <c r="S114" i="72"/>
  <c r="T114" i="72"/>
  <c r="U114" i="72"/>
  <c r="V114" i="72"/>
  <c r="R115" i="72"/>
  <c r="S115" i="72"/>
  <c r="T115" i="72"/>
  <c r="U115" i="72"/>
  <c r="V115" i="72"/>
  <c r="R116" i="72"/>
  <c r="S116" i="72"/>
  <c r="T116" i="72"/>
  <c r="U116" i="72"/>
  <c r="V116" i="72"/>
  <c r="R117" i="72"/>
  <c r="S117" i="72"/>
  <c r="T117" i="72"/>
  <c r="U117" i="72"/>
  <c r="V117" i="72"/>
  <c r="R118" i="72"/>
  <c r="S118" i="72"/>
  <c r="T118" i="72"/>
  <c r="U118" i="72"/>
  <c r="V118" i="72"/>
  <c r="R119" i="72"/>
  <c r="S119" i="72"/>
  <c r="T119" i="72"/>
  <c r="U119" i="72"/>
  <c r="V119" i="72"/>
  <c r="R120" i="72"/>
  <c r="S120" i="72"/>
  <c r="T120" i="72"/>
  <c r="U120" i="72"/>
  <c r="V120" i="72"/>
  <c r="R121" i="72"/>
  <c r="S121" i="72"/>
  <c r="T121" i="72"/>
  <c r="U121" i="72"/>
  <c r="V121" i="72"/>
  <c r="R122" i="72"/>
  <c r="S122" i="72"/>
  <c r="T122" i="72"/>
  <c r="U122" i="72"/>
  <c r="V122" i="72"/>
  <c r="R123" i="72"/>
  <c r="S123" i="72"/>
  <c r="T123" i="72"/>
  <c r="U123" i="72"/>
  <c r="V123" i="72"/>
  <c r="R124" i="72"/>
  <c r="S124" i="72"/>
  <c r="T124" i="72"/>
  <c r="U124" i="72"/>
  <c r="V124" i="72"/>
  <c r="R125" i="72"/>
  <c r="S125" i="72"/>
  <c r="T125" i="72"/>
  <c r="U125" i="72"/>
  <c r="V125" i="72"/>
  <c r="R126" i="72"/>
  <c r="S126" i="72"/>
  <c r="T126" i="72"/>
  <c r="U126" i="72"/>
  <c r="V126" i="72"/>
  <c r="R127" i="72"/>
  <c r="S127" i="72"/>
  <c r="T127" i="72"/>
  <c r="U127" i="72"/>
  <c r="V127" i="72"/>
  <c r="R128" i="72"/>
  <c r="S128" i="72"/>
  <c r="T128" i="72"/>
  <c r="U128" i="72"/>
  <c r="V128" i="72"/>
  <c r="R129" i="72"/>
  <c r="S129" i="72"/>
  <c r="T129" i="72"/>
  <c r="U129" i="72"/>
  <c r="V129" i="72"/>
  <c r="R130" i="72"/>
  <c r="S130" i="72"/>
  <c r="T130" i="72"/>
  <c r="U130" i="72"/>
  <c r="V130" i="72"/>
  <c r="R131" i="72"/>
  <c r="S131" i="72"/>
  <c r="T131" i="72"/>
  <c r="U131" i="72"/>
  <c r="V131" i="72"/>
  <c r="R132" i="72"/>
  <c r="S132" i="72"/>
  <c r="T132" i="72"/>
  <c r="U132" i="72"/>
  <c r="V132" i="72"/>
  <c r="R133" i="72"/>
  <c r="S133" i="72"/>
  <c r="T133" i="72"/>
  <c r="U133" i="72"/>
  <c r="V133" i="72"/>
  <c r="R134" i="72"/>
  <c r="S134" i="72"/>
  <c r="T134" i="72"/>
  <c r="U134" i="72"/>
  <c r="V134" i="72"/>
  <c r="R135" i="72"/>
  <c r="S135" i="72"/>
  <c r="T135" i="72"/>
  <c r="U135" i="72"/>
  <c r="V135" i="72"/>
  <c r="R136" i="72"/>
  <c r="S136" i="72"/>
  <c r="T136" i="72"/>
  <c r="U136" i="72"/>
  <c r="V136" i="72"/>
  <c r="R137" i="72"/>
  <c r="S137" i="72"/>
  <c r="T137" i="72"/>
  <c r="U137" i="72"/>
  <c r="V137" i="72"/>
  <c r="R138" i="72"/>
  <c r="S138" i="72"/>
  <c r="T138" i="72"/>
  <c r="U138" i="72"/>
  <c r="V138" i="72"/>
  <c r="R139" i="72"/>
  <c r="S139" i="72"/>
  <c r="T139" i="72"/>
  <c r="U139" i="72"/>
  <c r="V139" i="72"/>
  <c r="R140" i="72"/>
  <c r="S140" i="72"/>
  <c r="T140" i="72"/>
  <c r="U140" i="72"/>
  <c r="V140" i="72"/>
  <c r="R141" i="72"/>
  <c r="S141" i="72"/>
  <c r="T141" i="72"/>
  <c r="U141" i="72"/>
  <c r="V141" i="72"/>
  <c r="R142" i="72"/>
  <c r="S142" i="72"/>
  <c r="T142" i="72"/>
  <c r="U142" i="72"/>
  <c r="V142" i="72"/>
  <c r="R143" i="72"/>
  <c r="S143" i="72"/>
  <c r="T143" i="72"/>
  <c r="U143" i="72"/>
  <c r="V143" i="72"/>
  <c r="R144" i="72"/>
  <c r="S144" i="72"/>
  <c r="T144" i="72"/>
  <c r="U144" i="72"/>
  <c r="V144" i="72"/>
  <c r="R145" i="72"/>
  <c r="S145" i="72"/>
  <c r="T145" i="72"/>
  <c r="U145" i="72"/>
  <c r="V145" i="72"/>
  <c r="R146" i="72"/>
  <c r="S146" i="72"/>
  <c r="T146" i="72"/>
  <c r="U146" i="72"/>
  <c r="V146" i="72"/>
  <c r="R147" i="72"/>
  <c r="S147" i="72"/>
  <c r="T147" i="72"/>
  <c r="U147" i="72"/>
  <c r="V147" i="72"/>
  <c r="R148" i="72"/>
  <c r="S148" i="72"/>
  <c r="T148" i="72"/>
  <c r="U148" i="72"/>
  <c r="V148" i="72"/>
  <c r="R149" i="72"/>
  <c r="S149" i="72"/>
  <c r="T149" i="72"/>
  <c r="U149" i="72"/>
  <c r="V149" i="72"/>
  <c r="R150" i="72"/>
  <c r="S150" i="72"/>
  <c r="T150" i="72"/>
  <c r="U150" i="72"/>
  <c r="V150" i="72"/>
  <c r="R151" i="72"/>
  <c r="S151" i="72"/>
  <c r="T151" i="72"/>
  <c r="U151" i="72"/>
  <c r="V151" i="72"/>
  <c r="R152" i="72"/>
  <c r="S152" i="72"/>
  <c r="T152" i="72"/>
  <c r="U152" i="72"/>
  <c r="V152" i="72"/>
  <c r="R153" i="72"/>
  <c r="S153" i="72"/>
  <c r="T153" i="72"/>
  <c r="U153" i="72"/>
  <c r="V153" i="72"/>
  <c r="R154" i="72"/>
  <c r="S154" i="72"/>
  <c r="T154" i="72"/>
  <c r="U154" i="72"/>
  <c r="V154" i="72"/>
  <c r="R155" i="72"/>
  <c r="S155" i="72"/>
  <c r="T155" i="72"/>
  <c r="U155" i="72"/>
  <c r="V155" i="72"/>
  <c r="R156" i="72"/>
  <c r="S156" i="72"/>
  <c r="T156" i="72"/>
  <c r="U156" i="72"/>
  <c r="V156" i="72"/>
  <c r="R157" i="72"/>
  <c r="S157" i="72"/>
  <c r="T157" i="72"/>
  <c r="U157" i="72"/>
  <c r="V157" i="72"/>
  <c r="R158" i="72"/>
  <c r="S158" i="72"/>
  <c r="T158" i="72"/>
  <c r="U158" i="72"/>
  <c r="V158" i="72"/>
  <c r="R159" i="72"/>
  <c r="S159" i="72"/>
  <c r="T159" i="72"/>
  <c r="U159" i="72"/>
  <c r="V159" i="72"/>
  <c r="R160" i="72"/>
  <c r="S160" i="72"/>
  <c r="T160" i="72"/>
  <c r="U160" i="72"/>
  <c r="V160" i="72"/>
  <c r="R161" i="72"/>
  <c r="S161" i="72"/>
  <c r="T161" i="72"/>
  <c r="U161" i="72"/>
  <c r="V161" i="72"/>
  <c r="R162" i="72"/>
  <c r="S162" i="72"/>
  <c r="T162" i="72"/>
  <c r="U162" i="72"/>
  <c r="V162" i="72"/>
  <c r="R163" i="72"/>
  <c r="S163" i="72"/>
  <c r="T163" i="72"/>
  <c r="U163" i="72"/>
  <c r="V163" i="72"/>
  <c r="R164" i="72"/>
  <c r="S164" i="72"/>
  <c r="T164" i="72"/>
  <c r="U164" i="72"/>
  <c r="V164" i="72"/>
  <c r="AE164" i="87" l="1"/>
  <c r="AD164" i="87"/>
  <c r="AC164" i="87"/>
  <c r="AB164" i="87"/>
  <c r="AA164" i="87"/>
  <c r="AH24" i="76"/>
  <c r="AI24" i="76"/>
  <c r="AJ24" i="76"/>
  <c r="AI22" i="76" l="1"/>
  <c r="AH26" i="76" s="1"/>
  <c r="K30" i="63" l="1"/>
  <c r="L30" i="63" s="1"/>
  <c r="K29" i="63" l="1"/>
  <c r="L29" i="63" s="1"/>
  <c r="K28" i="63"/>
  <c r="L28" i="63" s="1"/>
  <c r="K27" i="63"/>
  <c r="L27" i="63" s="1"/>
  <c r="K26" i="63"/>
  <c r="L26" i="63" s="1"/>
  <c r="K25" i="63"/>
  <c r="L25" i="63" s="1"/>
  <c r="K24" i="63"/>
  <c r="L24" i="63" s="1"/>
  <c r="K23" i="63"/>
  <c r="L23" i="63" s="1"/>
  <c r="K22" i="63"/>
  <c r="L22" i="63" s="1"/>
  <c r="K21" i="63"/>
  <c r="L21" i="63" s="1"/>
  <c r="K20" i="63"/>
  <c r="L20" i="63" s="1"/>
  <c r="K19" i="63"/>
  <c r="L19" i="63" s="1"/>
  <c r="K18" i="63"/>
  <c r="L18" i="63" s="1"/>
  <c r="K17" i="63"/>
  <c r="L17" i="63" s="1"/>
  <c r="K16" i="63"/>
  <c r="L16" i="63" s="1"/>
  <c r="K15" i="63"/>
  <c r="L15" i="63" s="1"/>
  <c r="K14" i="63"/>
  <c r="L14" i="63" s="1"/>
  <c r="K13" i="63"/>
  <c r="L13" i="63" s="1"/>
  <c r="K12" i="63"/>
  <c r="L12" i="63" s="1"/>
  <c r="K11" i="63"/>
  <c r="L11" i="63" s="1"/>
  <c r="K10" i="63"/>
  <c r="L10" i="63" s="1"/>
  <c r="K9" i="63"/>
  <c r="L9" i="63" s="1"/>
  <c r="M10" i="63" l="1"/>
  <c r="M29" i="63"/>
  <c r="M17" i="63"/>
  <c r="M11" i="63"/>
  <c r="M24" i="63"/>
  <c r="M12" i="63"/>
  <c r="M22" i="63"/>
  <c r="M14" i="63"/>
  <c r="M23" i="63"/>
  <c r="M9" i="63"/>
  <c r="M15" i="63"/>
  <c r="M20" i="63"/>
  <c r="M21" i="63"/>
  <c r="M30" i="63"/>
  <c r="M13" i="63"/>
  <c r="M26" i="63"/>
  <c r="M25" i="63"/>
  <c r="M28" i="63"/>
  <c r="M16" i="63"/>
  <c r="M27" i="63"/>
  <c r="M19" i="63"/>
  <c r="M18" i="63"/>
  <c r="AB22" i="76"/>
  <c r="AC24" i="76"/>
  <c r="AC20" i="76" s="1"/>
  <c r="AB24" i="76"/>
  <c r="AA24" i="76"/>
  <c r="AA20" i="76" s="1"/>
  <c r="X18" i="76"/>
  <c r="AD86" i="64"/>
  <c r="AD4" i="64"/>
  <c r="AD87" i="64"/>
  <c r="AD23" i="64"/>
  <c r="AD24" i="64"/>
  <c r="AD7" i="64"/>
  <c r="AD8" i="64"/>
  <c r="AD5" i="64"/>
  <c r="AF86" i="64"/>
  <c r="AF4" i="64"/>
  <c r="AF87" i="64"/>
  <c r="AF23" i="64"/>
  <c r="AF24" i="64"/>
  <c r="AF7" i="64"/>
  <c r="AF8" i="64"/>
  <c r="AF14" i="64"/>
  <c r="AF15" i="64"/>
  <c r="AF5" i="64"/>
  <c r="AF6" i="64"/>
  <c r="AF9" i="64"/>
  <c r="AF10" i="64"/>
  <c r="AF11" i="64"/>
  <c r="AF12" i="64"/>
  <c r="AF16" i="64"/>
  <c r="AF17" i="64"/>
  <c r="AF19" i="64"/>
  <c r="AF20" i="64"/>
  <c r="AF26" i="64"/>
  <c r="AF27" i="64"/>
  <c r="AF30" i="64"/>
  <c r="AF31" i="64"/>
  <c r="AF34" i="64"/>
  <c r="AF35" i="64"/>
  <c r="AF39" i="64"/>
  <c r="AF40" i="64"/>
  <c r="AF44" i="64"/>
  <c r="AF45" i="64"/>
  <c r="AF49" i="64"/>
  <c r="AF50" i="64"/>
  <c r="AF54" i="64"/>
  <c r="AF55" i="64"/>
  <c r="AF60" i="64"/>
  <c r="AF61" i="64"/>
  <c r="AF66" i="64"/>
  <c r="AF67" i="64"/>
  <c r="AF72" i="64"/>
  <c r="AF73" i="64"/>
  <c r="AF79" i="64"/>
  <c r="AF80" i="64"/>
  <c r="AG86" i="64"/>
  <c r="AG4" i="64"/>
  <c r="AG87" i="64"/>
  <c r="AG23" i="64"/>
  <c r="AG24" i="64"/>
  <c r="AG7" i="64"/>
  <c r="AG8" i="64"/>
  <c r="AG5" i="64"/>
  <c r="AG6" i="64"/>
  <c r="AG9" i="64"/>
  <c r="AG10" i="64"/>
  <c r="AG11" i="64"/>
  <c r="AG12" i="64"/>
  <c r="AG14" i="64"/>
  <c r="AG15" i="64"/>
  <c r="AG16" i="64"/>
  <c r="AG17" i="64"/>
  <c r="AG19" i="64"/>
  <c r="AG20" i="64"/>
  <c r="AG26" i="64"/>
  <c r="AG27" i="64"/>
  <c r="AG30" i="64"/>
  <c r="AG31" i="64"/>
  <c r="AG34" i="64"/>
  <c r="AG35" i="64"/>
  <c r="AG39" i="64"/>
  <c r="AG40" i="64"/>
  <c r="AG44" i="64"/>
  <c r="AG45" i="64"/>
  <c r="AG49" i="64"/>
  <c r="AG50" i="64"/>
  <c r="AG54" i="64"/>
  <c r="AG55" i="64"/>
  <c r="AG60" i="64"/>
  <c r="AG61" i="64"/>
  <c r="AG66" i="64"/>
  <c r="AG67" i="64"/>
  <c r="AG72" i="64"/>
  <c r="AG73" i="64"/>
  <c r="AG79" i="64"/>
  <c r="AG80" i="64"/>
  <c r="AH86" i="64"/>
  <c r="AH4" i="64"/>
  <c r="AH87" i="64"/>
  <c r="AH23" i="64"/>
  <c r="AH24" i="64"/>
  <c r="AH7" i="64"/>
  <c r="AH8" i="64"/>
  <c r="AH5" i="64"/>
  <c r="AH6" i="64"/>
  <c r="AH9" i="64"/>
  <c r="AH10" i="64"/>
  <c r="AH11" i="64"/>
  <c r="AH12" i="64"/>
  <c r="AH14" i="64"/>
  <c r="AH15" i="64"/>
  <c r="AH16" i="64"/>
  <c r="AH17" i="64"/>
  <c r="AH19" i="64"/>
  <c r="AH20" i="64"/>
  <c r="AH26" i="64"/>
  <c r="AH27" i="64"/>
  <c r="AH30" i="64"/>
  <c r="AH31" i="64"/>
  <c r="AH34" i="64"/>
  <c r="AH35" i="64"/>
  <c r="AH39" i="64"/>
  <c r="AH40" i="64"/>
  <c r="AH44" i="64"/>
  <c r="AH45" i="64"/>
  <c r="AH49" i="64"/>
  <c r="AH50" i="64"/>
  <c r="AH54" i="64"/>
  <c r="AH55" i="64"/>
  <c r="AH60" i="64"/>
  <c r="AH61" i="64"/>
  <c r="AH66" i="64"/>
  <c r="AH67" i="64"/>
  <c r="AH72" i="64"/>
  <c r="AH73" i="64"/>
  <c r="AH79" i="64"/>
  <c r="AH80" i="64"/>
  <c r="AE86" i="64"/>
  <c r="AE4" i="64"/>
  <c r="AE87" i="64"/>
  <c r="AE23" i="64"/>
  <c r="AE24" i="64"/>
  <c r="AE7" i="64"/>
  <c r="AE8" i="64"/>
  <c r="AE5" i="64"/>
  <c r="AE6" i="64"/>
  <c r="AD6" i="64"/>
  <c r="AD49" i="64"/>
  <c r="AD50" i="64"/>
  <c r="AD34" i="64"/>
  <c r="AD35" i="64"/>
  <c r="AD26" i="64"/>
  <c r="AD27" i="64"/>
  <c r="AD30" i="64"/>
  <c r="AD31" i="64"/>
  <c r="AE49" i="64"/>
  <c r="AE50" i="64"/>
  <c r="AE34" i="64"/>
  <c r="AE35" i="64"/>
  <c r="AE26" i="64"/>
  <c r="AE27" i="64"/>
  <c r="AE14" i="64"/>
  <c r="AE15" i="64"/>
  <c r="AE16" i="64"/>
  <c r="AE17" i="64"/>
  <c r="AE19" i="64"/>
  <c r="AE20" i="64"/>
  <c r="AD14" i="64"/>
  <c r="AD15" i="64"/>
  <c r="AD16" i="64"/>
  <c r="AD17" i="64"/>
  <c r="AD19" i="64"/>
  <c r="AD20" i="64"/>
  <c r="AE9" i="64"/>
  <c r="AE10" i="64"/>
  <c r="AE11" i="64"/>
  <c r="AE12" i="64"/>
  <c r="AD39" i="64"/>
  <c r="AD40" i="64"/>
  <c r="AD44" i="64"/>
  <c r="AD45" i="64"/>
  <c r="AE30" i="64"/>
  <c r="AE31" i="64"/>
  <c r="AE39" i="64"/>
  <c r="AE40" i="64"/>
  <c r="AE44" i="64"/>
  <c r="AE45" i="64"/>
  <c r="AE66" i="64"/>
  <c r="AE67" i="64"/>
  <c r="AE79" i="64"/>
  <c r="AE80" i="64"/>
  <c r="AE54" i="64"/>
  <c r="AE55" i="64"/>
  <c r="AE72" i="64"/>
  <c r="AE73" i="64"/>
  <c r="AE60" i="64"/>
  <c r="AE61" i="64"/>
  <c r="AD9" i="64"/>
  <c r="AD10" i="64"/>
  <c r="AD11" i="64"/>
  <c r="AD12" i="64"/>
  <c r="AD66" i="64"/>
  <c r="AD67" i="64"/>
  <c r="AD54" i="64"/>
  <c r="AD55" i="64"/>
  <c r="AD79" i="64"/>
  <c r="AD80" i="64"/>
  <c r="AD60" i="64"/>
  <c r="AD61" i="64"/>
  <c r="AD72" i="64"/>
  <c r="AD73" i="64"/>
  <c r="X15" i="76"/>
  <c r="X14" i="76"/>
  <c r="X17" i="76"/>
  <c r="P43" i="76"/>
  <c r="P44" i="76"/>
  <c r="P45" i="76"/>
  <c r="P46" i="76"/>
  <c r="P47" i="76"/>
  <c r="P48" i="76"/>
  <c r="P49" i="76"/>
  <c r="P50" i="76"/>
  <c r="P51" i="76"/>
  <c r="P52" i="76"/>
  <c r="P53" i="76"/>
  <c r="P54" i="76"/>
  <c r="P55" i="76"/>
  <c r="P56" i="76"/>
  <c r="P57" i="76"/>
  <c r="P42" i="76"/>
  <c r="Q34" i="76"/>
  <c r="Q33" i="76"/>
  <c r="Q25" i="76"/>
  <c r="Q24" i="76"/>
  <c r="Q22" i="76"/>
  <c r="Q21" i="76"/>
  <c r="R35" i="76"/>
  <c r="R32" i="76"/>
  <c r="R29" i="76"/>
  <c r="R23" i="76"/>
  <c r="R20" i="76"/>
  <c r="R17" i="76"/>
  <c r="Q16" i="76"/>
  <c r="Q19" i="76"/>
  <c r="Q28" i="76"/>
  <c r="Q31" i="76"/>
  <c r="N42" i="76"/>
  <c r="T42" i="76" s="1"/>
  <c r="N45" i="76"/>
  <c r="N48" i="76"/>
  <c r="N51" i="76"/>
  <c r="N54" i="76"/>
  <c r="N57" i="76"/>
  <c r="Q30" i="76"/>
  <c r="Q27" i="76"/>
  <c r="Q18" i="76"/>
  <c r="Q15" i="76"/>
  <c r="N55" i="76"/>
  <c r="N52" i="76"/>
  <c r="N49" i="76"/>
  <c r="N46" i="76"/>
  <c r="Q46" i="76" s="1"/>
  <c r="N43" i="76"/>
  <c r="Q43" i="76" s="1"/>
  <c r="N56" i="76"/>
  <c r="Q56" i="76" s="1"/>
  <c r="N50" i="76"/>
  <c r="N53" i="76"/>
  <c r="N47" i="76"/>
  <c r="N44" i="76"/>
  <c r="O55" i="76"/>
  <c r="O56" i="76"/>
  <c r="O57" i="76"/>
  <c r="O54" i="76"/>
  <c r="O52" i="76"/>
  <c r="O53" i="76"/>
  <c r="O51" i="76"/>
  <c r="O49" i="76"/>
  <c r="O50" i="76"/>
  <c r="O48" i="76"/>
  <c r="O46" i="76"/>
  <c r="O47" i="76"/>
  <c r="O45" i="76"/>
  <c r="O43" i="76"/>
  <c r="O44" i="76"/>
  <c r="O42" i="76"/>
  <c r="P75" i="76"/>
  <c r="P74" i="76"/>
  <c r="P73" i="76"/>
  <c r="P72" i="76"/>
  <c r="P71" i="76"/>
  <c r="P70" i="76"/>
  <c r="P69" i="76"/>
  <c r="P68" i="76"/>
  <c r="P67" i="76"/>
  <c r="P65" i="76"/>
  <c r="O75" i="76"/>
  <c r="O74" i="76"/>
  <c r="O73" i="76"/>
  <c r="O72" i="76"/>
  <c r="O71" i="76"/>
  <c r="O70" i="76"/>
  <c r="N72" i="76"/>
  <c r="N71" i="76"/>
  <c r="N70" i="76"/>
  <c r="O69" i="76"/>
  <c r="O68" i="76"/>
  <c r="O67" i="76"/>
  <c r="N75" i="76"/>
  <c r="N74" i="76"/>
  <c r="N73" i="76"/>
  <c r="N69" i="76"/>
  <c r="N68" i="76"/>
  <c r="N67" i="76"/>
  <c r="G71" i="63"/>
  <c r="G72" i="63"/>
  <c r="G73" i="63"/>
  <c r="G74" i="63"/>
  <c r="G75" i="63"/>
  <c r="G76" i="63"/>
  <c r="G77" i="63"/>
  <c r="G78" i="63"/>
  <c r="G79" i="63"/>
  <c r="G80" i="63"/>
  <c r="G81" i="63"/>
  <c r="G82" i="63"/>
  <c r="G83" i="63"/>
  <c r="G84" i="63"/>
  <c r="G85" i="63"/>
  <c r="G86" i="63"/>
  <c r="G87" i="63"/>
  <c r="G88" i="63"/>
  <c r="G89" i="63"/>
  <c r="G90" i="63"/>
  <c r="G91" i="63"/>
  <c r="G92" i="63"/>
  <c r="G93" i="63"/>
  <c r="G70" i="63"/>
  <c r="F71" i="63"/>
  <c r="F72" i="63"/>
  <c r="F73" i="63"/>
  <c r="F74" i="63"/>
  <c r="F75" i="63"/>
  <c r="F76" i="63"/>
  <c r="F77" i="63"/>
  <c r="F78" i="63"/>
  <c r="F79" i="63"/>
  <c r="F80" i="63"/>
  <c r="F81" i="63"/>
  <c r="F82" i="63"/>
  <c r="F83" i="63"/>
  <c r="F84" i="63"/>
  <c r="F85" i="63"/>
  <c r="F86" i="63"/>
  <c r="F87" i="63"/>
  <c r="F88" i="63"/>
  <c r="F89" i="63"/>
  <c r="F90" i="63"/>
  <c r="F91" i="63"/>
  <c r="F92" i="63"/>
  <c r="F93" i="63"/>
  <c r="F70" i="63"/>
  <c r="E70" i="63"/>
  <c r="E71" i="63"/>
  <c r="E72" i="63"/>
  <c r="E73" i="63"/>
  <c r="E74" i="63"/>
  <c r="E75" i="63"/>
  <c r="E76" i="63"/>
  <c r="E77" i="63"/>
  <c r="E78" i="63"/>
  <c r="E79" i="63"/>
  <c r="E80" i="63"/>
  <c r="E81" i="63"/>
  <c r="E82" i="63"/>
  <c r="E83" i="63"/>
  <c r="E84" i="63"/>
  <c r="E85" i="63"/>
  <c r="E86" i="63"/>
  <c r="E87" i="63"/>
  <c r="E88" i="63"/>
  <c r="E89" i="63"/>
  <c r="E90" i="63"/>
  <c r="E91" i="63"/>
  <c r="E92" i="63"/>
  <c r="E93" i="63"/>
  <c r="D71" i="63"/>
  <c r="D72" i="63"/>
  <c r="D73" i="63"/>
  <c r="D74" i="63"/>
  <c r="D75" i="63"/>
  <c r="D76" i="63"/>
  <c r="D77" i="63"/>
  <c r="D78" i="63"/>
  <c r="D79" i="63"/>
  <c r="D80" i="63"/>
  <c r="D81" i="63"/>
  <c r="D82" i="63"/>
  <c r="D83" i="63"/>
  <c r="D84" i="63"/>
  <c r="D85" i="63"/>
  <c r="D86" i="63"/>
  <c r="D87" i="63"/>
  <c r="D88" i="63"/>
  <c r="D89" i="63"/>
  <c r="D90" i="63"/>
  <c r="D91" i="63"/>
  <c r="D92" i="63"/>
  <c r="D93" i="63"/>
  <c r="D70" i="63"/>
  <c r="H71" i="63"/>
  <c r="H72" i="63"/>
  <c r="H73" i="63"/>
  <c r="H74" i="63"/>
  <c r="H75" i="63"/>
  <c r="H76" i="63"/>
  <c r="H77" i="63"/>
  <c r="H78" i="63"/>
  <c r="H79" i="63"/>
  <c r="H80" i="63"/>
  <c r="H81" i="63"/>
  <c r="H82" i="63"/>
  <c r="H83" i="63"/>
  <c r="H84" i="63"/>
  <c r="H85" i="63"/>
  <c r="H86" i="63"/>
  <c r="H87" i="63"/>
  <c r="H88" i="63"/>
  <c r="H89" i="63"/>
  <c r="H90" i="63"/>
  <c r="H91" i="63"/>
  <c r="H92" i="63"/>
  <c r="H93" i="63"/>
  <c r="H70" i="63"/>
  <c r="C70" i="63"/>
  <c r="B71" i="63"/>
  <c r="Q30" i="75"/>
  <c r="P30" i="75"/>
  <c r="O30" i="75"/>
  <c r="Q29" i="75"/>
  <c r="P29" i="75"/>
  <c r="O29" i="75"/>
  <c r="Q28" i="75"/>
  <c r="P28" i="75"/>
  <c r="O28" i="75"/>
  <c r="D28" i="75"/>
  <c r="BH27" i="75"/>
  <c r="BG27" i="75"/>
  <c r="BF27" i="75"/>
  <c r="BE27" i="75"/>
  <c r="BD27" i="75"/>
  <c r="BC27" i="75"/>
  <c r="BB27" i="75"/>
  <c r="BA27" i="75"/>
  <c r="AZ27" i="75"/>
  <c r="Q27" i="75"/>
  <c r="P27" i="75"/>
  <c r="O27" i="75"/>
  <c r="D27" i="75"/>
  <c r="BH26" i="75"/>
  <c r="BG26" i="75"/>
  <c r="BF26" i="75"/>
  <c r="BE26" i="75"/>
  <c r="BD26" i="75"/>
  <c r="BC26" i="75"/>
  <c r="BB26" i="75"/>
  <c r="BA26" i="75"/>
  <c r="AZ26" i="75"/>
  <c r="D26" i="75"/>
  <c r="BH25" i="75"/>
  <c r="BG25" i="75"/>
  <c r="BF25" i="75"/>
  <c r="BE25" i="75"/>
  <c r="BD25" i="75"/>
  <c r="BC25" i="75"/>
  <c r="BB25" i="75"/>
  <c r="BA25" i="75"/>
  <c r="AZ25" i="75"/>
  <c r="D25" i="75"/>
  <c r="BH24" i="75"/>
  <c r="BG24" i="75"/>
  <c r="BF24" i="75"/>
  <c r="BE24" i="75"/>
  <c r="BD24" i="75"/>
  <c r="BC24" i="75"/>
  <c r="BB24" i="75"/>
  <c r="BA24" i="75"/>
  <c r="AZ24" i="75"/>
  <c r="Q24" i="75"/>
  <c r="P24" i="75"/>
  <c r="O24" i="75"/>
  <c r="D24" i="75"/>
  <c r="BH23" i="75"/>
  <c r="BG23" i="75"/>
  <c r="BF23" i="75"/>
  <c r="BE23" i="75"/>
  <c r="BD23" i="75"/>
  <c r="BC23" i="75"/>
  <c r="BB23" i="75"/>
  <c r="BA23" i="75"/>
  <c r="AZ23" i="75"/>
  <c r="Q23" i="75"/>
  <c r="P23" i="75"/>
  <c r="O23" i="75"/>
  <c r="D23" i="75"/>
  <c r="BH22" i="75"/>
  <c r="BG22" i="75"/>
  <c r="BF22" i="75"/>
  <c r="BE22" i="75"/>
  <c r="BD22" i="75"/>
  <c r="BC22" i="75"/>
  <c r="BB22" i="75"/>
  <c r="BA22" i="75"/>
  <c r="AZ22" i="75"/>
  <c r="Q22" i="75"/>
  <c r="P22" i="75"/>
  <c r="O22" i="75"/>
  <c r="D22" i="75"/>
  <c r="BH21" i="75"/>
  <c r="BG21" i="75"/>
  <c r="BF21" i="75"/>
  <c r="BE21" i="75"/>
  <c r="BD21" i="75"/>
  <c r="BC21" i="75"/>
  <c r="BB21" i="75"/>
  <c r="BA21" i="75"/>
  <c r="AZ21" i="75"/>
  <c r="D21" i="75"/>
  <c r="BH20" i="75"/>
  <c r="BG20" i="75"/>
  <c r="BF20" i="75"/>
  <c r="BE20" i="75"/>
  <c r="BD20" i="75"/>
  <c r="BC20" i="75"/>
  <c r="BB20" i="75"/>
  <c r="BA20" i="75"/>
  <c r="AZ20" i="75"/>
  <c r="D20" i="75"/>
  <c r="D19" i="75"/>
  <c r="D18" i="75"/>
  <c r="D17" i="75"/>
  <c r="D16" i="75"/>
  <c r="W15" i="75"/>
  <c r="V15" i="75"/>
  <c r="U15" i="75"/>
  <c r="D15" i="75"/>
  <c r="W14" i="75"/>
  <c r="V14" i="75"/>
  <c r="U14" i="75"/>
  <c r="D14" i="75"/>
  <c r="D13" i="75"/>
  <c r="BE12" i="75"/>
  <c r="W12" i="75"/>
  <c r="V12" i="75"/>
  <c r="U12" i="75"/>
  <c r="D12" i="75"/>
  <c r="BI11" i="75"/>
  <c r="BH11" i="75"/>
  <c r="BG11" i="75"/>
  <c r="BF11" i="75"/>
  <c r="BF12" i="75" s="1"/>
  <c r="BE11" i="75"/>
  <c r="BD11" i="75"/>
  <c r="BC11" i="75"/>
  <c r="BB11" i="75"/>
  <c r="AZ11" i="75"/>
  <c r="AY11" i="75"/>
  <c r="D11" i="75"/>
  <c r="BI10" i="75"/>
  <c r="BH10" i="75"/>
  <c r="BG10" i="75"/>
  <c r="BF10" i="75"/>
  <c r="BE10" i="75"/>
  <c r="BD10" i="75"/>
  <c r="BC10" i="75"/>
  <c r="BB10" i="75"/>
  <c r="AZ10" i="75"/>
  <c r="AY10" i="75"/>
  <c r="D10" i="75"/>
  <c r="BI9" i="75"/>
  <c r="BH9" i="75"/>
  <c r="BG9" i="75"/>
  <c r="BF9" i="75"/>
  <c r="BE9" i="75"/>
  <c r="BD9" i="75"/>
  <c r="BC9" i="75"/>
  <c r="BB9" i="75"/>
  <c r="AZ9" i="75"/>
  <c r="AY9" i="75"/>
  <c r="T9" i="75"/>
  <c r="S9" i="75"/>
  <c r="R9" i="75"/>
  <c r="Q9" i="75"/>
  <c r="P9" i="75"/>
  <c r="O9" i="75"/>
  <c r="D9" i="75"/>
  <c r="BI8" i="75"/>
  <c r="BH8" i="75"/>
  <c r="BG8" i="75"/>
  <c r="BF8" i="75"/>
  <c r="BE8" i="75"/>
  <c r="BD8" i="75"/>
  <c r="BC8" i="75"/>
  <c r="BB8" i="75"/>
  <c r="AZ8" i="75"/>
  <c r="AY8" i="75"/>
  <c r="D8" i="75"/>
  <c r="BI7" i="75"/>
  <c r="BH7" i="75"/>
  <c r="BG7" i="75"/>
  <c r="BF7" i="75"/>
  <c r="BE7" i="75"/>
  <c r="BD7" i="75"/>
  <c r="BC7" i="75"/>
  <c r="BB7" i="75"/>
  <c r="AZ7" i="75"/>
  <c r="AY7" i="75"/>
  <c r="D7" i="75"/>
  <c r="BI6" i="75"/>
  <c r="BH6" i="75"/>
  <c r="BG6" i="75"/>
  <c r="BF6" i="75"/>
  <c r="BE6" i="75"/>
  <c r="BD6" i="75"/>
  <c r="BC6" i="75"/>
  <c r="BB6" i="75"/>
  <c r="AZ6" i="75"/>
  <c r="AY6" i="75"/>
  <c r="D6" i="75"/>
  <c r="BI5" i="75"/>
  <c r="BH5" i="75"/>
  <c r="BG5" i="75"/>
  <c r="BF5" i="75"/>
  <c r="BE5" i="75"/>
  <c r="BD5" i="75"/>
  <c r="BC5" i="75"/>
  <c r="BB5" i="75"/>
  <c r="AZ5" i="75"/>
  <c r="AY5" i="75"/>
  <c r="D5" i="75"/>
  <c r="Q30" i="74"/>
  <c r="P30" i="74"/>
  <c r="O30" i="74"/>
  <c r="Q29" i="74"/>
  <c r="P29" i="74"/>
  <c r="O29" i="74"/>
  <c r="Q28" i="74"/>
  <c r="P28" i="74"/>
  <c r="O28" i="74"/>
  <c r="BH27" i="74"/>
  <c r="BG27" i="74"/>
  <c r="BF27" i="74"/>
  <c r="BE27" i="74"/>
  <c r="BD27" i="74"/>
  <c r="BC27" i="74"/>
  <c r="BB27" i="74"/>
  <c r="BA27" i="74"/>
  <c r="AZ27" i="74"/>
  <c r="Q27" i="74"/>
  <c r="P27" i="74"/>
  <c r="O27" i="74"/>
  <c r="BH26" i="74"/>
  <c r="BG26" i="74"/>
  <c r="BF26" i="74"/>
  <c r="BE26" i="74"/>
  <c r="BD26" i="74"/>
  <c r="BC26" i="74"/>
  <c r="BB26" i="74"/>
  <c r="BA26" i="74"/>
  <c r="AZ26" i="74"/>
  <c r="BH25" i="74"/>
  <c r="BG25" i="74"/>
  <c r="BF25" i="74"/>
  <c r="BE25" i="74"/>
  <c r="BD25" i="74"/>
  <c r="BC25" i="74"/>
  <c r="BB25" i="74"/>
  <c r="BA25" i="74"/>
  <c r="AZ25" i="74"/>
  <c r="BH24" i="74"/>
  <c r="BG24" i="74"/>
  <c r="BF24" i="74"/>
  <c r="BE24" i="74"/>
  <c r="BD24" i="74"/>
  <c r="BC24" i="74"/>
  <c r="BB24" i="74"/>
  <c r="BA24" i="74"/>
  <c r="AZ24" i="74"/>
  <c r="Q24" i="74"/>
  <c r="P24" i="74"/>
  <c r="O24" i="74"/>
  <c r="BH23" i="74"/>
  <c r="BG23" i="74"/>
  <c r="BF23" i="74"/>
  <c r="BE23" i="74"/>
  <c r="BD23" i="74"/>
  <c r="BC23" i="74"/>
  <c r="BB23" i="74"/>
  <c r="BA23" i="74"/>
  <c r="AZ23" i="74"/>
  <c r="Q23" i="74"/>
  <c r="P23" i="74"/>
  <c r="O23" i="74"/>
  <c r="BH22" i="74"/>
  <c r="BG22" i="74"/>
  <c r="BF22" i="74"/>
  <c r="BE22" i="74"/>
  <c r="BD22" i="74"/>
  <c r="BC22" i="74"/>
  <c r="BB22" i="74"/>
  <c r="BA22" i="74"/>
  <c r="AZ22" i="74"/>
  <c r="Q22" i="74"/>
  <c r="P22" i="74"/>
  <c r="O22" i="74"/>
  <c r="BH21" i="74"/>
  <c r="BG21" i="74"/>
  <c r="BF21" i="74"/>
  <c r="BE21" i="74"/>
  <c r="BD21" i="74"/>
  <c r="BC21" i="74"/>
  <c r="BB21" i="74"/>
  <c r="BA21" i="74"/>
  <c r="AZ21" i="74"/>
  <c r="BH20" i="74"/>
  <c r="BG20" i="74"/>
  <c r="BF20" i="74"/>
  <c r="BE20" i="74"/>
  <c r="BD20" i="74"/>
  <c r="BC20" i="74"/>
  <c r="BB20" i="74"/>
  <c r="BA20" i="74"/>
  <c r="AZ20" i="74"/>
  <c r="W15" i="74"/>
  <c r="V15" i="74"/>
  <c r="U15" i="74"/>
  <c r="W14" i="74"/>
  <c r="V14" i="74"/>
  <c r="U14" i="74"/>
  <c r="BE12" i="74"/>
  <c r="W12" i="74"/>
  <c r="V12" i="74"/>
  <c r="U12" i="74"/>
  <c r="BI11" i="74"/>
  <c r="BH11" i="74"/>
  <c r="BG11" i="74"/>
  <c r="BF11" i="74"/>
  <c r="BF12" i="74" s="1"/>
  <c r="BE11" i="74"/>
  <c r="BD11" i="74"/>
  <c r="BC11" i="74"/>
  <c r="BB11" i="74"/>
  <c r="AZ11" i="74"/>
  <c r="AY11" i="74"/>
  <c r="BI10" i="74"/>
  <c r="BH10" i="74"/>
  <c r="BG10" i="74"/>
  <c r="BF10" i="74"/>
  <c r="BE10" i="74"/>
  <c r="BD10" i="74"/>
  <c r="BC10" i="74"/>
  <c r="BB10" i="74"/>
  <c r="AZ10" i="74"/>
  <c r="AY10" i="74"/>
  <c r="BI9" i="74"/>
  <c r="BH9" i="74"/>
  <c r="BG9" i="74"/>
  <c r="BF9" i="74"/>
  <c r="BE9" i="74"/>
  <c r="BD9" i="74"/>
  <c r="BC9" i="74"/>
  <c r="BB9" i="74"/>
  <c r="AZ9" i="74"/>
  <c r="AY9" i="74"/>
  <c r="T9" i="74"/>
  <c r="S9" i="74"/>
  <c r="R9" i="74"/>
  <c r="Q9" i="74"/>
  <c r="P9" i="74"/>
  <c r="O9" i="74"/>
  <c r="BI8" i="74"/>
  <c r="BH8" i="74"/>
  <c r="BG8" i="74"/>
  <c r="BF8" i="74"/>
  <c r="BE8" i="74"/>
  <c r="BD8" i="74"/>
  <c r="BC8" i="74"/>
  <c r="BB8" i="74"/>
  <c r="AZ8" i="74"/>
  <c r="AY8" i="74"/>
  <c r="BI7" i="74"/>
  <c r="BH7" i="74"/>
  <c r="BG7" i="74"/>
  <c r="BF7" i="74"/>
  <c r="BE7" i="74"/>
  <c r="BD7" i="74"/>
  <c r="BC7" i="74"/>
  <c r="BB7" i="74"/>
  <c r="AZ7" i="74"/>
  <c r="AY7" i="74"/>
  <c r="BI6" i="74"/>
  <c r="BH6" i="74"/>
  <c r="BG6" i="74"/>
  <c r="BF6" i="74"/>
  <c r="BE6" i="74"/>
  <c r="BD6" i="74"/>
  <c r="BC6" i="74"/>
  <c r="BB6" i="74"/>
  <c r="AZ6" i="74"/>
  <c r="AY6" i="74"/>
  <c r="BI5" i="74"/>
  <c r="BH5" i="74"/>
  <c r="BG5" i="74"/>
  <c r="BF5" i="74"/>
  <c r="BE5" i="74"/>
  <c r="BD5" i="74"/>
  <c r="BC5" i="74"/>
  <c r="BB5" i="74"/>
  <c r="AZ5" i="74"/>
  <c r="AY5" i="74"/>
  <c r="AZ21" i="73"/>
  <c r="BA21" i="73"/>
  <c r="BB21" i="73"/>
  <c r="BC21" i="73"/>
  <c r="BD21" i="73"/>
  <c r="BE21" i="73"/>
  <c r="BF21" i="73"/>
  <c r="BG21" i="73"/>
  <c r="BH21" i="73"/>
  <c r="AZ22" i="73"/>
  <c r="BA22" i="73"/>
  <c r="BB22" i="73"/>
  <c r="BC22" i="73"/>
  <c r="BD22" i="73"/>
  <c r="BE22" i="73"/>
  <c r="BF22" i="73"/>
  <c r="BG22" i="73"/>
  <c r="BH22" i="73"/>
  <c r="AZ23" i="73"/>
  <c r="BA23" i="73"/>
  <c r="BB23" i="73"/>
  <c r="BC23" i="73"/>
  <c r="BD23" i="73"/>
  <c r="BE23" i="73"/>
  <c r="BF23" i="73"/>
  <c r="BG23" i="73"/>
  <c r="BH23" i="73"/>
  <c r="AZ24" i="73"/>
  <c r="BA24" i="73"/>
  <c r="BB24" i="73"/>
  <c r="BC24" i="73"/>
  <c r="BD24" i="73"/>
  <c r="BE24" i="73"/>
  <c r="BF24" i="73"/>
  <c r="BG24" i="73"/>
  <c r="BH24" i="73"/>
  <c r="AZ25" i="73"/>
  <c r="BA25" i="73"/>
  <c r="BB25" i="73"/>
  <c r="BC25" i="73"/>
  <c r="BD25" i="73"/>
  <c r="BE25" i="73"/>
  <c r="BF25" i="73"/>
  <c r="BG25" i="73"/>
  <c r="BH25" i="73"/>
  <c r="AZ26" i="73"/>
  <c r="BA26" i="73"/>
  <c r="BB26" i="73"/>
  <c r="BC26" i="73"/>
  <c r="BD26" i="73"/>
  <c r="BE26" i="73"/>
  <c r="BF26" i="73"/>
  <c r="BG26" i="73"/>
  <c r="BH26" i="73"/>
  <c r="AZ27" i="73"/>
  <c r="BA27" i="73"/>
  <c r="BB27" i="73"/>
  <c r="BC27" i="73"/>
  <c r="BD27" i="73"/>
  <c r="BE27" i="73"/>
  <c r="BF27" i="73"/>
  <c r="BG27" i="73"/>
  <c r="BH27" i="73"/>
  <c r="BA20" i="73"/>
  <c r="BB20" i="73"/>
  <c r="BC20" i="73"/>
  <c r="BD20" i="73"/>
  <c r="BE20" i="73"/>
  <c r="BF20" i="73"/>
  <c r="BG20" i="73"/>
  <c r="BH20" i="73"/>
  <c r="AZ20" i="73"/>
  <c r="F10" i="63"/>
  <c r="H10" i="63" s="1"/>
  <c r="F11" i="63"/>
  <c r="H11" i="63" s="1"/>
  <c r="F12" i="63"/>
  <c r="F13" i="63"/>
  <c r="H13" i="63" s="1"/>
  <c r="F14" i="63"/>
  <c r="H14" i="63" s="1"/>
  <c r="F15" i="63"/>
  <c r="H15" i="63" s="1"/>
  <c r="F16" i="63"/>
  <c r="H16" i="63" s="1"/>
  <c r="F17" i="63"/>
  <c r="H17" i="63" s="1"/>
  <c r="F18" i="63"/>
  <c r="H18" i="63" s="1"/>
  <c r="F19" i="63"/>
  <c r="H19" i="63" s="1"/>
  <c r="F20" i="63"/>
  <c r="H20" i="63" s="1"/>
  <c r="F21" i="63"/>
  <c r="H21" i="63" s="1"/>
  <c r="F22" i="63"/>
  <c r="H22" i="63" s="1"/>
  <c r="F23" i="63"/>
  <c r="H23" i="63" s="1"/>
  <c r="F24" i="63"/>
  <c r="H24" i="63" s="1"/>
  <c r="F25" i="63"/>
  <c r="H25" i="63" s="1"/>
  <c r="F26" i="63"/>
  <c r="F27" i="63"/>
  <c r="H27" i="63" s="1"/>
  <c r="F28" i="63"/>
  <c r="H28" i="63" s="1"/>
  <c r="F29" i="63"/>
  <c r="H29" i="63" s="1"/>
  <c r="F30" i="63"/>
  <c r="H30" i="63" s="1"/>
  <c r="F31" i="63"/>
  <c r="H31" i="63" s="1"/>
  <c r="F32" i="63"/>
  <c r="H32" i="63" s="1"/>
  <c r="F9" i="63"/>
  <c r="H9" i="63" s="1"/>
  <c r="H26" i="63"/>
  <c r="H12" i="63"/>
  <c r="N4" i="64"/>
  <c r="N5" i="64"/>
  <c r="N6" i="64"/>
  <c r="N7" i="64"/>
  <c r="N8" i="64"/>
  <c r="N9" i="64"/>
  <c r="N10" i="64"/>
  <c r="N11" i="64"/>
  <c r="N12" i="64"/>
  <c r="N13" i="64"/>
  <c r="N14" i="64"/>
  <c r="N15" i="64"/>
  <c r="N16" i="64"/>
  <c r="N17" i="64"/>
  <c r="N18" i="64"/>
  <c r="N19" i="64"/>
  <c r="N20" i="64"/>
  <c r="N21" i="64"/>
  <c r="N22" i="64"/>
  <c r="N23" i="64"/>
  <c r="N24" i="64"/>
  <c r="N25" i="64"/>
  <c r="N26" i="64"/>
  <c r="N27" i="64"/>
  <c r="N28" i="64"/>
  <c r="N29" i="64"/>
  <c r="N30" i="64"/>
  <c r="N31" i="64"/>
  <c r="N32" i="64"/>
  <c r="N33" i="64"/>
  <c r="N34" i="64"/>
  <c r="N35" i="64"/>
  <c r="N36" i="64"/>
  <c r="N37" i="64"/>
  <c r="N38" i="64"/>
  <c r="N39" i="64"/>
  <c r="N40" i="64"/>
  <c r="N41" i="64"/>
  <c r="N42" i="64"/>
  <c r="N43" i="64"/>
  <c r="N44" i="64"/>
  <c r="N45" i="64"/>
  <c r="N46" i="64"/>
  <c r="N47" i="64"/>
  <c r="N48" i="64"/>
  <c r="N49" i="64"/>
  <c r="N50" i="64"/>
  <c r="N51" i="64"/>
  <c r="N52" i="64"/>
  <c r="N53" i="64"/>
  <c r="N54" i="64"/>
  <c r="N55" i="64"/>
  <c r="N56" i="64"/>
  <c r="N57" i="64"/>
  <c r="N58" i="64"/>
  <c r="N59" i="64"/>
  <c r="N60" i="64"/>
  <c r="N61" i="64"/>
  <c r="N62" i="64"/>
  <c r="N63" i="64"/>
  <c r="N64" i="64"/>
  <c r="N65" i="64"/>
  <c r="N66" i="64"/>
  <c r="N67" i="64"/>
  <c r="N68" i="64"/>
  <c r="N69" i="64"/>
  <c r="N70" i="64"/>
  <c r="N71" i="64"/>
  <c r="N72" i="64"/>
  <c r="N73" i="64"/>
  <c r="N74" i="64"/>
  <c r="N75" i="64"/>
  <c r="N76" i="64"/>
  <c r="N77" i="64"/>
  <c r="N78" i="64"/>
  <c r="N79" i="64"/>
  <c r="N80" i="64"/>
  <c r="N81" i="64"/>
  <c r="N82" i="64"/>
  <c r="N83" i="64"/>
  <c r="N84" i="64"/>
  <c r="N85" i="64"/>
  <c r="N86" i="64"/>
  <c r="N87" i="64"/>
  <c r="N88" i="64"/>
  <c r="N89" i="64"/>
  <c r="N90" i="64"/>
  <c r="N91" i="64"/>
  <c r="N92" i="64"/>
  <c r="N93" i="64"/>
  <c r="N94" i="64"/>
  <c r="N95" i="64"/>
  <c r="N96" i="64"/>
  <c r="N97" i="64"/>
  <c r="N98" i="64"/>
  <c r="N99" i="64"/>
  <c r="N100" i="64"/>
  <c r="N101" i="64"/>
  <c r="N102" i="64"/>
  <c r="N103" i="64"/>
  <c r="N104" i="64"/>
  <c r="N105" i="64"/>
  <c r="N106" i="64"/>
  <c r="N107" i="64"/>
  <c r="N108" i="64"/>
  <c r="N109" i="64"/>
  <c r="N110" i="64"/>
  <c r="N111" i="64"/>
  <c r="N112" i="64"/>
  <c r="N113" i="64"/>
  <c r="N3" i="64"/>
  <c r="BJ5" i="64"/>
  <c r="BK5" i="64"/>
  <c r="BL5" i="64"/>
  <c r="BM5" i="64"/>
  <c r="BN5" i="64"/>
  <c r="BJ6" i="64"/>
  <c r="BK6" i="64"/>
  <c r="BL6" i="64"/>
  <c r="BM6" i="64"/>
  <c r="BN6" i="64"/>
  <c r="BJ7" i="64"/>
  <c r="BK7" i="64"/>
  <c r="BL7" i="64"/>
  <c r="BM7" i="64"/>
  <c r="BN7" i="64"/>
  <c r="BJ8" i="64"/>
  <c r="BK8" i="64"/>
  <c r="BL8" i="64"/>
  <c r="BM8" i="64"/>
  <c r="BN8" i="64"/>
  <c r="BJ9" i="64"/>
  <c r="BK9" i="64"/>
  <c r="BL9" i="64"/>
  <c r="BM9" i="64"/>
  <c r="BN9" i="64"/>
  <c r="BJ10" i="64"/>
  <c r="BK10" i="64"/>
  <c r="BL10" i="64"/>
  <c r="BM10" i="64"/>
  <c r="BN10" i="64"/>
  <c r="BJ11" i="64"/>
  <c r="BK11" i="64"/>
  <c r="BL11" i="64"/>
  <c r="BM11" i="64"/>
  <c r="BN11" i="64"/>
  <c r="BJ12" i="64"/>
  <c r="BK12" i="64"/>
  <c r="BL12" i="64"/>
  <c r="BM12" i="64"/>
  <c r="BN12" i="64"/>
  <c r="BJ13" i="64"/>
  <c r="BK13" i="64"/>
  <c r="BL13" i="64"/>
  <c r="BM13" i="64"/>
  <c r="BN13" i="64"/>
  <c r="BJ14" i="64"/>
  <c r="BK14" i="64"/>
  <c r="BL14" i="64"/>
  <c r="BM14" i="64"/>
  <c r="BN14" i="64"/>
  <c r="BJ15" i="64"/>
  <c r="BK15" i="64"/>
  <c r="BL15" i="64"/>
  <c r="BM15" i="64"/>
  <c r="BN15" i="64"/>
  <c r="BJ16" i="64"/>
  <c r="BK16" i="64"/>
  <c r="BL16" i="64"/>
  <c r="BM16" i="64"/>
  <c r="BN16" i="64"/>
  <c r="BJ17" i="64"/>
  <c r="BK17" i="64"/>
  <c r="BL17" i="64"/>
  <c r="BM17" i="64"/>
  <c r="BN17" i="64"/>
  <c r="BJ18" i="64"/>
  <c r="BK18" i="64"/>
  <c r="BL18" i="64"/>
  <c r="BM18" i="64"/>
  <c r="BN18" i="64"/>
  <c r="BJ19" i="64"/>
  <c r="BK19" i="64"/>
  <c r="BL19" i="64"/>
  <c r="BM19" i="64"/>
  <c r="BN19" i="64"/>
  <c r="BJ20" i="64"/>
  <c r="BK20" i="64"/>
  <c r="BL20" i="64"/>
  <c r="BM20" i="64"/>
  <c r="BN20" i="64"/>
  <c r="BJ21" i="64"/>
  <c r="BK21" i="64"/>
  <c r="BL21" i="64"/>
  <c r="BM21" i="64"/>
  <c r="BN21" i="64"/>
  <c r="BJ22" i="64"/>
  <c r="BK22" i="64"/>
  <c r="BL22" i="64"/>
  <c r="BM22" i="64"/>
  <c r="BN22" i="64"/>
  <c r="BJ23" i="64"/>
  <c r="BK23" i="64"/>
  <c r="BL23" i="64"/>
  <c r="BM23" i="64"/>
  <c r="BN23" i="64"/>
  <c r="BJ24" i="64"/>
  <c r="BK24" i="64"/>
  <c r="BL24" i="64"/>
  <c r="BM24" i="64"/>
  <c r="BN24" i="64"/>
  <c r="BJ25" i="64"/>
  <c r="BK25" i="64"/>
  <c r="BL25" i="64"/>
  <c r="BM25" i="64"/>
  <c r="BN25" i="64"/>
  <c r="BJ26" i="64"/>
  <c r="BK26" i="64"/>
  <c r="BL26" i="64"/>
  <c r="BM26" i="64"/>
  <c r="BN26" i="64"/>
  <c r="BJ27" i="64"/>
  <c r="BK27" i="64"/>
  <c r="BL27" i="64"/>
  <c r="BM27" i="64"/>
  <c r="BN27" i="64"/>
  <c r="BJ28" i="64"/>
  <c r="BK28" i="64"/>
  <c r="BL28" i="64"/>
  <c r="BM28" i="64"/>
  <c r="BN28" i="64"/>
  <c r="BJ29" i="64"/>
  <c r="BK29" i="64"/>
  <c r="BL29" i="64"/>
  <c r="BM29" i="64"/>
  <c r="BN29" i="64"/>
  <c r="BJ30" i="64"/>
  <c r="BK30" i="64"/>
  <c r="BL30" i="64"/>
  <c r="BM30" i="64"/>
  <c r="BN30" i="64"/>
  <c r="BJ31" i="64"/>
  <c r="BK31" i="64"/>
  <c r="BL31" i="64"/>
  <c r="BM31" i="64"/>
  <c r="BN31" i="64"/>
  <c r="BJ32" i="64"/>
  <c r="BK32" i="64"/>
  <c r="BL32" i="64"/>
  <c r="BM32" i="64"/>
  <c r="BN32" i="64"/>
  <c r="BJ33" i="64"/>
  <c r="BK33" i="64"/>
  <c r="BL33" i="64"/>
  <c r="BM33" i="64"/>
  <c r="BN33" i="64"/>
  <c r="BJ34" i="64"/>
  <c r="BK34" i="64"/>
  <c r="BL34" i="64"/>
  <c r="BM34" i="64"/>
  <c r="BN34" i="64"/>
  <c r="BJ35" i="64"/>
  <c r="BK35" i="64"/>
  <c r="BL35" i="64"/>
  <c r="BM35" i="64"/>
  <c r="BN35" i="64"/>
  <c r="BJ36" i="64"/>
  <c r="BK36" i="64"/>
  <c r="BL36" i="64"/>
  <c r="BM36" i="64"/>
  <c r="BN36" i="64"/>
  <c r="BJ37" i="64"/>
  <c r="BK37" i="64"/>
  <c r="BL37" i="64"/>
  <c r="BM37" i="64"/>
  <c r="BN37" i="64"/>
  <c r="BJ38" i="64"/>
  <c r="BK38" i="64"/>
  <c r="BL38" i="64"/>
  <c r="BM38" i="64"/>
  <c r="BN38" i="64"/>
  <c r="BJ39" i="64"/>
  <c r="BK39" i="64"/>
  <c r="BL39" i="64"/>
  <c r="BM39" i="64"/>
  <c r="BN39" i="64"/>
  <c r="BJ40" i="64"/>
  <c r="BK40" i="64"/>
  <c r="BL40" i="64"/>
  <c r="BM40" i="64"/>
  <c r="BN40" i="64"/>
  <c r="BJ41" i="64"/>
  <c r="BK41" i="64"/>
  <c r="BL41" i="64"/>
  <c r="BM41" i="64"/>
  <c r="BN41" i="64"/>
  <c r="BJ42" i="64"/>
  <c r="BK42" i="64"/>
  <c r="BL42" i="64"/>
  <c r="BM42" i="64"/>
  <c r="BN42" i="64"/>
  <c r="BJ43" i="64"/>
  <c r="BK43" i="64"/>
  <c r="BL43" i="64"/>
  <c r="BM43" i="64"/>
  <c r="BN43" i="64"/>
  <c r="BJ44" i="64"/>
  <c r="BK44" i="64"/>
  <c r="BL44" i="64"/>
  <c r="BM44" i="64"/>
  <c r="BN44" i="64"/>
  <c r="BJ45" i="64"/>
  <c r="BK45" i="64"/>
  <c r="BL45" i="64"/>
  <c r="BM45" i="64"/>
  <c r="BN45" i="64"/>
  <c r="BJ46" i="64"/>
  <c r="BK46" i="64"/>
  <c r="BL46" i="64"/>
  <c r="BM46" i="64"/>
  <c r="BN46" i="64"/>
  <c r="BJ47" i="64"/>
  <c r="BK47" i="64"/>
  <c r="BL47" i="64"/>
  <c r="BM47" i="64"/>
  <c r="BN47" i="64"/>
  <c r="BJ48" i="64"/>
  <c r="BK48" i="64"/>
  <c r="BL48" i="64"/>
  <c r="BM48" i="64"/>
  <c r="BN48" i="64"/>
  <c r="BJ49" i="64"/>
  <c r="BK49" i="64"/>
  <c r="BL49" i="64"/>
  <c r="BM49" i="64"/>
  <c r="BN49" i="64"/>
  <c r="BJ50" i="64"/>
  <c r="BK50" i="64"/>
  <c r="BL50" i="64"/>
  <c r="BM50" i="64"/>
  <c r="BN50" i="64"/>
  <c r="BJ51" i="64"/>
  <c r="BK51" i="64"/>
  <c r="BL51" i="64"/>
  <c r="BM51" i="64"/>
  <c r="BN51" i="64"/>
  <c r="BJ52" i="64"/>
  <c r="BK52" i="64"/>
  <c r="BL52" i="64"/>
  <c r="BM52" i="64"/>
  <c r="BN52" i="64"/>
  <c r="BJ53" i="64"/>
  <c r="BK53" i="64"/>
  <c r="BL53" i="64"/>
  <c r="BM53" i="64"/>
  <c r="BN53" i="64"/>
  <c r="BJ54" i="64"/>
  <c r="BK54" i="64"/>
  <c r="BL54" i="64"/>
  <c r="BM54" i="64"/>
  <c r="BN54" i="64"/>
  <c r="BJ55" i="64"/>
  <c r="BK55" i="64"/>
  <c r="BL55" i="64"/>
  <c r="BM55" i="64"/>
  <c r="BN55" i="64"/>
  <c r="BJ56" i="64"/>
  <c r="BK56" i="64"/>
  <c r="BL56" i="64"/>
  <c r="BM56" i="64"/>
  <c r="BN56" i="64"/>
  <c r="BJ57" i="64"/>
  <c r="BK57" i="64"/>
  <c r="BL57" i="64"/>
  <c r="BM57" i="64"/>
  <c r="BN57" i="64"/>
  <c r="BJ58" i="64"/>
  <c r="BK58" i="64"/>
  <c r="BL58" i="64"/>
  <c r="BM58" i="64"/>
  <c r="BN58" i="64"/>
  <c r="BJ59" i="64"/>
  <c r="BK59" i="64"/>
  <c r="BL59" i="64"/>
  <c r="BM59" i="64"/>
  <c r="BN59" i="64"/>
  <c r="BJ60" i="64"/>
  <c r="BK60" i="64"/>
  <c r="BL60" i="64"/>
  <c r="BM60" i="64"/>
  <c r="BN60" i="64"/>
  <c r="BJ61" i="64"/>
  <c r="BK61" i="64"/>
  <c r="BL61" i="64"/>
  <c r="BM61" i="64"/>
  <c r="BN61" i="64"/>
  <c r="BJ62" i="64"/>
  <c r="BK62" i="64"/>
  <c r="BL62" i="64"/>
  <c r="BM62" i="64"/>
  <c r="BN62" i="64"/>
  <c r="BJ63" i="64"/>
  <c r="BK63" i="64"/>
  <c r="BL63" i="64"/>
  <c r="BM63" i="64"/>
  <c r="BN63" i="64"/>
  <c r="BJ64" i="64"/>
  <c r="BK64" i="64"/>
  <c r="BL64" i="64"/>
  <c r="BM64" i="64"/>
  <c r="BN64" i="64"/>
  <c r="BJ65" i="64"/>
  <c r="BK65" i="64"/>
  <c r="BL65" i="64"/>
  <c r="BM65" i="64"/>
  <c r="BN65" i="64"/>
  <c r="BJ66" i="64"/>
  <c r="BK66" i="64"/>
  <c r="BL66" i="64"/>
  <c r="BM66" i="64"/>
  <c r="BN66" i="64"/>
  <c r="BJ67" i="64"/>
  <c r="BK67" i="64"/>
  <c r="BL67" i="64"/>
  <c r="BM67" i="64"/>
  <c r="BN67" i="64"/>
  <c r="BJ68" i="64"/>
  <c r="BK68" i="64"/>
  <c r="BL68" i="64"/>
  <c r="BM68" i="64"/>
  <c r="BN68" i="64"/>
  <c r="BJ69" i="64"/>
  <c r="BK69" i="64"/>
  <c r="BL69" i="64"/>
  <c r="BM69" i="64"/>
  <c r="BN69" i="64"/>
  <c r="BJ70" i="64"/>
  <c r="BK70" i="64"/>
  <c r="BL70" i="64"/>
  <c r="BM70" i="64"/>
  <c r="BN70" i="64"/>
  <c r="BJ71" i="64"/>
  <c r="BK71" i="64"/>
  <c r="BL71" i="64"/>
  <c r="BM71" i="64"/>
  <c r="BN71" i="64"/>
  <c r="BJ72" i="64"/>
  <c r="BK72" i="64"/>
  <c r="BL72" i="64"/>
  <c r="BM72" i="64"/>
  <c r="BN72" i="64"/>
  <c r="BJ73" i="64"/>
  <c r="BK73" i="64"/>
  <c r="BL73" i="64"/>
  <c r="BM73" i="64"/>
  <c r="BN73" i="64"/>
  <c r="BJ74" i="64"/>
  <c r="BK74" i="64"/>
  <c r="BL74" i="64"/>
  <c r="BM74" i="64"/>
  <c r="BN74" i="64"/>
  <c r="BJ75" i="64"/>
  <c r="BK75" i="64"/>
  <c r="BL75" i="64"/>
  <c r="BM75" i="64"/>
  <c r="BN75" i="64"/>
  <c r="BJ76" i="64"/>
  <c r="BK76" i="64"/>
  <c r="BL76" i="64"/>
  <c r="BM76" i="64"/>
  <c r="BN76" i="64"/>
  <c r="BJ77" i="64"/>
  <c r="BK77" i="64"/>
  <c r="BL77" i="64"/>
  <c r="BM77" i="64"/>
  <c r="BN77" i="64"/>
  <c r="BJ78" i="64"/>
  <c r="BK78" i="64"/>
  <c r="BL78" i="64"/>
  <c r="BM78" i="64"/>
  <c r="BN78" i="64"/>
  <c r="BJ79" i="64"/>
  <c r="BK79" i="64"/>
  <c r="BL79" i="64"/>
  <c r="BM79" i="64"/>
  <c r="BN79" i="64"/>
  <c r="BJ80" i="64"/>
  <c r="BK80" i="64"/>
  <c r="BL80" i="64"/>
  <c r="BM80" i="64"/>
  <c r="BN80" i="64"/>
  <c r="BJ81" i="64"/>
  <c r="BK81" i="64"/>
  <c r="BL81" i="64"/>
  <c r="BM81" i="64"/>
  <c r="BN81" i="64"/>
  <c r="BJ82" i="64"/>
  <c r="BK82" i="64"/>
  <c r="BL82" i="64"/>
  <c r="BM82" i="64"/>
  <c r="BN82" i="64"/>
  <c r="BJ83" i="64"/>
  <c r="BK83" i="64"/>
  <c r="BL83" i="64"/>
  <c r="BM83" i="64"/>
  <c r="BN83" i="64"/>
  <c r="BJ84" i="64"/>
  <c r="BK84" i="64"/>
  <c r="BL84" i="64"/>
  <c r="BM84" i="64"/>
  <c r="BN84" i="64"/>
  <c r="BJ85" i="64"/>
  <c r="BK85" i="64"/>
  <c r="BL85" i="64"/>
  <c r="BM85" i="64"/>
  <c r="BN85" i="64"/>
  <c r="BJ86" i="64"/>
  <c r="BK86" i="64"/>
  <c r="BL86" i="64"/>
  <c r="BM86" i="64"/>
  <c r="BN86" i="64"/>
  <c r="BJ87" i="64"/>
  <c r="BK87" i="64"/>
  <c r="BL87" i="64"/>
  <c r="BM87" i="64"/>
  <c r="BN87" i="64"/>
  <c r="BJ88" i="64"/>
  <c r="BK88" i="64"/>
  <c r="BL88" i="64"/>
  <c r="BM88" i="64"/>
  <c r="BN88" i="64"/>
  <c r="BJ89" i="64"/>
  <c r="BK89" i="64"/>
  <c r="BL89" i="64"/>
  <c r="BM89" i="64"/>
  <c r="BN89" i="64"/>
  <c r="BJ90" i="64"/>
  <c r="BK90" i="64"/>
  <c r="BL90" i="64"/>
  <c r="BM90" i="64"/>
  <c r="BN90" i="64"/>
  <c r="BJ91" i="64"/>
  <c r="BK91" i="64"/>
  <c r="BL91" i="64"/>
  <c r="BM91" i="64"/>
  <c r="BN91" i="64"/>
  <c r="BJ92" i="64"/>
  <c r="BK92" i="64"/>
  <c r="BL92" i="64"/>
  <c r="BM92" i="64"/>
  <c r="BN92" i="64"/>
  <c r="BJ93" i="64"/>
  <c r="BK93" i="64"/>
  <c r="BL93" i="64"/>
  <c r="BM93" i="64"/>
  <c r="BN93" i="64"/>
  <c r="BJ94" i="64"/>
  <c r="BK94" i="64"/>
  <c r="BL94" i="64"/>
  <c r="BM94" i="64"/>
  <c r="BN94" i="64"/>
  <c r="BJ95" i="64"/>
  <c r="BK95" i="64"/>
  <c r="BL95" i="64"/>
  <c r="BM95" i="64"/>
  <c r="BN95" i="64"/>
  <c r="BJ96" i="64"/>
  <c r="BK96" i="64"/>
  <c r="BL96" i="64"/>
  <c r="BM96" i="64"/>
  <c r="BN96" i="64"/>
  <c r="BJ97" i="64"/>
  <c r="BK97" i="64"/>
  <c r="BL97" i="64"/>
  <c r="BM97" i="64"/>
  <c r="BN97" i="64"/>
  <c r="BJ98" i="64"/>
  <c r="BK98" i="64"/>
  <c r="BL98" i="64"/>
  <c r="BM98" i="64"/>
  <c r="BN98" i="64"/>
  <c r="BJ99" i="64"/>
  <c r="BK99" i="64"/>
  <c r="BL99" i="64"/>
  <c r="BM99" i="64"/>
  <c r="BN99" i="64"/>
  <c r="BJ100" i="64"/>
  <c r="BK100" i="64"/>
  <c r="BL100" i="64"/>
  <c r="BM100" i="64"/>
  <c r="BN100" i="64"/>
  <c r="BJ101" i="64"/>
  <c r="BK101" i="64"/>
  <c r="BL101" i="64"/>
  <c r="BM101" i="64"/>
  <c r="BN101" i="64"/>
  <c r="BJ102" i="64"/>
  <c r="BK102" i="64"/>
  <c r="BL102" i="64"/>
  <c r="BM102" i="64"/>
  <c r="BN102" i="64"/>
  <c r="BJ103" i="64"/>
  <c r="BK103" i="64"/>
  <c r="BL103" i="64"/>
  <c r="BM103" i="64"/>
  <c r="BN103" i="64"/>
  <c r="BN4" i="64"/>
  <c r="BM4" i="64"/>
  <c r="BL4" i="64"/>
  <c r="BK4" i="64"/>
  <c r="BJ4" i="64"/>
  <c r="BA5" i="64"/>
  <c r="BB5" i="64"/>
  <c r="BC5" i="64"/>
  <c r="BD5" i="64"/>
  <c r="BE5" i="64"/>
  <c r="BA6" i="64"/>
  <c r="BB6" i="64"/>
  <c r="BC6" i="64"/>
  <c r="BD6" i="64"/>
  <c r="BE6" i="64"/>
  <c r="BA7" i="64"/>
  <c r="BB7" i="64"/>
  <c r="BC7" i="64"/>
  <c r="BD7" i="64"/>
  <c r="BE7" i="64"/>
  <c r="BA8" i="64"/>
  <c r="BB8" i="64"/>
  <c r="BC8" i="64"/>
  <c r="BD8" i="64"/>
  <c r="BE8" i="64"/>
  <c r="BA9" i="64"/>
  <c r="BB9" i="64"/>
  <c r="BC9" i="64"/>
  <c r="BD9" i="64"/>
  <c r="BE9" i="64"/>
  <c r="BA10" i="64"/>
  <c r="BB10" i="64"/>
  <c r="BC10" i="64"/>
  <c r="BD10" i="64"/>
  <c r="BE10" i="64"/>
  <c r="BA11" i="64"/>
  <c r="BB11" i="64"/>
  <c r="BC11" i="64"/>
  <c r="BD11" i="64"/>
  <c r="BE11" i="64"/>
  <c r="BA12" i="64"/>
  <c r="BB12" i="64"/>
  <c r="BC12" i="64"/>
  <c r="BD12" i="64"/>
  <c r="BE12" i="64"/>
  <c r="BA13" i="64"/>
  <c r="BB13" i="64"/>
  <c r="BC13" i="64"/>
  <c r="BD13" i="64"/>
  <c r="BE13" i="64"/>
  <c r="BA14" i="64"/>
  <c r="BB14" i="64"/>
  <c r="BC14" i="64"/>
  <c r="BD14" i="64"/>
  <c r="BE14" i="64"/>
  <c r="BA15" i="64"/>
  <c r="BB15" i="64"/>
  <c r="BC15" i="64"/>
  <c r="BD15" i="64"/>
  <c r="BE15" i="64"/>
  <c r="BA16" i="64"/>
  <c r="BB16" i="64"/>
  <c r="BC16" i="64"/>
  <c r="BD16" i="64"/>
  <c r="BE16" i="64"/>
  <c r="BA17" i="64"/>
  <c r="BB17" i="64"/>
  <c r="BC17" i="64"/>
  <c r="BD17" i="64"/>
  <c r="BE17" i="64"/>
  <c r="BA18" i="64"/>
  <c r="BB18" i="64"/>
  <c r="BC18" i="64"/>
  <c r="BD18" i="64"/>
  <c r="BE18" i="64"/>
  <c r="BA19" i="64"/>
  <c r="BB19" i="64"/>
  <c r="BC19" i="64"/>
  <c r="BD19" i="64"/>
  <c r="BE19" i="64"/>
  <c r="BA20" i="64"/>
  <c r="BB20" i="64"/>
  <c r="BC20" i="64"/>
  <c r="BD20" i="64"/>
  <c r="BE20" i="64"/>
  <c r="BA21" i="64"/>
  <c r="BB21" i="64"/>
  <c r="BC21" i="64"/>
  <c r="BD21" i="64"/>
  <c r="BE21" i="64"/>
  <c r="BA22" i="64"/>
  <c r="BB22" i="64"/>
  <c r="BC22" i="64"/>
  <c r="BD22" i="64"/>
  <c r="BE22" i="64"/>
  <c r="BA23" i="64"/>
  <c r="BB23" i="64"/>
  <c r="BC23" i="64"/>
  <c r="BD23" i="64"/>
  <c r="BE23" i="64"/>
  <c r="BA24" i="64"/>
  <c r="BB24" i="64"/>
  <c r="BC24" i="64"/>
  <c r="BD24" i="64"/>
  <c r="BE24" i="64"/>
  <c r="BA25" i="64"/>
  <c r="BB25" i="64"/>
  <c r="BC25" i="64"/>
  <c r="BD25" i="64"/>
  <c r="BE25" i="64"/>
  <c r="BA26" i="64"/>
  <c r="BB26" i="64"/>
  <c r="BC26" i="64"/>
  <c r="BD26" i="64"/>
  <c r="BE26" i="64"/>
  <c r="BA27" i="64"/>
  <c r="BB27" i="64"/>
  <c r="BC27" i="64"/>
  <c r="BD27" i="64"/>
  <c r="BE27" i="64"/>
  <c r="BA28" i="64"/>
  <c r="BB28" i="64"/>
  <c r="BC28" i="64"/>
  <c r="BD28" i="64"/>
  <c r="BE28" i="64"/>
  <c r="BA29" i="64"/>
  <c r="BB29" i="64"/>
  <c r="BC29" i="64"/>
  <c r="BD29" i="64"/>
  <c r="BE29" i="64"/>
  <c r="BA30" i="64"/>
  <c r="BB30" i="64"/>
  <c r="BC30" i="64"/>
  <c r="BD30" i="64"/>
  <c r="BE30" i="64"/>
  <c r="BA31" i="64"/>
  <c r="BB31" i="64"/>
  <c r="BC31" i="64"/>
  <c r="BD31" i="64"/>
  <c r="BE31" i="64"/>
  <c r="BA32" i="64"/>
  <c r="BB32" i="64"/>
  <c r="BC32" i="64"/>
  <c r="BD32" i="64"/>
  <c r="BE32" i="64"/>
  <c r="BA33" i="64"/>
  <c r="BB33" i="64"/>
  <c r="BC33" i="64"/>
  <c r="BD33" i="64"/>
  <c r="BE33" i="64"/>
  <c r="BA34" i="64"/>
  <c r="BB34" i="64"/>
  <c r="BC34" i="64"/>
  <c r="BD34" i="64"/>
  <c r="BE34" i="64"/>
  <c r="BA35" i="64"/>
  <c r="BB35" i="64"/>
  <c r="BC35" i="64"/>
  <c r="BD35" i="64"/>
  <c r="BE35" i="64"/>
  <c r="BA36" i="64"/>
  <c r="BB36" i="64"/>
  <c r="BC36" i="64"/>
  <c r="BD36" i="64"/>
  <c r="BE36" i="64"/>
  <c r="BA37" i="64"/>
  <c r="BB37" i="64"/>
  <c r="BC37" i="64"/>
  <c r="BD37" i="64"/>
  <c r="BE37" i="64"/>
  <c r="BA38" i="64"/>
  <c r="BB38" i="64"/>
  <c r="BC38" i="64"/>
  <c r="BD38" i="64"/>
  <c r="BE38" i="64"/>
  <c r="BA39" i="64"/>
  <c r="BB39" i="64"/>
  <c r="BC39" i="64"/>
  <c r="BD39" i="64"/>
  <c r="BE39" i="64"/>
  <c r="BA40" i="64"/>
  <c r="BB40" i="64"/>
  <c r="BC40" i="64"/>
  <c r="BD40" i="64"/>
  <c r="BE40" i="64"/>
  <c r="BA41" i="64"/>
  <c r="BB41" i="64"/>
  <c r="BC41" i="64"/>
  <c r="BD41" i="64"/>
  <c r="BE41" i="64"/>
  <c r="BA42" i="64"/>
  <c r="BB42" i="64"/>
  <c r="BC42" i="64"/>
  <c r="BD42" i="64"/>
  <c r="BE42" i="64"/>
  <c r="BA43" i="64"/>
  <c r="BB43" i="64"/>
  <c r="BC43" i="64"/>
  <c r="BD43" i="64"/>
  <c r="BE43" i="64"/>
  <c r="BA44" i="64"/>
  <c r="BB44" i="64"/>
  <c r="BC44" i="64"/>
  <c r="BD44" i="64"/>
  <c r="BE44" i="64"/>
  <c r="BA45" i="64"/>
  <c r="BB45" i="64"/>
  <c r="BC45" i="64"/>
  <c r="BD45" i="64"/>
  <c r="BE45" i="64"/>
  <c r="BA46" i="64"/>
  <c r="BB46" i="64"/>
  <c r="BC46" i="64"/>
  <c r="BD46" i="64"/>
  <c r="BE46" i="64"/>
  <c r="BA47" i="64"/>
  <c r="BB47" i="64"/>
  <c r="BC47" i="64"/>
  <c r="BD47" i="64"/>
  <c r="BE47" i="64"/>
  <c r="BA48" i="64"/>
  <c r="BB48" i="64"/>
  <c r="BC48" i="64"/>
  <c r="BD48" i="64"/>
  <c r="BE48" i="64"/>
  <c r="BA49" i="64"/>
  <c r="BB49" i="64"/>
  <c r="BC49" i="64"/>
  <c r="BD49" i="64"/>
  <c r="BE49" i="64"/>
  <c r="BA50" i="64"/>
  <c r="BB50" i="64"/>
  <c r="BC50" i="64"/>
  <c r="BD50" i="64"/>
  <c r="BE50" i="64"/>
  <c r="BA51" i="64"/>
  <c r="BB51" i="64"/>
  <c r="BC51" i="64"/>
  <c r="BD51" i="64"/>
  <c r="BE51" i="64"/>
  <c r="BA52" i="64"/>
  <c r="BB52" i="64"/>
  <c r="BC52" i="64"/>
  <c r="BD52" i="64"/>
  <c r="BE52" i="64"/>
  <c r="BA53" i="64"/>
  <c r="BB53" i="64"/>
  <c r="BC53" i="64"/>
  <c r="BD53" i="64"/>
  <c r="BE53" i="64"/>
  <c r="BA54" i="64"/>
  <c r="BB54" i="64"/>
  <c r="BC54" i="64"/>
  <c r="BD54" i="64"/>
  <c r="BE54" i="64"/>
  <c r="BA55" i="64"/>
  <c r="BB55" i="64"/>
  <c r="BC55" i="64"/>
  <c r="BD55" i="64"/>
  <c r="BE55" i="64"/>
  <c r="BA56" i="64"/>
  <c r="BB56" i="64"/>
  <c r="BC56" i="64"/>
  <c r="BD56" i="64"/>
  <c r="BE56" i="64"/>
  <c r="BA57" i="64"/>
  <c r="BB57" i="64"/>
  <c r="BC57" i="64"/>
  <c r="BD57" i="64"/>
  <c r="BE57" i="64"/>
  <c r="BA58" i="64"/>
  <c r="BB58" i="64"/>
  <c r="BC58" i="64"/>
  <c r="BD58" i="64"/>
  <c r="BE58" i="64"/>
  <c r="BA59" i="64"/>
  <c r="BB59" i="64"/>
  <c r="BC59" i="64"/>
  <c r="BD59" i="64"/>
  <c r="BE59" i="64"/>
  <c r="BA60" i="64"/>
  <c r="BB60" i="64"/>
  <c r="BC60" i="64"/>
  <c r="BD60" i="64"/>
  <c r="BE60" i="64"/>
  <c r="BA61" i="64"/>
  <c r="BB61" i="64"/>
  <c r="BC61" i="64"/>
  <c r="BD61" i="64"/>
  <c r="BE61" i="64"/>
  <c r="BA62" i="64"/>
  <c r="BB62" i="64"/>
  <c r="BC62" i="64"/>
  <c r="BD62" i="64"/>
  <c r="BE62" i="64"/>
  <c r="BA63" i="64"/>
  <c r="BB63" i="64"/>
  <c r="BC63" i="64"/>
  <c r="BD63" i="64"/>
  <c r="BE63" i="64"/>
  <c r="BA64" i="64"/>
  <c r="BB64" i="64"/>
  <c r="BC64" i="64"/>
  <c r="BD64" i="64"/>
  <c r="BE64" i="64"/>
  <c r="BA65" i="64"/>
  <c r="BB65" i="64"/>
  <c r="BC65" i="64"/>
  <c r="BD65" i="64"/>
  <c r="BE65" i="64"/>
  <c r="BA66" i="64"/>
  <c r="BB66" i="64"/>
  <c r="BC66" i="64"/>
  <c r="BD66" i="64"/>
  <c r="BE66" i="64"/>
  <c r="BA67" i="64"/>
  <c r="BB67" i="64"/>
  <c r="BC67" i="64"/>
  <c r="BD67" i="64"/>
  <c r="BE67" i="64"/>
  <c r="BA68" i="64"/>
  <c r="BB68" i="64"/>
  <c r="BC68" i="64"/>
  <c r="BD68" i="64"/>
  <c r="BE68" i="64"/>
  <c r="BA69" i="64"/>
  <c r="BB69" i="64"/>
  <c r="BC69" i="64"/>
  <c r="BD69" i="64"/>
  <c r="BE69" i="64"/>
  <c r="BA70" i="64"/>
  <c r="BB70" i="64"/>
  <c r="BC70" i="64"/>
  <c r="BD70" i="64"/>
  <c r="BE70" i="64"/>
  <c r="BA71" i="64"/>
  <c r="BB71" i="64"/>
  <c r="BC71" i="64"/>
  <c r="BD71" i="64"/>
  <c r="BE71" i="64"/>
  <c r="BA72" i="64"/>
  <c r="BB72" i="64"/>
  <c r="BC72" i="64"/>
  <c r="BD72" i="64"/>
  <c r="BE72" i="64"/>
  <c r="BA73" i="64"/>
  <c r="BB73" i="64"/>
  <c r="BC73" i="64"/>
  <c r="BD73" i="64"/>
  <c r="BE73" i="64"/>
  <c r="BA74" i="64"/>
  <c r="BB74" i="64"/>
  <c r="BC74" i="64"/>
  <c r="BD74" i="64"/>
  <c r="BE74" i="64"/>
  <c r="BA75" i="64"/>
  <c r="BB75" i="64"/>
  <c r="BC75" i="64"/>
  <c r="BD75" i="64"/>
  <c r="BE75" i="64"/>
  <c r="BA76" i="64"/>
  <c r="BB76" i="64"/>
  <c r="BC76" i="64"/>
  <c r="BD76" i="64"/>
  <c r="BE76" i="64"/>
  <c r="BA77" i="64"/>
  <c r="BB77" i="64"/>
  <c r="BC77" i="64"/>
  <c r="BD77" i="64"/>
  <c r="BE77" i="64"/>
  <c r="BA78" i="64"/>
  <c r="BB78" i="64"/>
  <c r="BC78" i="64"/>
  <c r="BD78" i="64"/>
  <c r="BE78" i="64"/>
  <c r="BA79" i="64"/>
  <c r="BB79" i="64"/>
  <c r="BC79" i="64"/>
  <c r="BD79" i="64"/>
  <c r="BE79" i="64"/>
  <c r="BA80" i="64"/>
  <c r="BB80" i="64"/>
  <c r="BC80" i="64"/>
  <c r="BD80" i="64"/>
  <c r="BE80" i="64"/>
  <c r="BA81" i="64"/>
  <c r="BB81" i="64"/>
  <c r="BC81" i="64"/>
  <c r="BD81" i="64"/>
  <c r="BE81" i="64"/>
  <c r="BA82" i="64"/>
  <c r="BB82" i="64"/>
  <c r="BC82" i="64"/>
  <c r="BD82" i="64"/>
  <c r="BE82" i="64"/>
  <c r="BA83" i="64"/>
  <c r="BB83" i="64"/>
  <c r="BC83" i="64"/>
  <c r="BD83" i="64"/>
  <c r="BE83" i="64"/>
  <c r="BA84" i="64"/>
  <c r="BB84" i="64"/>
  <c r="BC84" i="64"/>
  <c r="BD84" i="64"/>
  <c r="BE84" i="64"/>
  <c r="BA85" i="64"/>
  <c r="BB85" i="64"/>
  <c r="BC85" i="64"/>
  <c r="BD85" i="64"/>
  <c r="BE85" i="64"/>
  <c r="BA86" i="64"/>
  <c r="BB86" i="64"/>
  <c r="BC86" i="64"/>
  <c r="BD86" i="64"/>
  <c r="BE86" i="64"/>
  <c r="BA87" i="64"/>
  <c r="BB87" i="64"/>
  <c r="BC87" i="64"/>
  <c r="BD87" i="64"/>
  <c r="BE87" i="64"/>
  <c r="BA88" i="64"/>
  <c r="BB88" i="64"/>
  <c r="BC88" i="64"/>
  <c r="BD88" i="64"/>
  <c r="BE88" i="64"/>
  <c r="BA89" i="64"/>
  <c r="BB89" i="64"/>
  <c r="BC89" i="64"/>
  <c r="BD89" i="64"/>
  <c r="BE89" i="64"/>
  <c r="BA90" i="64"/>
  <c r="BB90" i="64"/>
  <c r="BC90" i="64"/>
  <c r="BD90" i="64"/>
  <c r="BE90" i="64"/>
  <c r="BA91" i="64"/>
  <c r="BB91" i="64"/>
  <c r="BC91" i="64"/>
  <c r="BD91" i="64"/>
  <c r="BE91" i="64"/>
  <c r="BA92" i="64"/>
  <c r="BB92" i="64"/>
  <c r="BC92" i="64"/>
  <c r="BD92" i="64"/>
  <c r="BE92" i="64"/>
  <c r="BA93" i="64"/>
  <c r="BB93" i="64"/>
  <c r="BC93" i="64"/>
  <c r="BD93" i="64"/>
  <c r="BE93" i="64"/>
  <c r="BA94" i="64"/>
  <c r="BB94" i="64"/>
  <c r="BC94" i="64"/>
  <c r="BD94" i="64"/>
  <c r="BE94" i="64"/>
  <c r="BA95" i="64"/>
  <c r="BB95" i="64"/>
  <c r="BC95" i="64"/>
  <c r="BD95" i="64"/>
  <c r="BE95" i="64"/>
  <c r="BA96" i="64"/>
  <c r="BB96" i="64"/>
  <c r="BC96" i="64"/>
  <c r="BD96" i="64"/>
  <c r="BE96" i="64"/>
  <c r="BA97" i="64"/>
  <c r="BB97" i="64"/>
  <c r="BC97" i="64"/>
  <c r="BD97" i="64"/>
  <c r="BE97" i="64"/>
  <c r="BA98" i="64"/>
  <c r="BB98" i="64"/>
  <c r="BC98" i="64"/>
  <c r="BD98" i="64"/>
  <c r="BE98" i="64"/>
  <c r="BA99" i="64"/>
  <c r="BB99" i="64"/>
  <c r="BC99" i="64"/>
  <c r="BD99" i="64"/>
  <c r="BE99" i="64"/>
  <c r="BA100" i="64"/>
  <c r="BB100" i="64"/>
  <c r="BC100" i="64"/>
  <c r="BD100" i="64"/>
  <c r="BE100" i="64"/>
  <c r="BA101" i="64"/>
  <c r="BB101" i="64"/>
  <c r="BC101" i="64"/>
  <c r="BD101" i="64"/>
  <c r="BE101" i="64"/>
  <c r="BA102" i="64"/>
  <c r="BB102" i="64"/>
  <c r="BC102" i="64"/>
  <c r="BD102" i="64"/>
  <c r="BE102" i="64"/>
  <c r="BA103" i="64"/>
  <c r="BB103" i="64"/>
  <c r="BC103" i="64"/>
  <c r="BD103" i="64"/>
  <c r="BE103" i="64"/>
  <c r="BA104" i="64"/>
  <c r="BB104" i="64"/>
  <c r="BC104" i="64"/>
  <c r="BD104" i="64"/>
  <c r="BE104" i="64"/>
  <c r="BA105" i="64"/>
  <c r="BB105" i="64"/>
  <c r="BC105" i="64"/>
  <c r="BD105" i="64"/>
  <c r="BE105" i="64"/>
  <c r="BA106" i="64"/>
  <c r="BB106" i="64"/>
  <c r="BC106" i="64"/>
  <c r="BD106" i="64"/>
  <c r="BE106" i="64"/>
  <c r="BA107" i="64"/>
  <c r="BB107" i="64"/>
  <c r="BC107" i="64"/>
  <c r="BD107" i="64"/>
  <c r="BE107" i="64"/>
  <c r="BA108" i="64"/>
  <c r="BB108" i="64"/>
  <c r="BC108" i="64"/>
  <c r="BD108" i="64"/>
  <c r="BE108" i="64"/>
  <c r="BA109" i="64"/>
  <c r="BB109" i="64"/>
  <c r="BC109" i="64"/>
  <c r="BD109" i="64"/>
  <c r="BE109" i="64"/>
  <c r="BA110" i="64"/>
  <c r="BB110" i="64"/>
  <c r="BC110" i="64"/>
  <c r="BD110" i="64"/>
  <c r="BE110" i="64"/>
  <c r="BA111" i="64"/>
  <c r="BB111" i="64"/>
  <c r="BC111" i="64"/>
  <c r="BD111" i="64"/>
  <c r="BE111" i="64"/>
  <c r="BA112" i="64"/>
  <c r="BB112" i="64"/>
  <c r="BC112" i="64"/>
  <c r="BD112" i="64"/>
  <c r="BE112" i="64"/>
  <c r="BA113" i="64"/>
  <c r="BB113" i="64"/>
  <c r="BC113" i="64"/>
  <c r="BD113" i="64"/>
  <c r="BE113" i="64"/>
  <c r="BA114" i="64"/>
  <c r="BB114" i="64"/>
  <c r="BC114" i="64"/>
  <c r="BD114" i="64"/>
  <c r="BE114" i="64"/>
  <c r="BA115" i="64"/>
  <c r="BB115" i="64"/>
  <c r="BC115" i="64"/>
  <c r="BD115" i="64"/>
  <c r="BE115" i="64"/>
  <c r="BA116" i="64"/>
  <c r="BB116" i="64"/>
  <c r="BC116" i="64"/>
  <c r="BD116" i="64"/>
  <c r="BE116" i="64"/>
  <c r="BA117" i="64"/>
  <c r="BB117" i="64"/>
  <c r="BC117" i="64"/>
  <c r="BD117" i="64"/>
  <c r="BE117" i="64"/>
  <c r="BA118" i="64"/>
  <c r="BB118" i="64"/>
  <c r="BC118" i="64"/>
  <c r="BD118" i="64"/>
  <c r="BE118" i="64"/>
  <c r="BA119" i="64"/>
  <c r="BB119" i="64"/>
  <c r="BC119" i="64"/>
  <c r="BD119" i="64"/>
  <c r="BE119" i="64"/>
  <c r="BA120" i="64"/>
  <c r="BB120" i="64"/>
  <c r="BC120" i="64"/>
  <c r="BD120" i="64"/>
  <c r="BE120" i="64"/>
  <c r="BA121" i="64"/>
  <c r="BB121" i="64"/>
  <c r="BC121" i="64"/>
  <c r="BD121" i="64"/>
  <c r="BE121" i="64"/>
  <c r="BA122" i="64"/>
  <c r="BB122" i="64"/>
  <c r="BC122" i="64"/>
  <c r="BD122" i="64"/>
  <c r="BE122" i="64"/>
  <c r="BA123" i="64"/>
  <c r="BB123" i="64"/>
  <c r="BC123" i="64"/>
  <c r="BD123" i="64"/>
  <c r="BE123" i="64"/>
  <c r="BA124" i="64"/>
  <c r="BB124" i="64"/>
  <c r="BC124" i="64"/>
  <c r="BD124" i="64"/>
  <c r="BE124" i="64"/>
  <c r="BA125" i="64"/>
  <c r="BB125" i="64"/>
  <c r="BC125" i="64"/>
  <c r="BD125" i="64"/>
  <c r="BE125" i="64"/>
  <c r="BA126" i="64"/>
  <c r="BB126" i="64"/>
  <c r="BC126" i="64"/>
  <c r="BD126" i="64"/>
  <c r="BE126" i="64"/>
  <c r="BA127" i="64"/>
  <c r="BB127" i="64"/>
  <c r="BC127" i="64"/>
  <c r="BD127" i="64"/>
  <c r="BE127" i="64"/>
  <c r="BA128" i="64"/>
  <c r="BB128" i="64"/>
  <c r="BC128" i="64"/>
  <c r="BD128" i="64"/>
  <c r="BE128" i="64"/>
  <c r="BA129" i="64"/>
  <c r="BB129" i="64"/>
  <c r="BC129" i="64"/>
  <c r="BD129" i="64"/>
  <c r="BE129" i="64"/>
  <c r="BA130" i="64"/>
  <c r="BB130" i="64"/>
  <c r="BC130" i="64"/>
  <c r="BD130" i="64"/>
  <c r="BE130" i="64"/>
  <c r="BA131" i="64"/>
  <c r="BB131" i="64"/>
  <c r="BC131" i="64"/>
  <c r="BD131" i="64"/>
  <c r="BE131" i="64"/>
  <c r="BA132" i="64"/>
  <c r="BB132" i="64"/>
  <c r="BC132" i="64"/>
  <c r="BD132" i="64"/>
  <c r="BE132" i="64"/>
  <c r="BA133" i="64"/>
  <c r="BB133" i="64"/>
  <c r="BC133" i="64"/>
  <c r="BD133" i="64"/>
  <c r="BE133" i="64"/>
  <c r="BA134" i="64"/>
  <c r="BB134" i="64"/>
  <c r="BC134" i="64"/>
  <c r="BD134" i="64"/>
  <c r="BE134" i="64"/>
  <c r="BA135" i="64"/>
  <c r="BB135" i="64"/>
  <c r="BC135" i="64"/>
  <c r="BD135" i="64"/>
  <c r="BE135" i="64"/>
  <c r="BA136" i="64"/>
  <c r="BB136" i="64"/>
  <c r="BC136" i="64"/>
  <c r="BD136" i="64"/>
  <c r="BE136" i="64"/>
  <c r="BA137" i="64"/>
  <c r="BB137" i="64"/>
  <c r="BC137" i="64"/>
  <c r="BD137" i="64"/>
  <c r="BE137" i="64"/>
  <c r="BA138" i="64"/>
  <c r="BB138" i="64"/>
  <c r="BC138" i="64"/>
  <c r="BD138" i="64"/>
  <c r="BE138" i="64"/>
  <c r="BA139" i="64"/>
  <c r="BB139" i="64"/>
  <c r="BC139" i="64"/>
  <c r="BD139" i="64"/>
  <c r="BE139" i="64"/>
  <c r="BA140" i="64"/>
  <c r="BB140" i="64"/>
  <c r="BC140" i="64"/>
  <c r="BD140" i="64"/>
  <c r="BE140" i="64"/>
  <c r="BA141" i="64"/>
  <c r="BB141" i="64"/>
  <c r="BC141" i="64"/>
  <c r="BD141" i="64"/>
  <c r="BE141" i="64"/>
  <c r="BA142" i="64"/>
  <c r="BB142" i="64"/>
  <c r="BC142" i="64"/>
  <c r="BD142" i="64"/>
  <c r="BE142" i="64"/>
  <c r="BA143" i="64"/>
  <c r="BB143" i="64"/>
  <c r="BC143" i="64"/>
  <c r="BD143" i="64"/>
  <c r="BE143" i="64"/>
  <c r="BA144" i="64"/>
  <c r="BB144" i="64"/>
  <c r="BC144" i="64"/>
  <c r="BD144" i="64"/>
  <c r="BE144" i="64"/>
  <c r="BA145" i="64"/>
  <c r="BB145" i="64"/>
  <c r="BC145" i="64"/>
  <c r="BD145" i="64"/>
  <c r="BE145" i="64"/>
  <c r="BA146" i="64"/>
  <c r="BB146" i="64"/>
  <c r="BC146" i="64"/>
  <c r="BD146" i="64"/>
  <c r="BE146" i="64"/>
  <c r="BA147" i="64"/>
  <c r="BB147" i="64"/>
  <c r="BC147" i="64"/>
  <c r="BD147" i="64"/>
  <c r="BE147" i="64"/>
  <c r="BA148" i="64"/>
  <c r="BB148" i="64"/>
  <c r="BC148" i="64"/>
  <c r="BD148" i="64"/>
  <c r="BE148" i="64"/>
  <c r="BA149" i="64"/>
  <c r="BB149" i="64"/>
  <c r="BC149" i="64"/>
  <c r="BD149" i="64"/>
  <c r="BE149" i="64"/>
  <c r="BA150" i="64"/>
  <c r="BB150" i="64"/>
  <c r="BC150" i="64"/>
  <c r="BD150" i="64"/>
  <c r="BE150" i="64"/>
  <c r="BA151" i="64"/>
  <c r="BB151" i="64"/>
  <c r="BC151" i="64"/>
  <c r="BD151" i="64"/>
  <c r="BE151" i="64"/>
  <c r="BA152" i="64"/>
  <c r="BB152" i="64"/>
  <c r="BC152" i="64"/>
  <c r="BD152" i="64"/>
  <c r="BE152" i="64"/>
  <c r="BA153" i="64"/>
  <c r="BB153" i="64"/>
  <c r="BC153" i="64"/>
  <c r="BD153" i="64"/>
  <c r="BE153" i="64"/>
  <c r="BA154" i="64"/>
  <c r="BB154" i="64"/>
  <c r="BC154" i="64"/>
  <c r="BD154" i="64"/>
  <c r="BE154" i="64"/>
  <c r="BA155" i="64"/>
  <c r="BB155" i="64"/>
  <c r="BC155" i="64"/>
  <c r="BD155" i="64"/>
  <c r="BE155" i="64"/>
  <c r="BA156" i="64"/>
  <c r="BB156" i="64"/>
  <c r="BC156" i="64"/>
  <c r="BD156" i="64"/>
  <c r="BE156" i="64"/>
  <c r="BA157" i="64"/>
  <c r="BB157" i="64"/>
  <c r="BC157" i="64"/>
  <c r="BD157" i="64"/>
  <c r="BE157" i="64"/>
  <c r="BA158" i="64"/>
  <c r="BB158" i="64"/>
  <c r="BC158" i="64"/>
  <c r="BD158" i="64"/>
  <c r="BE158" i="64"/>
  <c r="BA159" i="64"/>
  <c r="BB159" i="64"/>
  <c r="BC159" i="64"/>
  <c r="BD159" i="64"/>
  <c r="BE159" i="64"/>
  <c r="BA160" i="64"/>
  <c r="BB160" i="64"/>
  <c r="BC160" i="64"/>
  <c r="BD160" i="64"/>
  <c r="BE160" i="64"/>
  <c r="BA161" i="64"/>
  <c r="BB161" i="64"/>
  <c r="BC161" i="64"/>
  <c r="BD161" i="64"/>
  <c r="BE161" i="64"/>
  <c r="BA162" i="64"/>
  <c r="BB162" i="64"/>
  <c r="BC162" i="64"/>
  <c r="BD162" i="64"/>
  <c r="BE162" i="64"/>
  <c r="BA163" i="64"/>
  <c r="BB163" i="64"/>
  <c r="BC163" i="64"/>
  <c r="BD163" i="64"/>
  <c r="BE163" i="64"/>
  <c r="BA164" i="64"/>
  <c r="BB164" i="64"/>
  <c r="BC164" i="64"/>
  <c r="BD164" i="64"/>
  <c r="BE164" i="64"/>
  <c r="BA165" i="64"/>
  <c r="BB165" i="64"/>
  <c r="BC165" i="64"/>
  <c r="BD165" i="64"/>
  <c r="BE165" i="64"/>
  <c r="BA166" i="64"/>
  <c r="BB166" i="64"/>
  <c r="BC166" i="64"/>
  <c r="BD166" i="64"/>
  <c r="BE166" i="64"/>
  <c r="BA167" i="64"/>
  <c r="BB167" i="64"/>
  <c r="BC167" i="64"/>
  <c r="BD167" i="64"/>
  <c r="BE167" i="64"/>
  <c r="BA168" i="64"/>
  <c r="BB168" i="64"/>
  <c r="BC168" i="64"/>
  <c r="BD168" i="64"/>
  <c r="BE168" i="64"/>
  <c r="BA169" i="64"/>
  <c r="BB169" i="64"/>
  <c r="BC169" i="64"/>
  <c r="BD169" i="64"/>
  <c r="BE169" i="64"/>
  <c r="BA170" i="64"/>
  <c r="BB170" i="64"/>
  <c r="BC170" i="64"/>
  <c r="BD170" i="64"/>
  <c r="BE170" i="64"/>
  <c r="BA171" i="64"/>
  <c r="BB171" i="64"/>
  <c r="BC171" i="64"/>
  <c r="BD171" i="64"/>
  <c r="BE171" i="64"/>
  <c r="BA172" i="64"/>
  <c r="BB172" i="64"/>
  <c r="BC172" i="64"/>
  <c r="BD172" i="64"/>
  <c r="BE172" i="64"/>
  <c r="BA173" i="64"/>
  <c r="BB173" i="64"/>
  <c r="BC173" i="64"/>
  <c r="BD173" i="64"/>
  <c r="BE173" i="64"/>
  <c r="BA174" i="64"/>
  <c r="BB174" i="64"/>
  <c r="BC174" i="64"/>
  <c r="BD174" i="64"/>
  <c r="BE174" i="64"/>
  <c r="BA175" i="64"/>
  <c r="BB175" i="64"/>
  <c r="BC175" i="64"/>
  <c r="BD175" i="64"/>
  <c r="BE175" i="64"/>
  <c r="BA176" i="64"/>
  <c r="BB176" i="64"/>
  <c r="BC176" i="64"/>
  <c r="BD176" i="64"/>
  <c r="BE176" i="64"/>
  <c r="BA177" i="64"/>
  <c r="BB177" i="64"/>
  <c r="BC177" i="64"/>
  <c r="BD177" i="64"/>
  <c r="BE177" i="64"/>
  <c r="BA178" i="64"/>
  <c r="BB178" i="64"/>
  <c r="BC178" i="64"/>
  <c r="BD178" i="64"/>
  <c r="BE178" i="64"/>
  <c r="BA179" i="64"/>
  <c r="BB179" i="64"/>
  <c r="BC179" i="64"/>
  <c r="BD179" i="64"/>
  <c r="BE179" i="64"/>
  <c r="BA180" i="64"/>
  <c r="BB180" i="64"/>
  <c r="BC180" i="64"/>
  <c r="BD180" i="64"/>
  <c r="BE180" i="64"/>
  <c r="BA181" i="64"/>
  <c r="BB181" i="64"/>
  <c r="BC181" i="64"/>
  <c r="BD181" i="64"/>
  <c r="BE181" i="64"/>
  <c r="BA182" i="64"/>
  <c r="BB182" i="64"/>
  <c r="BC182" i="64"/>
  <c r="BD182" i="64"/>
  <c r="BE182" i="64"/>
  <c r="BA183" i="64"/>
  <c r="BB183" i="64"/>
  <c r="BC183" i="64"/>
  <c r="BD183" i="64"/>
  <c r="BE183" i="64"/>
  <c r="BA184" i="64"/>
  <c r="BB184" i="64"/>
  <c r="BC184" i="64"/>
  <c r="BD184" i="64"/>
  <c r="BE184" i="64"/>
  <c r="BA185" i="64"/>
  <c r="BB185" i="64"/>
  <c r="BC185" i="64"/>
  <c r="BD185" i="64"/>
  <c r="BE185" i="64"/>
  <c r="BA186" i="64"/>
  <c r="BB186" i="64"/>
  <c r="BC186" i="64"/>
  <c r="BD186" i="64"/>
  <c r="BE186" i="64"/>
  <c r="BA187" i="64"/>
  <c r="BB187" i="64"/>
  <c r="BC187" i="64"/>
  <c r="BD187" i="64"/>
  <c r="BE187" i="64"/>
  <c r="BA188" i="64"/>
  <c r="BB188" i="64"/>
  <c r="BC188" i="64"/>
  <c r="BD188" i="64"/>
  <c r="BE188" i="64"/>
  <c r="BA189" i="64"/>
  <c r="BB189" i="64"/>
  <c r="BC189" i="64"/>
  <c r="BD189" i="64"/>
  <c r="BE189" i="64"/>
  <c r="BA190" i="64"/>
  <c r="BB190" i="64"/>
  <c r="BC190" i="64"/>
  <c r="BD190" i="64"/>
  <c r="BE190" i="64"/>
  <c r="BA191" i="64"/>
  <c r="BB191" i="64"/>
  <c r="BC191" i="64"/>
  <c r="BD191" i="64"/>
  <c r="BE191" i="64"/>
  <c r="BA192" i="64"/>
  <c r="BB192" i="64"/>
  <c r="BC192" i="64"/>
  <c r="BD192" i="64"/>
  <c r="BE192" i="64"/>
  <c r="BA193" i="64"/>
  <c r="BB193" i="64"/>
  <c r="BC193" i="64"/>
  <c r="BD193" i="64"/>
  <c r="BE193" i="64"/>
  <c r="BA194" i="64"/>
  <c r="BB194" i="64"/>
  <c r="BC194" i="64"/>
  <c r="BD194" i="64"/>
  <c r="BE194" i="64"/>
  <c r="BA195" i="64"/>
  <c r="BB195" i="64"/>
  <c r="BC195" i="64"/>
  <c r="BD195" i="64"/>
  <c r="BE195" i="64"/>
  <c r="BA196" i="64"/>
  <c r="BB196" i="64"/>
  <c r="BC196" i="64"/>
  <c r="BD196" i="64"/>
  <c r="BE196" i="64"/>
  <c r="BA197" i="64"/>
  <c r="BB197" i="64"/>
  <c r="BC197" i="64"/>
  <c r="BD197" i="64"/>
  <c r="BE197" i="64"/>
  <c r="BA198" i="64"/>
  <c r="BB198" i="64"/>
  <c r="BC198" i="64"/>
  <c r="BD198" i="64"/>
  <c r="BE198" i="64"/>
  <c r="BA199" i="64"/>
  <c r="BB199" i="64"/>
  <c r="BC199" i="64"/>
  <c r="BD199" i="64"/>
  <c r="BE199" i="64"/>
  <c r="BA200" i="64"/>
  <c r="BB200" i="64"/>
  <c r="BC200" i="64"/>
  <c r="BD200" i="64"/>
  <c r="BE200" i="64"/>
  <c r="BA201" i="64"/>
  <c r="BB201" i="64"/>
  <c r="BC201" i="64"/>
  <c r="BD201" i="64"/>
  <c r="BE201" i="64"/>
  <c r="BA202" i="64"/>
  <c r="BB202" i="64"/>
  <c r="BC202" i="64"/>
  <c r="BD202" i="64"/>
  <c r="BE202" i="64"/>
  <c r="BA203" i="64"/>
  <c r="BB203" i="64"/>
  <c r="BC203" i="64"/>
  <c r="BD203" i="64"/>
  <c r="BE203" i="64"/>
  <c r="BA204" i="64"/>
  <c r="BB204" i="64"/>
  <c r="BC204" i="64"/>
  <c r="BD204" i="64"/>
  <c r="BE204" i="64"/>
  <c r="BA205" i="64"/>
  <c r="BB205" i="64"/>
  <c r="BC205" i="64"/>
  <c r="BD205" i="64"/>
  <c r="BE205" i="64"/>
  <c r="BA206" i="64"/>
  <c r="BB206" i="64"/>
  <c r="BC206" i="64"/>
  <c r="BD206" i="64"/>
  <c r="BE206" i="64"/>
  <c r="BA207" i="64"/>
  <c r="BB207" i="64"/>
  <c r="BC207" i="64"/>
  <c r="BD207" i="64"/>
  <c r="BE207" i="64"/>
  <c r="BA208" i="64"/>
  <c r="BB208" i="64"/>
  <c r="BC208" i="64"/>
  <c r="BD208" i="64"/>
  <c r="BE208" i="64"/>
  <c r="BA209" i="64"/>
  <c r="BB209" i="64"/>
  <c r="BC209" i="64"/>
  <c r="BD209" i="64"/>
  <c r="BE209" i="64"/>
  <c r="BA210" i="64"/>
  <c r="BB210" i="64"/>
  <c r="BC210" i="64"/>
  <c r="BD210" i="64"/>
  <c r="BE210" i="64"/>
  <c r="BA211" i="64"/>
  <c r="BB211" i="64"/>
  <c r="BC211" i="64"/>
  <c r="BD211" i="64"/>
  <c r="BE211" i="64"/>
  <c r="BA212" i="64"/>
  <c r="BB212" i="64"/>
  <c r="BC212" i="64"/>
  <c r="BD212" i="64"/>
  <c r="BE212" i="64"/>
  <c r="BA213" i="64"/>
  <c r="BB213" i="64"/>
  <c r="BC213" i="64"/>
  <c r="BD213" i="64"/>
  <c r="BE213" i="64"/>
  <c r="BA214" i="64"/>
  <c r="BB214" i="64"/>
  <c r="BC214" i="64"/>
  <c r="BD214" i="64"/>
  <c r="BE214" i="64"/>
  <c r="BA215" i="64"/>
  <c r="BB215" i="64"/>
  <c r="BC215" i="64"/>
  <c r="BD215" i="64"/>
  <c r="BE215" i="64"/>
  <c r="BA216" i="64"/>
  <c r="BB216" i="64"/>
  <c r="BC216" i="64"/>
  <c r="BD216" i="64"/>
  <c r="BE216" i="64"/>
  <c r="BA217" i="64"/>
  <c r="BB217" i="64"/>
  <c r="BC217" i="64"/>
  <c r="BD217" i="64"/>
  <c r="BE217" i="64"/>
  <c r="BA218" i="64"/>
  <c r="BB218" i="64"/>
  <c r="BC218" i="64"/>
  <c r="BD218" i="64"/>
  <c r="BE218" i="64"/>
  <c r="BA219" i="64"/>
  <c r="BB219" i="64"/>
  <c r="BC219" i="64"/>
  <c r="BD219" i="64"/>
  <c r="BE219" i="64"/>
  <c r="BA220" i="64"/>
  <c r="BB220" i="64"/>
  <c r="BC220" i="64"/>
  <c r="BD220" i="64"/>
  <c r="BE220" i="64"/>
  <c r="BA221" i="64"/>
  <c r="BB221" i="64"/>
  <c r="BC221" i="64"/>
  <c r="BD221" i="64"/>
  <c r="BE221" i="64"/>
  <c r="BA222" i="64"/>
  <c r="BB222" i="64"/>
  <c r="BC222" i="64"/>
  <c r="BD222" i="64"/>
  <c r="BE222" i="64"/>
  <c r="BA223" i="64"/>
  <c r="BB223" i="64"/>
  <c r="BC223" i="64"/>
  <c r="BD223" i="64"/>
  <c r="BE223" i="64"/>
  <c r="BA224" i="64"/>
  <c r="BB224" i="64"/>
  <c r="BC224" i="64"/>
  <c r="BD224" i="64"/>
  <c r="BE224" i="64"/>
  <c r="BA225" i="64"/>
  <c r="BB225" i="64"/>
  <c r="BC225" i="64"/>
  <c r="BD225" i="64"/>
  <c r="BE225" i="64"/>
  <c r="BA226" i="64"/>
  <c r="BB226" i="64"/>
  <c r="BC226" i="64"/>
  <c r="BD226" i="64"/>
  <c r="BE226" i="64"/>
  <c r="BA227" i="64"/>
  <c r="BB227" i="64"/>
  <c r="BC227" i="64"/>
  <c r="BD227" i="64"/>
  <c r="BE227" i="64"/>
  <c r="BA228" i="64"/>
  <c r="BB228" i="64"/>
  <c r="BC228" i="64"/>
  <c r="BD228" i="64"/>
  <c r="BE228" i="64"/>
  <c r="BA229" i="64"/>
  <c r="BB229" i="64"/>
  <c r="BC229" i="64"/>
  <c r="BD229" i="64"/>
  <c r="BE229" i="64"/>
  <c r="BA230" i="64"/>
  <c r="BB230" i="64"/>
  <c r="BC230" i="64"/>
  <c r="BD230" i="64"/>
  <c r="BE230" i="64"/>
  <c r="BA231" i="64"/>
  <c r="BB231" i="64"/>
  <c r="BC231" i="64"/>
  <c r="BD231" i="64"/>
  <c r="BE231" i="64"/>
  <c r="BA232" i="64"/>
  <c r="BB232" i="64"/>
  <c r="BC232" i="64"/>
  <c r="BD232" i="64"/>
  <c r="BE232" i="64"/>
  <c r="BA233" i="64"/>
  <c r="BB233" i="64"/>
  <c r="BC233" i="64"/>
  <c r="BD233" i="64"/>
  <c r="BE233" i="64"/>
  <c r="BA234" i="64"/>
  <c r="BB234" i="64"/>
  <c r="BC234" i="64"/>
  <c r="BD234" i="64"/>
  <c r="BE234" i="64"/>
  <c r="BA235" i="64"/>
  <c r="BB235" i="64"/>
  <c r="BC235" i="64"/>
  <c r="BD235" i="64"/>
  <c r="BE235" i="64"/>
  <c r="BA236" i="64"/>
  <c r="BB236" i="64"/>
  <c r="BC236" i="64"/>
  <c r="BD236" i="64"/>
  <c r="BE236" i="64"/>
  <c r="BA237" i="64"/>
  <c r="BB237" i="64"/>
  <c r="BC237" i="64"/>
  <c r="BD237" i="64"/>
  <c r="BE237" i="64"/>
  <c r="BA238" i="64"/>
  <c r="BB238" i="64"/>
  <c r="BC238" i="64"/>
  <c r="BD238" i="64"/>
  <c r="BE238" i="64"/>
  <c r="BA239" i="64"/>
  <c r="BB239" i="64"/>
  <c r="BC239" i="64"/>
  <c r="BD239" i="64"/>
  <c r="BE239" i="64"/>
  <c r="BA240" i="64"/>
  <c r="BB240" i="64"/>
  <c r="BC240" i="64"/>
  <c r="BD240" i="64"/>
  <c r="BE240" i="64"/>
  <c r="BA241" i="64"/>
  <c r="BB241" i="64"/>
  <c r="BC241" i="64"/>
  <c r="BD241" i="64"/>
  <c r="BE241" i="64"/>
  <c r="BA242" i="64"/>
  <c r="BB242" i="64"/>
  <c r="BC242" i="64"/>
  <c r="BD242" i="64"/>
  <c r="BE242" i="64"/>
  <c r="BA243" i="64"/>
  <c r="BB243" i="64"/>
  <c r="BC243" i="64"/>
  <c r="BD243" i="64"/>
  <c r="BE243" i="64"/>
  <c r="BA244" i="64"/>
  <c r="BB244" i="64"/>
  <c r="BC244" i="64"/>
  <c r="BD244" i="64"/>
  <c r="BE244" i="64"/>
  <c r="BA245" i="64"/>
  <c r="BB245" i="64"/>
  <c r="BC245" i="64"/>
  <c r="BD245" i="64"/>
  <c r="BE245" i="64"/>
  <c r="BA246" i="64"/>
  <c r="BB246" i="64"/>
  <c r="BC246" i="64"/>
  <c r="BD246" i="64"/>
  <c r="BE246" i="64"/>
  <c r="BA247" i="64"/>
  <c r="BB247" i="64"/>
  <c r="BC247" i="64"/>
  <c r="BD247" i="64"/>
  <c r="BE247" i="64"/>
  <c r="BA248" i="64"/>
  <c r="BB248" i="64"/>
  <c r="BC248" i="64"/>
  <c r="BD248" i="64"/>
  <c r="BE248" i="64"/>
  <c r="BA249" i="64"/>
  <c r="BB249" i="64"/>
  <c r="BC249" i="64"/>
  <c r="BD249" i="64"/>
  <c r="BE249" i="64"/>
  <c r="BA250" i="64"/>
  <c r="BB250" i="64"/>
  <c r="BC250" i="64"/>
  <c r="BD250" i="64"/>
  <c r="BE250" i="64"/>
  <c r="BA251" i="64"/>
  <c r="BB251" i="64"/>
  <c r="BC251" i="64"/>
  <c r="BD251" i="64"/>
  <c r="BE251" i="64"/>
  <c r="BA252" i="64"/>
  <c r="BB252" i="64"/>
  <c r="BC252" i="64"/>
  <c r="BD252" i="64"/>
  <c r="BE252" i="64"/>
  <c r="BA253" i="64"/>
  <c r="BB253" i="64"/>
  <c r="BC253" i="64"/>
  <c r="BD253" i="64"/>
  <c r="BE253" i="64"/>
  <c r="BA254" i="64"/>
  <c r="BB254" i="64"/>
  <c r="BC254" i="64"/>
  <c r="BD254" i="64"/>
  <c r="BE254" i="64"/>
  <c r="BA255" i="64"/>
  <c r="BB255" i="64"/>
  <c r="BC255" i="64"/>
  <c r="BD255" i="64"/>
  <c r="BE255" i="64"/>
  <c r="BA256" i="64"/>
  <c r="BB256" i="64"/>
  <c r="BC256" i="64"/>
  <c r="BD256" i="64"/>
  <c r="BE256" i="64"/>
  <c r="BA257" i="64"/>
  <c r="BB257" i="64"/>
  <c r="BC257" i="64"/>
  <c r="BD257" i="64"/>
  <c r="BE257" i="64"/>
  <c r="BA258" i="64"/>
  <c r="BB258" i="64"/>
  <c r="BC258" i="64"/>
  <c r="BD258" i="64"/>
  <c r="BE258" i="64"/>
  <c r="BA259" i="64"/>
  <c r="BB259" i="64"/>
  <c r="BC259" i="64"/>
  <c r="BD259" i="64"/>
  <c r="BE259" i="64"/>
  <c r="BA260" i="64"/>
  <c r="BB260" i="64"/>
  <c r="BC260" i="64"/>
  <c r="BD260" i="64"/>
  <c r="BE260" i="64"/>
  <c r="BA261" i="64"/>
  <c r="BB261" i="64"/>
  <c r="BC261" i="64"/>
  <c r="BD261" i="64"/>
  <c r="BE261" i="64"/>
  <c r="BA262" i="64"/>
  <c r="BB262" i="64"/>
  <c r="BC262" i="64"/>
  <c r="BD262" i="64"/>
  <c r="BE262" i="64"/>
  <c r="BA263" i="64"/>
  <c r="BB263" i="64"/>
  <c r="BC263" i="64"/>
  <c r="BD263" i="64"/>
  <c r="BE263" i="64"/>
  <c r="BA264" i="64"/>
  <c r="BB264" i="64"/>
  <c r="BC264" i="64"/>
  <c r="BD264" i="64"/>
  <c r="BE264" i="64"/>
  <c r="BA265" i="64"/>
  <c r="BB265" i="64"/>
  <c r="BC265" i="64"/>
  <c r="BD265" i="64"/>
  <c r="BE265" i="64"/>
  <c r="BA266" i="64"/>
  <c r="BB266" i="64"/>
  <c r="BC266" i="64"/>
  <c r="BD266" i="64"/>
  <c r="BE266" i="64"/>
  <c r="BA267" i="64"/>
  <c r="BB267" i="64"/>
  <c r="BC267" i="64"/>
  <c r="BD267" i="64"/>
  <c r="BE267" i="64"/>
  <c r="BA268" i="64"/>
  <c r="BB268" i="64"/>
  <c r="BC268" i="64"/>
  <c r="BD268" i="64"/>
  <c r="BE268" i="64"/>
  <c r="BA269" i="64"/>
  <c r="BB269" i="64"/>
  <c r="BC269" i="64"/>
  <c r="BD269" i="64"/>
  <c r="BE269" i="64"/>
  <c r="BA270" i="64"/>
  <c r="BB270" i="64"/>
  <c r="BC270" i="64"/>
  <c r="BD270" i="64"/>
  <c r="BE270" i="64"/>
  <c r="BA271" i="64"/>
  <c r="BB271" i="64"/>
  <c r="BC271" i="64"/>
  <c r="BD271" i="64"/>
  <c r="BE271" i="64"/>
  <c r="BA272" i="64"/>
  <c r="BB272" i="64"/>
  <c r="BC272" i="64"/>
  <c r="BD272" i="64"/>
  <c r="BE272" i="64"/>
  <c r="BA273" i="64"/>
  <c r="BB273" i="64"/>
  <c r="BC273" i="64"/>
  <c r="BD273" i="64"/>
  <c r="BE273" i="64"/>
  <c r="BA274" i="64"/>
  <c r="BB274" i="64"/>
  <c r="BC274" i="64"/>
  <c r="BD274" i="64"/>
  <c r="BE274" i="64"/>
  <c r="BA275" i="64"/>
  <c r="BB275" i="64"/>
  <c r="BC275" i="64"/>
  <c r="BD275" i="64"/>
  <c r="BE275" i="64"/>
  <c r="BA276" i="64"/>
  <c r="BB276" i="64"/>
  <c r="BC276" i="64"/>
  <c r="BD276" i="64"/>
  <c r="BE276" i="64"/>
  <c r="BA277" i="64"/>
  <c r="BB277" i="64"/>
  <c r="BC277" i="64"/>
  <c r="BD277" i="64"/>
  <c r="BE277" i="64"/>
  <c r="BA278" i="64"/>
  <c r="BB278" i="64"/>
  <c r="BC278" i="64"/>
  <c r="BD278" i="64"/>
  <c r="BE278" i="64"/>
  <c r="BA279" i="64"/>
  <c r="BB279" i="64"/>
  <c r="BC279" i="64"/>
  <c r="BD279" i="64"/>
  <c r="BE279" i="64"/>
  <c r="BA280" i="64"/>
  <c r="BB280" i="64"/>
  <c r="BC280" i="64"/>
  <c r="BD280" i="64"/>
  <c r="BE280" i="64"/>
  <c r="BA281" i="64"/>
  <c r="BB281" i="64"/>
  <c r="BC281" i="64"/>
  <c r="BD281" i="64"/>
  <c r="BE281" i="64"/>
  <c r="BA282" i="64"/>
  <c r="BB282" i="64"/>
  <c r="BC282" i="64"/>
  <c r="BD282" i="64"/>
  <c r="BE282" i="64"/>
  <c r="BA283" i="64"/>
  <c r="BB283" i="64"/>
  <c r="BC283" i="64"/>
  <c r="BD283" i="64"/>
  <c r="BE283" i="64"/>
  <c r="BA284" i="64"/>
  <c r="BB284" i="64"/>
  <c r="BC284" i="64"/>
  <c r="BD284" i="64"/>
  <c r="BE284" i="64"/>
  <c r="BA285" i="64"/>
  <c r="BB285" i="64"/>
  <c r="BC285" i="64"/>
  <c r="BD285" i="64"/>
  <c r="BE285" i="64"/>
  <c r="BA286" i="64"/>
  <c r="BB286" i="64"/>
  <c r="BC286" i="64"/>
  <c r="BD286" i="64"/>
  <c r="BE286" i="64"/>
  <c r="BA287" i="64"/>
  <c r="BB287" i="64"/>
  <c r="BC287" i="64"/>
  <c r="BD287" i="64"/>
  <c r="BE287" i="64"/>
  <c r="BA288" i="64"/>
  <c r="BB288" i="64"/>
  <c r="BC288" i="64"/>
  <c r="BD288" i="64"/>
  <c r="BE288" i="64"/>
  <c r="BA289" i="64"/>
  <c r="BB289" i="64"/>
  <c r="BC289" i="64"/>
  <c r="BD289" i="64"/>
  <c r="BE289" i="64"/>
  <c r="BA290" i="64"/>
  <c r="BB290" i="64"/>
  <c r="BC290" i="64"/>
  <c r="BD290" i="64"/>
  <c r="BE290" i="64"/>
  <c r="BA291" i="64"/>
  <c r="BB291" i="64"/>
  <c r="BC291" i="64"/>
  <c r="BD291" i="64"/>
  <c r="BE291" i="64"/>
  <c r="BA292" i="64"/>
  <c r="BB292" i="64"/>
  <c r="BC292" i="64"/>
  <c r="BD292" i="64"/>
  <c r="BE292" i="64"/>
  <c r="BA293" i="64"/>
  <c r="BB293" i="64"/>
  <c r="BC293" i="64"/>
  <c r="BD293" i="64"/>
  <c r="BE293" i="64"/>
  <c r="BA294" i="64"/>
  <c r="BB294" i="64"/>
  <c r="BC294" i="64"/>
  <c r="BD294" i="64"/>
  <c r="BE294" i="64"/>
  <c r="BA295" i="64"/>
  <c r="BB295" i="64"/>
  <c r="BC295" i="64"/>
  <c r="BD295" i="64"/>
  <c r="BE295" i="64"/>
  <c r="BA296" i="64"/>
  <c r="BB296" i="64"/>
  <c r="BC296" i="64"/>
  <c r="BD296" i="64"/>
  <c r="BE296" i="64"/>
  <c r="BA297" i="64"/>
  <c r="BB297" i="64"/>
  <c r="BC297" i="64"/>
  <c r="BD297" i="64"/>
  <c r="BE297" i="64"/>
  <c r="BA298" i="64"/>
  <c r="BB298" i="64"/>
  <c r="BC298" i="64"/>
  <c r="BD298" i="64"/>
  <c r="BE298" i="64"/>
  <c r="BA299" i="64"/>
  <c r="BB299" i="64"/>
  <c r="BC299" i="64"/>
  <c r="BD299" i="64"/>
  <c r="BE299" i="64"/>
  <c r="BA300" i="64"/>
  <c r="BB300" i="64"/>
  <c r="BC300" i="64"/>
  <c r="BD300" i="64"/>
  <c r="BE300" i="64"/>
  <c r="BA301" i="64"/>
  <c r="BB301" i="64"/>
  <c r="BC301" i="64"/>
  <c r="BD301" i="64"/>
  <c r="BE301" i="64"/>
  <c r="BA302" i="64"/>
  <c r="BB302" i="64"/>
  <c r="BC302" i="64"/>
  <c r="BD302" i="64"/>
  <c r="BE302" i="64"/>
  <c r="BA303" i="64"/>
  <c r="BB303" i="64"/>
  <c r="BC303" i="64"/>
  <c r="BD303" i="64"/>
  <c r="BE303" i="64"/>
  <c r="BA304" i="64"/>
  <c r="BB304" i="64"/>
  <c r="BC304" i="64"/>
  <c r="BD304" i="64"/>
  <c r="BE304" i="64"/>
  <c r="BA305" i="64"/>
  <c r="BB305" i="64"/>
  <c r="BC305" i="64"/>
  <c r="BD305" i="64"/>
  <c r="BE305" i="64"/>
  <c r="BA306" i="64"/>
  <c r="BB306" i="64"/>
  <c r="BC306" i="64"/>
  <c r="BD306" i="64"/>
  <c r="BE306" i="64"/>
  <c r="BA307" i="64"/>
  <c r="BB307" i="64"/>
  <c r="BC307" i="64"/>
  <c r="BD307" i="64"/>
  <c r="BE307" i="64"/>
  <c r="BA308" i="64"/>
  <c r="BB308" i="64"/>
  <c r="BC308" i="64"/>
  <c r="BD308" i="64"/>
  <c r="BE308" i="64"/>
  <c r="BA309" i="64"/>
  <c r="BB309" i="64"/>
  <c r="BC309" i="64"/>
  <c r="BD309" i="64"/>
  <c r="BE309" i="64"/>
  <c r="BA310" i="64"/>
  <c r="BB310" i="64"/>
  <c r="BC310" i="64"/>
  <c r="BD310" i="64"/>
  <c r="BE310" i="64"/>
  <c r="BA311" i="64"/>
  <c r="BB311" i="64"/>
  <c r="BC311" i="64"/>
  <c r="BD311" i="64"/>
  <c r="BE311" i="64"/>
  <c r="BA312" i="64"/>
  <c r="BB312" i="64"/>
  <c r="BC312" i="64"/>
  <c r="BD312" i="64"/>
  <c r="BE312" i="64"/>
  <c r="BA313" i="64"/>
  <c r="BB313" i="64"/>
  <c r="BC313" i="64"/>
  <c r="BD313" i="64"/>
  <c r="BE313" i="64"/>
  <c r="BA314" i="64"/>
  <c r="BB314" i="64"/>
  <c r="BC314" i="64"/>
  <c r="BD314" i="64"/>
  <c r="BE314" i="64"/>
  <c r="BA315" i="64"/>
  <c r="BB315" i="64"/>
  <c r="BC315" i="64"/>
  <c r="BD315" i="64"/>
  <c r="BE315" i="64"/>
  <c r="BA316" i="64"/>
  <c r="BB316" i="64"/>
  <c r="BC316" i="64"/>
  <c r="BD316" i="64"/>
  <c r="BE316" i="64"/>
  <c r="BA317" i="64"/>
  <c r="BB317" i="64"/>
  <c r="BC317" i="64"/>
  <c r="BD317" i="64"/>
  <c r="BE317" i="64"/>
  <c r="BA318" i="64"/>
  <c r="BB318" i="64"/>
  <c r="BC318" i="64"/>
  <c r="BD318" i="64"/>
  <c r="BE318" i="64"/>
  <c r="BA319" i="64"/>
  <c r="BB319" i="64"/>
  <c r="BC319" i="64"/>
  <c r="BD319" i="64"/>
  <c r="BE319" i="64"/>
  <c r="BA320" i="64"/>
  <c r="BB320" i="64"/>
  <c r="BC320" i="64"/>
  <c r="BD320" i="64"/>
  <c r="BE320" i="64"/>
  <c r="BA321" i="64"/>
  <c r="BB321" i="64"/>
  <c r="BC321" i="64"/>
  <c r="BD321" i="64"/>
  <c r="BE321" i="64"/>
  <c r="BA322" i="64"/>
  <c r="BB322" i="64"/>
  <c r="BC322" i="64"/>
  <c r="BD322" i="64"/>
  <c r="BE322" i="64"/>
  <c r="BA323" i="64"/>
  <c r="BB323" i="64"/>
  <c r="BC323" i="64"/>
  <c r="BD323" i="64"/>
  <c r="BE323" i="64"/>
  <c r="BA324" i="64"/>
  <c r="BB324" i="64"/>
  <c r="BC324" i="64"/>
  <c r="BD324" i="64"/>
  <c r="BE324" i="64"/>
  <c r="BA325" i="64"/>
  <c r="BB325" i="64"/>
  <c r="BC325" i="64"/>
  <c r="BD325" i="64"/>
  <c r="BE325" i="64"/>
  <c r="BA326" i="64"/>
  <c r="BB326" i="64"/>
  <c r="BC326" i="64"/>
  <c r="BD326" i="64"/>
  <c r="BE326" i="64"/>
  <c r="BA327" i="64"/>
  <c r="BB327" i="64"/>
  <c r="BC327" i="64"/>
  <c r="BD327" i="64"/>
  <c r="BE327" i="64"/>
  <c r="BA328" i="64"/>
  <c r="BB328" i="64"/>
  <c r="BC328" i="64"/>
  <c r="BD328" i="64"/>
  <c r="BE328" i="64"/>
  <c r="BA329" i="64"/>
  <c r="BB329" i="64"/>
  <c r="BC329" i="64"/>
  <c r="BD329" i="64"/>
  <c r="BE329" i="64"/>
  <c r="BA330" i="64"/>
  <c r="BB330" i="64"/>
  <c r="BC330" i="64"/>
  <c r="BD330" i="64"/>
  <c r="BE330" i="64"/>
  <c r="BA331" i="64"/>
  <c r="BB331" i="64"/>
  <c r="BC331" i="64"/>
  <c r="BD331" i="64"/>
  <c r="BE331" i="64"/>
  <c r="BA332" i="64"/>
  <c r="BB332" i="64"/>
  <c r="BC332" i="64"/>
  <c r="BD332" i="64"/>
  <c r="BE332" i="64"/>
  <c r="BA333" i="64"/>
  <c r="BB333" i="64"/>
  <c r="BC333" i="64"/>
  <c r="BD333" i="64"/>
  <c r="BE333" i="64"/>
  <c r="BA334" i="64"/>
  <c r="BB334" i="64"/>
  <c r="BC334" i="64"/>
  <c r="BD334" i="64"/>
  <c r="BE334" i="64"/>
  <c r="BA335" i="64"/>
  <c r="BB335" i="64"/>
  <c r="BC335" i="64"/>
  <c r="BD335" i="64"/>
  <c r="BE335" i="64"/>
  <c r="BA336" i="64"/>
  <c r="BB336" i="64"/>
  <c r="BC336" i="64"/>
  <c r="BD336" i="64"/>
  <c r="BE336" i="64"/>
  <c r="BA337" i="64"/>
  <c r="BB337" i="64"/>
  <c r="BC337" i="64"/>
  <c r="BD337" i="64"/>
  <c r="BE337" i="64"/>
  <c r="BA338" i="64"/>
  <c r="BB338" i="64"/>
  <c r="BC338" i="64"/>
  <c r="BD338" i="64"/>
  <c r="BE338" i="64"/>
  <c r="BA339" i="64"/>
  <c r="BB339" i="64"/>
  <c r="BC339" i="64"/>
  <c r="BD339" i="64"/>
  <c r="BE339" i="64"/>
  <c r="BA340" i="64"/>
  <c r="BB340" i="64"/>
  <c r="BC340" i="64"/>
  <c r="BD340" i="64"/>
  <c r="BE340" i="64"/>
  <c r="BA341" i="64"/>
  <c r="BB341" i="64"/>
  <c r="BC341" i="64"/>
  <c r="BD341" i="64"/>
  <c r="BE341" i="64"/>
  <c r="BA342" i="64"/>
  <c r="BB342" i="64"/>
  <c r="BC342" i="64"/>
  <c r="BD342" i="64"/>
  <c r="BE342" i="64"/>
  <c r="BA343" i="64"/>
  <c r="BB343" i="64"/>
  <c r="BC343" i="64"/>
  <c r="BD343" i="64"/>
  <c r="BE343" i="64"/>
  <c r="BA344" i="64"/>
  <c r="BB344" i="64"/>
  <c r="BC344" i="64"/>
  <c r="BD344" i="64"/>
  <c r="BE344" i="64"/>
  <c r="BA345" i="64"/>
  <c r="BB345" i="64"/>
  <c r="BC345" i="64"/>
  <c r="BD345" i="64"/>
  <c r="BE345" i="64"/>
  <c r="BA346" i="64"/>
  <c r="BB346" i="64"/>
  <c r="BC346" i="64"/>
  <c r="BD346" i="64"/>
  <c r="BE346" i="64"/>
  <c r="BA347" i="64"/>
  <c r="BB347" i="64"/>
  <c r="BC347" i="64"/>
  <c r="BD347" i="64"/>
  <c r="BE347" i="64"/>
  <c r="BA348" i="64"/>
  <c r="BB348" i="64"/>
  <c r="BC348" i="64"/>
  <c r="BD348" i="64"/>
  <c r="BE348" i="64"/>
  <c r="BA349" i="64"/>
  <c r="BB349" i="64"/>
  <c r="BC349" i="64"/>
  <c r="BD349" i="64"/>
  <c r="BE349" i="64"/>
  <c r="BA350" i="64"/>
  <c r="BB350" i="64"/>
  <c r="BC350" i="64"/>
  <c r="BD350" i="64"/>
  <c r="BE350" i="64"/>
  <c r="BA351" i="64"/>
  <c r="BB351" i="64"/>
  <c r="BC351" i="64"/>
  <c r="BD351" i="64"/>
  <c r="BE351" i="64"/>
  <c r="BA352" i="64"/>
  <c r="BB352" i="64"/>
  <c r="BC352" i="64"/>
  <c r="BD352" i="64"/>
  <c r="BE352" i="64"/>
  <c r="BA353" i="64"/>
  <c r="BB353" i="64"/>
  <c r="BC353" i="64"/>
  <c r="BD353" i="64"/>
  <c r="BE353" i="64"/>
  <c r="BA354" i="64"/>
  <c r="BB354" i="64"/>
  <c r="BC354" i="64"/>
  <c r="BD354" i="64"/>
  <c r="BE354" i="64"/>
  <c r="BA355" i="64"/>
  <c r="BB355" i="64"/>
  <c r="BC355" i="64"/>
  <c r="BD355" i="64"/>
  <c r="BE355" i="64"/>
  <c r="BA356" i="64"/>
  <c r="BB356" i="64"/>
  <c r="BC356" i="64"/>
  <c r="BD356" i="64"/>
  <c r="BE356" i="64"/>
  <c r="BA357" i="64"/>
  <c r="BB357" i="64"/>
  <c r="BC357" i="64"/>
  <c r="BD357" i="64"/>
  <c r="BE357" i="64"/>
  <c r="BA358" i="64"/>
  <c r="BB358" i="64"/>
  <c r="BC358" i="64"/>
  <c r="BD358" i="64"/>
  <c r="BE358" i="64"/>
  <c r="BA359" i="64"/>
  <c r="BB359" i="64"/>
  <c r="BC359" i="64"/>
  <c r="BD359" i="64"/>
  <c r="BE359" i="64"/>
  <c r="BA360" i="64"/>
  <c r="BB360" i="64"/>
  <c r="BC360" i="64"/>
  <c r="BD360" i="64"/>
  <c r="BE360" i="64"/>
  <c r="BA361" i="64"/>
  <c r="BB361" i="64"/>
  <c r="BC361" i="64"/>
  <c r="BD361" i="64"/>
  <c r="BE361" i="64"/>
  <c r="BA362" i="64"/>
  <c r="BB362" i="64"/>
  <c r="BC362" i="64"/>
  <c r="BD362" i="64"/>
  <c r="BE362" i="64"/>
  <c r="BA363" i="64"/>
  <c r="BB363" i="64"/>
  <c r="BC363" i="64"/>
  <c r="BD363" i="64"/>
  <c r="BE363" i="64"/>
  <c r="BE4" i="64"/>
  <c r="BD4" i="64"/>
  <c r="BC4" i="64"/>
  <c r="BB4" i="64"/>
  <c r="BA4" i="64"/>
  <c r="AT5" i="64"/>
  <c r="AU5" i="64"/>
  <c r="AV5" i="64"/>
  <c r="AW5" i="64"/>
  <c r="AX5" i="64"/>
  <c r="AT6" i="64"/>
  <c r="AU6" i="64"/>
  <c r="AV6" i="64"/>
  <c r="AW6" i="64"/>
  <c r="AX6" i="64"/>
  <c r="AT7" i="64"/>
  <c r="AU7" i="64"/>
  <c r="AV7" i="64"/>
  <c r="AW7" i="64"/>
  <c r="AX7" i="64"/>
  <c r="AT8" i="64"/>
  <c r="AU8" i="64"/>
  <c r="AV8" i="64"/>
  <c r="AW8" i="64"/>
  <c r="AX8" i="64"/>
  <c r="AT9" i="64"/>
  <c r="AU9" i="64"/>
  <c r="AV9" i="64"/>
  <c r="AW9" i="64"/>
  <c r="AX9" i="64"/>
  <c r="AT10" i="64"/>
  <c r="AU10" i="64"/>
  <c r="AV10" i="64"/>
  <c r="AW10" i="64"/>
  <c r="AX10" i="64"/>
  <c r="AT11" i="64"/>
  <c r="AU11" i="64"/>
  <c r="AV11" i="64"/>
  <c r="AW11" i="64"/>
  <c r="AX11" i="64"/>
  <c r="AT12" i="64"/>
  <c r="AU12" i="64"/>
  <c r="AV12" i="64"/>
  <c r="AW12" i="64"/>
  <c r="AX12" i="64"/>
  <c r="AT13" i="64"/>
  <c r="AU13" i="64"/>
  <c r="AV13" i="64"/>
  <c r="AW13" i="64"/>
  <c r="AX13" i="64"/>
  <c r="AT14" i="64"/>
  <c r="AU14" i="64"/>
  <c r="AV14" i="64"/>
  <c r="AW14" i="64"/>
  <c r="AX14" i="64"/>
  <c r="AT15" i="64"/>
  <c r="AU15" i="64"/>
  <c r="AV15" i="64"/>
  <c r="AW15" i="64"/>
  <c r="AX15" i="64"/>
  <c r="AT16" i="64"/>
  <c r="AU16" i="64"/>
  <c r="AV16" i="64"/>
  <c r="AW16" i="64"/>
  <c r="AX16" i="64"/>
  <c r="AT17" i="64"/>
  <c r="AU17" i="64"/>
  <c r="AV17" i="64"/>
  <c r="AW17" i="64"/>
  <c r="AX17" i="64"/>
  <c r="AT18" i="64"/>
  <c r="AU18" i="64"/>
  <c r="AV18" i="64"/>
  <c r="AW18" i="64"/>
  <c r="AX18" i="64"/>
  <c r="AT19" i="64"/>
  <c r="AU19" i="64"/>
  <c r="AV19" i="64"/>
  <c r="AW19" i="64"/>
  <c r="AX19" i="64"/>
  <c r="AT20" i="64"/>
  <c r="AU20" i="64"/>
  <c r="AV20" i="64"/>
  <c r="AW20" i="64"/>
  <c r="AX20" i="64"/>
  <c r="AT21" i="64"/>
  <c r="AU21" i="64"/>
  <c r="AV21" i="64"/>
  <c r="AW21" i="64"/>
  <c r="AX21" i="64"/>
  <c r="AT22" i="64"/>
  <c r="AU22" i="64"/>
  <c r="AV22" i="64"/>
  <c r="AW22" i="64"/>
  <c r="AX22" i="64"/>
  <c r="AT23" i="64"/>
  <c r="AU23" i="64"/>
  <c r="AV23" i="64"/>
  <c r="AW23" i="64"/>
  <c r="AX23" i="64"/>
  <c r="AT24" i="64"/>
  <c r="AU24" i="64"/>
  <c r="AV24" i="64"/>
  <c r="AW24" i="64"/>
  <c r="AX24" i="64"/>
  <c r="AT25" i="64"/>
  <c r="AU25" i="64"/>
  <c r="AV25" i="64"/>
  <c r="AW25" i="64"/>
  <c r="AX25" i="64"/>
  <c r="AT26" i="64"/>
  <c r="AU26" i="64"/>
  <c r="AV26" i="64"/>
  <c r="AW26" i="64"/>
  <c r="AX26" i="64"/>
  <c r="AT27" i="64"/>
  <c r="AU27" i="64"/>
  <c r="AV27" i="64"/>
  <c r="AW27" i="64"/>
  <c r="AX27" i="64"/>
  <c r="AT28" i="64"/>
  <c r="AU28" i="64"/>
  <c r="AV28" i="64"/>
  <c r="AW28" i="64"/>
  <c r="AX28" i="64"/>
  <c r="AT29" i="64"/>
  <c r="AU29" i="64"/>
  <c r="AV29" i="64"/>
  <c r="AW29" i="64"/>
  <c r="AX29" i="64"/>
  <c r="AT30" i="64"/>
  <c r="AU30" i="64"/>
  <c r="AV30" i="64"/>
  <c r="AW30" i="64"/>
  <c r="AX30" i="64"/>
  <c r="AT31" i="64"/>
  <c r="AU31" i="64"/>
  <c r="AV31" i="64"/>
  <c r="AW31" i="64"/>
  <c r="AX31" i="64"/>
  <c r="AT32" i="64"/>
  <c r="AU32" i="64"/>
  <c r="AV32" i="64"/>
  <c r="AW32" i="64"/>
  <c r="AX32" i="64"/>
  <c r="AT33" i="64"/>
  <c r="AU33" i="64"/>
  <c r="AV33" i="64"/>
  <c r="AW33" i="64"/>
  <c r="AX33" i="64"/>
  <c r="AT34" i="64"/>
  <c r="AU34" i="64"/>
  <c r="AV34" i="64"/>
  <c r="AW34" i="64"/>
  <c r="AX34" i="64"/>
  <c r="AT35" i="64"/>
  <c r="AU35" i="64"/>
  <c r="AV35" i="64"/>
  <c r="AW35" i="64"/>
  <c r="AX35" i="64"/>
  <c r="AT36" i="64"/>
  <c r="AU36" i="64"/>
  <c r="AV36" i="64"/>
  <c r="AW36" i="64"/>
  <c r="AX36" i="64"/>
  <c r="AT37" i="64"/>
  <c r="AU37" i="64"/>
  <c r="AV37" i="64"/>
  <c r="AW37" i="64"/>
  <c r="AX37" i="64"/>
  <c r="AT38" i="64"/>
  <c r="AU38" i="64"/>
  <c r="AV38" i="64"/>
  <c r="AW38" i="64"/>
  <c r="AX38" i="64"/>
  <c r="AT39" i="64"/>
  <c r="AU39" i="64"/>
  <c r="AV39" i="64"/>
  <c r="AW39" i="64"/>
  <c r="AX39" i="64"/>
  <c r="AT40" i="64"/>
  <c r="AU40" i="64"/>
  <c r="AV40" i="64"/>
  <c r="AW40" i="64"/>
  <c r="AX40" i="64"/>
  <c r="AT41" i="64"/>
  <c r="AU41" i="64"/>
  <c r="AV41" i="64"/>
  <c r="AW41" i="64"/>
  <c r="AX41" i="64"/>
  <c r="AT42" i="64"/>
  <c r="AU42" i="64"/>
  <c r="AV42" i="64"/>
  <c r="AW42" i="64"/>
  <c r="AX42" i="64"/>
  <c r="AT43" i="64"/>
  <c r="AU43" i="64"/>
  <c r="AV43" i="64"/>
  <c r="AW43" i="64"/>
  <c r="AX43" i="64"/>
  <c r="AT44" i="64"/>
  <c r="AU44" i="64"/>
  <c r="AV44" i="64"/>
  <c r="AW44" i="64"/>
  <c r="AX44" i="64"/>
  <c r="AT45" i="64"/>
  <c r="AU45" i="64"/>
  <c r="AV45" i="64"/>
  <c r="AW45" i="64"/>
  <c r="AX45" i="64"/>
  <c r="AT46" i="64"/>
  <c r="AU46" i="64"/>
  <c r="AV46" i="64"/>
  <c r="AW46" i="64"/>
  <c r="AX46" i="64"/>
  <c r="AT47" i="64"/>
  <c r="AU47" i="64"/>
  <c r="AV47" i="64"/>
  <c r="AW47" i="64"/>
  <c r="AX47" i="64"/>
  <c r="AT48" i="64"/>
  <c r="AU48" i="64"/>
  <c r="AV48" i="64"/>
  <c r="AW48" i="64"/>
  <c r="AX48" i="64"/>
  <c r="AT49" i="64"/>
  <c r="AU49" i="64"/>
  <c r="AV49" i="64"/>
  <c r="AW49" i="64"/>
  <c r="AX49" i="64"/>
  <c r="AT50" i="64"/>
  <c r="AU50" i="64"/>
  <c r="AV50" i="64"/>
  <c r="AW50" i="64"/>
  <c r="AX50" i="64"/>
  <c r="AT51" i="64"/>
  <c r="AU51" i="64"/>
  <c r="AV51" i="64"/>
  <c r="AW51" i="64"/>
  <c r="AX51" i="64"/>
  <c r="AT52" i="64"/>
  <c r="AU52" i="64"/>
  <c r="AV52" i="64"/>
  <c r="AW52" i="64"/>
  <c r="AX52" i="64"/>
  <c r="AT53" i="64"/>
  <c r="AU53" i="64"/>
  <c r="AV53" i="64"/>
  <c r="AW53" i="64"/>
  <c r="AX53" i="64"/>
  <c r="AX4" i="64"/>
  <c r="AW4" i="64"/>
  <c r="AV4" i="64"/>
  <c r="AU4" i="64"/>
  <c r="AT4" i="64"/>
  <c r="AM5" i="64"/>
  <c r="AN5" i="64"/>
  <c r="AO5" i="64"/>
  <c r="AP5" i="64"/>
  <c r="AQ5" i="64"/>
  <c r="AM6" i="64"/>
  <c r="AN6" i="64"/>
  <c r="AO6" i="64"/>
  <c r="AP6" i="64"/>
  <c r="AQ6" i="64"/>
  <c r="AM7" i="64"/>
  <c r="AN7" i="64"/>
  <c r="AO7" i="64"/>
  <c r="AP7" i="64"/>
  <c r="AQ7" i="64"/>
  <c r="AM8" i="64"/>
  <c r="AN8" i="64"/>
  <c r="AO8" i="64"/>
  <c r="AP8" i="64"/>
  <c r="AQ8" i="64"/>
  <c r="AM9" i="64"/>
  <c r="AN9" i="64"/>
  <c r="AO9" i="64"/>
  <c r="AP9" i="64"/>
  <c r="AQ9" i="64"/>
  <c r="AM10" i="64"/>
  <c r="AN10" i="64"/>
  <c r="AO10" i="64"/>
  <c r="AP10" i="64"/>
  <c r="AQ10" i="64"/>
  <c r="AM11" i="64"/>
  <c r="AN11" i="64"/>
  <c r="AO11" i="64"/>
  <c r="AP11" i="64"/>
  <c r="AQ11" i="64"/>
  <c r="AM12" i="64"/>
  <c r="AN12" i="64"/>
  <c r="AO12" i="64"/>
  <c r="AP12" i="64"/>
  <c r="AQ12" i="64"/>
  <c r="AM13" i="64"/>
  <c r="AN13" i="64"/>
  <c r="AO13" i="64"/>
  <c r="AP13" i="64"/>
  <c r="AQ13" i="64"/>
  <c r="AM14" i="64"/>
  <c r="AN14" i="64"/>
  <c r="AO14" i="64"/>
  <c r="AP14" i="64"/>
  <c r="AQ14" i="64"/>
  <c r="AM15" i="64"/>
  <c r="AN15" i="64"/>
  <c r="AO15" i="64"/>
  <c r="AP15" i="64"/>
  <c r="AQ15" i="64"/>
  <c r="AM16" i="64"/>
  <c r="AN16" i="64"/>
  <c r="AO16" i="64"/>
  <c r="AP16" i="64"/>
  <c r="AQ16" i="64"/>
  <c r="AM17" i="64"/>
  <c r="AN17" i="64"/>
  <c r="AO17" i="64"/>
  <c r="AP17" i="64"/>
  <c r="AQ17" i="64"/>
  <c r="AM18" i="64"/>
  <c r="AN18" i="64"/>
  <c r="AO18" i="64"/>
  <c r="AP18" i="64"/>
  <c r="AQ18" i="64"/>
  <c r="AM19" i="64"/>
  <c r="AN19" i="64"/>
  <c r="AO19" i="64"/>
  <c r="AP19" i="64"/>
  <c r="AQ19" i="64"/>
  <c r="AM20" i="64"/>
  <c r="AN20" i="64"/>
  <c r="AO20" i="64"/>
  <c r="AP20" i="64"/>
  <c r="AQ20" i="64"/>
  <c r="AM21" i="64"/>
  <c r="AN21" i="64"/>
  <c r="AO21" i="64"/>
  <c r="AP21" i="64"/>
  <c r="AQ21" i="64"/>
  <c r="AM22" i="64"/>
  <c r="AN22" i="64"/>
  <c r="AO22" i="64"/>
  <c r="AP22" i="64"/>
  <c r="AQ22" i="64"/>
  <c r="AM23" i="64"/>
  <c r="AN23" i="64"/>
  <c r="AO23" i="64"/>
  <c r="AP23" i="64"/>
  <c r="AQ23" i="64"/>
  <c r="AM24" i="64"/>
  <c r="AN24" i="64"/>
  <c r="AO24" i="64"/>
  <c r="AP24" i="64"/>
  <c r="AQ24" i="64"/>
  <c r="AM25" i="64"/>
  <c r="AN25" i="64"/>
  <c r="AO25" i="64"/>
  <c r="AP25" i="64"/>
  <c r="AQ25" i="64"/>
  <c r="AM26" i="64"/>
  <c r="AN26" i="64"/>
  <c r="AO26" i="64"/>
  <c r="AP26" i="64"/>
  <c r="AQ26" i="64"/>
  <c r="AM27" i="64"/>
  <c r="AN27" i="64"/>
  <c r="AO27" i="64"/>
  <c r="AP27" i="64"/>
  <c r="AQ27" i="64"/>
  <c r="AM28" i="64"/>
  <c r="AN28" i="64"/>
  <c r="AO28" i="64"/>
  <c r="AP28" i="64"/>
  <c r="AQ28" i="64"/>
  <c r="AM29" i="64"/>
  <c r="AN29" i="64"/>
  <c r="AO29" i="64"/>
  <c r="AP29" i="64"/>
  <c r="AQ29" i="64"/>
  <c r="AM30" i="64"/>
  <c r="AN30" i="64"/>
  <c r="AO30" i="64"/>
  <c r="AP30" i="64"/>
  <c r="AQ30" i="64"/>
  <c r="AM31" i="64"/>
  <c r="AN31" i="64"/>
  <c r="AO31" i="64"/>
  <c r="AP31" i="64"/>
  <c r="AQ31" i="64"/>
  <c r="AM32" i="64"/>
  <c r="AN32" i="64"/>
  <c r="AO32" i="64"/>
  <c r="AP32" i="64"/>
  <c r="AQ32" i="64"/>
  <c r="AM33" i="64"/>
  <c r="AN33" i="64"/>
  <c r="AO33" i="64"/>
  <c r="AP33" i="64"/>
  <c r="AQ33" i="64"/>
  <c r="AM34" i="64"/>
  <c r="AN34" i="64"/>
  <c r="AO34" i="64"/>
  <c r="AP34" i="64"/>
  <c r="AQ34" i="64"/>
  <c r="AM35" i="64"/>
  <c r="AN35" i="64"/>
  <c r="AO35" i="64"/>
  <c r="AP35" i="64"/>
  <c r="AQ35" i="64"/>
  <c r="AM36" i="64"/>
  <c r="AN36" i="64"/>
  <c r="AO36" i="64"/>
  <c r="AP36" i="64"/>
  <c r="AQ36" i="64"/>
  <c r="AM37" i="64"/>
  <c r="AN37" i="64"/>
  <c r="AO37" i="64"/>
  <c r="AP37" i="64"/>
  <c r="AQ37" i="64"/>
  <c r="AM38" i="64"/>
  <c r="AN38" i="64"/>
  <c r="AO38" i="64"/>
  <c r="AP38" i="64"/>
  <c r="AQ38" i="64"/>
  <c r="AM39" i="64"/>
  <c r="AN39" i="64"/>
  <c r="AO39" i="64"/>
  <c r="AP39" i="64"/>
  <c r="AQ39" i="64"/>
  <c r="AM40" i="64"/>
  <c r="AN40" i="64"/>
  <c r="AO40" i="64"/>
  <c r="AP40" i="64"/>
  <c r="AQ40" i="64"/>
  <c r="AM41" i="64"/>
  <c r="AN41" i="64"/>
  <c r="AO41" i="64"/>
  <c r="AP41" i="64"/>
  <c r="AQ41" i="64"/>
  <c r="AM42" i="64"/>
  <c r="AN42" i="64"/>
  <c r="AO42" i="64"/>
  <c r="AP42" i="64"/>
  <c r="AQ42" i="64"/>
  <c r="AM43" i="64"/>
  <c r="AN43" i="64"/>
  <c r="AO43" i="64"/>
  <c r="AP43" i="64"/>
  <c r="AQ43" i="64"/>
  <c r="AM44" i="64"/>
  <c r="AN44" i="64"/>
  <c r="AO44" i="64"/>
  <c r="AP44" i="64"/>
  <c r="AQ44" i="64"/>
  <c r="AM45" i="64"/>
  <c r="AN45" i="64"/>
  <c r="AO45" i="64"/>
  <c r="AP45" i="64"/>
  <c r="AQ45" i="64"/>
  <c r="AM46" i="64"/>
  <c r="AN46" i="64"/>
  <c r="AO46" i="64"/>
  <c r="AP46" i="64"/>
  <c r="AQ46" i="64"/>
  <c r="AM47" i="64"/>
  <c r="AN47" i="64"/>
  <c r="AO47" i="64"/>
  <c r="AP47" i="64"/>
  <c r="AQ47" i="64"/>
  <c r="AM48" i="64"/>
  <c r="AN48" i="64"/>
  <c r="AO48" i="64"/>
  <c r="AP48" i="64"/>
  <c r="AQ48" i="64"/>
  <c r="AM49" i="64"/>
  <c r="AN49" i="64"/>
  <c r="AO49" i="64"/>
  <c r="AP49" i="64"/>
  <c r="AQ49" i="64"/>
  <c r="AM50" i="64"/>
  <c r="AN50" i="64"/>
  <c r="AO50" i="64"/>
  <c r="AP50" i="64"/>
  <c r="AQ50" i="64"/>
  <c r="AM51" i="64"/>
  <c r="AN51" i="64"/>
  <c r="AO51" i="64"/>
  <c r="AP51" i="64"/>
  <c r="AQ51" i="64"/>
  <c r="AM52" i="64"/>
  <c r="AN52" i="64"/>
  <c r="AO52" i="64"/>
  <c r="AP52" i="64"/>
  <c r="AQ52" i="64"/>
  <c r="AM53" i="64"/>
  <c r="AN53" i="64"/>
  <c r="AO53" i="64"/>
  <c r="AP53" i="64"/>
  <c r="AQ53" i="64"/>
  <c r="AQ4" i="64"/>
  <c r="AP4" i="64"/>
  <c r="AO4" i="64"/>
  <c r="AN4" i="64"/>
  <c r="AM4" i="64"/>
  <c r="AD13" i="64"/>
  <c r="AE13" i="64"/>
  <c r="AF13" i="64"/>
  <c r="AG13" i="64"/>
  <c r="AH13" i="64"/>
  <c r="AD18" i="64"/>
  <c r="AE18" i="64"/>
  <c r="AF18" i="64"/>
  <c r="AG18" i="64"/>
  <c r="AH18" i="64"/>
  <c r="AD21" i="64"/>
  <c r="AE21" i="64"/>
  <c r="AF21" i="64"/>
  <c r="AG21" i="64"/>
  <c r="AH21" i="64"/>
  <c r="AD22" i="64"/>
  <c r="AE22" i="64"/>
  <c r="AF22" i="64"/>
  <c r="AG22" i="64"/>
  <c r="AH22" i="64"/>
  <c r="AD25" i="64"/>
  <c r="AE25" i="64"/>
  <c r="AF25" i="64"/>
  <c r="AG25" i="64"/>
  <c r="AH25" i="64"/>
  <c r="AD28" i="64"/>
  <c r="AE28" i="64"/>
  <c r="AF28" i="64"/>
  <c r="AG28" i="64"/>
  <c r="AH28" i="64"/>
  <c r="AD29" i="64"/>
  <c r="AE29" i="64"/>
  <c r="AF29" i="64"/>
  <c r="AG29" i="64"/>
  <c r="AH29" i="64"/>
  <c r="AD32" i="64"/>
  <c r="AE32" i="64"/>
  <c r="AF32" i="64"/>
  <c r="AG32" i="64"/>
  <c r="AH32" i="64"/>
  <c r="AD33" i="64"/>
  <c r="AE33" i="64"/>
  <c r="AF33" i="64"/>
  <c r="AG33" i="64"/>
  <c r="AH33" i="64"/>
  <c r="AD36" i="64"/>
  <c r="AE36" i="64"/>
  <c r="AF36" i="64"/>
  <c r="AG36" i="64"/>
  <c r="AH36" i="64"/>
  <c r="AD37" i="64"/>
  <c r="AE37" i="64"/>
  <c r="AF37" i="64"/>
  <c r="AG37" i="64"/>
  <c r="AH37" i="64"/>
  <c r="AD38" i="64"/>
  <c r="AE38" i="64"/>
  <c r="AF38" i="64"/>
  <c r="AG38" i="64"/>
  <c r="AH38" i="64"/>
  <c r="AD41" i="64"/>
  <c r="AE41" i="64"/>
  <c r="AF41" i="64"/>
  <c r="AG41" i="64"/>
  <c r="AH41" i="64"/>
  <c r="AD42" i="64"/>
  <c r="AE42" i="64"/>
  <c r="AF42" i="64"/>
  <c r="AG42" i="64"/>
  <c r="AH42" i="64"/>
  <c r="AD43" i="64"/>
  <c r="AE43" i="64"/>
  <c r="AF43" i="64"/>
  <c r="AG43" i="64"/>
  <c r="AH43" i="64"/>
  <c r="AD46" i="64"/>
  <c r="AE46" i="64"/>
  <c r="AF46" i="64"/>
  <c r="AG46" i="64"/>
  <c r="AH46" i="64"/>
  <c r="AD47" i="64"/>
  <c r="AE47" i="64"/>
  <c r="AF47" i="64"/>
  <c r="AG47" i="64"/>
  <c r="AH47" i="64"/>
  <c r="AD48" i="64"/>
  <c r="AE48" i="64"/>
  <c r="AF48" i="64"/>
  <c r="AG48" i="64"/>
  <c r="AH48" i="64"/>
  <c r="AD51" i="64"/>
  <c r="AE51" i="64"/>
  <c r="AF51" i="64"/>
  <c r="AG51" i="64"/>
  <c r="AH51" i="64"/>
  <c r="AD52" i="64"/>
  <c r="AE52" i="64"/>
  <c r="AF52" i="64"/>
  <c r="AG52" i="64"/>
  <c r="AH52" i="64"/>
  <c r="AD53" i="64"/>
  <c r="AE53" i="64"/>
  <c r="AF53" i="64"/>
  <c r="AG53" i="64"/>
  <c r="AH53" i="64"/>
  <c r="AD56" i="64"/>
  <c r="AE56" i="64"/>
  <c r="AF56" i="64"/>
  <c r="AG56" i="64"/>
  <c r="AH56" i="64"/>
  <c r="AD57" i="64"/>
  <c r="AE57" i="64"/>
  <c r="AF57" i="64"/>
  <c r="AG57" i="64"/>
  <c r="AH57" i="64"/>
  <c r="AD58" i="64"/>
  <c r="AE58" i="64"/>
  <c r="AF58" i="64"/>
  <c r="AG58" i="64"/>
  <c r="AH58" i="64"/>
  <c r="AD59" i="64"/>
  <c r="AE59" i="64"/>
  <c r="AF59" i="64"/>
  <c r="AG59" i="64"/>
  <c r="AH59" i="64"/>
  <c r="AD62" i="64"/>
  <c r="AE62" i="64"/>
  <c r="AF62" i="64"/>
  <c r="AG62" i="64"/>
  <c r="AH62" i="64"/>
  <c r="AD63" i="64"/>
  <c r="AE63" i="64"/>
  <c r="AF63" i="64"/>
  <c r="AG63" i="64"/>
  <c r="AH63" i="64"/>
  <c r="AD64" i="64"/>
  <c r="AE64" i="64"/>
  <c r="AF64" i="64"/>
  <c r="AG64" i="64"/>
  <c r="AH64" i="64"/>
  <c r="AD65" i="64"/>
  <c r="AE65" i="64"/>
  <c r="AF65" i="64"/>
  <c r="AG65" i="64"/>
  <c r="AH65" i="64"/>
  <c r="AD68" i="64"/>
  <c r="AE68" i="64"/>
  <c r="AF68" i="64"/>
  <c r="AG68" i="64"/>
  <c r="AH68" i="64"/>
  <c r="AD69" i="64"/>
  <c r="AE69" i="64"/>
  <c r="AF69" i="64"/>
  <c r="AG69" i="64"/>
  <c r="AH69" i="64"/>
  <c r="AD70" i="64"/>
  <c r="AE70" i="64"/>
  <c r="AF70" i="64"/>
  <c r="AG70" i="64"/>
  <c r="AH70" i="64"/>
  <c r="AD71" i="64"/>
  <c r="AE71" i="64"/>
  <c r="AF71" i="64"/>
  <c r="AG71" i="64"/>
  <c r="AH71" i="64"/>
  <c r="AD74" i="64"/>
  <c r="AE74" i="64"/>
  <c r="AF74" i="64"/>
  <c r="AG74" i="64"/>
  <c r="AH74" i="64"/>
  <c r="AD75" i="64"/>
  <c r="AE75" i="64"/>
  <c r="AF75" i="64"/>
  <c r="AG75" i="64"/>
  <c r="AH75" i="64"/>
  <c r="AD76" i="64"/>
  <c r="AE76" i="64"/>
  <c r="AF76" i="64"/>
  <c r="AG76" i="64"/>
  <c r="AH76" i="64"/>
  <c r="AD77" i="64"/>
  <c r="AE77" i="64"/>
  <c r="AF77" i="64"/>
  <c r="AG77" i="64"/>
  <c r="AH77" i="64"/>
  <c r="AD78" i="64"/>
  <c r="AE78" i="64"/>
  <c r="AF78" i="64"/>
  <c r="AG78" i="64"/>
  <c r="AH78" i="64"/>
  <c r="AD81" i="64"/>
  <c r="AE81" i="64"/>
  <c r="AF81" i="64"/>
  <c r="AG81" i="64"/>
  <c r="AH81" i="64"/>
  <c r="AD82" i="64"/>
  <c r="AE82" i="64"/>
  <c r="AF82" i="64"/>
  <c r="AG82" i="64"/>
  <c r="AH82" i="64"/>
  <c r="AD83" i="64"/>
  <c r="AE83" i="64"/>
  <c r="AF83" i="64"/>
  <c r="AG83" i="64"/>
  <c r="AH83" i="64"/>
  <c r="AD84" i="64"/>
  <c r="AE84" i="64"/>
  <c r="AF84" i="64"/>
  <c r="AG84" i="64"/>
  <c r="AH84" i="64"/>
  <c r="AD85" i="64"/>
  <c r="AE85" i="64"/>
  <c r="AF85" i="64"/>
  <c r="AG85" i="64"/>
  <c r="AH85" i="64"/>
  <c r="AD88" i="64"/>
  <c r="AE88" i="64"/>
  <c r="AF88" i="64"/>
  <c r="AG88" i="64"/>
  <c r="AH88" i="64"/>
  <c r="AD89" i="64"/>
  <c r="AE89" i="64"/>
  <c r="AF89" i="64"/>
  <c r="AG89" i="64"/>
  <c r="AH89" i="64"/>
  <c r="AD90" i="64"/>
  <c r="AE90" i="64"/>
  <c r="AF90" i="64"/>
  <c r="AG90" i="64"/>
  <c r="AH90" i="64"/>
  <c r="AD91" i="64"/>
  <c r="AE91" i="64"/>
  <c r="AF91" i="64"/>
  <c r="AG91" i="64"/>
  <c r="AH91" i="64"/>
  <c r="AD92" i="64"/>
  <c r="AE92" i="64"/>
  <c r="AF92" i="64"/>
  <c r="AG92" i="64"/>
  <c r="AH92" i="64"/>
  <c r="AD93" i="64"/>
  <c r="AE93" i="64"/>
  <c r="AF93" i="64"/>
  <c r="AG93" i="64"/>
  <c r="AH93" i="64"/>
  <c r="AD94" i="64"/>
  <c r="AE94" i="64"/>
  <c r="AF94" i="64"/>
  <c r="AG94" i="64"/>
  <c r="AH94" i="64"/>
  <c r="AD95" i="64"/>
  <c r="AE95" i="64"/>
  <c r="AF95" i="64"/>
  <c r="AG95" i="64"/>
  <c r="AH95" i="64"/>
  <c r="AD96" i="64"/>
  <c r="AE96" i="64"/>
  <c r="AF96" i="64"/>
  <c r="AG96" i="64"/>
  <c r="AH96" i="64"/>
  <c r="AD97" i="64"/>
  <c r="AE97" i="64"/>
  <c r="AF97" i="64"/>
  <c r="AG97" i="64"/>
  <c r="AH97" i="64"/>
  <c r="AD98" i="64"/>
  <c r="AE98" i="64"/>
  <c r="AF98" i="64"/>
  <c r="AG98" i="64"/>
  <c r="AH98" i="64"/>
  <c r="AD99" i="64"/>
  <c r="AE99" i="64"/>
  <c r="AF99" i="64"/>
  <c r="AG99" i="64"/>
  <c r="AH99" i="64"/>
  <c r="AD100" i="64"/>
  <c r="AE100" i="64"/>
  <c r="AF100" i="64"/>
  <c r="AG100" i="64"/>
  <c r="AH100" i="64"/>
  <c r="AD101" i="64"/>
  <c r="AE101" i="64"/>
  <c r="AF101" i="64"/>
  <c r="AG101" i="64"/>
  <c r="AH101" i="64"/>
  <c r="AD102" i="64"/>
  <c r="AE102" i="64"/>
  <c r="AF102" i="64"/>
  <c r="AG102" i="64"/>
  <c r="AH102" i="64"/>
  <c r="AD103" i="64"/>
  <c r="AE103" i="64"/>
  <c r="AF103" i="64"/>
  <c r="AG103" i="64"/>
  <c r="AH103" i="64"/>
  <c r="AD104" i="64"/>
  <c r="AE104" i="64"/>
  <c r="AF104" i="64"/>
  <c r="AG104" i="64"/>
  <c r="AH104" i="64"/>
  <c r="AD105" i="64"/>
  <c r="AE105" i="64"/>
  <c r="AF105" i="64"/>
  <c r="AG105" i="64"/>
  <c r="AH105" i="64"/>
  <c r="AD106" i="64"/>
  <c r="AE106" i="64"/>
  <c r="AF106" i="64"/>
  <c r="AG106" i="64"/>
  <c r="AH106" i="64"/>
  <c r="AD107" i="64"/>
  <c r="AE107" i="64"/>
  <c r="AF107" i="64"/>
  <c r="AG107" i="64"/>
  <c r="AH107" i="64"/>
  <c r="AD108" i="64"/>
  <c r="AE108" i="64"/>
  <c r="AF108" i="64"/>
  <c r="AG108" i="64"/>
  <c r="AH108" i="64"/>
  <c r="AD109" i="64"/>
  <c r="AE109" i="64"/>
  <c r="AF109" i="64"/>
  <c r="AG109" i="64"/>
  <c r="AH109" i="64"/>
  <c r="AD110" i="64"/>
  <c r="AE110" i="64"/>
  <c r="AF110" i="64"/>
  <c r="AG110" i="64"/>
  <c r="AH110" i="64"/>
  <c r="AD111" i="64"/>
  <c r="AE111" i="64"/>
  <c r="AF111" i="64"/>
  <c r="AG111" i="64"/>
  <c r="AH111" i="64"/>
  <c r="AD112" i="64"/>
  <c r="AE112" i="64"/>
  <c r="AF112" i="64"/>
  <c r="AG112" i="64"/>
  <c r="AH112" i="64"/>
  <c r="AD113" i="64"/>
  <c r="AE113" i="64"/>
  <c r="AF113" i="64"/>
  <c r="AG113" i="64"/>
  <c r="AH113" i="64"/>
  <c r="AD114" i="64"/>
  <c r="AE114" i="64"/>
  <c r="AF114" i="64"/>
  <c r="AG114" i="64"/>
  <c r="AH114" i="64"/>
  <c r="AD115" i="64"/>
  <c r="AE115" i="64"/>
  <c r="AF115" i="64"/>
  <c r="AG115" i="64"/>
  <c r="AH115" i="64"/>
  <c r="AD116" i="64"/>
  <c r="AE116" i="64"/>
  <c r="AF116" i="64"/>
  <c r="AG116" i="64"/>
  <c r="AH116" i="64"/>
  <c r="AD117" i="64"/>
  <c r="AE117" i="64"/>
  <c r="AF117" i="64"/>
  <c r="AG117" i="64"/>
  <c r="AH117" i="64"/>
  <c r="AD118" i="64"/>
  <c r="AE118" i="64"/>
  <c r="AF118" i="64"/>
  <c r="AG118" i="64"/>
  <c r="AH118" i="64"/>
  <c r="AD119" i="64"/>
  <c r="AE119" i="64"/>
  <c r="AF119" i="64"/>
  <c r="AG119" i="64"/>
  <c r="AH119" i="64"/>
  <c r="AD120" i="64"/>
  <c r="AE120" i="64"/>
  <c r="AF120" i="64"/>
  <c r="AG120" i="64"/>
  <c r="AH120" i="64"/>
  <c r="AD121" i="64"/>
  <c r="AE121" i="64"/>
  <c r="AF121" i="64"/>
  <c r="AG121" i="64"/>
  <c r="AH121" i="64"/>
  <c r="AD122" i="64"/>
  <c r="AE122" i="64"/>
  <c r="AF122" i="64"/>
  <c r="AG122" i="64"/>
  <c r="AH122" i="64"/>
  <c r="AD123" i="64"/>
  <c r="AE123" i="64"/>
  <c r="AF123" i="64"/>
  <c r="AG123" i="64"/>
  <c r="AH123" i="64"/>
  <c r="AD124" i="64"/>
  <c r="AE124" i="64"/>
  <c r="AF124" i="64"/>
  <c r="AG124" i="64"/>
  <c r="AH124" i="64"/>
  <c r="AD125" i="64"/>
  <c r="AE125" i="64"/>
  <c r="AF125" i="64"/>
  <c r="AG125" i="64"/>
  <c r="AH125" i="64"/>
  <c r="AD126" i="64"/>
  <c r="AE126" i="64"/>
  <c r="AF126" i="64"/>
  <c r="AG126" i="64"/>
  <c r="AH126" i="64"/>
  <c r="AD127" i="64"/>
  <c r="AE127" i="64"/>
  <c r="AF127" i="64"/>
  <c r="AG127" i="64"/>
  <c r="AH127" i="64"/>
  <c r="AD128" i="64"/>
  <c r="AE128" i="64"/>
  <c r="AF128" i="64"/>
  <c r="AG128" i="64"/>
  <c r="AH128" i="64"/>
  <c r="AD129" i="64"/>
  <c r="AE129" i="64"/>
  <c r="AF129" i="64"/>
  <c r="AG129" i="64"/>
  <c r="AH129" i="64"/>
  <c r="AD130" i="64"/>
  <c r="AE130" i="64"/>
  <c r="AF130" i="64"/>
  <c r="AG130" i="64"/>
  <c r="AH130" i="64"/>
  <c r="AD131" i="64"/>
  <c r="AE131" i="64"/>
  <c r="AF131" i="64"/>
  <c r="AG131" i="64"/>
  <c r="AH131" i="64"/>
  <c r="AD132" i="64"/>
  <c r="AE132" i="64"/>
  <c r="AF132" i="64"/>
  <c r="AG132" i="64"/>
  <c r="AH132" i="64"/>
  <c r="AD133" i="64"/>
  <c r="AE133" i="64"/>
  <c r="AF133" i="64"/>
  <c r="AG133" i="64"/>
  <c r="AH133" i="64"/>
  <c r="AD134" i="64"/>
  <c r="AE134" i="64"/>
  <c r="AF134" i="64"/>
  <c r="AG134" i="64"/>
  <c r="AH134" i="64"/>
  <c r="AD135" i="64"/>
  <c r="AE135" i="64"/>
  <c r="AF135" i="64"/>
  <c r="AG135" i="64"/>
  <c r="AH135" i="64"/>
  <c r="AD136" i="64"/>
  <c r="AE136" i="64"/>
  <c r="AF136" i="64"/>
  <c r="AG136" i="64"/>
  <c r="AH136" i="64"/>
  <c r="AD137" i="64"/>
  <c r="AE137" i="64"/>
  <c r="AF137" i="64"/>
  <c r="AG137" i="64"/>
  <c r="AH137" i="64"/>
  <c r="AD138" i="64"/>
  <c r="AE138" i="64"/>
  <c r="AF138" i="64"/>
  <c r="AG138" i="64"/>
  <c r="AH138" i="64"/>
  <c r="AD139" i="64"/>
  <c r="AE139" i="64"/>
  <c r="AF139" i="64"/>
  <c r="AG139" i="64"/>
  <c r="AH139" i="64"/>
  <c r="AD140" i="64"/>
  <c r="AE140" i="64"/>
  <c r="AF140" i="64"/>
  <c r="AG140" i="64"/>
  <c r="AH140" i="64"/>
  <c r="AD141" i="64"/>
  <c r="AE141" i="64"/>
  <c r="AF141" i="64"/>
  <c r="AG141" i="64"/>
  <c r="AH141" i="64"/>
  <c r="AD142" i="64"/>
  <c r="AE142" i="64"/>
  <c r="AF142" i="64"/>
  <c r="AG142" i="64"/>
  <c r="AH142" i="64"/>
  <c r="AD143" i="64"/>
  <c r="AE143" i="64"/>
  <c r="AF143" i="64"/>
  <c r="AG143" i="64"/>
  <c r="AH143" i="64"/>
  <c r="AD144" i="64"/>
  <c r="AE144" i="64"/>
  <c r="AF144" i="64"/>
  <c r="AG144" i="64"/>
  <c r="AH144" i="64"/>
  <c r="AD145" i="64"/>
  <c r="AE145" i="64"/>
  <c r="AF145" i="64"/>
  <c r="AG145" i="64"/>
  <c r="AH145" i="64"/>
  <c r="AD146" i="64"/>
  <c r="AE146" i="64"/>
  <c r="AF146" i="64"/>
  <c r="AG146" i="64"/>
  <c r="AH146" i="64"/>
  <c r="AD147" i="64"/>
  <c r="AE147" i="64"/>
  <c r="AF147" i="64"/>
  <c r="AG147" i="64"/>
  <c r="AH147" i="64"/>
  <c r="AD148" i="64"/>
  <c r="AE148" i="64"/>
  <c r="AF148" i="64"/>
  <c r="AG148" i="64"/>
  <c r="AH148" i="64"/>
  <c r="AD149" i="64"/>
  <c r="AE149" i="64"/>
  <c r="AF149" i="64"/>
  <c r="AG149" i="64"/>
  <c r="AH149" i="64"/>
  <c r="AD150" i="64"/>
  <c r="AE150" i="64"/>
  <c r="AF150" i="64"/>
  <c r="AG150" i="64"/>
  <c r="AH150" i="64"/>
  <c r="AD151" i="64"/>
  <c r="AE151" i="64"/>
  <c r="AF151" i="64"/>
  <c r="AG151" i="64"/>
  <c r="AH151" i="64"/>
  <c r="AD152" i="64"/>
  <c r="AE152" i="64"/>
  <c r="AF152" i="64"/>
  <c r="AG152" i="64"/>
  <c r="AH152" i="64"/>
  <c r="AD153" i="64"/>
  <c r="AE153" i="64"/>
  <c r="AF153" i="64"/>
  <c r="AG153" i="64"/>
  <c r="AH153" i="64"/>
  <c r="AD154" i="64"/>
  <c r="AE154" i="64"/>
  <c r="AF154" i="64"/>
  <c r="AG154" i="64"/>
  <c r="AH154" i="64"/>
  <c r="AD155" i="64"/>
  <c r="AE155" i="64"/>
  <c r="AF155" i="64"/>
  <c r="AG155" i="64"/>
  <c r="AH155" i="64"/>
  <c r="AD156" i="64"/>
  <c r="AE156" i="64"/>
  <c r="AF156" i="64"/>
  <c r="AG156" i="64"/>
  <c r="AH156" i="64"/>
  <c r="AD157" i="64"/>
  <c r="AE157" i="64"/>
  <c r="AF157" i="64"/>
  <c r="AG157" i="64"/>
  <c r="AH157" i="64"/>
  <c r="AD158" i="64"/>
  <c r="AE158" i="64"/>
  <c r="AF158" i="64"/>
  <c r="AG158" i="64"/>
  <c r="AH158" i="64"/>
  <c r="AD159" i="64"/>
  <c r="AE159" i="64"/>
  <c r="AF159" i="64"/>
  <c r="AG159" i="64"/>
  <c r="AH159" i="64"/>
  <c r="AD160" i="64"/>
  <c r="AE160" i="64"/>
  <c r="AF160" i="64"/>
  <c r="AG160" i="64"/>
  <c r="AH160" i="64"/>
  <c r="AD161" i="64"/>
  <c r="AE161" i="64"/>
  <c r="AF161" i="64"/>
  <c r="AG161" i="64"/>
  <c r="AH161" i="64"/>
  <c r="AD162" i="64"/>
  <c r="AE162" i="64"/>
  <c r="AF162" i="64"/>
  <c r="AG162" i="64"/>
  <c r="AH162" i="64"/>
  <c r="AD163" i="64"/>
  <c r="AE163" i="64"/>
  <c r="AF163" i="64"/>
  <c r="AG163" i="64"/>
  <c r="AH163" i="64"/>
  <c r="AD164" i="64"/>
  <c r="AE164" i="64"/>
  <c r="AF164" i="64"/>
  <c r="AG164" i="64"/>
  <c r="AH164" i="64"/>
  <c r="AD165" i="64"/>
  <c r="AE165" i="64"/>
  <c r="AF165" i="64"/>
  <c r="AG165" i="64"/>
  <c r="AH165" i="64"/>
  <c r="AD166" i="64"/>
  <c r="AE166" i="64"/>
  <c r="AF166" i="64"/>
  <c r="AG166" i="64"/>
  <c r="AH166" i="64"/>
  <c r="AD167" i="64"/>
  <c r="AE167" i="64"/>
  <c r="AF167" i="64"/>
  <c r="AG167" i="64"/>
  <c r="AH167" i="64"/>
  <c r="AD168" i="64"/>
  <c r="AE168" i="64"/>
  <c r="AF168" i="64"/>
  <c r="AG168" i="64"/>
  <c r="AH168" i="64"/>
  <c r="AD169" i="64"/>
  <c r="AE169" i="64"/>
  <c r="AF169" i="64"/>
  <c r="AG169" i="64"/>
  <c r="AH169" i="64"/>
  <c r="AD170" i="64"/>
  <c r="AE170" i="64"/>
  <c r="AF170" i="64"/>
  <c r="AG170" i="64"/>
  <c r="AH170" i="64"/>
  <c r="AD171" i="64"/>
  <c r="AE171" i="64"/>
  <c r="AF171" i="64"/>
  <c r="AG171" i="64"/>
  <c r="AH171" i="64"/>
  <c r="AD172" i="64"/>
  <c r="AE172" i="64"/>
  <c r="AF172" i="64"/>
  <c r="AG172" i="64"/>
  <c r="AH172" i="64"/>
  <c r="AD173" i="64"/>
  <c r="AE173" i="64"/>
  <c r="AF173" i="64"/>
  <c r="AG173" i="64"/>
  <c r="AH173" i="64"/>
  <c r="AD174" i="64"/>
  <c r="AE174" i="64"/>
  <c r="AF174" i="64"/>
  <c r="AG174" i="64"/>
  <c r="AH174" i="64"/>
  <c r="AD175" i="64"/>
  <c r="AE175" i="64"/>
  <c r="AF175" i="64"/>
  <c r="AG175" i="64"/>
  <c r="AH175" i="64"/>
  <c r="AD176" i="64"/>
  <c r="AE176" i="64"/>
  <c r="AF176" i="64"/>
  <c r="AG176" i="64"/>
  <c r="AH176" i="64"/>
  <c r="AD177" i="64"/>
  <c r="AE177" i="64"/>
  <c r="AF177" i="64"/>
  <c r="AG177" i="64"/>
  <c r="AH177" i="64"/>
  <c r="AD178" i="64"/>
  <c r="AE178" i="64"/>
  <c r="AF178" i="64"/>
  <c r="AG178" i="64"/>
  <c r="AH178" i="64"/>
  <c r="AD179" i="64"/>
  <c r="AE179" i="64"/>
  <c r="AF179" i="64"/>
  <c r="AG179" i="64"/>
  <c r="AH179" i="64"/>
  <c r="AD180" i="64"/>
  <c r="AE180" i="64"/>
  <c r="AF180" i="64"/>
  <c r="AG180" i="64"/>
  <c r="AH180" i="64"/>
  <c r="AD181" i="64"/>
  <c r="AE181" i="64"/>
  <c r="AF181" i="64"/>
  <c r="AG181" i="64"/>
  <c r="AH181" i="64"/>
  <c r="AD182" i="64"/>
  <c r="AE182" i="64"/>
  <c r="AF182" i="64"/>
  <c r="AG182" i="64"/>
  <c r="AH182" i="64"/>
  <c r="AD183" i="64"/>
  <c r="AE183" i="64"/>
  <c r="AF183" i="64"/>
  <c r="AG183" i="64"/>
  <c r="AH183" i="64"/>
  <c r="AD184" i="64"/>
  <c r="AE184" i="64"/>
  <c r="AF184" i="64"/>
  <c r="AG184" i="64"/>
  <c r="AH184" i="64"/>
  <c r="AD185" i="64"/>
  <c r="AE185" i="64"/>
  <c r="AF185" i="64"/>
  <c r="AG185" i="64"/>
  <c r="AH185" i="64"/>
  <c r="AD186" i="64"/>
  <c r="AE186" i="64"/>
  <c r="AF186" i="64"/>
  <c r="AG186" i="64"/>
  <c r="AH186" i="64"/>
  <c r="AD187" i="64"/>
  <c r="AE187" i="64"/>
  <c r="AF187" i="64"/>
  <c r="AG187" i="64"/>
  <c r="AH187" i="64"/>
  <c r="AD188" i="64"/>
  <c r="AE188" i="64"/>
  <c r="AF188" i="64"/>
  <c r="AG188" i="64"/>
  <c r="AH188" i="64"/>
  <c r="AD189" i="64"/>
  <c r="AE189" i="64"/>
  <c r="AF189" i="64"/>
  <c r="AG189" i="64"/>
  <c r="AH189" i="64"/>
  <c r="AD190" i="64"/>
  <c r="AE190" i="64"/>
  <c r="AF190" i="64"/>
  <c r="AG190" i="64"/>
  <c r="AH190" i="64"/>
  <c r="AD191" i="64"/>
  <c r="AE191" i="64"/>
  <c r="AF191" i="64"/>
  <c r="AG191" i="64"/>
  <c r="AH191" i="64"/>
  <c r="AD192" i="64"/>
  <c r="AE192" i="64"/>
  <c r="AF192" i="64"/>
  <c r="AG192" i="64"/>
  <c r="AH192" i="64"/>
  <c r="AD193" i="64"/>
  <c r="AE193" i="64"/>
  <c r="AF193" i="64"/>
  <c r="AG193" i="64"/>
  <c r="AH193" i="64"/>
  <c r="AD194" i="64"/>
  <c r="AE194" i="64"/>
  <c r="AF194" i="64"/>
  <c r="AG194" i="64"/>
  <c r="AH194" i="64"/>
  <c r="AD195" i="64"/>
  <c r="AE195" i="64"/>
  <c r="AF195" i="64"/>
  <c r="AG195" i="64"/>
  <c r="AH195" i="64"/>
  <c r="AD196" i="64"/>
  <c r="AE196" i="64"/>
  <c r="AF196" i="64"/>
  <c r="AG196" i="64"/>
  <c r="AH196" i="64"/>
  <c r="AD197" i="64"/>
  <c r="AE197" i="64"/>
  <c r="AF197" i="64"/>
  <c r="AG197" i="64"/>
  <c r="AH197" i="64"/>
  <c r="AD198" i="64"/>
  <c r="AE198" i="64"/>
  <c r="AF198" i="64"/>
  <c r="AG198" i="64"/>
  <c r="AH198" i="64"/>
  <c r="AD199" i="64"/>
  <c r="AE199" i="64"/>
  <c r="AF199" i="64"/>
  <c r="AG199" i="64"/>
  <c r="AH199" i="64"/>
  <c r="AD200" i="64"/>
  <c r="AE200" i="64"/>
  <c r="AF200" i="64"/>
  <c r="AG200" i="64"/>
  <c r="AH200" i="64"/>
  <c r="AD201" i="64"/>
  <c r="AE201" i="64"/>
  <c r="AF201" i="64"/>
  <c r="AG201" i="64"/>
  <c r="AH201" i="64"/>
  <c r="AD202" i="64"/>
  <c r="AE202" i="64"/>
  <c r="AF202" i="64"/>
  <c r="AG202" i="64"/>
  <c r="AH202" i="64"/>
  <c r="AD203" i="64"/>
  <c r="AE203" i="64"/>
  <c r="AF203" i="64"/>
  <c r="AG203" i="64"/>
  <c r="AH203" i="64"/>
  <c r="AD204" i="64"/>
  <c r="AE204" i="64"/>
  <c r="AF204" i="64"/>
  <c r="AG204" i="64"/>
  <c r="AH204" i="64"/>
  <c r="AD205" i="64"/>
  <c r="AE205" i="64"/>
  <c r="AF205" i="64"/>
  <c r="AG205" i="64"/>
  <c r="AH205" i="64"/>
  <c r="AD206" i="64"/>
  <c r="AE206" i="64"/>
  <c r="AF206" i="64"/>
  <c r="AG206" i="64"/>
  <c r="AH206" i="64"/>
  <c r="AD207" i="64"/>
  <c r="AE207" i="64"/>
  <c r="AF207" i="64"/>
  <c r="AG207" i="64"/>
  <c r="AH207" i="64"/>
  <c r="AD208" i="64"/>
  <c r="AE208" i="64"/>
  <c r="AF208" i="64"/>
  <c r="AG208" i="64"/>
  <c r="AH208" i="64"/>
  <c r="AD209" i="64"/>
  <c r="AE209" i="64"/>
  <c r="AF209" i="64"/>
  <c r="AG209" i="64"/>
  <c r="AH209" i="64"/>
  <c r="AD210" i="64"/>
  <c r="AE210" i="64"/>
  <c r="AF210" i="64"/>
  <c r="AG210" i="64"/>
  <c r="AH210" i="64"/>
  <c r="AD211" i="64"/>
  <c r="AE211" i="64"/>
  <c r="AF211" i="64"/>
  <c r="AG211" i="64"/>
  <c r="AH211" i="64"/>
  <c r="AD212" i="64"/>
  <c r="AE212" i="64"/>
  <c r="AF212" i="64"/>
  <c r="AG212" i="64"/>
  <c r="AH212" i="64"/>
  <c r="AD213" i="64"/>
  <c r="AE213" i="64"/>
  <c r="AF213" i="64"/>
  <c r="AG213" i="64"/>
  <c r="AH213" i="64"/>
  <c r="AD214" i="64"/>
  <c r="AE214" i="64"/>
  <c r="AF214" i="64"/>
  <c r="AG214" i="64"/>
  <c r="AH214" i="64"/>
  <c r="AD215" i="64"/>
  <c r="AE215" i="64"/>
  <c r="AF215" i="64"/>
  <c r="AG215" i="64"/>
  <c r="AH215" i="64"/>
  <c r="AD216" i="64"/>
  <c r="AE216" i="64"/>
  <c r="AF216" i="64"/>
  <c r="AG216" i="64"/>
  <c r="AH216" i="64"/>
  <c r="AD217" i="64"/>
  <c r="AE217" i="64"/>
  <c r="AF217" i="64"/>
  <c r="AG217" i="64"/>
  <c r="AH217" i="64"/>
  <c r="AD218" i="64"/>
  <c r="AE218" i="64"/>
  <c r="AF218" i="64"/>
  <c r="AG218" i="64"/>
  <c r="AH218" i="64"/>
  <c r="AD219" i="64"/>
  <c r="AE219" i="64"/>
  <c r="AF219" i="64"/>
  <c r="AG219" i="64"/>
  <c r="AH219" i="64"/>
  <c r="AD220" i="64"/>
  <c r="AE220" i="64"/>
  <c r="AF220" i="64"/>
  <c r="AG220" i="64"/>
  <c r="AH220" i="64"/>
  <c r="AD221" i="64"/>
  <c r="AE221" i="64"/>
  <c r="AF221" i="64"/>
  <c r="AG221" i="64"/>
  <c r="AH221" i="64"/>
  <c r="AD222" i="64"/>
  <c r="AE222" i="64"/>
  <c r="AF222" i="64"/>
  <c r="AG222" i="64"/>
  <c r="AH222" i="64"/>
  <c r="AD223" i="64"/>
  <c r="AE223" i="64"/>
  <c r="AF223" i="64"/>
  <c r="AG223" i="64"/>
  <c r="AH223" i="64"/>
  <c r="AD224" i="64"/>
  <c r="AE224" i="64"/>
  <c r="AF224" i="64"/>
  <c r="AG224" i="64"/>
  <c r="AH224" i="64"/>
  <c r="AD225" i="64"/>
  <c r="AE225" i="64"/>
  <c r="AF225" i="64"/>
  <c r="AG225" i="64"/>
  <c r="AH225" i="64"/>
  <c r="AD226" i="64"/>
  <c r="AE226" i="64"/>
  <c r="AF226" i="64"/>
  <c r="AG226" i="64"/>
  <c r="AH226" i="64"/>
  <c r="AD227" i="64"/>
  <c r="AE227" i="64"/>
  <c r="AF227" i="64"/>
  <c r="AG227" i="64"/>
  <c r="AH227" i="64"/>
  <c r="AD228" i="64"/>
  <c r="AE228" i="64"/>
  <c r="AF228" i="64"/>
  <c r="AG228" i="64"/>
  <c r="AH228" i="64"/>
  <c r="AD229" i="64"/>
  <c r="AE229" i="64"/>
  <c r="AF229" i="64"/>
  <c r="AG229" i="64"/>
  <c r="AH229" i="64"/>
  <c r="AD230" i="64"/>
  <c r="AE230" i="64"/>
  <c r="AF230" i="64"/>
  <c r="AG230" i="64"/>
  <c r="AH230" i="64"/>
  <c r="AD231" i="64"/>
  <c r="AE231" i="64"/>
  <c r="AF231" i="64"/>
  <c r="AG231" i="64"/>
  <c r="AH231" i="64"/>
  <c r="AD232" i="64"/>
  <c r="AE232" i="64"/>
  <c r="AF232" i="64"/>
  <c r="AG232" i="64"/>
  <c r="AH232" i="64"/>
  <c r="AD233" i="64"/>
  <c r="AE233" i="64"/>
  <c r="AF233" i="64"/>
  <c r="AG233" i="64"/>
  <c r="AH233" i="64"/>
  <c r="AD234" i="64"/>
  <c r="AE234" i="64"/>
  <c r="AF234" i="64"/>
  <c r="AG234" i="64"/>
  <c r="AH234" i="64"/>
  <c r="AD235" i="64"/>
  <c r="AE235" i="64"/>
  <c r="AF235" i="64"/>
  <c r="AG235" i="64"/>
  <c r="AH235" i="64"/>
  <c r="AD236" i="64"/>
  <c r="AE236" i="64"/>
  <c r="AF236" i="64"/>
  <c r="AG236" i="64"/>
  <c r="AH236" i="64"/>
  <c r="AD237" i="64"/>
  <c r="AE237" i="64"/>
  <c r="AF237" i="64"/>
  <c r="AG237" i="64"/>
  <c r="AH237" i="64"/>
  <c r="AD238" i="64"/>
  <c r="AE238" i="64"/>
  <c r="AF238" i="64"/>
  <c r="AG238" i="64"/>
  <c r="AH238" i="64"/>
  <c r="AD239" i="64"/>
  <c r="AE239" i="64"/>
  <c r="AF239" i="64"/>
  <c r="AG239" i="64"/>
  <c r="AH239" i="64"/>
  <c r="AD240" i="64"/>
  <c r="AE240" i="64"/>
  <c r="AF240" i="64"/>
  <c r="AG240" i="64"/>
  <c r="AH240" i="64"/>
  <c r="AD241" i="64"/>
  <c r="AE241" i="64"/>
  <c r="AF241" i="64"/>
  <c r="AG241" i="64"/>
  <c r="AH241" i="64"/>
  <c r="AD242" i="64"/>
  <c r="AE242" i="64"/>
  <c r="AF242" i="64"/>
  <c r="AG242" i="64"/>
  <c r="AH242" i="64"/>
  <c r="AD243" i="64"/>
  <c r="AE243" i="64"/>
  <c r="AF243" i="64"/>
  <c r="AG243" i="64"/>
  <c r="AH243" i="64"/>
  <c r="AD244" i="64"/>
  <c r="AE244" i="64"/>
  <c r="AF244" i="64"/>
  <c r="AG244" i="64"/>
  <c r="AH244" i="64"/>
  <c r="AD245" i="64"/>
  <c r="AE245" i="64"/>
  <c r="AF245" i="64"/>
  <c r="AG245" i="64"/>
  <c r="AH245" i="64"/>
  <c r="AD246" i="64"/>
  <c r="AE246" i="64"/>
  <c r="AF246" i="64"/>
  <c r="AG246" i="64"/>
  <c r="AH246" i="64"/>
  <c r="AD247" i="64"/>
  <c r="AE247" i="64"/>
  <c r="AF247" i="64"/>
  <c r="AG247" i="64"/>
  <c r="AH247" i="64"/>
  <c r="AD248" i="64"/>
  <c r="AE248" i="64"/>
  <c r="AF248" i="64"/>
  <c r="AG248" i="64"/>
  <c r="AH248" i="64"/>
  <c r="AD249" i="64"/>
  <c r="AE249" i="64"/>
  <c r="AF249" i="64"/>
  <c r="AG249" i="64"/>
  <c r="AH249" i="64"/>
  <c r="AD250" i="64"/>
  <c r="AE250" i="64"/>
  <c r="AF250" i="64"/>
  <c r="AG250" i="64"/>
  <c r="AH250" i="64"/>
  <c r="AD251" i="64"/>
  <c r="AE251" i="64"/>
  <c r="AF251" i="64"/>
  <c r="AG251" i="64"/>
  <c r="AH251" i="64"/>
  <c r="AD252" i="64"/>
  <c r="AE252" i="64"/>
  <c r="AF252" i="64"/>
  <c r="AG252" i="64"/>
  <c r="AH252" i="64"/>
  <c r="AD253" i="64"/>
  <c r="AE253" i="64"/>
  <c r="AF253" i="64"/>
  <c r="AG253" i="64"/>
  <c r="AH253" i="64"/>
  <c r="AD254" i="64"/>
  <c r="AE254" i="64"/>
  <c r="AF254" i="64"/>
  <c r="AG254" i="64"/>
  <c r="AH254" i="64"/>
  <c r="AD255" i="64"/>
  <c r="AE255" i="64"/>
  <c r="AF255" i="64"/>
  <c r="AG255" i="64"/>
  <c r="AH255" i="64"/>
  <c r="AD256" i="64"/>
  <c r="AE256" i="64"/>
  <c r="AF256" i="64"/>
  <c r="AG256" i="64"/>
  <c r="AH256" i="64"/>
  <c r="AD257" i="64"/>
  <c r="AE257" i="64"/>
  <c r="AF257" i="64"/>
  <c r="AG257" i="64"/>
  <c r="AH257" i="64"/>
  <c r="AD258" i="64"/>
  <c r="AE258" i="64"/>
  <c r="AF258" i="64"/>
  <c r="AG258" i="64"/>
  <c r="AH258" i="64"/>
  <c r="AD259" i="64"/>
  <c r="AE259" i="64"/>
  <c r="AF259" i="64"/>
  <c r="AG259" i="64"/>
  <c r="AH259" i="64"/>
  <c r="AD260" i="64"/>
  <c r="AE260" i="64"/>
  <c r="AF260" i="64"/>
  <c r="AG260" i="64"/>
  <c r="AH260" i="64"/>
  <c r="AD261" i="64"/>
  <c r="AE261" i="64"/>
  <c r="AF261" i="64"/>
  <c r="AG261" i="64"/>
  <c r="AH261" i="64"/>
  <c r="AD262" i="64"/>
  <c r="AE262" i="64"/>
  <c r="AF262" i="64"/>
  <c r="AG262" i="64"/>
  <c r="AH262" i="64"/>
  <c r="AD263" i="64"/>
  <c r="AE263" i="64"/>
  <c r="AF263" i="64"/>
  <c r="AG263" i="64"/>
  <c r="AH263" i="64"/>
  <c r="AD264" i="64"/>
  <c r="AE264" i="64"/>
  <c r="AF264" i="64"/>
  <c r="AG264" i="64"/>
  <c r="AH264" i="64"/>
  <c r="AD265" i="64"/>
  <c r="AE265" i="64"/>
  <c r="AF265" i="64"/>
  <c r="AG265" i="64"/>
  <c r="AH265" i="64"/>
  <c r="AD266" i="64"/>
  <c r="AE266" i="64"/>
  <c r="AF266" i="64"/>
  <c r="AG266" i="64"/>
  <c r="AH266" i="64"/>
  <c r="AD267" i="64"/>
  <c r="AE267" i="64"/>
  <c r="AF267" i="64"/>
  <c r="AG267" i="64"/>
  <c r="AH267" i="64"/>
  <c r="AD268" i="64"/>
  <c r="AE268" i="64"/>
  <c r="AF268" i="64"/>
  <c r="AG268" i="64"/>
  <c r="AH268" i="64"/>
  <c r="AD269" i="64"/>
  <c r="AE269" i="64"/>
  <c r="AF269" i="64"/>
  <c r="AG269" i="64"/>
  <c r="AH269" i="64"/>
  <c r="AD270" i="64"/>
  <c r="AE270" i="64"/>
  <c r="AF270" i="64"/>
  <c r="AG270" i="64"/>
  <c r="AH270" i="64"/>
  <c r="AD271" i="64"/>
  <c r="AE271" i="64"/>
  <c r="AF271" i="64"/>
  <c r="AG271" i="64"/>
  <c r="AH271" i="64"/>
  <c r="AD272" i="64"/>
  <c r="AE272" i="64"/>
  <c r="AF272" i="64"/>
  <c r="AG272" i="64"/>
  <c r="AH272" i="64"/>
  <c r="AD273" i="64"/>
  <c r="AE273" i="64"/>
  <c r="AF273" i="64"/>
  <c r="AG273" i="64"/>
  <c r="AH273" i="64"/>
  <c r="AD274" i="64"/>
  <c r="AE274" i="64"/>
  <c r="AF274" i="64"/>
  <c r="AG274" i="64"/>
  <c r="AH274" i="64"/>
  <c r="AD275" i="64"/>
  <c r="AE275" i="64"/>
  <c r="AF275" i="64"/>
  <c r="AG275" i="64"/>
  <c r="AH275" i="64"/>
  <c r="AD276" i="64"/>
  <c r="AE276" i="64"/>
  <c r="AF276" i="64"/>
  <c r="AG276" i="64"/>
  <c r="AH276" i="64"/>
  <c r="AD277" i="64"/>
  <c r="AE277" i="64"/>
  <c r="AF277" i="64"/>
  <c r="AG277" i="64"/>
  <c r="AH277" i="64"/>
  <c r="AD278" i="64"/>
  <c r="AE278" i="64"/>
  <c r="AF278" i="64"/>
  <c r="AG278" i="64"/>
  <c r="AH278" i="64"/>
  <c r="AD279" i="64"/>
  <c r="AE279" i="64"/>
  <c r="AF279" i="64"/>
  <c r="AG279" i="64"/>
  <c r="AH279" i="64"/>
  <c r="AD280" i="64"/>
  <c r="AE280" i="64"/>
  <c r="AF280" i="64"/>
  <c r="AG280" i="64"/>
  <c r="AH280" i="64"/>
  <c r="AD281" i="64"/>
  <c r="AE281" i="64"/>
  <c r="AF281" i="64"/>
  <c r="AG281" i="64"/>
  <c r="AH281" i="64"/>
  <c r="AD282" i="64"/>
  <c r="AE282" i="64"/>
  <c r="AF282" i="64"/>
  <c r="AG282" i="64"/>
  <c r="AH282" i="64"/>
  <c r="AD283" i="64"/>
  <c r="AE283" i="64"/>
  <c r="AF283" i="64"/>
  <c r="AG283" i="64"/>
  <c r="AH283" i="64"/>
  <c r="AD284" i="64"/>
  <c r="AE284" i="64"/>
  <c r="AF284" i="64"/>
  <c r="AG284" i="64"/>
  <c r="AH284" i="64"/>
  <c r="AD285" i="64"/>
  <c r="AE285" i="64"/>
  <c r="AF285" i="64"/>
  <c r="AG285" i="64"/>
  <c r="AH285" i="64"/>
  <c r="AD286" i="64"/>
  <c r="AE286" i="64"/>
  <c r="AF286" i="64"/>
  <c r="AG286" i="64"/>
  <c r="AH286" i="64"/>
  <c r="AD287" i="64"/>
  <c r="AE287" i="64"/>
  <c r="AF287" i="64"/>
  <c r="AG287" i="64"/>
  <c r="AH287" i="64"/>
  <c r="AD288" i="64"/>
  <c r="AE288" i="64"/>
  <c r="AF288" i="64"/>
  <c r="AG288" i="64"/>
  <c r="AH288" i="64"/>
  <c r="AD289" i="64"/>
  <c r="AE289" i="64"/>
  <c r="AF289" i="64"/>
  <c r="AG289" i="64"/>
  <c r="AH289" i="64"/>
  <c r="AD290" i="64"/>
  <c r="AE290" i="64"/>
  <c r="AF290" i="64"/>
  <c r="AG290" i="64"/>
  <c r="AH290" i="64"/>
  <c r="AD291" i="64"/>
  <c r="AE291" i="64"/>
  <c r="AF291" i="64"/>
  <c r="AG291" i="64"/>
  <c r="AH291" i="64"/>
  <c r="AD292" i="64"/>
  <c r="AE292" i="64"/>
  <c r="AF292" i="64"/>
  <c r="AG292" i="64"/>
  <c r="AH292" i="64"/>
  <c r="AD293" i="64"/>
  <c r="AE293" i="64"/>
  <c r="AF293" i="64"/>
  <c r="AG293" i="64"/>
  <c r="AH293" i="64"/>
  <c r="AD294" i="64"/>
  <c r="AE294" i="64"/>
  <c r="AF294" i="64"/>
  <c r="AG294" i="64"/>
  <c r="AH294" i="64"/>
  <c r="AD295" i="64"/>
  <c r="AE295" i="64"/>
  <c r="AF295" i="64"/>
  <c r="AG295" i="64"/>
  <c r="AH295" i="64"/>
  <c r="AD296" i="64"/>
  <c r="AE296" i="64"/>
  <c r="AF296" i="64"/>
  <c r="AG296" i="64"/>
  <c r="AH296" i="64"/>
  <c r="AD297" i="64"/>
  <c r="AE297" i="64"/>
  <c r="AF297" i="64"/>
  <c r="AG297" i="64"/>
  <c r="AH297" i="64"/>
  <c r="AD298" i="64"/>
  <c r="AE298" i="64"/>
  <c r="AF298" i="64"/>
  <c r="AG298" i="64"/>
  <c r="AH298" i="64"/>
  <c r="AD299" i="64"/>
  <c r="AE299" i="64"/>
  <c r="AF299" i="64"/>
  <c r="AG299" i="64"/>
  <c r="AH299" i="64"/>
  <c r="AD300" i="64"/>
  <c r="AE300" i="64"/>
  <c r="AF300" i="64"/>
  <c r="AG300" i="64"/>
  <c r="AH300" i="64"/>
  <c r="AD301" i="64"/>
  <c r="AE301" i="64"/>
  <c r="AF301" i="64"/>
  <c r="AG301" i="64"/>
  <c r="AH301" i="64"/>
  <c r="AD302" i="64"/>
  <c r="AE302" i="64"/>
  <c r="AF302" i="64"/>
  <c r="AG302" i="64"/>
  <c r="AH302" i="64"/>
  <c r="AD303" i="64"/>
  <c r="AE303" i="64"/>
  <c r="AF303" i="64"/>
  <c r="AG303" i="64"/>
  <c r="AH303" i="64"/>
  <c r="AD304" i="64"/>
  <c r="AE304" i="64"/>
  <c r="AF304" i="64"/>
  <c r="AG304" i="64"/>
  <c r="AH304" i="64"/>
  <c r="AD305" i="64"/>
  <c r="AE305" i="64"/>
  <c r="AF305" i="64"/>
  <c r="AG305" i="64"/>
  <c r="AH305" i="64"/>
  <c r="AD306" i="64"/>
  <c r="AE306" i="64"/>
  <c r="AF306" i="64"/>
  <c r="AG306" i="64"/>
  <c r="AH306" i="64"/>
  <c r="AD307" i="64"/>
  <c r="AE307" i="64"/>
  <c r="AF307" i="64"/>
  <c r="AG307" i="64"/>
  <c r="AH307" i="64"/>
  <c r="AD308" i="64"/>
  <c r="AE308" i="64"/>
  <c r="AF308" i="64"/>
  <c r="AG308" i="64"/>
  <c r="AH308" i="64"/>
  <c r="AD309" i="64"/>
  <c r="AE309" i="64"/>
  <c r="AF309" i="64"/>
  <c r="AG309" i="64"/>
  <c r="AH309" i="64"/>
  <c r="AD310" i="64"/>
  <c r="AE310" i="64"/>
  <c r="AF310" i="64"/>
  <c r="AG310" i="64"/>
  <c r="AH310" i="64"/>
  <c r="AD311" i="64"/>
  <c r="AE311" i="64"/>
  <c r="AF311" i="64"/>
  <c r="AG311" i="64"/>
  <c r="AH311" i="64"/>
  <c r="AD312" i="64"/>
  <c r="AE312" i="64"/>
  <c r="AF312" i="64"/>
  <c r="AG312" i="64"/>
  <c r="AH312" i="64"/>
  <c r="AD313" i="64"/>
  <c r="AE313" i="64"/>
  <c r="AF313" i="64"/>
  <c r="AG313" i="64"/>
  <c r="AH313" i="64"/>
  <c r="AD314" i="64"/>
  <c r="AE314" i="64"/>
  <c r="AF314" i="64"/>
  <c r="AG314" i="64"/>
  <c r="AH314" i="64"/>
  <c r="AD315" i="64"/>
  <c r="AE315" i="64"/>
  <c r="AF315" i="64"/>
  <c r="AG315" i="64"/>
  <c r="AH315" i="64"/>
  <c r="AD316" i="64"/>
  <c r="AE316" i="64"/>
  <c r="AF316" i="64"/>
  <c r="AG316" i="64"/>
  <c r="AH316" i="64"/>
  <c r="AD317" i="64"/>
  <c r="AE317" i="64"/>
  <c r="AF317" i="64"/>
  <c r="AG317" i="64"/>
  <c r="AH317" i="64"/>
  <c r="AD318" i="64"/>
  <c r="AE318" i="64"/>
  <c r="AF318" i="64"/>
  <c r="AG318" i="64"/>
  <c r="AH318" i="64"/>
  <c r="AD319" i="64"/>
  <c r="AE319" i="64"/>
  <c r="AF319" i="64"/>
  <c r="AG319" i="64"/>
  <c r="AH319" i="64"/>
  <c r="AD320" i="64"/>
  <c r="AE320" i="64"/>
  <c r="AF320" i="64"/>
  <c r="AG320" i="64"/>
  <c r="AH320" i="64"/>
  <c r="AD321" i="64"/>
  <c r="AE321" i="64"/>
  <c r="AF321" i="64"/>
  <c r="AG321" i="64"/>
  <c r="AH321" i="64"/>
  <c r="AD322" i="64"/>
  <c r="AE322" i="64"/>
  <c r="AF322" i="64"/>
  <c r="AG322" i="64"/>
  <c r="AH322" i="64"/>
  <c r="AD323" i="64"/>
  <c r="AE323" i="64"/>
  <c r="AF323" i="64"/>
  <c r="AG323" i="64"/>
  <c r="AH323" i="64"/>
  <c r="AD324" i="64"/>
  <c r="AE324" i="64"/>
  <c r="AF324" i="64"/>
  <c r="AG324" i="64"/>
  <c r="AH324" i="64"/>
  <c r="AD325" i="64"/>
  <c r="AE325" i="64"/>
  <c r="AF325" i="64"/>
  <c r="AG325" i="64"/>
  <c r="AH325" i="64"/>
  <c r="AD326" i="64"/>
  <c r="AE326" i="64"/>
  <c r="AF326" i="64"/>
  <c r="AG326" i="64"/>
  <c r="AH326" i="64"/>
  <c r="AD327" i="64"/>
  <c r="AE327" i="64"/>
  <c r="AF327" i="64"/>
  <c r="AG327" i="64"/>
  <c r="AH327" i="64"/>
  <c r="AD328" i="64"/>
  <c r="AE328" i="64"/>
  <c r="AF328" i="64"/>
  <c r="AG328" i="64"/>
  <c r="AH328" i="64"/>
  <c r="AD329" i="64"/>
  <c r="AE329" i="64"/>
  <c r="AF329" i="64"/>
  <c r="AG329" i="64"/>
  <c r="AH329" i="64"/>
  <c r="AD330" i="64"/>
  <c r="AE330" i="64"/>
  <c r="AF330" i="64"/>
  <c r="AG330" i="64"/>
  <c r="AH330" i="64"/>
  <c r="AD331" i="64"/>
  <c r="AE331" i="64"/>
  <c r="AF331" i="64"/>
  <c r="AG331" i="64"/>
  <c r="AH331" i="64"/>
  <c r="AD332" i="64"/>
  <c r="AE332" i="64"/>
  <c r="AF332" i="64"/>
  <c r="AG332" i="64"/>
  <c r="AH332" i="64"/>
  <c r="AD333" i="64"/>
  <c r="AE333" i="64"/>
  <c r="AF333" i="64"/>
  <c r="AG333" i="64"/>
  <c r="AH333" i="64"/>
  <c r="AD334" i="64"/>
  <c r="AE334" i="64"/>
  <c r="AF334" i="64"/>
  <c r="AG334" i="64"/>
  <c r="AH334" i="64"/>
  <c r="AD335" i="64"/>
  <c r="AE335" i="64"/>
  <c r="AF335" i="64"/>
  <c r="AG335" i="64"/>
  <c r="AH335" i="64"/>
  <c r="AD336" i="64"/>
  <c r="AE336" i="64"/>
  <c r="AF336" i="64"/>
  <c r="AG336" i="64"/>
  <c r="AH336" i="64"/>
  <c r="AD337" i="64"/>
  <c r="AE337" i="64"/>
  <c r="AF337" i="64"/>
  <c r="AG337" i="64"/>
  <c r="AH337" i="64"/>
  <c r="AD338" i="64"/>
  <c r="AE338" i="64"/>
  <c r="AF338" i="64"/>
  <c r="AG338" i="64"/>
  <c r="AH338" i="64"/>
  <c r="AD339" i="64"/>
  <c r="AE339" i="64"/>
  <c r="AF339" i="64"/>
  <c r="AG339" i="64"/>
  <c r="AH339" i="64"/>
  <c r="AD340" i="64"/>
  <c r="AE340" i="64"/>
  <c r="AF340" i="64"/>
  <c r="AG340" i="64"/>
  <c r="AH340" i="64"/>
  <c r="AD341" i="64"/>
  <c r="AE341" i="64"/>
  <c r="AF341" i="64"/>
  <c r="AG341" i="64"/>
  <c r="AH341" i="64"/>
  <c r="AD342" i="64"/>
  <c r="AE342" i="64"/>
  <c r="AF342" i="64"/>
  <c r="AG342" i="64"/>
  <c r="AH342" i="64"/>
  <c r="AD343" i="64"/>
  <c r="AE343" i="64"/>
  <c r="AF343" i="64"/>
  <c r="AG343" i="64"/>
  <c r="AH343" i="64"/>
  <c r="AD344" i="64"/>
  <c r="AE344" i="64"/>
  <c r="AF344" i="64"/>
  <c r="AG344" i="64"/>
  <c r="AH344" i="64"/>
  <c r="AD345" i="64"/>
  <c r="AE345" i="64"/>
  <c r="AF345" i="64"/>
  <c r="AG345" i="64"/>
  <c r="AH345" i="64"/>
  <c r="AD346" i="64"/>
  <c r="AE346" i="64"/>
  <c r="AF346" i="64"/>
  <c r="AG346" i="64"/>
  <c r="AH346" i="64"/>
  <c r="AD347" i="64"/>
  <c r="AE347" i="64"/>
  <c r="AF347" i="64"/>
  <c r="AG347" i="64"/>
  <c r="AH347" i="64"/>
  <c r="AD348" i="64"/>
  <c r="AE348" i="64"/>
  <c r="AF348" i="64"/>
  <c r="AG348" i="64"/>
  <c r="AH348" i="64"/>
  <c r="AD349" i="64"/>
  <c r="AE349" i="64"/>
  <c r="AF349" i="64"/>
  <c r="AG349" i="64"/>
  <c r="AH349" i="64"/>
  <c r="AD350" i="64"/>
  <c r="AE350" i="64"/>
  <c r="AF350" i="64"/>
  <c r="AG350" i="64"/>
  <c r="AH350" i="64"/>
  <c r="AD351" i="64"/>
  <c r="AE351" i="64"/>
  <c r="AF351" i="64"/>
  <c r="AG351" i="64"/>
  <c r="AH351" i="64"/>
  <c r="AD352" i="64"/>
  <c r="AE352" i="64"/>
  <c r="AF352" i="64"/>
  <c r="AG352" i="64"/>
  <c r="AH352" i="64"/>
  <c r="AD353" i="64"/>
  <c r="AE353" i="64"/>
  <c r="AF353" i="64"/>
  <c r="AG353" i="64"/>
  <c r="AH353" i="64"/>
  <c r="AD354" i="64"/>
  <c r="AE354" i="64"/>
  <c r="AF354" i="64"/>
  <c r="AG354" i="64"/>
  <c r="AH354" i="64"/>
  <c r="AD355" i="64"/>
  <c r="AE355" i="64"/>
  <c r="AF355" i="64"/>
  <c r="AG355" i="64"/>
  <c r="AH355" i="64"/>
  <c r="AD356" i="64"/>
  <c r="AE356" i="64"/>
  <c r="AF356" i="64"/>
  <c r="AG356" i="64"/>
  <c r="AH356" i="64"/>
  <c r="AD357" i="64"/>
  <c r="AE357" i="64"/>
  <c r="AF357" i="64"/>
  <c r="AG357" i="64"/>
  <c r="AH357" i="64"/>
  <c r="AD358" i="64"/>
  <c r="AE358" i="64"/>
  <c r="AF358" i="64"/>
  <c r="AG358" i="64"/>
  <c r="AH358" i="64"/>
  <c r="AD359" i="64"/>
  <c r="AE359" i="64"/>
  <c r="AF359" i="64"/>
  <c r="AG359" i="64"/>
  <c r="AH359" i="64"/>
  <c r="AD360" i="64"/>
  <c r="AE360" i="64"/>
  <c r="AF360" i="64"/>
  <c r="AG360" i="64"/>
  <c r="AH360" i="64"/>
  <c r="AD361" i="64"/>
  <c r="AE361" i="64"/>
  <c r="AF361" i="64"/>
  <c r="AG361" i="64"/>
  <c r="AH361" i="64"/>
  <c r="AD362" i="64"/>
  <c r="AE362" i="64"/>
  <c r="AF362" i="64"/>
  <c r="AG362" i="64"/>
  <c r="AH362" i="64"/>
  <c r="AD363" i="64"/>
  <c r="AE363" i="64"/>
  <c r="AF363" i="64"/>
  <c r="AG363" i="64"/>
  <c r="AH363" i="64"/>
  <c r="W5" i="64"/>
  <c r="AW7" i="72" s="1"/>
  <c r="AA6" i="87" s="1"/>
  <c r="X5" i="64"/>
  <c r="AX7" i="72" s="1"/>
  <c r="AB6" i="87" s="1"/>
  <c r="Y5" i="64"/>
  <c r="AY7" i="72" s="1"/>
  <c r="AC6" i="87" s="1"/>
  <c r="Z5" i="64"/>
  <c r="AZ7" i="72" s="1"/>
  <c r="AD6" i="87" s="1"/>
  <c r="AA5" i="64"/>
  <c r="BA7" i="72" s="1"/>
  <c r="AE6" i="87" s="1"/>
  <c r="W6" i="64"/>
  <c r="AW8" i="72" s="1"/>
  <c r="AA7" i="87" s="1"/>
  <c r="X6" i="64"/>
  <c r="AX8" i="72" s="1"/>
  <c r="AB7" i="87" s="1"/>
  <c r="Y6" i="64"/>
  <c r="AY8" i="72" s="1"/>
  <c r="AC7" i="87" s="1"/>
  <c r="Z6" i="64"/>
  <c r="AZ8" i="72" s="1"/>
  <c r="AD7" i="87" s="1"/>
  <c r="AA6" i="64"/>
  <c r="BA8" i="72" s="1"/>
  <c r="AE7" i="87" s="1"/>
  <c r="W7" i="64"/>
  <c r="AW9" i="72" s="1"/>
  <c r="AA8" i="87" s="1"/>
  <c r="X7" i="64"/>
  <c r="AX9" i="72" s="1"/>
  <c r="AB8" i="87" s="1"/>
  <c r="Y7" i="64"/>
  <c r="AY9" i="72" s="1"/>
  <c r="AC8" i="87" s="1"/>
  <c r="Z7" i="64"/>
  <c r="AZ9" i="72" s="1"/>
  <c r="AD8" i="87" s="1"/>
  <c r="AA7" i="64"/>
  <c r="BA9" i="72" s="1"/>
  <c r="AE8" i="87" s="1"/>
  <c r="W8" i="64"/>
  <c r="AW10" i="72" s="1"/>
  <c r="AA9" i="87" s="1"/>
  <c r="X8" i="64"/>
  <c r="AX10" i="72" s="1"/>
  <c r="AB9" i="87" s="1"/>
  <c r="Y8" i="64"/>
  <c r="AY10" i="72" s="1"/>
  <c r="AC9" i="87" s="1"/>
  <c r="Z8" i="64"/>
  <c r="AZ10" i="72" s="1"/>
  <c r="AD9" i="87" s="1"/>
  <c r="AA8" i="64"/>
  <c r="BA10" i="72" s="1"/>
  <c r="AE9" i="87" s="1"/>
  <c r="W9" i="64"/>
  <c r="AW11" i="72" s="1"/>
  <c r="AA10" i="87" s="1"/>
  <c r="X9" i="64"/>
  <c r="AX11" i="72" s="1"/>
  <c r="AB10" i="87" s="1"/>
  <c r="Y9" i="64"/>
  <c r="AY11" i="72" s="1"/>
  <c r="AC10" i="87" s="1"/>
  <c r="Z9" i="64"/>
  <c r="AZ11" i="72" s="1"/>
  <c r="AD10" i="87" s="1"/>
  <c r="AA9" i="64"/>
  <c r="BA11" i="72" s="1"/>
  <c r="AE10" i="87" s="1"/>
  <c r="W10" i="64"/>
  <c r="AW12" i="72" s="1"/>
  <c r="AA11" i="87" s="1"/>
  <c r="X10" i="64"/>
  <c r="AX12" i="72" s="1"/>
  <c r="AB11" i="87" s="1"/>
  <c r="Y10" i="64"/>
  <c r="AY12" i="72" s="1"/>
  <c r="AC11" i="87" s="1"/>
  <c r="Z10" i="64"/>
  <c r="AZ12" i="72" s="1"/>
  <c r="AD11" i="87" s="1"/>
  <c r="AA10" i="64"/>
  <c r="BA12" i="72" s="1"/>
  <c r="AE11" i="87" s="1"/>
  <c r="W11" i="64"/>
  <c r="AW13" i="72" s="1"/>
  <c r="AA12" i="87" s="1"/>
  <c r="X11" i="64"/>
  <c r="AX13" i="72" s="1"/>
  <c r="AB12" i="87" s="1"/>
  <c r="Y11" i="64"/>
  <c r="AY13" i="72" s="1"/>
  <c r="AC12" i="87" s="1"/>
  <c r="Z11" i="64"/>
  <c r="AZ13" i="72" s="1"/>
  <c r="AD12" i="87" s="1"/>
  <c r="AA11" i="64"/>
  <c r="BA13" i="72" s="1"/>
  <c r="AE12" i="87" s="1"/>
  <c r="W12" i="64"/>
  <c r="AW14" i="72" s="1"/>
  <c r="AA13" i="87" s="1"/>
  <c r="X12" i="64"/>
  <c r="AX14" i="72" s="1"/>
  <c r="AB13" i="87" s="1"/>
  <c r="Y12" i="64"/>
  <c r="AY14" i="72" s="1"/>
  <c r="AC13" i="87" s="1"/>
  <c r="Z12" i="64"/>
  <c r="AZ14" i="72" s="1"/>
  <c r="AD13" i="87" s="1"/>
  <c r="AA12" i="64"/>
  <c r="BA14" i="72" s="1"/>
  <c r="AE13" i="87" s="1"/>
  <c r="W13" i="64"/>
  <c r="AW15" i="72" s="1"/>
  <c r="AA14" i="87" s="1"/>
  <c r="X13" i="64"/>
  <c r="AX15" i="72" s="1"/>
  <c r="AB14" i="87" s="1"/>
  <c r="Y13" i="64"/>
  <c r="AY15" i="72" s="1"/>
  <c r="AC14" i="87" s="1"/>
  <c r="Z13" i="64"/>
  <c r="AZ15" i="72" s="1"/>
  <c r="AD14" i="87" s="1"/>
  <c r="AA13" i="64"/>
  <c r="BA15" i="72" s="1"/>
  <c r="AE14" i="87" s="1"/>
  <c r="W14" i="64"/>
  <c r="AW16" i="72" s="1"/>
  <c r="AA15" i="87" s="1"/>
  <c r="X14" i="64"/>
  <c r="AX16" i="72" s="1"/>
  <c r="AB15" i="87" s="1"/>
  <c r="Y14" i="64"/>
  <c r="AY16" i="72" s="1"/>
  <c r="AC15" i="87" s="1"/>
  <c r="Z14" i="64"/>
  <c r="AZ16" i="72" s="1"/>
  <c r="AD15" i="87" s="1"/>
  <c r="AA14" i="64"/>
  <c r="BA16" i="72" s="1"/>
  <c r="AE15" i="87" s="1"/>
  <c r="W15" i="64"/>
  <c r="AW17" i="72" s="1"/>
  <c r="AA16" i="87" s="1"/>
  <c r="X15" i="64"/>
  <c r="AX17" i="72" s="1"/>
  <c r="AB16" i="87" s="1"/>
  <c r="Y15" i="64"/>
  <c r="AY17" i="72" s="1"/>
  <c r="AC16" i="87" s="1"/>
  <c r="Z15" i="64"/>
  <c r="AZ17" i="72" s="1"/>
  <c r="AD16" i="87" s="1"/>
  <c r="AA15" i="64"/>
  <c r="BA17" i="72" s="1"/>
  <c r="AE16" i="87" s="1"/>
  <c r="W16" i="64"/>
  <c r="AW18" i="72" s="1"/>
  <c r="AA17" i="87" s="1"/>
  <c r="X16" i="64"/>
  <c r="AX18" i="72" s="1"/>
  <c r="AB17" i="87" s="1"/>
  <c r="Y16" i="64"/>
  <c r="AY18" i="72" s="1"/>
  <c r="AC17" i="87" s="1"/>
  <c r="Z16" i="64"/>
  <c r="AZ18" i="72" s="1"/>
  <c r="AD17" i="87" s="1"/>
  <c r="AA16" i="64"/>
  <c r="BA18" i="72" s="1"/>
  <c r="AE17" i="87" s="1"/>
  <c r="W17" i="64"/>
  <c r="AW19" i="72" s="1"/>
  <c r="AA18" i="87" s="1"/>
  <c r="X17" i="64"/>
  <c r="AX19" i="72" s="1"/>
  <c r="AB18" i="87" s="1"/>
  <c r="Y17" i="64"/>
  <c r="AY19" i="72" s="1"/>
  <c r="AC18" i="87" s="1"/>
  <c r="Z17" i="64"/>
  <c r="AZ19" i="72" s="1"/>
  <c r="AD18" i="87" s="1"/>
  <c r="AA17" i="64"/>
  <c r="BA19" i="72" s="1"/>
  <c r="AE18" i="87" s="1"/>
  <c r="W18" i="64"/>
  <c r="AW20" i="72" s="1"/>
  <c r="AA19" i="87" s="1"/>
  <c r="X18" i="64"/>
  <c r="AX20" i="72" s="1"/>
  <c r="AB19" i="87" s="1"/>
  <c r="Y18" i="64"/>
  <c r="AY20" i="72" s="1"/>
  <c r="AC19" i="87" s="1"/>
  <c r="Z18" i="64"/>
  <c r="AZ20" i="72" s="1"/>
  <c r="AD19" i="87" s="1"/>
  <c r="AA18" i="64"/>
  <c r="BA20" i="72" s="1"/>
  <c r="AE19" i="87" s="1"/>
  <c r="W19" i="64"/>
  <c r="AW21" i="72" s="1"/>
  <c r="AA20" i="87" s="1"/>
  <c r="X19" i="64"/>
  <c r="AX21" i="72" s="1"/>
  <c r="AB20" i="87" s="1"/>
  <c r="Y19" i="64"/>
  <c r="AY21" i="72" s="1"/>
  <c r="AC20" i="87" s="1"/>
  <c r="Z19" i="64"/>
  <c r="AZ21" i="72" s="1"/>
  <c r="AD20" i="87" s="1"/>
  <c r="AA19" i="64"/>
  <c r="BA21" i="72" s="1"/>
  <c r="AE20" i="87" s="1"/>
  <c r="W20" i="64"/>
  <c r="AW22" i="72" s="1"/>
  <c r="AA21" i="87" s="1"/>
  <c r="X20" i="64"/>
  <c r="AX22" i="72" s="1"/>
  <c r="AB21" i="87" s="1"/>
  <c r="Y20" i="64"/>
  <c r="AY22" i="72" s="1"/>
  <c r="AC21" i="87" s="1"/>
  <c r="Z20" i="64"/>
  <c r="AZ22" i="72" s="1"/>
  <c r="AD21" i="87" s="1"/>
  <c r="AA20" i="64"/>
  <c r="BA22" i="72" s="1"/>
  <c r="AE21" i="87" s="1"/>
  <c r="W21" i="64"/>
  <c r="AW23" i="72" s="1"/>
  <c r="AA22" i="87" s="1"/>
  <c r="X21" i="64"/>
  <c r="AX23" i="72" s="1"/>
  <c r="AB22" i="87" s="1"/>
  <c r="Y21" i="64"/>
  <c r="AY23" i="72" s="1"/>
  <c r="AC22" i="87" s="1"/>
  <c r="Z21" i="64"/>
  <c r="AZ23" i="72" s="1"/>
  <c r="AD22" i="87" s="1"/>
  <c r="AA21" i="64"/>
  <c r="BA23" i="72" s="1"/>
  <c r="AE22" i="87" s="1"/>
  <c r="W22" i="64"/>
  <c r="AW24" i="72" s="1"/>
  <c r="AA23" i="87" s="1"/>
  <c r="X22" i="64"/>
  <c r="AX24" i="72" s="1"/>
  <c r="AB23" i="87" s="1"/>
  <c r="Y22" i="64"/>
  <c r="AY24" i="72" s="1"/>
  <c r="AC23" i="87" s="1"/>
  <c r="Z22" i="64"/>
  <c r="AZ24" i="72" s="1"/>
  <c r="AD23" i="87" s="1"/>
  <c r="AA22" i="64"/>
  <c r="BA24" i="72" s="1"/>
  <c r="AE23" i="87" s="1"/>
  <c r="W23" i="64"/>
  <c r="AW25" i="72" s="1"/>
  <c r="AA24" i="87" s="1"/>
  <c r="X23" i="64"/>
  <c r="AX25" i="72" s="1"/>
  <c r="AB24" i="87" s="1"/>
  <c r="Y23" i="64"/>
  <c r="AY25" i="72" s="1"/>
  <c r="AC24" i="87" s="1"/>
  <c r="Z23" i="64"/>
  <c r="AZ25" i="72" s="1"/>
  <c r="AD24" i="87" s="1"/>
  <c r="AA23" i="64"/>
  <c r="BA25" i="72" s="1"/>
  <c r="AE24" i="87" s="1"/>
  <c r="W24" i="64"/>
  <c r="AW26" i="72" s="1"/>
  <c r="AA25" i="87" s="1"/>
  <c r="X24" i="64"/>
  <c r="AX26" i="72" s="1"/>
  <c r="AB25" i="87" s="1"/>
  <c r="Y24" i="64"/>
  <c r="AY26" i="72" s="1"/>
  <c r="AC25" i="87" s="1"/>
  <c r="Z24" i="64"/>
  <c r="AZ26" i="72" s="1"/>
  <c r="AD25" i="87" s="1"/>
  <c r="AA24" i="64"/>
  <c r="BA26" i="72" s="1"/>
  <c r="AE25" i="87" s="1"/>
  <c r="W25" i="64"/>
  <c r="AW27" i="72" s="1"/>
  <c r="AA26" i="87" s="1"/>
  <c r="X25" i="64"/>
  <c r="AX27" i="72" s="1"/>
  <c r="AB26" i="87" s="1"/>
  <c r="Y25" i="64"/>
  <c r="AY27" i="72" s="1"/>
  <c r="AC26" i="87" s="1"/>
  <c r="Z25" i="64"/>
  <c r="AZ27" i="72" s="1"/>
  <c r="AD26" i="87" s="1"/>
  <c r="AA25" i="64"/>
  <c r="BA27" i="72" s="1"/>
  <c r="AE26" i="87" s="1"/>
  <c r="W26" i="64"/>
  <c r="AW28" i="72" s="1"/>
  <c r="AA27" i="87" s="1"/>
  <c r="X26" i="64"/>
  <c r="AX28" i="72" s="1"/>
  <c r="AB27" i="87" s="1"/>
  <c r="Y26" i="64"/>
  <c r="AY28" i="72" s="1"/>
  <c r="AC27" i="87" s="1"/>
  <c r="Z26" i="64"/>
  <c r="AZ28" i="72" s="1"/>
  <c r="AD27" i="87" s="1"/>
  <c r="AA26" i="64"/>
  <c r="BA28" i="72" s="1"/>
  <c r="AE27" i="87" s="1"/>
  <c r="W27" i="64"/>
  <c r="AW29" i="72" s="1"/>
  <c r="AA28" i="87" s="1"/>
  <c r="X27" i="64"/>
  <c r="AX29" i="72" s="1"/>
  <c r="AB28" i="87" s="1"/>
  <c r="Y27" i="64"/>
  <c r="AY29" i="72" s="1"/>
  <c r="AC28" i="87" s="1"/>
  <c r="Z27" i="64"/>
  <c r="AZ29" i="72" s="1"/>
  <c r="AD28" i="87" s="1"/>
  <c r="AA27" i="64"/>
  <c r="BA29" i="72" s="1"/>
  <c r="AE28" i="87" s="1"/>
  <c r="W28" i="64"/>
  <c r="AW30" i="72" s="1"/>
  <c r="AA29" i="87" s="1"/>
  <c r="X28" i="64"/>
  <c r="AX30" i="72" s="1"/>
  <c r="AB29" i="87" s="1"/>
  <c r="Y28" i="64"/>
  <c r="AY30" i="72" s="1"/>
  <c r="AC29" i="87" s="1"/>
  <c r="Z28" i="64"/>
  <c r="AZ30" i="72" s="1"/>
  <c r="AD29" i="87" s="1"/>
  <c r="AA28" i="64"/>
  <c r="BA30" i="72" s="1"/>
  <c r="AE29" i="87" s="1"/>
  <c r="W29" i="64"/>
  <c r="AW31" i="72" s="1"/>
  <c r="AA30" i="87" s="1"/>
  <c r="X29" i="64"/>
  <c r="AX31" i="72" s="1"/>
  <c r="AB30" i="87" s="1"/>
  <c r="Y29" i="64"/>
  <c r="AY31" i="72" s="1"/>
  <c r="AC30" i="87" s="1"/>
  <c r="Z29" i="64"/>
  <c r="AZ31" i="72" s="1"/>
  <c r="AD30" i="87" s="1"/>
  <c r="AA29" i="64"/>
  <c r="BA31" i="72" s="1"/>
  <c r="AE30" i="87" s="1"/>
  <c r="W30" i="64"/>
  <c r="AW32" i="72" s="1"/>
  <c r="AA31" i="87" s="1"/>
  <c r="X30" i="64"/>
  <c r="AX32" i="72" s="1"/>
  <c r="AB31" i="87" s="1"/>
  <c r="Y30" i="64"/>
  <c r="AY32" i="72" s="1"/>
  <c r="AC31" i="87" s="1"/>
  <c r="Z30" i="64"/>
  <c r="AZ32" i="72" s="1"/>
  <c r="AD31" i="87" s="1"/>
  <c r="AA30" i="64"/>
  <c r="BA32" i="72" s="1"/>
  <c r="AE31" i="87" s="1"/>
  <c r="W31" i="64"/>
  <c r="AW33" i="72" s="1"/>
  <c r="AA32" i="87" s="1"/>
  <c r="X31" i="64"/>
  <c r="AX33" i="72" s="1"/>
  <c r="AB32" i="87" s="1"/>
  <c r="Y31" i="64"/>
  <c r="AY33" i="72" s="1"/>
  <c r="AC32" i="87" s="1"/>
  <c r="Z31" i="64"/>
  <c r="AZ33" i="72" s="1"/>
  <c r="AD32" i="87" s="1"/>
  <c r="AA31" i="64"/>
  <c r="BA33" i="72" s="1"/>
  <c r="AE32" i="87" s="1"/>
  <c r="W32" i="64"/>
  <c r="AW34" i="72" s="1"/>
  <c r="AA33" i="87" s="1"/>
  <c r="X32" i="64"/>
  <c r="AX34" i="72" s="1"/>
  <c r="AB33" i="87" s="1"/>
  <c r="Y32" i="64"/>
  <c r="AY34" i="72" s="1"/>
  <c r="AC33" i="87" s="1"/>
  <c r="Z32" i="64"/>
  <c r="AZ34" i="72" s="1"/>
  <c r="AD33" i="87" s="1"/>
  <c r="AA32" i="64"/>
  <c r="BA34" i="72" s="1"/>
  <c r="AE33" i="87" s="1"/>
  <c r="W33" i="64"/>
  <c r="AW35" i="72" s="1"/>
  <c r="AA34" i="87" s="1"/>
  <c r="X33" i="64"/>
  <c r="AX35" i="72" s="1"/>
  <c r="AB34" i="87" s="1"/>
  <c r="Y33" i="64"/>
  <c r="AY35" i="72" s="1"/>
  <c r="AC34" i="87" s="1"/>
  <c r="Z33" i="64"/>
  <c r="AZ35" i="72" s="1"/>
  <c r="AD34" i="87" s="1"/>
  <c r="AA33" i="64"/>
  <c r="BA35" i="72" s="1"/>
  <c r="AE34" i="87" s="1"/>
  <c r="W34" i="64"/>
  <c r="AW36" i="72" s="1"/>
  <c r="AA35" i="87" s="1"/>
  <c r="X34" i="64"/>
  <c r="AX36" i="72" s="1"/>
  <c r="AB35" i="87" s="1"/>
  <c r="Y34" i="64"/>
  <c r="AY36" i="72" s="1"/>
  <c r="AC35" i="87" s="1"/>
  <c r="Z34" i="64"/>
  <c r="AZ36" i="72" s="1"/>
  <c r="AD35" i="87" s="1"/>
  <c r="AA34" i="64"/>
  <c r="BA36" i="72" s="1"/>
  <c r="AE35" i="87" s="1"/>
  <c r="W35" i="64"/>
  <c r="AW37" i="72" s="1"/>
  <c r="AA36" i="87" s="1"/>
  <c r="X35" i="64"/>
  <c r="AX37" i="72" s="1"/>
  <c r="AB36" i="87" s="1"/>
  <c r="Y35" i="64"/>
  <c r="AY37" i="72" s="1"/>
  <c r="AC36" i="87" s="1"/>
  <c r="Z35" i="64"/>
  <c r="AZ37" i="72" s="1"/>
  <c r="AD36" i="87" s="1"/>
  <c r="AA35" i="64"/>
  <c r="BA37" i="72" s="1"/>
  <c r="AE36" i="87" s="1"/>
  <c r="W36" i="64"/>
  <c r="AW38" i="72" s="1"/>
  <c r="AA37" i="87" s="1"/>
  <c r="X36" i="64"/>
  <c r="AX38" i="72" s="1"/>
  <c r="AB37" i="87" s="1"/>
  <c r="Y36" i="64"/>
  <c r="AY38" i="72" s="1"/>
  <c r="AC37" i="87" s="1"/>
  <c r="Z36" i="64"/>
  <c r="AZ38" i="72" s="1"/>
  <c r="AD37" i="87" s="1"/>
  <c r="AA36" i="64"/>
  <c r="BA38" i="72" s="1"/>
  <c r="AE37" i="87" s="1"/>
  <c r="W37" i="64"/>
  <c r="AW39" i="72" s="1"/>
  <c r="AA38" i="87" s="1"/>
  <c r="X37" i="64"/>
  <c r="AX39" i="72" s="1"/>
  <c r="AB38" i="87" s="1"/>
  <c r="Y37" i="64"/>
  <c r="AY39" i="72" s="1"/>
  <c r="AC38" i="87" s="1"/>
  <c r="Z37" i="64"/>
  <c r="AZ39" i="72" s="1"/>
  <c r="AD38" i="87" s="1"/>
  <c r="AA37" i="64"/>
  <c r="BA39" i="72" s="1"/>
  <c r="AE38" i="87" s="1"/>
  <c r="W38" i="64"/>
  <c r="AW40" i="72" s="1"/>
  <c r="AA39" i="87" s="1"/>
  <c r="X38" i="64"/>
  <c r="AX40" i="72" s="1"/>
  <c r="AB39" i="87" s="1"/>
  <c r="Y38" i="64"/>
  <c r="AY40" i="72" s="1"/>
  <c r="AC39" i="87" s="1"/>
  <c r="Z38" i="64"/>
  <c r="AZ40" i="72" s="1"/>
  <c r="AD39" i="87" s="1"/>
  <c r="AA38" i="64"/>
  <c r="BA40" i="72" s="1"/>
  <c r="AE39" i="87" s="1"/>
  <c r="W39" i="64"/>
  <c r="AW41" i="72" s="1"/>
  <c r="AA40" i="87" s="1"/>
  <c r="X39" i="64"/>
  <c r="AX41" i="72" s="1"/>
  <c r="AB40" i="87" s="1"/>
  <c r="Y39" i="64"/>
  <c r="AY41" i="72" s="1"/>
  <c r="AC40" i="87" s="1"/>
  <c r="Z39" i="64"/>
  <c r="AZ41" i="72" s="1"/>
  <c r="AD40" i="87" s="1"/>
  <c r="AA39" i="64"/>
  <c r="BA41" i="72" s="1"/>
  <c r="AE40" i="87" s="1"/>
  <c r="W40" i="64"/>
  <c r="AW42" i="72" s="1"/>
  <c r="AA41" i="87" s="1"/>
  <c r="X40" i="64"/>
  <c r="AX42" i="72" s="1"/>
  <c r="AB41" i="87" s="1"/>
  <c r="Y40" i="64"/>
  <c r="AY42" i="72" s="1"/>
  <c r="AC41" i="87" s="1"/>
  <c r="Z40" i="64"/>
  <c r="AZ42" i="72" s="1"/>
  <c r="AD41" i="87" s="1"/>
  <c r="AA40" i="64"/>
  <c r="BA42" i="72" s="1"/>
  <c r="AE41" i="87" s="1"/>
  <c r="W41" i="64"/>
  <c r="AW43" i="72" s="1"/>
  <c r="AA42" i="87" s="1"/>
  <c r="X41" i="64"/>
  <c r="AX43" i="72" s="1"/>
  <c r="AB42" i="87" s="1"/>
  <c r="Y41" i="64"/>
  <c r="AY43" i="72" s="1"/>
  <c r="AC42" i="87" s="1"/>
  <c r="Z41" i="64"/>
  <c r="AZ43" i="72" s="1"/>
  <c r="AD42" i="87" s="1"/>
  <c r="AA41" i="64"/>
  <c r="BA43" i="72" s="1"/>
  <c r="AE42" i="87" s="1"/>
  <c r="W42" i="64"/>
  <c r="AW44" i="72" s="1"/>
  <c r="AA43" i="87" s="1"/>
  <c r="X42" i="64"/>
  <c r="AX44" i="72" s="1"/>
  <c r="AB43" i="87" s="1"/>
  <c r="Y42" i="64"/>
  <c r="AY44" i="72" s="1"/>
  <c r="AC43" i="87" s="1"/>
  <c r="Z42" i="64"/>
  <c r="AZ44" i="72" s="1"/>
  <c r="AD43" i="87" s="1"/>
  <c r="AA42" i="64"/>
  <c r="BA44" i="72" s="1"/>
  <c r="AE43" i="87" s="1"/>
  <c r="W43" i="64"/>
  <c r="AW45" i="72" s="1"/>
  <c r="AA44" i="87" s="1"/>
  <c r="X43" i="64"/>
  <c r="AX45" i="72" s="1"/>
  <c r="AB44" i="87" s="1"/>
  <c r="Y43" i="64"/>
  <c r="AY45" i="72" s="1"/>
  <c r="AC44" i="87" s="1"/>
  <c r="Z43" i="64"/>
  <c r="AZ45" i="72" s="1"/>
  <c r="AD44" i="87" s="1"/>
  <c r="AA43" i="64"/>
  <c r="BA45" i="72" s="1"/>
  <c r="AE44" i="87" s="1"/>
  <c r="W44" i="64"/>
  <c r="AW46" i="72" s="1"/>
  <c r="AA45" i="87" s="1"/>
  <c r="X44" i="64"/>
  <c r="AX46" i="72" s="1"/>
  <c r="AB45" i="87" s="1"/>
  <c r="Y44" i="64"/>
  <c r="AY46" i="72" s="1"/>
  <c r="AC45" i="87" s="1"/>
  <c r="Z44" i="64"/>
  <c r="AZ46" i="72" s="1"/>
  <c r="AD45" i="87" s="1"/>
  <c r="AA44" i="64"/>
  <c r="BA46" i="72" s="1"/>
  <c r="AE45" i="87" s="1"/>
  <c r="W45" i="64"/>
  <c r="AW47" i="72" s="1"/>
  <c r="AA46" i="87" s="1"/>
  <c r="X45" i="64"/>
  <c r="AX47" i="72" s="1"/>
  <c r="AB46" i="87" s="1"/>
  <c r="Y45" i="64"/>
  <c r="AY47" i="72" s="1"/>
  <c r="AC46" i="87" s="1"/>
  <c r="Z45" i="64"/>
  <c r="AZ47" i="72" s="1"/>
  <c r="AD46" i="87" s="1"/>
  <c r="AA45" i="64"/>
  <c r="BA47" i="72" s="1"/>
  <c r="AE46" i="87" s="1"/>
  <c r="W46" i="64"/>
  <c r="AW48" i="72" s="1"/>
  <c r="AA47" i="87" s="1"/>
  <c r="X46" i="64"/>
  <c r="AX48" i="72" s="1"/>
  <c r="AB47" i="87" s="1"/>
  <c r="Y46" i="64"/>
  <c r="AY48" i="72" s="1"/>
  <c r="AC47" i="87" s="1"/>
  <c r="Z46" i="64"/>
  <c r="AZ48" i="72" s="1"/>
  <c r="AD47" i="87" s="1"/>
  <c r="AA46" i="64"/>
  <c r="BA48" i="72" s="1"/>
  <c r="AE47" i="87" s="1"/>
  <c r="W47" i="64"/>
  <c r="AW49" i="72" s="1"/>
  <c r="AA48" i="87" s="1"/>
  <c r="X47" i="64"/>
  <c r="AX49" i="72" s="1"/>
  <c r="AB48" i="87" s="1"/>
  <c r="Y47" i="64"/>
  <c r="AY49" i="72" s="1"/>
  <c r="AC48" i="87" s="1"/>
  <c r="Z47" i="64"/>
  <c r="AZ49" i="72" s="1"/>
  <c r="AD48" i="87" s="1"/>
  <c r="AA47" i="64"/>
  <c r="BA49" i="72" s="1"/>
  <c r="AE48" i="87" s="1"/>
  <c r="W48" i="64"/>
  <c r="AW50" i="72" s="1"/>
  <c r="AA49" i="87" s="1"/>
  <c r="X48" i="64"/>
  <c r="AX50" i="72" s="1"/>
  <c r="AB49" i="87" s="1"/>
  <c r="Y48" i="64"/>
  <c r="AY50" i="72" s="1"/>
  <c r="AC49" i="87" s="1"/>
  <c r="Z48" i="64"/>
  <c r="AZ50" i="72" s="1"/>
  <c r="AD49" i="87" s="1"/>
  <c r="AA48" i="64"/>
  <c r="BA50" i="72" s="1"/>
  <c r="AE49" i="87" s="1"/>
  <c r="W49" i="64"/>
  <c r="AW51" i="72" s="1"/>
  <c r="AA50" i="87" s="1"/>
  <c r="X49" i="64"/>
  <c r="AX51" i="72" s="1"/>
  <c r="AB50" i="87" s="1"/>
  <c r="Y49" i="64"/>
  <c r="AY51" i="72" s="1"/>
  <c r="AC50" i="87" s="1"/>
  <c r="Z49" i="64"/>
  <c r="AZ51" i="72" s="1"/>
  <c r="AD50" i="87" s="1"/>
  <c r="AA49" i="64"/>
  <c r="BA51" i="72" s="1"/>
  <c r="AE50" i="87" s="1"/>
  <c r="W50" i="64"/>
  <c r="AW52" i="72" s="1"/>
  <c r="AA51" i="87" s="1"/>
  <c r="X50" i="64"/>
  <c r="AX52" i="72" s="1"/>
  <c r="AB51" i="87" s="1"/>
  <c r="Y50" i="64"/>
  <c r="AY52" i="72" s="1"/>
  <c r="AC51" i="87" s="1"/>
  <c r="Z50" i="64"/>
  <c r="AZ52" i="72" s="1"/>
  <c r="AD51" i="87" s="1"/>
  <c r="AA50" i="64"/>
  <c r="BA52" i="72" s="1"/>
  <c r="AE51" i="87" s="1"/>
  <c r="W51" i="64"/>
  <c r="AW53" i="72" s="1"/>
  <c r="AA52" i="87" s="1"/>
  <c r="X51" i="64"/>
  <c r="AX53" i="72" s="1"/>
  <c r="AB52" i="87" s="1"/>
  <c r="Y51" i="64"/>
  <c r="AY53" i="72" s="1"/>
  <c r="AC52" i="87" s="1"/>
  <c r="Z51" i="64"/>
  <c r="AZ53" i="72" s="1"/>
  <c r="AD52" i="87" s="1"/>
  <c r="AA51" i="64"/>
  <c r="BA53" i="72" s="1"/>
  <c r="AE52" i="87" s="1"/>
  <c r="W52" i="64"/>
  <c r="AW54" i="72" s="1"/>
  <c r="AA53" i="87" s="1"/>
  <c r="X52" i="64"/>
  <c r="AX54" i="72" s="1"/>
  <c r="AB53" i="87" s="1"/>
  <c r="Y52" i="64"/>
  <c r="AY54" i="72" s="1"/>
  <c r="AC53" i="87" s="1"/>
  <c r="Z52" i="64"/>
  <c r="AZ54" i="72" s="1"/>
  <c r="AD53" i="87" s="1"/>
  <c r="AA52" i="64"/>
  <c r="BA54" i="72" s="1"/>
  <c r="AE53" i="87" s="1"/>
  <c r="W53" i="64"/>
  <c r="AW55" i="72" s="1"/>
  <c r="AA54" i="87" s="1"/>
  <c r="X53" i="64"/>
  <c r="AX55" i="72" s="1"/>
  <c r="AB54" i="87" s="1"/>
  <c r="Y53" i="64"/>
  <c r="AY55" i="72" s="1"/>
  <c r="AC54" i="87" s="1"/>
  <c r="Z53" i="64"/>
  <c r="AZ55" i="72" s="1"/>
  <c r="AD54" i="87" s="1"/>
  <c r="AA53" i="64"/>
  <c r="BA55" i="72" s="1"/>
  <c r="AE54" i="87" s="1"/>
  <c r="W54" i="64"/>
  <c r="AW56" i="72" s="1"/>
  <c r="AA55" i="87" s="1"/>
  <c r="X54" i="64"/>
  <c r="AX56" i="72" s="1"/>
  <c r="AB55" i="87" s="1"/>
  <c r="Y54" i="64"/>
  <c r="AY56" i="72" s="1"/>
  <c r="AC55" i="87" s="1"/>
  <c r="Z54" i="64"/>
  <c r="AZ56" i="72" s="1"/>
  <c r="AD55" i="87" s="1"/>
  <c r="AA54" i="64"/>
  <c r="BA56" i="72" s="1"/>
  <c r="AE55" i="87" s="1"/>
  <c r="W55" i="64"/>
  <c r="AW57" i="72" s="1"/>
  <c r="AA56" i="87" s="1"/>
  <c r="X55" i="64"/>
  <c r="AX57" i="72" s="1"/>
  <c r="AB56" i="87" s="1"/>
  <c r="Y55" i="64"/>
  <c r="AY57" i="72" s="1"/>
  <c r="AC56" i="87" s="1"/>
  <c r="Z55" i="64"/>
  <c r="AZ57" i="72" s="1"/>
  <c r="AD56" i="87" s="1"/>
  <c r="AA55" i="64"/>
  <c r="BA57" i="72" s="1"/>
  <c r="AE56" i="87" s="1"/>
  <c r="W56" i="64"/>
  <c r="AW58" i="72" s="1"/>
  <c r="AA57" i="87" s="1"/>
  <c r="X56" i="64"/>
  <c r="AX58" i="72" s="1"/>
  <c r="AB57" i="87" s="1"/>
  <c r="Y56" i="64"/>
  <c r="AY58" i="72" s="1"/>
  <c r="AC57" i="87" s="1"/>
  <c r="Z56" i="64"/>
  <c r="AZ58" i="72" s="1"/>
  <c r="AD57" i="87" s="1"/>
  <c r="AA56" i="64"/>
  <c r="BA58" i="72" s="1"/>
  <c r="AE57" i="87" s="1"/>
  <c r="W57" i="64"/>
  <c r="AW59" i="72" s="1"/>
  <c r="AA58" i="87" s="1"/>
  <c r="X57" i="64"/>
  <c r="AX59" i="72" s="1"/>
  <c r="AB58" i="87" s="1"/>
  <c r="Y57" i="64"/>
  <c r="AY59" i="72" s="1"/>
  <c r="AC58" i="87" s="1"/>
  <c r="Z57" i="64"/>
  <c r="AZ59" i="72" s="1"/>
  <c r="AD58" i="87" s="1"/>
  <c r="AA57" i="64"/>
  <c r="BA59" i="72" s="1"/>
  <c r="AE58" i="87" s="1"/>
  <c r="W58" i="64"/>
  <c r="AW60" i="72" s="1"/>
  <c r="AA59" i="87" s="1"/>
  <c r="X58" i="64"/>
  <c r="AX60" i="72" s="1"/>
  <c r="AB59" i="87" s="1"/>
  <c r="Y58" i="64"/>
  <c r="AY60" i="72" s="1"/>
  <c r="AC59" i="87" s="1"/>
  <c r="Z58" i="64"/>
  <c r="AZ60" i="72" s="1"/>
  <c r="AD59" i="87" s="1"/>
  <c r="AA58" i="64"/>
  <c r="BA60" i="72" s="1"/>
  <c r="AE59" i="87" s="1"/>
  <c r="W59" i="64"/>
  <c r="AW61" i="72" s="1"/>
  <c r="AA60" i="87" s="1"/>
  <c r="X59" i="64"/>
  <c r="AX61" i="72" s="1"/>
  <c r="AB60" i="87" s="1"/>
  <c r="Y59" i="64"/>
  <c r="AY61" i="72" s="1"/>
  <c r="AC60" i="87" s="1"/>
  <c r="Z59" i="64"/>
  <c r="AZ61" i="72" s="1"/>
  <c r="AD60" i="87" s="1"/>
  <c r="AA59" i="64"/>
  <c r="BA61" i="72" s="1"/>
  <c r="AE60" i="87" s="1"/>
  <c r="W60" i="64"/>
  <c r="AW62" i="72" s="1"/>
  <c r="AA61" i="87" s="1"/>
  <c r="X60" i="64"/>
  <c r="AX62" i="72" s="1"/>
  <c r="AB61" i="87" s="1"/>
  <c r="Y60" i="64"/>
  <c r="AY62" i="72" s="1"/>
  <c r="AC61" i="87" s="1"/>
  <c r="Z60" i="64"/>
  <c r="AZ62" i="72" s="1"/>
  <c r="AD61" i="87" s="1"/>
  <c r="AA60" i="64"/>
  <c r="BA62" i="72" s="1"/>
  <c r="AE61" i="87" s="1"/>
  <c r="W61" i="64"/>
  <c r="AW63" i="72" s="1"/>
  <c r="AA62" i="87" s="1"/>
  <c r="X61" i="64"/>
  <c r="AX63" i="72" s="1"/>
  <c r="AB62" i="87" s="1"/>
  <c r="Y61" i="64"/>
  <c r="AY63" i="72" s="1"/>
  <c r="AC62" i="87" s="1"/>
  <c r="Z61" i="64"/>
  <c r="AZ63" i="72" s="1"/>
  <c r="AD62" i="87" s="1"/>
  <c r="AA61" i="64"/>
  <c r="BA63" i="72" s="1"/>
  <c r="AE62" i="87" s="1"/>
  <c r="W62" i="64"/>
  <c r="AW64" i="72" s="1"/>
  <c r="AA63" i="87" s="1"/>
  <c r="X62" i="64"/>
  <c r="AX64" i="72" s="1"/>
  <c r="AB63" i="87" s="1"/>
  <c r="Y62" i="64"/>
  <c r="AY64" i="72" s="1"/>
  <c r="AC63" i="87" s="1"/>
  <c r="Z62" i="64"/>
  <c r="AZ64" i="72" s="1"/>
  <c r="AD63" i="87" s="1"/>
  <c r="AA62" i="64"/>
  <c r="BA64" i="72" s="1"/>
  <c r="AE63" i="87" s="1"/>
  <c r="W63" i="64"/>
  <c r="AW65" i="72" s="1"/>
  <c r="AA64" i="87" s="1"/>
  <c r="X63" i="64"/>
  <c r="AX65" i="72" s="1"/>
  <c r="AB64" i="87" s="1"/>
  <c r="Y63" i="64"/>
  <c r="AY65" i="72" s="1"/>
  <c r="AC64" i="87" s="1"/>
  <c r="Z63" i="64"/>
  <c r="AZ65" i="72" s="1"/>
  <c r="AD64" i="87" s="1"/>
  <c r="AA63" i="64"/>
  <c r="BA65" i="72" s="1"/>
  <c r="AE64" i="87" s="1"/>
  <c r="W64" i="64"/>
  <c r="AW66" i="72" s="1"/>
  <c r="AA65" i="87" s="1"/>
  <c r="X64" i="64"/>
  <c r="AX66" i="72" s="1"/>
  <c r="AB65" i="87" s="1"/>
  <c r="Y64" i="64"/>
  <c r="AY66" i="72" s="1"/>
  <c r="AC65" i="87" s="1"/>
  <c r="Z64" i="64"/>
  <c r="AZ66" i="72" s="1"/>
  <c r="AD65" i="87" s="1"/>
  <c r="AA64" i="64"/>
  <c r="BA66" i="72" s="1"/>
  <c r="AE65" i="87" s="1"/>
  <c r="W65" i="64"/>
  <c r="AW67" i="72" s="1"/>
  <c r="AA66" i="87" s="1"/>
  <c r="X65" i="64"/>
  <c r="AX67" i="72" s="1"/>
  <c r="AB66" i="87" s="1"/>
  <c r="Y65" i="64"/>
  <c r="AY67" i="72" s="1"/>
  <c r="AC66" i="87" s="1"/>
  <c r="Z65" i="64"/>
  <c r="AZ67" i="72" s="1"/>
  <c r="AD66" i="87" s="1"/>
  <c r="AA65" i="64"/>
  <c r="BA67" i="72" s="1"/>
  <c r="AE66" i="87" s="1"/>
  <c r="W66" i="64"/>
  <c r="AW68" i="72" s="1"/>
  <c r="AA67" i="87" s="1"/>
  <c r="X66" i="64"/>
  <c r="AX68" i="72" s="1"/>
  <c r="AB67" i="87" s="1"/>
  <c r="Y66" i="64"/>
  <c r="AY68" i="72" s="1"/>
  <c r="AC67" i="87" s="1"/>
  <c r="Z66" i="64"/>
  <c r="AZ68" i="72" s="1"/>
  <c r="AD67" i="87" s="1"/>
  <c r="AA66" i="64"/>
  <c r="BA68" i="72" s="1"/>
  <c r="AE67" i="87" s="1"/>
  <c r="W67" i="64"/>
  <c r="AW69" i="72" s="1"/>
  <c r="AA68" i="87" s="1"/>
  <c r="X67" i="64"/>
  <c r="AX69" i="72" s="1"/>
  <c r="AB68" i="87" s="1"/>
  <c r="Y67" i="64"/>
  <c r="AY69" i="72" s="1"/>
  <c r="AC68" i="87" s="1"/>
  <c r="Z67" i="64"/>
  <c r="AZ69" i="72" s="1"/>
  <c r="AD68" i="87" s="1"/>
  <c r="AA67" i="64"/>
  <c r="BA69" i="72" s="1"/>
  <c r="AE68" i="87" s="1"/>
  <c r="W68" i="64"/>
  <c r="AW70" i="72" s="1"/>
  <c r="AA69" i="87" s="1"/>
  <c r="X68" i="64"/>
  <c r="AX70" i="72" s="1"/>
  <c r="AB69" i="87" s="1"/>
  <c r="Y68" i="64"/>
  <c r="AY70" i="72" s="1"/>
  <c r="AC69" i="87" s="1"/>
  <c r="Z68" i="64"/>
  <c r="AZ70" i="72" s="1"/>
  <c r="AD69" i="87" s="1"/>
  <c r="AA68" i="64"/>
  <c r="BA70" i="72" s="1"/>
  <c r="AE69" i="87" s="1"/>
  <c r="W69" i="64"/>
  <c r="AW71" i="72" s="1"/>
  <c r="AA70" i="87" s="1"/>
  <c r="X69" i="64"/>
  <c r="AX71" i="72" s="1"/>
  <c r="AB70" i="87" s="1"/>
  <c r="Y69" i="64"/>
  <c r="AY71" i="72" s="1"/>
  <c r="AC70" i="87" s="1"/>
  <c r="Z69" i="64"/>
  <c r="AZ71" i="72" s="1"/>
  <c r="AD70" i="87" s="1"/>
  <c r="AA69" i="64"/>
  <c r="BA71" i="72" s="1"/>
  <c r="AE70" i="87" s="1"/>
  <c r="W70" i="64"/>
  <c r="AW72" i="72" s="1"/>
  <c r="AA71" i="87" s="1"/>
  <c r="X70" i="64"/>
  <c r="AX72" i="72" s="1"/>
  <c r="AB71" i="87" s="1"/>
  <c r="Y70" i="64"/>
  <c r="AY72" i="72" s="1"/>
  <c r="AC71" i="87" s="1"/>
  <c r="Z70" i="64"/>
  <c r="AZ72" i="72" s="1"/>
  <c r="AD71" i="87" s="1"/>
  <c r="AA70" i="64"/>
  <c r="BA72" i="72" s="1"/>
  <c r="AE71" i="87" s="1"/>
  <c r="W71" i="64"/>
  <c r="AW73" i="72" s="1"/>
  <c r="AA72" i="87" s="1"/>
  <c r="X71" i="64"/>
  <c r="AX73" i="72" s="1"/>
  <c r="AB72" i="87" s="1"/>
  <c r="Y71" i="64"/>
  <c r="AY73" i="72" s="1"/>
  <c r="AC72" i="87" s="1"/>
  <c r="Z71" i="64"/>
  <c r="AZ73" i="72" s="1"/>
  <c r="AD72" i="87" s="1"/>
  <c r="AA71" i="64"/>
  <c r="BA73" i="72" s="1"/>
  <c r="AE72" i="87" s="1"/>
  <c r="W72" i="64"/>
  <c r="AW74" i="72" s="1"/>
  <c r="AA73" i="87" s="1"/>
  <c r="X72" i="64"/>
  <c r="AX74" i="72" s="1"/>
  <c r="AB73" i="87" s="1"/>
  <c r="Y72" i="64"/>
  <c r="AY74" i="72" s="1"/>
  <c r="AC73" i="87" s="1"/>
  <c r="Z72" i="64"/>
  <c r="AZ74" i="72" s="1"/>
  <c r="AD73" i="87" s="1"/>
  <c r="AA72" i="64"/>
  <c r="BA74" i="72" s="1"/>
  <c r="AE73" i="87" s="1"/>
  <c r="W73" i="64"/>
  <c r="AW75" i="72" s="1"/>
  <c r="AA74" i="87" s="1"/>
  <c r="X73" i="64"/>
  <c r="AX75" i="72" s="1"/>
  <c r="AB74" i="87" s="1"/>
  <c r="Y73" i="64"/>
  <c r="AY75" i="72" s="1"/>
  <c r="AC74" i="87" s="1"/>
  <c r="Z73" i="64"/>
  <c r="AZ75" i="72" s="1"/>
  <c r="AD74" i="87" s="1"/>
  <c r="AA73" i="64"/>
  <c r="BA75" i="72" s="1"/>
  <c r="AE74" i="87" s="1"/>
  <c r="W74" i="64"/>
  <c r="AW76" i="72" s="1"/>
  <c r="AA75" i="87" s="1"/>
  <c r="X74" i="64"/>
  <c r="AX76" i="72" s="1"/>
  <c r="AB75" i="87" s="1"/>
  <c r="Y74" i="64"/>
  <c r="AY76" i="72" s="1"/>
  <c r="AC75" i="87" s="1"/>
  <c r="Z74" i="64"/>
  <c r="AZ76" i="72" s="1"/>
  <c r="AD75" i="87" s="1"/>
  <c r="AA74" i="64"/>
  <c r="BA76" i="72" s="1"/>
  <c r="AE75" i="87" s="1"/>
  <c r="W75" i="64"/>
  <c r="AW77" i="72" s="1"/>
  <c r="AA76" i="87" s="1"/>
  <c r="X75" i="64"/>
  <c r="AX77" i="72" s="1"/>
  <c r="AB76" i="87" s="1"/>
  <c r="Y75" i="64"/>
  <c r="AY77" i="72" s="1"/>
  <c r="AC76" i="87" s="1"/>
  <c r="Z75" i="64"/>
  <c r="AZ77" i="72" s="1"/>
  <c r="AD76" i="87" s="1"/>
  <c r="AA75" i="64"/>
  <c r="BA77" i="72" s="1"/>
  <c r="AE76" i="87" s="1"/>
  <c r="W76" i="64"/>
  <c r="AW78" i="72" s="1"/>
  <c r="AA77" i="87" s="1"/>
  <c r="X76" i="64"/>
  <c r="AX78" i="72" s="1"/>
  <c r="AB77" i="87" s="1"/>
  <c r="Y76" i="64"/>
  <c r="AY78" i="72" s="1"/>
  <c r="AC77" i="87" s="1"/>
  <c r="Z76" i="64"/>
  <c r="AZ78" i="72" s="1"/>
  <c r="AD77" i="87" s="1"/>
  <c r="AA76" i="64"/>
  <c r="BA78" i="72" s="1"/>
  <c r="AE77" i="87" s="1"/>
  <c r="W77" i="64"/>
  <c r="AW79" i="72" s="1"/>
  <c r="AA78" i="87" s="1"/>
  <c r="X77" i="64"/>
  <c r="AX79" i="72" s="1"/>
  <c r="AB78" i="87" s="1"/>
  <c r="Y77" i="64"/>
  <c r="AY79" i="72" s="1"/>
  <c r="AC78" i="87" s="1"/>
  <c r="Z77" i="64"/>
  <c r="AZ79" i="72" s="1"/>
  <c r="AD78" i="87" s="1"/>
  <c r="AA77" i="64"/>
  <c r="BA79" i="72" s="1"/>
  <c r="AE78" i="87" s="1"/>
  <c r="W78" i="64"/>
  <c r="AW80" i="72" s="1"/>
  <c r="AA79" i="87" s="1"/>
  <c r="X78" i="64"/>
  <c r="AX80" i="72" s="1"/>
  <c r="AB79" i="87" s="1"/>
  <c r="Y78" i="64"/>
  <c r="AY80" i="72" s="1"/>
  <c r="AC79" i="87" s="1"/>
  <c r="Z78" i="64"/>
  <c r="AZ80" i="72" s="1"/>
  <c r="AD79" i="87" s="1"/>
  <c r="AA78" i="64"/>
  <c r="BA80" i="72" s="1"/>
  <c r="AE79" i="87" s="1"/>
  <c r="W79" i="64"/>
  <c r="AW81" i="72" s="1"/>
  <c r="AA80" i="87" s="1"/>
  <c r="X79" i="64"/>
  <c r="AX81" i="72" s="1"/>
  <c r="AB80" i="87" s="1"/>
  <c r="Y79" i="64"/>
  <c r="AY81" i="72" s="1"/>
  <c r="AC80" i="87" s="1"/>
  <c r="Z79" i="64"/>
  <c r="AZ81" i="72" s="1"/>
  <c r="AD80" i="87" s="1"/>
  <c r="AA79" i="64"/>
  <c r="BA81" i="72" s="1"/>
  <c r="AE80" i="87" s="1"/>
  <c r="W80" i="64"/>
  <c r="AW82" i="72" s="1"/>
  <c r="AA81" i="87" s="1"/>
  <c r="X80" i="64"/>
  <c r="AX82" i="72" s="1"/>
  <c r="AB81" i="87" s="1"/>
  <c r="Y80" i="64"/>
  <c r="AY82" i="72" s="1"/>
  <c r="AC81" i="87" s="1"/>
  <c r="Z80" i="64"/>
  <c r="AZ82" i="72" s="1"/>
  <c r="AD81" i="87" s="1"/>
  <c r="AA80" i="64"/>
  <c r="BA82" i="72" s="1"/>
  <c r="AE81" i="87" s="1"/>
  <c r="W81" i="64"/>
  <c r="AW83" i="72" s="1"/>
  <c r="AA82" i="87" s="1"/>
  <c r="X81" i="64"/>
  <c r="AX83" i="72" s="1"/>
  <c r="AB82" i="87" s="1"/>
  <c r="Y81" i="64"/>
  <c r="AY83" i="72" s="1"/>
  <c r="AC82" i="87" s="1"/>
  <c r="Z81" i="64"/>
  <c r="AZ83" i="72" s="1"/>
  <c r="AD82" i="87" s="1"/>
  <c r="AA81" i="64"/>
  <c r="BA83" i="72" s="1"/>
  <c r="AE82" i="87" s="1"/>
  <c r="W82" i="64"/>
  <c r="AW84" i="72" s="1"/>
  <c r="AA83" i="87" s="1"/>
  <c r="X82" i="64"/>
  <c r="AX84" i="72" s="1"/>
  <c r="AB83" i="87" s="1"/>
  <c r="Y82" i="64"/>
  <c r="AY84" i="72" s="1"/>
  <c r="AC83" i="87" s="1"/>
  <c r="Z82" i="64"/>
  <c r="AZ84" i="72" s="1"/>
  <c r="AD83" i="87" s="1"/>
  <c r="AA82" i="64"/>
  <c r="BA84" i="72" s="1"/>
  <c r="AE83" i="87" s="1"/>
  <c r="W83" i="64"/>
  <c r="AW85" i="72" s="1"/>
  <c r="AA84" i="87" s="1"/>
  <c r="X83" i="64"/>
  <c r="AX85" i="72" s="1"/>
  <c r="AB84" i="87" s="1"/>
  <c r="Y83" i="64"/>
  <c r="AY85" i="72" s="1"/>
  <c r="AC84" i="87" s="1"/>
  <c r="Z83" i="64"/>
  <c r="AZ85" i="72" s="1"/>
  <c r="AD84" i="87" s="1"/>
  <c r="AA83" i="64"/>
  <c r="BA85" i="72" s="1"/>
  <c r="AE84" i="87" s="1"/>
  <c r="W84" i="64"/>
  <c r="AW86" i="72" s="1"/>
  <c r="AA85" i="87" s="1"/>
  <c r="X84" i="64"/>
  <c r="AX86" i="72" s="1"/>
  <c r="AB85" i="87" s="1"/>
  <c r="Y84" i="64"/>
  <c r="AY86" i="72" s="1"/>
  <c r="AC85" i="87" s="1"/>
  <c r="Z84" i="64"/>
  <c r="AZ86" i="72" s="1"/>
  <c r="AD85" i="87" s="1"/>
  <c r="AA84" i="64"/>
  <c r="BA86" i="72" s="1"/>
  <c r="AE85" i="87" s="1"/>
  <c r="W85" i="64"/>
  <c r="AW87" i="72" s="1"/>
  <c r="AA86" i="87" s="1"/>
  <c r="X85" i="64"/>
  <c r="AX87" i="72" s="1"/>
  <c r="AB86" i="87" s="1"/>
  <c r="Y85" i="64"/>
  <c r="AY87" i="72" s="1"/>
  <c r="AC86" i="87" s="1"/>
  <c r="Z85" i="64"/>
  <c r="AZ87" i="72" s="1"/>
  <c r="AD86" i="87" s="1"/>
  <c r="AA85" i="64"/>
  <c r="BA87" i="72" s="1"/>
  <c r="AE86" i="87" s="1"/>
  <c r="W86" i="64"/>
  <c r="AW88" i="72" s="1"/>
  <c r="AA87" i="87" s="1"/>
  <c r="X86" i="64"/>
  <c r="AX88" i="72" s="1"/>
  <c r="AB87" i="87" s="1"/>
  <c r="Y86" i="64"/>
  <c r="AY88" i="72" s="1"/>
  <c r="AC87" i="87" s="1"/>
  <c r="Z86" i="64"/>
  <c r="AZ88" i="72" s="1"/>
  <c r="AD87" i="87" s="1"/>
  <c r="AA86" i="64"/>
  <c r="BA88" i="72" s="1"/>
  <c r="AE87" i="87" s="1"/>
  <c r="W87" i="64"/>
  <c r="AW89" i="72" s="1"/>
  <c r="AA88" i="87" s="1"/>
  <c r="X87" i="64"/>
  <c r="AX89" i="72" s="1"/>
  <c r="AB88" i="87" s="1"/>
  <c r="Y87" i="64"/>
  <c r="AY89" i="72" s="1"/>
  <c r="AC88" i="87" s="1"/>
  <c r="Z87" i="64"/>
  <c r="AZ89" i="72" s="1"/>
  <c r="AD88" i="87" s="1"/>
  <c r="AA87" i="64"/>
  <c r="BA89" i="72" s="1"/>
  <c r="AE88" i="87" s="1"/>
  <c r="W88" i="64"/>
  <c r="AW90" i="72" s="1"/>
  <c r="AA89" i="87" s="1"/>
  <c r="X88" i="64"/>
  <c r="AX90" i="72" s="1"/>
  <c r="AB89" i="87" s="1"/>
  <c r="Y88" i="64"/>
  <c r="AY90" i="72" s="1"/>
  <c r="AC89" i="87" s="1"/>
  <c r="Z88" i="64"/>
  <c r="AZ90" i="72" s="1"/>
  <c r="AD89" i="87" s="1"/>
  <c r="AA88" i="64"/>
  <c r="BA90" i="72" s="1"/>
  <c r="AE89" i="87" s="1"/>
  <c r="W89" i="64"/>
  <c r="AW91" i="72" s="1"/>
  <c r="AA90" i="87" s="1"/>
  <c r="X89" i="64"/>
  <c r="AX91" i="72" s="1"/>
  <c r="AB90" i="87" s="1"/>
  <c r="Y89" i="64"/>
  <c r="AY91" i="72" s="1"/>
  <c r="AC90" i="87" s="1"/>
  <c r="Z89" i="64"/>
  <c r="AZ91" i="72" s="1"/>
  <c r="AD90" i="87" s="1"/>
  <c r="AA89" i="64"/>
  <c r="BA91" i="72" s="1"/>
  <c r="AE90" i="87" s="1"/>
  <c r="W90" i="64"/>
  <c r="AW92" i="72" s="1"/>
  <c r="AA91" i="87" s="1"/>
  <c r="X90" i="64"/>
  <c r="AX92" i="72" s="1"/>
  <c r="AB91" i="87" s="1"/>
  <c r="Y90" i="64"/>
  <c r="AY92" i="72" s="1"/>
  <c r="AC91" i="87" s="1"/>
  <c r="Z90" i="64"/>
  <c r="AZ92" i="72" s="1"/>
  <c r="AD91" i="87" s="1"/>
  <c r="AA90" i="64"/>
  <c r="BA92" i="72" s="1"/>
  <c r="AE91" i="87" s="1"/>
  <c r="W91" i="64"/>
  <c r="AW93" i="72" s="1"/>
  <c r="AA92" i="87" s="1"/>
  <c r="X91" i="64"/>
  <c r="AX93" i="72" s="1"/>
  <c r="AB92" i="87" s="1"/>
  <c r="Y91" i="64"/>
  <c r="AY93" i="72" s="1"/>
  <c r="AC92" i="87" s="1"/>
  <c r="Z91" i="64"/>
  <c r="AZ93" i="72" s="1"/>
  <c r="AD92" i="87" s="1"/>
  <c r="AA91" i="64"/>
  <c r="BA93" i="72" s="1"/>
  <c r="AE92" i="87" s="1"/>
  <c r="W92" i="64"/>
  <c r="AW94" i="72" s="1"/>
  <c r="AA93" i="87" s="1"/>
  <c r="X92" i="64"/>
  <c r="AX94" i="72" s="1"/>
  <c r="AB93" i="87" s="1"/>
  <c r="Y92" i="64"/>
  <c r="AY94" i="72" s="1"/>
  <c r="AC93" i="87" s="1"/>
  <c r="Z92" i="64"/>
  <c r="AZ94" i="72" s="1"/>
  <c r="AD93" i="87" s="1"/>
  <c r="AA92" i="64"/>
  <c r="BA94" i="72" s="1"/>
  <c r="AE93" i="87" s="1"/>
  <c r="W93" i="64"/>
  <c r="AW95" i="72" s="1"/>
  <c r="AA94" i="87" s="1"/>
  <c r="X93" i="64"/>
  <c r="AX95" i="72" s="1"/>
  <c r="AB94" i="87" s="1"/>
  <c r="Y93" i="64"/>
  <c r="AY95" i="72" s="1"/>
  <c r="AC94" i="87" s="1"/>
  <c r="Z93" i="64"/>
  <c r="AZ95" i="72" s="1"/>
  <c r="AD94" i="87" s="1"/>
  <c r="AA93" i="64"/>
  <c r="BA95" i="72" s="1"/>
  <c r="AE94" i="87" s="1"/>
  <c r="W94" i="64"/>
  <c r="AW96" i="72" s="1"/>
  <c r="AA95" i="87" s="1"/>
  <c r="X94" i="64"/>
  <c r="AX96" i="72" s="1"/>
  <c r="AB95" i="87" s="1"/>
  <c r="Y94" i="64"/>
  <c r="AY96" i="72" s="1"/>
  <c r="AC95" i="87" s="1"/>
  <c r="Z94" i="64"/>
  <c r="AZ96" i="72" s="1"/>
  <c r="AD95" i="87" s="1"/>
  <c r="AA94" i="64"/>
  <c r="BA96" i="72" s="1"/>
  <c r="AE95" i="87" s="1"/>
  <c r="W95" i="64"/>
  <c r="AW97" i="72" s="1"/>
  <c r="AA96" i="87" s="1"/>
  <c r="X95" i="64"/>
  <c r="AX97" i="72" s="1"/>
  <c r="AB96" i="87" s="1"/>
  <c r="Y95" i="64"/>
  <c r="AY97" i="72" s="1"/>
  <c r="AC96" i="87" s="1"/>
  <c r="Z95" i="64"/>
  <c r="AZ97" i="72" s="1"/>
  <c r="AD96" i="87" s="1"/>
  <c r="AA95" i="64"/>
  <c r="BA97" i="72" s="1"/>
  <c r="AE96" i="87" s="1"/>
  <c r="W96" i="64"/>
  <c r="AW98" i="72" s="1"/>
  <c r="AA97" i="87" s="1"/>
  <c r="X96" i="64"/>
  <c r="AX98" i="72" s="1"/>
  <c r="AB97" i="87" s="1"/>
  <c r="Y96" i="64"/>
  <c r="AY98" i="72" s="1"/>
  <c r="AC97" i="87" s="1"/>
  <c r="Z96" i="64"/>
  <c r="AZ98" i="72" s="1"/>
  <c r="AD97" i="87" s="1"/>
  <c r="AA96" i="64"/>
  <c r="BA98" i="72" s="1"/>
  <c r="AE97" i="87" s="1"/>
  <c r="W97" i="64"/>
  <c r="AW99" i="72" s="1"/>
  <c r="AA98" i="87" s="1"/>
  <c r="X97" i="64"/>
  <c r="AX99" i="72" s="1"/>
  <c r="AB98" i="87" s="1"/>
  <c r="Y97" i="64"/>
  <c r="AY99" i="72" s="1"/>
  <c r="AC98" i="87" s="1"/>
  <c r="Z97" i="64"/>
  <c r="AZ99" i="72" s="1"/>
  <c r="AD98" i="87" s="1"/>
  <c r="AA97" i="64"/>
  <c r="BA99" i="72" s="1"/>
  <c r="AE98" i="87" s="1"/>
  <c r="W98" i="64"/>
  <c r="AW100" i="72" s="1"/>
  <c r="AA99" i="87" s="1"/>
  <c r="X98" i="64"/>
  <c r="AX100" i="72" s="1"/>
  <c r="AB99" i="87" s="1"/>
  <c r="Y98" i="64"/>
  <c r="AY100" i="72" s="1"/>
  <c r="AC99" i="87" s="1"/>
  <c r="Z98" i="64"/>
  <c r="AZ100" i="72" s="1"/>
  <c r="AD99" i="87" s="1"/>
  <c r="AA98" i="64"/>
  <c r="BA100" i="72" s="1"/>
  <c r="AE99" i="87" s="1"/>
  <c r="W99" i="64"/>
  <c r="AW101" i="72" s="1"/>
  <c r="AA100" i="87" s="1"/>
  <c r="X99" i="64"/>
  <c r="AX101" i="72" s="1"/>
  <c r="AB100" i="87" s="1"/>
  <c r="Y99" i="64"/>
  <c r="AY101" i="72" s="1"/>
  <c r="AC100" i="87" s="1"/>
  <c r="Z99" i="64"/>
  <c r="AZ101" i="72" s="1"/>
  <c r="AD100" i="87" s="1"/>
  <c r="AA99" i="64"/>
  <c r="BA101" i="72" s="1"/>
  <c r="AE100" i="87" s="1"/>
  <c r="W100" i="64"/>
  <c r="AW102" i="72" s="1"/>
  <c r="AA101" i="87" s="1"/>
  <c r="X100" i="64"/>
  <c r="AX102" i="72" s="1"/>
  <c r="AB101" i="87" s="1"/>
  <c r="Y100" i="64"/>
  <c r="AY102" i="72" s="1"/>
  <c r="AC101" i="87" s="1"/>
  <c r="Z100" i="64"/>
  <c r="AZ102" i="72" s="1"/>
  <c r="AD101" i="87" s="1"/>
  <c r="AA100" i="64"/>
  <c r="BA102" i="72" s="1"/>
  <c r="AE101" i="87" s="1"/>
  <c r="W101" i="64"/>
  <c r="AW103" i="72" s="1"/>
  <c r="AA102" i="87" s="1"/>
  <c r="X101" i="64"/>
  <c r="AX103" i="72" s="1"/>
  <c r="AB102" i="87" s="1"/>
  <c r="Y101" i="64"/>
  <c r="AY103" i="72" s="1"/>
  <c r="AC102" i="87" s="1"/>
  <c r="Z101" i="64"/>
  <c r="AZ103" i="72" s="1"/>
  <c r="AD102" i="87" s="1"/>
  <c r="AA101" i="64"/>
  <c r="BA103" i="72" s="1"/>
  <c r="AE102" i="87" s="1"/>
  <c r="W102" i="64"/>
  <c r="AW104" i="72" s="1"/>
  <c r="AA103" i="87" s="1"/>
  <c r="X102" i="64"/>
  <c r="AX104" i="72" s="1"/>
  <c r="AB103" i="87" s="1"/>
  <c r="Y102" i="64"/>
  <c r="AY104" i="72" s="1"/>
  <c r="AC103" i="87" s="1"/>
  <c r="Z102" i="64"/>
  <c r="AZ104" i="72" s="1"/>
  <c r="AD103" i="87" s="1"/>
  <c r="AA102" i="64"/>
  <c r="BA104" i="72" s="1"/>
  <c r="AE103" i="87" s="1"/>
  <c r="W103" i="64"/>
  <c r="AW105" i="72" s="1"/>
  <c r="AA104" i="87" s="1"/>
  <c r="X103" i="64"/>
  <c r="AX105" i="72" s="1"/>
  <c r="AB104" i="87" s="1"/>
  <c r="Y103" i="64"/>
  <c r="AY105" i="72" s="1"/>
  <c r="AC104" i="87" s="1"/>
  <c r="Z103" i="64"/>
  <c r="AZ105" i="72" s="1"/>
  <c r="AD104" i="87" s="1"/>
  <c r="AA103" i="64"/>
  <c r="BA105" i="72" s="1"/>
  <c r="AE104" i="87" s="1"/>
  <c r="W104" i="64"/>
  <c r="AW106" i="72" s="1"/>
  <c r="AA105" i="87" s="1"/>
  <c r="X104" i="64"/>
  <c r="AX106" i="72" s="1"/>
  <c r="AB105" i="87" s="1"/>
  <c r="Y104" i="64"/>
  <c r="AY106" i="72" s="1"/>
  <c r="AC105" i="87" s="1"/>
  <c r="Z104" i="64"/>
  <c r="AZ106" i="72" s="1"/>
  <c r="AD105" i="87" s="1"/>
  <c r="AA104" i="64"/>
  <c r="BA106" i="72" s="1"/>
  <c r="AE105" i="87" s="1"/>
  <c r="W105" i="64"/>
  <c r="AW107" i="72" s="1"/>
  <c r="AA106" i="87" s="1"/>
  <c r="X105" i="64"/>
  <c r="AX107" i="72" s="1"/>
  <c r="AB106" i="87" s="1"/>
  <c r="Y105" i="64"/>
  <c r="AY107" i="72" s="1"/>
  <c r="AC106" i="87" s="1"/>
  <c r="Z105" i="64"/>
  <c r="AZ107" i="72" s="1"/>
  <c r="AD106" i="87" s="1"/>
  <c r="AA105" i="64"/>
  <c r="BA107" i="72" s="1"/>
  <c r="AE106" i="87" s="1"/>
  <c r="W106" i="64"/>
  <c r="AW108" i="72" s="1"/>
  <c r="AA107" i="87" s="1"/>
  <c r="X106" i="64"/>
  <c r="AX108" i="72" s="1"/>
  <c r="AB107" i="87" s="1"/>
  <c r="Y106" i="64"/>
  <c r="AY108" i="72" s="1"/>
  <c r="AC107" i="87" s="1"/>
  <c r="Z106" i="64"/>
  <c r="AZ108" i="72" s="1"/>
  <c r="AD107" i="87" s="1"/>
  <c r="AA106" i="64"/>
  <c r="BA108" i="72" s="1"/>
  <c r="AE107" i="87" s="1"/>
  <c r="W107" i="64"/>
  <c r="AW109" i="72" s="1"/>
  <c r="AA108" i="87" s="1"/>
  <c r="X107" i="64"/>
  <c r="AX109" i="72" s="1"/>
  <c r="AB108" i="87" s="1"/>
  <c r="Y107" i="64"/>
  <c r="AY109" i="72" s="1"/>
  <c r="AC108" i="87" s="1"/>
  <c r="Z107" i="64"/>
  <c r="AZ109" i="72" s="1"/>
  <c r="AD108" i="87" s="1"/>
  <c r="AA107" i="64"/>
  <c r="BA109" i="72" s="1"/>
  <c r="AE108" i="87" s="1"/>
  <c r="W108" i="64"/>
  <c r="AW110" i="72" s="1"/>
  <c r="AA109" i="87" s="1"/>
  <c r="X108" i="64"/>
  <c r="AX110" i="72" s="1"/>
  <c r="AB109" i="87" s="1"/>
  <c r="Y108" i="64"/>
  <c r="AY110" i="72" s="1"/>
  <c r="AC109" i="87" s="1"/>
  <c r="Z108" i="64"/>
  <c r="AZ110" i="72" s="1"/>
  <c r="AD109" i="87" s="1"/>
  <c r="AA108" i="64"/>
  <c r="BA110" i="72" s="1"/>
  <c r="AE109" i="87" s="1"/>
  <c r="W109" i="64"/>
  <c r="AW111" i="72" s="1"/>
  <c r="AA110" i="87" s="1"/>
  <c r="X109" i="64"/>
  <c r="AX111" i="72" s="1"/>
  <c r="AB110" i="87" s="1"/>
  <c r="Y109" i="64"/>
  <c r="AY111" i="72" s="1"/>
  <c r="AC110" i="87" s="1"/>
  <c r="Z109" i="64"/>
  <c r="AZ111" i="72" s="1"/>
  <c r="AD110" i="87" s="1"/>
  <c r="AA109" i="64"/>
  <c r="BA111" i="72" s="1"/>
  <c r="AE110" i="87" s="1"/>
  <c r="W110" i="64"/>
  <c r="AW112" i="72" s="1"/>
  <c r="AA111" i="87" s="1"/>
  <c r="X110" i="64"/>
  <c r="AX112" i="72" s="1"/>
  <c r="AB111" i="87" s="1"/>
  <c r="Y110" i="64"/>
  <c r="AY112" i="72" s="1"/>
  <c r="AC111" i="87" s="1"/>
  <c r="Z110" i="64"/>
  <c r="AZ112" i="72" s="1"/>
  <c r="AD111" i="87" s="1"/>
  <c r="AA110" i="64"/>
  <c r="BA112" i="72" s="1"/>
  <c r="AE111" i="87" s="1"/>
  <c r="W111" i="64"/>
  <c r="AW113" i="72" s="1"/>
  <c r="AA112" i="87" s="1"/>
  <c r="X111" i="64"/>
  <c r="AX113" i="72" s="1"/>
  <c r="AB112" i="87" s="1"/>
  <c r="Y111" i="64"/>
  <c r="AY113" i="72" s="1"/>
  <c r="AC112" i="87" s="1"/>
  <c r="Z111" i="64"/>
  <c r="AZ113" i="72" s="1"/>
  <c r="AD112" i="87" s="1"/>
  <c r="AA111" i="64"/>
  <c r="BA113" i="72" s="1"/>
  <c r="AE112" i="87" s="1"/>
  <c r="W112" i="64"/>
  <c r="AW114" i="72" s="1"/>
  <c r="AA113" i="87" s="1"/>
  <c r="X112" i="64"/>
  <c r="AX114" i="72" s="1"/>
  <c r="AB113" i="87" s="1"/>
  <c r="Y112" i="64"/>
  <c r="AY114" i="72" s="1"/>
  <c r="AC113" i="87" s="1"/>
  <c r="Z112" i="64"/>
  <c r="AZ114" i="72" s="1"/>
  <c r="AD113" i="87" s="1"/>
  <c r="AA112" i="64"/>
  <c r="BA114" i="72" s="1"/>
  <c r="AE113" i="87" s="1"/>
  <c r="W113" i="64"/>
  <c r="AW115" i="72" s="1"/>
  <c r="AA114" i="87" s="1"/>
  <c r="X113" i="64"/>
  <c r="AX115" i="72" s="1"/>
  <c r="AB114" i="87" s="1"/>
  <c r="Y113" i="64"/>
  <c r="AY115" i="72" s="1"/>
  <c r="AC114" i="87" s="1"/>
  <c r="Z113" i="64"/>
  <c r="AZ115" i="72" s="1"/>
  <c r="AD114" i="87" s="1"/>
  <c r="AA113" i="64"/>
  <c r="BA115" i="72" s="1"/>
  <c r="AE114" i="87" s="1"/>
  <c r="AA4" i="64"/>
  <c r="BA6" i="72" s="1"/>
  <c r="AE5" i="87" s="1"/>
  <c r="Z4" i="64"/>
  <c r="AZ6" i="72" s="1"/>
  <c r="AD5" i="87" s="1"/>
  <c r="Y4" i="64"/>
  <c r="AY6" i="72" s="1"/>
  <c r="AC5" i="87" s="1"/>
  <c r="X4" i="64"/>
  <c r="AX6" i="72" s="1"/>
  <c r="AB5" i="87" s="1"/>
  <c r="W4" i="64"/>
  <c r="AW6" i="72" s="1"/>
  <c r="AA5" i="87" s="1"/>
  <c r="P5" i="64"/>
  <c r="Q5" i="64"/>
  <c r="R5" i="64"/>
  <c r="S5" i="64"/>
  <c r="T5" i="64"/>
  <c r="P6" i="64"/>
  <c r="Q6" i="64"/>
  <c r="R6" i="64"/>
  <c r="S6" i="64"/>
  <c r="T6" i="64"/>
  <c r="P7" i="64"/>
  <c r="Q7" i="64"/>
  <c r="R7" i="64"/>
  <c r="S7" i="64"/>
  <c r="T7" i="64"/>
  <c r="P8" i="64"/>
  <c r="Q8" i="64"/>
  <c r="R8" i="64"/>
  <c r="S8" i="64"/>
  <c r="T8" i="64"/>
  <c r="P9" i="64"/>
  <c r="Q9" i="64"/>
  <c r="R9" i="64"/>
  <c r="S9" i="64"/>
  <c r="T9" i="64"/>
  <c r="P10" i="64"/>
  <c r="Q10" i="64"/>
  <c r="R10" i="64"/>
  <c r="S10" i="64"/>
  <c r="T10" i="64"/>
  <c r="P11" i="64"/>
  <c r="Q11" i="64"/>
  <c r="R11" i="64"/>
  <c r="S11" i="64"/>
  <c r="T11" i="64"/>
  <c r="P12" i="64"/>
  <c r="Q12" i="64"/>
  <c r="R12" i="64"/>
  <c r="S12" i="64"/>
  <c r="T12" i="64"/>
  <c r="P13" i="64"/>
  <c r="Q13" i="64"/>
  <c r="R13" i="64"/>
  <c r="S13" i="64"/>
  <c r="T13" i="64"/>
  <c r="P14" i="64"/>
  <c r="Q14" i="64"/>
  <c r="R14" i="64"/>
  <c r="S14" i="64"/>
  <c r="T14" i="64"/>
  <c r="P15" i="64"/>
  <c r="Q15" i="64"/>
  <c r="R15" i="64"/>
  <c r="S15" i="64"/>
  <c r="T15" i="64"/>
  <c r="P16" i="64"/>
  <c r="Q16" i="64"/>
  <c r="R16" i="64"/>
  <c r="S16" i="64"/>
  <c r="T16" i="64"/>
  <c r="P17" i="64"/>
  <c r="Q17" i="64"/>
  <c r="R17" i="64"/>
  <c r="S17" i="64"/>
  <c r="T17" i="64"/>
  <c r="P18" i="64"/>
  <c r="Q18" i="64"/>
  <c r="R18" i="64"/>
  <c r="S18" i="64"/>
  <c r="T18" i="64"/>
  <c r="P19" i="64"/>
  <c r="Q19" i="64"/>
  <c r="R19" i="64"/>
  <c r="S19" i="64"/>
  <c r="T19" i="64"/>
  <c r="P20" i="64"/>
  <c r="Q20" i="64"/>
  <c r="R20" i="64"/>
  <c r="S20" i="64"/>
  <c r="T20" i="64"/>
  <c r="P21" i="64"/>
  <c r="Q21" i="64"/>
  <c r="R21" i="64"/>
  <c r="S21" i="64"/>
  <c r="T21" i="64"/>
  <c r="P22" i="64"/>
  <c r="Q22" i="64"/>
  <c r="R22" i="64"/>
  <c r="S22" i="64"/>
  <c r="T22" i="64"/>
  <c r="P23" i="64"/>
  <c r="Q23" i="64"/>
  <c r="R23" i="64"/>
  <c r="S23" i="64"/>
  <c r="T23" i="64"/>
  <c r="P24" i="64"/>
  <c r="Q24" i="64"/>
  <c r="R24" i="64"/>
  <c r="S24" i="64"/>
  <c r="T24" i="64"/>
  <c r="P25" i="64"/>
  <c r="Q25" i="64"/>
  <c r="R25" i="64"/>
  <c r="S25" i="64"/>
  <c r="T25" i="64"/>
  <c r="P26" i="64"/>
  <c r="Q26" i="64"/>
  <c r="R26" i="64"/>
  <c r="S26" i="64"/>
  <c r="T26" i="64"/>
  <c r="P27" i="64"/>
  <c r="Q27" i="64"/>
  <c r="R27" i="64"/>
  <c r="S27" i="64"/>
  <c r="T27" i="64"/>
  <c r="P28" i="64"/>
  <c r="Q28" i="64"/>
  <c r="R28" i="64"/>
  <c r="S28" i="64"/>
  <c r="T28" i="64"/>
  <c r="P29" i="64"/>
  <c r="Q29" i="64"/>
  <c r="R29" i="64"/>
  <c r="S29" i="64"/>
  <c r="T29" i="64"/>
  <c r="P30" i="64"/>
  <c r="Q30" i="64"/>
  <c r="R30" i="64"/>
  <c r="S30" i="64"/>
  <c r="T30" i="64"/>
  <c r="P31" i="64"/>
  <c r="Q31" i="64"/>
  <c r="R31" i="64"/>
  <c r="S31" i="64"/>
  <c r="T31" i="64"/>
  <c r="P32" i="64"/>
  <c r="Q32" i="64"/>
  <c r="R32" i="64"/>
  <c r="S32" i="64"/>
  <c r="T32" i="64"/>
  <c r="P33" i="64"/>
  <c r="Q33" i="64"/>
  <c r="R33" i="64"/>
  <c r="S33" i="64"/>
  <c r="T33" i="64"/>
  <c r="P34" i="64"/>
  <c r="Q34" i="64"/>
  <c r="R34" i="64"/>
  <c r="S34" i="64"/>
  <c r="T34" i="64"/>
  <c r="P35" i="64"/>
  <c r="Q35" i="64"/>
  <c r="R35" i="64"/>
  <c r="S35" i="64"/>
  <c r="T35" i="64"/>
  <c r="P36" i="64"/>
  <c r="Q36" i="64"/>
  <c r="R36" i="64"/>
  <c r="S36" i="64"/>
  <c r="T36" i="64"/>
  <c r="P37" i="64"/>
  <c r="Q37" i="64"/>
  <c r="R37" i="64"/>
  <c r="S37" i="64"/>
  <c r="T37" i="64"/>
  <c r="P38" i="64"/>
  <c r="Q38" i="64"/>
  <c r="R38" i="64"/>
  <c r="S38" i="64"/>
  <c r="T38" i="64"/>
  <c r="P39" i="64"/>
  <c r="Q39" i="64"/>
  <c r="R39" i="64"/>
  <c r="S39" i="64"/>
  <c r="T39" i="64"/>
  <c r="P40" i="64"/>
  <c r="Q40" i="64"/>
  <c r="R40" i="64"/>
  <c r="S40" i="64"/>
  <c r="T40" i="64"/>
  <c r="P41" i="64"/>
  <c r="Q41" i="64"/>
  <c r="R41" i="64"/>
  <c r="S41" i="64"/>
  <c r="T41" i="64"/>
  <c r="P42" i="64"/>
  <c r="Q42" i="64"/>
  <c r="R42" i="64"/>
  <c r="S42" i="64"/>
  <c r="T42" i="64"/>
  <c r="P43" i="64"/>
  <c r="Q43" i="64"/>
  <c r="R43" i="64"/>
  <c r="S43" i="64"/>
  <c r="T43" i="64"/>
  <c r="P44" i="64"/>
  <c r="Q44" i="64"/>
  <c r="R44" i="64"/>
  <c r="S44" i="64"/>
  <c r="T44" i="64"/>
  <c r="P45" i="64"/>
  <c r="Q45" i="64"/>
  <c r="R45" i="64"/>
  <c r="S45" i="64"/>
  <c r="T45" i="64"/>
  <c r="P46" i="64"/>
  <c r="Q46" i="64"/>
  <c r="R46" i="64"/>
  <c r="S46" i="64"/>
  <c r="T46" i="64"/>
  <c r="P47" i="64"/>
  <c r="Q47" i="64"/>
  <c r="R47" i="64"/>
  <c r="S47" i="64"/>
  <c r="T47" i="64"/>
  <c r="P48" i="64"/>
  <c r="Q48" i="64"/>
  <c r="R48" i="64"/>
  <c r="S48" i="64"/>
  <c r="T48" i="64"/>
  <c r="P49" i="64"/>
  <c r="Q49" i="64"/>
  <c r="R49" i="64"/>
  <c r="S49" i="64"/>
  <c r="T49" i="64"/>
  <c r="P50" i="64"/>
  <c r="Q50" i="64"/>
  <c r="R50" i="64"/>
  <c r="S50" i="64"/>
  <c r="T50" i="64"/>
  <c r="P51" i="64"/>
  <c r="Q51" i="64"/>
  <c r="R51" i="64"/>
  <c r="S51" i="64"/>
  <c r="T51" i="64"/>
  <c r="P52" i="64"/>
  <c r="Q52" i="64"/>
  <c r="R52" i="64"/>
  <c r="S52" i="64"/>
  <c r="T52" i="64"/>
  <c r="P53" i="64"/>
  <c r="Q53" i="64"/>
  <c r="R53" i="64"/>
  <c r="S53" i="64"/>
  <c r="T53" i="64"/>
  <c r="P54" i="64"/>
  <c r="Q54" i="64"/>
  <c r="R54" i="64"/>
  <c r="S54" i="64"/>
  <c r="T54" i="64"/>
  <c r="P55" i="64"/>
  <c r="Q55" i="64"/>
  <c r="R55" i="64"/>
  <c r="S55" i="64"/>
  <c r="T55" i="64"/>
  <c r="P56" i="64"/>
  <c r="Q56" i="64"/>
  <c r="R56" i="64"/>
  <c r="S56" i="64"/>
  <c r="T56" i="64"/>
  <c r="P57" i="64"/>
  <c r="Q57" i="64"/>
  <c r="R57" i="64"/>
  <c r="S57" i="64"/>
  <c r="T57" i="64"/>
  <c r="P58" i="64"/>
  <c r="Q58" i="64"/>
  <c r="R58" i="64"/>
  <c r="S58" i="64"/>
  <c r="T58" i="64"/>
  <c r="P59" i="64"/>
  <c r="Q59" i="64"/>
  <c r="R59" i="64"/>
  <c r="S59" i="64"/>
  <c r="T59" i="64"/>
  <c r="P60" i="64"/>
  <c r="Q60" i="64"/>
  <c r="R60" i="64"/>
  <c r="S60" i="64"/>
  <c r="T60" i="64"/>
  <c r="P61" i="64"/>
  <c r="Q61" i="64"/>
  <c r="R61" i="64"/>
  <c r="S61" i="64"/>
  <c r="T61" i="64"/>
  <c r="P62" i="64"/>
  <c r="Q62" i="64"/>
  <c r="R62" i="64"/>
  <c r="S62" i="64"/>
  <c r="T62" i="64"/>
  <c r="P63" i="64"/>
  <c r="Q63" i="64"/>
  <c r="R63" i="64"/>
  <c r="S63" i="64"/>
  <c r="T63" i="64"/>
  <c r="P64" i="64"/>
  <c r="Q64" i="64"/>
  <c r="R64" i="64"/>
  <c r="S64" i="64"/>
  <c r="T64" i="64"/>
  <c r="P65" i="64"/>
  <c r="Q65" i="64"/>
  <c r="R65" i="64"/>
  <c r="S65" i="64"/>
  <c r="T65" i="64"/>
  <c r="P66" i="64"/>
  <c r="Q66" i="64"/>
  <c r="R66" i="64"/>
  <c r="S66" i="64"/>
  <c r="T66" i="64"/>
  <c r="P67" i="64"/>
  <c r="Q67" i="64"/>
  <c r="R67" i="64"/>
  <c r="S67" i="64"/>
  <c r="T67" i="64"/>
  <c r="P68" i="64"/>
  <c r="Q68" i="64"/>
  <c r="R68" i="64"/>
  <c r="S68" i="64"/>
  <c r="T68" i="64"/>
  <c r="P69" i="64"/>
  <c r="Q69" i="64"/>
  <c r="R69" i="64"/>
  <c r="S69" i="64"/>
  <c r="T69" i="64"/>
  <c r="P70" i="64"/>
  <c r="Q70" i="64"/>
  <c r="R70" i="64"/>
  <c r="S70" i="64"/>
  <c r="T70" i="64"/>
  <c r="P71" i="64"/>
  <c r="Q71" i="64"/>
  <c r="R71" i="64"/>
  <c r="S71" i="64"/>
  <c r="T71" i="64"/>
  <c r="P72" i="64"/>
  <c r="Q72" i="64"/>
  <c r="R72" i="64"/>
  <c r="S72" i="64"/>
  <c r="T72" i="64"/>
  <c r="P73" i="64"/>
  <c r="Q73" i="64"/>
  <c r="R73" i="64"/>
  <c r="S73" i="64"/>
  <c r="T73" i="64"/>
  <c r="P74" i="64"/>
  <c r="Q74" i="64"/>
  <c r="R74" i="64"/>
  <c r="S74" i="64"/>
  <c r="T74" i="64"/>
  <c r="P75" i="64"/>
  <c r="Q75" i="64"/>
  <c r="R75" i="64"/>
  <c r="S75" i="64"/>
  <c r="T75" i="64"/>
  <c r="P76" i="64"/>
  <c r="Q76" i="64"/>
  <c r="R76" i="64"/>
  <c r="S76" i="64"/>
  <c r="T76" i="64"/>
  <c r="P77" i="64"/>
  <c r="Q77" i="64"/>
  <c r="R77" i="64"/>
  <c r="S77" i="64"/>
  <c r="T77" i="64"/>
  <c r="P78" i="64"/>
  <c r="Q78" i="64"/>
  <c r="R78" i="64"/>
  <c r="S78" i="64"/>
  <c r="T78" i="64"/>
  <c r="P79" i="64"/>
  <c r="Q79" i="64"/>
  <c r="R79" i="64"/>
  <c r="S79" i="64"/>
  <c r="T79" i="64"/>
  <c r="P80" i="64"/>
  <c r="Q80" i="64"/>
  <c r="R80" i="64"/>
  <c r="S80" i="64"/>
  <c r="T80" i="64"/>
  <c r="P81" i="64"/>
  <c r="Q81" i="64"/>
  <c r="R81" i="64"/>
  <c r="S81" i="64"/>
  <c r="T81" i="64"/>
  <c r="P82" i="64"/>
  <c r="Q82" i="64"/>
  <c r="R82" i="64"/>
  <c r="S82" i="64"/>
  <c r="T82" i="64"/>
  <c r="P83" i="64"/>
  <c r="Q83" i="64"/>
  <c r="R83" i="64"/>
  <c r="S83" i="64"/>
  <c r="T83" i="64"/>
  <c r="P84" i="64"/>
  <c r="Q84" i="64"/>
  <c r="R84" i="64"/>
  <c r="S84" i="64"/>
  <c r="T84" i="64"/>
  <c r="P85" i="64"/>
  <c r="Q85" i="64"/>
  <c r="R85" i="64"/>
  <c r="S85" i="64"/>
  <c r="T85" i="64"/>
  <c r="P86" i="64"/>
  <c r="Q86" i="64"/>
  <c r="R86" i="64"/>
  <c r="S86" i="64"/>
  <c r="T86" i="64"/>
  <c r="P87" i="64"/>
  <c r="Q87" i="64"/>
  <c r="R87" i="64"/>
  <c r="S87" i="64"/>
  <c r="T87" i="64"/>
  <c r="P88" i="64"/>
  <c r="Q88" i="64"/>
  <c r="R88" i="64"/>
  <c r="S88" i="64"/>
  <c r="T88" i="64"/>
  <c r="P89" i="64"/>
  <c r="Q89" i="64"/>
  <c r="R89" i="64"/>
  <c r="S89" i="64"/>
  <c r="T89" i="64"/>
  <c r="P90" i="64"/>
  <c r="Q90" i="64"/>
  <c r="R90" i="64"/>
  <c r="S90" i="64"/>
  <c r="T90" i="64"/>
  <c r="P91" i="64"/>
  <c r="Q91" i="64"/>
  <c r="R91" i="64"/>
  <c r="S91" i="64"/>
  <c r="T91" i="64"/>
  <c r="P92" i="64"/>
  <c r="Q92" i="64"/>
  <c r="R92" i="64"/>
  <c r="S92" i="64"/>
  <c r="T92" i="64"/>
  <c r="P93" i="64"/>
  <c r="Q93" i="64"/>
  <c r="R93" i="64"/>
  <c r="S93" i="64"/>
  <c r="T93" i="64"/>
  <c r="P94" i="64"/>
  <c r="Q94" i="64"/>
  <c r="R94" i="64"/>
  <c r="S94" i="64"/>
  <c r="T94" i="64"/>
  <c r="P95" i="64"/>
  <c r="Q95" i="64"/>
  <c r="R95" i="64"/>
  <c r="S95" i="64"/>
  <c r="T95" i="64"/>
  <c r="P96" i="64"/>
  <c r="Q96" i="64"/>
  <c r="R96" i="64"/>
  <c r="S96" i="64"/>
  <c r="T96" i="64"/>
  <c r="P97" i="64"/>
  <c r="Q97" i="64"/>
  <c r="R97" i="64"/>
  <c r="S97" i="64"/>
  <c r="T97" i="64"/>
  <c r="P98" i="64"/>
  <c r="Q98" i="64"/>
  <c r="R98" i="64"/>
  <c r="S98" i="64"/>
  <c r="T98" i="64"/>
  <c r="P99" i="64"/>
  <c r="Q99" i="64"/>
  <c r="R99" i="64"/>
  <c r="S99" i="64"/>
  <c r="T99" i="64"/>
  <c r="P100" i="64"/>
  <c r="Q100" i="64"/>
  <c r="R100" i="64"/>
  <c r="S100" i="64"/>
  <c r="T100" i="64"/>
  <c r="P101" i="64"/>
  <c r="Q101" i="64"/>
  <c r="R101" i="64"/>
  <c r="S101" i="64"/>
  <c r="T101" i="64"/>
  <c r="P102" i="64"/>
  <c r="Q102" i="64"/>
  <c r="R102" i="64"/>
  <c r="S102" i="64"/>
  <c r="T102" i="64"/>
  <c r="P103" i="64"/>
  <c r="Q103" i="64"/>
  <c r="R103" i="64"/>
  <c r="S103" i="64"/>
  <c r="T103" i="64"/>
  <c r="P104" i="64"/>
  <c r="Q104" i="64"/>
  <c r="R104" i="64"/>
  <c r="S104" i="64"/>
  <c r="T104" i="64"/>
  <c r="P105" i="64"/>
  <c r="Q105" i="64"/>
  <c r="R105" i="64"/>
  <c r="S105" i="64"/>
  <c r="T105" i="64"/>
  <c r="P106" i="64"/>
  <c r="Q106" i="64"/>
  <c r="R106" i="64"/>
  <c r="S106" i="64"/>
  <c r="T106" i="64"/>
  <c r="P107" i="64"/>
  <c r="Q107" i="64"/>
  <c r="R107" i="64"/>
  <c r="S107" i="64"/>
  <c r="T107" i="64"/>
  <c r="P108" i="64"/>
  <c r="Q108" i="64"/>
  <c r="R108" i="64"/>
  <c r="S108" i="64"/>
  <c r="T108" i="64"/>
  <c r="P109" i="64"/>
  <c r="Q109" i="64"/>
  <c r="R109" i="64"/>
  <c r="S109" i="64"/>
  <c r="T109" i="64"/>
  <c r="P110" i="64"/>
  <c r="Q110" i="64"/>
  <c r="R110" i="64"/>
  <c r="S110" i="64"/>
  <c r="T110" i="64"/>
  <c r="P111" i="64"/>
  <c r="Q111" i="64"/>
  <c r="R111" i="64"/>
  <c r="S111" i="64"/>
  <c r="T111" i="64"/>
  <c r="P112" i="64"/>
  <c r="Q112" i="64"/>
  <c r="R112" i="64"/>
  <c r="S112" i="64"/>
  <c r="T112" i="64"/>
  <c r="P113" i="64"/>
  <c r="Q113" i="64"/>
  <c r="R113" i="64"/>
  <c r="S113" i="64"/>
  <c r="T113" i="64"/>
  <c r="T4" i="64"/>
  <c r="S4" i="64"/>
  <c r="R4" i="64"/>
  <c r="Q4" i="64"/>
  <c r="P4" i="64"/>
  <c r="I4" i="64"/>
  <c r="J4" i="64"/>
  <c r="K4" i="64"/>
  <c r="I5" i="64"/>
  <c r="J5" i="64"/>
  <c r="K5" i="64"/>
  <c r="I6" i="64"/>
  <c r="J6" i="64"/>
  <c r="K6" i="64"/>
  <c r="I7" i="64"/>
  <c r="J7" i="64"/>
  <c r="K7" i="64"/>
  <c r="I8" i="64"/>
  <c r="J8" i="64"/>
  <c r="K8" i="64"/>
  <c r="I9" i="64"/>
  <c r="J9" i="64"/>
  <c r="K9" i="64"/>
  <c r="I10" i="64"/>
  <c r="J10" i="64"/>
  <c r="K10" i="64"/>
  <c r="I11" i="64"/>
  <c r="J11" i="64"/>
  <c r="K11" i="64"/>
  <c r="I12" i="64"/>
  <c r="J12" i="64"/>
  <c r="K12" i="64"/>
  <c r="I13" i="64"/>
  <c r="J13" i="64"/>
  <c r="K13" i="64"/>
  <c r="I14" i="64"/>
  <c r="J14" i="64"/>
  <c r="K14" i="64"/>
  <c r="I15" i="64"/>
  <c r="J15" i="64"/>
  <c r="K15" i="64"/>
  <c r="I16" i="64"/>
  <c r="J16" i="64"/>
  <c r="K16" i="64"/>
  <c r="I17" i="64"/>
  <c r="J17" i="64"/>
  <c r="K17" i="64"/>
  <c r="I18" i="64"/>
  <c r="J18" i="64"/>
  <c r="K18" i="64"/>
  <c r="I19" i="64"/>
  <c r="J19" i="64"/>
  <c r="K19" i="64"/>
  <c r="I20" i="64"/>
  <c r="J20" i="64"/>
  <c r="K20" i="64"/>
  <c r="I21" i="64"/>
  <c r="J21" i="64"/>
  <c r="K21" i="64"/>
  <c r="I22" i="64"/>
  <c r="J22" i="64"/>
  <c r="K22" i="64"/>
  <c r="I23" i="64"/>
  <c r="J23" i="64"/>
  <c r="K23" i="64"/>
  <c r="I24" i="64"/>
  <c r="J24" i="64"/>
  <c r="K24" i="64"/>
  <c r="I25" i="64"/>
  <c r="J25" i="64"/>
  <c r="K25" i="64"/>
  <c r="I26" i="64"/>
  <c r="J26" i="64"/>
  <c r="K26" i="64"/>
  <c r="I27" i="64"/>
  <c r="J27" i="64"/>
  <c r="K27" i="64"/>
  <c r="I28" i="64"/>
  <c r="J28" i="64"/>
  <c r="K28" i="64"/>
  <c r="I29" i="64"/>
  <c r="J29" i="64"/>
  <c r="K29" i="64"/>
  <c r="I30" i="64"/>
  <c r="J30" i="64"/>
  <c r="K30" i="64"/>
  <c r="I31" i="64"/>
  <c r="J31" i="64"/>
  <c r="K31" i="64"/>
  <c r="I32" i="64"/>
  <c r="J32" i="64"/>
  <c r="K32" i="64"/>
  <c r="I33" i="64"/>
  <c r="J33" i="64"/>
  <c r="K33" i="64"/>
  <c r="I34" i="64"/>
  <c r="J34" i="64"/>
  <c r="K34" i="64"/>
  <c r="I35" i="64"/>
  <c r="J35" i="64"/>
  <c r="K35" i="64"/>
  <c r="I36" i="64"/>
  <c r="J36" i="64"/>
  <c r="K36" i="64"/>
  <c r="I37" i="64"/>
  <c r="J37" i="64"/>
  <c r="K37" i="64"/>
  <c r="I38" i="64"/>
  <c r="J38" i="64"/>
  <c r="K38" i="64"/>
  <c r="I39" i="64"/>
  <c r="J39" i="64"/>
  <c r="K39" i="64"/>
  <c r="I40" i="64"/>
  <c r="J40" i="64"/>
  <c r="K40" i="64"/>
  <c r="I41" i="64"/>
  <c r="J41" i="64"/>
  <c r="K41" i="64"/>
  <c r="I42" i="64"/>
  <c r="J42" i="64"/>
  <c r="K42" i="64"/>
  <c r="I43" i="64"/>
  <c r="J43" i="64"/>
  <c r="K43" i="64"/>
  <c r="I44" i="64"/>
  <c r="J44" i="64"/>
  <c r="K44" i="64"/>
  <c r="I45" i="64"/>
  <c r="J45" i="64"/>
  <c r="K45" i="64"/>
  <c r="I46" i="64"/>
  <c r="J46" i="64"/>
  <c r="K46" i="64"/>
  <c r="I47" i="64"/>
  <c r="J47" i="64"/>
  <c r="K47" i="64"/>
  <c r="I48" i="64"/>
  <c r="J48" i="64"/>
  <c r="K48" i="64"/>
  <c r="I49" i="64"/>
  <c r="J49" i="64"/>
  <c r="K49" i="64"/>
  <c r="I50" i="64"/>
  <c r="J50" i="64"/>
  <c r="K50" i="64"/>
  <c r="I51" i="64"/>
  <c r="J51" i="64"/>
  <c r="K51" i="64"/>
  <c r="I52" i="64"/>
  <c r="J52" i="64"/>
  <c r="K52" i="64"/>
  <c r="K3" i="64"/>
  <c r="J3" i="64"/>
  <c r="I3" i="64"/>
  <c r="F4" i="64"/>
  <c r="G4" i="64"/>
  <c r="F5" i="64"/>
  <c r="G5" i="64"/>
  <c r="F6" i="64"/>
  <c r="G6" i="64"/>
  <c r="F7" i="64"/>
  <c r="G7" i="64"/>
  <c r="F8" i="64"/>
  <c r="G8" i="64"/>
  <c r="F9" i="64"/>
  <c r="G9" i="64"/>
  <c r="F10" i="64"/>
  <c r="G10" i="64"/>
  <c r="F11" i="64"/>
  <c r="G11" i="64"/>
  <c r="F12" i="64"/>
  <c r="G12" i="64"/>
  <c r="F13" i="64"/>
  <c r="G13" i="64"/>
  <c r="F14" i="64"/>
  <c r="G14" i="64"/>
  <c r="F15" i="64"/>
  <c r="G15" i="64"/>
  <c r="F16" i="64"/>
  <c r="G16" i="64"/>
  <c r="F17" i="64"/>
  <c r="G17" i="64"/>
  <c r="F18" i="64"/>
  <c r="G18" i="64"/>
  <c r="F19" i="64"/>
  <c r="G19" i="64"/>
  <c r="F20" i="64"/>
  <c r="G20" i="64"/>
  <c r="F21" i="64"/>
  <c r="G21" i="64"/>
  <c r="F22" i="64"/>
  <c r="G22" i="64"/>
  <c r="F23" i="64"/>
  <c r="G23" i="64"/>
  <c r="F24" i="64"/>
  <c r="G24" i="64"/>
  <c r="F25" i="64"/>
  <c r="G25" i="64"/>
  <c r="F26" i="64"/>
  <c r="G26" i="64"/>
  <c r="F27" i="64"/>
  <c r="G27" i="64"/>
  <c r="F28" i="64"/>
  <c r="G28" i="64"/>
  <c r="F29" i="64"/>
  <c r="G29" i="64"/>
  <c r="F30" i="64"/>
  <c r="G30" i="64"/>
  <c r="F31" i="64"/>
  <c r="G31" i="64"/>
  <c r="F32" i="64"/>
  <c r="G32" i="64"/>
  <c r="F33" i="64"/>
  <c r="G33" i="64"/>
  <c r="F34" i="64"/>
  <c r="G34" i="64"/>
  <c r="F35" i="64"/>
  <c r="G35" i="64"/>
  <c r="F36" i="64"/>
  <c r="G36" i="64"/>
  <c r="F37" i="64"/>
  <c r="G37" i="64"/>
  <c r="F38" i="64"/>
  <c r="G38" i="64"/>
  <c r="F39" i="64"/>
  <c r="G39" i="64"/>
  <c r="F40" i="64"/>
  <c r="G40" i="64"/>
  <c r="F41" i="64"/>
  <c r="G41" i="64"/>
  <c r="F42" i="64"/>
  <c r="G42" i="64"/>
  <c r="F43" i="64"/>
  <c r="G43" i="64"/>
  <c r="F44" i="64"/>
  <c r="G44" i="64"/>
  <c r="F45" i="64"/>
  <c r="G45" i="64"/>
  <c r="F46" i="64"/>
  <c r="G46" i="64"/>
  <c r="F47" i="64"/>
  <c r="G47" i="64"/>
  <c r="F48" i="64"/>
  <c r="G48" i="64"/>
  <c r="F49" i="64"/>
  <c r="G49" i="64"/>
  <c r="F50" i="64"/>
  <c r="G50" i="64"/>
  <c r="F51" i="64"/>
  <c r="G51" i="64"/>
  <c r="F52" i="64"/>
  <c r="G52" i="64"/>
  <c r="F53" i="64"/>
  <c r="G53" i="64"/>
  <c r="F54" i="64"/>
  <c r="G54" i="64"/>
  <c r="F55" i="64"/>
  <c r="G55" i="64"/>
  <c r="F56" i="64"/>
  <c r="G56" i="64"/>
  <c r="F57" i="64"/>
  <c r="G57" i="64"/>
  <c r="F58" i="64"/>
  <c r="G58" i="64"/>
  <c r="F59" i="64"/>
  <c r="G59" i="64"/>
  <c r="F60" i="64"/>
  <c r="G60" i="64"/>
  <c r="F61" i="64"/>
  <c r="G61" i="64"/>
  <c r="F62" i="64"/>
  <c r="G62" i="64"/>
  <c r="F63" i="64"/>
  <c r="G63" i="64"/>
  <c r="F64" i="64"/>
  <c r="G64" i="64"/>
  <c r="F65" i="64"/>
  <c r="G65" i="64"/>
  <c r="F66" i="64"/>
  <c r="G66" i="64"/>
  <c r="F67" i="64"/>
  <c r="G67" i="64"/>
  <c r="F68" i="64"/>
  <c r="G68" i="64"/>
  <c r="F69" i="64"/>
  <c r="G69" i="64"/>
  <c r="F70" i="64"/>
  <c r="G70" i="64"/>
  <c r="F71" i="64"/>
  <c r="G71" i="64"/>
  <c r="F72" i="64"/>
  <c r="G72" i="64"/>
  <c r="F73" i="64"/>
  <c r="G73" i="64"/>
  <c r="F74" i="64"/>
  <c r="G74" i="64"/>
  <c r="F75" i="64"/>
  <c r="G75" i="64"/>
  <c r="F76" i="64"/>
  <c r="G76" i="64"/>
  <c r="F77" i="64"/>
  <c r="G77" i="64"/>
  <c r="F78" i="64"/>
  <c r="G78" i="64"/>
  <c r="F79" i="64"/>
  <c r="G79" i="64"/>
  <c r="F80" i="64"/>
  <c r="G80" i="64"/>
  <c r="F81" i="64"/>
  <c r="G81" i="64"/>
  <c r="F82" i="64"/>
  <c r="G82" i="64"/>
  <c r="F83" i="64"/>
  <c r="G83" i="64"/>
  <c r="F84" i="64"/>
  <c r="G84" i="64"/>
  <c r="F85" i="64"/>
  <c r="G85" i="64"/>
  <c r="F86" i="64"/>
  <c r="G86" i="64"/>
  <c r="F87" i="64"/>
  <c r="G87" i="64"/>
  <c r="F88" i="64"/>
  <c r="G88" i="64"/>
  <c r="F89" i="64"/>
  <c r="G89" i="64"/>
  <c r="F90" i="64"/>
  <c r="G90" i="64"/>
  <c r="F91" i="64"/>
  <c r="G91" i="64"/>
  <c r="F92" i="64"/>
  <c r="G92" i="64"/>
  <c r="F93" i="64"/>
  <c r="G93" i="64"/>
  <c r="F94" i="64"/>
  <c r="G94" i="64"/>
  <c r="F95" i="64"/>
  <c r="G95" i="64"/>
  <c r="F96" i="64"/>
  <c r="G96" i="64"/>
  <c r="F97" i="64"/>
  <c r="G97" i="64"/>
  <c r="F98" i="64"/>
  <c r="G98" i="64"/>
  <c r="F99" i="64"/>
  <c r="G99" i="64"/>
  <c r="F100" i="64"/>
  <c r="G100" i="64"/>
  <c r="F101" i="64"/>
  <c r="G101" i="64"/>
  <c r="F102" i="64"/>
  <c r="G102" i="64"/>
  <c r="F103" i="64"/>
  <c r="G103" i="64"/>
  <c r="F104" i="64"/>
  <c r="G104" i="64"/>
  <c r="F105" i="64"/>
  <c r="G105" i="64"/>
  <c r="F106" i="64"/>
  <c r="G106" i="64"/>
  <c r="F107" i="64"/>
  <c r="G107" i="64"/>
  <c r="F108" i="64"/>
  <c r="G108" i="64"/>
  <c r="F109" i="64"/>
  <c r="G109" i="64"/>
  <c r="F110" i="64"/>
  <c r="G110" i="64"/>
  <c r="F111" i="64"/>
  <c r="G111" i="64"/>
  <c r="F112" i="64"/>
  <c r="G112" i="64"/>
  <c r="F113" i="64"/>
  <c r="G113" i="64"/>
  <c r="F114" i="64"/>
  <c r="G114" i="64"/>
  <c r="F115" i="64"/>
  <c r="G115" i="64"/>
  <c r="F116" i="64"/>
  <c r="G116" i="64"/>
  <c r="F117" i="64"/>
  <c r="G117" i="64"/>
  <c r="F118" i="64"/>
  <c r="G118" i="64"/>
  <c r="F119" i="64"/>
  <c r="G119" i="64"/>
  <c r="F120" i="64"/>
  <c r="G120" i="64"/>
  <c r="F121" i="64"/>
  <c r="G121" i="64"/>
  <c r="F122" i="64"/>
  <c r="G122" i="64"/>
  <c r="F123" i="64"/>
  <c r="G123" i="64"/>
  <c r="F124" i="64"/>
  <c r="G124" i="64"/>
  <c r="F125" i="64"/>
  <c r="G125" i="64"/>
  <c r="F126" i="64"/>
  <c r="G126" i="64"/>
  <c r="F127" i="64"/>
  <c r="G127" i="64"/>
  <c r="F128" i="64"/>
  <c r="G128" i="64"/>
  <c r="F129" i="64"/>
  <c r="G129" i="64"/>
  <c r="F130" i="64"/>
  <c r="G130" i="64"/>
  <c r="F131" i="64"/>
  <c r="G131" i="64"/>
  <c r="F132" i="64"/>
  <c r="G132" i="64"/>
  <c r="F133" i="64"/>
  <c r="G133" i="64"/>
  <c r="F134" i="64"/>
  <c r="G134" i="64"/>
  <c r="F135" i="64"/>
  <c r="G135" i="64"/>
  <c r="F136" i="64"/>
  <c r="G136" i="64"/>
  <c r="F137" i="64"/>
  <c r="G137" i="64"/>
  <c r="F138" i="64"/>
  <c r="G138" i="64"/>
  <c r="F139" i="64"/>
  <c r="G139" i="64"/>
  <c r="F140" i="64"/>
  <c r="G140" i="64"/>
  <c r="F141" i="64"/>
  <c r="G141" i="64"/>
  <c r="F142" i="64"/>
  <c r="G142" i="64"/>
  <c r="F143" i="64"/>
  <c r="G143" i="64"/>
  <c r="F144" i="64"/>
  <c r="G144" i="64"/>
  <c r="F145" i="64"/>
  <c r="G145" i="64"/>
  <c r="F146" i="64"/>
  <c r="G146" i="64"/>
  <c r="F147" i="64"/>
  <c r="G147" i="64"/>
  <c r="F148" i="64"/>
  <c r="G148" i="64"/>
  <c r="F149" i="64"/>
  <c r="G149" i="64"/>
  <c r="F150" i="64"/>
  <c r="G150" i="64"/>
  <c r="F151" i="64"/>
  <c r="G151" i="64"/>
  <c r="F152" i="64"/>
  <c r="G152" i="64"/>
  <c r="G3" i="64"/>
  <c r="F3" i="64"/>
  <c r="D35" i="64"/>
  <c r="C35" i="64"/>
  <c r="B35" i="64"/>
  <c r="D34" i="64"/>
  <c r="C34" i="64"/>
  <c r="B34" i="64"/>
  <c r="D33" i="64"/>
  <c r="C33" i="64"/>
  <c r="B33" i="64"/>
  <c r="D32" i="64"/>
  <c r="C32" i="64"/>
  <c r="B32" i="64"/>
  <c r="D31" i="64"/>
  <c r="C31" i="64"/>
  <c r="B31" i="64"/>
  <c r="D30" i="64"/>
  <c r="C30" i="64"/>
  <c r="B30" i="64"/>
  <c r="D29" i="64"/>
  <c r="C29" i="64"/>
  <c r="B29" i="64"/>
  <c r="D28" i="64"/>
  <c r="C28" i="64"/>
  <c r="B28" i="64"/>
  <c r="D27" i="64"/>
  <c r="C27" i="64"/>
  <c r="B27" i="64"/>
  <c r="D26" i="64"/>
  <c r="C26" i="64"/>
  <c r="B26" i="64"/>
  <c r="D25" i="64"/>
  <c r="C25" i="64"/>
  <c r="B25" i="64"/>
  <c r="D24" i="64"/>
  <c r="C24" i="64"/>
  <c r="B24" i="64"/>
  <c r="B9" i="64"/>
  <c r="C9" i="64"/>
  <c r="D9" i="64"/>
  <c r="B10" i="64"/>
  <c r="C10" i="64"/>
  <c r="D10" i="64"/>
  <c r="B11" i="64"/>
  <c r="C11" i="64"/>
  <c r="D11" i="64"/>
  <c r="B12" i="64"/>
  <c r="C12" i="64"/>
  <c r="D12" i="64"/>
  <c r="B13" i="64"/>
  <c r="C13" i="64"/>
  <c r="D13" i="64"/>
  <c r="B14" i="64"/>
  <c r="C14" i="64"/>
  <c r="D14" i="64"/>
  <c r="B15" i="64"/>
  <c r="C15" i="64"/>
  <c r="D15" i="64"/>
  <c r="B16" i="64"/>
  <c r="C16" i="64"/>
  <c r="D16" i="64"/>
  <c r="B17" i="64"/>
  <c r="C17" i="64"/>
  <c r="D17" i="64"/>
  <c r="C8" i="64"/>
  <c r="D8" i="64"/>
  <c r="B8" i="64"/>
  <c r="D16" i="73"/>
  <c r="D19" i="73"/>
  <c r="D20" i="73"/>
  <c r="D21" i="73"/>
  <c r="D22" i="73"/>
  <c r="D23" i="73"/>
  <c r="D24" i="73"/>
  <c r="D25" i="73"/>
  <c r="D26" i="73"/>
  <c r="D27" i="73"/>
  <c r="AY5" i="73"/>
  <c r="AZ5" i="73"/>
  <c r="BB5" i="73"/>
  <c r="BC5" i="73"/>
  <c r="BD5" i="73"/>
  <c r="AY6" i="73"/>
  <c r="AZ6" i="73"/>
  <c r="BB6" i="73"/>
  <c r="BC6" i="73"/>
  <c r="BD6" i="73"/>
  <c r="AY7" i="73"/>
  <c r="AZ7" i="73"/>
  <c r="BB7" i="73"/>
  <c r="BC7" i="73"/>
  <c r="BD7" i="73"/>
  <c r="AY8" i="73"/>
  <c r="AZ8" i="73"/>
  <c r="BB8" i="73"/>
  <c r="BC8" i="73"/>
  <c r="BD8" i="73"/>
  <c r="AY9" i="73"/>
  <c r="AZ9" i="73"/>
  <c r="BB9" i="73"/>
  <c r="BC9" i="73"/>
  <c r="BD9" i="73"/>
  <c r="AY10" i="73"/>
  <c r="AZ10" i="73"/>
  <c r="BB10" i="73"/>
  <c r="BC10" i="73"/>
  <c r="BD10" i="73"/>
  <c r="AY11" i="73"/>
  <c r="AZ11" i="73"/>
  <c r="BB11" i="73"/>
  <c r="BC11" i="73"/>
  <c r="BD11" i="73"/>
  <c r="N6" i="72"/>
  <c r="N7" i="72"/>
  <c r="N8" i="72"/>
  <c r="N9" i="72"/>
  <c r="N10" i="72"/>
  <c r="N11" i="72"/>
  <c r="N12" i="72"/>
  <c r="N13" i="72"/>
  <c r="N14" i="72"/>
  <c r="N15" i="72"/>
  <c r="N16" i="72"/>
  <c r="N17" i="72"/>
  <c r="N18" i="72"/>
  <c r="N19" i="72"/>
  <c r="N20" i="72"/>
  <c r="N21" i="72"/>
  <c r="N22" i="72"/>
  <c r="N23" i="72"/>
  <c r="N24" i="72"/>
  <c r="N25" i="72"/>
  <c r="N26" i="72"/>
  <c r="N27" i="72"/>
  <c r="N28" i="72"/>
  <c r="N29" i="72"/>
  <c r="N30" i="72"/>
  <c r="N31" i="72"/>
  <c r="N32" i="72"/>
  <c r="N33" i="72"/>
  <c r="N34" i="72"/>
  <c r="N35" i="72"/>
  <c r="N36" i="72"/>
  <c r="N37" i="72"/>
  <c r="N38" i="72"/>
  <c r="N39" i="72"/>
  <c r="N40" i="72"/>
  <c r="N41" i="72"/>
  <c r="N42" i="72"/>
  <c r="N43" i="72"/>
  <c r="N44" i="72"/>
  <c r="N45" i="72"/>
  <c r="N46" i="72"/>
  <c r="N47" i="72"/>
  <c r="N48" i="72"/>
  <c r="N49" i="72"/>
  <c r="N50" i="72"/>
  <c r="N51" i="72"/>
  <c r="N52" i="72"/>
  <c r="N53" i="72"/>
  <c r="N54" i="72"/>
  <c r="N55" i="72"/>
  <c r="N56" i="72"/>
  <c r="N57" i="72"/>
  <c r="N58" i="72"/>
  <c r="N59" i="72"/>
  <c r="N60" i="72"/>
  <c r="N61" i="72"/>
  <c r="N62" i="72"/>
  <c r="N63" i="72"/>
  <c r="N64" i="72"/>
  <c r="N65" i="72"/>
  <c r="N66" i="72"/>
  <c r="N67" i="72"/>
  <c r="N68" i="72"/>
  <c r="N69" i="72"/>
  <c r="N70" i="72"/>
  <c r="N71" i="72"/>
  <c r="N72" i="72"/>
  <c r="N73" i="72"/>
  <c r="N74" i="72"/>
  <c r="N75" i="72"/>
  <c r="N76" i="72"/>
  <c r="N77" i="72"/>
  <c r="N78" i="72"/>
  <c r="N79" i="72"/>
  <c r="N80" i="72"/>
  <c r="N81" i="72"/>
  <c r="N82" i="72"/>
  <c r="N83" i="72"/>
  <c r="N84" i="72"/>
  <c r="N85" i="72"/>
  <c r="N86" i="72"/>
  <c r="N87" i="72"/>
  <c r="N88" i="72"/>
  <c r="N89" i="72"/>
  <c r="N90" i="72"/>
  <c r="N91" i="72"/>
  <c r="N92" i="72"/>
  <c r="N93" i="72"/>
  <c r="N94" i="72"/>
  <c r="N95" i="72"/>
  <c r="N96" i="72"/>
  <c r="N97" i="72"/>
  <c r="N98" i="72"/>
  <c r="N99" i="72"/>
  <c r="N100" i="72"/>
  <c r="N101" i="72"/>
  <c r="N102" i="72"/>
  <c r="N103" i="72"/>
  <c r="N104" i="72"/>
  <c r="N105" i="72"/>
  <c r="N106" i="72"/>
  <c r="N107" i="72"/>
  <c r="N108" i="72"/>
  <c r="N109" i="72"/>
  <c r="N110" i="72"/>
  <c r="N111" i="72"/>
  <c r="N112" i="72"/>
  <c r="N113" i="72"/>
  <c r="N114" i="72"/>
  <c r="N115" i="72"/>
  <c r="N116" i="72"/>
  <c r="N117" i="72"/>
  <c r="N118" i="72"/>
  <c r="N119" i="72"/>
  <c r="N120" i="72"/>
  <c r="N121" i="72"/>
  <c r="N122" i="72"/>
  <c r="N123" i="72"/>
  <c r="N124" i="72"/>
  <c r="N5" i="72"/>
  <c r="D6" i="73"/>
  <c r="D7" i="73"/>
  <c r="D8" i="73"/>
  <c r="D9" i="73"/>
  <c r="D10" i="73"/>
  <c r="D11" i="73"/>
  <c r="D12" i="73"/>
  <c r="D13" i="73"/>
  <c r="D14" i="73"/>
  <c r="D15" i="73"/>
  <c r="D17" i="73"/>
  <c r="D18" i="73"/>
  <c r="D28" i="73"/>
  <c r="U14" i="73"/>
  <c r="V14" i="73"/>
  <c r="W14" i="73"/>
  <c r="U15" i="73"/>
  <c r="V15" i="73"/>
  <c r="W15" i="73"/>
  <c r="V12" i="73"/>
  <c r="W12" i="73"/>
  <c r="U12" i="73"/>
  <c r="P9" i="73"/>
  <c r="Q9" i="73"/>
  <c r="R9" i="73"/>
  <c r="S9" i="73"/>
  <c r="T9" i="73"/>
  <c r="Q28" i="73"/>
  <c r="Q29" i="73"/>
  <c r="Q30" i="73"/>
  <c r="Q27" i="73"/>
  <c r="Q23" i="73"/>
  <c r="Q24" i="73"/>
  <c r="Q22" i="73"/>
  <c r="M6" i="72"/>
  <c r="M7" i="72"/>
  <c r="M8" i="72"/>
  <c r="M9" i="72"/>
  <c r="M10" i="72"/>
  <c r="M11" i="72"/>
  <c r="M12" i="72"/>
  <c r="M13" i="72"/>
  <c r="M14" i="72"/>
  <c r="M15" i="72"/>
  <c r="M16" i="72"/>
  <c r="M17" i="72"/>
  <c r="M18" i="72"/>
  <c r="M19" i="72"/>
  <c r="M20" i="72"/>
  <c r="M21" i="72"/>
  <c r="M22" i="72"/>
  <c r="M23" i="72"/>
  <c r="M24" i="72"/>
  <c r="M25" i="72"/>
  <c r="M26" i="72"/>
  <c r="M27" i="72"/>
  <c r="M28" i="72"/>
  <c r="M29" i="72"/>
  <c r="M30" i="72"/>
  <c r="M31" i="72"/>
  <c r="M32" i="72"/>
  <c r="M33" i="72"/>
  <c r="M34" i="72"/>
  <c r="M35" i="72"/>
  <c r="M36" i="72"/>
  <c r="M37" i="72"/>
  <c r="M38" i="72"/>
  <c r="M39" i="72"/>
  <c r="M40" i="72"/>
  <c r="M41" i="72"/>
  <c r="M42" i="72"/>
  <c r="M43" i="72"/>
  <c r="M44" i="72"/>
  <c r="M45" i="72"/>
  <c r="M46" i="72"/>
  <c r="M47" i="72"/>
  <c r="M48" i="72"/>
  <c r="M49" i="72"/>
  <c r="M50" i="72"/>
  <c r="M51" i="72"/>
  <c r="M52" i="72"/>
  <c r="M53" i="72"/>
  <c r="M54" i="72"/>
  <c r="M55" i="72"/>
  <c r="M56" i="72"/>
  <c r="M57" i="72"/>
  <c r="M58" i="72"/>
  <c r="M59" i="72"/>
  <c r="M60" i="72"/>
  <c r="M61" i="72"/>
  <c r="M62" i="72"/>
  <c r="M63" i="72"/>
  <c r="M64" i="72"/>
  <c r="M65" i="72"/>
  <c r="M66" i="72"/>
  <c r="M67" i="72"/>
  <c r="M68" i="72"/>
  <c r="M69" i="72"/>
  <c r="M70" i="72"/>
  <c r="M71" i="72"/>
  <c r="M72" i="72"/>
  <c r="M73" i="72"/>
  <c r="M74" i="72"/>
  <c r="M75" i="72"/>
  <c r="M76" i="72"/>
  <c r="M77" i="72"/>
  <c r="M78" i="72"/>
  <c r="M79" i="72"/>
  <c r="M80" i="72"/>
  <c r="M81" i="72"/>
  <c r="M82" i="72"/>
  <c r="M83" i="72"/>
  <c r="M84" i="72"/>
  <c r="M85" i="72"/>
  <c r="M86" i="72"/>
  <c r="M87" i="72"/>
  <c r="M88" i="72"/>
  <c r="M89" i="72"/>
  <c r="M90" i="72"/>
  <c r="M91" i="72"/>
  <c r="M92" i="72"/>
  <c r="M93" i="72"/>
  <c r="M94" i="72"/>
  <c r="M95" i="72"/>
  <c r="M96" i="72"/>
  <c r="M97" i="72"/>
  <c r="M98" i="72"/>
  <c r="M99" i="72"/>
  <c r="M100" i="72"/>
  <c r="M101" i="72"/>
  <c r="M102" i="72"/>
  <c r="M103" i="72"/>
  <c r="M104" i="72"/>
  <c r="M105" i="72"/>
  <c r="M106" i="72"/>
  <c r="M107" i="72"/>
  <c r="M108" i="72"/>
  <c r="M109" i="72"/>
  <c r="M110" i="72"/>
  <c r="M111" i="72"/>
  <c r="M112" i="72"/>
  <c r="M113" i="72"/>
  <c r="M114" i="72"/>
  <c r="M115" i="72"/>
  <c r="M116" i="72"/>
  <c r="M117" i="72"/>
  <c r="M118" i="72"/>
  <c r="M119" i="72"/>
  <c r="M120" i="72"/>
  <c r="M121" i="72"/>
  <c r="M122" i="72"/>
  <c r="M123" i="72"/>
  <c r="M124" i="72"/>
  <c r="M5" i="72"/>
  <c r="D5" i="73"/>
  <c r="H5" i="73" s="1"/>
  <c r="C71" i="63"/>
  <c r="C72" i="63"/>
  <c r="C73" i="63"/>
  <c r="C74" i="63"/>
  <c r="C75" i="63"/>
  <c r="C76" i="63"/>
  <c r="C77" i="63"/>
  <c r="C78" i="63"/>
  <c r="C79" i="63"/>
  <c r="C80" i="63"/>
  <c r="C81" i="63"/>
  <c r="C82" i="63"/>
  <c r="C83" i="63"/>
  <c r="C84" i="63"/>
  <c r="C85" i="63"/>
  <c r="C86" i="63"/>
  <c r="C87" i="63"/>
  <c r="C88" i="63"/>
  <c r="C89" i="63"/>
  <c r="C90" i="63"/>
  <c r="C91" i="63"/>
  <c r="C92" i="63"/>
  <c r="C93" i="63"/>
  <c r="B75" i="63"/>
  <c r="B80" i="63"/>
  <c r="B72" i="63"/>
  <c r="B73" i="63"/>
  <c r="B74" i="63"/>
  <c r="B76" i="63"/>
  <c r="B77" i="63"/>
  <c r="B78" i="63"/>
  <c r="B79" i="63"/>
  <c r="B81" i="63"/>
  <c r="B82" i="63"/>
  <c r="B83" i="63"/>
  <c r="B84" i="63"/>
  <c r="B85" i="63"/>
  <c r="B86" i="63"/>
  <c r="B87" i="63"/>
  <c r="B88" i="63"/>
  <c r="B89" i="63"/>
  <c r="B90" i="63"/>
  <c r="B91" i="63"/>
  <c r="B92" i="63"/>
  <c r="B93" i="63"/>
  <c r="B70" i="63"/>
  <c r="BE12" i="73"/>
  <c r="P30" i="73"/>
  <c r="O30" i="73"/>
  <c r="P29" i="73"/>
  <c r="O29" i="73"/>
  <c r="P28" i="73"/>
  <c r="O28" i="73"/>
  <c r="P27" i="73"/>
  <c r="O27" i="73"/>
  <c r="P24" i="73"/>
  <c r="O24" i="73"/>
  <c r="P23" i="73"/>
  <c r="O23" i="73"/>
  <c r="P22" i="73"/>
  <c r="O22" i="73"/>
  <c r="O9" i="73"/>
  <c r="C5" i="72"/>
  <c r="D5" i="72"/>
  <c r="E5" i="72"/>
  <c r="F5" i="72"/>
  <c r="G5" i="72"/>
  <c r="H5" i="72"/>
  <c r="I5" i="72"/>
  <c r="J5" i="72"/>
  <c r="K5" i="72"/>
  <c r="L5" i="72"/>
  <c r="C6" i="72"/>
  <c r="D6" i="72"/>
  <c r="E6" i="72"/>
  <c r="F6" i="72"/>
  <c r="G6" i="72"/>
  <c r="H6" i="72"/>
  <c r="I6" i="72"/>
  <c r="J6" i="72"/>
  <c r="K6" i="72"/>
  <c r="L6" i="72"/>
  <c r="C7" i="72"/>
  <c r="D7" i="72"/>
  <c r="E7" i="72"/>
  <c r="F7" i="72"/>
  <c r="G7" i="72"/>
  <c r="H7" i="72"/>
  <c r="I7" i="72"/>
  <c r="J7" i="72"/>
  <c r="K7" i="72"/>
  <c r="L7" i="72"/>
  <c r="C8" i="72"/>
  <c r="D8" i="72"/>
  <c r="E8" i="72"/>
  <c r="F8" i="72"/>
  <c r="G8" i="72"/>
  <c r="H8" i="72"/>
  <c r="I8" i="72"/>
  <c r="J8" i="72"/>
  <c r="K8" i="72"/>
  <c r="L8" i="72"/>
  <c r="C9" i="72"/>
  <c r="D9" i="72"/>
  <c r="E9" i="72"/>
  <c r="F9" i="72"/>
  <c r="G9" i="72"/>
  <c r="H9" i="72"/>
  <c r="I9" i="72"/>
  <c r="J9" i="72"/>
  <c r="K9" i="72"/>
  <c r="L9" i="72"/>
  <c r="C10" i="72"/>
  <c r="D10" i="72"/>
  <c r="E10" i="72"/>
  <c r="F10" i="72"/>
  <c r="G10" i="72"/>
  <c r="H10" i="72"/>
  <c r="I10" i="72"/>
  <c r="J10" i="72"/>
  <c r="K10" i="72"/>
  <c r="L10" i="72"/>
  <c r="C11" i="72"/>
  <c r="D11" i="72"/>
  <c r="E11" i="72"/>
  <c r="F11" i="72"/>
  <c r="G11" i="72"/>
  <c r="H11" i="72"/>
  <c r="I11" i="72"/>
  <c r="J11" i="72"/>
  <c r="K11" i="72"/>
  <c r="L11" i="72"/>
  <c r="C12" i="72"/>
  <c r="D12" i="72"/>
  <c r="E12" i="72"/>
  <c r="F12" i="72"/>
  <c r="G12" i="72"/>
  <c r="H12" i="72"/>
  <c r="I12" i="72"/>
  <c r="J12" i="72"/>
  <c r="K12" i="72"/>
  <c r="L12" i="72"/>
  <c r="C13" i="72"/>
  <c r="D13" i="72"/>
  <c r="E13" i="72"/>
  <c r="F13" i="72"/>
  <c r="G13" i="72"/>
  <c r="H13" i="72"/>
  <c r="I13" i="72"/>
  <c r="J13" i="72"/>
  <c r="K13" i="72"/>
  <c r="L13" i="72"/>
  <c r="C14" i="72"/>
  <c r="D14" i="72"/>
  <c r="E14" i="72"/>
  <c r="F14" i="72"/>
  <c r="G14" i="72"/>
  <c r="H14" i="72"/>
  <c r="I14" i="72"/>
  <c r="J14" i="72"/>
  <c r="K14" i="72"/>
  <c r="L14" i="72"/>
  <c r="C15" i="72"/>
  <c r="D15" i="72"/>
  <c r="E15" i="72"/>
  <c r="F15" i="72"/>
  <c r="G15" i="72"/>
  <c r="H15" i="72"/>
  <c r="I15" i="72"/>
  <c r="J15" i="72"/>
  <c r="K15" i="72"/>
  <c r="L15" i="72"/>
  <c r="C16" i="72"/>
  <c r="D16" i="72"/>
  <c r="E16" i="72"/>
  <c r="F16" i="72"/>
  <c r="G16" i="72"/>
  <c r="H16" i="72"/>
  <c r="I16" i="72"/>
  <c r="J16" i="72"/>
  <c r="K16" i="72"/>
  <c r="L16" i="72"/>
  <c r="C17" i="72"/>
  <c r="D17" i="72"/>
  <c r="E17" i="72"/>
  <c r="F17" i="72"/>
  <c r="G17" i="72"/>
  <c r="H17" i="72"/>
  <c r="I17" i="72"/>
  <c r="J17" i="72"/>
  <c r="K17" i="72"/>
  <c r="L17" i="72"/>
  <c r="C18" i="72"/>
  <c r="D18" i="72"/>
  <c r="E18" i="72"/>
  <c r="F18" i="72"/>
  <c r="G18" i="72"/>
  <c r="H18" i="72"/>
  <c r="I18" i="72"/>
  <c r="J18" i="72"/>
  <c r="K18" i="72"/>
  <c r="L18" i="72"/>
  <c r="C19" i="72"/>
  <c r="D19" i="72"/>
  <c r="E19" i="72"/>
  <c r="F19" i="72"/>
  <c r="G19" i="72"/>
  <c r="H19" i="72"/>
  <c r="I19" i="72"/>
  <c r="J19" i="72"/>
  <c r="K19" i="72"/>
  <c r="L19" i="72"/>
  <c r="C20" i="72"/>
  <c r="D20" i="72"/>
  <c r="E20" i="72"/>
  <c r="F20" i="72"/>
  <c r="G20" i="72"/>
  <c r="H20" i="72"/>
  <c r="I20" i="72"/>
  <c r="J20" i="72"/>
  <c r="K20" i="72"/>
  <c r="L20" i="72"/>
  <c r="C21" i="72"/>
  <c r="D21" i="72"/>
  <c r="E21" i="72"/>
  <c r="F21" i="72"/>
  <c r="G21" i="72"/>
  <c r="H21" i="72"/>
  <c r="I21" i="72"/>
  <c r="J21" i="72"/>
  <c r="K21" i="72"/>
  <c r="L21" i="72"/>
  <c r="C22" i="72"/>
  <c r="D22" i="72"/>
  <c r="E22" i="72"/>
  <c r="F22" i="72"/>
  <c r="G22" i="72"/>
  <c r="H22" i="72"/>
  <c r="I22" i="72"/>
  <c r="J22" i="72"/>
  <c r="K22" i="72"/>
  <c r="L22" i="72"/>
  <c r="C23" i="72"/>
  <c r="D23" i="72"/>
  <c r="E23" i="72"/>
  <c r="F23" i="72"/>
  <c r="G23" i="72"/>
  <c r="H23" i="72"/>
  <c r="I23" i="72"/>
  <c r="J23" i="72"/>
  <c r="K23" i="72"/>
  <c r="L23" i="72"/>
  <c r="C24" i="72"/>
  <c r="D24" i="72"/>
  <c r="E24" i="72"/>
  <c r="F24" i="72"/>
  <c r="G24" i="72"/>
  <c r="H24" i="72"/>
  <c r="I24" i="72"/>
  <c r="J24" i="72"/>
  <c r="K24" i="72"/>
  <c r="L24" i="72"/>
  <c r="C25" i="72"/>
  <c r="D25" i="72"/>
  <c r="E25" i="72"/>
  <c r="F25" i="72"/>
  <c r="G25" i="72"/>
  <c r="H25" i="72"/>
  <c r="I25" i="72"/>
  <c r="J25" i="72"/>
  <c r="K25" i="72"/>
  <c r="L25" i="72"/>
  <c r="C26" i="72"/>
  <c r="D26" i="72"/>
  <c r="E26" i="72"/>
  <c r="F26" i="72"/>
  <c r="G26" i="72"/>
  <c r="H26" i="72"/>
  <c r="I26" i="72"/>
  <c r="J26" i="72"/>
  <c r="K26" i="72"/>
  <c r="L26" i="72"/>
  <c r="C27" i="72"/>
  <c r="D27" i="72"/>
  <c r="E27" i="72"/>
  <c r="F27" i="72"/>
  <c r="G27" i="72"/>
  <c r="H27" i="72"/>
  <c r="I27" i="72"/>
  <c r="J27" i="72"/>
  <c r="K27" i="72"/>
  <c r="L27" i="72"/>
  <c r="C28" i="72"/>
  <c r="D28" i="72"/>
  <c r="E28" i="72"/>
  <c r="F28" i="72"/>
  <c r="G28" i="72"/>
  <c r="H28" i="72"/>
  <c r="I28" i="72"/>
  <c r="J28" i="72"/>
  <c r="K28" i="72"/>
  <c r="L28" i="72"/>
  <c r="C29" i="72"/>
  <c r="D29" i="72"/>
  <c r="E29" i="72"/>
  <c r="F29" i="72"/>
  <c r="G29" i="72"/>
  <c r="H29" i="72"/>
  <c r="I29" i="72"/>
  <c r="J29" i="72"/>
  <c r="K29" i="72"/>
  <c r="L29" i="72"/>
  <c r="C30" i="72"/>
  <c r="D30" i="72"/>
  <c r="E30" i="72"/>
  <c r="F30" i="72"/>
  <c r="G30" i="72"/>
  <c r="H30" i="72"/>
  <c r="I30" i="72"/>
  <c r="J30" i="72"/>
  <c r="K30" i="72"/>
  <c r="L30" i="72"/>
  <c r="C31" i="72"/>
  <c r="D31" i="72"/>
  <c r="E31" i="72"/>
  <c r="F31" i="72"/>
  <c r="G31" i="72"/>
  <c r="H31" i="72"/>
  <c r="I31" i="72"/>
  <c r="J31" i="72"/>
  <c r="K31" i="72"/>
  <c r="L31" i="72"/>
  <c r="C32" i="72"/>
  <c r="D32" i="72"/>
  <c r="E32" i="72"/>
  <c r="F32" i="72"/>
  <c r="G32" i="72"/>
  <c r="H32" i="72"/>
  <c r="I32" i="72"/>
  <c r="J32" i="72"/>
  <c r="K32" i="72"/>
  <c r="L32" i="72"/>
  <c r="C33" i="72"/>
  <c r="D33" i="72"/>
  <c r="E33" i="72"/>
  <c r="F33" i="72"/>
  <c r="G33" i="72"/>
  <c r="H33" i="72"/>
  <c r="I33" i="72"/>
  <c r="J33" i="72"/>
  <c r="K33" i="72"/>
  <c r="L33" i="72"/>
  <c r="C34" i="72"/>
  <c r="D34" i="72"/>
  <c r="E34" i="72"/>
  <c r="F34" i="72"/>
  <c r="G34" i="72"/>
  <c r="H34" i="72"/>
  <c r="I34" i="72"/>
  <c r="J34" i="72"/>
  <c r="K34" i="72"/>
  <c r="L34" i="72"/>
  <c r="C35" i="72"/>
  <c r="D35" i="72"/>
  <c r="E35" i="72"/>
  <c r="F35" i="72"/>
  <c r="G35" i="72"/>
  <c r="H35" i="72"/>
  <c r="I35" i="72"/>
  <c r="J35" i="72"/>
  <c r="K35" i="72"/>
  <c r="L35" i="72"/>
  <c r="C36" i="72"/>
  <c r="D36" i="72"/>
  <c r="E36" i="72"/>
  <c r="F36" i="72"/>
  <c r="G36" i="72"/>
  <c r="H36" i="72"/>
  <c r="I36" i="72"/>
  <c r="J36" i="72"/>
  <c r="K36" i="72"/>
  <c r="L36" i="72"/>
  <c r="C37" i="72"/>
  <c r="D37" i="72"/>
  <c r="E37" i="72"/>
  <c r="F37" i="72"/>
  <c r="G37" i="72"/>
  <c r="H37" i="72"/>
  <c r="I37" i="72"/>
  <c r="J37" i="72"/>
  <c r="K37" i="72"/>
  <c r="L37" i="72"/>
  <c r="C38" i="72"/>
  <c r="D38" i="72"/>
  <c r="E38" i="72"/>
  <c r="F38" i="72"/>
  <c r="G38" i="72"/>
  <c r="H38" i="72"/>
  <c r="I38" i="72"/>
  <c r="J38" i="72"/>
  <c r="K38" i="72"/>
  <c r="L38" i="72"/>
  <c r="C39" i="72"/>
  <c r="D39" i="72"/>
  <c r="E39" i="72"/>
  <c r="F39" i="72"/>
  <c r="G39" i="72"/>
  <c r="H39" i="72"/>
  <c r="I39" i="72"/>
  <c r="J39" i="72"/>
  <c r="K39" i="72"/>
  <c r="L39" i="72"/>
  <c r="C40" i="72"/>
  <c r="D40" i="72"/>
  <c r="E40" i="72"/>
  <c r="F40" i="72"/>
  <c r="G40" i="72"/>
  <c r="H40" i="72"/>
  <c r="I40" i="72"/>
  <c r="J40" i="72"/>
  <c r="K40" i="72"/>
  <c r="L40" i="72"/>
  <c r="C41" i="72"/>
  <c r="D41" i="72"/>
  <c r="E41" i="72"/>
  <c r="F41" i="72"/>
  <c r="G41" i="72"/>
  <c r="H41" i="72"/>
  <c r="I41" i="72"/>
  <c r="J41" i="72"/>
  <c r="K41" i="72"/>
  <c r="L41" i="72"/>
  <c r="C42" i="72"/>
  <c r="D42" i="72"/>
  <c r="E42" i="72"/>
  <c r="F42" i="72"/>
  <c r="G42" i="72"/>
  <c r="H42" i="72"/>
  <c r="I42" i="72"/>
  <c r="J42" i="72"/>
  <c r="K42" i="72"/>
  <c r="L42" i="72"/>
  <c r="C43" i="72"/>
  <c r="D43" i="72"/>
  <c r="E43" i="72"/>
  <c r="F43" i="72"/>
  <c r="G43" i="72"/>
  <c r="H43" i="72"/>
  <c r="I43" i="72"/>
  <c r="J43" i="72"/>
  <c r="K43" i="72"/>
  <c r="L43" i="72"/>
  <c r="C44" i="72"/>
  <c r="D44" i="72"/>
  <c r="E44" i="72"/>
  <c r="F44" i="72"/>
  <c r="G44" i="72"/>
  <c r="H44" i="72"/>
  <c r="I44" i="72"/>
  <c r="J44" i="72"/>
  <c r="K44" i="72"/>
  <c r="L44" i="72"/>
  <c r="C45" i="72"/>
  <c r="D45" i="72"/>
  <c r="E45" i="72"/>
  <c r="F45" i="72"/>
  <c r="G45" i="72"/>
  <c r="H45" i="72"/>
  <c r="I45" i="72"/>
  <c r="J45" i="72"/>
  <c r="K45" i="72"/>
  <c r="L45" i="72"/>
  <c r="C46" i="72"/>
  <c r="D46" i="72"/>
  <c r="E46" i="72"/>
  <c r="F46" i="72"/>
  <c r="G46" i="72"/>
  <c r="H46" i="72"/>
  <c r="I46" i="72"/>
  <c r="J46" i="72"/>
  <c r="K46" i="72"/>
  <c r="L46" i="72"/>
  <c r="C47" i="72"/>
  <c r="D47" i="72"/>
  <c r="E47" i="72"/>
  <c r="F47" i="72"/>
  <c r="G47" i="72"/>
  <c r="H47" i="72"/>
  <c r="I47" i="72"/>
  <c r="J47" i="72"/>
  <c r="K47" i="72"/>
  <c r="L47" i="72"/>
  <c r="C48" i="72"/>
  <c r="D48" i="72"/>
  <c r="E48" i="72"/>
  <c r="F48" i="72"/>
  <c r="G48" i="72"/>
  <c r="H48" i="72"/>
  <c r="I48" i="72"/>
  <c r="J48" i="72"/>
  <c r="K48" i="72"/>
  <c r="L48" i="72"/>
  <c r="C49" i="72"/>
  <c r="D49" i="72"/>
  <c r="E49" i="72"/>
  <c r="F49" i="72"/>
  <c r="G49" i="72"/>
  <c r="H49" i="72"/>
  <c r="I49" i="72"/>
  <c r="J49" i="72"/>
  <c r="K49" i="72"/>
  <c r="L49" i="72"/>
  <c r="C50" i="72"/>
  <c r="D50" i="72"/>
  <c r="E50" i="72"/>
  <c r="F50" i="72"/>
  <c r="G50" i="72"/>
  <c r="H50" i="72"/>
  <c r="I50" i="72"/>
  <c r="J50" i="72"/>
  <c r="K50" i="72"/>
  <c r="L50" i="72"/>
  <c r="C51" i="72"/>
  <c r="D51" i="72"/>
  <c r="E51" i="72"/>
  <c r="F51" i="72"/>
  <c r="G51" i="72"/>
  <c r="H51" i="72"/>
  <c r="I51" i="72"/>
  <c r="J51" i="72"/>
  <c r="K51" i="72"/>
  <c r="L51" i="72"/>
  <c r="C52" i="72"/>
  <c r="D52" i="72"/>
  <c r="E52" i="72"/>
  <c r="F52" i="72"/>
  <c r="G52" i="72"/>
  <c r="H52" i="72"/>
  <c r="I52" i="72"/>
  <c r="J52" i="72"/>
  <c r="K52" i="72"/>
  <c r="L52" i="72"/>
  <c r="C53" i="72"/>
  <c r="D53" i="72"/>
  <c r="E53" i="72"/>
  <c r="F53" i="72"/>
  <c r="G53" i="72"/>
  <c r="H53" i="72"/>
  <c r="I53" i="72"/>
  <c r="J53" i="72"/>
  <c r="K53" i="72"/>
  <c r="L53" i="72"/>
  <c r="C54" i="72"/>
  <c r="D54" i="72"/>
  <c r="E54" i="72"/>
  <c r="F54" i="72"/>
  <c r="G54" i="72"/>
  <c r="H54" i="72"/>
  <c r="I54" i="72"/>
  <c r="J54" i="72"/>
  <c r="K54" i="72"/>
  <c r="L54" i="72"/>
  <c r="C55" i="72"/>
  <c r="D55" i="72"/>
  <c r="E55" i="72"/>
  <c r="F55" i="72"/>
  <c r="G55" i="72"/>
  <c r="H55" i="72"/>
  <c r="I55" i="72"/>
  <c r="J55" i="72"/>
  <c r="K55" i="72"/>
  <c r="L55" i="72"/>
  <c r="C56" i="72"/>
  <c r="D56" i="72"/>
  <c r="E56" i="72"/>
  <c r="F56" i="72"/>
  <c r="G56" i="72"/>
  <c r="H56" i="72"/>
  <c r="I56" i="72"/>
  <c r="J56" i="72"/>
  <c r="K56" i="72"/>
  <c r="L56" i="72"/>
  <c r="C57" i="72"/>
  <c r="D57" i="72"/>
  <c r="E57" i="72"/>
  <c r="F57" i="72"/>
  <c r="G57" i="72"/>
  <c r="H57" i="72"/>
  <c r="I57" i="72"/>
  <c r="J57" i="72"/>
  <c r="K57" i="72"/>
  <c r="L57" i="72"/>
  <c r="C58" i="72"/>
  <c r="D58" i="72"/>
  <c r="E58" i="72"/>
  <c r="F58" i="72"/>
  <c r="G58" i="72"/>
  <c r="H58" i="72"/>
  <c r="I58" i="72"/>
  <c r="J58" i="72"/>
  <c r="K58" i="72"/>
  <c r="L58" i="72"/>
  <c r="C59" i="72"/>
  <c r="D59" i="72"/>
  <c r="E59" i="72"/>
  <c r="F59" i="72"/>
  <c r="G59" i="72"/>
  <c r="H59" i="72"/>
  <c r="I59" i="72"/>
  <c r="J59" i="72"/>
  <c r="K59" i="72"/>
  <c r="L59" i="72"/>
  <c r="C60" i="72"/>
  <c r="D60" i="72"/>
  <c r="E60" i="72"/>
  <c r="F60" i="72"/>
  <c r="G60" i="72"/>
  <c r="H60" i="72"/>
  <c r="I60" i="72"/>
  <c r="J60" i="72"/>
  <c r="K60" i="72"/>
  <c r="L60" i="72"/>
  <c r="C61" i="72"/>
  <c r="D61" i="72"/>
  <c r="E61" i="72"/>
  <c r="F61" i="72"/>
  <c r="G61" i="72"/>
  <c r="H61" i="72"/>
  <c r="I61" i="72"/>
  <c r="J61" i="72"/>
  <c r="K61" i="72"/>
  <c r="L61" i="72"/>
  <c r="C62" i="72"/>
  <c r="D62" i="72"/>
  <c r="E62" i="72"/>
  <c r="F62" i="72"/>
  <c r="G62" i="72"/>
  <c r="H62" i="72"/>
  <c r="I62" i="72"/>
  <c r="J62" i="72"/>
  <c r="K62" i="72"/>
  <c r="L62" i="72"/>
  <c r="C63" i="72"/>
  <c r="D63" i="72"/>
  <c r="E63" i="72"/>
  <c r="F63" i="72"/>
  <c r="G63" i="72"/>
  <c r="H63" i="72"/>
  <c r="I63" i="72"/>
  <c r="J63" i="72"/>
  <c r="K63" i="72"/>
  <c r="L63" i="72"/>
  <c r="C64" i="72"/>
  <c r="D64" i="72"/>
  <c r="E64" i="72"/>
  <c r="F64" i="72"/>
  <c r="G64" i="72"/>
  <c r="H64" i="72"/>
  <c r="I64" i="72"/>
  <c r="J64" i="72"/>
  <c r="K64" i="72"/>
  <c r="L64" i="72"/>
  <c r="C65" i="72"/>
  <c r="D65" i="72"/>
  <c r="E65" i="72"/>
  <c r="F65" i="72"/>
  <c r="G65" i="72"/>
  <c r="H65" i="72"/>
  <c r="I65" i="72"/>
  <c r="J65" i="72"/>
  <c r="K65" i="72"/>
  <c r="L65" i="72"/>
  <c r="C66" i="72"/>
  <c r="D66" i="72"/>
  <c r="E66" i="72"/>
  <c r="F66" i="72"/>
  <c r="G66" i="72"/>
  <c r="H66" i="72"/>
  <c r="I66" i="72"/>
  <c r="J66" i="72"/>
  <c r="K66" i="72"/>
  <c r="L66" i="72"/>
  <c r="C67" i="72"/>
  <c r="D67" i="72"/>
  <c r="E67" i="72"/>
  <c r="F67" i="72"/>
  <c r="G67" i="72"/>
  <c r="H67" i="72"/>
  <c r="I67" i="72"/>
  <c r="J67" i="72"/>
  <c r="K67" i="72"/>
  <c r="L67" i="72"/>
  <c r="C68" i="72"/>
  <c r="D68" i="72"/>
  <c r="E68" i="72"/>
  <c r="F68" i="72"/>
  <c r="G68" i="72"/>
  <c r="H68" i="72"/>
  <c r="I68" i="72"/>
  <c r="J68" i="72"/>
  <c r="K68" i="72"/>
  <c r="L68" i="72"/>
  <c r="C69" i="72"/>
  <c r="D69" i="72"/>
  <c r="E69" i="72"/>
  <c r="F69" i="72"/>
  <c r="G69" i="72"/>
  <c r="H69" i="72"/>
  <c r="I69" i="72"/>
  <c r="J69" i="72"/>
  <c r="K69" i="72"/>
  <c r="L69" i="72"/>
  <c r="C70" i="72"/>
  <c r="D70" i="72"/>
  <c r="E70" i="72"/>
  <c r="F70" i="72"/>
  <c r="G70" i="72"/>
  <c r="H70" i="72"/>
  <c r="I70" i="72"/>
  <c r="J70" i="72"/>
  <c r="K70" i="72"/>
  <c r="L70" i="72"/>
  <c r="C71" i="72"/>
  <c r="D71" i="72"/>
  <c r="E71" i="72"/>
  <c r="F71" i="72"/>
  <c r="G71" i="72"/>
  <c r="H71" i="72"/>
  <c r="I71" i="72"/>
  <c r="J71" i="72"/>
  <c r="K71" i="72"/>
  <c r="L71" i="72"/>
  <c r="C72" i="72"/>
  <c r="D72" i="72"/>
  <c r="E72" i="72"/>
  <c r="F72" i="72"/>
  <c r="G72" i="72"/>
  <c r="H72" i="72"/>
  <c r="I72" i="72"/>
  <c r="J72" i="72"/>
  <c r="K72" i="72"/>
  <c r="L72" i="72"/>
  <c r="C73" i="72"/>
  <c r="D73" i="72"/>
  <c r="E73" i="72"/>
  <c r="F73" i="72"/>
  <c r="G73" i="72"/>
  <c r="H73" i="72"/>
  <c r="I73" i="72"/>
  <c r="J73" i="72"/>
  <c r="K73" i="72"/>
  <c r="L73" i="72"/>
  <c r="C74" i="72"/>
  <c r="D74" i="72"/>
  <c r="E74" i="72"/>
  <c r="F74" i="72"/>
  <c r="G74" i="72"/>
  <c r="H74" i="72"/>
  <c r="I74" i="72"/>
  <c r="J74" i="72"/>
  <c r="K74" i="72"/>
  <c r="L74" i="72"/>
  <c r="C75" i="72"/>
  <c r="D75" i="72"/>
  <c r="E75" i="72"/>
  <c r="F75" i="72"/>
  <c r="G75" i="72"/>
  <c r="H75" i="72"/>
  <c r="I75" i="72"/>
  <c r="J75" i="72"/>
  <c r="K75" i="72"/>
  <c r="L75" i="72"/>
  <c r="C76" i="72"/>
  <c r="D76" i="72"/>
  <c r="E76" i="72"/>
  <c r="F76" i="72"/>
  <c r="G76" i="72"/>
  <c r="H76" i="72"/>
  <c r="I76" i="72"/>
  <c r="J76" i="72"/>
  <c r="K76" i="72"/>
  <c r="L76" i="72"/>
  <c r="C77" i="72"/>
  <c r="D77" i="72"/>
  <c r="E77" i="72"/>
  <c r="F77" i="72"/>
  <c r="G77" i="72"/>
  <c r="H77" i="72"/>
  <c r="I77" i="72"/>
  <c r="J77" i="72"/>
  <c r="K77" i="72"/>
  <c r="L77" i="72"/>
  <c r="C78" i="72"/>
  <c r="D78" i="72"/>
  <c r="E78" i="72"/>
  <c r="F78" i="72"/>
  <c r="G78" i="72"/>
  <c r="H78" i="72"/>
  <c r="I78" i="72"/>
  <c r="J78" i="72"/>
  <c r="K78" i="72"/>
  <c r="L78" i="72"/>
  <c r="C79" i="72"/>
  <c r="D79" i="72"/>
  <c r="E79" i="72"/>
  <c r="F79" i="72"/>
  <c r="G79" i="72"/>
  <c r="H79" i="72"/>
  <c r="I79" i="72"/>
  <c r="J79" i="72"/>
  <c r="K79" i="72"/>
  <c r="L79" i="72"/>
  <c r="C80" i="72"/>
  <c r="D80" i="72"/>
  <c r="E80" i="72"/>
  <c r="F80" i="72"/>
  <c r="G80" i="72"/>
  <c r="H80" i="72"/>
  <c r="I80" i="72"/>
  <c r="J80" i="72"/>
  <c r="K80" i="72"/>
  <c r="L80" i="72"/>
  <c r="C81" i="72"/>
  <c r="D81" i="72"/>
  <c r="E81" i="72"/>
  <c r="F81" i="72"/>
  <c r="G81" i="72"/>
  <c r="H81" i="72"/>
  <c r="I81" i="72"/>
  <c r="J81" i="72"/>
  <c r="K81" i="72"/>
  <c r="L81" i="72"/>
  <c r="C82" i="72"/>
  <c r="D82" i="72"/>
  <c r="E82" i="72"/>
  <c r="F82" i="72"/>
  <c r="G82" i="72"/>
  <c r="H82" i="72"/>
  <c r="I82" i="72"/>
  <c r="J82" i="72"/>
  <c r="K82" i="72"/>
  <c r="L82" i="72"/>
  <c r="C83" i="72"/>
  <c r="D83" i="72"/>
  <c r="E83" i="72"/>
  <c r="F83" i="72"/>
  <c r="G83" i="72"/>
  <c r="H83" i="72"/>
  <c r="I83" i="72"/>
  <c r="J83" i="72"/>
  <c r="K83" i="72"/>
  <c r="L83" i="72"/>
  <c r="C84" i="72"/>
  <c r="D84" i="72"/>
  <c r="E84" i="72"/>
  <c r="F84" i="72"/>
  <c r="G84" i="72"/>
  <c r="H84" i="72"/>
  <c r="I84" i="72"/>
  <c r="J84" i="72"/>
  <c r="K84" i="72"/>
  <c r="L84" i="72"/>
  <c r="C85" i="72"/>
  <c r="D85" i="72"/>
  <c r="E85" i="72"/>
  <c r="F85" i="72"/>
  <c r="G85" i="72"/>
  <c r="H85" i="72"/>
  <c r="I85" i="72"/>
  <c r="J85" i="72"/>
  <c r="K85" i="72"/>
  <c r="L85" i="72"/>
  <c r="C86" i="72"/>
  <c r="D86" i="72"/>
  <c r="E86" i="72"/>
  <c r="F86" i="72"/>
  <c r="G86" i="72"/>
  <c r="H86" i="72"/>
  <c r="I86" i="72"/>
  <c r="J86" i="72"/>
  <c r="K86" i="72"/>
  <c r="L86" i="72"/>
  <c r="C87" i="72"/>
  <c r="D87" i="72"/>
  <c r="E87" i="72"/>
  <c r="F87" i="72"/>
  <c r="G87" i="72"/>
  <c r="H87" i="72"/>
  <c r="I87" i="72"/>
  <c r="J87" i="72"/>
  <c r="K87" i="72"/>
  <c r="L87" i="72"/>
  <c r="C88" i="72"/>
  <c r="D88" i="72"/>
  <c r="E88" i="72"/>
  <c r="F88" i="72"/>
  <c r="G88" i="72"/>
  <c r="H88" i="72"/>
  <c r="I88" i="72"/>
  <c r="J88" i="72"/>
  <c r="K88" i="72"/>
  <c r="L88" i="72"/>
  <c r="C89" i="72"/>
  <c r="D89" i="72"/>
  <c r="E89" i="72"/>
  <c r="F89" i="72"/>
  <c r="G89" i="72"/>
  <c r="H89" i="72"/>
  <c r="I89" i="72"/>
  <c r="J89" i="72"/>
  <c r="K89" i="72"/>
  <c r="L89" i="72"/>
  <c r="C90" i="72"/>
  <c r="D90" i="72"/>
  <c r="E90" i="72"/>
  <c r="F90" i="72"/>
  <c r="G90" i="72"/>
  <c r="H90" i="72"/>
  <c r="I90" i="72"/>
  <c r="J90" i="72"/>
  <c r="K90" i="72"/>
  <c r="L90" i="72"/>
  <c r="C91" i="72"/>
  <c r="D91" i="72"/>
  <c r="E91" i="72"/>
  <c r="F91" i="72"/>
  <c r="G91" i="72"/>
  <c r="H91" i="72"/>
  <c r="I91" i="72"/>
  <c r="J91" i="72"/>
  <c r="K91" i="72"/>
  <c r="L91" i="72"/>
  <c r="C92" i="72"/>
  <c r="D92" i="72"/>
  <c r="E92" i="72"/>
  <c r="F92" i="72"/>
  <c r="G92" i="72"/>
  <c r="H92" i="72"/>
  <c r="I92" i="72"/>
  <c r="J92" i="72"/>
  <c r="K92" i="72"/>
  <c r="L92" i="72"/>
  <c r="C93" i="72"/>
  <c r="D93" i="72"/>
  <c r="E93" i="72"/>
  <c r="F93" i="72"/>
  <c r="G93" i="72"/>
  <c r="H93" i="72"/>
  <c r="I93" i="72"/>
  <c r="J93" i="72"/>
  <c r="K93" i="72"/>
  <c r="L93" i="72"/>
  <c r="C94" i="72"/>
  <c r="D94" i="72"/>
  <c r="E94" i="72"/>
  <c r="F94" i="72"/>
  <c r="G94" i="72"/>
  <c r="H94" i="72"/>
  <c r="I94" i="72"/>
  <c r="J94" i="72"/>
  <c r="K94" i="72"/>
  <c r="L94" i="72"/>
  <c r="C95" i="72"/>
  <c r="D95" i="72"/>
  <c r="E95" i="72"/>
  <c r="F95" i="72"/>
  <c r="G95" i="72"/>
  <c r="H95" i="72"/>
  <c r="I95" i="72"/>
  <c r="J95" i="72"/>
  <c r="K95" i="72"/>
  <c r="L95" i="72"/>
  <c r="C96" i="72"/>
  <c r="D96" i="72"/>
  <c r="E96" i="72"/>
  <c r="F96" i="72"/>
  <c r="G96" i="72"/>
  <c r="H96" i="72"/>
  <c r="I96" i="72"/>
  <c r="J96" i="72"/>
  <c r="K96" i="72"/>
  <c r="L96" i="72"/>
  <c r="C97" i="72"/>
  <c r="D97" i="72"/>
  <c r="E97" i="72"/>
  <c r="F97" i="72"/>
  <c r="G97" i="72"/>
  <c r="H97" i="72"/>
  <c r="I97" i="72"/>
  <c r="J97" i="72"/>
  <c r="K97" i="72"/>
  <c r="L97" i="72"/>
  <c r="C98" i="72"/>
  <c r="D98" i="72"/>
  <c r="E98" i="72"/>
  <c r="F98" i="72"/>
  <c r="G98" i="72"/>
  <c r="H98" i="72"/>
  <c r="I98" i="72"/>
  <c r="J98" i="72"/>
  <c r="K98" i="72"/>
  <c r="L98" i="72"/>
  <c r="C99" i="72"/>
  <c r="D99" i="72"/>
  <c r="E99" i="72"/>
  <c r="F99" i="72"/>
  <c r="G99" i="72"/>
  <c r="H99" i="72"/>
  <c r="I99" i="72"/>
  <c r="J99" i="72"/>
  <c r="K99" i="72"/>
  <c r="L99" i="72"/>
  <c r="C100" i="72"/>
  <c r="D100" i="72"/>
  <c r="E100" i="72"/>
  <c r="F100" i="72"/>
  <c r="G100" i="72"/>
  <c r="H100" i="72"/>
  <c r="I100" i="72"/>
  <c r="J100" i="72"/>
  <c r="K100" i="72"/>
  <c r="L100" i="72"/>
  <c r="C101" i="72"/>
  <c r="D101" i="72"/>
  <c r="E101" i="72"/>
  <c r="F101" i="72"/>
  <c r="G101" i="72"/>
  <c r="H101" i="72"/>
  <c r="I101" i="72"/>
  <c r="J101" i="72"/>
  <c r="K101" i="72"/>
  <c r="L101" i="72"/>
  <c r="C102" i="72"/>
  <c r="D102" i="72"/>
  <c r="E102" i="72"/>
  <c r="F102" i="72"/>
  <c r="G102" i="72"/>
  <c r="H102" i="72"/>
  <c r="I102" i="72"/>
  <c r="J102" i="72"/>
  <c r="K102" i="72"/>
  <c r="L102" i="72"/>
  <c r="C103" i="72"/>
  <c r="D103" i="72"/>
  <c r="E103" i="72"/>
  <c r="F103" i="72"/>
  <c r="G103" i="72"/>
  <c r="H103" i="72"/>
  <c r="I103" i="72"/>
  <c r="J103" i="72"/>
  <c r="K103" i="72"/>
  <c r="L103" i="72"/>
  <c r="C104" i="72"/>
  <c r="D104" i="72"/>
  <c r="E104" i="72"/>
  <c r="F104" i="72"/>
  <c r="G104" i="72"/>
  <c r="H104" i="72"/>
  <c r="I104" i="72"/>
  <c r="J104" i="72"/>
  <c r="K104" i="72"/>
  <c r="L104" i="72"/>
  <c r="C105" i="72"/>
  <c r="D105" i="72"/>
  <c r="E105" i="72"/>
  <c r="F105" i="72"/>
  <c r="G105" i="72"/>
  <c r="H105" i="72"/>
  <c r="I105" i="72"/>
  <c r="J105" i="72"/>
  <c r="K105" i="72"/>
  <c r="L105" i="72"/>
  <c r="C106" i="72"/>
  <c r="D106" i="72"/>
  <c r="E106" i="72"/>
  <c r="F106" i="72"/>
  <c r="G106" i="72"/>
  <c r="H106" i="72"/>
  <c r="I106" i="72"/>
  <c r="J106" i="72"/>
  <c r="K106" i="72"/>
  <c r="L106" i="72"/>
  <c r="C107" i="72"/>
  <c r="D107" i="72"/>
  <c r="E107" i="72"/>
  <c r="F107" i="72"/>
  <c r="G107" i="72"/>
  <c r="H107" i="72"/>
  <c r="I107" i="72"/>
  <c r="J107" i="72"/>
  <c r="K107" i="72"/>
  <c r="L107" i="72"/>
  <c r="C108" i="72"/>
  <c r="D108" i="72"/>
  <c r="E108" i="72"/>
  <c r="F108" i="72"/>
  <c r="G108" i="72"/>
  <c r="H108" i="72"/>
  <c r="I108" i="72"/>
  <c r="J108" i="72"/>
  <c r="K108" i="72"/>
  <c r="L108" i="72"/>
  <c r="C109" i="72"/>
  <c r="D109" i="72"/>
  <c r="E109" i="72"/>
  <c r="F109" i="72"/>
  <c r="G109" i="72"/>
  <c r="H109" i="72"/>
  <c r="I109" i="72"/>
  <c r="J109" i="72"/>
  <c r="K109" i="72"/>
  <c r="L109" i="72"/>
  <c r="C110" i="72"/>
  <c r="D110" i="72"/>
  <c r="E110" i="72"/>
  <c r="F110" i="72"/>
  <c r="G110" i="72"/>
  <c r="H110" i="72"/>
  <c r="I110" i="72"/>
  <c r="J110" i="72"/>
  <c r="K110" i="72"/>
  <c r="L110" i="72"/>
  <c r="C111" i="72"/>
  <c r="D111" i="72"/>
  <c r="E111" i="72"/>
  <c r="F111" i="72"/>
  <c r="G111" i="72"/>
  <c r="H111" i="72"/>
  <c r="I111" i="72"/>
  <c r="J111" i="72"/>
  <c r="K111" i="72"/>
  <c r="L111" i="72"/>
  <c r="C112" i="72"/>
  <c r="D112" i="72"/>
  <c r="E112" i="72"/>
  <c r="F112" i="72"/>
  <c r="G112" i="72"/>
  <c r="H112" i="72"/>
  <c r="I112" i="72"/>
  <c r="J112" i="72"/>
  <c r="K112" i="72"/>
  <c r="L112" i="72"/>
  <c r="C113" i="72"/>
  <c r="D113" i="72"/>
  <c r="E113" i="72"/>
  <c r="F113" i="72"/>
  <c r="G113" i="72"/>
  <c r="H113" i="72"/>
  <c r="I113" i="72"/>
  <c r="J113" i="72"/>
  <c r="K113" i="72"/>
  <c r="L113" i="72"/>
  <c r="C114" i="72"/>
  <c r="D114" i="72"/>
  <c r="E114" i="72"/>
  <c r="F114" i="72"/>
  <c r="G114" i="72"/>
  <c r="H114" i="72"/>
  <c r="I114" i="72"/>
  <c r="J114" i="72"/>
  <c r="K114" i="72"/>
  <c r="L114" i="72"/>
  <c r="C115" i="72"/>
  <c r="D115" i="72"/>
  <c r="E115" i="72"/>
  <c r="F115" i="72"/>
  <c r="G115" i="72"/>
  <c r="H115" i="72"/>
  <c r="I115" i="72"/>
  <c r="J115" i="72"/>
  <c r="K115" i="72"/>
  <c r="L115" i="72"/>
  <c r="C116" i="72"/>
  <c r="D116" i="72"/>
  <c r="E116" i="72"/>
  <c r="F116" i="72"/>
  <c r="G116" i="72"/>
  <c r="H116" i="72"/>
  <c r="I116" i="72"/>
  <c r="J116" i="72"/>
  <c r="K116" i="72"/>
  <c r="L116" i="72"/>
  <c r="C117" i="72"/>
  <c r="D117" i="72"/>
  <c r="E117" i="72"/>
  <c r="F117" i="72"/>
  <c r="G117" i="72"/>
  <c r="H117" i="72"/>
  <c r="I117" i="72"/>
  <c r="J117" i="72"/>
  <c r="K117" i="72"/>
  <c r="L117" i="72"/>
  <c r="C118" i="72"/>
  <c r="D118" i="72"/>
  <c r="E118" i="72"/>
  <c r="F118" i="72"/>
  <c r="G118" i="72"/>
  <c r="H118" i="72"/>
  <c r="I118" i="72"/>
  <c r="J118" i="72"/>
  <c r="K118" i="72"/>
  <c r="L118" i="72"/>
  <c r="C119" i="72"/>
  <c r="D119" i="72"/>
  <c r="E119" i="72"/>
  <c r="F119" i="72"/>
  <c r="G119" i="72"/>
  <c r="H119" i="72"/>
  <c r="I119" i="72"/>
  <c r="J119" i="72"/>
  <c r="K119" i="72"/>
  <c r="L119" i="72"/>
  <c r="C120" i="72"/>
  <c r="D120" i="72"/>
  <c r="E120" i="72"/>
  <c r="F120" i="72"/>
  <c r="G120" i="72"/>
  <c r="H120" i="72"/>
  <c r="I120" i="72"/>
  <c r="J120" i="72"/>
  <c r="K120" i="72"/>
  <c r="L120" i="72"/>
  <c r="C121" i="72"/>
  <c r="D121" i="72"/>
  <c r="E121" i="72"/>
  <c r="F121" i="72"/>
  <c r="G121" i="72"/>
  <c r="H121" i="72"/>
  <c r="I121" i="72"/>
  <c r="J121" i="72"/>
  <c r="K121" i="72"/>
  <c r="L121" i="72"/>
  <c r="C122" i="72"/>
  <c r="D122" i="72"/>
  <c r="E122" i="72"/>
  <c r="F122" i="72"/>
  <c r="G122" i="72"/>
  <c r="H122" i="72"/>
  <c r="I122" i="72"/>
  <c r="J122" i="72"/>
  <c r="K122" i="72"/>
  <c r="L122" i="72"/>
  <c r="C123" i="72"/>
  <c r="D123" i="72"/>
  <c r="E123" i="72"/>
  <c r="F123" i="72"/>
  <c r="G123" i="72"/>
  <c r="H123" i="72"/>
  <c r="I123" i="72"/>
  <c r="J123" i="72"/>
  <c r="K123" i="72"/>
  <c r="L123" i="72"/>
  <c r="C124" i="72"/>
  <c r="D124" i="72"/>
  <c r="E124" i="72"/>
  <c r="F124" i="72"/>
  <c r="G124" i="72"/>
  <c r="H124" i="72"/>
  <c r="I124" i="72"/>
  <c r="J124" i="72"/>
  <c r="K124" i="72"/>
  <c r="L124" i="72"/>
  <c r="D8" i="71"/>
  <c r="C8" i="71"/>
  <c r="C20" i="71"/>
  <c r="D9" i="71"/>
  <c r="D10" i="71"/>
  <c r="D11" i="71"/>
  <c r="C9" i="71"/>
  <c r="C10" i="71"/>
  <c r="C11" i="71"/>
  <c r="S51" i="71"/>
  <c r="I72" i="71"/>
  <c r="I11" i="71"/>
  <c r="X76" i="71"/>
  <c r="Z76" i="71" s="1"/>
  <c r="N76" i="71"/>
  <c r="I76" i="71"/>
  <c r="X32" i="71"/>
  <c r="Z32" i="71" s="1"/>
  <c r="I32" i="71"/>
  <c r="S39" i="71"/>
  <c r="X105" i="71"/>
  <c r="Z105" i="71" s="1"/>
  <c r="S105" i="71"/>
  <c r="X67" i="71"/>
  <c r="N67" i="71"/>
  <c r="X24" i="71"/>
  <c r="I86" i="71"/>
  <c r="H28" i="71"/>
  <c r="I28" i="71"/>
  <c r="L28" i="71" s="1"/>
  <c r="X90" i="71"/>
  <c r="Z90" i="71" s="1"/>
  <c r="H46" i="71"/>
  <c r="T55" i="71"/>
  <c r="V55" i="71" s="1"/>
  <c r="O19" i="71"/>
  <c r="X81" i="71"/>
  <c r="S81" i="71"/>
  <c r="X40" i="71"/>
  <c r="Z40" i="71" s="1"/>
  <c r="I40" i="71"/>
  <c r="I106" i="71"/>
  <c r="T41" i="71"/>
  <c r="V41" i="71" s="1"/>
  <c r="I41" i="71"/>
  <c r="N102" i="71"/>
  <c r="O102" i="71"/>
  <c r="H62" i="71"/>
  <c r="H36" i="71"/>
  <c r="O99" i="71"/>
  <c r="S99" i="71"/>
  <c r="T56" i="71"/>
  <c r="I56" i="71"/>
  <c r="T57" i="71"/>
  <c r="V57" i="71" s="1"/>
  <c r="I57" i="71"/>
  <c r="Y15" i="71"/>
  <c r="H15" i="71"/>
  <c r="I15" i="71"/>
  <c r="X80" i="71"/>
  <c r="O80" i="71"/>
  <c r="N89" i="71"/>
  <c r="H27" i="71"/>
  <c r="X93" i="71"/>
  <c r="Z93" i="71" s="1"/>
  <c r="Y16" i="71"/>
  <c r="S16" i="71"/>
  <c r="H30" i="71"/>
  <c r="H92" i="71"/>
  <c r="J92" i="71" s="1"/>
  <c r="I92" i="71"/>
  <c r="S14" i="71"/>
  <c r="U14" i="71" s="1"/>
  <c r="N14" i="71"/>
  <c r="T14" i="71"/>
  <c r="T77" i="71"/>
  <c r="V77" i="71" s="1"/>
  <c r="N45" i="71"/>
  <c r="Y101" i="71"/>
  <c r="S101" i="71"/>
  <c r="S49" i="71"/>
  <c r="X49" i="71"/>
  <c r="Z49" i="71" s="1"/>
  <c r="X44" i="71"/>
  <c r="S44" i="71"/>
  <c r="T29" i="71"/>
  <c r="O29" i="71"/>
  <c r="Y95" i="71"/>
  <c r="T95" i="71"/>
  <c r="I85" i="71"/>
  <c r="T85" i="71"/>
  <c r="V85" i="71"/>
  <c r="Y61" i="71"/>
  <c r="S61" i="71"/>
  <c r="S79" i="71"/>
  <c r="X79" i="71"/>
  <c r="Z79" i="71" s="1"/>
  <c r="O60" i="71"/>
  <c r="T60" i="71"/>
  <c r="V60" i="71" s="1"/>
  <c r="O47" i="71"/>
  <c r="S12" i="71"/>
  <c r="U12" i="71" s="1"/>
  <c r="T12" i="71"/>
  <c r="V12" i="71" s="1"/>
  <c r="N75" i="71"/>
  <c r="P75" i="71" s="1"/>
  <c r="X75" i="71"/>
  <c r="Z75" i="71" s="1"/>
  <c r="O75" i="71"/>
  <c r="O13" i="71"/>
  <c r="Y13" i="71"/>
  <c r="S78" i="71"/>
  <c r="O63" i="71"/>
  <c r="Q63" i="71" s="1"/>
  <c r="X63" i="71"/>
  <c r="Z63" i="71" s="1"/>
  <c r="T20" i="71"/>
  <c r="V20" i="71" s="1"/>
  <c r="I48" i="71"/>
  <c r="S33" i="71"/>
  <c r="U33" i="71" s="1"/>
  <c r="Y33" i="71"/>
  <c r="X100" i="71"/>
  <c r="Z100" i="71" s="1"/>
  <c r="Y100" i="71"/>
  <c r="X26" i="71"/>
  <c r="I26" i="71"/>
  <c r="N26" i="71"/>
  <c r="P26" i="71" s="1"/>
  <c r="S88" i="71"/>
  <c r="N17" i="71"/>
  <c r="P17" i="71" s="1"/>
  <c r="I17" i="71"/>
  <c r="H17" i="71"/>
  <c r="I83" i="71"/>
  <c r="H68" i="71"/>
  <c r="I66" i="71"/>
  <c r="N59" i="71"/>
  <c r="P59" i="71" s="1"/>
  <c r="T34" i="71"/>
  <c r="V34" i="71" s="1"/>
  <c r="T96" i="71"/>
  <c r="V96" i="71" s="1"/>
  <c r="Y96" i="71"/>
  <c r="AA96" i="71" s="1"/>
  <c r="Y18" i="71"/>
  <c r="AA18" i="71" s="1"/>
  <c r="S82" i="71"/>
  <c r="S98" i="71"/>
  <c r="U98" i="71" s="1"/>
  <c r="X98" i="71"/>
  <c r="Y9" i="71"/>
  <c r="S9" i="71"/>
  <c r="U9" i="71" s="1"/>
  <c r="I74" i="71"/>
  <c r="N74" i="71"/>
  <c r="P74" i="71" s="1"/>
  <c r="N58" i="71"/>
  <c r="H58" i="71"/>
  <c r="I58" i="71"/>
  <c r="O107" i="71"/>
  <c r="I107" i="71"/>
  <c r="T107" i="71"/>
  <c r="V107" i="71" s="1"/>
  <c r="I35" i="71"/>
  <c r="N91" i="71"/>
  <c r="X91" i="71"/>
  <c r="Z91" i="71" s="1"/>
  <c r="Y22" i="71"/>
  <c r="AA22" i="71" s="1"/>
  <c r="N43" i="71"/>
  <c r="P43" i="71" s="1"/>
  <c r="X97" i="71"/>
  <c r="Z97" i="71" s="1"/>
  <c r="H97" i="71"/>
  <c r="N84" i="71"/>
  <c r="P84" i="71"/>
  <c r="S37" i="71"/>
  <c r="N37" i="71"/>
  <c r="P37" i="71" s="1"/>
  <c r="X37" i="71"/>
  <c r="Z37" i="71" s="1"/>
  <c r="N64" i="71"/>
  <c r="P64" i="71" s="1"/>
  <c r="O64" i="71"/>
  <c r="S64" i="71"/>
  <c r="U64" i="71" s="1"/>
  <c r="T52" i="71"/>
  <c r="N52" i="71"/>
  <c r="P52" i="71" s="1"/>
  <c r="X104" i="71"/>
  <c r="Z104" i="71" s="1"/>
  <c r="N104" i="71"/>
  <c r="P104" i="71" s="1"/>
  <c r="I104" i="71"/>
  <c r="O25" i="71"/>
  <c r="T25" i="71"/>
  <c r="V25" i="71" s="1"/>
  <c r="H69" i="71"/>
  <c r="S54" i="71"/>
  <c r="U54" i="71" s="1"/>
  <c r="N21" i="71"/>
  <c r="P21" i="71" s="1"/>
  <c r="I21" i="71"/>
  <c r="T21" i="71"/>
  <c r="I53" i="71"/>
  <c r="T53" i="71"/>
  <c r="V53" i="71" s="1"/>
  <c r="S73" i="71"/>
  <c r="Y87" i="71"/>
  <c r="AA87" i="71" s="1"/>
  <c r="T87" i="71"/>
  <c r="V87" i="71" s="1"/>
  <c r="H31" i="71"/>
  <c r="S31" i="71"/>
  <c r="U31" i="71" s="1"/>
  <c r="S10" i="71"/>
  <c r="U10" i="71" s="1"/>
  <c r="X10" i="71"/>
  <c r="Z10" i="71" s="1"/>
  <c r="I65" i="71"/>
  <c r="H65" i="71"/>
  <c r="S103" i="71"/>
  <c r="X103" i="71"/>
  <c r="Z103" i="71" s="1"/>
  <c r="S42" i="71"/>
  <c r="Y42" i="71"/>
  <c r="I108" i="71"/>
  <c r="N51" i="71"/>
  <c r="P51" i="71" s="1"/>
  <c r="X72" i="71"/>
  <c r="Z72" i="71" s="1"/>
  <c r="N72" i="71"/>
  <c r="P72" i="71" s="1"/>
  <c r="S72" i="71"/>
  <c r="U72" i="71" s="1"/>
  <c r="X11" i="71"/>
  <c r="Z11" i="71" s="1"/>
  <c r="S11" i="71"/>
  <c r="U11" i="71" s="1"/>
  <c r="O11" i="71"/>
  <c r="Y76" i="71"/>
  <c r="AA76" i="71" s="1"/>
  <c r="S76" i="71"/>
  <c r="O76" i="71"/>
  <c r="O32" i="71"/>
  <c r="S32" i="71"/>
  <c r="Y94" i="71"/>
  <c r="AA94" i="71" s="1"/>
  <c r="S94" i="71"/>
  <c r="U94" i="71" s="1"/>
  <c r="I39" i="71"/>
  <c r="N39" i="71"/>
  <c r="P39" i="71" s="1"/>
  <c r="I105" i="71"/>
  <c r="H105" i="71"/>
  <c r="O67" i="71"/>
  <c r="S67" i="71"/>
  <c r="Y24" i="71"/>
  <c r="AA24" i="71"/>
  <c r="N24" i="71"/>
  <c r="P24" i="71" s="1"/>
  <c r="S24" i="71"/>
  <c r="S86" i="71"/>
  <c r="U86" i="71"/>
  <c r="X86" i="71"/>
  <c r="Z86" i="71" s="1"/>
  <c r="N86" i="71"/>
  <c r="P86" i="71" s="1"/>
  <c r="O28" i="71"/>
  <c r="S90" i="71"/>
  <c r="I90" i="71"/>
  <c r="N90" i="71"/>
  <c r="P90" i="71" s="1"/>
  <c r="X46" i="71"/>
  <c r="Z46" i="71" s="1"/>
  <c r="S46" i="71"/>
  <c r="O46" i="71"/>
  <c r="I55" i="71"/>
  <c r="S19" i="71"/>
  <c r="U19" i="71" s="1"/>
  <c r="I81" i="71"/>
  <c r="H81" i="71"/>
  <c r="Y40" i="71"/>
  <c r="AA40" i="71" s="1"/>
  <c r="S40" i="71"/>
  <c r="O40" i="71"/>
  <c r="Y106" i="71"/>
  <c r="H106" i="71"/>
  <c r="S41" i="71"/>
  <c r="O41" i="71"/>
  <c r="X102" i="71"/>
  <c r="Z102" i="71" s="1"/>
  <c r="H102" i="71"/>
  <c r="S102" i="71"/>
  <c r="U102" i="71" s="1"/>
  <c r="O62" i="71"/>
  <c r="Y71" i="71"/>
  <c r="I71" i="71"/>
  <c r="X36" i="71"/>
  <c r="Z36" i="71" s="1"/>
  <c r="I99" i="71"/>
  <c r="O56" i="71"/>
  <c r="O57" i="71"/>
  <c r="X15" i="71"/>
  <c r="Z15" i="71" s="1"/>
  <c r="N15" i="71"/>
  <c r="P15" i="71" s="1"/>
  <c r="S80" i="71"/>
  <c r="T80" i="71"/>
  <c r="V80" i="71" s="1"/>
  <c r="Y23" i="71"/>
  <c r="AA23" i="71" s="1"/>
  <c r="H23" i="71"/>
  <c r="I89" i="71"/>
  <c r="S89" i="71"/>
  <c r="S27" i="71"/>
  <c r="Y93" i="71"/>
  <c r="H93" i="71"/>
  <c r="X16" i="71"/>
  <c r="Z16" i="71" s="1"/>
  <c r="N16" i="71"/>
  <c r="P16" i="71" s="1"/>
  <c r="N30" i="71"/>
  <c r="P30" i="71" s="1"/>
  <c r="Y30" i="71"/>
  <c r="AA30" i="71" s="1"/>
  <c r="O30" i="71"/>
  <c r="S92" i="71"/>
  <c r="U92" i="71" s="1"/>
  <c r="H14" i="71"/>
  <c r="J14" i="71" s="1"/>
  <c r="I14" i="71"/>
  <c r="H77" i="71"/>
  <c r="I77" i="71"/>
  <c r="H50" i="71"/>
  <c r="K50" i="71" s="1"/>
  <c r="X50" i="71"/>
  <c r="Z50" i="71" s="1"/>
  <c r="I50" i="71"/>
  <c r="I45" i="71"/>
  <c r="X101" i="71"/>
  <c r="Z101" i="71" s="1"/>
  <c r="H101" i="71"/>
  <c r="T49" i="71"/>
  <c r="V49" i="71" s="1"/>
  <c r="O49" i="71"/>
  <c r="Y44" i="71"/>
  <c r="H44" i="71"/>
  <c r="I44" i="71"/>
  <c r="I29" i="71"/>
  <c r="H95" i="71"/>
  <c r="I95" i="71"/>
  <c r="S85" i="71"/>
  <c r="H85" i="71"/>
  <c r="J85" i="71" s="1"/>
  <c r="I61" i="71"/>
  <c r="O79" i="71"/>
  <c r="H60" i="71"/>
  <c r="I60" i="71"/>
  <c r="H47" i="71"/>
  <c r="N47" i="71"/>
  <c r="P47" i="71" s="1"/>
  <c r="I12" i="71"/>
  <c r="S75" i="71"/>
  <c r="I75" i="71"/>
  <c r="T75" i="71"/>
  <c r="V75" i="71" s="1"/>
  <c r="S13" i="71"/>
  <c r="H13" i="71"/>
  <c r="N78" i="71"/>
  <c r="P78" i="71" s="1"/>
  <c r="I78" i="71"/>
  <c r="T78" i="71"/>
  <c r="V78" i="71" s="1"/>
  <c r="H63" i="71"/>
  <c r="N63" i="71"/>
  <c r="P63" i="71" s="1"/>
  <c r="N20" i="71"/>
  <c r="P20" i="71" s="1"/>
  <c r="X20" i="71"/>
  <c r="Z20" i="71" s="1"/>
  <c r="N48" i="71"/>
  <c r="P48" i="71" s="1"/>
  <c r="X33" i="71"/>
  <c r="Z33" i="71" s="1"/>
  <c r="O33" i="71"/>
  <c r="S100" i="71"/>
  <c r="H26" i="71"/>
  <c r="Y26" i="71"/>
  <c r="AA26" i="71"/>
  <c r="I88" i="71"/>
  <c r="H88" i="71"/>
  <c r="X17" i="71"/>
  <c r="Z17" i="71" s="1"/>
  <c r="S68" i="71"/>
  <c r="U68" i="71" s="1"/>
  <c r="X68" i="71"/>
  <c r="Z68" i="71" s="1"/>
  <c r="S66" i="71"/>
  <c r="S59" i="71"/>
  <c r="S70" i="71"/>
  <c r="X34" i="71"/>
  <c r="Z34" i="71" s="1"/>
  <c r="S96" i="71"/>
  <c r="X96" i="71"/>
  <c r="Z96" i="71" s="1"/>
  <c r="X18" i="71"/>
  <c r="Z18" i="71" s="1"/>
  <c r="S18" i="71"/>
  <c r="U18" i="71" s="1"/>
  <c r="T82" i="71"/>
  <c r="V82" i="71" s="1"/>
  <c r="O98" i="71"/>
  <c r="H98" i="71"/>
  <c r="N9" i="71"/>
  <c r="P9" i="71" s="1"/>
  <c r="I9" i="71"/>
  <c r="T9" i="71"/>
  <c r="V9" i="71" s="1"/>
  <c r="H74" i="71"/>
  <c r="K74" i="71" s="1"/>
  <c r="X58" i="71"/>
  <c r="Z58" i="71" s="1"/>
  <c r="Y107" i="71"/>
  <c r="S107" i="71"/>
  <c r="Y35" i="71"/>
  <c r="I91" i="71"/>
  <c r="H22" i="71"/>
  <c r="K22" i="71" s="1"/>
  <c r="S22" i="71"/>
  <c r="S43" i="71"/>
  <c r="U43" i="71" s="1"/>
  <c r="O97" i="71"/>
  <c r="I84" i="71"/>
  <c r="S84" i="71"/>
  <c r="Y37" i="71"/>
  <c r="I37" i="71"/>
  <c r="I64" i="71"/>
  <c r="X52" i="71"/>
  <c r="Z52" i="71" s="1"/>
  <c r="Y52" i="71"/>
  <c r="AA52" i="71"/>
  <c r="S104" i="71"/>
  <c r="U104" i="71" s="1"/>
  <c r="O104" i="71"/>
  <c r="H25" i="71"/>
  <c r="S25" i="71"/>
  <c r="I25" i="71"/>
  <c r="I69" i="71"/>
  <c r="H54" i="71"/>
  <c r="T54" i="71"/>
  <c r="V54" i="71" s="1"/>
  <c r="N54" i="71"/>
  <c r="P54" i="71" s="1"/>
  <c r="S53" i="71"/>
  <c r="H73" i="71"/>
  <c r="N73" i="71"/>
  <c r="P73" i="71" s="1"/>
  <c r="I73" i="71"/>
  <c r="N87" i="71"/>
  <c r="P87" i="71" s="1"/>
  <c r="I31" i="71"/>
  <c r="J31" i="71" s="1"/>
  <c r="Y38" i="71"/>
  <c r="AA38" i="71" s="1"/>
  <c r="O10" i="71"/>
  <c r="N65" i="71"/>
  <c r="P65" i="71" s="1"/>
  <c r="O103" i="71"/>
  <c r="T103" i="71"/>
  <c r="V103" i="71" s="1"/>
  <c r="X42" i="71"/>
  <c r="Z42" i="71" s="1"/>
  <c r="N108" i="71"/>
  <c r="P108" i="71" s="1"/>
  <c r="O108" i="71"/>
  <c r="I51" i="71"/>
  <c r="H51" i="71"/>
  <c r="X51" i="71"/>
  <c r="Z51" i="71" s="1"/>
  <c r="H11" i="71"/>
  <c r="N32" i="71"/>
  <c r="P32" i="71" s="1"/>
  <c r="H32" i="71"/>
  <c r="Y32" i="71"/>
  <c r="N94" i="71"/>
  <c r="P94" i="71" s="1"/>
  <c r="I94" i="71"/>
  <c r="X94" i="71"/>
  <c r="Z94" i="71" s="1"/>
  <c r="H39" i="71"/>
  <c r="J39" i="71" s="1"/>
  <c r="K39" i="71"/>
  <c r="Y39" i="71"/>
  <c r="AA39" i="71" s="1"/>
  <c r="N105" i="71"/>
  <c r="P105" i="71" s="1"/>
  <c r="T105" i="71"/>
  <c r="V105" i="71" s="1"/>
  <c r="I67" i="71"/>
  <c r="H67" i="71"/>
  <c r="Y67" i="71"/>
  <c r="AA67" i="71" s="1"/>
  <c r="I24" i="71"/>
  <c r="H24" i="71"/>
  <c r="Y86" i="71"/>
  <c r="AA86" i="71"/>
  <c r="X28" i="71"/>
  <c r="Z28" i="71" s="1"/>
  <c r="H90" i="71"/>
  <c r="N46" i="71"/>
  <c r="P46" i="71" s="1"/>
  <c r="I46" i="71"/>
  <c r="H55" i="71"/>
  <c r="N55" i="71"/>
  <c r="P55" i="71" s="1"/>
  <c r="X55" i="71"/>
  <c r="Z55" i="71" s="1"/>
  <c r="I19" i="71"/>
  <c r="H19" i="71"/>
  <c r="X19" i="71"/>
  <c r="Z19" i="71" s="1"/>
  <c r="N81" i="71"/>
  <c r="P81" i="71" s="1"/>
  <c r="T81" i="71"/>
  <c r="V81" i="71" s="1"/>
  <c r="H40" i="71"/>
  <c r="N106" i="71"/>
  <c r="P106" i="71" s="1"/>
  <c r="S106" i="71"/>
  <c r="U106" i="71" s="1"/>
  <c r="H41" i="71"/>
  <c r="X41" i="71"/>
  <c r="Z41" i="71" s="1"/>
  <c r="I102" i="71"/>
  <c r="S62" i="71"/>
  <c r="I62" i="71"/>
  <c r="Y62" i="71"/>
  <c r="H71" i="71"/>
  <c r="N71" i="71"/>
  <c r="P71" i="71" s="1"/>
  <c r="S71" i="71"/>
  <c r="I36" i="71"/>
  <c r="N36" i="71"/>
  <c r="P36" i="71" s="1"/>
  <c r="T36" i="71"/>
  <c r="V36" i="71" s="1"/>
  <c r="H99" i="71"/>
  <c r="X99" i="71"/>
  <c r="Z99" i="71" s="1"/>
  <c r="H56" i="71"/>
  <c r="X56" i="71"/>
  <c r="Z56" i="71" s="1"/>
  <c r="Y57" i="71"/>
  <c r="H57" i="71"/>
  <c r="O15" i="71"/>
  <c r="H80" i="71"/>
  <c r="N23" i="71"/>
  <c r="P23" i="71" s="1"/>
  <c r="I23" i="71"/>
  <c r="S23" i="71"/>
  <c r="U23" i="71" s="1"/>
  <c r="H89" i="71"/>
  <c r="I27" i="71"/>
  <c r="S93" i="71"/>
  <c r="I93" i="71"/>
  <c r="I16" i="71"/>
  <c r="H16" i="71"/>
  <c r="I30" i="71"/>
  <c r="S30" i="71"/>
  <c r="X92" i="71"/>
  <c r="Z92" i="71" s="1"/>
  <c r="X14" i="71"/>
  <c r="Z14" i="71" s="1"/>
  <c r="Y14" i="71"/>
  <c r="AA14" i="71" s="1"/>
  <c r="S77" i="71"/>
  <c r="X77" i="71"/>
  <c r="Z77" i="71" s="1"/>
  <c r="T50" i="71"/>
  <c r="V50" i="71" s="1"/>
  <c r="N50" i="71"/>
  <c r="P50" i="71" s="1"/>
  <c r="O45" i="71"/>
  <c r="N101" i="71"/>
  <c r="P101" i="71" s="1"/>
  <c r="I49" i="71"/>
  <c r="H49" i="71"/>
  <c r="J49" i="71" s="1"/>
  <c r="T44" i="71"/>
  <c r="V44" i="71" s="1"/>
  <c r="N44" i="71"/>
  <c r="P44" i="71" s="1"/>
  <c r="S29" i="71"/>
  <c r="U29" i="71" s="1"/>
  <c r="X29" i="71"/>
  <c r="Z29" i="71" s="1"/>
  <c r="N95" i="71"/>
  <c r="P95" i="71" s="1"/>
  <c r="O85" i="71"/>
  <c r="X85" i="71"/>
  <c r="Z85" i="71" s="1"/>
  <c r="N61" i="71"/>
  <c r="P61" i="71" s="1"/>
  <c r="X61" i="71"/>
  <c r="Z61" i="71" s="1"/>
  <c r="N79" i="71"/>
  <c r="P79" i="71" s="1"/>
  <c r="X60" i="71"/>
  <c r="Z60" i="71" s="1"/>
  <c r="S60" i="71"/>
  <c r="Y47" i="71"/>
  <c r="I47" i="71"/>
  <c r="X12" i="71"/>
  <c r="Z12" i="71" s="1"/>
  <c r="H12" i="71"/>
  <c r="N13" i="71"/>
  <c r="P13" i="71" s="1"/>
  <c r="T13" i="71"/>
  <c r="V13" i="71" s="1"/>
  <c r="Y78" i="71"/>
  <c r="O78" i="71"/>
  <c r="S63" i="71"/>
  <c r="T63" i="71"/>
  <c r="V63" i="71" s="1"/>
  <c r="H20" i="71"/>
  <c r="X48" i="71"/>
  <c r="Z48" i="71" s="1"/>
  <c r="N33" i="71"/>
  <c r="P33" i="71"/>
  <c r="I33" i="71"/>
  <c r="H33" i="71"/>
  <c r="I100" i="71"/>
  <c r="N100" i="71"/>
  <c r="P100" i="71" s="1"/>
  <c r="S26" i="71"/>
  <c r="T26" i="71"/>
  <c r="V26" i="71" s="1"/>
  <c r="O88" i="71"/>
  <c r="Y88" i="71"/>
  <c r="T17" i="71"/>
  <c r="V17" i="71" s="1"/>
  <c r="X83" i="71"/>
  <c r="Z83" i="71"/>
  <c r="O68" i="71"/>
  <c r="N66" i="71"/>
  <c r="P66" i="71" s="1"/>
  <c r="H66" i="71"/>
  <c r="J66" i="71" s="1"/>
  <c r="Y66" i="71"/>
  <c r="I59" i="71"/>
  <c r="T59" i="71"/>
  <c r="V59" i="71" s="1"/>
  <c r="T70" i="71"/>
  <c r="V70" i="71" s="1"/>
  <c r="N70" i="71"/>
  <c r="P70" i="71" s="1"/>
  <c r="N34" i="71"/>
  <c r="P34" i="71" s="1"/>
  <c r="O34" i="71"/>
  <c r="Q34" i="71" s="1"/>
  <c r="N96" i="71"/>
  <c r="P96" i="71" s="1"/>
  <c r="O96" i="71"/>
  <c r="O18" i="71"/>
  <c r="I18" i="71"/>
  <c r="H18" i="71"/>
  <c r="H82" i="71"/>
  <c r="K82" i="71" s="1"/>
  <c r="N98" i="71"/>
  <c r="P98" i="71" s="1"/>
  <c r="O9" i="71"/>
  <c r="X9" i="71"/>
  <c r="Z9" i="71"/>
  <c r="X74" i="71"/>
  <c r="Z74" i="71" s="1"/>
  <c r="Y58" i="71"/>
  <c r="H107" i="71"/>
  <c r="S35" i="71"/>
  <c r="U35" i="71" s="1"/>
  <c r="H35" i="71"/>
  <c r="X35" i="71"/>
  <c r="Z35" i="71" s="1"/>
  <c r="S91" i="71"/>
  <c r="U91" i="71" s="1"/>
  <c r="I22" i="71"/>
  <c r="I43" i="71"/>
  <c r="S97" i="71"/>
  <c r="H84" i="71"/>
  <c r="X84" i="71"/>
  <c r="Z84" i="71" s="1"/>
  <c r="H37" i="71"/>
  <c r="K37" i="71" s="1"/>
  <c r="O37" i="71"/>
  <c r="S52" i="71"/>
  <c r="U52" i="71" s="1"/>
  <c r="H104" i="71"/>
  <c r="J104" i="71" s="1"/>
  <c r="X69" i="71"/>
  <c r="Z69" i="71" s="1"/>
  <c r="N69" i="71"/>
  <c r="P69" i="71" s="1"/>
  <c r="I54" i="71"/>
  <c r="X54" i="71"/>
  <c r="Z54" i="71" s="1"/>
  <c r="Y21" i="71"/>
  <c r="H21" i="71"/>
  <c r="J21" i="71" s="1"/>
  <c r="S21" i="71"/>
  <c r="U21" i="71" s="1"/>
  <c r="X53" i="71"/>
  <c r="Z53" i="71" s="1"/>
  <c r="H53" i="71"/>
  <c r="S87" i="71"/>
  <c r="I87" i="71"/>
  <c r="X31" i="71"/>
  <c r="Z31" i="71" s="1"/>
  <c r="O31" i="71"/>
  <c r="H38" i="71"/>
  <c r="S38" i="71"/>
  <c r="N38" i="71"/>
  <c r="P38" i="71" s="1"/>
  <c r="N10" i="71"/>
  <c r="P10" i="71" s="1"/>
  <c r="Y65" i="71"/>
  <c r="AA65" i="71" s="1"/>
  <c r="S65" i="71"/>
  <c r="U65" i="71" s="1"/>
  <c r="N103" i="71"/>
  <c r="P103" i="71" s="1"/>
  <c r="I103" i="71"/>
  <c r="N42" i="71"/>
  <c r="P42" i="71" s="1"/>
  <c r="H42" i="71"/>
  <c r="I42" i="71"/>
  <c r="O51" i="71"/>
  <c r="Y51" i="71"/>
  <c r="N11" i="71"/>
  <c r="P11" i="71" s="1"/>
  <c r="H76" i="71"/>
  <c r="K76" i="71" s="1"/>
  <c r="T32" i="71"/>
  <c r="V32" i="71"/>
  <c r="O94" i="71"/>
  <c r="H94" i="71"/>
  <c r="X39" i="71"/>
  <c r="Z39" i="71"/>
  <c r="Y105" i="71"/>
  <c r="H86" i="71"/>
  <c r="N28" i="71"/>
  <c r="P28" i="71" s="1"/>
  <c r="S28" i="71"/>
  <c r="Y90" i="71"/>
  <c r="T90" i="71"/>
  <c r="V90" i="71" s="1"/>
  <c r="T46" i="71"/>
  <c r="V46" i="71" s="1"/>
  <c r="O55" i="71"/>
  <c r="S55" i="71"/>
  <c r="N19" i="71"/>
  <c r="P19" i="71" s="1"/>
  <c r="T19" i="71"/>
  <c r="V19" i="71" s="1"/>
  <c r="O81" i="71"/>
  <c r="Q81" i="71" s="1"/>
  <c r="Y81" i="71"/>
  <c r="N40" i="71"/>
  <c r="P40" i="71" s="1"/>
  <c r="X106" i="71"/>
  <c r="Z106" i="71" s="1"/>
  <c r="O106" i="71"/>
  <c r="N41" i="71"/>
  <c r="P41" i="71" s="1"/>
  <c r="Y102" i="71"/>
  <c r="AA102" i="71" s="1"/>
  <c r="N62" i="71"/>
  <c r="P62" i="71" s="1"/>
  <c r="X62" i="71"/>
  <c r="Z62" i="71" s="1"/>
  <c r="X71" i="71"/>
  <c r="Z71" i="71" s="1"/>
  <c r="S36" i="71"/>
  <c r="Y36" i="71"/>
  <c r="N99" i="71"/>
  <c r="P99" i="71" s="1"/>
  <c r="Y99" i="71"/>
  <c r="AA99" i="71" s="1"/>
  <c r="N56" i="71"/>
  <c r="P56" i="71" s="1"/>
  <c r="S56" i="71"/>
  <c r="X57" i="71"/>
  <c r="Z57" i="71" s="1"/>
  <c r="N57" i="71"/>
  <c r="P57" i="71" s="1"/>
  <c r="S57" i="71"/>
  <c r="S15" i="71"/>
  <c r="U15" i="71" s="1"/>
  <c r="N80" i="71"/>
  <c r="P80" i="71" s="1"/>
  <c r="I80" i="71"/>
  <c r="X23" i="71"/>
  <c r="Z23" i="71" s="1"/>
  <c r="O23" i="71"/>
  <c r="T23" i="71"/>
  <c r="V23" i="71" s="1"/>
  <c r="O89" i="71"/>
  <c r="X89" i="71"/>
  <c r="Z89" i="71" s="1"/>
  <c r="T27" i="71"/>
  <c r="V27" i="71" s="1"/>
  <c r="N27" i="71"/>
  <c r="P27" i="71" s="1"/>
  <c r="X27" i="71"/>
  <c r="Z27" i="71" s="1"/>
  <c r="T93" i="71"/>
  <c r="V93" i="71" s="1"/>
  <c r="N93" i="71"/>
  <c r="P93" i="71" s="1"/>
  <c r="O16" i="71"/>
  <c r="Q16" i="71" s="1"/>
  <c r="X30" i="71"/>
  <c r="Z30" i="71" s="1"/>
  <c r="T92" i="71"/>
  <c r="V92" i="71" s="1"/>
  <c r="N92" i="71"/>
  <c r="P92" i="71" s="1"/>
  <c r="Y92" i="71"/>
  <c r="O14" i="71"/>
  <c r="Y77" i="71"/>
  <c r="AA77" i="71" s="1"/>
  <c r="N77" i="71"/>
  <c r="P77" i="71" s="1"/>
  <c r="S50" i="71"/>
  <c r="Y50" i="71"/>
  <c r="S45" i="71"/>
  <c r="H45" i="71"/>
  <c r="K45" i="71" s="1"/>
  <c r="X45" i="71"/>
  <c r="Z45" i="71" s="1"/>
  <c r="I101" i="71"/>
  <c r="T101" i="71"/>
  <c r="V101" i="71" s="1"/>
  <c r="N49" i="71"/>
  <c r="P49" i="71" s="1"/>
  <c r="Y49" i="71"/>
  <c r="Y29" i="71"/>
  <c r="AA29" i="71" s="1"/>
  <c r="H29" i="71"/>
  <c r="N29" i="71"/>
  <c r="P29" i="71" s="1"/>
  <c r="X95" i="71"/>
  <c r="Z95" i="71" s="1"/>
  <c r="S95" i="71"/>
  <c r="U95" i="71" s="1"/>
  <c r="O95" i="71"/>
  <c r="Q95" i="71" s="1"/>
  <c r="N85" i="71"/>
  <c r="P85" i="71" s="1"/>
  <c r="Y85" i="71"/>
  <c r="AA85" i="71" s="1"/>
  <c r="O61" i="71"/>
  <c r="H61" i="71"/>
  <c r="K61" i="71" s="1"/>
  <c r="T61" i="71"/>
  <c r="V61" i="71" s="1"/>
  <c r="I79" i="71"/>
  <c r="N60" i="71"/>
  <c r="P60" i="71" s="1"/>
  <c r="Y60" i="71"/>
  <c r="X47" i="71"/>
  <c r="Z47" i="71" s="1"/>
  <c r="S47" i="71"/>
  <c r="N12" i="71"/>
  <c r="P12" i="71" s="1"/>
  <c r="Y12" i="71"/>
  <c r="O12" i="71"/>
  <c r="Y75" i="71"/>
  <c r="H75" i="71"/>
  <c r="X13" i="71"/>
  <c r="Z13" i="71" s="1"/>
  <c r="I13" i="71"/>
  <c r="X78" i="71"/>
  <c r="Z78" i="71" s="1"/>
  <c r="H78" i="71"/>
  <c r="I63" i="71"/>
  <c r="J63" i="71" s="1"/>
  <c r="S20" i="71"/>
  <c r="I20" i="71"/>
  <c r="H48" i="71"/>
  <c r="K48" i="71" s="1"/>
  <c r="O48" i="71"/>
  <c r="S48" i="71"/>
  <c r="H100" i="71"/>
  <c r="X88" i="71"/>
  <c r="Z88" i="71" s="1"/>
  <c r="N88" i="71"/>
  <c r="P88" i="71" s="1"/>
  <c r="O17" i="71"/>
  <c r="S17" i="71"/>
  <c r="U17" i="71" s="1"/>
  <c r="N83" i="71"/>
  <c r="P83" i="71" s="1"/>
  <c r="O83" i="71"/>
  <c r="Q83" i="71" s="1"/>
  <c r="S83" i="71"/>
  <c r="N68" i="71"/>
  <c r="P68" i="71" s="1"/>
  <c r="I68" i="71"/>
  <c r="J68" i="71" s="1"/>
  <c r="O66" i="71"/>
  <c r="X66" i="71"/>
  <c r="Z66" i="71" s="1"/>
  <c r="X59" i="71"/>
  <c r="Z59" i="71" s="1"/>
  <c r="I70" i="71"/>
  <c r="X70" i="71"/>
  <c r="Z70" i="71" s="1"/>
  <c r="I34" i="71"/>
  <c r="S34" i="71"/>
  <c r="I96" i="71"/>
  <c r="H96" i="71"/>
  <c r="K96" i="71" s="1"/>
  <c r="N18" i="71"/>
  <c r="P18" i="71" s="1"/>
  <c r="N82" i="71"/>
  <c r="P82" i="71" s="1"/>
  <c r="X82" i="71"/>
  <c r="Z82" i="71" s="1"/>
  <c r="I82" i="71"/>
  <c r="I98" i="71"/>
  <c r="H9" i="71"/>
  <c r="Y74" i="71"/>
  <c r="AA74" i="71" s="1"/>
  <c r="S74" i="71"/>
  <c r="S58" i="71"/>
  <c r="U58" i="71" s="1"/>
  <c r="T58" i="71"/>
  <c r="V58" i="71" s="1"/>
  <c r="N107" i="71"/>
  <c r="P107" i="71" s="1"/>
  <c r="X107" i="71"/>
  <c r="Z107" i="71" s="1"/>
  <c r="N35" i="71"/>
  <c r="P35" i="71" s="1"/>
  <c r="T35" i="71"/>
  <c r="V35" i="71" s="1"/>
  <c r="X22" i="71"/>
  <c r="Z22" i="71" s="1"/>
  <c r="N22" i="71"/>
  <c r="P22" i="71" s="1"/>
  <c r="O22" i="71"/>
  <c r="X43" i="71"/>
  <c r="Z43" i="71" s="1"/>
  <c r="I97" i="71"/>
  <c r="N97" i="71"/>
  <c r="P97" i="71" s="1"/>
  <c r="Y97" i="71"/>
  <c r="AA97" i="71" s="1"/>
  <c r="T84" i="71"/>
  <c r="V84" i="71" s="1"/>
  <c r="O84" i="71"/>
  <c r="Q84" i="71" s="1"/>
  <c r="X64" i="71"/>
  <c r="Z64" i="71" s="1"/>
  <c r="I52" i="71"/>
  <c r="H52" i="71"/>
  <c r="Y104" i="71"/>
  <c r="N25" i="71"/>
  <c r="P25" i="71" s="1"/>
  <c r="X25" i="71"/>
  <c r="Z25" i="71" s="1"/>
  <c r="S69" i="71"/>
  <c r="U69" i="71" s="1"/>
  <c r="T69" i="71"/>
  <c r="V69" i="71" s="1"/>
  <c r="Y69" i="71"/>
  <c r="X21" i="71"/>
  <c r="Z21" i="71" s="1"/>
  <c r="N53" i="71"/>
  <c r="P53" i="71" s="1"/>
  <c r="Y53" i="71"/>
  <c r="T73" i="71"/>
  <c r="V73" i="71" s="1"/>
  <c r="X73" i="71"/>
  <c r="Z73" i="71" s="1"/>
  <c r="X87" i="71"/>
  <c r="Z87" i="71" s="1"/>
  <c r="H87" i="71"/>
  <c r="N31" i="71"/>
  <c r="P31" i="71" s="1"/>
  <c r="Y31" i="71"/>
  <c r="AA31" i="71" s="1"/>
  <c r="X38" i="71"/>
  <c r="Z38" i="71" s="1"/>
  <c r="I38" i="71"/>
  <c r="I10" i="71"/>
  <c r="X65" i="71"/>
  <c r="Z65" i="71" s="1"/>
  <c r="H103" i="71"/>
  <c r="K103" i="71" s="1"/>
  <c r="X108" i="71"/>
  <c r="Z108" i="71" s="1"/>
  <c r="S108" i="71"/>
  <c r="H108" i="71"/>
  <c r="Y54" i="71"/>
  <c r="Y43" i="71"/>
  <c r="O91" i="71"/>
  <c r="T100" i="71"/>
  <c r="V100" i="71" s="1"/>
  <c r="T28" i="71"/>
  <c r="V28" i="71" s="1"/>
  <c r="T72" i="71"/>
  <c r="V72" i="71"/>
  <c r="H10" i="71"/>
  <c r="H43" i="71"/>
  <c r="T22" i="71"/>
  <c r="V22" i="71" s="1"/>
  <c r="H91" i="71"/>
  <c r="T98" i="71"/>
  <c r="V98" i="71" s="1"/>
  <c r="T83" i="71"/>
  <c r="V83" i="71" s="1"/>
  <c r="O20" i="71"/>
  <c r="O101" i="71"/>
  <c r="O92" i="71"/>
  <c r="T30" i="71"/>
  <c r="V30" i="71" s="1"/>
  <c r="T76" i="71"/>
  <c r="V76" i="71" s="1"/>
  <c r="T11" i="71"/>
  <c r="V11" i="71" s="1"/>
  <c r="Y10" i="71"/>
  <c r="O35" i="71"/>
  <c r="Y34" i="71"/>
  <c r="Y79" i="71"/>
  <c r="AA79" i="71" s="1"/>
  <c r="T89" i="71"/>
  <c r="V89" i="71" s="1"/>
  <c r="J81" i="71"/>
  <c r="Y19" i="71"/>
  <c r="J105" i="71"/>
  <c r="Y108" i="71"/>
  <c r="J65" i="71"/>
  <c r="O38" i="71"/>
  <c r="Y70" i="71"/>
  <c r="L85" i="71"/>
  <c r="Y27" i="71"/>
  <c r="Y56" i="71"/>
  <c r="AA56" i="71" s="1"/>
  <c r="T62" i="71"/>
  <c r="V62" i="71" s="1"/>
  <c r="J41" i="71"/>
  <c r="T40" i="71"/>
  <c r="V40" i="71" s="1"/>
  <c r="T86" i="71"/>
  <c r="V86" i="71" s="1"/>
  <c r="T24" i="71"/>
  <c r="V24" i="71" s="1"/>
  <c r="T39" i="71"/>
  <c r="V39" i="71" s="1"/>
  <c r="O65" i="71"/>
  <c r="H64" i="71"/>
  <c r="O71" i="71"/>
  <c r="O86" i="71"/>
  <c r="T67" i="71"/>
  <c r="V67" i="71" s="1"/>
  <c r="T65" i="71"/>
  <c r="V65" i="71" s="1"/>
  <c r="T31" i="71"/>
  <c r="V31" i="71" s="1"/>
  <c r="O52" i="71"/>
  <c r="O74" i="71"/>
  <c r="Q74" i="71" s="1"/>
  <c r="H70" i="71"/>
  <c r="T68" i="71"/>
  <c r="V68" i="71" s="1"/>
  <c r="T48" i="71"/>
  <c r="V48" i="71" s="1"/>
  <c r="H79" i="71"/>
  <c r="O44" i="71"/>
  <c r="J16" i="71"/>
  <c r="J27" i="71"/>
  <c r="O27" i="71"/>
  <c r="T102" i="71"/>
  <c r="V102" i="71" s="1"/>
  <c r="Y28" i="71"/>
  <c r="J94" i="71"/>
  <c r="Y11" i="71"/>
  <c r="H72" i="71"/>
  <c r="T108" i="71"/>
  <c r="V108" i="71" s="1"/>
  <c r="J25" i="71"/>
  <c r="T45" i="71"/>
  <c r="V45" i="71"/>
  <c r="T99" i="71"/>
  <c r="V99" i="71" s="1"/>
  <c r="Y73" i="71"/>
  <c r="O53" i="71"/>
  <c r="T43" i="71"/>
  <c r="V43" i="71" s="1"/>
  <c r="H34" i="71"/>
  <c r="O50" i="71"/>
  <c r="T71" i="71"/>
  <c r="V71" i="71" s="1"/>
  <c r="Y46" i="71"/>
  <c r="J38" i="71"/>
  <c r="O21" i="71"/>
  <c r="O54" i="71"/>
  <c r="Q54" i="71" s="1"/>
  <c r="O43" i="71"/>
  <c r="Y91" i="71"/>
  <c r="AA91" i="71" s="1"/>
  <c r="O58" i="71"/>
  <c r="O100" i="71"/>
  <c r="T33" i="71"/>
  <c r="V33" i="71" s="1"/>
  <c r="O105" i="71"/>
  <c r="O39" i="71"/>
  <c r="T94" i="71"/>
  <c r="V94" i="71" s="1"/>
  <c r="O72" i="71"/>
  <c r="T91" i="71"/>
  <c r="V91" i="71" s="1"/>
  <c r="H59" i="71"/>
  <c r="H83" i="71"/>
  <c r="T16" i="71"/>
  <c r="V16" i="71" s="1"/>
  <c r="J36" i="71"/>
  <c r="Y103" i="71"/>
  <c r="T38" i="71"/>
  <c r="V38" i="71" s="1"/>
  <c r="O87" i="71"/>
  <c r="Q87" i="71" s="1"/>
  <c r="T104" i="71"/>
  <c r="V104" i="71" s="1"/>
  <c r="Y59" i="71"/>
  <c r="T66" i="71"/>
  <c r="V66" i="71" s="1"/>
  <c r="Y20" i="71"/>
  <c r="O93" i="71"/>
  <c r="Q93" i="71" s="1"/>
  <c r="J90" i="71"/>
  <c r="O69" i="71"/>
  <c r="Y84" i="71"/>
  <c r="AA84" i="71"/>
  <c r="J74" i="71"/>
  <c r="O70" i="71"/>
  <c r="T47" i="71"/>
  <c r="V47" i="71" s="1"/>
  <c r="O77" i="71"/>
  <c r="J57" i="71"/>
  <c r="J56" i="71"/>
  <c r="T106" i="71"/>
  <c r="V106" i="71" s="1"/>
  <c r="T51" i="71"/>
  <c r="V51" i="71" s="1"/>
  <c r="T10" i="71"/>
  <c r="V10" i="71"/>
  <c r="T64" i="71"/>
  <c r="V64" i="71" s="1"/>
  <c r="T37" i="71"/>
  <c r="V37" i="71" s="1"/>
  <c r="J97" i="71"/>
  <c r="J98" i="71"/>
  <c r="Y98" i="71"/>
  <c r="T18" i="71"/>
  <c r="V18" i="71" s="1"/>
  <c r="O59" i="71"/>
  <c r="O26" i="71"/>
  <c r="Y63" i="71"/>
  <c r="AA63" i="71" s="1"/>
  <c r="T15" i="71"/>
  <c r="V15" i="71"/>
  <c r="O36" i="71"/>
  <c r="Y55" i="71"/>
  <c r="AA55" i="71" s="1"/>
  <c r="O90" i="71"/>
  <c r="O24" i="71"/>
  <c r="O73" i="71"/>
  <c r="Y64" i="71"/>
  <c r="AA64" i="71" s="1"/>
  <c r="T74" i="71"/>
  <c r="V74" i="71" s="1"/>
  <c r="O82" i="71"/>
  <c r="J18" i="71"/>
  <c r="Y68" i="71"/>
  <c r="AA68" i="71" s="1"/>
  <c r="J33" i="71"/>
  <c r="Y48" i="71"/>
  <c r="J93" i="71"/>
  <c r="Y89" i="71"/>
  <c r="J46" i="71"/>
  <c r="Y72" i="71"/>
  <c r="AA72" i="71" s="1"/>
  <c r="T42" i="71"/>
  <c r="V42" i="71" s="1"/>
  <c r="O42" i="71"/>
  <c r="Q42" i="71" s="1"/>
  <c r="T97" i="71"/>
  <c r="V97" i="71" s="1"/>
  <c r="Y83" i="71"/>
  <c r="Y17" i="71"/>
  <c r="J61" i="71"/>
  <c r="Y45" i="71"/>
  <c r="Y41" i="71"/>
  <c r="Y25" i="71"/>
  <c r="J35" i="71"/>
  <c r="Y82" i="71"/>
  <c r="T88" i="71"/>
  <c r="V88" i="71" s="1"/>
  <c r="T79" i="71"/>
  <c r="V79" i="71" s="1"/>
  <c r="Y80" i="71"/>
  <c r="J106" i="71"/>
  <c r="J43" i="71"/>
  <c r="J83" i="71"/>
  <c r="J91" i="71"/>
  <c r="J59" i="71"/>
  <c r="BE5" i="73"/>
  <c r="BI5" i="73"/>
  <c r="BE6" i="73"/>
  <c r="BE8" i="73"/>
  <c r="BF5" i="73"/>
  <c r="BI6" i="73"/>
  <c r="BI8" i="73"/>
  <c r="BH5" i="73"/>
  <c r="BF7" i="73"/>
  <c r="BG5" i="73"/>
  <c r="BH7" i="73"/>
  <c r="BE7" i="73"/>
  <c r="BG7" i="73"/>
  <c r="BI7" i="73"/>
  <c r="BF6" i="73"/>
  <c r="BH6" i="73"/>
  <c r="BG6" i="73"/>
  <c r="BE10" i="73"/>
  <c r="BE11" i="73"/>
  <c r="BE9" i="73"/>
  <c r="BF8" i="73"/>
  <c r="BI11" i="73"/>
  <c r="BI10" i="73"/>
  <c r="BI9" i="73"/>
  <c r="BF10" i="73"/>
  <c r="BF9" i="73"/>
  <c r="BH8" i="73"/>
  <c r="BF11" i="73"/>
  <c r="BF12" i="73" s="1"/>
  <c r="BH10" i="73"/>
  <c r="BH9" i="73"/>
  <c r="BG9" i="73"/>
  <c r="BG8" i="73"/>
  <c r="BH11" i="73"/>
  <c r="BG10" i="73"/>
  <c r="BG11" i="73"/>
  <c r="T5" i="72"/>
  <c r="V5" i="72"/>
  <c r="T6" i="72"/>
  <c r="S6" i="72"/>
  <c r="AH6" i="72"/>
  <c r="AG6" i="72"/>
  <c r="R6" i="72"/>
  <c r="U5" i="72"/>
  <c r="AK5" i="72"/>
  <c r="AI6" i="72"/>
  <c r="AH5" i="72"/>
  <c r="AG5" i="72"/>
  <c r="R5" i="72"/>
  <c r="AJ5" i="72"/>
  <c r="AI5" i="72"/>
  <c r="S5" i="72"/>
  <c r="S7" i="72"/>
  <c r="AJ6" i="72"/>
  <c r="AG7" i="72"/>
  <c r="AK6" i="72"/>
  <c r="AH7" i="72"/>
  <c r="R7" i="72"/>
  <c r="V6" i="72"/>
  <c r="U6" i="72"/>
  <c r="T7" i="72"/>
  <c r="AI7" i="72"/>
  <c r="T8" i="72"/>
  <c r="S8" i="72"/>
  <c r="AH8" i="72"/>
  <c r="AJ7" i="72"/>
  <c r="AG8" i="72"/>
  <c r="U7" i="72"/>
  <c r="V7" i="72"/>
  <c r="R8" i="72"/>
  <c r="AK7" i="72"/>
  <c r="AI8" i="72"/>
  <c r="U8" i="72"/>
  <c r="S9" i="72"/>
  <c r="R9" i="72"/>
  <c r="AH9" i="72"/>
  <c r="AK8" i="72"/>
  <c r="AG9" i="72"/>
  <c r="AJ8" i="72"/>
  <c r="T9" i="72"/>
  <c r="V8" i="72"/>
  <c r="AI9" i="72"/>
  <c r="AH10" i="72"/>
  <c r="S10" i="72"/>
  <c r="V9" i="72"/>
  <c r="AJ9" i="72"/>
  <c r="AK9" i="72"/>
  <c r="R10" i="72"/>
  <c r="U9" i="72"/>
  <c r="AG10" i="72"/>
  <c r="T10" i="72"/>
  <c r="AI10" i="72"/>
  <c r="R11" i="72"/>
  <c r="S11" i="72"/>
  <c r="AG11" i="72"/>
  <c r="U10" i="72"/>
  <c r="AJ10" i="72"/>
  <c r="T11" i="72"/>
  <c r="AK10" i="72"/>
  <c r="V10" i="72"/>
  <c r="AH11" i="72"/>
  <c r="AI11" i="72"/>
  <c r="AK11" i="72"/>
  <c r="AG12" i="72"/>
  <c r="AH12" i="72"/>
  <c r="V11" i="72"/>
  <c r="T12" i="72"/>
  <c r="R12" i="72"/>
  <c r="AJ11" i="72"/>
  <c r="U11" i="72"/>
  <c r="S12" i="72"/>
  <c r="AI12" i="72"/>
  <c r="AG13" i="72"/>
  <c r="S13" i="72"/>
  <c r="AJ12" i="72"/>
  <c r="V12" i="72"/>
  <c r="AK12" i="72"/>
  <c r="AH13" i="72"/>
  <c r="R13" i="72"/>
  <c r="U12" i="72"/>
  <c r="T13" i="72"/>
  <c r="AI13" i="72"/>
  <c r="U13" i="72"/>
  <c r="AH14" i="72"/>
  <c r="V13" i="72"/>
  <c r="AJ13" i="72"/>
  <c r="T14" i="72"/>
  <c r="AG14" i="72"/>
  <c r="AK13" i="72"/>
  <c r="R14" i="72"/>
  <c r="S14" i="72"/>
  <c r="AI14" i="72"/>
  <c r="U14" i="72"/>
  <c r="AG15" i="72"/>
  <c r="V14" i="72"/>
  <c r="R15" i="72"/>
  <c r="AK14" i="72"/>
  <c r="S15" i="72"/>
  <c r="T15" i="72"/>
  <c r="AJ14" i="72"/>
  <c r="AH15" i="72"/>
  <c r="AI15" i="72"/>
  <c r="S16" i="72"/>
  <c r="R16" i="72"/>
  <c r="AG16" i="72"/>
  <c r="AJ15" i="72"/>
  <c r="AK15" i="72"/>
  <c r="V15" i="72"/>
  <c r="U15" i="72"/>
  <c r="AH16" i="72"/>
  <c r="T16" i="72"/>
  <c r="AI16" i="72"/>
  <c r="AK16" i="72"/>
  <c r="V16" i="72"/>
  <c r="AJ16" i="72"/>
  <c r="S17" i="72"/>
  <c r="R17" i="72"/>
  <c r="T17" i="72"/>
  <c r="U16" i="72"/>
  <c r="AH17" i="72"/>
  <c r="AG17" i="72"/>
  <c r="AI17" i="72"/>
  <c r="AJ17" i="72"/>
  <c r="AK17" i="72"/>
  <c r="T18" i="72"/>
  <c r="S18" i="72"/>
  <c r="U17" i="72"/>
  <c r="R18" i="72"/>
  <c r="V17" i="72"/>
  <c r="AH18" i="72"/>
  <c r="AG18" i="72"/>
  <c r="AI18" i="72"/>
  <c r="AG19" i="72"/>
  <c r="AJ18" i="72"/>
  <c r="AH19" i="72"/>
  <c r="T19" i="72"/>
  <c r="V18" i="72"/>
  <c r="R19" i="72"/>
  <c r="S19" i="72"/>
  <c r="U18" i="72"/>
  <c r="AK18" i="72"/>
  <c r="AI19" i="72"/>
  <c r="S20" i="72"/>
  <c r="U19" i="72"/>
  <c r="V19" i="72"/>
  <c r="T20" i="72"/>
  <c r="AH20" i="72"/>
  <c r="AG20" i="72"/>
  <c r="AK19" i="72"/>
  <c r="R20" i="72"/>
  <c r="AJ19" i="72"/>
  <c r="AI20" i="72"/>
  <c r="AK20" i="72"/>
  <c r="V20" i="72"/>
  <c r="AG21" i="72"/>
  <c r="AH21" i="72"/>
  <c r="AJ20" i="72"/>
  <c r="U20" i="72"/>
  <c r="T21" i="72"/>
  <c r="R21" i="72"/>
  <c r="S21" i="72"/>
  <c r="AI21" i="72"/>
  <c r="U21" i="72"/>
  <c r="AG22" i="72"/>
  <c r="AK21" i="72"/>
  <c r="R22" i="72"/>
  <c r="AJ21" i="72"/>
  <c r="V21" i="72"/>
  <c r="S22" i="72"/>
  <c r="AH22" i="72"/>
  <c r="T22" i="72"/>
  <c r="AI22" i="72"/>
  <c r="V22" i="72"/>
  <c r="S23" i="72"/>
  <c r="AK22" i="72"/>
  <c r="AJ22" i="72"/>
  <c r="AG23" i="72"/>
  <c r="U22" i="72"/>
  <c r="AH23" i="72"/>
  <c r="T23" i="72"/>
  <c r="R23" i="72"/>
  <c r="AI23" i="72"/>
  <c r="R24" i="72"/>
  <c r="AG24" i="72"/>
  <c r="S24" i="72"/>
  <c r="V23" i="72"/>
  <c r="T24" i="72"/>
  <c r="AH24" i="72"/>
  <c r="AJ23" i="72"/>
  <c r="AK23" i="72"/>
  <c r="U23" i="72"/>
  <c r="AI24" i="72"/>
  <c r="U24" i="72"/>
  <c r="AH25" i="72"/>
  <c r="V24" i="72"/>
  <c r="AG25" i="72"/>
  <c r="S25" i="72"/>
  <c r="AK24" i="72"/>
  <c r="T25" i="72"/>
  <c r="AJ24" i="72"/>
  <c r="R25" i="72"/>
  <c r="AI25" i="72"/>
  <c r="R26" i="72"/>
  <c r="AG26" i="72"/>
  <c r="V25" i="72"/>
  <c r="U25" i="72"/>
  <c r="S26" i="72"/>
  <c r="AH26" i="72"/>
  <c r="AJ25" i="72"/>
  <c r="T26" i="72"/>
  <c r="AK25" i="72"/>
  <c r="AI26" i="72"/>
  <c r="V26" i="72"/>
  <c r="T27" i="72"/>
  <c r="AG27" i="72"/>
  <c r="AJ26" i="72"/>
  <c r="AK26" i="72"/>
  <c r="S27" i="72"/>
  <c r="R27" i="72"/>
  <c r="AH27" i="72"/>
  <c r="U26" i="72"/>
  <c r="AI27" i="72"/>
  <c r="AH28" i="72"/>
  <c r="AJ27" i="72"/>
  <c r="V27" i="72"/>
  <c r="S28" i="72"/>
  <c r="U27" i="72"/>
  <c r="AK27" i="72"/>
  <c r="R28" i="72"/>
  <c r="T28" i="72"/>
  <c r="AG28" i="72"/>
  <c r="T29" i="72"/>
  <c r="AI28" i="72"/>
  <c r="U28" i="72"/>
  <c r="AH29" i="72"/>
  <c r="V28" i="72"/>
  <c r="AJ28" i="72"/>
  <c r="AK28" i="72"/>
  <c r="S29" i="72"/>
  <c r="AG29" i="72"/>
  <c r="R29" i="72"/>
  <c r="AH30" i="72"/>
  <c r="S30" i="72"/>
  <c r="AI29" i="72"/>
  <c r="U29" i="72"/>
  <c r="AJ29" i="72"/>
  <c r="T30" i="72"/>
  <c r="AG30" i="72"/>
  <c r="R30" i="72"/>
  <c r="AK29" i="72"/>
  <c r="V29" i="72"/>
  <c r="AI30" i="72"/>
  <c r="V30" i="72"/>
  <c r="R31" i="72"/>
  <c r="U30" i="72"/>
  <c r="AK30" i="72"/>
  <c r="AH31" i="72"/>
  <c r="AG31" i="72"/>
  <c r="T31" i="72"/>
  <c r="S31" i="72"/>
  <c r="AJ30" i="72"/>
  <c r="AI31" i="72"/>
  <c r="S32" i="72"/>
  <c r="AH32" i="72"/>
  <c r="U31" i="72"/>
  <c r="AJ31" i="72"/>
  <c r="AG32" i="72"/>
  <c r="AK31" i="72"/>
  <c r="R32" i="72"/>
  <c r="V31" i="72"/>
  <c r="T32" i="72"/>
  <c r="AI32" i="72"/>
  <c r="U32" i="72"/>
  <c r="V32" i="72"/>
  <c r="T33" i="72"/>
  <c r="AJ32" i="72"/>
  <c r="AK32" i="72"/>
  <c r="AG33" i="72"/>
  <c r="AH33" i="72"/>
  <c r="R33" i="72"/>
  <c r="S33" i="72"/>
  <c r="AI33" i="72"/>
  <c r="AJ33" i="72"/>
  <c r="T34" i="72"/>
  <c r="AH34" i="72"/>
  <c r="V33" i="72"/>
  <c r="U33" i="72"/>
  <c r="AK33" i="72"/>
  <c r="S34" i="72"/>
  <c r="R34" i="72"/>
  <c r="AG34" i="72"/>
  <c r="T35" i="72"/>
  <c r="AI34" i="72"/>
  <c r="U34" i="72"/>
  <c r="AJ34" i="72"/>
  <c r="AH35" i="72"/>
  <c r="S35" i="72"/>
  <c r="V34" i="72"/>
  <c r="AK34" i="72"/>
  <c r="AG35" i="72"/>
  <c r="R35" i="72"/>
  <c r="V35" i="72"/>
  <c r="AI35" i="72"/>
  <c r="AK35" i="72"/>
  <c r="U35" i="72"/>
  <c r="S36" i="72"/>
  <c r="AH36" i="72"/>
  <c r="AG36" i="72"/>
  <c r="T36" i="72"/>
  <c r="R36" i="72"/>
  <c r="AJ35" i="72"/>
  <c r="AJ36" i="72"/>
  <c r="U36" i="72"/>
  <c r="AI36" i="72"/>
  <c r="AG37" i="72"/>
  <c r="R37" i="72"/>
  <c r="V36" i="72"/>
  <c r="AH37" i="72"/>
  <c r="S37" i="72"/>
  <c r="AK36" i="72"/>
  <c r="T37" i="72"/>
  <c r="AI37" i="72"/>
  <c r="AH38" i="72"/>
  <c r="S38" i="72"/>
  <c r="U37" i="72"/>
  <c r="AJ37" i="72"/>
  <c r="AK37" i="72"/>
  <c r="R38" i="72"/>
  <c r="V37" i="72"/>
  <c r="T38" i="72"/>
  <c r="AG38" i="72"/>
  <c r="AI38" i="72"/>
  <c r="AH39" i="72"/>
  <c r="T39" i="72"/>
  <c r="U38" i="72"/>
  <c r="AG39" i="72"/>
  <c r="AK38" i="72"/>
  <c r="R39" i="72"/>
  <c r="AJ38" i="72"/>
  <c r="V38" i="72"/>
  <c r="S39" i="72"/>
  <c r="S40" i="72"/>
  <c r="AJ39" i="72"/>
  <c r="AH40" i="72"/>
  <c r="U39" i="72"/>
  <c r="AI39" i="72"/>
  <c r="AK39" i="72"/>
  <c r="R40" i="72"/>
  <c r="T40" i="72"/>
  <c r="AG40" i="72"/>
  <c r="V39" i="72"/>
  <c r="AI40" i="72"/>
  <c r="AK40" i="72"/>
  <c r="AG41" i="72"/>
  <c r="S41" i="72"/>
  <c r="T41" i="72"/>
  <c r="R41" i="72"/>
  <c r="AH41" i="72"/>
  <c r="AJ40" i="72"/>
  <c r="V40" i="72"/>
  <c r="U40" i="72"/>
  <c r="AI41" i="72"/>
  <c r="V41" i="72"/>
  <c r="AJ41" i="72"/>
  <c r="AH42" i="72"/>
  <c r="AK41" i="72"/>
  <c r="U41" i="72"/>
  <c r="T42" i="72"/>
  <c r="S42" i="72"/>
  <c r="R42" i="72"/>
  <c r="AG42" i="72"/>
  <c r="AI42" i="72"/>
  <c r="S43" i="72"/>
  <c r="AK42" i="72"/>
  <c r="V42" i="72"/>
  <c r="AJ42" i="72"/>
  <c r="R43" i="72"/>
  <c r="T43" i="72"/>
  <c r="AH43" i="72"/>
  <c r="AG43" i="72"/>
  <c r="U42" i="72"/>
  <c r="S44" i="72"/>
  <c r="AH44" i="72"/>
  <c r="AI43" i="72"/>
  <c r="R44" i="72"/>
  <c r="AK43" i="72"/>
  <c r="U43" i="72"/>
  <c r="AJ43" i="72"/>
  <c r="AG44" i="72"/>
  <c r="T44" i="72"/>
  <c r="V43" i="72"/>
  <c r="S45" i="72"/>
  <c r="V44" i="72"/>
  <c r="AH45" i="72"/>
  <c r="AK44" i="72"/>
  <c r="AI44" i="72"/>
  <c r="AG45" i="72"/>
  <c r="U44" i="72"/>
  <c r="T45" i="72"/>
  <c r="AJ44" i="72"/>
  <c r="R45" i="72"/>
  <c r="S46" i="72"/>
  <c r="U45" i="72"/>
  <c r="AJ45" i="72"/>
  <c r="AH46" i="72"/>
  <c r="AI45" i="72"/>
  <c r="T46" i="72"/>
  <c r="R46" i="72"/>
  <c r="V45" i="72"/>
  <c r="AK45" i="72"/>
  <c r="AG46" i="72"/>
  <c r="AH47" i="72"/>
  <c r="AK46" i="72"/>
  <c r="AK47" i="72"/>
  <c r="V46" i="72"/>
  <c r="V47" i="72"/>
  <c r="S47" i="72"/>
  <c r="AI46" i="72"/>
  <c r="R47" i="72"/>
  <c r="AG47" i="72"/>
  <c r="T47" i="72"/>
  <c r="AJ46" i="72"/>
  <c r="U46" i="72"/>
  <c r="U47" i="72"/>
  <c r="AJ47" i="72"/>
  <c r="AI47" i="72"/>
  <c r="T48" i="72"/>
  <c r="S48" i="72"/>
  <c r="AG48" i="72"/>
  <c r="AH48" i="72"/>
  <c r="R48" i="72"/>
  <c r="U48" i="72"/>
  <c r="AJ48" i="72"/>
  <c r="AI48" i="72"/>
  <c r="AH49" i="72"/>
  <c r="AK48" i="72"/>
  <c r="AG49" i="72"/>
  <c r="R49" i="72"/>
  <c r="S49" i="72"/>
  <c r="T49" i="72"/>
  <c r="V48" i="72"/>
  <c r="S50" i="72"/>
  <c r="U49" i="72"/>
  <c r="AJ49" i="72"/>
  <c r="AH50" i="72"/>
  <c r="AI49" i="72"/>
  <c r="V49" i="72"/>
  <c r="R50" i="72"/>
  <c r="T50" i="72"/>
  <c r="AK49" i="72"/>
  <c r="AG50" i="72"/>
  <c r="T51" i="72"/>
  <c r="AI50" i="72"/>
  <c r="AG51" i="72"/>
  <c r="AK50" i="72"/>
  <c r="U50" i="72"/>
  <c r="AH51" i="72"/>
  <c r="V50" i="72"/>
  <c r="R51" i="72"/>
  <c r="AJ50" i="72"/>
  <c r="S51" i="72"/>
  <c r="AI51" i="72"/>
  <c r="AJ51" i="72"/>
  <c r="U51" i="72"/>
  <c r="R52" i="72"/>
  <c r="T52" i="72"/>
  <c r="V51" i="72"/>
  <c r="AK51" i="72"/>
  <c r="S52" i="72"/>
  <c r="AG52" i="72"/>
  <c r="AH52" i="72"/>
  <c r="AI52" i="72"/>
  <c r="AK52" i="72"/>
  <c r="T53" i="72"/>
  <c r="U52" i="72"/>
  <c r="AG53" i="72"/>
  <c r="AH53" i="72"/>
  <c r="S53" i="72"/>
  <c r="V52" i="72"/>
  <c r="R53" i="72"/>
  <c r="AJ52" i="72"/>
  <c r="AI53" i="72"/>
  <c r="AG54" i="72"/>
  <c r="S54" i="72"/>
  <c r="AJ53" i="72"/>
  <c r="U53" i="72"/>
  <c r="R54" i="72"/>
  <c r="AH54" i="72"/>
  <c r="AK53" i="72"/>
  <c r="V53" i="72"/>
  <c r="T54" i="72"/>
  <c r="AI54" i="72"/>
  <c r="T55" i="72"/>
  <c r="AH55" i="72"/>
  <c r="U54" i="72"/>
  <c r="S55" i="72"/>
  <c r="AJ54" i="72"/>
  <c r="AK54" i="72"/>
  <c r="R55" i="72"/>
  <c r="AG55" i="72"/>
  <c r="V54" i="72"/>
  <c r="AI55" i="72"/>
  <c r="V55" i="72"/>
  <c r="R56" i="72"/>
  <c r="T56" i="72"/>
  <c r="AG56" i="72"/>
  <c r="AK55" i="72"/>
  <c r="S56" i="72"/>
  <c r="U55" i="72"/>
  <c r="AH56" i="72"/>
  <c r="AJ55" i="72"/>
  <c r="T57" i="72"/>
  <c r="U56" i="72"/>
  <c r="AJ56" i="72"/>
  <c r="AI56" i="72"/>
  <c r="R57" i="72"/>
  <c r="V56" i="72"/>
  <c r="AK56" i="72"/>
  <c r="AH57" i="72"/>
  <c r="S57" i="72"/>
  <c r="AG57" i="72"/>
  <c r="AK57" i="72"/>
  <c r="V57" i="72"/>
  <c r="AI57" i="72"/>
  <c r="T58" i="72"/>
  <c r="R58" i="72"/>
  <c r="AJ57" i="72"/>
  <c r="U57" i="72"/>
  <c r="AH58" i="72"/>
  <c r="AG58" i="72"/>
  <c r="S58" i="72"/>
  <c r="AK58" i="72"/>
  <c r="U58" i="72"/>
  <c r="AI58" i="72"/>
  <c r="V58" i="72"/>
  <c r="AJ58" i="72"/>
  <c r="T59" i="72"/>
  <c r="AG59" i="72"/>
  <c r="R59" i="72"/>
  <c r="S59" i="72"/>
  <c r="AH59" i="72"/>
  <c r="T60" i="72"/>
  <c r="U59" i="72"/>
  <c r="AI59" i="72"/>
  <c r="AJ59" i="72"/>
  <c r="AH60" i="72"/>
  <c r="R60" i="72"/>
  <c r="AG60" i="72"/>
  <c r="V59" i="72"/>
  <c r="S60" i="72"/>
  <c r="AK59" i="72"/>
  <c r="AI60" i="72"/>
  <c r="U60" i="72"/>
  <c r="AH61" i="72"/>
  <c r="AJ60" i="72"/>
  <c r="T61" i="72"/>
  <c r="S61" i="72"/>
  <c r="AK60" i="72"/>
  <c r="V60" i="72"/>
  <c r="AG61" i="72"/>
  <c r="R61" i="72"/>
  <c r="AJ61" i="72"/>
  <c r="AH62" i="72"/>
  <c r="S62" i="72"/>
  <c r="AK61" i="72"/>
  <c r="V61" i="72"/>
  <c r="AI61" i="72"/>
  <c r="U61" i="72"/>
  <c r="R62" i="72"/>
  <c r="AG62" i="72"/>
  <c r="T62" i="72"/>
  <c r="AK62" i="72"/>
  <c r="V62" i="72"/>
  <c r="AI62" i="72"/>
  <c r="T63" i="72"/>
  <c r="AJ62" i="72"/>
  <c r="R63" i="72"/>
  <c r="AG63" i="72"/>
  <c r="S63" i="72"/>
  <c r="U62" i="72"/>
  <c r="AH63" i="72"/>
  <c r="V63" i="72"/>
  <c r="AK63" i="72"/>
  <c r="AI63" i="72"/>
  <c r="AJ63" i="72"/>
  <c r="AG64" i="72"/>
  <c r="AH64" i="72"/>
  <c r="R64" i="72"/>
  <c r="U63" i="72"/>
  <c r="S64" i="72"/>
  <c r="T64" i="72"/>
  <c r="S65" i="72"/>
  <c r="AH65" i="72"/>
  <c r="V64" i="72"/>
  <c r="AJ64" i="72"/>
  <c r="T65" i="72"/>
  <c r="AK64" i="72"/>
  <c r="U64" i="72"/>
  <c r="AI64" i="72"/>
  <c r="AG65" i="72"/>
  <c r="R65" i="72"/>
  <c r="V65" i="72"/>
  <c r="V66" i="72"/>
  <c r="S66" i="72"/>
  <c r="T66" i="72"/>
  <c r="U65" i="72"/>
  <c r="U66" i="72"/>
  <c r="AJ65" i="72"/>
  <c r="AH66" i="72"/>
  <c r="AK65" i="72"/>
  <c r="AK66" i="72"/>
  <c r="AI65" i="72"/>
  <c r="AJ66" i="72"/>
  <c r="R66" i="72"/>
  <c r="AG66" i="72"/>
  <c r="AI66" i="72"/>
  <c r="AK67" i="72"/>
  <c r="T67" i="72"/>
  <c r="AH67" i="72"/>
  <c r="V67" i="72"/>
  <c r="S67" i="72"/>
  <c r="AG67" i="72"/>
  <c r="R67" i="72"/>
  <c r="U67" i="72"/>
  <c r="T68" i="72"/>
  <c r="AH68" i="72"/>
  <c r="AJ67" i="72"/>
  <c r="AJ68" i="72"/>
  <c r="AI67" i="72"/>
  <c r="U68" i="72"/>
  <c r="S68" i="72"/>
  <c r="R68" i="72"/>
  <c r="AG68" i="72"/>
  <c r="AH69" i="72"/>
  <c r="T69" i="72"/>
  <c r="V68" i="72"/>
  <c r="AI68" i="72"/>
  <c r="S69" i="72"/>
  <c r="AK68" i="72"/>
  <c r="R69" i="72"/>
  <c r="AG69" i="72"/>
  <c r="AH70" i="72"/>
  <c r="U69" i="72"/>
  <c r="AI69" i="72"/>
  <c r="T70" i="72"/>
  <c r="AJ69" i="72"/>
  <c r="S70" i="72"/>
  <c r="AK69" i="72"/>
  <c r="AG70" i="72"/>
  <c r="R70" i="72"/>
  <c r="V69" i="72"/>
  <c r="AI70" i="72"/>
  <c r="AJ70" i="72"/>
  <c r="AG71" i="72"/>
  <c r="AK70" i="72"/>
  <c r="S71" i="72"/>
  <c r="R71" i="72"/>
  <c r="AH71" i="72"/>
  <c r="V70" i="72"/>
  <c r="T71" i="72"/>
  <c r="U70" i="72"/>
  <c r="AI71" i="72"/>
  <c r="T72" i="72"/>
  <c r="V71" i="72"/>
  <c r="AJ71" i="72"/>
  <c r="AH72" i="72"/>
  <c r="AG72" i="72"/>
  <c r="S72" i="72"/>
  <c r="U71" i="72"/>
  <c r="R72" i="72"/>
  <c r="AK71" i="72"/>
  <c r="AI72" i="72"/>
  <c r="V72" i="72"/>
  <c r="U72" i="72"/>
  <c r="AG73" i="72"/>
  <c r="AJ72" i="72"/>
  <c r="T73" i="72"/>
  <c r="AK72" i="72"/>
  <c r="R73" i="72"/>
  <c r="AH73" i="72"/>
  <c r="S73" i="72"/>
  <c r="AJ73" i="72"/>
  <c r="T74" i="72"/>
  <c r="U73" i="72"/>
  <c r="AI73" i="72"/>
  <c r="V73" i="72"/>
  <c r="AH74" i="72"/>
  <c r="R74" i="72"/>
  <c r="AG74" i="72"/>
  <c r="S74" i="72"/>
  <c r="AK73" i="72"/>
  <c r="AJ74" i="72"/>
  <c r="AI74" i="72"/>
  <c r="AK74" i="72"/>
  <c r="U74" i="72"/>
  <c r="S75" i="72"/>
  <c r="V74" i="72"/>
  <c r="AH75" i="72"/>
  <c r="T75" i="72"/>
  <c r="R75" i="72"/>
  <c r="AG75" i="72"/>
  <c r="AK75" i="72"/>
  <c r="V75" i="72"/>
  <c r="T76" i="72"/>
  <c r="AI75" i="72"/>
  <c r="S76" i="72"/>
  <c r="AG76" i="72"/>
  <c r="R76" i="72"/>
  <c r="AH76" i="72"/>
  <c r="AJ75" i="72"/>
  <c r="U75" i="72"/>
  <c r="V76" i="72"/>
  <c r="AK76" i="72"/>
  <c r="AH77" i="72"/>
  <c r="AJ76" i="72"/>
  <c r="U76" i="72"/>
  <c r="T77" i="72"/>
  <c r="AI76" i="72"/>
  <c r="S77" i="72"/>
  <c r="AG77" i="72"/>
  <c r="R77" i="72"/>
  <c r="AI77" i="72"/>
  <c r="T78" i="72"/>
  <c r="AJ77" i="72"/>
  <c r="AH78" i="72"/>
  <c r="V77" i="72"/>
  <c r="V78" i="72"/>
  <c r="S78" i="72"/>
  <c r="AK77" i="72"/>
  <c r="AK78" i="72"/>
  <c r="U77" i="72"/>
  <c r="AG78" i="72"/>
  <c r="R78" i="72"/>
  <c r="AJ78" i="72"/>
  <c r="AH79" i="72"/>
  <c r="AK79" i="72"/>
  <c r="T79" i="72"/>
  <c r="U78" i="72"/>
  <c r="V79" i="72"/>
  <c r="AI78" i="72"/>
  <c r="S79" i="72"/>
  <c r="AJ79" i="72"/>
  <c r="U79" i="72"/>
  <c r="R79" i="72"/>
  <c r="AG79" i="72"/>
  <c r="S80" i="72"/>
  <c r="U80" i="72"/>
  <c r="AI79" i="72"/>
  <c r="T80" i="72"/>
  <c r="AH80" i="72"/>
  <c r="V80" i="72"/>
  <c r="AJ80" i="72"/>
  <c r="AK80" i="72"/>
  <c r="R80" i="72"/>
  <c r="AG80" i="72"/>
  <c r="AI80" i="72"/>
  <c r="S81" i="72"/>
  <c r="AH81" i="72"/>
  <c r="T81" i="72"/>
  <c r="U81" i="72"/>
  <c r="AJ81" i="72"/>
  <c r="R81" i="72"/>
  <c r="AG81" i="72"/>
  <c r="S82" i="72"/>
  <c r="T82" i="72"/>
  <c r="AK81" i="72"/>
  <c r="AH82" i="72"/>
  <c r="AI81" i="72"/>
  <c r="V81" i="72"/>
  <c r="R82" i="72"/>
  <c r="AG82" i="72"/>
  <c r="S83" i="72"/>
  <c r="AI82" i="72"/>
  <c r="AH83" i="72"/>
  <c r="U82" i="72"/>
  <c r="AJ82" i="72"/>
  <c r="T83" i="72"/>
  <c r="AK82" i="72"/>
  <c r="AG83" i="72"/>
  <c r="R83" i="72"/>
  <c r="V82" i="72"/>
  <c r="AI83" i="72"/>
  <c r="AK83" i="72"/>
  <c r="V83" i="72"/>
  <c r="R84" i="72"/>
  <c r="S84" i="72"/>
  <c r="AJ83" i="72"/>
  <c r="U83" i="72"/>
  <c r="AH84" i="72"/>
  <c r="T84" i="72"/>
  <c r="AG84" i="72"/>
  <c r="V84" i="72"/>
  <c r="AK84" i="72"/>
  <c r="AI84" i="72"/>
  <c r="S85" i="72"/>
  <c r="AG85" i="72"/>
  <c r="T85" i="72"/>
  <c r="U84" i="72"/>
  <c r="AJ84" i="72"/>
  <c r="R85" i="72"/>
  <c r="AH85" i="72"/>
  <c r="T86" i="72"/>
  <c r="AK85" i="72"/>
  <c r="U85" i="72"/>
  <c r="AJ85" i="72"/>
  <c r="V85" i="72"/>
  <c r="AI85" i="72"/>
  <c r="R86" i="72"/>
  <c r="AG86" i="72"/>
  <c r="S86" i="72"/>
  <c r="AH86" i="72"/>
  <c r="U86" i="72"/>
  <c r="AI86" i="72"/>
  <c r="AK86" i="72"/>
  <c r="AJ86" i="72"/>
  <c r="V86" i="72"/>
  <c r="AG87" i="72"/>
  <c r="T87" i="72"/>
  <c r="R87" i="72"/>
  <c r="AH87" i="72"/>
  <c r="S87" i="72"/>
  <c r="AK87" i="72"/>
  <c r="AJ87" i="72"/>
  <c r="U87" i="72"/>
  <c r="V87" i="72"/>
  <c r="AI87" i="72"/>
  <c r="S88" i="72"/>
  <c r="AH88" i="72"/>
  <c r="R88" i="72"/>
  <c r="T88" i="72"/>
  <c r="AG88" i="72"/>
  <c r="V88" i="72"/>
  <c r="AJ88" i="72"/>
  <c r="AK88" i="72"/>
  <c r="U88" i="72"/>
  <c r="AI88" i="72"/>
  <c r="S89" i="72"/>
  <c r="R89" i="72"/>
  <c r="T89" i="72"/>
  <c r="AG89" i="72"/>
  <c r="AH89" i="72"/>
  <c r="U89" i="72"/>
  <c r="AJ89" i="72"/>
  <c r="AK89" i="72"/>
  <c r="V89" i="72"/>
  <c r="AI89" i="72"/>
  <c r="R90" i="72"/>
  <c r="T90" i="72"/>
  <c r="S90" i="72"/>
  <c r="AG90" i="72"/>
  <c r="AH90" i="72"/>
  <c r="AJ90" i="72"/>
  <c r="U90" i="72"/>
  <c r="AI90" i="72"/>
  <c r="V90" i="72"/>
  <c r="S91" i="72"/>
  <c r="T91" i="72"/>
  <c r="R91" i="72"/>
  <c r="AK90" i="72"/>
  <c r="AG91" i="72"/>
  <c r="AH91" i="72"/>
  <c r="AI91" i="72"/>
  <c r="T92" i="72"/>
  <c r="AH92" i="72"/>
  <c r="AG92" i="72"/>
  <c r="AJ91" i="72"/>
  <c r="V91" i="72"/>
  <c r="S92" i="72"/>
  <c r="U91" i="72"/>
  <c r="AK91" i="72"/>
  <c r="R92" i="72"/>
  <c r="AI92" i="72"/>
  <c r="S93" i="72"/>
  <c r="AK92" i="72"/>
  <c r="V92" i="72"/>
  <c r="T93" i="72"/>
  <c r="AJ92" i="72"/>
  <c r="U92" i="72"/>
  <c r="R93" i="72"/>
  <c r="AH93" i="72"/>
  <c r="AG93" i="72"/>
  <c r="AI93" i="72"/>
  <c r="AK93" i="72"/>
  <c r="T94" i="72"/>
  <c r="AJ93" i="72"/>
  <c r="AG94" i="72"/>
  <c r="R94" i="72"/>
  <c r="AH94" i="72"/>
  <c r="U93" i="72"/>
  <c r="S94" i="72"/>
  <c r="V93" i="72"/>
  <c r="AI94" i="72"/>
  <c r="V94" i="72"/>
  <c r="T95" i="72"/>
  <c r="S95" i="72"/>
  <c r="AG95" i="72"/>
  <c r="AJ94" i="72"/>
  <c r="AK94" i="72"/>
  <c r="U94" i="72"/>
  <c r="R95" i="72"/>
  <c r="AH95" i="72"/>
  <c r="AI95" i="72"/>
  <c r="AG96" i="72"/>
  <c r="AH96" i="72"/>
  <c r="AJ95" i="72"/>
  <c r="R96" i="72"/>
  <c r="T96" i="72"/>
  <c r="V95" i="72"/>
  <c r="AK95" i="72"/>
  <c r="U95" i="72"/>
  <c r="S96" i="72"/>
  <c r="AI96" i="72"/>
  <c r="T97" i="72"/>
  <c r="AJ96" i="72"/>
  <c r="S97" i="72"/>
  <c r="AK96" i="72"/>
  <c r="AG97" i="72"/>
  <c r="AH97" i="72"/>
  <c r="U96" i="72"/>
  <c r="V96" i="72"/>
  <c r="R97" i="72"/>
  <c r="AI97" i="72"/>
  <c r="U97" i="72"/>
  <c r="S98" i="72"/>
  <c r="R98" i="72"/>
  <c r="T98" i="72"/>
  <c r="AH98" i="72"/>
  <c r="AK97" i="72"/>
  <c r="V97" i="72"/>
  <c r="AG98" i="72"/>
  <c r="AJ97" i="72"/>
  <c r="AI98" i="72"/>
  <c r="S99" i="72"/>
  <c r="AG99" i="72"/>
  <c r="V98" i="72"/>
  <c r="R99" i="72"/>
  <c r="T99" i="72"/>
  <c r="AJ98" i="72"/>
  <c r="AK98" i="72"/>
  <c r="U98" i="72"/>
  <c r="AH99" i="72"/>
  <c r="AI99" i="72"/>
  <c r="S100" i="72"/>
  <c r="V99" i="72"/>
  <c r="AK99" i="72"/>
  <c r="R100" i="72"/>
  <c r="AG100" i="72"/>
  <c r="U99" i="72"/>
  <c r="AH100" i="72"/>
  <c r="AJ99" i="72"/>
  <c r="T100" i="72"/>
  <c r="AI100" i="72"/>
  <c r="U100" i="72"/>
  <c r="AH101" i="72"/>
  <c r="AG101" i="72"/>
  <c r="AK100" i="72"/>
  <c r="S101" i="72"/>
  <c r="T101" i="72"/>
  <c r="AJ100" i="72"/>
  <c r="R101" i="72"/>
  <c r="V100" i="72"/>
  <c r="AI101" i="72"/>
  <c r="AG102" i="72"/>
  <c r="AJ101" i="72"/>
  <c r="AH102" i="72"/>
  <c r="U101" i="72"/>
  <c r="V101" i="72"/>
  <c r="S102" i="72"/>
  <c r="AK101" i="72"/>
  <c r="T102" i="72"/>
  <c r="R102" i="72"/>
  <c r="AI102" i="72"/>
  <c r="AK102" i="72"/>
  <c r="V102" i="72"/>
  <c r="AH103" i="72"/>
  <c r="R103" i="72"/>
  <c r="AG103" i="72"/>
  <c r="S103" i="72"/>
  <c r="U102" i="72"/>
  <c r="AJ102" i="72"/>
  <c r="T103" i="72"/>
  <c r="AI103" i="72"/>
  <c r="AG104" i="72"/>
  <c r="R104" i="72"/>
  <c r="U103" i="72"/>
  <c r="T104" i="72"/>
  <c r="AH104" i="72"/>
  <c r="AK103" i="72"/>
  <c r="AJ103" i="72"/>
  <c r="V103" i="72"/>
  <c r="S104" i="72"/>
  <c r="AI104" i="72"/>
  <c r="AJ104" i="72"/>
  <c r="U104" i="72"/>
  <c r="AK104" i="72"/>
  <c r="V104" i="72"/>
  <c r="AA95" i="71" l="1"/>
  <c r="J40" i="71"/>
  <c r="J72" i="71"/>
  <c r="L17" i="71"/>
  <c r="K83" i="71"/>
  <c r="Q49" i="76"/>
  <c r="AA61" i="71"/>
  <c r="Q28" i="71"/>
  <c r="P89" i="71"/>
  <c r="J54" i="71"/>
  <c r="U90" i="71"/>
  <c r="L81" i="71"/>
  <c r="L92" i="71"/>
  <c r="L76" i="71"/>
  <c r="L14" i="71"/>
  <c r="L66" i="71"/>
  <c r="L36" i="71"/>
  <c r="L83" i="71"/>
  <c r="L59" i="71"/>
  <c r="L23" i="71"/>
  <c r="L90" i="71"/>
  <c r="L103" i="71"/>
  <c r="L105" i="71"/>
  <c r="L73" i="71"/>
  <c r="L63" i="71"/>
  <c r="L62" i="71"/>
  <c r="L33" i="71"/>
  <c r="L16" i="71"/>
  <c r="L25" i="71"/>
  <c r="L40" i="71"/>
  <c r="L39" i="71"/>
  <c r="L57" i="71"/>
  <c r="L97" i="71"/>
  <c r="L61" i="71"/>
  <c r="L106" i="71"/>
  <c r="L41" i="71"/>
  <c r="L21" i="71"/>
  <c r="L65" i="71"/>
  <c r="L27" i="71"/>
  <c r="L38" i="71"/>
  <c r="L98" i="71"/>
  <c r="L93" i="71"/>
  <c r="L95" i="71"/>
  <c r="L104" i="71"/>
  <c r="L60" i="71"/>
  <c r="L54" i="71"/>
  <c r="L43" i="71"/>
  <c r="L37" i="71"/>
  <c r="L32" i="71"/>
  <c r="L72" i="71"/>
  <c r="L18" i="71"/>
  <c r="L51" i="71"/>
  <c r="L91" i="71"/>
  <c r="L88" i="71"/>
  <c r="L55" i="71"/>
  <c r="L42" i="71"/>
  <c r="L87" i="71"/>
  <c r="L34" i="71"/>
  <c r="L101" i="71"/>
  <c r="L35" i="71"/>
  <c r="L74" i="71"/>
  <c r="L45" i="71"/>
  <c r="U87" i="71"/>
  <c r="L47" i="71"/>
  <c r="U71" i="71"/>
  <c r="L78" i="71"/>
  <c r="U80" i="71"/>
  <c r="U24" i="71"/>
  <c r="U82" i="71"/>
  <c r="U88" i="71"/>
  <c r="U48" i="71"/>
  <c r="L80" i="71"/>
  <c r="U36" i="71"/>
  <c r="U53" i="71"/>
  <c r="U107" i="71"/>
  <c r="U46" i="71"/>
  <c r="U78" i="71"/>
  <c r="U79" i="71"/>
  <c r="L86" i="71"/>
  <c r="L11" i="71"/>
  <c r="U45" i="71"/>
  <c r="U55" i="71"/>
  <c r="U60" i="71"/>
  <c r="U30" i="71"/>
  <c r="U96" i="71"/>
  <c r="U41" i="71"/>
  <c r="U32" i="71"/>
  <c r="L108" i="71"/>
  <c r="U37" i="71"/>
  <c r="U61" i="71"/>
  <c r="U49" i="71"/>
  <c r="U16" i="71"/>
  <c r="L56" i="71"/>
  <c r="L49" i="71"/>
  <c r="L30" i="71"/>
  <c r="L94" i="71"/>
  <c r="U100" i="71"/>
  <c r="U13" i="71"/>
  <c r="U85" i="71"/>
  <c r="L50" i="71"/>
  <c r="L58" i="71"/>
  <c r="L26" i="71"/>
  <c r="U81" i="71"/>
  <c r="U51" i="71"/>
  <c r="U108" i="71"/>
  <c r="L52" i="71"/>
  <c r="L20" i="71"/>
  <c r="U47" i="71"/>
  <c r="U57" i="71"/>
  <c r="U97" i="71"/>
  <c r="L24" i="71"/>
  <c r="U70" i="71"/>
  <c r="U67" i="71"/>
  <c r="U42" i="71"/>
  <c r="U73" i="71"/>
  <c r="U101" i="71"/>
  <c r="U83" i="71"/>
  <c r="U20" i="71"/>
  <c r="U50" i="71"/>
  <c r="U63" i="71"/>
  <c r="L19" i="71"/>
  <c r="L69" i="71"/>
  <c r="U84" i="71"/>
  <c r="U59" i="71"/>
  <c r="L75" i="71"/>
  <c r="L99" i="71"/>
  <c r="U76" i="71"/>
  <c r="U105" i="71"/>
  <c r="L96" i="71"/>
  <c r="U26" i="71"/>
  <c r="U62" i="71"/>
  <c r="L84" i="71"/>
  <c r="L9" i="71"/>
  <c r="U66" i="71"/>
  <c r="U75" i="71"/>
  <c r="L29" i="71"/>
  <c r="L77" i="71"/>
  <c r="U27" i="71"/>
  <c r="U40" i="71"/>
  <c r="U103" i="71"/>
  <c r="L53" i="71"/>
  <c r="U34" i="71"/>
  <c r="U56" i="71"/>
  <c r="U28" i="71"/>
  <c r="U38" i="71"/>
  <c r="L22" i="71"/>
  <c r="U93" i="71"/>
  <c r="L102" i="71"/>
  <c r="L67" i="71"/>
  <c r="U25" i="71"/>
  <c r="L12" i="71"/>
  <c r="L44" i="71"/>
  <c r="U89" i="71"/>
  <c r="L71" i="71"/>
  <c r="L10" i="71"/>
  <c r="L79" i="71"/>
  <c r="L100" i="71"/>
  <c r="L89" i="71"/>
  <c r="U74" i="71"/>
  <c r="L13" i="71"/>
  <c r="U77" i="71"/>
  <c r="L46" i="71"/>
  <c r="U22" i="71"/>
  <c r="L48" i="71"/>
  <c r="J80" i="71"/>
  <c r="Q50" i="71"/>
  <c r="J44" i="71"/>
  <c r="Q88" i="71"/>
  <c r="K20" i="71"/>
  <c r="Q15" i="71"/>
  <c r="Q98" i="71"/>
  <c r="K77" i="71"/>
  <c r="Q67" i="71"/>
  <c r="K97" i="71"/>
  <c r="K73" i="71"/>
  <c r="J11" i="71"/>
  <c r="Q69" i="71"/>
  <c r="J37" i="71"/>
  <c r="J29" i="71"/>
  <c r="Q101" i="71"/>
  <c r="Q9" i="71"/>
  <c r="K57" i="71"/>
  <c r="K71" i="71"/>
  <c r="K47" i="71"/>
  <c r="K81" i="71"/>
  <c r="K105" i="71"/>
  <c r="K27" i="71"/>
  <c r="S57" i="76"/>
  <c r="K34" i="71"/>
  <c r="Q20" i="71"/>
  <c r="Q17" i="71"/>
  <c r="K78" i="71"/>
  <c r="K86" i="71"/>
  <c r="K88" i="71"/>
  <c r="K63" i="71"/>
  <c r="K23" i="71"/>
  <c r="Q62" i="71"/>
  <c r="K68" i="71"/>
  <c r="T54" i="76"/>
  <c r="J20" i="71"/>
  <c r="Q77" i="71"/>
  <c r="J58" i="71"/>
  <c r="Q31" i="71"/>
  <c r="K60" i="71"/>
  <c r="K36" i="71"/>
  <c r="K42" i="71"/>
  <c r="K67" i="71"/>
  <c r="K32" i="71"/>
  <c r="Q79" i="71"/>
  <c r="Q64" i="71"/>
  <c r="K17" i="71"/>
  <c r="Q80" i="71"/>
  <c r="K80" i="71"/>
  <c r="Q73" i="71"/>
  <c r="Q21" i="71"/>
  <c r="Q44" i="71"/>
  <c r="Q86" i="71"/>
  <c r="Q14" i="71"/>
  <c r="K35" i="71"/>
  <c r="K69" i="71"/>
  <c r="Q29" i="71"/>
  <c r="Q102" i="71"/>
  <c r="Q24" i="71"/>
  <c r="L68" i="71"/>
  <c r="Q39" i="71"/>
  <c r="Q35" i="71"/>
  <c r="J82" i="71"/>
  <c r="K75" i="71"/>
  <c r="Q55" i="71"/>
  <c r="Q37" i="71"/>
  <c r="K33" i="71"/>
  <c r="K99" i="71"/>
  <c r="K55" i="71"/>
  <c r="J26" i="71"/>
  <c r="K13" i="71"/>
  <c r="Q41" i="71"/>
  <c r="J48" i="71"/>
  <c r="Q59" i="71"/>
  <c r="Q70" i="71"/>
  <c r="Q105" i="71"/>
  <c r="K43" i="71"/>
  <c r="K52" i="71"/>
  <c r="Q66" i="71"/>
  <c r="Q61" i="71"/>
  <c r="Q89" i="71"/>
  <c r="Q94" i="71"/>
  <c r="K53" i="71"/>
  <c r="Q18" i="71"/>
  <c r="Q68" i="71"/>
  <c r="K12" i="71"/>
  <c r="K41" i="71"/>
  <c r="P67" i="71"/>
  <c r="Q65" i="71"/>
  <c r="K10" i="71"/>
  <c r="K107" i="71"/>
  <c r="Q96" i="71"/>
  <c r="K51" i="71"/>
  <c r="Q33" i="71"/>
  <c r="Q57" i="71"/>
  <c r="K106" i="71"/>
  <c r="Q25" i="71"/>
  <c r="K58" i="71"/>
  <c r="K9" i="71"/>
  <c r="K70" i="71"/>
  <c r="J76" i="71"/>
  <c r="Q23" i="71"/>
  <c r="Q106" i="71"/>
  <c r="K30" i="71"/>
  <c r="K28" i="71"/>
  <c r="J96" i="71"/>
  <c r="J62" i="71"/>
  <c r="V21" i="71"/>
  <c r="U44" i="71"/>
  <c r="J67" i="71"/>
  <c r="K66" i="71"/>
  <c r="P58" i="71"/>
  <c r="K92" i="71"/>
  <c r="J15" i="71"/>
  <c r="P102" i="71"/>
  <c r="U39" i="71"/>
  <c r="J95" i="71"/>
  <c r="J47" i="71"/>
  <c r="J108" i="71"/>
  <c r="J64" i="71"/>
  <c r="J12" i="71"/>
  <c r="P76" i="71"/>
  <c r="J52" i="71"/>
  <c r="K104" i="71"/>
  <c r="J73" i="71"/>
  <c r="P91" i="71"/>
  <c r="AA16" i="71"/>
  <c r="P45" i="71"/>
  <c r="J32" i="71"/>
  <c r="J70" i="71"/>
  <c r="U99" i="71"/>
  <c r="P14" i="71"/>
  <c r="AA53" i="71"/>
  <c r="T57" i="76"/>
  <c r="AA82" i="71"/>
  <c r="AA89" i="71"/>
  <c r="AA46" i="71"/>
  <c r="J102" i="71"/>
  <c r="AA60" i="71"/>
  <c r="AA92" i="71"/>
  <c r="AA51" i="71"/>
  <c r="AA78" i="71"/>
  <c r="AA71" i="71"/>
  <c r="AA17" i="71"/>
  <c r="J50" i="71"/>
  <c r="AA27" i="71"/>
  <c r="AA108" i="71"/>
  <c r="AA36" i="71"/>
  <c r="AA105" i="71"/>
  <c r="J23" i="71"/>
  <c r="AA101" i="71"/>
  <c r="AA15" i="71"/>
  <c r="Q49" i="71"/>
  <c r="L70" i="71"/>
  <c r="J75" i="71"/>
  <c r="AA11" i="71"/>
  <c r="AA34" i="71"/>
  <c r="V95" i="71"/>
  <c r="Z24" i="71"/>
  <c r="Q52" i="76"/>
  <c r="AA9" i="71"/>
  <c r="AA13" i="71"/>
  <c r="Q50" i="76"/>
  <c r="AA25" i="71"/>
  <c r="AA103" i="71"/>
  <c r="AA44" i="71"/>
  <c r="J101" i="71"/>
  <c r="L82" i="71"/>
  <c r="J9" i="71"/>
  <c r="AA19" i="71"/>
  <c r="L31" i="71"/>
  <c r="AA43" i="71"/>
  <c r="AA21" i="71"/>
  <c r="AA100" i="71"/>
  <c r="AA83" i="71"/>
  <c r="AA20" i="71"/>
  <c r="AA80" i="71"/>
  <c r="AA41" i="71"/>
  <c r="AA48" i="71"/>
  <c r="AA98" i="71"/>
  <c r="AA28" i="71"/>
  <c r="J86" i="71"/>
  <c r="AA10" i="71"/>
  <c r="J103" i="71"/>
  <c r="AA54" i="71"/>
  <c r="J100" i="71"/>
  <c r="AA75" i="71"/>
  <c r="AA50" i="71"/>
  <c r="AA81" i="71"/>
  <c r="AA66" i="71"/>
  <c r="AA32" i="71"/>
  <c r="AA37" i="71"/>
  <c r="J60" i="71"/>
  <c r="K14" i="71"/>
  <c r="J107" i="71"/>
  <c r="V14" i="71"/>
  <c r="J34" i="71"/>
  <c r="J77" i="71"/>
  <c r="J69" i="71"/>
  <c r="AA93" i="71"/>
  <c r="V29" i="71"/>
  <c r="V56" i="71"/>
  <c r="Q44" i="76"/>
  <c r="Q55" i="76"/>
  <c r="AA104" i="71"/>
  <c r="AA88" i="71"/>
  <c r="AA35" i="71"/>
  <c r="AA59" i="71"/>
  <c r="AA70" i="71"/>
  <c r="AA69" i="71"/>
  <c r="AA12" i="71"/>
  <c r="AA90" i="71"/>
  <c r="AA58" i="71"/>
  <c r="AA57" i="71"/>
  <c r="AA62" i="71"/>
  <c r="AA107" i="71"/>
  <c r="V52" i="71"/>
  <c r="AA33" i="71"/>
  <c r="K31" i="71"/>
  <c r="S54" i="76"/>
  <c r="AA73" i="71"/>
  <c r="J79" i="71"/>
  <c r="AA45" i="71"/>
  <c r="J89" i="71"/>
  <c r="J99" i="71"/>
  <c r="J22" i="71"/>
  <c r="J53" i="71"/>
  <c r="AA49" i="71"/>
  <c r="AA106" i="71"/>
  <c r="J87" i="71"/>
  <c r="AA47" i="71"/>
  <c r="AA42" i="71"/>
  <c r="AF201" i="87"/>
  <c r="AF188" i="87"/>
  <c r="AF189" i="87"/>
  <c r="AF182" i="87"/>
  <c r="AF217" i="87"/>
  <c r="AF166" i="87"/>
  <c r="AF177" i="87"/>
  <c r="AF170" i="87"/>
  <c r="AF187" i="87"/>
  <c r="AF215" i="87"/>
  <c r="AF220" i="87"/>
  <c r="AF165" i="87"/>
  <c r="AF214" i="87"/>
  <c r="AF219" i="87"/>
  <c r="AF206" i="87"/>
  <c r="AF198" i="87"/>
  <c r="AF191" i="87"/>
  <c r="AF184" i="87"/>
  <c r="AF208" i="87"/>
  <c r="AF213" i="87"/>
  <c r="AF200" i="87"/>
  <c r="AF211" i="87"/>
  <c r="AF186" i="87"/>
  <c r="AF179" i="87"/>
  <c r="AF168" i="87"/>
  <c r="AF202" i="87"/>
  <c r="AF207" i="87"/>
  <c r="AF194" i="87"/>
  <c r="AF205" i="87"/>
  <c r="AF174" i="87"/>
  <c r="AF167" i="87"/>
  <c r="AF196" i="87"/>
  <c r="AF195" i="87"/>
  <c r="AF176" i="87"/>
  <c r="AF199" i="87"/>
  <c r="AF210" i="87"/>
  <c r="AF221" i="87"/>
  <c r="AF190" i="87"/>
  <c r="AF183" i="87"/>
  <c r="AF193" i="87"/>
  <c r="AF204" i="87"/>
  <c r="AF203" i="87"/>
  <c r="AF172" i="87"/>
  <c r="AF171" i="87"/>
  <c r="AF181" i="87"/>
  <c r="AF192" i="87"/>
  <c r="AF197" i="87"/>
  <c r="AF169" i="87"/>
  <c r="AF180" i="87"/>
  <c r="AF185" i="87"/>
  <c r="AF212" i="87"/>
  <c r="AF173" i="87"/>
  <c r="AF218" i="87"/>
  <c r="AF175" i="87"/>
  <c r="AF216" i="87"/>
  <c r="AF209" i="87"/>
  <c r="AF178" i="87"/>
  <c r="AF9" i="87"/>
  <c r="AF24" i="87"/>
  <c r="AF23" i="87"/>
  <c r="AF161" i="87"/>
  <c r="AF51" i="87"/>
  <c r="AF75" i="87"/>
  <c r="AF98" i="87"/>
  <c r="AF145" i="87"/>
  <c r="AF156" i="87"/>
  <c r="AF131" i="87"/>
  <c r="AF130" i="87"/>
  <c r="AF113" i="87"/>
  <c r="AF29" i="87"/>
  <c r="AF68" i="87"/>
  <c r="AF79" i="87"/>
  <c r="AF66" i="87"/>
  <c r="AF11" i="87"/>
  <c r="AF7" i="87"/>
  <c r="AF30" i="87"/>
  <c r="AF47" i="87"/>
  <c r="AF63" i="87"/>
  <c r="AF86" i="87"/>
  <c r="AF133" i="87"/>
  <c r="AF144" i="87"/>
  <c r="AF119" i="87"/>
  <c r="AF118" i="87"/>
  <c r="AF55" i="87"/>
  <c r="AF56" i="87"/>
  <c r="AF48" i="87"/>
  <c r="AF54" i="87"/>
  <c r="AF5" i="87"/>
  <c r="AF22" i="87"/>
  <c r="AF43" i="87"/>
  <c r="AF20" i="87"/>
  <c r="AF74" i="87"/>
  <c r="AF121" i="87"/>
  <c r="AF132" i="87"/>
  <c r="AF107" i="87"/>
  <c r="AF106" i="87"/>
  <c r="AF153" i="87"/>
  <c r="AF40" i="87"/>
  <c r="AF67" i="87"/>
  <c r="AF36" i="87"/>
  <c r="AF149" i="87"/>
  <c r="AF163" i="87"/>
  <c r="AF148" i="87"/>
  <c r="AF35" i="87"/>
  <c r="AF46" i="87"/>
  <c r="AF13" i="87"/>
  <c r="AF97" i="87"/>
  <c r="AF108" i="87"/>
  <c r="AF83" i="87"/>
  <c r="AF82" i="87"/>
  <c r="AF129" i="87"/>
  <c r="AF8" i="87"/>
  <c r="AF77" i="87"/>
  <c r="AF136" i="87"/>
  <c r="AF31" i="87"/>
  <c r="AF38" i="87"/>
  <c r="AF73" i="87"/>
  <c r="AF85" i="87"/>
  <c r="AF96" i="87"/>
  <c r="AF71" i="87"/>
  <c r="AF70" i="87"/>
  <c r="AF117" i="87"/>
  <c r="AF152" i="87"/>
  <c r="AF150" i="87"/>
  <c r="AF124" i="87"/>
  <c r="AF147" i="87"/>
  <c r="AF53" i="87"/>
  <c r="AF34" i="87"/>
  <c r="AF61" i="87"/>
  <c r="AF84" i="87"/>
  <c r="AF59" i="87"/>
  <c r="AF58" i="87"/>
  <c r="AF105" i="87"/>
  <c r="AF140" i="87"/>
  <c r="AF151" i="87"/>
  <c r="AF138" i="87"/>
  <c r="AF112" i="87"/>
  <c r="AF135" i="87"/>
  <c r="AF160" i="87"/>
  <c r="AF101" i="87"/>
  <c r="AF42" i="87"/>
  <c r="AF72" i="87"/>
  <c r="AF6" i="87"/>
  <c r="AF49" i="87"/>
  <c r="AF93" i="87"/>
  <c r="AF128" i="87"/>
  <c r="AF139" i="87"/>
  <c r="AF126" i="87"/>
  <c r="AF164" i="87"/>
  <c r="AF100" i="87"/>
  <c r="AF123" i="87"/>
  <c r="AF146" i="87"/>
  <c r="AF25" i="87"/>
  <c r="AF60" i="87"/>
  <c r="AF33" i="87"/>
  <c r="AF45" i="87"/>
  <c r="AF81" i="87"/>
  <c r="AF116" i="87"/>
  <c r="AF127" i="87"/>
  <c r="AF114" i="87"/>
  <c r="AF52" i="87"/>
  <c r="AF28" i="87"/>
  <c r="AF88" i="87"/>
  <c r="AF111" i="87"/>
  <c r="AF134" i="87"/>
  <c r="AF159" i="87"/>
  <c r="AF14" i="87"/>
  <c r="AF89" i="87"/>
  <c r="AF15" i="87"/>
  <c r="AF41" i="87"/>
  <c r="AF69" i="87"/>
  <c r="AF104" i="87"/>
  <c r="AF115" i="87"/>
  <c r="AF102" i="87"/>
  <c r="AF21" i="87"/>
  <c r="AF18" i="87"/>
  <c r="AF16" i="87"/>
  <c r="AF76" i="87"/>
  <c r="AF99" i="87"/>
  <c r="AF122" i="87"/>
  <c r="AF158" i="87"/>
  <c r="AF65" i="87"/>
  <c r="AF155" i="87"/>
  <c r="AF154" i="87"/>
  <c r="AF37" i="87"/>
  <c r="AF57" i="87"/>
  <c r="AF92" i="87"/>
  <c r="AF103" i="87"/>
  <c r="AF90" i="87"/>
  <c r="AF19" i="87"/>
  <c r="AF12" i="87"/>
  <c r="AF27" i="87"/>
  <c r="AF26" i="87"/>
  <c r="AF64" i="87"/>
  <c r="AF87" i="87"/>
  <c r="AF110" i="87"/>
  <c r="AF157" i="87"/>
  <c r="AF162" i="87"/>
  <c r="AF143" i="87"/>
  <c r="AF142" i="87"/>
  <c r="AF17" i="87"/>
  <c r="AF10" i="87"/>
  <c r="AF80" i="87"/>
  <c r="AF91" i="87"/>
  <c r="AF78" i="87"/>
  <c r="AF120" i="87"/>
  <c r="AF95" i="87"/>
  <c r="AF94" i="87"/>
  <c r="AF141" i="87"/>
  <c r="AF32" i="87"/>
  <c r="AF44" i="87"/>
  <c r="AF125" i="87"/>
  <c r="AF137" i="87"/>
  <c r="AF39" i="87"/>
  <c r="AF50" i="87"/>
  <c r="AF62" i="87"/>
  <c r="AF109" i="87"/>
  <c r="J42" i="71"/>
  <c r="J51" i="71"/>
  <c r="K79" i="71"/>
  <c r="Q52" i="71"/>
  <c r="Q71" i="71"/>
  <c r="Q12" i="71"/>
  <c r="K21" i="71"/>
  <c r="Q85" i="71"/>
  <c r="K49" i="71"/>
  <c r="K16" i="71"/>
  <c r="K56" i="71"/>
  <c r="K11" i="71"/>
  <c r="Q97" i="71"/>
  <c r="K98" i="71"/>
  <c r="Q56" i="71"/>
  <c r="K102" i="71"/>
  <c r="Q40" i="71"/>
  <c r="Q46" i="71"/>
  <c r="K65" i="71"/>
  <c r="Q107" i="71"/>
  <c r="K15" i="71"/>
  <c r="Q99" i="71"/>
  <c r="J78" i="71"/>
  <c r="J28" i="71"/>
  <c r="K100" i="71"/>
  <c r="K94" i="71"/>
  <c r="Q51" i="71"/>
  <c r="K18" i="71"/>
  <c r="K54" i="71"/>
  <c r="K44" i="71"/>
  <c r="K93" i="71"/>
  <c r="Q11" i="71"/>
  <c r="K46" i="71"/>
  <c r="Z67" i="71"/>
  <c r="J19" i="71"/>
  <c r="Q72" i="71"/>
  <c r="Q100" i="71"/>
  <c r="K72" i="71"/>
  <c r="Q27" i="71"/>
  <c r="K64" i="71"/>
  <c r="Q38" i="71"/>
  <c r="J88" i="71"/>
  <c r="Q92" i="71"/>
  <c r="K91" i="71"/>
  <c r="Q91" i="71"/>
  <c r="Z98" i="71"/>
  <c r="L64" i="71"/>
  <c r="K87" i="71"/>
  <c r="K19" i="71"/>
  <c r="K90" i="71"/>
  <c r="Q103" i="71"/>
  <c r="Q30" i="71"/>
  <c r="J45" i="71"/>
  <c r="K85" i="71"/>
  <c r="K62" i="71"/>
  <c r="T48" i="76"/>
  <c r="L107" i="71"/>
  <c r="Q48" i="71"/>
  <c r="Q13" i="71"/>
  <c r="Q47" i="71"/>
  <c r="Q53" i="76"/>
  <c r="J10" i="71"/>
  <c r="L15" i="71"/>
  <c r="H5" i="74"/>
  <c r="T45" i="76"/>
  <c r="Q32" i="71"/>
  <c r="Q82" i="71"/>
  <c r="J71" i="71"/>
  <c r="K59" i="71"/>
  <c r="J13" i="71"/>
  <c r="K89" i="71"/>
  <c r="K40" i="71"/>
  <c r="Q108" i="71"/>
  <c r="Q10" i="71"/>
  <c r="K25" i="71"/>
  <c r="Q76" i="71"/>
  <c r="Q75" i="71"/>
  <c r="Z81" i="71"/>
  <c r="J24" i="71"/>
  <c r="J30" i="71"/>
  <c r="J17" i="71"/>
  <c r="J84" i="71"/>
  <c r="Z26" i="71"/>
  <c r="Z44" i="71"/>
  <c r="Q90" i="71"/>
  <c r="Q45" i="71"/>
  <c r="J55" i="71"/>
  <c r="Q36" i="71"/>
  <c r="Q26" i="71"/>
  <c r="Q43" i="71"/>
  <c r="Q53" i="71"/>
  <c r="K108" i="71"/>
  <c r="Q22" i="71"/>
  <c r="K29" i="71"/>
  <c r="K38" i="71"/>
  <c r="K84" i="71"/>
  <c r="Q78" i="71"/>
  <c r="K24" i="71"/>
  <c r="Q104" i="71"/>
  <c r="K26" i="71"/>
  <c r="K95" i="71"/>
  <c r="K101" i="71"/>
  <c r="Q60" i="71"/>
  <c r="Z80" i="71"/>
  <c r="Q19" i="71"/>
  <c r="Q58" i="71"/>
  <c r="Q47" i="76"/>
  <c r="T51" i="76"/>
  <c r="AB20" i="76"/>
  <c r="X19" i="76"/>
  <c r="X13" i="76"/>
  <c r="X16" i="76"/>
  <c r="AC15" i="75"/>
  <c r="AA186" i="75"/>
  <c r="AE16" i="75"/>
  <c r="AE112" i="75"/>
  <c r="AA108" i="75"/>
  <c r="AA112" i="75"/>
  <c r="AD97" i="75"/>
  <c r="AB83" i="75"/>
  <c r="AA64" i="75"/>
  <c r="AA40" i="75"/>
  <c r="AC30" i="75"/>
  <c r="AD25" i="75"/>
  <c r="AE20" i="75"/>
  <c r="AA16" i="75"/>
  <c r="AC86" i="75"/>
  <c r="AA77" i="75"/>
  <c r="AB113" i="75"/>
  <c r="AC108" i="75"/>
  <c r="AB89" i="75"/>
  <c r="AC84" i="75"/>
  <c r="AB65" i="75"/>
  <c r="AD55" i="75"/>
  <c r="AC20" i="75"/>
  <c r="AD7" i="75"/>
  <c r="AA93" i="75"/>
  <c r="AE104" i="75"/>
  <c r="AA100" i="75"/>
  <c r="AB95" i="75"/>
  <c r="AB71" i="75"/>
  <c r="AE56" i="75"/>
  <c r="AB47" i="75"/>
  <c r="AC42" i="75"/>
  <c r="AD37" i="75"/>
  <c r="AA28" i="75"/>
  <c r="AC18" i="75"/>
  <c r="AE8" i="75"/>
  <c r="AA48" i="75"/>
  <c r="AB106" i="75"/>
  <c r="AE91" i="75"/>
  <c r="AD48" i="75"/>
  <c r="AA17" i="75"/>
  <c r="AC11" i="75"/>
  <c r="AE43" i="75"/>
  <c r="AB101" i="75"/>
  <c r="AD75" i="75"/>
  <c r="AD43" i="75"/>
  <c r="AA34" i="75"/>
  <c r="AD19" i="75"/>
  <c r="AC85" i="73"/>
  <c r="AB97" i="73"/>
  <c r="AA76" i="73"/>
  <c r="AA82" i="74"/>
  <c r="AA22" i="74"/>
  <c r="AB17" i="74"/>
  <c r="AD136" i="74"/>
  <c r="AC74" i="74"/>
  <c r="AC114" i="74"/>
  <c r="AB35" i="74"/>
  <c r="AC6" i="74"/>
  <c r="AA126" i="75"/>
  <c r="AA41" i="74"/>
  <c r="AA8" i="73"/>
  <c r="AE75" i="74"/>
  <c r="AA71" i="74"/>
  <c r="AB60" i="74"/>
  <c r="AD112" i="74"/>
  <c r="AC99" i="74"/>
  <c r="AD60" i="74"/>
  <c r="AB61" i="74"/>
  <c r="AA54" i="74"/>
  <c r="AA98" i="74"/>
  <c r="AD83" i="74"/>
  <c r="AC40" i="74"/>
  <c r="AE6" i="74"/>
  <c r="AD21" i="74"/>
  <c r="AD13" i="75"/>
  <c r="AD13" i="74"/>
  <c r="AD56" i="75"/>
  <c r="AD111" i="75"/>
  <c r="AD108" i="75"/>
  <c r="AE49" i="75"/>
  <c r="AB109" i="75"/>
  <c r="AE31" i="75"/>
  <c r="AC49" i="75"/>
  <c r="AB16" i="75"/>
  <c r="AA107" i="75"/>
  <c r="AE37" i="75"/>
  <c r="AB25" i="75"/>
  <c r="AE7" i="75"/>
  <c r="AA102" i="75"/>
  <c r="AD110" i="73"/>
  <c r="AB108" i="75"/>
  <c r="AD104" i="75"/>
  <c r="AA101" i="75"/>
  <c r="AE93" i="75"/>
  <c r="AD92" i="75"/>
  <c r="AB90" i="73"/>
  <c r="AB84" i="75"/>
  <c r="AC73" i="73"/>
  <c r="AB72" i="75"/>
  <c r="AE69" i="75"/>
  <c r="AB66" i="75"/>
  <c r="AE63" i="75"/>
  <c r="AD62" i="75"/>
  <c r="AA59" i="75"/>
  <c r="AE39" i="75"/>
  <c r="AC37" i="75"/>
  <c r="AE33" i="75"/>
  <c r="AB30" i="75"/>
  <c r="AE27" i="75"/>
  <c r="AA23" i="75"/>
  <c r="AB18" i="75"/>
  <c r="AD14" i="75"/>
  <c r="AD8" i="75"/>
  <c r="AC7" i="75"/>
  <c r="AA55" i="75"/>
  <c r="AB13" i="75"/>
  <c r="AA62" i="75"/>
  <c r="AD33" i="75"/>
  <c r="AC53" i="75"/>
  <c r="AB86" i="75"/>
  <c r="AB82" i="75"/>
  <c r="AE94" i="75"/>
  <c r="AB7" i="75"/>
  <c r="AC26" i="75"/>
  <c r="AD93" i="75"/>
  <c r="AC56" i="75"/>
  <c r="AE21" i="75"/>
  <c r="AC55" i="75"/>
  <c r="AB68" i="75"/>
  <c r="AB96" i="75"/>
  <c r="AC107" i="75"/>
  <c r="AA109" i="75"/>
  <c r="AD106" i="75"/>
  <c r="AA97" i="75"/>
  <c r="AD94" i="75"/>
  <c r="AA79" i="75"/>
  <c r="AD76" i="75"/>
  <c r="AC75" i="75"/>
  <c r="AA67" i="75"/>
  <c r="AE65" i="75"/>
  <c r="AE53" i="75"/>
  <c r="AC51" i="75"/>
  <c r="AA49" i="75"/>
  <c r="AE47" i="75"/>
  <c r="AE41" i="75"/>
  <c r="AE35" i="75"/>
  <c r="AC33" i="75"/>
  <c r="AE23" i="75"/>
  <c r="AD22" i="75"/>
  <c r="AC21" i="75"/>
  <c r="AB20" i="75"/>
  <c r="AA19" i="75"/>
  <c r="AD16" i="75"/>
  <c r="AD10" i="75"/>
  <c r="AA7" i="75"/>
  <c r="AC8" i="75"/>
  <c r="AC25" i="75"/>
  <c r="AE58" i="75"/>
  <c r="AB67" i="75"/>
  <c r="AC87" i="75"/>
  <c r="AA33" i="75"/>
  <c r="AE19" i="75"/>
  <c r="AD51" i="75"/>
  <c r="AD45" i="75"/>
  <c r="AD78" i="75"/>
  <c r="AD18" i="75"/>
  <c r="AB22" i="75"/>
  <c r="AA84" i="75"/>
  <c r="AC83" i="75"/>
  <c r="AE96" i="75"/>
  <c r="AD95" i="75"/>
  <c r="AB93" i="75"/>
  <c r="AA92" i="75"/>
  <c r="AE90" i="75"/>
  <c r="AA86" i="75"/>
  <c r="AA80" i="75"/>
  <c r="AB63" i="75"/>
  <c r="AE60" i="75"/>
  <c r="AE54" i="75"/>
  <c r="AD53" i="75"/>
  <c r="AC52" i="75"/>
  <c r="AE42" i="75"/>
  <c r="AA38" i="75"/>
  <c r="AE18" i="75"/>
  <c r="AE12" i="75"/>
  <c r="AB154" i="75"/>
  <c r="AE10" i="75"/>
  <c r="AC17" i="75"/>
  <c r="AA57" i="75"/>
  <c r="AB102" i="75"/>
  <c r="AD54" i="75"/>
  <c r="AC110" i="75"/>
  <c r="AE55" i="75"/>
  <c r="AD42" i="75"/>
  <c r="AD50" i="75"/>
  <c r="AB57" i="75"/>
  <c r="AA51" i="75"/>
  <c r="AC29" i="75"/>
  <c r="AA111" i="75"/>
  <c r="AD18" i="74"/>
  <c r="AC61" i="75"/>
  <c r="AC44" i="75"/>
  <c r="AC14" i="75"/>
  <c r="AC77" i="75"/>
  <c r="AA5" i="75"/>
  <c r="AC113" i="75"/>
  <c r="AE109" i="75"/>
  <c r="AD102" i="75"/>
  <c r="AA99" i="75"/>
  <c r="AE97" i="75"/>
  <c r="AD96" i="75"/>
  <c r="AC95" i="75"/>
  <c r="AD90" i="75"/>
  <c r="AA87" i="75"/>
  <c r="AD84" i="75"/>
  <c r="AB76" i="75"/>
  <c r="AA75" i="75"/>
  <c r="AE73" i="75"/>
  <c r="AD72" i="75"/>
  <c r="AA69" i="75"/>
  <c r="AD66" i="75"/>
  <c r="AB64" i="75"/>
  <c r="AA63" i="75"/>
  <c r="AE61" i="75"/>
  <c r="AC59" i="75"/>
  <c r="AC47" i="75"/>
  <c r="AB46" i="75"/>
  <c r="AD36" i="75"/>
  <c r="AB34" i="75"/>
  <c r="AB28" i="75"/>
  <c r="AE25" i="75"/>
  <c r="AE13" i="75"/>
  <c r="AD6" i="75"/>
  <c r="AE175" i="75"/>
  <c r="AC103" i="74"/>
  <c r="AC103" i="75"/>
  <c r="AE18" i="73"/>
  <c r="AA61" i="73"/>
  <c r="AC45" i="73"/>
  <c r="AC88" i="73"/>
  <c r="AB80" i="73"/>
  <c r="AC181" i="73"/>
  <c r="AE221" i="74"/>
  <c r="AB96" i="73"/>
  <c r="AB173" i="75"/>
  <c r="U19" i="75"/>
  <c r="AA221" i="75"/>
  <c r="AC52" i="73"/>
  <c r="AE26" i="73"/>
  <c r="AA12" i="73"/>
  <c r="AA26" i="76"/>
  <c r="AD71" i="73"/>
  <c r="AC60" i="73"/>
  <c r="AB98" i="73"/>
  <c r="AB98" i="75"/>
  <c r="AD58" i="75"/>
  <c r="AD58" i="73"/>
  <c r="AD34" i="75"/>
  <c r="AD34" i="73"/>
  <c r="AE29" i="75"/>
  <c r="AE29" i="74"/>
  <c r="AD45" i="74"/>
  <c r="AE53" i="73"/>
  <c r="AB35" i="75"/>
  <c r="AD173" i="73"/>
  <c r="AC168" i="75"/>
  <c r="AC127" i="75"/>
  <c r="AA137" i="75"/>
  <c r="AB57" i="74"/>
  <c r="O31" i="73"/>
  <c r="AE168" i="75"/>
  <c r="AE152" i="75"/>
  <c r="AA158" i="75"/>
  <c r="AE20" i="74"/>
  <c r="AA110" i="73"/>
  <c r="AA32" i="73"/>
  <c r="AC22" i="73"/>
  <c r="AA205" i="74"/>
  <c r="AC177" i="75"/>
  <c r="AB141" i="75"/>
  <c r="AD139" i="75"/>
  <c r="AD30" i="73"/>
  <c r="AC178" i="75"/>
  <c r="AE142" i="75"/>
  <c r="BI24" i="75"/>
  <c r="O31" i="75"/>
  <c r="AA105" i="74"/>
  <c r="AA105" i="75"/>
  <c r="AB100" i="74"/>
  <c r="AB100" i="75"/>
  <c r="AB94" i="75"/>
  <c r="AB94" i="74"/>
  <c r="AC41" i="73"/>
  <c r="AC41" i="75"/>
  <c r="AE17" i="75"/>
  <c r="AD76" i="74"/>
  <c r="AB43" i="75"/>
  <c r="AC94" i="75"/>
  <c r="AA54" i="75"/>
  <c r="AB32" i="75"/>
  <c r="AB91" i="75"/>
  <c r="AB114" i="75"/>
  <c r="AC39" i="75"/>
  <c r="AC87" i="74"/>
  <c r="AB59" i="75"/>
  <c r="AD9" i="75"/>
  <c r="AD67" i="75"/>
  <c r="AE95" i="75"/>
  <c r="AD63" i="75"/>
  <c r="AB85" i="75"/>
  <c r="AE64" i="75"/>
  <c r="AE75" i="75"/>
  <c r="AD39" i="75"/>
  <c r="AD109" i="75"/>
  <c r="AE26" i="75"/>
  <c r="AE32" i="75"/>
  <c r="AD79" i="75"/>
  <c r="AB50" i="75"/>
  <c r="AB53" i="75"/>
  <c r="AD70" i="75"/>
  <c r="AB79" i="75"/>
  <c r="AA30" i="75"/>
  <c r="AE86" i="75"/>
  <c r="AC66" i="75"/>
  <c r="AD5" i="75"/>
  <c r="AD112" i="75"/>
  <c r="AE110" i="75"/>
  <c r="AE180" i="75"/>
  <c r="AD127" i="75"/>
  <c r="AB187" i="75"/>
  <c r="AC211" i="75"/>
  <c r="AA190" i="75"/>
  <c r="AB8" i="75"/>
  <c r="AA47" i="75"/>
  <c r="AC78" i="75"/>
  <c r="AB55" i="75"/>
  <c r="AB36" i="75"/>
  <c r="AB14" i="75"/>
  <c r="AC6" i="75"/>
  <c r="AA82" i="75"/>
  <c r="AC79" i="75"/>
  <c r="AA91" i="75"/>
  <c r="AE76" i="75"/>
  <c r="AA72" i="75"/>
  <c r="AD91" i="75"/>
  <c r="AC104" i="75"/>
  <c r="AE100" i="75"/>
  <c r="AD27" i="75"/>
  <c r="AE44" i="75"/>
  <c r="AE38" i="75"/>
  <c r="AE22" i="75"/>
  <c r="AA73" i="75"/>
  <c r="AE68" i="75"/>
  <c r="AB56" i="75"/>
  <c r="AC43" i="75"/>
  <c r="AE105" i="75"/>
  <c r="AD86" i="75"/>
  <c r="AD69" i="75"/>
  <c r="AC60" i="75"/>
  <c r="AB49" i="75"/>
  <c r="AE78" i="75"/>
  <c r="AE88" i="75"/>
  <c r="AC50" i="75"/>
  <c r="AA31" i="75"/>
  <c r="AA122" i="75"/>
  <c r="AC186" i="75"/>
  <c r="AE183" i="75"/>
  <c r="AE117" i="75"/>
  <c r="AC213" i="75"/>
  <c r="AA220" i="75"/>
  <c r="AC48" i="75"/>
  <c r="AD82" i="75"/>
  <c r="AD31" i="75"/>
  <c r="AD87" i="75"/>
  <c r="AA58" i="75"/>
  <c r="AA85" i="75"/>
  <c r="AC102" i="75"/>
  <c r="AA42" i="75"/>
  <c r="AC12" i="75"/>
  <c r="AB37" i="75"/>
  <c r="AB31" i="75"/>
  <c r="AE101" i="75"/>
  <c r="AA78" i="75"/>
  <c r="AA18" i="75"/>
  <c r="AE50" i="75"/>
  <c r="AE24" i="75"/>
  <c r="AD57" i="75"/>
  <c r="AD105" i="75"/>
  <c r="AC80" i="75"/>
  <c r="AD20" i="75"/>
  <c r="AD44" i="75"/>
  <c r="AA41" i="75"/>
  <c r="AE51" i="75"/>
  <c r="AD38" i="75"/>
  <c r="AE57" i="75"/>
  <c r="AB60" i="75"/>
  <c r="AA103" i="75"/>
  <c r="AB11" i="75"/>
  <c r="AD98" i="75"/>
  <c r="AC62" i="75"/>
  <c r="AB78" i="75"/>
  <c r="AE34" i="75"/>
  <c r="AE80" i="75"/>
  <c r="AE106" i="75"/>
  <c r="AD103" i="75"/>
  <c r="AD125" i="75"/>
  <c r="AC184" i="75"/>
  <c r="AC125" i="75"/>
  <c r="AE118" i="75"/>
  <c r="AE221" i="75"/>
  <c r="AD101" i="75"/>
  <c r="AD101" i="74"/>
  <c r="AD77" i="75"/>
  <c r="AD77" i="74"/>
  <c r="AD29" i="75"/>
  <c r="AD29" i="74"/>
  <c r="AB21" i="74"/>
  <c r="AB21" i="75"/>
  <c r="AE66" i="75"/>
  <c r="AE66" i="73"/>
  <c r="AE66" i="74"/>
  <c r="AD59" i="74"/>
  <c r="AD59" i="75"/>
  <c r="AB9" i="75"/>
  <c r="AB9" i="74"/>
  <c r="AC28" i="75"/>
  <c r="AC28" i="73"/>
  <c r="AC28" i="74"/>
  <c r="AE102" i="75"/>
  <c r="AE102" i="74"/>
  <c r="AB75" i="74"/>
  <c r="AB75" i="75"/>
  <c r="AB75" i="73"/>
  <c r="AD36" i="74"/>
  <c r="AC84" i="74"/>
  <c r="AB70" i="74"/>
  <c r="AB17" i="73"/>
  <c r="AB17" i="75"/>
  <c r="AB28" i="73"/>
  <c r="AB84" i="73"/>
  <c r="AB35" i="73"/>
  <c r="AD33" i="74"/>
  <c r="AE95" i="73"/>
  <c r="AE51" i="73"/>
  <c r="AE47" i="74"/>
  <c r="AD111" i="74"/>
  <c r="AE105" i="73"/>
  <c r="AD43" i="74"/>
  <c r="AD19" i="74"/>
  <c r="AD49" i="73"/>
  <c r="AE61" i="74"/>
  <c r="AE15" i="73"/>
  <c r="AE14" i="73"/>
  <c r="AE39" i="74"/>
  <c r="AD9" i="74"/>
  <c r="AA40" i="74"/>
  <c r="AB43" i="74"/>
  <c r="AC29" i="74"/>
  <c r="AC12" i="74"/>
  <c r="AA63" i="74"/>
  <c r="AB14" i="74"/>
  <c r="AB86" i="74"/>
  <c r="AB91" i="74"/>
  <c r="AA75" i="74"/>
  <c r="AA60" i="74"/>
  <c r="AB109" i="74"/>
  <c r="AB93" i="74"/>
  <c r="AC21" i="73"/>
  <c r="AD40" i="74"/>
  <c r="AC102" i="74"/>
  <c r="AD24" i="75"/>
  <c r="AD24" i="74"/>
  <c r="AE107" i="74"/>
  <c r="AC95" i="74"/>
  <c r="AE12" i="74"/>
  <c r="AA84" i="74"/>
  <c r="AE11" i="75"/>
  <c r="AE11" i="74"/>
  <c r="AD71" i="75"/>
  <c r="AD71" i="74"/>
  <c r="AA70" i="74"/>
  <c r="AA70" i="75"/>
  <c r="AC97" i="75"/>
  <c r="AC97" i="74"/>
  <c r="AA179" i="74"/>
  <c r="AC168" i="74"/>
  <c r="AA158" i="74"/>
  <c r="AC147" i="74"/>
  <c r="AC137" i="74"/>
  <c r="AC129" i="74"/>
  <c r="AC122" i="74"/>
  <c r="AC220" i="74"/>
  <c r="AC206" i="74"/>
  <c r="AC193" i="74"/>
  <c r="AC181" i="74"/>
  <c r="AA171" i="74"/>
  <c r="AC160" i="74"/>
  <c r="AA150" i="74"/>
  <c r="AC139" i="74"/>
  <c r="AA131" i="74"/>
  <c r="AA124" i="74"/>
  <c r="AA117" i="74"/>
  <c r="AB212" i="74"/>
  <c r="AB198" i="74"/>
  <c r="AC207" i="74"/>
  <c r="AB189" i="74"/>
  <c r="AA169" i="74"/>
  <c r="AC146" i="74"/>
  <c r="AB133" i="74"/>
  <c r="AB121" i="74"/>
  <c r="AB184" i="74"/>
  <c r="AA193" i="74"/>
  <c r="AC170" i="74"/>
  <c r="AB150" i="74"/>
  <c r="AB170" i="74"/>
  <c r="AC176" i="74"/>
  <c r="AB156" i="74"/>
  <c r="AE136" i="74"/>
  <c r="AB126" i="74"/>
  <c r="AB194" i="74"/>
  <c r="AB167" i="74"/>
  <c r="AD126" i="74"/>
  <c r="AD130" i="74"/>
  <c r="AB157" i="74"/>
  <c r="AB149" i="74"/>
  <c r="AD127" i="74"/>
  <c r="AB154" i="74"/>
  <c r="AD131" i="74"/>
  <c r="AA139" i="74"/>
  <c r="AB122" i="74"/>
  <c r="AD122" i="74"/>
  <c r="AE205" i="74"/>
  <c r="AE176" i="74"/>
  <c r="AE147" i="74"/>
  <c r="AD204" i="74"/>
  <c r="AD187" i="74"/>
  <c r="AD172" i="74"/>
  <c r="AD158" i="74"/>
  <c r="AC221" i="74"/>
  <c r="AA207" i="74"/>
  <c r="AA200" i="74"/>
  <c r="AB215" i="74"/>
  <c r="AB201" i="74"/>
  <c r="AA188" i="74"/>
  <c r="AC177" i="74"/>
  <c r="AA167" i="74"/>
  <c r="AC156" i="74"/>
  <c r="AA146" i="74"/>
  <c r="AC135" i="74"/>
  <c r="AC128" i="74"/>
  <c r="AC121" i="74"/>
  <c r="AC218" i="74"/>
  <c r="AC204" i="74"/>
  <c r="AC190" i="74"/>
  <c r="AA180" i="74"/>
  <c r="AC169" i="74"/>
  <c r="AA159" i="74"/>
  <c r="AC148" i="74"/>
  <c r="AA137" i="74"/>
  <c r="AA130" i="74"/>
  <c r="AA123" i="74"/>
  <c r="AA116" i="74"/>
  <c r="AB210" i="74"/>
  <c r="AC219" i="74"/>
  <c r="AC205" i="74"/>
  <c r="AA187" i="74"/>
  <c r="AC164" i="74"/>
  <c r="AC144" i="74"/>
  <c r="AB130" i="74"/>
  <c r="AE119" i="74"/>
  <c r="AB182" i="74"/>
  <c r="AC188" i="74"/>
  <c r="AB168" i="74"/>
  <c r="AB195" i="74"/>
  <c r="AC194" i="74"/>
  <c r="AB174" i="74"/>
  <c r="AA154" i="74"/>
  <c r="AB135" i="74"/>
  <c r="AB123" i="74"/>
  <c r="AB187" i="74"/>
  <c r="AB151" i="74"/>
  <c r="AB152" i="74"/>
  <c r="AB128" i="74"/>
  <c r="AB148" i="74"/>
  <c r="AC142" i="74"/>
  <c r="AB125" i="74"/>
  <c r="AB145" i="74"/>
  <c r="AD129" i="74"/>
  <c r="AE135" i="74"/>
  <c r="AE117" i="74"/>
  <c r="AB115" i="74"/>
  <c r="AA199" i="74"/>
  <c r="AB213" i="74"/>
  <c r="AB197" i="74"/>
  <c r="AC186" i="74"/>
  <c r="AA176" i="74"/>
  <c r="AC165" i="74"/>
  <c r="AA155" i="74"/>
  <c r="AC143" i="74"/>
  <c r="AC134" i="74"/>
  <c r="AC127" i="74"/>
  <c r="AC120" i="74"/>
  <c r="AC216" i="74"/>
  <c r="AC200" i="74"/>
  <c r="AA189" i="74"/>
  <c r="AC178" i="74"/>
  <c r="AA168" i="74"/>
  <c r="AC157" i="74"/>
  <c r="AC145" i="74"/>
  <c r="AA136" i="74"/>
  <c r="AA129" i="74"/>
  <c r="AA122" i="74"/>
  <c r="AA115" i="74"/>
  <c r="AB206" i="74"/>
  <c r="AC217" i="74"/>
  <c r="AC203" i="74"/>
  <c r="AC182" i="74"/>
  <c r="AB162" i="74"/>
  <c r="AB140" i="74"/>
  <c r="AE128" i="74"/>
  <c r="AB118" i="74"/>
  <c r="AB175" i="74"/>
  <c r="AB186" i="74"/>
  <c r="AC161" i="74"/>
  <c r="AB190" i="74"/>
  <c r="AB192" i="74"/>
  <c r="AA172" i="74"/>
  <c r="AC149" i="74"/>
  <c r="AB132" i="74"/>
  <c r="AE121" i="74"/>
  <c r="AB185" i="74"/>
  <c r="AA144" i="74"/>
  <c r="AD143" i="74"/>
  <c r="AE123" i="74"/>
  <c r="AD134" i="74"/>
  <c r="AD141" i="74"/>
  <c r="AE120" i="74"/>
  <c r="AA142" i="74"/>
  <c r="AB155" i="74"/>
  <c r="AD133" i="74"/>
  <c r="AD115" i="74"/>
  <c r="AD125" i="74"/>
  <c r="AA202" i="74"/>
  <c r="AB219" i="74"/>
  <c r="AB205" i="74"/>
  <c r="AC192" i="74"/>
  <c r="AA182" i="74"/>
  <c r="AA170" i="74"/>
  <c r="AC159" i="74"/>
  <c r="AA149" i="74"/>
  <c r="AD138" i="74"/>
  <c r="AC131" i="74"/>
  <c r="AC123" i="74"/>
  <c r="AC116" i="74"/>
  <c r="AC208" i="74"/>
  <c r="AA195" i="74"/>
  <c r="AC184" i="74"/>
  <c r="AC172" i="74"/>
  <c r="AA162" i="74"/>
  <c r="AC151" i="74"/>
  <c r="AD140" i="74"/>
  <c r="AA133" i="74"/>
  <c r="AA125" i="74"/>
  <c r="AA118" i="74"/>
  <c r="AB214" i="74"/>
  <c r="AB200" i="74"/>
  <c r="AC211" i="74"/>
  <c r="AC191" i="74"/>
  <c r="AB171" i="74"/>
  <c r="AA151" i="74"/>
  <c r="AE134" i="74"/>
  <c r="AB124" i="74"/>
  <c r="AB191" i="74"/>
  <c r="AA196" i="74"/>
  <c r="AA175" i="74"/>
  <c r="AC152" i="74"/>
  <c r="AB179" i="74"/>
  <c r="AA181" i="74"/>
  <c r="AC158" i="74"/>
  <c r="AC138" i="74"/>
  <c r="AE127" i="74"/>
  <c r="AB117" i="74"/>
  <c r="AB169" i="74"/>
  <c r="AD128" i="74"/>
  <c r="AE132" i="74"/>
  <c r="AB160" i="74"/>
  <c r="AB158" i="74"/>
  <c r="AE129" i="74"/>
  <c r="AB163" i="74"/>
  <c r="AB139" i="74"/>
  <c r="AA140" i="74"/>
  <c r="AD124" i="74"/>
  <c r="AD117" i="74"/>
  <c r="AE219" i="74"/>
  <c r="AD218" i="74"/>
  <c r="AD165" i="74"/>
  <c r="AA204" i="74"/>
  <c r="AA194" i="74"/>
  <c r="AA161" i="74"/>
  <c r="AC132" i="74"/>
  <c r="AC210" i="74"/>
  <c r="AC175" i="74"/>
  <c r="AA143" i="74"/>
  <c r="AA119" i="74"/>
  <c r="AC213" i="74"/>
  <c r="AB153" i="74"/>
  <c r="AC115" i="74"/>
  <c r="AA157" i="74"/>
  <c r="AA163" i="74"/>
  <c r="AE118" i="74"/>
  <c r="AB137" i="74"/>
  <c r="AB134" i="74"/>
  <c r="AB141" i="74"/>
  <c r="AD119" i="74"/>
  <c r="AE192" i="74"/>
  <c r="AD195" i="74"/>
  <c r="AD152" i="74"/>
  <c r="AA198" i="74"/>
  <c r="AA185" i="74"/>
  <c r="AA152" i="74"/>
  <c r="AC126" i="74"/>
  <c r="AC198" i="74"/>
  <c r="AC166" i="74"/>
  <c r="AA135" i="74"/>
  <c r="AB218" i="74"/>
  <c r="AC201" i="74"/>
  <c r="AD139" i="74"/>
  <c r="AB173" i="74"/>
  <c r="AB188" i="74"/>
  <c r="AA145" i="74"/>
  <c r="AB178" i="74"/>
  <c r="AD121" i="74"/>
  <c r="AD118" i="74"/>
  <c r="AB131" i="74"/>
  <c r="AC62" i="74"/>
  <c r="AE93" i="74"/>
  <c r="AE109" i="74"/>
  <c r="AE191" i="74"/>
  <c r="AD194" i="74"/>
  <c r="AD151" i="74"/>
  <c r="AB221" i="74"/>
  <c r="AC183" i="74"/>
  <c r="AC150" i="74"/>
  <c r="AC125" i="74"/>
  <c r="AC196" i="74"/>
  <c r="AC163" i="74"/>
  <c r="AA134" i="74"/>
  <c r="AB216" i="74"/>
  <c r="AC199" i="74"/>
  <c r="AB136" i="74"/>
  <c r="AB164" i="74"/>
  <c r="AB181" i="74"/>
  <c r="AB143" i="74"/>
  <c r="AB176" i="74"/>
  <c r="AB119" i="74"/>
  <c r="AB116" i="74"/>
  <c r="AE126" i="74"/>
  <c r="AE163" i="74"/>
  <c r="AD181" i="74"/>
  <c r="AA216" i="74"/>
  <c r="AB209" i="74"/>
  <c r="AC174" i="74"/>
  <c r="AB142" i="74"/>
  <c r="AC119" i="74"/>
  <c r="AC187" i="74"/>
  <c r="AC154" i="74"/>
  <c r="AA128" i="74"/>
  <c r="AB204" i="74"/>
  <c r="AB180" i="74"/>
  <c r="AB127" i="74"/>
  <c r="AC179" i="74"/>
  <c r="AA190" i="74"/>
  <c r="AE130" i="74"/>
  <c r="AD137" i="74"/>
  <c r="AD132" i="74"/>
  <c r="AC141" i="74"/>
  <c r="AD120" i="74"/>
  <c r="AB113" i="74"/>
  <c r="AE94" i="74"/>
  <c r="AE13" i="74"/>
  <c r="AC107" i="74"/>
  <c r="AA100" i="74"/>
  <c r="AD219" i="74"/>
  <c r="AC195" i="74"/>
  <c r="AC212" i="74"/>
  <c r="AA121" i="74"/>
  <c r="AE116" i="74"/>
  <c r="AB120" i="74"/>
  <c r="AB146" i="74"/>
  <c r="AC44" i="74"/>
  <c r="AA102" i="74"/>
  <c r="AC5" i="74"/>
  <c r="AC14" i="74"/>
  <c r="AE9" i="74"/>
  <c r="AC25" i="74"/>
  <c r="AA33" i="74"/>
  <c r="AA7" i="74"/>
  <c r="AC8" i="74"/>
  <c r="AB89" i="74"/>
  <c r="AA18" i="74"/>
  <c r="AA111" i="74"/>
  <c r="AA58" i="74"/>
  <c r="AD39" i="74"/>
  <c r="AD63" i="74"/>
  <c r="AD79" i="74"/>
  <c r="AE65" i="74"/>
  <c r="AE19" i="74"/>
  <c r="AD109" i="74"/>
  <c r="AD58" i="74"/>
  <c r="AE73" i="74"/>
  <c r="AD50" i="74"/>
  <c r="AD75" i="74"/>
  <c r="AD69" i="74"/>
  <c r="AE55" i="74"/>
  <c r="AD98" i="74"/>
  <c r="AA17" i="74"/>
  <c r="AD180" i="74"/>
  <c r="AA173" i="74"/>
  <c r="AA186" i="74"/>
  <c r="AB202" i="74"/>
  <c r="AB177" i="74"/>
  <c r="AD135" i="74"/>
  <c r="AD116" i="74"/>
  <c r="AD166" i="74"/>
  <c r="AA164" i="74"/>
  <c r="AA177" i="74"/>
  <c r="AC215" i="74"/>
  <c r="AB159" i="74"/>
  <c r="AA138" i="74"/>
  <c r="AD123" i="74"/>
  <c r="AC51" i="74"/>
  <c r="AE106" i="74"/>
  <c r="AB31" i="74"/>
  <c r="AB85" i="74"/>
  <c r="AA49" i="74"/>
  <c r="AC80" i="74"/>
  <c r="AB64" i="74"/>
  <c r="AA97" i="74"/>
  <c r="AA85" i="74"/>
  <c r="AB36" i="74"/>
  <c r="AC53" i="74"/>
  <c r="AB55" i="74"/>
  <c r="AA93" i="74"/>
  <c r="AE26" i="74"/>
  <c r="AD90" i="74"/>
  <c r="AD34" i="74"/>
  <c r="AE38" i="74"/>
  <c r="AE74" i="74"/>
  <c r="AD102" i="74"/>
  <c r="AD78" i="74"/>
  <c r="AD66" i="74"/>
  <c r="AD54" i="74"/>
  <c r="AE53" i="74"/>
  <c r="AE101" i="74"/>
  <c r="AD72" i="74"/>
  <c r="AD62" i="74"/>
  <c r="AA214" i="74"/>
  <c r="AA141" i="74"/>
  <c r="AA153" i="74"/>
  <c r="AC173" i="74"/>
  <c r="AC185" i="74"/>
  <c r="AB161" i="74"/>
  <c r="AE81" i="74"/>
  <c r="AE37" i="74"/>
  <c r="AA42" i="74"/>
  <c r="AA16" i="74"/>
  <c r="AC79" i="74"/>
  <c r="AB84" i="74"/>
  <c r="AB114" i="74"/>
  <c r="AA55" i="74"/>
  <c r="AA73" i="74"/>
  <c r="AC108" i="74"/>
  <c r="AB102" i="74"/>
  <c r="AA72" i="74"/>
  <c r="AC15" i="74"/>
  <c r="AB101" i="74"/>
  <c r="AC18" i="74"/>
  <c r="AA64" i="74"/>
  <c r="AB16" i="74"/>
  <c r="AE33" i="74"/>
  <c r="AD10" i="74"/>
  <c r="AE44" i="74"/>
  <c r="AD93" i="74"/>
  <c r="AE23" i="74"/>
  <c r="AD99" i="74"/>
  <c r="AE58" i="74"/>
  <c r="AE52" i="74"/>
  <c r="AE49" i="74"/>
  <c r="AE63" i="74"/>
  <c r="AD55" i="74"/>
  <c r="AD94" i="74"/>
  <c r="AE77" i="74"/>
  <c r="AE100" i="74"/>
  <c r="AD22" i="74"/>
  <c r="AD48" i="74"/>
  <c r="AD27" i="74"/>
  <c r="AE22" i="74"/>
  <c r="AE17" i="74"/>
  <c r="AE162" i="74"/>
  <c r="AB207" i="74"/>
  <c r="AC117" i="74"/>
  <c r="AA127" i="74"/>
  <c r="AE125" i="74"/>
  <c r="AB129" i="74"/>
  <c r="AC140" i="74"/>
  <c r="AC61" i="74"/>
  <c r="AB41" i="74"/>
  <c r="AE86" i="74"/>
  <c r="AE10" i="74"/>
  <c r="AB61" i="75"/>
  <c r="AD70" i="74"/>
  <c r="AD53" i="74"/>
  <c r="AD84" i="74"/>
  <c r="AE64" i="74"/>
  <c r="AD6" i="74"/>
  <c r="AE42" i="74"/>
  <c r="AD67" i="74"/>
  <c r="AE32" i="74"/>
  <c r="AD96" i="74"/>
  <c r="AD20" i="74"/>
  <c r="AB67" i="74"/>
  <c r="AC56" i="74"/>
  <c r="AB63" i="74"/>
  <c r="AA78" i="74"/>
  <c r="AB13" i="74"/>
  <c r="AA34" i="74"/>
  <c r="AA67" i="74"/>
  <c r="AC11" i="74"/>
  <c r="AB99" i="74"/>
  <c r="AB46" i="74"/>
  <c r="AA71" i="75"/>
  <c r="AB18" i="74"/>
  <c r="AE59" i="75"/>
  <c r="AE59" i="74"/>
  <c r="AE40" i="75"/>
  <c r="AE40" i="74"/>
  <c r="AA24" i="75"/>
  <c r="AA24" i="74"/>
  <c r="AD64" i="75"/>
  <c r="AD64" i="74"/>
  <c r="AE79" i="75"/>
  <c r="AE79" i="74"/>
  <c r="AB98" i="74"/>
  <c r="AD68" i="75"/>
  <c r="AD68" i="74"/>
  <c r="AC34" i="75"/>
  <c r="AC34" i="74"/>
  <c r="AA89" i="74"/>
  <c r="AA89" i="75"/>
  <c r="AE98" i="75"/>
  <c r="AE98" i="74"/>
  <c r="AE35" i="74"/>
  <c r="AC77" i="74"/>
  <c r="AC83" i="74"/>
  <c r="AC101" i="74"/>
  <c r="AB54" i="74"/>
  <c r="AC71" i="74"/>
  <c r="AC71" i="75"/>
  <c r="AB48" i="75"/>
  <c r="AB48" i="74"/>
  <c r="AC112" i="74"/>
  <c r="AD107" i="74"/>
  <c r="AD107" i="75"/>
  <c r="AB99" i="75"/>
  <c r="AB99" i="73"/>
  <c r="AC94" i="74"/>
  <c r="AB87" i="74"/>
  <c r="AE84" i="73"/>
  <c r="AB81" i="73"/>
  <c r="AE72" i="74"/>
  <c r="AB69" i="74"/>
  <c r="AB69" i="73"/>
  <c r="AA68" i="75"/>
  <c r="AA68" i="73"/>
  <c r="AD65" i="73"/>
  <c r="AC64" i="74"/>
  <c r="AA50" i="75"/>
  <c r="AA50" i="74"/>
  <c r="AE48" i="74"/>
  <c r="AD47" i="75"/>
  <c r="AD47" i="74"/>
  <c r="AD41" i="75"/>
  <c r="AD41" i="73"/>
  <c r="AB39" i="73"/>
  <c r="AB33" i="74"/>
  <c r="AB33" i="75"/>
  <c r="AE30" i="74"/>
  <c r="AB27" i="74"/>
  <c r="AB27" i="73"/>
  <c r="AC16" i="75"/>
  <c r="AC16" i="74"/>
  <c r="AB15" i="74"/>
  <c r="AB15" i="75"/>
  <c r="AD11" i="75"/>
  <c r="AD11" i="74"/>
  <c r="AC167" i="74"/>
  <c r="AA76" i="74"/>
  <c r="AA76" i="75"/>
  <c r="AD87" i="74"/>
  <c r="AD88" i="74"/>
  <c r="AC48" i="74"/>
  <c r="AD88" i="73"/>
  <c r="AB15" i="73"/>
  <c r="AA111" i="73"/>
  <c r="AA77" i="73"/>
  <c r="AA42" i="73"/>
  <c r="AA7" i="73"/>
  <c r="AD86" i="74"/>
  <c r="AD108" i="74"/>
  <c r="AD84" i="73"/>
  <c r="AD97" i="74"/>
  <c r="AE64" i="73"/>
  <c r="AD6" i="73"/>
  <c r="AE27" i="74"/>
  <c r="AD14" i="74"/>
  <c r="AD41" i="74"/>
  <c r="AE50" i="74"/>
  <c r="AE31" i="74"/>
  <c r="AD37" i="74"/>
  <c r="AB8" i="74"/>
  <c r="AB56" i="74"/>
  <c r="AC78" i="74"/>
  <c r="AB72" i="74"/>
  <c r="AA103" i="74"/>
  <c r="AA69" i="74"/>
  <c r="AB32" i="74"/>
  <c r="AC21" i="74"/>
  <c r="AC114" i="75"/>
  <c r="AC20" i="74"/>
  <c r="AE82" i="75"/>
  <c r="AE82" i="74"/>
  <c r="AD114" i="75"/>
  <c r="AD114" i="74"/>
  <c r="AD110" i="75"/>
  <c r="AD110" i="74"/>
  <c r="AA65" i="74"/>
  <c r="AA65" i="75"/>
  <c r="AD46" i="75"/>
  <c r="AD46" i="73"/>
  <c r="AE87" i="74"/>
  <c r="AE70" i="74"/>
  <c r="AB68" i="73"/>
  <c r="AB68" i="74"/>
  <c r="AB97" i="74"/>
  <c r="AB97" i="75"/>
  <c r="AD73" i="73"/>
  <c r="AA108" i="74"/>
  <c r="AB20" i="74"/>
  <c r="AB78" i="74"/>
  <c r="AC155" i="74"/>
  <c r="AD87" i="73"/>
  <c r="AC47" i="74"/>
  <c r="AD56" i="74"/>
  <c r="AD56" i="73"/>
  <c r="AD61" i="73"/>
  <c r="AB6" i="74"/>
  <c r="AC85" i="74"/>
  <c r="AB33" i="73"/>
  <c r="AB91" i="73"/>
  <c r="AA97" i="73"/>
  <c r="AA105" i="73"/>
  <c r="AC56" i="73"/>
  <c r="AD104" i="74"/>
  <c r="AD57" i="74"/>
  <c r="AE91" i="74"/>
  <c r="AE25" i="74"/>
  <c r="AE79" i="73"/>
  <c r="AD7" i="74"/>
  <c r="AD91" i="74"/>
  <c r="AD105" i="74"/>
  <c r="AE69" i="74"/>
  <c r="AE67" i="74"/>
  <c r="AE41" i="74"/>
  <c r="AD25" i="74"/>
  <c r="AA80" i="74"/>
  <c r="AC113" i="74"/>
  <c r="AB65" i="74"/>
  <c r="AB108" i="74"/>
  <c r="AB96" i="74"/>
  <c r="AC55" i="74"/>
  <c r="AA79" i="74"/>
  <c r="AC7" i="74"/>
  <c r="AB28" i="74"/>
  <c r="AB30" i="74"/>
  <c r="AB83" i="74"/>
  <c r="AC112" i="75"/>
  <c r="AA101" i="74"/>
  <c r="AA91" i="74"/>
  <c r="AC39" i="74"/>
  <c r="AA13" i="74"/>
  <c r="AB38" i="74"/>
  <c r="AB38" i="75"/>
  <c r="AA83" i="74"/>
  <c r="AA83" i="75"/>
  <c r="AA114" i="74"/>
  <c r="AA114" i="75"/>
  <c r="AD92" i="74"/>
  <c r="AA27" i="75"/>
  <c r="AA27" i="74"/>
  <c r="AD52" i="75"/>
  <c r="AD52" i="74"/>
  <c r="AA43" i="74"/>
  <c r="AA47" i="74"/>
  <c r="AD28" i="75"/>
  <c r="AD28" i="74"/>
  <c r="AA53" i="74"/>
  <c r="AC17" i="74"/>
  <c r="AB106" i="74"/>
  <c r="AA107" i="74"/>
  <c r="AC101" i="75"/>
  <c r="AB22" i="74"/>
  <c r="AC9" i="74"/>
  <c r="AB144" i="74"/>
  <c r="AD85" i="75"/>
  <c r="AD85" i="74"/>
  <c r="AA39" i="75"/>
  <c r="AA39" i="74"/>
  <c r="AD15" i="75"/>
  <c r="AD15" i="74"/>
  <c r="AE103" i="75"/>
  <c r="AE103" i="74"/>
  <c r="AA25" i="75"/>
  <c r="AA25" i="74"/>
  <c r="AE16" i="74"/>
  <c r="AB74" i="73"/>
  <c r="AB37" i="73"/>
  <c r="AC94" i="73"/>
  <c r="AB38" i="73"/>
  <c r="AE57" i="74"/>
  <c r="AE95" i="74"/>
  <c r="AE51" i="74"/>
  <c r="AE54" i="74"/>
  <c r="AE73" i="73"/>
  <c r="AE105" i="74"/>
  <c r="AD109" i="73"/>
  <c r="AE21" i="74"/>
  <c r="AD51" i="74"/>
  <c r="AD79" i="73"/>
  <c r="AE43" i="74"/>
  <c r="AD39" i="73"/>
  <c r="AD38" i="74"/>
  <c r="AE90" i="74"/>
  <c r="AA51" i="74"/>
  <c r="AA48" i="74"/>
  <c r="AB53" i="74"/>
  <c r="AB71" i="74"/>
  <c r="AA62" i="74"/>
  <c r="AB87" i="75"/>
  <c r="AB34" i="74"/>
  <c r="AC33" i="74"/>
  <c r="AA12" i="75"/>
  <c r="AA12" i="74"/>
  <c r="AB10" i="74"/>
  <c r="AB10" i="75"/>
  <c r="AE99" i="75"/>
  <c r="AE99" i="74"/>
  <c r="AA19" i="74"/>
  <c r="AA60" i="75"/>
  <c r="AA60" i="73"/>
  <c r="AE104" i="74"/>
  <c r="AA112" i="74"/>
  <c r="AA112" i="73"/>
  <c r="AB129" i="73"/>
  <c r="AC198" i="73"/>
  <c r="AD174" i="73"/>
  <c r="AD185" i="73"/>
  <c r="AC31" i="73"/>
  <c r="AA143" i="73"/>
  <c r="AD45" i="73"/>
  <c r="AE20" i="73"/>
  <c r="AC91" i="73"/>
  <c r="AC15" i="73"/>
  <c r="AA23" i="73"/>
  <c r="AA90" i="73"/>
  <c r="AA45" i="73"/>
  <c r="AB55" i="73"/>
  <c r="AA40" i="73"/>
  <c r="AD36" i="73"/>
  <c r="AC47" i="73"/>
  <c r="AB138" i="73"/>
  <c r="AD42" i="73"/>
  <c r="AE83" i="73"/>
  <c r="AA63" i="73"/>
  <c r="AB29" i="73"/>
  <c r="AA72" i="73"/>
  <c r="AB11" i="73"/>
  <c r="AA35" i="73"/>
  <c r="AA78" i="73"/>
  <c r="AA101" i="73"/>
  <c r="AE47" i="73"/>
  <c r="AD86" i="73"/>
  <c r="AB95" i="73"/>
  <c r="AA94" i="73"/>
  <c r="AC80" i="73"/>
  <c r="AC84" i="73"/>
  <c r="AA84" i="73"/>
  <c r="AA95" i="74"/>
  <c r="AA95" i="75"/>
  <c r="AC133" i="74"/>
  <c r="AC42" i="74"/>
  <c r="AC98" i="74"/>
  <c r="AA66" i="74"/>
  <c r="AE62" i="74"/>
  <c r="AA28" i="73"/>
  <c r="AB108" i="73"/>
  <c r="AE76" i="74"/>
  <c r="AD42" i="74"/>
  <c r="AA59" i="74"/>
  <c r="AC72" i="75"/>
  <c r="AC72" i="74"/>
  <c r="AE87" i="75"/>
  <c r="AE112" i="74"/>
  <c r="AA31" i="74"/>
  <c r="AC60" i="74"/>
  <c r="AA30" i="74"/>
  <c r="AA81" i="73"/>
  <c r="AB62" i="74"/>
  <c r="AA28" i="74"/>
  <c r="AE110" i="74"/>
  <c r="AD106" i="74"/>
  <c r="AC68" i="73"/>
  <c r="AD74" i="75"/>
  <c r="AD74" i="74"/>
  <c r="AD32" i="74"/>
  <c r="AC42" i="73"/>
  <c r="AD8" i="74"/>
  <c r="AE41" i="73"/>
  <c r="AB11" i="74"/>
  <c r="AA94" i="74"/>
  <c r="AA94" i="75"/>
  <c r="AA45" i="74"/>
  <c r="AC59" i="74"/>
  <c r="AA36" i="73"/>
  <c r="AA23" i="74"/>
  <c r="AC66" i="74"/>
  <c r="AC50" i="74"/>
  <c r="AB49" i="74"/>
  <c r="AC38" i="74"/>
  <c r="AA35" i="74"/>
  <c r="AC13" i="74"/>
  <c r="AE198" i="74"/>
  <c r="AD212" i="75"/>
  <c r="AD188" i="75"/>
  <c r="AD163" i="75"/>
  <c r="AB218" i="75"/>
  <c r="AB207" i="75"/>
  <c r="AB195" i="75"/>
  <c r="AA218" i="75"/>
  <c r="AA206" i="75"/>
  <c r="AA197" i="75"/>
  <c r="AA185" i="75"/>
  <c r="AA175" i="75"/>
  <c r="AA163" i="75"/>
  <c r="AA156" i="75"/>
  <c r="AA149" i="75"/>
  <c r="AA142" i="75"/>
  <c r="AE217" i="75"/>
  <c r="AE203" i="75"/>
  <c r="AE189" i="75"/>
  <c r="AC209" i="75"/>
  <c r="AC195" i="75"/>
  <c r="AE181" i="75"/>
  <c r="AB171" i="75"/>
  <c r="AE160" i="75"/>
  <c r="AB150" i="75"/>
  <c r="AE139" i="75"/>
  <c r="AE130" i="75"/>
  <c r="AE123" i="75"/>
  <c r="AE116" i="75"/>
  <c r="AE210" i="75"/>
  <c r="AE196" i="75"/>
  <c r="AE182" i="75"/>
  <c r="AB172" i="75"/>
  <c r="AE161" i="75"/>
  <c r="AB151" i="75"/>
  <c r="AE140" i="75"/>
  <c r="AC131" i="75"/>
  <c r="AC124" i="75"/>
  <c r="AC117" i="75"/>
  <c r="AC204" i="75"/>
  <c r="AB179" i="75"/>
  <c r="AC154" i="75"/>
  <c r="AA135" i="75"/>
  <c r="AD124" i="75"/>
  <c r="AC218" i="75"/>
  <c r="AC190" i="75"/>
  <c r="AE171" i="75"/>
  <c r="AC138" i="75"/>
  <c r="AA118" i="75"/>
  <c r="AC162" i="75"/>
  <c r="AE141" i="75"/>
  <c r="AB121" i="75"/>
  <c r="AC170" i="75"/>
  <c r="AC146" i="75"/>
  <c r="AD126" i="75"/>
  <c r="AC167" i="75"/>
  <c r="AB135" i="75"/>
  <c r="AA119" i="75"/>
  <c r="AC166" i="75"/>
  <c r="AB182" i="75"/>
  <c r="AB136" i="75"/>
  <c r="AD120" i="75"/>
  <c r="AD218" i="75"/>
  <c r="AD187" i="75"/>
  <c r="AD151" i="75"/>
  <c r="AB215" i="75"/>
  <c r="AB203" i="75"/>
  <c r="AB194" i="75"/>
  <c r="AA215" i="75"/>
  <c r="AA205" i="75"/>
  <c r="AA193" i="75"/>
  <c r="AA184" i="75"/>
  <c r="AA172" i="75"/>
  <c r="AA162" i="75"/>
  <c r="AA155" i="75"/>
  <c r="AA148" i="75"/>
  <c r="AA140" i="75"/>
  <c r="AE215" i="75"/>
  <c r="AE201" i="75"/>
  <c r="AC221" i="75"/>
  <c r="AC207" i="75"/>
  <c r="AC191" i="75"/>
  <c r="AB180" i="75"/>
  <c r="AE169" i="75"/>
  <c r="AB159" i="75"/>
  <c r="AE148" i="75"/>
  <c r="AE136" i="75"/>
  <c r="AE129" i="75"/>
  <c r="AE122" i="75"/>
  <c r="AE115" i="75"/>
  <c r="AE208" i="75"/>
  <c r="AE192" i="75"/>
  <c r="AB181" i="75"/>
  <c r="AE170" i="75"/>
  <c r="AB160" i="75"/>
  <c r="AE149" i="75"/>
  <c r="AE137" i="75"/>
  <c r="AC130" i="75"/>
  <c r="AC123" i="75"/>
  <c r="AC116" i="75"/>
  <c r="AC200" i="75"/>
  <c r="AC172" i="75"/>
  <c r="AB152" i="75"/>
  <c r="AD133" i="75"/>
  <c r="AA123" i="75"/>
  <c r="AC214" i="75"/>
  <c r="AC180" i="75"/>
  <c r="AC165" i="75"/>
  <c r="AA136" i="75"/>
  <c r="AB116" i="75"/>
  <c r="AE159" i="75"/>
  <c r="AA134" i="75"/>
  <c r="AD119" i="75"/>
  <c r="AC164" i="75"/>
  <c r="AC141" i="75"/>
  <c r="AA121" i="75"/>
  <c r="AC161" i="75"/>
  <c r="AB133" i="75"/>
  <c r="AB117" i="75"/>
  <c r="AC157" i="75"/>
  <c r="AE177" i="75"/>
  <c r="AA124" i="75"/>
  <c r="AA115" i="75"/>
  <c r="AD211" i="75"/>
  <c r="AD182" i="75"/>
  <c r="AD146" i="75"/>
  <c r="AB214" i="75"/>
  <c r="AB202" i="75"/>
  <c r="AB193" i="75"/>
  <c r="AA214" i="75"/>
  <c r="AA204" i="75"/>
  <c r="AA192" i="75"/>
  <c r="AA182" i="75"/>
  <c r="AA170" i="75"/>
  <c r="AA161" i="75"/>
  <c r="AA154" i="75"/>
  <c r="AA146" i="75"/>
  <c r="AA139" i="75"/>
  <c r="AE213" i="75"/>
  <c r="AE199" i="75"/>
  <c r="AC219" i="75"/>
  <c r="AC203" i="75"/>
  <c r="AC189" i="75"/>
  <c r="AE178" i="75"/>
  <c r="AB168" i="75"/>
  <c r="AE157" i="75"/>
  <c r="AE145" i="75"/>
  <c r="AE135" i="75"/>
  <c r="AE128" i="75"/>
  <c r="AE121" i="75"/>
  <c r="AE220" i="75"/>
  <c r="AE204" i="75"/>
  <c r="AE190" i="75"/>
  <c r="AE179" i="75"/>
  <c r="AB169" i="75"/>
  <c r="AE158" i="75"/>
  <c r="AE146" i="75"/>
  <c r="AC136" i="75"/>
  <c r="AC129" i="75"/>
  <c r="AC122" i="75"/>
  <c r="AC115" i="75"/>
  <c r="AC192" i="75"/>
  <c r="AB170" i="75"/>
  <c r="AE147" i="75"/>
  <c r="AA132" i="75"/>
  <c r="AD121" i="75"/>
  <c r="AC206" i="75"/>
  <c r="AC173" i="75"/>
  <c r="AE162" i="75"/>
  <c r="AB134" i="75"/>
  <c r="AB188" i="75"/>
  <c r="AC153" i="75"/>
  <c r="AB132" i="75"/>
  <c r="AA116" i="75"/>
  <c r="AC159" i="75"/>
  <c r="AB140" i="75"/>
  <c r="AD117" i="75"/>
  <c r="AB155" i="75"/>
  <c r="AD131" i="75"/>
  <c r="AB115" i="75"/>
  <c r="AC148" i="75"/>
  <c r="AC175" i="75"/>
  <c r="AB122" i="75"/>
  <c r="AA131" i="75"/>
  <c r="AD206" i="75"/>
  <c r="AD170" i="75"/>
  <c r="AD145" i="75"/>
  <c r="AB211" i="75"/>
  <c r="AB201" i="75"/>
  <c r="AB189" i="75"/>
  <c r="AA212" i="75"/>
  <c r="AA200" i="75"/>
  <c r="AA191" i="75"/>
  <c r="AA179" i="75"/>
  <c r="AA169" i="75"/>
  <c r="AA160" i="75"/>
  <c r="AA152" i="75"/>
  <c r="AA145" i="75"/>
  <c r="AA138" i="75"/>
  <c r="AE211" i="75"/>
  <c r="AE197" i="75"/>
  <c r="AC215" i="75"/>
  <c r="AC201" i="75"/>
  <c r="AE187" i="75"/>
  <c r="AB177" i="75"/>
  <c r="AE166" i="75"/>
  <c r="AE154" i="75"/>
  <c r="AB144" i="75"/>
  <c r="AE134" i="75"/>
  <c r="AE127" i="75"/>
  <c r="AE120" i="75"/>
  <c r="AE216" i="75"/>
  <c r="AE202" i="75"/>
  <c r="AE188" i="75"/>
  <c r="AB178" i="75"/>
  <c r="AE167" i="75"/>
  <c r="AE155" i="75"/>
  <c r="AB145" i="75"/>
  <c r="AC135" i="75"/>
  <c r="AC128" i="75"/>
  <c r="AC121" i="75"/>
  <c r="AC216" i="75"/>
  <c r="AC188" i="75"/>
  <c r="AE165" i="75"/>
  <c r="AC145" i="75"/>
  <c r="AD130" i="75"/>
  <c r="AD118" i="75"/>
  <c r="AC202" i="75"/>
  <c r="AC171" i="75"/>
  <c r="AC156" i="75"/>
  <c r="AD132" i="75"/>
  <c r="AC185" i="75"/>
  <c r="AE150" i="75"/>
  <c r="AB130" i="75"/>
  <c r="AC187" i="75"/>
  <c r="AB158" i="75"/>
  <c r="AD135" i="75"/>
  <c r="AC183" i="75"/>
  <c r="AC152" i="75"/>
  <c r="AA128" i="75"/>
  <c r="AC179" i="75"/>
  <c r="AA133" i="75"/>
  <c r="AC160" i="75"/>
  <c r="AB127" i="75"/>
  <c r="AB120" i="75"/>
  <c r="AD193" i="75"/>
  <c r="AB208" i="75"/>
  <c r="AA208" i="75"/>
  <c r="AA176" i="75"/>
  <c r="AA150" i="75"/>
  <c r="AE205" i="75"/>
  <c r="AC197" i="75"/>
  <c r="AB162" i="75"/>
  <c r="AE132" i="75"/>
  <c r="AE212" i="75"/>
  <c r="AE173" i="75"/>
  <c r="AB142" i="75"/>
  <c r="AC118" i="75"/>
  <c r="AB161" i="75"/>
  <c r="AD115" i="75"/>
  <c r="AE144" i="75"/>
  <c r="AC144" i="75"/>
  <c r="AB149" i="75"/>
  <c r="AC143" i="75"/>
  <c r="AD129" i="75"/>
  <c r="AD169" i="75"/>
  <c r="AB200" i="75"/>
  <c r="AA199" i="75"/>
  <c r="AA168" i="75"/>
  <c r="AA144" i="75"/>
  <c r="AE193" i="75"/>
  <c r="AB186" i="75"/>
  <c r="AB153" i="75"/>
  <c r="AE126" i="75"/>
  <c r="AE200" i="75"/>
  <c r="AE164" i="75"/>
  <c r="AC134" i="75"/>
  <c r="AC212" i="75"/>
  <c r="AB143" i="75"/>
  <c r="AC198" i="75"/>
  <c r="AB125" i="75"/>
  <c r="AD128" i="75"/>
  <c r="AA130" i="75"/>
  <c r="AB126" i="75"/>
  <c r="AC151" i="75"/>
  <c r="AD164" i="75"/>
  <c r="AB196" i="75"/>
  <c r="AA198" i="75"/>
  <c r="AA164" i="75"/>
  <c r="AA143" i="75"/>
  <c r="AE191" i="75"/>
  <c r="AE184" i="75"/>
  <c r="AE151" i="75"/>
  <c r="AE124" i="75"/>
  <c r="AE198" i="75"/>
  <c r="AB163" i="75"/>
  <c r="AC133" i="75"/>
  <c r="AC208" i="75"/>
  <c r="AD136" i="75"/>
  <c r="AC194" i="75"/>
  <c r="AD123" i="75"/>
  <c r="AA125" i="75"/>
  <c r="AB128" i="75"/>
  <c r="AD122" i="75"/>
  <c r="AC142" i="75"/>
  <c r="AD205" i="75"/>
  <c r="AB209" i="75"/>
  <c r="AA211" i="75"/>
  <c r="AA178" i="75"/>
  <c r="AA151" i="75"/>
  <c r="AE209" i="75"/>
  <c r="AC199" i="75"/>
  <c r="AE163" i="75"/>
  <c r="AE133" i="75"/>
  <c r="AE214" i="75"/>
  <c r="AE176" i="75"/>
  <c r="AE143" i="75"/>
  <c r="AC119" i="75"/>
  <c r="AC163" i="75"/>
  <c r="AA117" i="75"/>
  <c r="AE153" i="75"/>
  <c r="AC149" i="75"/>
  <c r="AC150" i="75"/>
  <c r="AB146" i="75"/>
  <c r="AB131" i="75"/>
  <c r="AB118" i="75"/>
  <c r="BI21" i="75"/>
  <c r="BI27" i="75"/>
  <c r="AB76" i="74"/>
  <c r="AD16" i="74"/>
  <c r="AA5" i="74"/>
  <c r="AB79" i="74"/>
  <c r="AB167" i="75"/>
  <c r="AC174" i="75"/>
  <c r="AC181" i="75"/>
  <c r="AE185" i="75"/>
  <c r="AE172" i="75"/>
  <c r="AA157" i="75"/>
  <c r="AB219" i="75"/>
  <c r="AA211" i="74"/>
  <c r="AD147" i="74"/>
  <c r="AD162" i="74"/>
  <c r="AD176" i="74"/>
  <c r="AD190" i="74"/>
  <c r="AD211" i="74"/>
  <c r="AE155" i="74"/>
  <c r="AE183" i="74"/>
  <c r="AE212" i="74"/>
  <c r="AA206" i="74"/>
  <c r="AA218" i="74"/>
  <c r="AD154" i="74"/>
  <c r="AD169" i="74"/>
  <c r="AD183" i="74"/>
  <c r="AD198" i="74"/>
  <c r="AE140" i="74"/>
  <c r="AE169" i="74"/>
  <c r="AC41" i="74"/>
  <c r="U19" i="74"/>
  <c r="AE217" i="74"/>
  <c r="AE218" i="74"/>
  <c r="AE204" i="74"/>
  <c r="AE189" i="74"/>
  <c r="AE175" i="74"/>
  <c r="AE161" i="74"/>
  <c r="AE146" i="74"/>
  <c r="AD217" i="74"/>
  <c r="AD202" i="74"/>
  <c r="AD193" i="74"/>
  <c r="AD186" i="74"/>
  <c r="AD178" i="74"/>
  <c r="AD171" i="74"/>
  <c r="AD164" i="74"/>
  <c r="AD157" i="74"/>
  <c r="AD150" i="74"/>
  <c r="AA220" i="74"/>
  <c r="AA213" i="74"/>
  <c r="AE213" i="74"/>
  <c r="AE199" i="74"/>
  <c r="AE185" i="74"/>
  <c r="AE170" i="74"/>
  <c r="AE156" i="74"/>
  <c r="AE141" i="74"/>
  <c r="AD212" i="74"/>
  <c r="AD199" i="74"/>
  <c r="AD192" i="74"/>
  <c r="AD184" i="74"/>
  <c r="AD177" i="74"/>
  <c r="AD170" i="74"/>
  <c r="AD163" i="74"/>
  <c r="AD156" i="74"/>
  <c r="AD148" i="74"/>
  <c r="AA219" i="74"/>
  <c r="AA212" i="74"/>
  <c r="AE211" i="74"/>
  <c r="AE197" i="74"/>
  <c r="AE182" i="74"/>
  <c r="AE168" i="74"/>
  <c r="AE153" i="74"/>
  <c r="AE139" i="74"/>
  <c r="AD210" i="74"/>
  <c r="AD196" i="74"/>
  <c r="AD189" i="74"/>
  <c r="AD182" i="74"/>
  <c r="AD175" i="74"/>
  <c r="AD168" i="74"/>
  <c r="AD160" i="74"/>
  <c r="AD153" i="74"/>
  <c r="AD146" i="74"/>
  <c r="AA217" i="74"/>
  <c r="AA210" i="74"/>
  <c r="AA191" i="74"/>
  <c r="AB203" i="74"/>
  <c r="AB217" i="74"/>
  <c r="AA201" i="74"/>
  <c r="AA208" i="74"/>
  <c r="AD145" i="74"/>
  <c r="AD159" i="74"/>
  <c r="AD174" i="74"/>
  <c r="AD188" i="74"/>
  <c r="AD205" i="74"/>
  <c r="AE149" i="74"/>
  <c r="AE177" i="74"/>
  <c r="AE206" i="74"/>
  <c r="BI22" i="75"/>
  <c r="BI26" i="74"/>
  <c r="BI20" i="74"/>
  <c r="BI21" i="74"/>
  <c r="O31" i="74"/>
  <c r="BI23" i="74"/>
  <c r="AD200" i="75"/>
  <c r="BI25" i="75"/>
  <c r="AB6" i="73"/>
  <c r="AA17" i="73"/>
  <c r="AB70" i="75"/>
  <c r="AB62" i="75"/>
  <c r="AE17" i="73"/>
  <c r="AA41" i="73"/>
  <c r="AB100" i="73"/>
  <c r="AB94" i="73"/>
  <c r="AB85" i="73"/>
  <c r="AA50" i="73"/>
  <c r="AC107" i="73"/>
  <c r="AC29" i="73"/>
  <c r="AA79" i="73"/>
  <c r="AA70" i="73"/>
  <c r="AB10" i="73"/>
  <c r="AC53" i="73"/>
  <c r="AC33" i="73"/>
  <c r="AC12" i="73"/>
  <c r="AA88" i="73"/>
  <c r="AC17" i="73"/>
  <c r="AA49" i="73"/>
  <c r="AA83" i="73"/>
  <c r="AB102" i="73"/>
  <c r="AD72" i="73"/>
  <c r="AE76" i="73"/>
  <c r="AE24" i="73"/>
  <c r="AD97" i="73"/>
  <c r="AE25" i="73"/>
  <c r="AD55" i="73"/>
  <c r="AD7" i="73"/>
  <c r="AE23" i="73"/>
  <c r="AD95" i="73"/>
  <c r="AA45" i="75"/>
  <c r="AB69" i="75"/>
  <c r="AC22" i="74"/>
  <c r="AC22" i="75"/>
  <c r="AD30" i="75"/>
  <c r="AD30" i="74"/>
  <c r="AA13" i="75"/>
  <c r="AA13" i="73"/>
  <c r="AE67" i="73"/>
  <c r="AE83" i="75"/>
  <c r="AE83" i="74"/>
  <c r="AC99" i="75"/>
  <c r="AC99" i="73"/>
  <c r="AC74" i="75"/>
  <c r="AC74" i="73"/>
  <c r="AA37" i="75"/>
  <c r="AA37" i="74"/>
  <c r="AA37" i="73"/>
  <c r="AD49" i="75"/>
  <c r="AD49" i="74"/>
  <c r="AA74" i="75"/>
  <c r="AA74" i="74"/>
  <c r="AA74" i="73"/>
  <c r="AE14" i="75"/>
  <c r="AE14" i="74"/>
  <c r="AE70" i="75"/>
  <c r="AE70" i="73"/>
  <c r="AE113" i="75"/>
  <c r="AE113" i="74"/>
  <c r="AC37" i="74"/>
  <c r="AC37" i="73"/>
  <c r="AB12" i="75"/>
  <c r="AB12" i="73"/>
  <c r="AB12" i="74"/>
  <c r="AA107" i="73"/>
  <c r="AA102" i="73"/>
  <c r="AE92" i="75"/>
  <c r="AE92" i="73"/>
  <c r="AE92" i="74"/>
  <c r="AE216" i="73"/>
  <c r="AE62" i="75"/>
  <c r="AD61" i="75"/>
  <c r="AD26" i="73"/>
  <c r="AD26" i="75"/>
  <c r="AD100" i="75"/>
  <c r="AD100" i="74"/>
  <c r="AD100" i="73"/>
  <c r="AA11" i="73"/>
  <c r="AA11" i="75"/>
  <c r="AC89" i="74"/>
  <c r="AC89" i="73"/>
  <c r="AE28" i="75"/>
  <c r="AE28" i="74"/>
  <c r="AB25" i="74"/>
  <c r="AB25" i="73"/>
  <c r="AB24" i="73"/>
  <c r="AB24" i="75"/>
  <c r="AE9" i="73"/>
  <c r="AE9" i="75"/>
  <c r="AB23" i="74"/>
  <c r="AB23" i="75"/>
  <c r="AB23" i="73"/>
  <c r="AE108" i="75"/>
  <c r="AE108" i="74"/>
  <c r="AE108" i="73"/>
  <c r="AB61" i="73"/>
  <c r="AC48" i="73"/>
  <c r="AE62" i="73"/>
  <c r="AD32" i="73"/>
  <c r="AA32" i="75"/>
  <c r="AB6" i="75"/>
  <c r="AD32" i="75"/>
  <c r="AD60" i="73"/>
  <c r="AB7" i="73"/>
  <c r="AB71" i="73"/>
  <c r="AA51" i="73"/>
  <c r="AA62" i="73"/>
  <c r="AB58" i="73"/>
  <c r="AA69" i="73"/>
  <c r="AA34" i="73"/>
  <c r="AC26" i="73"/>
  <c r="AC86" i="73"/>
  <c r="AA16" i="73"/>
  <c r="AB16" i="73"/>
  <c r="AB64" i="73"/>
  <c r="AC43" i="73"/>
  <c r="AB87" i="73"/>
  <c r="AC96" i="73"/>
  <c r="AA103" i="73"/>
  <c r="AA67" i="73"/>
  <c r="AB46" i="73"/>
  <c r="AA24" i="73"/>
  <c r="AB9" i="73"/>
  <c r="AA82" i="73"/>
  <c r="AD33" i="73"/>
  <c r="AE91" i="73"/>
  <c r="AD48" i="73"/>
  <c r="AE18" i="74"/>
  <c r="AD28" i="73"/>
  <c r="AE100" i="73"/>
  <c r="AE102" i="73"/>
  <c r="AE19" i="73"/>
  <c r="AD114" i="73"/>
  <c r="AD68" i="73"/>
  <c r="AE43" i="73"/>
  <c r="AD46" i="74"/>
  <c r="AE31" i="73"/>
  <c r="AE87" i="73"/>
  <c r="AC52" i="74"/>
  <c r="AB50" i="74"/>
  <c r="AC23" i="75"/>
  <c r="AC23" i="73"/>
  <c r="AA8" i="75"/>
  <c r="AA8" i="74"/>
  <c r="AA90" i="75"/>
  <c r="AA90" i="74"/>
  <c r="AE46" i="75"/>
  <c r="AE46" i="74"/>
  <c r="AE46" i="73"/>
  <c r="AD83" i="75"/>
  <c r="AD83" i="73"/>
  <c r="AC73" i="75"/>
  <c r="AC73" i="74"/>
  <c r="AA80" i="73"/>
  <c r="AC93" i="73"/>
  <c r="AC49" i="73"/>
  <c r="AC49" i="74"/>
  <c r="AC97" i="73"/>
  <c r="AE37" i="73"/>
  <c r="AC5" i="73"/>
  <c r="AC5" i="75"/>
  <c r="AE167" i="73"/>
  <c r="AD61" i="74"/>
  <c r="AD82" i="74"/>
  <c r="AA32" i="74"/>
  <c r="AA38" i="73"/>
  <c r="AA38" i="74"/>
  <c r="AB74" i="75"/>
  <c r="AB74" i="74"/>
  <c r="AD23" i="75"/>
  <c r="AD23" i="74"/>
  <c r="AD23" i="73"/>
  <c r="AE15" i="75"/>
  <c r="AE15" i="74"/>
  <c r="AA6" i="75"/>
  <c r="AA6" i="73"/>
  <c r="AD81" i="75"/>
  <c r="AD81" i="74"/>
  <c r="AD81" i="73"/>
  <c r="AD80" i="75"/>
  <c r="AD80" i="74"/>
  <c r="AD80" i="73"/>
  <c r="AA109" i="73"/>
  <c r="AA109" i="74"/>
  <c r="AC89" i="75"/>
  <c r="AE72" i="73"/>
  <c r="AE72" i="75"/>
  <c r="AC70" i="74"/>
  <c r="AC70" i="73"/>
  <c r="AC70" i="75"/>
  <c r="AB19" i="73"/>
  <c r="AB19" i="75"/>
  <c r="AB19" i="74"/>
  <c r="AC63" i="74"/>
  <c r="AC63" i="73"/>
  <c r="AC63" i="75"/>
  <c r="AB161" i="73"/>
  <c r="AD175" i="73"/>
  <c r="AA190" i="73"/>
  <c r="AC204" i="73"/>
  <c r="AE218" i="73"/>
  <c r="AB211" i="73"/>
  <c r="AA147" i="73"/>
  <c r="AC161" i="73"/>
  <c r="AD172" i="73"/>
  <c r="AB182" i="73"/>
  <c r="AE191" i="73"/>
  <c r="AC201" i="73"/>
  <c r="AA211" i="73"/>
  <c r="AD220" i="73"/>
  <c r="AA144" i="73"/>
  <c r="AC158" i="73"/>
  <c r="AD177" i="73"/>
  <c r="AC214" i="73"/>
  <c r="AC132" i="73"/>
  <c r="AE124" i="73"/>
  <c r="AA117" i="73"/>
  <c r="AB136" i="73"/>
  <c r="AC128" i="73"/>
  <c r="AC122" i="73"/>
  <c r="AD141" i="73"/>
  <c r="AE133" i="73"/>
  <c r="AE145" i="73"/>
  <c r="AA165" i="73"/>
  <c r="AB184" i="73"/>
  <c r="AB200" i="73"/>
  <c r="AD214" i="73"/>
  <c r="AA199" i="73"/>
  <c r="AC133" i="73"/>
  <c r="AA154" i="73"/>
  <c r="AC168" i="73"/>
  <c r="AE182" i="73"/>
  <c r="AB197" i="73"/>
  <c r="AD211" i="73"/>
  <c r="AE195" i="73"/>
  <c r="AA115" i="73"/>
  <c r="AC149" i="73"/>
  <c r="AE163" i="73"/>
  <c r="AB178" i="73"/>
  <c r="AB122" i="73"/>
  <c r="AB151" i="73"/>
  <c r="AD165" i="73"/>
  <c r="AA180" i="73"/>
  <c r="AC194" i="73"/>
  <c r="AE208" i="73"/>
  <c r="AB220" i="73"/>
  <c r="AA216" i="73"/>
  <c r="AB148" i="73"/>
  <c r="AD162" i="73"/>
  <c r="AA177" i="73"/>
  <c r="AC191" i="73"/>
  <c r="AE205" i="73"/>
  <c r="AE221" i="73"/>
  <c r="AB219" i="73"/>
  <c r="AC148" i="73"/>
  <c r="AE162" i="73"/>
  <c r="AB177" i="73"/>
  <c r="AD191" i="73"/>
  <c r="AA206" i="73"/>
  <c r="AC220" i="73"/>
  <c r="AD217" i="73"/>
  <c r="AD148" i="73"/>
  <c r="AA163" i="73"/>
  <c r="AB174" i="73"/>
  <c r="AE183" i="73"/>
  <c r="AC193" i="73"/>
  <c r="AA166" i="73"/>
  <c r="AC180" i="73"/>
  <c r="AE194" i="73"/>
  <c r="AB209" i="73"/>
  <c r="AC166" i="73"/>
  <c r="AD124" i="73"/>
  <c r="AE151" i="73"/>
  <c r="AD164" i="73"/>
  <c r="AE175" i="73"/>
  <c r="AC185" i="73"/>
  <c r="AA195" i="73"/>
  <c r="AD204" i="73"/>
  <c r="AB214" i="73"/>
  <c r="AC125" i="73"/>
  <c r="AA152" i="73"/>
  <c r="AD161" i="73"/>
  <c r="AE188" i="73"/>
  <c r="U19" i="73"/>
  <c r="AB153" i="73"/>
  <c r="AD167" i="73"/>
  <c r="AA182" i="73"/>
  <c r="AC196" i="73"/>
  <c r="AE210" i="73"/>
  <c r="AC174" i="73"/>
  <c r="AA131" i="73"/>
  <c r="AC153" i="73"/>
  <c r="AB166" i="73"/>
  <c r="AC177" i="73"/>
  <c r="AA187" i="73"/>
  <c r="AD196" i="73"/>
  <c r="AB206" i="73"/>
  <c r="AE215" i="73"/>
  <c r="AE131" i="73"/>
  <c r="AD153" i="73"/>
  <c r="AB163" i="73"/>
  <c r="AB195" i="73"/>
  <c r="AA158" i="73"/>
  <c r="AC172" i="73"/>
  <c r="AE186" i="73"/>
  <c r="AB201" i="73"/>
  <c r="AD215" i="73"/>
  <c r="AA192" i="73"/>
  <c r="AE143" i="73"/>
  <c r="AB158" i="73"/>
  <c r="AA171" i="73"/>
  <c r="AD180" i="73"/>
  <c r="AB190" i="73"/>
  <c r="AE199" i="73"/>
  <c r="AC209" i="73"/>
  <c r="AA219" i="73"/>
  <c r="AC142" i="73"/>
  <c r="AE156" i="73"/>
  <c r="AB171" i="73"/>
  <c r="AE204" i="73"/>
  <c r="AE122" i="73"/>
  <c r="AA132" i="73"/>
  <c r="AB208" i="73"/>
  <c r="AE190" i="73"/>
  <c r="AE171" i="73"/>
  <c r="AC202" i="73"/>
  <c r="AA185" i="73"/>
  <c r="AE170" i="73"/>
  <c r="AD156" i="73"/>
  <c r="AE207" i="73"/>
  <c r="AB155" i="73"/>
  <c r="AD112" i="73"/>
  <c r="AD74" i="73"/>
  <c r="AE112" i="73"/>
  <c r="AA108" i="73"/>
  <c r="AA30" i="73"/>
  <c r="AB113" i="73"/>
  <c r="AC134" i="73"/>
  <c r="AE119" i="73"/>
  <c r="AB218" i="73"/>
  <c r="AD219" i="73"/>
  <c r="AE144" i="73"/>
  <c r="AB187" i="73"/>
  <c r="AE213" i="73"/>
  <c r="AD199" i="73"/>
  <c r="AA179" i="73"/>
  <c r="AC217" i="73"/>
  <c r="AD169" i="73"/>
  <c r="AE93" i="73"/>
  <c r="AE86" i="73"/>
  <c r="AE104" i="73"/>
  <c r="AD16" i="73"/>
  <c r="AE35" i="73"/>
  <c r="AC44" i="73"/>
  <c r="AB48" i="73"/>
  <c r="AA31" i="73"/>
  <c r="AD126" i="73"/>
  <c r="AC155" i="73"/>
  <c r="AD147" i="73"/>
  <c r="AC213" i="73"/>
  <c r="AB159" i="73"/>
  <c r="AC141" i="73"/>
  <c r="AC190" i="73"/>
  <c r="AA214" i="73"/>
  <c r="AD188" i="73"/>
  <c r="AA119" i="73"/>
  <c r="AC182" i="73"/>
  <c r="AC62" i="73"/>
  <c r="AB20" i="73"/>
  <c r="AA138" i="73"/>
  <c r="AE193" i="73"/>
  <c r="AC176" i="73"/>
  <c r="AC157" i="73"/>
  <c r="AA188" i="73"/>
  <c r="AD170" i="73"/>
  <c r="AC156" i="73"/>
  <c r="AB142" i="73"/>
  <c r="AA203" i="73"/>
  <c r="AD145" i="73"/>
  <c r="AE220" i="73"/>
  <c r="AE103" i="73"/>
  <c r="AE109" i="73"/>
  <c r="AC13" i="73"/>
  <c r="AC71" i="73"/>
  <c r="AC14" i="73"/>
  <c r="AC83" i="73"/>
  <c r="AB78" i="73"/>
  <c r="AC51" i="73"/>
  <c r="AB49" i="73"/>
  <c r="AC77" i="73"/>
  <c r="AB115" i="73"/>
  <c r="AB205" i="73"/>
  <c r="AC199" i="73"/>
  <c r="AD212" i="73"/>
  <c r="AE106" i="73"/>
  <c r="AB21" i="73"/>
  <c r="AD85" i="73"/>
  <c r="AD37" i="73"/>
  <c r="AD93" i="73"/>
  <c r="AD14" i="73"/>
  <c r="AE59" i="73"/>
  <c r="AE82" i="73"/>
  <c r="AD92" i="73"/>
  <c r="AE40" i="73"/>
  <c r="AE27" i="73"/>
  <c r="AE75" i="73"/>
  <c r="AD75" i="73"/>
  <c r="AE55" i="73"/>
  <c r="AD24" i="73"/>
  <c r="AE57" i="73"/>
  <c r="AD104" i="73"/>
  <c r="AD70" i="73"/>
  <c r="AC90" i="73"/>
  <c r="AA85" i="73"/>
  <c r="AA9" i="73"/>
  <c r="AB31" i="73"/>
  <c r="AC79" i="73"/>
  <c r="AA65" i="73"/>
  <c r="AC108" i="73"/>
  <c r="AC7" i="73"/>
  <c r="AC25" i="73"/>
  <c r="AB93" i="73"/>
  <c r="AB65" i="73"/>
  <c r="AB43" i="73"/>
  <c r="AB57" i="73"/>
  <c r="AC27" i="73"/>
  <c r="AB60" i="73"/>
  <c r="AB101" i="73"/>
  <c r="AC104" i="73"/>
  <c r="AA44" i="73"/>
  <c r="AA100" i="73"/>
  <c r="AC11" i="73"/>
  <c r="AC30" i="73"/>
  <c r="AB92" i="73"/>
  <c r="AA46" i="73"/>
  <c r="AA64" i="73"/>
  <c r="AB56" i="73"/>
  <c r="AC103" i="73"/>
  <c r="AB124" i="73"/>
  <c r="AC197" i="73"/>
  <c r="AB185" i="73"/>
  <c r="AA160" i="73"/>
  <c r="AD18" i="73"/>
  <c r="AE12" i="73"/>
  <c r="AE94" i="73"/>
  <c r="AB79" i="73"/>
  <c r="AC61" i="73"/>
  <c r="AD25" i="73"/>
  <c r="AE45" i="73"/>
  <c r="AE50" i="73"/>
  <c r="AE38" i="73"/>
  <c r="AD11" i="73"/>
  <c r="AE58" i="73"/>
  <c r="AD76" i="73"/>
  <c r="AD19" i="73"/>
  <c r="AD91" i="73"/>
  <c r="AE42" i="73"/>
  <c r="AE63" i="73"/>
  <c r="AD57" i="73"/>
  <c r="AD53" i="73"/>
  <c r="AE22" i="73"/>
  <c r="AD62" i="73"/>
  <c r="AD98" i="73"/>
  <c r="AB114" i="73"/>
  <c r="AA104" i="73"/>
  <c r="AB13" i="73"/>
  <c r="AA114" i="73"/>
  <c r="AC55" i="73"/>
  <c r="AC59" i="73"/>
  <c r="AC95" i="73"/>
  <c r="AC39" i="73"/>
  <c r="AC72" i="73"/>
  <c r="AB86" i="73"/>
  <c r="AB36" i="73"/>
  <c r="AA56" i="73"/>
  <c r="AB18" i="73"/>
  <c r="AA19" i="73"/>
  <c r="AB73" i="73"/>
  <c r="AC78" i="73"/>
  <c r="AB104" i="73"/>
  <c r="AB66" i="73"/>
  <c r="AB63" i="73"/>
  <c r="AA54" i="73"/>
  <c r="AB8" i="73"/>
  <c r="AB111" i="73"/>
  <c r="AB76" i="73"/>
  <c r="AA162" i="73"/>
  <c r="AB156" i="73"/>
  <c r="AB198" i="73"/>
  <c r="AD106" i="73"/>
  <c r="AC66" i="73"/>
  <c r="AC101" i="73"/>
  <c r="AA95" i="73"/>
  <c r="AC35" i="73"/>
  <c r="AE33" i="73"/>
  <c r="AD90" i="73"/>
  <c r="AD96" i="73"/>
  <c r="AE44" i="73"/>
  <c r="AD63" i="73"/>
  <c r="AD43" i="73"/>
  <c r="AD78" i="73"/>
  <c r="AD59" i="73"/>
  <c r="AD29" i="73"/>
  <c r="AD54" i="73"/>
  <c r="AD50" i="73"/>
  <c r="AD22" i="73"/>
  <c r="AD69" i="73"/>
  <c r="AD64" i="73"/>
  <c r="AE11" i="73"/>
  <c r="AB14" i="73"/>
  <c r="AB89" i="73"/>
  <c r="AB67" i="73"/>
  <c r="AA33" i="73"/>
  <c r="AB34" i="73"/>
  <c r="AB30" i="73"/>
  <c r="AA73" i="73"/>
  <c r="AB26" i="73"/>
  <c r="AC19" i="73"/>
  <c r="AB72" i="73"/>
  <c r="AA39" i="73"/>
  <c r="AC114" i="73"/>
  <c r="AA93" i="73"/>
  <c r="AB106" i="73"/>
  <c r="AA55" i="73"/>
  <c r="AA71" i="73"/>
  <c r="AC92" i="73"/>
  <c r="AA52" i="73"/>
  <c r="AB82" i="73"/>
  <c r="AC34" i="73"/>
  <c r="AC112" i="73"/>
  <c r="AB53" i="73"/>
  <c r="AC109" i="73"/>
  <c r="AB110" i="73"/>
  <c r="AA48" i="73"/>
  <c r="AC113" i="73"/>
  <c r="AB32" i="73"/>
  <c r="AB83" i="73"/>
  <c r="AE114" i="73"/>
  <c r="AE114" i="75"/>
  <c r="AE114" i="74"/>
  <c r="AD113" i="75"/>
  <c r="AD113" i="73"/>
  <c r="AD113" i="74"/>
  <c r="AA110" i="74"/>
  <c r="AA110" i="75"/>
  <c r="AD107" i="73"/>
  <c r="AC106" i="73"/>
  <c r="AB105" i="74"/>
  <c r="AB105" i="73"/>
  <c r="AB105" i="75"/>
  <c r="AC100" i="75"/>
  <c r="AC100" i="73"/>
  <c r="AC100" i="74"/>
  <c r="AA98" i="75"/>
  <c r="AA98" i="73"/>
  <c r="AE96" i="73"/>
  <c r="AE96" i="74"/>
  <c r="AA92" i="73"/>
  <c r="AA92" i="74"/>
  <c r="AD89" i="73"/>
  <c r="AD89" i="74"/>
  <c r="AE84" i="75"/>
  <c r="AE84" i="74"/>
  <c r="AC82" i="74"/>
  <c r="AC82" i="75"/>
  <c r="AC82" i="73"/>
  <c r="AB81" i="74"/>
  <c r="AB81" i="75"/>
  <c r="AC76" i="73"/>
  <c r="AD65" i="75"/>
  <c r="AD65" i="74"/>
  <c r="AC64" i="73"/>
  <c r="AC64" i="75"/>
  <c r="AE60" i="73"/>
  <c r="AE60" i="74"/>
  <c r="AC58" i="75"/>
  <c r="AC58" i="74"/>
  <c r="AB51" i="73"/>
  <c r="AB51" i="75"/>
  <c r="AE48" i="75"/>
  <c r="AE48" i="73"/>
  <c r="AC46" i="73"/>
  <c r="AC46" i="75"/>
  <c r="AC46" i="74"/>
  <c r="AB45" i="74"/>
  <c r="AB45" i="75"/>
  <c r="AB45" i="73"/>
  <c r="AC40" i="73"/>
  <c r="AC40" i="75"/>
  <c r="AB39" i="75"/>
  <c r="AB39" i="74"/>
  <c r="AE36" i="75"/>
  <c r="AE36" i="74"/>
  <c r="AD35" i="75"/>
  <c r="AD35" i="74"/>
  <c r="AD35" i="73"/>
  <c r="AE30" i="73"/>
  <c r="AE30" i="75"/>
  <c r="AA26" i="75"/>
  <c r="AA26" i="73"/>
  <c r="AA26" i="74"/>
  <c r="AA14" i="75"/>
  <c r="AA14" i="74"/>
  <c r="AA14" i="73"/>
  <c r="AE16" i="73"/>
  <c r="AC85" i="75"/>
  <c r="AA81" i="74"/>
  <c r="AC6" i="73"/>
  <c r="AA47" i="73"/>
  <c r="AA75" i="73"/>
  <c r="AC24" i="73"/>
  <c r="AC102" i="73"/>
  <c r="AC58" i="73"/>
  <c r="AC8" i="73"/>
  <c r="AA59" i="73"/>
  <c r="AA18" i="73"/>
  <c r="AB107" i="73"/>
  <c r="AA27" i="73"/>
  <c r="AB50" i="73"/>
  <c r="AC16" i="73"/>
  <c r="AA91" i="73"/>
  <c r="AA58" i="73"/>
  <c r="AA89" i="73"/>
  <c r="AB109" i="73"/>
  <c r="AC87" i="73"/>
  <c r="AC18" i="73"/>
  <c r="AE113" i="73"/>
  <c r="AE36" i="73"/>
  <c r="AE24" i="74"/>
  <c r="AD94" i="73"/>
  <c r="AD15" i="73"/>
  <c r="AE49" i="73"/>
  <c r="AE21" i="73"/>
  <c r="AD47" i="73"/>
  <c r="AD95" i="74"/>
  <c r="AD10" i="73"/>
  <c r="AD20" i="73"/>
  <c r="AA6" i="74"/>
  <c r="AA68" i="74"/>
  <c r="AB95" i="74"/>
  <c r="AC23" i="74"/>
  <c r="AA20" i="74"/>
  <c r="AA20" i="73"/>
  <c r="AA20" i="75"/>
  <c r="AC69" i="73"/>
  <c r="AA29" i="73"/>
  <c r="AE110" i="73"/>
  <c r="AA142" i="73"/>
  <c r="AE118" i="73"/>
  <c r="AC24" i="74"/>
  <c r="AC24" i="75"/>
  <c r="AA56" i="75"/>
  <c r="AA56" i="74"/>
  <c r="AD99" i="73"/>
  <c r="AE107" i="73"/>
  <c r="AD73" i="75"/>
  <c r="AD73" i="74"/>
  <c r="AD17" i="75"/>
  <c r="AD17" i="73"/>
  <c r="AD17" i="74"/>
  <c r="AB47" i="74"/>
  <c r="AB47" i="73"/>
  <c r="AE81" i="75"/>
  <c r="AE81" i="73"/>
  <c r="AC9" i="73"/>
  <c r="AC9" i="75"/>
  <c r="AC31" i="75"/>
  <c r="AC31" i="74"/>
  <c r="AE52" i="73"/>
  <c r="AB54" i="73"/>
  <c r="AB54" i="75"/>
  <c r="AC75" i="73"/>
  <c r="AB41" i="75"/>
  <c r="AB41" i="73"/>
  <c r="AA87" i="73"/>
  <c r="AA87" i="74"/>
  <c r="AC54" i="75"/>
  <c r="AC54" i="73"/>
  <c r="AC54" i="74"/>
  <c r="AC35" i="74"/>
  <c r="AC35" i="75"/>
  <c r="AC38" i="73"/>
  <c r="AC38" i="75"/>
  <c r="AD99" i="75"/>
  <c r="AC105" i="73"/>
  <c r="AC98" i="75"/>
  <c r="AC98" i="73"/>
  <c r="AA15" i="74"/>
  <c r="AA15" i="73"/>
  <c r="AA15" i="75"/>
  <c r="AE111" i="75"/>
  <c r="AE111" i="73"/>
  <c r="AE111" i="74"/>
  <c r="AB5" i="73"/>
  <c r="AB5" i="74"/>
  <c r="AB5" i="75"/>
  <c r="AB77" i="73"/>
  <c r="AE6" i="73"/>
  <c r="AC36" i="73"/>
  <c r="AE77" i="73"/>
  <c r="AA22" i="73"/>
  <c r="AD40" i="73"/>
  <c r="AC65" i="73"/>
  <c r="AC50" i="73"/>
  <c r="AA5" i="73"/>
  <c r="AE56" i="74"/>
  <c r="AE97" i="74"/>
  <c r="AE34" i="74"/>
  <c r="AC75" i="74"/>
  <c r="AC13" i="75"/>
  <c r="AB22" i="73"/>
  <c r="AB103" i="73"/>
  <c r="AD9" i="73"/>
  <c r="AD102" i="73"/>
  <c r="AE56" i="73"/>
  <c r="AE97" i="73"/>
  <c r="AE34" i="73"/>
  <c r="AC81" i="73"/>
  <c r="AA25" i="73"/>
  <c r="BI26" i="73"/>
  <c r="BI24" i="73"/>
  <c r="AD21" i="73"/>
  <c r="AD27" i="73"/>
  <c r="AE74" i="73"/>
  <c r="AE13" i="73"/>
  <c r="AC36" i="75"/>
  <c r="AE6" i="75"/>
  <c r="AD143" i="73"/>
  <c r="AE196" i="73"/>
  <c r="AC215" i="73"/>
  <c r="AA201" i="73"/>
  <c r="AD186" i="73"/>
  <c r="AB172" i="73"/>
  <c r="AE157" i="73"/>
  <c r="AC143" i="73"/>
  <c r="AD193" i="73"/>
  <c r="AC218" i="73"/>
  <c r="AA204" i="73"/>
  <c r="AD189" i="73"/>
  <c r="AB175" i="73"/>
  <c r="AE160" i="73"/>
  <c r="AC146" i="73"/>
  <c r="AD208" i="73"/>
  <c r="AC173" i="73"/>
  <c r="AA159" i="73"/>
  <c r="AD144" i="73"/>
  <c r="AD216" i="73"/>
  <c r="AB221" i="73"/>
  <c r="AE206" i="73"/>
  <c r="AC192" i="73"/>
  <c r="AA178" i="73"/>
  <c r="AD163" i="73"/>
  <c r="AB149" i="73"/>
  <c r="AD209" i="73"/>
  <c r="AE187" i="73"/>
  <c r="AE209" i="73"/>
  <c r="AC195" i="73"/>
  <c r="AB176" i="73"/>
  <c r="AA157" i="73"/>
  <c r="AB126" i="73"/>
  <c r="AE125" i="73"/>
  <c r="AD133" i="73"/>
  <c r="AD139" i="73"/>
  <c r="AC120" i="73"/>
  <c r="AB128" i="73"/>
  <c r="AA136" i="73"/>
  <c r="AE116" i="73"/>
  <c r="AC124" i="73"/>
  <c r="AB130" i="73"/>
  <c r="AA176" i="73"/>
  <c r="AD210" i="73"/>
  <c r="AB196" i="73"/>
  <c r="AE181" i="73"/>
  <c r="AC167" i="73"/>
  <c r="AA153" i="73"/>
  <c r="AC129" i="73"/>
  <c r="AE172" i="73"/>
  <c r="AD213" i="73"/>
  <c r="AB199" i="73"/>
  <c r="AE184" i="73"/>
  <c r="AC170" i="73"/>
  <c r="AA156" i="73"/>
  <c r="AB141" i="73"/>
  <c r="AB186" i="73"/>
  <c r="AD168" i="73"/>
  <c r="AB154" i="73"/>
  <c r="AB134" i="73"/>
  <c r="AA207" i="73"/>
  <c r="AC216" i="73"/>
  <c r="AA202" i="73"/>
  <c r="AD187" i="73"/>
  <c r="AB173" i="73"/>
  <c r="AE158" i="73"/>
  <c r="AC144" i="73"/>
  <c r="AB210" i="73"/>
  <c r="AC219" i="73"/>
  <c r="AA205" i="73"/>
  <c r="AD190" i="73"/>
  <c r="AC171" i="73"/>
  <c r="AB152" i="73"/>
  <c r="AB140" i="73"/>
  <c r="AA121" i="73"/>
  <c r="AE128" i="73"/>
  <c r="AE134" i="73"/>
  <c r="AD115" i="73"/>
  <c r="AC123" i="73"/>
  <c r="AB131" i="73"/>
  <c r="AE138" i="73"/>
  <c r="AD119" i="73"/>
  <c r="AD206" i="74"/>
  <c r="AD213" i="74"/>
  <c r="AD220" i="74"/>
  <c r="AE143" i="74"/>
  <c r="AE150" i="74"/>
  <c r="AE157" i="74"/>
  <c r="AE164" i="74"/>
  <c r="AE171" i="74"/>
  <c r="AE179" i="74"/>
  <c r="AE186" i="74"/>
  <c r="AE193" i="74"/>
  <c r="AE200" i="74"/>
  <c r="AE207" i="74"/>
  <c r="AE215" i="74"/>
  <c r="AD151" i="73"/>
  <c r="AE123" i="73"/>
  <c r="AA168" i="73"/>
  <c r="AA209" i="73"/>
  <c r="AD194" i="73"/>
  <c r="AB180" i="73"/>
  <c r="AE165" i="73"/>
  <c r="AC151" i="73"/>
  <c r="AA123" i="73"/>
  <c r="AE164" i="73"/>
  <c r="AA212" i="73"/>
  <c r="AD197" i="73"/>
  <c r="AB183" i="73"/>
  <c r="AE168" i="73"/>
  <c r="AC154" i="73"/>
  <c r="AA135" i="73"/>
  <c r="AA183" i="73"/>
  <c r="AA167" i="73"/>
  <c r="AD152" i="73"/>
  <c r="AE127" i="73"/>
  <c r="AE203" i="73"/>
  <c r="AE214" i="73"/>
  <c r="AC200" i="73"/>
  <c r="AA186" i="73"/>
  <c r="AD171" i="73"/>
  <c r="AB157" i="73"/>
  <c r="AE142" i="73"/>
  <c r="AC205" i="73"/>
  <c r="AE217" i="73"/>
  <c r="AC203" i="73"/>
  <c r="AE185" i="73"/>
  <c r="AD166" i="73"/>
  <c r="AC147" i="73"/>
  <c r="AC135" i="73"/>
  <c r="AB116" i="73"/>
  <c r="AA124" i="73"/>
  <c r="AA130" i="73"/>
  <c r="AE137" i="73"/>
  <c r="AD118" i="73"/>
  <c r="AC126" i="73"/>
  <c r="AA134" i="73"/>
  <c r="BI27" i="73"/>
  <c r="BI23" i="73"/>
  <c r="BI22" i="73"/>
  <c r="BI21" i="73"/>
  <c r="AD200" i="74"/>
  <c r="AD207" i="74"/>
  <c r="AD214" i="74"/>
  <c r="AE137" i="74"/>
  <c r="AE144" i="74"/>
  <c r="AE151" i="74"/>
  <c r="AE158" i="74"/>
  <c r="AE165" i="74"/>
  <c r="AE173" i="74"/>
  <c r="AE180" i="74"/>
  <c r="AE187" i="74"/>
  <c r="AE194" i="74"/>
  <c r="AE201" i="74"/>
  <c r="AE209" i="74"/>
  <c r="AE216" i="74"/>
  <c r="AA166" i="75"/>
  <c r="AA173" i="75"/>
  <c r="AA180" i="75"/>
  <c r="AA187" i="75"/>
  <c r="AA194" i="75"/>
  <c r="AA202" i="75"/>
  <c r="AA209" i="75"/>
  <c r="AA216" i="75"/>
  <c r="AB190" i="75"/>
  <c r="AB197" i="75"/>
  <c r="AB205" i="75"/>
  <c r="AB212" i="75"/>
  <c r="AB221" i="75"/>
  <c r="AD152" i="75"/>
  <c r="AD175" i="75"/>
  <c r="AD199" i="75"/>
  <c r="AD219" i="75"/>
  <c r="BI25" i="73"/>
  <c r="AD201" i="74"/>
  <c r="AD208" i="74"/>
  <c r="AD216" i="74"/>
  <c r="AE138" i="74"/>
  <c r="AE145" i="74"/>
  <c r="AE152" i="74"/>
  <c r="AE159" i="74"/>
  <c r="AE167" i="74"/>
  <c r="AE174" i="74"/>
  <c r="AE181" i="74"/>
  <c r="AE188" i="74"/>
  <c r="AE195" i="74"/>
  <c r="AE203" i="74"/>
  <c r="AE210" i="74"/>
  <c r="AA167" i="75"/>
  <c r="AA174" i="75"/>
  <c r="AA181" i="75"/>
  <c r="AA188" i="75"/>
  <c r="AA196" i="75"/>
  <c r="AA203" i="75"/>
  <c r="AA210" i="75"/>
  <c r="AA217" i="75"/>
  <c r="AB191" i="75"/>
  <c r="AB199" i="75"/>
  <c r="AB206" i="75"/>
  <c r="AB213" i="75"/>
  <c r="AD137" i="75"/>
  <c r="AD157" i="75"/>
  <c r="AD181" i="75"/>
  <c r="AE146" i="73"/>
  <c r="AE212" i="73"/>
  <c r="AD218" i="73"/>
  <c r="AB204" i="73"/>
  <c r="AE189" i="73"/>
  <c r="AC175" i="73"/>
  <c r="AA161" i="73"/>
  <c r="AD146" i="73"/>
  <c r="AA208" i="73"/>
  <c r="AD221" i="73"/>
  <c r="AB207" i="73"/>
  <c r="AE192" i="73"/>
  <c r="AC178" i="73"/>
  <c r="AA164" i="73"/>
  <c r="AD149" i="73"/>
  <c r="AE115" i="73"/>
  <c r="AD176" i="73"/>
  <c r="AB162" i="73"/>
  <c r="AE147" i="73"/>
  <c r="AC206" i="73"/>
  <c r="AA191" i="73"/>
  <c r="AA210" i="73"/>
  <c r="AD195" i="73"/>
  <c r="AB181" i="73"/>
  <c r="AE166" i="73"/>
  <c r="AC152" i="73"/>
  <c r="AA127" i="73"/>
  <c r="AB194" i="73"/>
  <c r="AA213" i="73"/>
  <c r="AD198" i="73"/>
  <c r="AA181" i="73"/>
  <c r="AE161" i="73"/>
  <c r="AD142" i="73"/>
  <c r="AD130" i="73"/>
  <c r="AC138" i="73"/>
  <c r="AB119" i="73"/>
  <c r="AB125" i="73"/>
  <c r="AA133" i="73"/>
  <c r="AE140" i="73"/>
  <c r="AD121" i="73"/>
  <c r="AA66" i="73"/>
  <c r="AA81" i="75"/>
  <c r="AC110" i="73"/>
  <c r="AE68" i="74"/>
  <c r="AD44" i="74"/>
  <c r="AB27" i="75"/>
  <c r="AC110" i="74"/>
  <c r="AB111" i="74"/>
  <c r="AB111" i="75"/>
  <c r="AB73" i="74"/>
  <c r="AB73" i="75"/>
  <c r="AC111" i="74"/>
  <c r="AC111" i="75"/>
  <c r="AB92" i="74"/>
  <c r="AB92" i="75"/>
  <c r="AC57" i="74"/>
  <c r="AC57" i="75"/>
  <c r="AC57" i="73"/>
  <c r="AA106" i="74"/>
  <c r="AA106" i="75"/>
  <c r="AA106" i="73"/>
  <c r="AB88" i="74"/>
  <c r="AB88" i="75"/>
  <c r="AA10" i="74"/>
  <c r="AA10" i="75"/>
  <c r="AD8" i="73"/>
  <c r="AE54" i="73"/>
  <c r="AD111" i="73"/>
  <c r="AD13" i="73"/>
  <c r="AE68" i="73"/>
  <c r="AD44" i="73"/>
  <c r="AE69" i="73"/>
  <c r="AE61" i="73"/>
  <c r="AD52" i="73"/>
  <c r="AE29" i="73"/>
  <c r="AA35" i="75"/>
  <c r="AA53" i="75"/>
  <c r="AA99" i="74"/>
  <c r="AC26" i="74"/>
  <c r="AC30" i="74"/>
  <c r="AA22" i="75"/>
  <c r="AB37" i="74"/>
  <c r="AA77" i="74"/>
  <c r="AC91" i="74"/>
  <c r="AC91" i="75"/>
  <c r="AE67" i="75"/>
  <c r="AE77" i="75"/>
  <c r="AB110" i="74"/>
  <c r="AB110" i="75"/>
  <c r="AC96" i="74"/>
  <c r="AC96" i="75"/>
  <c r="AD21" i="75"/>
  <c r="AE52" i="75"/>
  <c r="AE45" i="75"/>
  <c r="AE45" i="74"/>
  <c r="AC27" i="74"/>
  <c r="AC27" i="75"/>
  <c r="AD89" i="75"/>
  <c r="AE107" i="75"/>
  <c r="AA29" i="74"/>
  <c r="AA29" i="75"/>
  <c r="AB112" i="73"/>
  <c r="AB112" i="74"/>
  <c r="AB112" i="75"/>
  <c r="AD31" i="74"/>
  <c r="AC88" i="75"/>
  <c r="AA66" i="75"/>
  <c r="AA9" i="74"/>
  <c r="AA9" i="75"/>
  <c r="AD12" i="75"/>
  <c r="AD12" i="73"/>
  <c r="AD12" i="74"/>
  <c r="AC90" i="74"/>
  <c r="AC90" i="75"/>
  <c r="AA52" i="74"/>
  <c r="AA52" i="75"/>
  <c r="AA96" i="74"/>
  <c r="AA96" i="75"/>
  <c r="AC45" i="74"/>
  <c r="AC45" i="75"/>
  <c r="AC106" i="74"/>
  <c r="AC106" i="75"/>
  <c r="AB40" i="74"/>
  <c r="AB40" i="75"/>
  <c r="AB40" i="73"/>
  <c r="AA113" i="74"/>
  <c r="AA113" i="73"/>
  <c r="AA113" i="75"/>
  <c r="AB52" i="74"/>
  <c r="AB52" i="75"/>
  <c r="AB42" i="74"/>
  <c r="AB42" i="75"/>
  <c r="AB42" i="73"/>
  <c r="AB62" i="73"/>
  <c r="AB70" i="73"/>
  <c r="AD31" i="73"/>
  <c r="AD82" i="73"/>
  <c r="AC88" i="74"/>
  <c r="AB7" i="74"/>
  <c r="AD60" i="75"/>
  <c r="AD88" i="75"/>
  <c r="AA99" i="73"/>
  <c r="AB59" i="73"/>
  <c r="AC20" i="73"/>
  <c r="AA96" i="73"/>
  <c r="AA57" i="73"/>
  <c r="AE101" i="73"/>
  <c r="AD101" i="73"/>
  <c r="AE65" i="73"/>
  <c r="AD77" i="73"/>
  <c r="AE98" i="73"/>
  <c r="AD38" i="73"/>
  <c r="AE90" i="73"/>
  <c r="AB66" i="74"/>
  <c r="AB59" i="74"/>
  <c r="AB58" i="74"/>
  <c r="AB58" i="75"/>
  <c r="AD40" i="75"/>
  <c r="AE71" i="75"/>
  <c r="AE71" i="73"/>
  <c r="AE71" i="74"/>
  <c r="AB29" i="74"/>
  <c r="AB29" i="75"/>
  <c r="AE74" i="75"/>
  <c r="AA44" i="74"/>
  <c r="AA44" i="75"/>
  <c r="AC92" i="74"/>
  <c r="AC92" i="75"/>
  <c r="AA88" i="74"/>
  <c r="AA88" i="75"/>
  <c r="AB26" i="74"/>
  <c r="AB26" i="75"/>
  <c r="AB52" i="73"/>
  <c r="AA10" i="73"/>
  <c r="AE28" i="73"/>
  <c r="AB24" i="74"/>
  <c r="AA11" i="74"/>
  <c r="AC105" i="74"/>
  <c r="AC105" i="75"/>
  <c r="AE78" i="73"/>
  <c r="AE78" i="74"/>
  <c r="AC68" i="74"/>
  <c r="AC68" i="75"/>
  <c r="AC67" i="74"/>
  <c r="AC67" i="75"/>
  <c r="AC67" i="73"/>
  <c r="AA21" i="74"/>
  <c r="AA21" i="75"/>
  <c r="AA21" i="73"/>
  <c r="AC69" i="74"/>
  <c r="AC69" i="75"/>
  <c r="AE8" i="73"/>
  <c r="AE8" i="74"/>
  <c r="AE88" i="73"/>
  <c r="AE88" i="74"/>
  <c r="AE5" i="75"/>
  <c r="AE5" i="73"/>
  <c r="AE5" i="74"/>
  <c r="AC104" i="74"/>
  <c r="AA43" i="75"/>
  <c r="AC65" i="74"/>
  <c r="AC65" i="75"/>
  <c r="AB90" i="74"/>
  <c r="AB90" i="75"/>
  <c r="AA61" i="74"/>
  <c r="AA61" i="75"/>
  <c r="AB104" i="74"/>
  <c r="AB104" i="75"/>
  <c r="AB44" i="74"/>
  <c r="AB44" i="75"/>
  <c r="AE80" i="74"/>
  <c r="AD5" i="74"/>
  <c r="AB77" i="75"/>
  <c r="AC81" i="75"/>
  <c r="AB103" i="75"/>
  <c r="AC76" i="75"/>
  <c r="AE85" i="75"/>
  <c r="AE85" i="73"/>
  <c r="AE85" i="74"/>
  <c r="AC32" i="74"/>
  <c r="AC32" i="73"/>
  <c r="AC32" i="75"/>
  <c r="AE89" i="75"/>
  <c r="AE89" i="73"/>
  <c r="AE89" i="74"/>
  <c r="AD103" i="73"/>
  <c r="AD103" i="74"/>
  <c r="AE10" i="73"/>
  <c r="AA53" i="73"/>
  <c r="AB44" i="73"/>
  <c r="AC111" i="73"/>
  <c r="AA43" i="73"/>
  <c r="AA86" i="73"/>
  <c r="AD108" i="73"/>
  <c r="AD66" i="73"/>
  <c r="AE99" i="73"/>
  <c r="AD105" i="73"/>
  <c r="AD51" i="73"/>
  <c r="AD67" i="73"/>
  <c r="AE32" i="73"/>
  <c r="AE39" i="73"/>
  <c r="AD26" i="74"/>
  <c r="AC43" i="74"/>
  <c r="AA86" i="74"/>
  <c r="AC86" i="74"/>
  <c r="AA57" i="74"/>
  <c r="AB82" i="74"/>
  <c r="AC19" i="74"/>
  <c r="AC19" i="75"/>
  <c r="AA104" i="74"/>
  <c r="AA104" i="75"/>
  <c r="AA46" i="74"/>
  <c r="AA46" i="75"/>
  <c r="AC109" i="74"/>
  <c r="AC109" i="75"/>
  <c r="AB107" i="74"/>
  <c r="AB107" i="75"/>
  <c r="AA36" i="74"/>
  <c r="AA36" i="75"/>
  <c r="AC93" i="74"/>
  <c r="AC93" i="75"/>
  <c r="AB80" i="74"/>
  <c r="AB80" i="75"/>
  <c r="AB88" i="73"/>
  <c r="AE80" i="73"/>
  <c r="AD5" i="73"/>
  <c r="AB77" i="74"/>
  <c r="AC36" i="74"/>
  <c r="AC81" i="74"/>
  <c r="AB103" i="74"/>
  <c r="AC76" i="74"/>
  <c r="AB51" i="74"/>
  <c r="AC10" i="73"/>
  <c r="AC10" i="74"/>
  <c r="AC10" i="75"/>
  <c r="AE7" i="73"/>
  <c r="AE7" i="74"/>
  <c r="BI20" i="73"/>
  <c r="BI22" i="74"/>
  <c r="BI24" i="74"/>
  <c r="BI25" i="74"/>
  <c r="BI27" i="74"/>
  <c r="AC116" i="73"/>
  <c r="AA126" i="73"/>
  <c r="AD135" i="73"/>
  <c r="AC118" i="73"/>
  <c r="AA128" i="73"/>
  <c r="AD137" i="73"/>
  <c r="AB120" i="73"/>
  <c r="AE129" i="73"/>
  <c r="AC139" i="73"/>
  <c r="AA122" i="73"/>
  <c r="AD131" i="73"/>
  <c r="AA116" i="73"/>
  <c r="AD125" i="73"/>
  <c r="AB135" i="73"/>
  <c r="AE117" i="73"/>
  <c r="AC127" i="73"/>
  <c r="AA137" i="73"/>
  <c r="AD132" i="73"/>
  <c r="AA149" i="73"/>
  <c r="AD158" i="73"/>
  <c r="AB168" i="73"/>
  <c r="AE177" i="73"/>
  <c r="AC187" i="73"/>
  <c r="AA197" i="73"/>
  <c r="AD206" i="73"/>
  <c r="AB216" i="73"/>
  <c r="AD192" i="73"/>
  <c r="AA215" i="73"/>
  <c r="AE139" i="73"/>
  <c r="AE150" i="73"/>
  <c r="AC160" i="73"/>
  <c r="AA170" i="73"/>
  <c r="AD179" i="73"/>
  <c r="AB189" i="73"/>
  <c r="AE198" i="73"/>
  <c r="AC208" i="73"/>
  <c r="AA218" i="73"/>
  <c r="AD200" i="73"/>
  <c r="AC221" i="73"/>
  <c r="AD140" i="73"/>
  <c r="AA151" i="73"/>
  <c r="AD160" i="73"/>
  <c r="AB170" i="73"/>
  <c r="AE179" i="73"/>
  <c r="AE219" i="73"/>
  <c r="AB143" i="73"/>
  <c r="AE152" i="73"/>
  <c r="AC162" i="73"/>
  <c r="AA172" i="73"/>
  <c r="AD181" i="73"/>
  <c r="AB191" i="73"/>
  <c r="AE200" i="73"/>
  <c r="AC210" i="73"/>
  <c r="AA220" i="73"/>
  <c r="AE180" i="73"/>
  <c r="AD116" i="73"/>
  <c r="AA145" i="73"/>
  <c r="AD154" i="73"/>
  <c r="AB164" i="73"/>
  <c r="AE173" i="73"/>
  <c r="AC183" i="73"/>
  <c r="AA193" i="73"/>
  <c r="AD202" i="73"/>
  <c r="AB212" i="73"/>
  <c r="AE148" i="73"/>
  <c r="AB203" i="73"/>
  <c r="AD136" i="73"/>
  <c r="AA150" i="73"/>
  <c r="AD159" i="73"/>
  <c r="AB169" i="73"/>
  <c r="AE178" i="73"/>
  <c r="AC188" i="73"/>
  <c r="AA198" i="73"/>
  <c r="AD207" i="73"/>
  <c r="AB217" i="73"/>
  <c r="AB179" i="73"/>
  <c r="AB118" i="73"/>
  <c r="AC145" i="73"/>
  <c r="AA155" i="73"/>
  <c r="AA118" i="73"/>
  <c r="AD127" i="73"/>
  <c r="AB137" i="73"/>
  <c r="AA120" i="73"/>
  <c r="AD129" i="73"/>
  <c r="AB139" i="73"/>
  <c r="AE121" i="73"/>
  <c r="AC131" i="73"/>
  <c r="AA141" i="73"/>
  <c r="AD123" i="73"/>
  <c r="AB133" i="73"/>
  <c r="AD117" i="73"/>
  <c r="AB127" i="73"/>
  <c r="AE136" i="73"/>
  <c r="AC119" i="73"/>
  <c r="AA129" i="73"/>
  <c r="AD138" i="73"/>
  <c r="AA139" i="73"/>
  <c r="AD150" i="73"/>
  <c r="AB160" i="73"/>
  <c r="AE169" i="73"/>
  <c r="AC179" i="73"/>
  <c r="AA189" i="73"/>
  <c r="AB121" i="73"/>
  <c r="AE130" i="73"/>
  <c r="AC140" i="73"/>
  <c r="AB123" i="73"/>
  <c r="AE132" i="73"/>
  <c r="AC115" i="73"/>
  <c r="AA125" i="73"/>
  <c r="AD134" i="73"/>
  <c r="AB117" i="73"/>
  <c r="AE126" i="73"/>
  <c r="AC136" i="73"/>
  <c r="AE120" i="73"/>
  <c r="AC130" i="73"/>
  <c r="AA140" i="73"/>
  <c r="AD122" i="73"/>
  <c r="AB132" i="73"/>
  <c r="AE141" i="73"/>
  <c r="AB144" i="73"/>
  <c r="AE153" i="73"/>
  <c r="AC163" i="73"/>
  <c r="AA173" i="73"/>
  <c r="AD182" i="73"/>
  <c r="AB192" i="73"/>
  <c r="AE201" i="73"/>
  <c r="AC211" i="73"/>
  <c r="AA221" i="73"/>
  <c r="AB202" i="73"/>
  <c r="AD120" i="73"/>
  <c r="AA146" i="73"/>
  <c r="AD155" i="73"/>
  <c r="AB165" i="73"/>
  <c r="AE174" i="73"/>
  <c r="AC184" i="73"/>
  <c r="AA194" i="73"/>
  <c r="AD203" i="73"/>
  <c r="AB213" i="73"/>
  <c r="AD184" i="73"/>
  <c r="AE211" i="73"/>
  <c r="AC121" i="73"/>
  <c r="AB146" i="73"/>
  <c r="AE155" i="73"/>
  <c r="AC165" i="73"/>
  <c r="AA175" i="73"/>
  <c r="AC189" i="73"/>
  <c r="AD128" i="73"/>
  <c r="AA148" i="73"/>
  <c r="AD157" i="73"/>
  <c r="AB167" i="73"/>
  <c r="AE176" i="73"/>
  <c r="AC186" i="73"/>
  <c r="AA196" i="73"/>
  <c r="AD205" i="73"/>
  <c r="AB215" i="73"/>
  <c r="AB147" i="73"/>
  <c r="AA200" i="73"/>
  <c r="AE135" i="73"/>
  <c r="AE149" i="73"/>
  <c r="AC159" i="73"/>
  <c r="AA169" i="73"/>
  <c r="AD178" i="73"/>
  <c r="AB188" i="73"/>
  <c r="AE197" i="73"/>
  <c r="AC207" i="73"/>
  <c r="AA217" i="73"/>
  <c r="AA184" i="73"/>
  <c r="AC117" i="73"/>
  <c r="AB145" i="73"/>
  <c r="AE154" i="73"/>
  <c r="AC164" i="73"/>
  <c r="AA174" i="73"/>
  <c r="AD183" i="73"/>
  <c r="AB193" i="73"/>
  <c r="AE202" i="73"/>
  <c r="AC212" i="73"/>
  <c r="AC150" i="73"/>
  <c r="AD201" i="73"/>
  <c r="AC137" i="73"/>
  <c r="AB150" i="73"/>
  <c r="AE159" i="73"/>
  <c r="AC169" i="73"/>
  <c r="AE220" i="74"/>
  <c r="AE214" i="74"/>
  <c r="AE208" i="74"/>
  <c r="AE202" i="74"/>
  <c r="AE196" i="74"/>
  <c r="AE190" i="74"/>
  <c r="AE184" i="74"/>
  <c r="AE178" i="74"/>
  <c r="AE172" i="74"/>
  <c r="AE166" i="74"/>
  <c r="AE160" i="74"/>
  <c r="AE154" i="74"/>
  <c r="AE148" i="74"/>
  <c r="AE142" i="74"/>
  <c r="AD221" i="74"/>
  <c r="AD215" i="74"/>
  <c r="AD209" i="74"/>
  <c r="AD203" i="74"/>
  <c r="AD197" i="74"/>
  <c r="AD191" i="74"/>
  <c r="AD185" i="74"/>
  <c r="AD179" i="74"/>
  <c r="AD173" i="74"/>
  <c r="AD167" i="74"/>
  <c r="AD161" i="74"/>
  <c r="AD155" i="74"/>
  <c r="AD149" i="74"/>
  <c r="AA221" i="74"/>
  <c r="AA215" i="74"/>
  <c r="AA209" i="74"/>
  <c r="AA203" i="74"/>
  <c r="AA197" i="74"/>
  <c r="AB211" i="74"/>
  <c r="AB199" i="74"/>
  <c r="AC189" i="74"/>
  <c r="AC180" i="74"/>
  <c r="AC171" i="74"/>
  <c r="AC162" i="74"/>
  <c r="AC153" i="74"/>
  <c r="AD144" i="74"/>
  <c r="AC136" i="74"/>
  <c r="AC130" i="74"/>
  <c r="AC124" i="74"/>
  <c r="AC118" i="74"/>
  <c r="AC214" i="74"/>
  <c r="AC202" i="74"/>
  <c r="AA192" i="74"/>
  <c r="AA183" i="74"/>
  <c r="AA174" i="74"/>
  <c r="AA165" i="74"/>
  <c r="AA156" i="74"/>
  <c r="AA147" i="74"/>
  <c r="AB138" i="74"/>
  <c r="AA132" i="74"/>
  <c r="AA126" i="74"/>
  <c r="AA120" i="74"/>
  <c r="AB220" i="74"/>
  <c r="AB208" i="74"/>
  <c r="AB196" i="74"/>
  <c r="AC209" i="74"/>
  <c r="AC197" i="74"/>
  <c r="AA178" i="74"/>
  <c r="AA160" i="74"/>
  <c r="AD142" i="74"/>
  <c r="AE131" i="74"/>
  <c r="AE122" i="74"/>
  <c r="AB193" i="74"/>
  <c r="AB166" i="74"/>
  <c r="AA184" i="74"/>
  <c r="AA166" i="74"/>
  <c r="AA148" i="74"/>
  <c r="AB172" i="74"/>
  <c r="AB183" i="74"/>
  <c r="AB165" i="74"/>
  <c r="AB147" i="74"/>
  <c r="AE133" i="74"/>
  <c r="AE124" i="74"/>
  <c r="AE115" i="74"/>
  <c r="AD116" i="75"/>
  <c r="AB129" i="75"/>
  <c r="AD134" i="75"/>
  <c r="AC176" i="75"/>
  <c r="AC139" i="75"/>
  <c r="AC169" i="75"/>
  <c r="AB124" i="75"/>
  <c r="AB137" i="75"/>
  <c r="AB164" i="75"/>
  <c r="AB119" i="75"/>
  <c r="AC137" i="75"/>
  <c r="AC155" i="75"/>
  <c r="AB185" i="75"/>
  <c r="AB123" i="75"/>
  <c r="AC140" i="75"/>
  <c r="AC158" i="75"/>
  <c r="AE186" i="75"/>
  <c r="AA127" i="75"/>
  <c r="AC147" i="75"/>
  <c r="AB176" i="75"/>
  <c r="AC182" i="75"/>
  <c r="AC210" i="75"/>
  <c r="AA120" i="75"/>
  <c r="AA129" i="75"/>
  <c r="AE138" i="75"/>
  <c r="AE156" i="75"/>
  <c r="AE174" i="75"/>
  <c r="AC196" i="75"/>
  <c r="AC220" i="75"/>
  <c r="AC120" i="75"/>
  <c r="AC126" i="75"/>
  <c r="AC132" i="75"/>
  <c r="AB139" i="75"/>
  <c r="AB148" i="75"/>
  <c r="AB157" i="75"/>
  <c r="AB166" i="75"/>
  <c r="AB175" i="75"/>
  <c r="AB184" i="75"/>
  <c r="AE194" i="75"/>
  <c r="AE206" i="75"/>
  <c r="AE218" i="75"/>
  <c r="AE119" i="75"/>
  <c r="AE125" i="75"/>
  <c r="AE131" i="75"/>
  <c r="AB138" i="75"/>
  <c r="AB147" i="75"/>
  <c r="AB156" i="75"/>
  <c r="AB165" i="75"/>
  <c r="AB174" i="75"/>
  <c r="AB183" i="75"/>
  <c r="AC193" i="75"/>
  <c r="AC205" i="75"/>
  <c r="AC217" i="75"/>
  <c r="AE195" i="75"/>
  <c r="AE207" i="75"/>
  <c r="AE219" i="75"/>
  <c r="AA141" i="75"/>
  <c r="AA147" i="75"/>
  <c r="AA153" i="75"/>
  <c r="AA159" i="75"/>
  <c r="AA165" i="75"/>
  <c r="AA171" i="75"/>
  <c r="AA177" i="75"/>
  <c r="AA183" i="75"/>
  <c r="AA189" i="75"/>
  <c r="AA195" i="75"/>
  <c r="AA201" i="75"/>
  <c r="AA207" i="75"/>
  <c r="AA213" i="75"/>
  <c r="AA219" i="75"/>
  <c r="AB192" i="75"/>
  <c r="AB198" i="75"/>
  <c r="AB204" i="75"/>
  <c r="AB210" i="75"/>
  <c r="AB216" i="75"/>
  <c r="AD140" i="75"/>
  <c r="AD158" i="75"/>
  <c r="AD176" i="75"/>
  <c r="AD194" i="75"/>
  <c r="AD217" i="75"/>
  <c r="AD216" i="75"/>
  <c r="AD210" i="75"/>
  <c r="AD204" i="75"/>
  <c r="AD198" i="75"/>
  <c r="AD192" i="75"/>
  <c r="AD186" i="75"/>
  <c r="AD180" i="75"/>
  <c r="AD174" i="75"/>
  <c r="AD168" i="75"/>
  <c r="AD162" i="75"/>
  <c r="AD156" i="75"/>
  <c r="AD150" i="75"/>
  <c r="AD144" i="75"/>
  <c r="AD138" i="75"/>
  <c r="AB217" i="75"/>
  <c r="AD215" i="75"/>
  <c r="AD209" i="75"/>
  <c r="AD203" i="75"/>
  <c r="AD197" i="75"/>
  <c r="AD191" i="75"/>
  <c r="AD185" i="75"/>
  <c r="AD179" i="75"/>
  <c r="AD173" i="75"/>
  <c r="AD167" i="75"/>
  <c r="AD161" i="75"/>
  <c r="AD155" i="75"/>
  <c r="AD149" i="75"/>
  <c r="AD143" i="75"/>
  <c r="AD221" i="75"/>
  <c r="AD214" i="75"/>
  <c r="AD208" i="75"/>
  <c r="AD202" i="75"/>
  <c r="AD196" i="75"/>
  <c r="AD190" i="75"/>
  <c r="AD184" i="75"/>
  <c r="AD178" i="75"/>
  <c r="AD172" i="75"/>
  <c r="AD166" i="75"/>
  <c r="AD160" i="75"/>
  <c r="AD154" i="75"/>
  <c r="AD148" i="75"/>
  <c r="AD142" i="75"/>
  <c r="AD220" i="75"/>
  <c r="AD213" i="75"/>
  <c r="AD207" i="75"/>
  <c r="AD201" i="75"/>
  <c r="AD195" i="75"/>
  <c r="AD189" i="75"/>
  <c r="AD183" i="75"/>
  <c r="AD177" i="75"/>
  <c r="AD171" i="75"/>
  <c r="AD165" i="75"/>
  <c r="AD159" i="75"/>
  <c r="AD153" i="75"/>
  <c r="AD147" i="75"/>
  <c r="AD141" i="75"/>
  <c r="AB220" i="75"/>
  <c r="BI20" i="75"/>
  <c r="BI26" i="75"/>
  <c r="BI23" i="75"/>
  <c r="AF183" i="75" l="1"/>
  <c r="AF214" i="75"/>
  <c r="AF40" i="73"/>
  <c r="AF141" i="73"/>
  <c r="AF86" i="73"/>
  <c r="AF138" i="73"/>
  <c r="AF220" i="73"/>
  <c r="AF143" i="73"/>
  <c r="AF63" i="73"/>
  <c r="AF175" i="73"/>
  <c r="AF95" i="73"/>
  <c r="AF10" i="73"/>
  <c r="AF140" i="73"/>
  <c r="AF105" i="73"/>
  <c r="AF36" i="73"/>
  <c r="AF188" i="73"/>
  <c r="AF108" i="73"/>
  <c r="AF117" i="73"/>
  <c r="AF94" i="73"/>
  <c r="AF142" i="73"/>
  <c r="AF97" i="73"/>
  <c r="AF15" i="73"/>
  <c r="AF76" i="73"/>
  <c r="AF147" i="73"/>
  <c r="AF184" i="73"/>
  <c r="AF213" i="73"/>
  <c r="AF29" i="73"/>
  <c r="AF133" i="73"/>
  <c r="AF64" i="73"/>
  <c r="AF48" i="73"/>
  <c r="AF191" i="73"/>
  <c r="AF186" i="73"/>
  <c r="AF9" i="73"/>
  <c r="AF30" i="73"/>
  <c r="AF192" i="73"/>
  <c r="AF13" i="73"/>
  <c r="AF169" i="73"/>
  <c r="AF25" i="73"/>
  <c r="AF77" i="73"/>
  <c r="AF129" i="73"/>
  <c r="AF46" i="73"/>
  <c r="AF68" i="73"/>
  <c r="AF203" i="73"/>
  <c r="AF81" i="73"/>
  <c r="AF166" i="73"/>
  <c r="AF22" i="73"/>
  <c r="AF67" i="73"/>
  <c r="AF155" i="73"/>
  <c r="AF134" i="73"/>
  <c r="AF54" i="73"/>
  <c r="AF38" i="73"/>
  <c r="AF136" i="73"/>
  <c r="AF215" i="73"/>
  <c r="AF59" i="73"/>
  <c r="AF160" i="73"/>
  <c r="AF16" i="73"/>
  <c r="AF109" i="73"/>
  <c r="AF115" i="73"/>
  <c r="AF58" i="73"/>
  <c r="AF103" i="73"/>
  <c r="AF167" i="73"/>
  <c r="AF18" i="73"/>
  <c r="AF84" i="73"/>
  <c r="AF49" i="73"/>
  <c r="AF60" i="73"/>
  <c r="AF99" i="73"/>
  <c r="AF14" i="73"/>
  <c r="AF101" i="73"/>
  <c r="AF21" i="73"/>
  <c r="AF111" i="73"/>
  <c r="AF31" i="73"/>
  <c r="AF6" i="73"/>
  <c r="AF100" i="73"/>
  <c r="AF122" i="73"/>
  <c r="AF42" i="73"/>
  <c r="AF150" i="73"/>
  <c r="AF27" i="73"/>
  <c r="AF200" i="73"/>
  <c r="AF204" i="73"/>
  <c r="AF43" i="73"/>
  <c r="AF114" i="73"/>
  <c r="AF159" i="73"/>
  <c r="AF120" i="73"/>
  <c r="AF11" i="73"/>
  <c r="AF146" i="73"/>
  <c r="AF130" i="73"/>
  <c r="AF61" i="73"/>
  <c r="AF172" i="73"/>
  <c r="AF123" i="73"/>
  <c r="AF135" i="73"/>
  <c r="AF50" i="73"/>
  <c r="AF161" i="73"/>
  <c r="AF156" i="73"/>
  <c r="AF217" i="73"/>
  <c r="AF207" i="73"/>
  <c r="AF193" i="73"/>
  <c r="AF110" i="73"/>
  <c r="AF24" i="73"/>
  <c r="AF164" i="73"/>
  <c r="AF89" i="73"/>
  <c r="AF157" i="73"/>
  <c r="AF154" i="73"/>
  <c r="AF201" i="73"/>
  <c r="AF132" i="73"/>
  <c r="AF52" i="73"/>
  <c r="AF79" i="73"/>
  <c r="AF65" i="73"/>
  <c r="AF87" i="73"/>
  <c r="AF7" i="73"/>
  <c r="AF113" i="73"/>
  <c r="AF33" i="73"/>
  <c r="AF182" i="73"/>
  <c r="AF12" i="73"/>
  <c r="AF158" i="73"/>
  <c r="AF206" i="73"/>
  <c r="AF187" i="73"/>
  <c r="AF212" i="73"/>
  <c r="AF8" i="73"/>
  <c r="AF214" i="73"/>
  <c r="AF91" i="73"/>
  <c r="AF162" i="73"/>
  <c r="AF174" i="73"/>
  <c r="AF121" i="73"/>
  <c r="AF171" i="73"/>
  <c r="AF92" i="73"/>
  <c r="AF57" i="73"/>
  <c r="AF41" i="73"/>
  <c r="AF62" i="73"/>
  <c r="AF107" i="73"/>
  <c r="AF178" i="73"/>
  <c r="AF119" i="73"/>
  <c r="AF152" i="73"/>
  <c r="AF75" i="73"/>
  <c r="AF210" i="73"/>
  <c r="AF194" i="73"/>
  <c r="AF153" i="73"/>
  <c r="AF83" i="73"/>
  <c r="AF56" i="73"/>
  <c r="AF149" i="73"/>
  <c r="AF196" i="73"/>
  <c r="AF34" i="73"/>
  <c r="AF74" i="73"/>
  <c r="AF104" i="73"/>
  <c r="AF127" i="73"/>
  <c r="AF124" i="73"/>
  <c r="AF23" i="73"/>
  <c r="AF53" i="73"/>
  <c r="AF183" i="73"/>
  <c r="AF70" i="73"/>
  <c r="AF82" i="73"/>
  <c r="AF85" i="73"/>
  <c r="AF88" i="73"/>
  <c r="AF126" i="73"/>
  <c r="AF102" i="73"/>
  <c r="AF189" i="73"/>
  <c r="AF218" i="73"/>
  <c r="AF199" i="73"/>
  <c r="AF55" i="73"/>
  <c r="AF180" i="73"/>
  <c r="AF205" i="73"/>
  <c r="AF72" i="73"/>
  <c r="AF151" i="73"/>
  <c r="AF71" i="73"/>
  <c r="AF177" i="73"/>
  <c r="AF80" i="73"/>
  <c r="AF98" i="73"/>
  <c r="AF35" i="73"/>
  <c r="AF69" i="73"/>
  <c r="AF37" i="73"/>
  <c r="AF179" i="73"/>
  <c r="AF198" i="73"/>
  <c r="AF96" i="73"/>
  <c r="AF17" i="73"/>
  <c r="AF125" i="73"/>
  <c r="AF145" i="73"/>
  <c r="AF131" i="73"/>
  <c r="AF195" i="73"/>
  <c r="AF118" i="73"/>
  <c r="AF106" i="73"/>
  <c r="AF32" i="73"/>
  <c r="AF176" i="73"/>
  <c r="AF139" i="73"/>
  <c r="AF45" i="73"/>
  <c r="AF211" i="73"/>
  <c r="AF190" i="73"/>
  <c r="AF197" i="73"/>
  <c r="AF209" i="73"/>
  <c r="AF44" i="73"/>
  <c r="AF116" i="73"/>
  <c r="AF173" i="73"/>
  <c r="AF202" i="73"/>
  <c r="AF181" i="73"/>
  <c r="AF93" i="73"/>
  <c r="AF112" i="73"/>
  <c r="AF73" i="73"/>
  <c r="AF78" i="73"/>
  <c r="AF137" i="73"/>
  <c r="AF185" i="73"/>
  <c r="AF221" i="73"/>
  <c r="AF208" i="73"/>
  <c r="AF51" i="73"/>
  <c r="AF20" i="73"/>
  <c r="AF148" i="73"/>
  <c r="AF163" i="73"/>
  <c r="AF90" i="73"/>
  <c r="AF216" i="73"/>
  <c r="AF39" i="73"/>
  <c r="AF144" i="73"/>
  <c r="AF168" i="73"/>
  <c r="AF66" i="73"/>
  <c r="AF128" i="73"/>
  <c r="AF26" i="73"/>
  <c r="AF170" i="73"/>
  <c r="AF28" i="73"/>
  <c r="AF19" i="73"/>
  <c r="AF47" i="73"/>
  <c r="AF219" i="73"/>
  <c r="AF165" i="73"/>
  <c r="AF18" i="74"/>
  <c r="AF151" i="74"/>
  <c r="AF64" i="74"/>
  <c r="AF14" i="74"/>
  <c r="AF89" i="74"/>
  <c r="AF52" i="74"/>
  <c r="AF43" i="74"/>
  <c r="AF179" i="74"/>
  <c r="AF127" i="74"/>
  <c r="AF214" i="74"/>
  <c r="AF92" i="74"/>
  <c r="AF141" i="74"/>
  <c r="AF16" i="74"/>
  <c r="AF68" i="74"/>
  <c r="AF71" i="74"/>
  <c r="AF185" i="74"/>
  <c r="AF195" i="74"/>
  <c r="AF166" i="74"/>
  <c r="AF168" i="74"/>
  <c r="AF156" i="74"/>
  <c r="AF106" i="74"/>
  <c r="AF34" i="74"/>
  <c r="AF72" i="74"/>
  <c r="AF70" i="74"/>
  <c r="AF82" i="74"/>
  <c r="AF137" i="74"/>
  <c r="AF109" i="74"/>
  <c r="AF9" i="74"/>
  <c r="AF13" i="74"/>
  <c r="AF42" i="74"/>
  <c r="AF120" i="74"/>
  <c r="AF95" i="74"/>
  <c r="AF74" i="74"/>
  <c r="AF21" i="74"/>
  <c r="AF59" i="74"/>
  <c r="AF81" i="74"/>
  <c r="AF202" i="74"/>
  <c r="AF171" i="74"/>
  <c r="AF152" i="74"/>
  <c r="AF136" i="74"/>
  <c r="AF102" i="74"/>
  <c r="AF192" i="74"/>
  <c r="AF90" i="74"/>
  <c r="AF107" i="74"/>
  <c r="AF11" i="74"/>
  <c r="AF28" i="74"/>
  <c r="AF85" i="74"/>
  <c r="AF121" i="74"/>
  <c r="AF140" i="74"/>
  <c r="AF132" i="74"/>
  <c r="AF184" i="74"/>
  <c r="AF19" i="74"/>
  <c r="AF93" i="74"/>
  <c r="AF54" i="74"/>
  <c r="AF110" i="74"/>
  <c r="AF186" i="74"/>
  <c r="AF76" i="74"/>
  <c r="AF216" i="74"/>
  <c r="AF78" i="74"/>
  <c r="AF117" i="74"/>
  <c r="AF88" i="74"/>
  <c r="AF155" i="74"/>
  <c r="AF167" i="74"/>
  <c r="AF177" i="74"/>
  <c r="AF147" i="74"/>
  <c r="AF91" i="74"/>
  <c r="AF113" i="74"/>
  <c r="AF57" i="74"/>
  <c r="AF97" i="74"/>
  <c r="AF60" i="74"/>
  <c r="AF206" i="74"/>
  <c r="AF79" i="74"/>
  <c r="AF75" i="74"/>
  <c r="AF123" i="74"/>
  <c r="AF29" i="74"/>
  <c r="AF153" i="74"/>
  <c r="AF154" i="74"/>
  <c r="AF175" i="74"/>
  <c r="AF146" i="74"/>
  <c r="AF197" i="74"/>
  <c r="AF96" i="74"/>
  <c r="AF149" i="74"/>
  <c r="AF124" i="74"/>
  <c r="AF131" i="74"/>
  <c r="AF144" i="74"/>
  <c r="AF105" i="74"/>
  <c r="AF116" i="74"/>
  <c r="AF162" i="74"/>
  <c r="AF210" i="74"/>
  <c r="AF138" i="74"/>
  <c r="AF164" i="74"/>
  <c r="AF211" i="74"/>
  <c r="AF32" i="74"/>
  <c r="AF56" i="74"/>
  <c r="AF207" i="74"/>
  <c r="AF48" i="74"/>
  <c r="AF25" i="74"/>
  <c r="AF180" i="74"/>
  <c r="AF200" i="74"/>
  <c r="AF148" i="74"/>
  <c r="AF130" i="74"/>
  <c r="AF41" i="74"/>
  <c r="AF44" i="74"/>
  <c r="AF183" i="74"/>
  <c r="AF86" i="74"/>
  <c r="AF163" i="74"/>
  <c r="AF39" i="74"/>
  <c r="AF26" i="74"/>
  <c r="AF36" i="74"/>
  <c r="AF69" i="74"/>
  <c r="AF128" i="74"/>
  <c r="AF126" i="74"/>
  <c r="AF125" i="74"/>
  <c r="AF150" i="74"/>
  <c r="AF77" i="74"/>
  <c r="AF101" i="74"/>
  <c r="AF30" i="74"/>
  <c r="AF160" i="74"/>
  <c r="AF176" i="74"/>
  <c r="AF115" i="74"/>
  <c r="AF165" i="74"/>
  <c r="AF84" i="74"/>
  <c r="AF169" i="74"/>
  <c r="AF98" i="74"/>
  <c r="AF118" i="74"/>
  <c r="AF205" i="74"/>
  <c r="AF49" i="74"/>
  <c r="AF213" i="74"/>
  <c r="AF157" i="74"/>
  <c r="AF62" i="74"/>
  <c r="AF203" i="74"/>
  <c r="AF199" i="74"/>
  <c r="AF188" i="74"/>
  <c r="AF22" i="74"/>
  <c r="AF215" i="74"/>
  <c r="AF217" i="74"/>
  <c r="AF219" i="74"/>
  <c r="AF212" i="74"/>
  <c r="AF63" i="74"/>
  <c r="AF119" i="74"/>
  <c r="AF100" i="74"/>
  <c r="AF38" i="74"/>
  <c r="AF135" i="74"/>
  <c r="AF178" i="74"/>
  <c r="AF208" i="74"/>
  <c r="AF209" i="74"/>
  <c r="AF218" i="74"/>
  <c r="AF172" i="74"/>
  <c r="AF65" i="74"/>
  <c r="AF134" i="74"/>
  <c r="AF104" i="74"/>
  <c r="AF103" i="74"/>
  <c r="AF158" i="74"/>
  <c r="AF47" i="74"/>
  <c r="AF159" i="74"/>
  <c r="AF114" i="74"/>
  <c r="AF58" i="74"/>
  <c r="AF94" i="74"/>
  <c r="AF66" i="74"/>
  <c r="AF139" i="74"/>
  <c r="AF190" i="74"/>
  <c r="AF37" i="74"/>
  <c r="AF196" i="74"/>
  <c r="AF142" i="74"/>
  <c r="AF174" i="74"/>
  <c r="AF204" i="74"/>
  <c r="AF83" i="74"/>
  <c r="AF189" i="74"/>
  <c r="AF112" i="74"/>
  <c r="AF170" i="74"/>
  <c r="AF46" i="74"/>
  <c r="AF182" i="74"/>
  <c r="AF111" i="74"/>
  <c r="AF181" i="74"/>
  <c r="AF51" i="74"/>
  <c r="AF194" i="74"/>
  <c r="AF173" i="74"/>
  <c r="AF193" i="74"/>
  <c r="AF133" i="74"/>
  <c r="AF220" i="74"/>
  <c r="AF201" i="74"/>
  <c r="AF198" i="74"/>
  <c r="AF99" i="74"/>
  <c r="AF221" i="74"/>
  <c r="AF187" i="74"/>
  <c r="AF53" i="74"/>
  <c r="AF108" i="74"/>
  <c r="AF143" i="74"/>
  <c r="AF23" i="74"/>
  <c r="AF129" i="74"/>
  <c r="AF122" i="74"/>
  <c r="AF161" i="74"/>
  <c r="AF145" i="74"/>
  <c r="AF33" i="74"/>
  <c r="AF191" i="74"/>
  <c r="AF5" i="74"/>
  <c r="AF6" i="74"/>
  <c r="AF87" i="74"/>
  <c r="AF67" i="74"/>
  <c r="AF55" i="74"/>
  <c r="AF45" i="74"/>
  <c r="AF35" i="74"/>
  <c r="AF27" i="74"/>
  <c r="AF24" i="74"/>
  <c r="AF15" i="74"/>
  <c r="AF10" i="74"/>
  <c r="AF8" i="74"/>
  <c r="AF80" i="74"/>
  <c r="AF73" i="74"/>
  <c r="AF61" i="74"/>
  <c r="AF50" i="74"/>
  <c r="AF40" i="74"/>
  <c r="AF31" i="74"/>
  <c r="AF20" i="74"/>
  <c r="AF17" i="74"/>
  <c r="AF12" i="74"/>
  <c r="AF7" i="74"/>
  <c r="AF93" i="75"/>
  <c r="AF102" i="75"/>
  <c r="AF38" i="75"/>
  <c r="AF47" i="75"/>
  <c r="AF40" i="75"/>
  <c r="AF75" i="75"/>
  <c r="AF146" i="75"/>
  <c r="AF148" i="75"/>
  <c r="AF59" i="75"/>
  <c r="AF74" i="75"/>
  <c r="AF35" i="75"/>
  <c r="AF51" i="75"/>
  <c r="AF32" i="75"/>
  <c r="AF73" i="75"/>
  <c r="AF181" i="75"/>
  <c r="AF200" i="75"/>
  <c r="AF160" i="75"/>
  <c r="AF82" i="75"/>
  <c r="AF19" i="75"/>
  <c r="AF114" i="75"/>
  <c r="AF12" i="75"/>
  <c r="AF212" i="75"/>
  <c r="AF91" i="75"/>
  <c r="AF213" i="75"/>
  <c r="AF48" i="75"/>
  <c r="AF55" i="75"/>
  <c r="AF36" i="75"/>
  <c r="AF56" i="75"/>
  <c r="AF177" i="75"/>
  <c r="AF137" i="75"/>
  <c r="AF121" i="75"/>
  <c r="AF113" i="75"/>
  <c r="AF150" i="75"/>
  <c r="AF131" i="75"/>
  <c r="AF145" i="75"/>
  <c r="AF64" i="75"/>
  <c r="AF80" i="75"/>
  <c r="AF7" i="75"/>
  <c r="AF127" i="75"/>
  <c r="AF11" i="75"/>
  <c r="AF216" i="75"/>
  <c r="AF97" i="75"/>
  <c r="AF90" i="75"/>
  <c r="AF67" i="75"/>
  <c r="AF94" i="75"/>
  <c r="AF43" i="75"/>
  <c r="AF8" i="75"/>
  <c r="AF184" i="75"/>
  <c r="AF218" i="75"/>
  <c r="AF193" i="75"/>
  <c r="AF144" i="75"/>
  <c r="AF88" i="75"/>
  <c r="AF61" i="75"/>
  <c r="AF17" i="75"/>
  <c r="AF98" i="75"/>
  <c r="AF149" i="75"/>
  <c r="AF197" i="75"/>
  <c r="AF171" i="75"/>
  <c r="AF6" i="75"/>
  <c r="AF96" i="75"/>
  <c r="AF37" i="75"/>
  <c r="AF107" i="75"/>
  <c r="AF130" i="75"/>
  <c r="AF161" i="75"/>
  <c r="AF136" i="75"/>
  <c r="AF52" i="75"/>
  <c r="AF209" i="75"/>
  <c r="AF62" i="75"/>
  <c r="AF215" i="75"/>
  <c r="AF170" i="75"/>
  <c r="AF217" i="75"/>
  <c r="AF5" i="73"/>
  <c r="AF69" i="75"/>
  <c r="AF101" i="75"/>
  <c r="AF108" i="75"/>
  <c r="AF157" i="75"/>
  <c r="AF147" i="75"/>
  <c r="AF65" i="75"/>
  <c r="AF111" i="75"/>
  <c r="AF125" i="75"/>
  <c r="AF186" i="75"/>
  <c r="AF155" i="75"/>
  <c r="AF199" i="75"/>
  <c r="AF178" i="75"/>
  <c r="AF142" i="75"/>
  <c r="AF13" i="75"/>
  <c r="AF57" i="75"/>
  <c r="AF86" i="75"/>
  <c r="AF29" i="75"/>
  <c r="AF25" i="75"/>
  <c r="AF173" i="75"/>
  <c r="AF172" i="75"/>
  <c r="AF105" i="75"/>
  <c r="AF22" i="75"/>
  <c r="AF46" i="75"/>
  <c r="AF132" i="75"/>
  <c r="AF194" i="75"/>
  <c r="AF20" i="75"/>
  <c r="AF58" i="75"/>
  <c r="AF54" i="75"/>
  <c r="AF23" i="75"/>
  <c r="AF45" i="75"/>
  <c r="AF138" i="75"/>
  <c r="AF68" i="75"/>
  <c r="AF87" i="75"/>
  <c r="AF77" i="75"/>
  <c r="AF185" i="75"/>
  <c r="AF119" i="75"/>
  <c r="AF118" i="75"/>
  <c r="AF190" i="75"/>
  <c r="AF205" i="75"/>
  <c r="AF182" i="75"/>
  <c r="AF103" i="75"/>
  <c r="AF116" i="75"/>
  <c r="AF115" i="75"/>
  <c r="AF204" i="75"/>
  <c r="AF221" i="75"/>
  <c r="AF28" i="75"/>
  <c r="AF164" i="75"/>
  <c r="AF166" i="75"/>
  <c r="AF71" i="75"/>
  <c r="AF207" i="75"/>
  <c r="AF110" i="75"/>
  <c r="AF124" i="75"/>
  <c r="AF211" i="75"/>
  <c r="AF112" i="75"/>
  <c r="AF153" i="75"/>
  <c r="AF106" i="75"/>
  <c r="AF158" i="75"/>
  <c r="AF141" i="75"/>
  <c r="AF133" i="75"/>
  <c r="AF167" i="75"/>
  <c r="AF203" i="75"/>
  <c r="AF189" i="75"/>
  <c r="AF16" i="75"/>
  <c r="AF89" i="75"/>
  <c r="AF84" i="75"/>
  <c r="AF78" i="75"/>
  <c r="AF109" i="75"/>
  <c r="AF66" i="75"/>
  <c r="AF39" i="75"/>
  <c r="AF95" i="75"/>
  <c r="AF187" i="75"/>
  <c r="AF174" i="75"/>
  <c r="AF50" i="75"/>
  <c r="AF143" i="75"/>
  <c r="AF154" i="75"/>
  <c r="AF72" i="75"/>
  <c r="AF176" i="75"/>
  <c r="AF159" i="75"/>
  <c r="AF27" i="75"/>
  <c r="AF208" i="75"/>
  <c r="AF198" i="75"/>
  <c r="AF196" i="75"/>
  <c r="AF41" i="75"/>
  <c r="AF70" i="75"/>
  <c r="AF202" i="75"/>
  <c r="AF192" i="75"/>
  <c r="AF34" i="75"/>
  <c r="AF117" i="75"/>
  <c r="AF122" i="75"/>
  <c r="AF162" i="75"/>
  <c r="AF123" i="75"/>
  <c r="AF168" i="75"/>
  <c r="AF30" i="75"/>
  <c r="AF156" i="75"/>
  <c r="AF49" i="75"/>
  <c r="AF120" i="75"/>
  <c r="AF26" i="75"/>
  <c r="AF33" i="75"/>
  <c r="AF206" i="75"/>
  <c r="AF126" i="75"/>
  <c r="AF169" i="75"/>
  <c r="AF63" i="75"/>
  <c r="AF5" i="75"/>
  <c r="AF9" i="75"/>
  <c r="AF10" i="75"/>
  <c r="AF188" i="75"/>
  <c r="AF201" i="75"/>
  <c r="AF163" i="75"/>
  <c r="AF140" i="75"/>
  <c r="AF191" i="75"/>
  <c r="AF165" i="75"/>
  <c r="AF42" i="75"/>
  <c r="AF83" i="75"/>
  <c r="AF195" i="75"/>
  <c r="AF151" i="75"/>
  <c r="AF128" i="75"/>
  <c r="AF152" i="75"/>
  <c r="AF134" i="75"/>
  <c r="AF53" i="75"/>
  <c r="AF81" i="75"/>
  <c r="AF31" i="75"/>
  <c r="AF18" i="75"/>
  <c r="AF175" i="75"/>
  <c r="AF85" i="75"/>
  <c r="AF129" i="75"/>
  <c r="AF76" i="75"/>
  <c r="AF100" i="75"/>
  <c r="AF21" i="75"/>
  <c r="AF24" i="75"/>
  <c r="AF210" i="75"/>
  <c r="AF135" i="75"/>
  <c r="AF179" i="75"/>
  <c r="AF139" i="75"/>
  <c r="AF14" i="75"/>
  <c r="AF15" i="75"/>
  <c r="AF79" i="75"/>
  <c r="AF219" i="75"/>
  <c r="AF180" i="75"/>
  <c r="AF60" i="75"/>
  <c r="AF220" i="75"/>
  <c r="AF99" i="75"/>
  <c r="AF104" i="75"/>
  <c r="AF92" i="75"/>
  <c r="AF44" i="75"/>
  <c r="AB175" i="86"/>
  <c r="I24" i="87"/>
  <c r="AD191" i="86"/>
  <c r="AB64" i="86"/>
  <c r="AB55" i="86"/>
  <c r="AA21" i="86"/>
  <c r="AE144" i="86"/>
  <c r="AB304" i="86"/>
  <c r="AD252" i="86"/>
  <c r="AD350" i="86"/>
  <c r="AB338" i="86"/>
  <c r="AB278" i="86"/>
  <c r="AA122" i="86"/>
  <c r="AB162" i="86"/>
  <c r="AA313" i="86"/>
  <c r="AD22" i="86"/>
  <c r="AC188" i="86"/>
  <c r="AB298" i="86"/>
  <c r="AA160" i="86"/>
  <c r="AE61" i="86"/>
  <c r="AB311" i="86"/>
  <c r="AE230" i="86"/>
  <c r="AD112" i="86"/>
  <c r="AE137" i="86"/>
  <c r="AD43" i="86"/>
  <c r="AC283" i="86"/>
  <c r="AE163" i="86"/>
  <c r="I20" i="86"/>
  <c r="AB211" i="86"/>
  <c r="AB67" i="86"/>
  <c r="AB189" i="86"/>
  <c r="AC114" i="86"/>
  <c r="I14" i="87"/>
  <c r="AB129" i="86"/>
  <c r="AD271" i="86"/>
  <c r="AB274" i="86"/>
  <c r="AB15" i="86"/>
  <c r="AC155" i="86"/>
  <c r="AE21" i="86"/>
  <c r="AA162" i="86"/>
  <c r="AC53" i="86"/>
  <c r="AA100" i="86"/>
  <c r="AC294" i="86"/>
  <c r="AB116" i="86"/>
  <c r="AC319" i="86"/>
  <c r="AE117" i="86"/>
  <c r="AD90" i="86"/>
  <c r="AB257" i="86"/>
  <c r="AC357" i="86"/>
  <c r="AC261" i="86"/>
  <c r="AE334" i="86"/>
  <c r="AA341" i="86"/>
  <c r="AC132" i="86"/>
  <c r="AA258" i="86"/>
  <c r="AE132" i="86"/>
  <c r="AE74" i="86"/>
  <c r="AA10" i="86"/>
  <c r="AE323" i="86"/>
  <c r="AC82" i="86"/>
  <c r="AD315" i="86"/>
  <c r="AA325" i="86"/>
  <c r="AA304" i="86"/>
  <c r="AD82" i="86"/>
  <c r="AD157" i="86"/>
  <c r="AB6" i="86"/>
  <c r="AA287" i="86"/>
  <c r="AD102" i="86"/>
  <c r="AD26" i="86"/>
  <c r="AC247" i="86"/>
  <c r="AC310" i="86"/>
  <c r="AB277" i="86"/>
  <c r="AD54" i="86"/>
  <c r="AE351" i="86"/>
  <c r="AB255" i="86"/>
  <c r="AE161" i="86"/>
  <c r="AB294" i="86"/>
  <c r="AC79" i="86"/>
  <c r="AB253" i="86"/>
  <c r="AB208" i="86"/>
  <c r="AC204" i="86"/>
  <c r="AC277" i="86"/>
  <c r="AA168" i="86"/>
  <c r="AC149" i="86"/>
  <c r="AC251" i="86"/>
  <c r="AA263" i="86"/>
  <c r="AA347" i="86"/>
  <c r="AE301" i="86"/>
  <c r="AC303" i="86"/>
  <c r="AD229" i="86"/>
  <c r="AA223" i="86"/>
  <c r="AC198" i="86"/>
  <c r="AE72" i="86"/>
  <c r="AC248" i="86"/>
  <c r="AD53" i="86"/>
  <c r="AB232" i="86"/>
  <c r="AE229" i="86"/>
  <c r="AC349" i="86"/>
  <c r="AD67" i="86"/>
  <c r="AC115" i="86"/>
  <c r="AB212" i="86"/>
  <c r="AE114" i="86"/>
  <c r="AC197" i="86"/>
  <c r="AA61" i="86"/>
  <c r="AD146" i="86"/>
  <c r="AC355" i="86"/>
  <c r="AA30" i="86"/>
  <c r="AA299" i="86"/>
  <c r="AA207" i="86"/>
  <c r="AD165" i="86"/>
  <c r="AC336" i="86"/>
  <c r="AE81" i="86"/>
  <c r="AE313" i="86"/>
  <c r="AC122" i="86"/>
  <c r="AA266" i="86"/>
  <c r="AB76" i="86"/>
  <c r="AE168" i="86"/>
  <c r="AD24" i="86"/>
  <c r="AC315" i="86"/>
  <c r="AA318" i="86"/>
  <c r="AC55" i="86"/>
  <c r="AE50" i="86"/>
  <c r="AE97" i="86"/>
  <c r="I19" i="87"/>
  <c r="AE29" i="86"/>
  <c r="AB89" i="86"/>
  <c r="AB194" i="86"/>
  <c r="AC291" i="86"/>
  <c r="AB19" i="86"/>
  <c r="AE148" i="86"/>
  <c r="AD221" i="86"/>
  <c r="AD125" i="86"/>
  <c r="AC304" i="86"/>
  <c r="AE143" i="86"/>
  <c r="AE131" i="86"/>
  <c r="AE348" i="86"/>
  <c r="AB322" i="86"/>
  <c r="AB59" i="86"/>
  <c r="AE9" i="86"/>
  <c r="AA26" i="86"/>
  <c r="AC199" i="86"/>
  <c r="AB228" i="86"/>
  <c r="AA250" i="86"/>
  <c r="AD151" i="86"/>
  <c r="AC81" i="86"/>
  <c r="AA320" i="86"/>
  <c r="AC352" i="86"/>
  <c r="AC87" i="86"/>
  <c r="AD276" i="86"/>
  <c r="AB364" i="86"/>
  <c r="AC162" i="86"/>
  <c r="AE69" i="86"/>
  <c r="AE105" i="86"/>
  <c r="AB349" i="86"/>
  <c r="AC125" i="86"/>
  <c r="AC317" i="86"/>
  <c r="AE251" i="86"/>
  <c r="AB154" i="86"/>
  <c r="AB45" i="86"/>
  <c r="AA171" i="86"/>
  <c r="AC215" i="86"/>
  <c r="AC62" i="86"/>
  <c r="AB188" i="86"/>
  <c r="AE204" i="86"/>
  <c r="AA211" i="86"/>
  <c r="AC10" i="86"/>
  <c r="AA214" i="86"/>
  <c r="AA37" i="86"/>
  <c r="AB99" i="86"/>
  <c r="AB100" i="86"/>
  <c r="AA189" i="86"/>
  <c r="AD15" i="86"/>
  <c r="AE250" i="86"/>
  <c r="AB269" i="86"/>
  <c r="AB307" i="86"/>
  <c r="I5" i="86"/>
  <c r="AC278" i="86"/>
  <c r="AE201" i="86"/>
  <c r="AD308" i="86"/>
  <c r="AB202" i="86"/>
  <c r="AC363" i="86"/>
  <c r="AE345" i="86"/>
  <c r="AC209" i="86"/>
  <c r="AD312" i="86"/>
  <c r="AA235" i="86"/>
  <c r="AD124" i="86"/>
  <c r="AC65" i="86"/>
  <c r="AD120" i="86"/>
  <c r="AA7" i="86"/>
  <c r="AD211" i="86"/>
  <c r="AB65" i="86"/>
  <c r="AC161" i="86"/>
  <c r="AA92" i="86"/>
  <c r="AD153" i="86"/>
  <c r="AA358" i="86"/>
  <c r="AC61" i="86"/>
  <c r="AD231" i="86"/>
  <c r="AD300" i="86"/>
  <c r="AC274" i="86"/>
  <c r="AD63" i="86"/>
  <c r="AA163" i="86"/>
  <c r="AE274" i="86"/>
  <c r="AB69" i="86"/>
  <c r="AA35" i="86"/>
  <c r="AA38" i="86"/>
  <c r="AD114" i="86"/>
  <c r="AC126" i="86"/>
  <c r="AA218" i="86"/>
  <c r="AB70" i="86"/>
  <c r="I9" i="86"/>
  <c r="AB121" i="86"/>
  <c r="AD107" i="86"/>
  <c r="AA273" i="86"/>
  <c r="AD303" i="86"/>
  <c r="AC77" i="86"/>
  <c r="AE203" i="86"/>
  <c r="AB205" i="86"/>
  <c r="AD219" i="86"/>
  <c r="AC328" i="86"/>
  <c r="AE129" i="86"/>
  <c r="AB362" i="86"/>
  <c r="AA221" i="86"/>
  <c r="AB206" i="86"/>
  <c r="AC97" i="86"/>
  <c r="AC134" i="86"/>
  <c r="AA206" i="86"/>
  <c r="AB283" i="86"/>
  <c r="AE322" i="86"/>
  <c r="AB139" i="86"/>
  <c r="AA151" i="86"/>
  <c r="AB210" i="86"/>
  <c r="AD34" i="86"/>
  <c r="AC6" i="86"/>
  <c r="AD180" i="86"/>
  <c r="AA142" i="86"/>
  <c r="AB52" i="86"/>
  <c r="AE291" i="86"/>
  <c r="I6" i="87"/>
  <c r="AE99" i="86"/>
  <c r="I8" i="86"/>
  <c r="AB165" i="86"/>
  <c r="AC175" i="86"/>
  <c r="AE185" i="86"/>
  <c r="AC241" i="86"/>
  <c r="AB147" i="86"/>
  <c r="AA328" i="86"/>
  <c r="AE111" i="86"/>
  <c r="AD340" i="86"/>
  <c r="AD199" i="86"/>
  <c r="AC89" i="86"/>
  <c r="AE124" i="86"/>
  <c r="I25" i="87"/>
  <c r="AE71" i="86"/>
  <c r="AD338" i="86"/>
  <c r="AB313" i="86"/>
  <c r="AE294" i="86"/>
  <c r="AA32" i="86"/>
  <c r="AE319" i="86"/>
  <c r="AA22" i="86"/>
  <c r="AC270" i="86"/>
  <c r="AA217" i="86"/>
  <c r="AC350" i="86"/>
  <c r="AA43" i="86"/>
  <c r="AC17" i="86"/>
  <c r="AD275" i="86"/>
  <c r="AD142" i="86"/>
  <c r="AD313" i="86"/>
  <c r="AA354" i="86"/>
  <c r="AC273" i="86"/>
  <c r="AE231" i="86"/>
  <c r="AA164" i="86"/>
  <c r="AA242" i="86"/>
  <c r="AE14" i="86"/>
  <c r="AE85" i="86"/>
  <c r="AC224" i="86"/>
  <c r="I22" i="86"/>
  <c r="AB336" i="86"/>
  <c r="AD194" i="86"/>
  <c r="AA357" i="86"/>
  <c r="AC305" i="86"/>
  <c r="I15" i="86"/>
  <c r="I11" i="87"/>
  <c r="AA65" i="86"/>
  <c r="AE272" i="86"/>
  <c r="AE62" i="86"/>
  <c r="AE347" i="86"/>
  <c r="AC49" i="86"/>
  <c r="AD85" i="86"/>
  <c r="AE133" i="86"/>
  <c r="AE22" i="86"/>
  <c r="AD214" i="86"/>
  <c r="AE199" i="86"/>
  <c r="AA339" i="86"/>
  <c r="AC213" i="86"/>
  <c r="AC44" i="86"/>
  <c r="AC293" i="86"/>
  <c r="AB354" i="86"/>
  <c r="AB195" i="86"/>
  <c r="AA123" i="86"/>
  <c r="AE202" i="86"/>
  <c r="AC344" i="86"/>
  <c r="AC348" i="86"/>
  <c r="AB95" i="86"/>
  <c r="AD97" i="86"/>
  <c r="AC244" i="86"/>
  <c r="AB33" i="86"/>
  <c r="AB292" i="86"/>
  <c r="AE346" i="86"/>
  <c r="AA188" i="86"/>
  <c r="AD213" i="86"/>
  <c r="AE184" i="86"/>
  <c r="AE233" i="86"/>
  <c r="AC211" i="86"/>
  <c r="AC93" i="86"/>
  <c r="AB237" i="86"/>
  <c r="AA267" i="86"/>
  <c r="AC40" i="86"/>
  <c r="AD59" i="86"/>
  <c r="AA15" i="86"/>
  <c r="AE216" i="86"/>
  <c r="AD183" i="86"/>
  <c r="AC236" i="86"/>
  <c r="AA147" i="86"/>
  <c r="AD206" i="86"/>
  <c r="AC32" i="86"/>
  <c r="AD185" i="86"/>
  <c r="AB301" i="86"/>
  <c r="AB137" i="86"/>
  <c r="AE214" i="86"/>
  <c r="AA244" i="86"/>
  <c r="I24" i="86"/>
  <c r="AA205" i="86"/>
  <c r="I13" i="86"/>
  <c r="AE193" i="86"/>
  <c r="AE259" i="86"/>
  <c r="AE94" i="86"/>
  <c r="AC299" i="86"/>
  <c r="AB66" i="86"/>
  <c r="AA9" i="86"/>
  <c r="AD279" i="86"/>
  <c r="AC361" i="86"/>
  <c r="AB264" i="86"/>
  <c r="AE25" i="86"/>
  <c r="AB124" i="86"/>
  <c r="AE181" i="86"/>
  <c r="AD25" i="86"/>
  <c r="AA174" i="86"/>
  <c r="AB358" i="86"/>
  <c r="AA19" i="86"/>
  <c r="AB5" i="86"/>
  <c r="AD95" i="86"/>
  <c r="AD217" i="86"/>
  <c r="AE315" i="86"/>
  <c r="AB199" i="86"/>
  <c r="AD306" i="86"/>
  <c r="AC21" i="86"/>
  <c r="AD196" i="86"/>
  <c r="AD259" i="86"/>
  <c r="AC173" i="86"/>
  <c r="AD202" i="86"/>
  <c r="AD294" i="86"/>
  <c r="AE222" i="86"/>
  <c r="AE245" i="86"/>
  <c r="AE180" i="86"/>
  <c r="AE267" i="86"/>
  <c r="AA265" i="86"/>
  <c r="AD257" i="86"/>
  <c r="AD242" i="86"/>
  <c r="AD195" i="86"/>
  <c r="AB250" i="86"/>
  <c r="AD250" i="86"/>
  <c r="AC219" i="86"/>
  <c r="AB347" i="86"/>
  <c r="AE19" i="86"/>
  <c r="AD179" i="86"/>
  <c r="AA237" i="86"/>
  <c r="AD244" i="86"/>
  <c r="AB158" i="86"/>
  <c r="AC116" i="86"/>
  <c r="AC326" i="86"/>
  <c r="AA202" i="86"/>
  <c r="AA284" i="86"/>
  <c r="AC333" i="86"/>
  <c r="AD98" i="86"/>
  <c r="AD9" i="86"/>
  <c r="AB234" i="86"/>
  <c r="AA98" i="86"/>
  <c r="AC78" i="86"/>
  <c r="AA5" i="86"/>
  <c r="AE39" i="86"/>
  <c r="AA338" i="86"/>
  <c r="AB343" i="86"/>
  <c r="AC262" i="86"/>
  <c r="AD70" i="86"/>
  <c r="AB293" i="86"/>
  <c r="AA94" i="86"/>
  <c r="AB12" i="86"/>
  <c r="AA41" i="86"/>
  <c r="AE154" i="86"/>
  <c r="AD147" i="86"/>
  <c r="AA39" i="86"/>
  <c r="AB325" i="86"/>
  <c r="AD28" i="86"/>
  <c r="AA348" i="86"/>
  <c r="I16" i="87"/>
  <c r="AD299" i="86"/>
  <c r="AD143" i="86"/>
  <c r="AB113" i="86"/>
  <c r="AC50" i="86"/>
  <c r="AB295" i="86"/>
  <c r="AD314" i="86"/>
  <c r="AB332" i="86"/>
  <c r="AE115" i="86"/>
  <c r="AD156" i="86"/>
  <c r="AE339" i="86"/>
  <c r="AE188" i="86"/>
  <c r="AA42" i="86"/>
  <c r="AB77" i="86"/>
  <c r="AD351" i="86"/>
  <c r="AE342" i="86"/>
  <c r="AD255" i="86"/>
  <c r="AA149" i="86"/>
  <c r="AB135" i="86"/>
  <c r="AB193" i="86"/>
  <c r="AC144" i="86"/>
  <c r="AC269" i="86"/>
  <c r="AD277" i="86"/>
  <c r="AA215" i="86"/>
  <c r="AA298" i="86"/>
  <c r="AB218" i="86"/>
  <c r="AA230" i="86"/>
  <c r="AB254" i="86"/>
  <c r="AA326" i="86"/>
  <c r="AE244" i="86"/>
  <c r="AE108" i="86"/>
  <c r="AD104" i="86"/>
  <c r="AA352" i="86"/>
  <c r="AE360" i="86"/>
  <c r="AA331" i="86"/>
  <c r="AB24" i="86"/>
  <c r="AB291" i="86"/>
  <c r="AC46" i="86"/>
  <c r="AA78" i="86"/>
  <c r="AC131" i="86"/>
  <c r="I6" i="86"/>
  <c r="AA232" i="86"/>
  <c r="AB333" i="86"/>
  <c r="AE344" i="86"/>
  <c r="AE363" i="86"/>
  <c r="AD154" i="86"/>
  <c r="AB303" i="86"/>
  <c r="AB233" i="86"/>
  <c r="AC265" i="86"/>
  <c r="AC30" i="86"/>
  <c r="AD18" i="86"/>
  <c r="AD226" i="86"/>
  <c r="AE192" i="86"/>
  <c r="AA252" i="86"/>
  <c r="AD19" i="86"/>
  <c r="AB128" i="86"/>
  <c r="AC309" i="86"/>
  <c r="AB150" i="86"/>
  <c r="AD48" i="86"/>
  <c r="AC137" i="86"/>
  <c r="AB48" i="86"/>
  <c r="AE135" i="86"/>
  <c r="AD71" i="86"/>
  <c r="AA310" i="86"/>
  <c r="I21" i="86"/>
  <c r="AC187" i="86"/>
  <c r="AC260" i="86"/>
  <c r="AC169" i="86"/>
  <c r="AA204" i="86"/>
  <c r="AB39" i="86"/>
  <c r="AC136" i="86"/>
  <c r="AD32" i="86"/>
  <c r="AA187" i="86"/>
  <c r="AE48" i="86"/>
  <c r="AA152" i="86"/>
  <c r="AC201" i="86"/>
  <c r="AC194" i="86"/>
  <c r="AE110" i="86"/>
  <c r="AC246" i="86"/>
  <c r="AC195" i="86"/>
  <c r="AC76" i="86"/>
  <c r="AD123" i="86"/>
  <c r="AA67" i="86"/>
  <c r="AA344" i="86"/>
  <c r="AC183" i="86"/>
  <c r="AB207" i="86"/>
  <c r="AC24" i="86"/>
  <c r="AB34" i="86"/>
  <c r="AC327" i="86"/>
  <c r="AD247" i="86"/>
  <c r="AE6" i="86"/>
  <c r="AC37" i="86"/>
  <c r="AD79" i="86"/>
  <c r="AB216" i="86"/>
  <c r="AB318" i="86"/>
  <c r="AD137" i="86"/>
  <c r="AD37" i="86"/>
  <c r="AA145" i="86"/>
  <c r="AE56" i="86"/>
  <c r="AE190" i="86"/>
  <c r="AA81" i="86"/>
  <c r="AD189" i="86"/>
  <c r="AC239" i="86"/>
  <c r="AC210" i="86"/>
  <c r="AE314" i="86"/>
  <c r="AE189" i="86"/>
  <c r="AC128" i="86"/>
  <c r="AE263" i="86"/>
  <c r="I19" i="86"/>
  <c r="AC154" i="86"/>
  <c r="AA66" i="86"/>
  <c r="AC73" i="86"/>
  <c r="AB242" i="86"/>
  <c r="AD77" i="86"/>
  <c r="AE241" i="86"/>
  <c r="AE120" i="86"/>
  <c r="AC263" i="86"/>
  <c r="I10" i="87"/>
  <c r="AD225" i="86"/>
  <c r="AD75" i="86"/>
  <c r="AE356" i="86"/>
  <c r="AE104" i="86"/>
  <c r="AE299" i="86"/>
  <c r="AA255" i="86"/>
  <c r="AE243" i="86"/>
  <c r="AB328" i="86"/>
  <c r="I23" i="87"/>
  <c r="AA31" i="86"/>
  <c r="AB275" i="86"/>
  <c r="AB273" i="86"/>
  <c r="AD273" i="86"/>
  <c r="AB92" i="86"/>
  <c r="AE93" i="86"/>
  <c r="AA262" i="86"/>
  <c r="AB320" i="86"/>
  <c r="AA73" i="86"/>
  <c r="AE121" i="86"/>
  <c r="AC139" i="86"/>
  <c r="AB214" i="86"/>
  <c r="AB324" i="86"/>
  <c r="AC141" i="86"/>
  <c r="AA84" i="86"/>
  <c r="AE139" i="86"/>
  <c r="AE64" i="86"/>
  <c r="AC242" i="86"/>
  <c r="AA102" i="86"/>
  <c r="AE89" i="86"/>
  <c r="AE308" i="86"/>
  <c r="AC264" i="86"/>
  <c r="AB270" i="86"/>
  <c r="AA192" i="86"/>
  <c r="AE52" i="86"/>
  <c r="AD127" i="86"/>
  <c r="AB360" i="86"/>
  <c r="AE318" i="86"/>
  <c r="AA216" i="86"/>
  <c r="AD353" i="86"/>
  <c r="AA27" i="86"/>
  <c r="AC220" i="86"/>
  <c r="AE100" i="86"/>
  <c r="AC359" i="86"/>
  <c r="AE49" i="86"/>
  <c r="AE357" i="86"/>
  <c r="AE38" i="86"/>
  <c r="AE140" i="86"/>
  <c r="AE324" i="86"/>
  <c r="AD8" i="86"/>
  <c r="AD286" i="86"/>
  <c r="AE333" i="86"/>
  <c r="AA351" i="86"/>
  <c r="AA135" i="86"/>
  <c r="AC51" i="86"/>
  <c r="AC249" i="86"/>
  <c r="AD248" i="86"/>
  <c r="AD83" i="86"/>
  <c r="AC148" i="86"/>
  <c r="AE288" i="86"/>
  <c r="AA279" i="86"/>
  <c r="AE269" i="86"/>
  <c r="AA280" i="86"/>
  <c r="AB223" i="86"/>
  <c r="AB127" i="86"/>
  <c r="AC27" i="86"/>
  <c r="AE178" i="86"/>
  <c r="AD61" i="86"/>
  <c r="AA103" i="86"/>
  <c r="AC203" i="86"/>
  <c r="AD129" i="86"/>
  <c r="AA99" i="86"/>
  <c r="AA296" i="86"/>
  <c r="AA285" i="86"/>
  <c r="AE213" i="86"/>
  <c r="AC259" i="86"/>
  <c r="AD301" i="86"/>
  <c r="AA58" i="86"/>
  <c r="AB197" i="86"/>
  <c r="AD81" i="86"/>
  <c r="AC296" i="86"/>
  <c r="AD36" i="86"/>
  <c r="AD274" i="86"/>
  <c r="AB251" i="86"/>
  <c r="AB271" i="86"/>
  <c r="AD45" i="86"/>
  <c r="AE149" i="86"/>
  <c r="AA97" i="86"/>
  <c r="AA222" i="86"/>
  <c r="AC99" i="86"/>
  <c r="AE82" i="86"/>
  <c r="AA107" i="86"/>
  <c r="AC316" i="86"/>
  <c r="AC135" i="86"/>
  <c r="AD240" i="86"/>
  <c r="AB90" i="86"/>
  <c r="I26" i="87"/>
  <c r="AA167" i="86"/>
  <c r="AA311" i="86"/>
  <c r="AD177" i="86"/>
  <c r="AD99" i="86"/>
  <c r="AB305" i="86"/>
  <c r="AA115" i="86"/>
  <c r="I27" i="86"/>
  <c r="AA292" i="86"/>
  <c r="AB356" i="86"/>
  <c r="AE337" i="86"/>
  <c r="AC160" i="86"/>
  <c r="AD47" i="86"/>
  <c r="AD14" i="86"/>
  <c r="AE282" i="86"/>
  <c r="AE151" i="86"/>
  <c r="AA141" i="86"/>
  <c r="AE172" i="86"/>
  <c r="AE165" i="86"/>
  <c r="AB20" i="86"/>
  <c r="AD172" i="86"/>
  <c r="I7" i="86"/>
  <c r="AD278" i="86"/>
  <c r="AC174" i="86"/>
  <c r="AB178" i="86"/>
  <c r="AE83" i="86"/>
  <c r="AB117" i="86"/>
  <c r="AC157" i="86"/>
  <c r="AE307" i="86"/>
  <c r="AA194" i="86"/>
  <c r="AD139" i="86"/>
  <c r="AC52" i="86"/>
  <c r="AE186" i="86"/>
  <c r="AB156" i="86"/>
  <c r="AE223" i="86"/>
  <c r="AD38" i="86"/>
  <c r="AE207" i="86"/>
  <c r="AE51" i="86"/>
  <c r="AC227" i="86"/>
  <c r="AC329" i="86"/>
  <c r="AB341" i="86"/>
  <c r="AE92" i="86"/>
  <c r="AC123" i="86"/>
  <c r="AE24" i="86"/>
  <c r="AB161" i="86"/>
  <c r="AE286" i="86"/>
  <c r="AC16" i="86"/>
  <c r="AC343" i="86"/>
  <c r="AD39" i="86"/>
  <c r="AE220" i="86"/>
  <c r="AE336" i="86"/>
  <c r="AC58" i="86"/>
  <c r="AC142" i="86"/>
  <c r="AA180" i="86"/>
  <c r="AB172" i="86"/>
  <c r="AD17" i="86"/>
  <c r="AB56" i="86"/>
  <c r="AD110" i="86"/>
  <c r="AB353" i="86"/>
  <c r="AE77" i="86"/>
  <c r="AC253" i="86"/>
  <c r="AD320" i="86"/>
  <c r="AD241" i="86"/>
  <c r="AB87" i="86"/>
  <c r="AE53" i="86"/>
  <c r="AD20" i="86"/>
  <c r="AC234" i="86"/>
  <c r="AA44" i="86"/>
  <c r="AD323" i="86"/>
  <c r="AA104" i="86"/>
  <c r="AB164" i="86"/>
  <c r="AE237" i="86"/>
  <c r="AD346" i="86"/>
  <c r="AD72" i="86"/>
  <c r="AA12" i="86"/>
  <c r="AB115" i="86"/>
  <c r="AC280" i="86"/>
  <c r="AC272" i="86"/>
  <c r="AC68" i="86"/>
  <c r="AE68" i="86"/>
  <c r="AB146" i="86"/>
  <c r="AA110" i="86"/>
  <c r="AC330" i="86"/>
  <c r="AA126" i="86"/>
  <c r="AA226" i="86"/>
  <c r="I16" i="86"/>
  <c r="AC36" i="86"/>
  <c r="AA234" i="86"/>
  <c r="AA203" i="86"/>
  <c r="AE329" i="86"/>
  <c r="AD148" i="86"/>
  <c r="AD108" i="86"/>
  <c r="AB79" i="86"/>
  <c r="AC322" i="86"/>
  <c r="AE158" i="86"/>
  <c r="AC106" i="86"/>
  <c r="AE266" i="86"/>
  <c r="AC138" i="86"/>
  <c r="AD29" i="86"/>
  <c r="AD228" i="86"/>
  <c r="AD5" i="86"/>
  <c r="AD138" i="86"/>
  <c r="AD363" i="86"/>
  <c r="AA95" i="86"/>
  <c r="AE107" i="86"/>
  <c r="AA353" i="86"/>
  <c r="AE173" i="86"/>
  <c r="AD30" i="86"/>
  <c r="AE134" i="86"/>
  <c r="AB9" i="86"/>
  <c r="AA334" i="86"/>
  <c r="AC288" i="86"/>
  <c r="AD193" i="86"/>
  <c r="AE176" i="86"/>
  <c r="AE36" i="86"/>
  <c r="AD46" i="86"/>
  <c r="AB53" i="86"/>
  <c r="AA276" i="86"/>
  <c r="AC105" i="86"/>
  <c r="AB98" i="86"/>
  <c r="AD270" i="86"/>
  <c r="AD188" i="86"/>
  <c r="AD285" i="86"/>
  <c r="AD44" i="86"/>
  <c r="AE167" i="86"/>
  <c r="AC189" i="86"/>
  <c r="AB97" i="86"/>
  <c r="AE349" i="86"/>
  <c r="AA316" i="86"/>
  <c r="AD239" i="86"/>
  <c r="AC225" i="86"/>
  <c r="AC346" i="86"/>
  <c r="AE295" i="86"/>
  <c r="AA24" i="86"/>
  <c r="AC338" i="86"/>
  <c r="AA40" i="86"/>
  <c r="AB229" i="86"/>
  <c r="AE195" i="86"/>
  <c r="AB281" i="86"/>
  <c r="AE306" i="86"/>
  <c r="AB261" i="86"/>
  <c r="AB342" i="86"/>
  <c r="AA269" i="86"/>
  <c r="AB18" i="86"/>
  <c r="AD330" i="86"/>
  <c r="AA25" i="86"/>
  <c r="AC185" i="86"/>
  <c r="AA248" i="86"/>
  <c r="AC31" i="86"/>
  <c r="AD57" i="86"/>
  <c r="AB191" i="86"/>
  <c r="AB61" i="86"/>
  <c r="AA173" i="86"/>
  <c r="AD41" i="86"/>
  <c r="AD192" i="86"/>
  <c r="AC43" i="86"/>
  <c r="AD204" i="86"/>
  <c r="AD89" i="86"/>
  <c r="AE183" i="86"/>
  <c r="AD325" i="86"/>
  <c r="AA183" i="86"/>
  <c r="AB244" i="86"/>
  <c r="AE300" i="86"/>
  <c r="AA71" i="86"/>
  <c r="AA364" i="86"/>
  <c r="AD245" i="86"/>
  <c r="AB315" i="86"/>
  <c r="AC356" i="86"/>
  <c r="AC117" i="86"/>
  <c r="AB111" i="86"/>
  <c r="AA317" i="86"/>
  <c r="AA129" i="86"/>
  <c r="AC34" i="86"/>
  <c r="AB85" i="86"/>
  <c r="AE287" i="86"/>
  <c r="AD291" i="86"/>
  <c r="AB14" i="86"/>
  <c r="I25" i="86"/>
  <c r="AE59" i="86"/>
  <c r="AB47" i="86"/>
  <c r="AC275" i="86"/>
  <c r="AC41" i="86"/>
  <c r="AE43" i="86"/>
  <c r="AA138" i="86"/>
  <c r="I14" i="86"/>
  <c r="AE249" i="86"/>
  <c r="AB350" i="86"/>
  <c r="AB198" i="86"/>
  <c r="AA113" i="86"/>
  <c r="AA34" i="86"/>
  <c r="AB308" i="86"/>
  <c r="AD96" i="86"/>
  <c r="AE258" i="86"/>
  <c r="AE146" i="86"/>
  <c r="AB78" i="86"/>
  <c r="AE279" i="86"/>
  <c r="AE212" i="86"/>
  <c r="AB256" i="86"/>
  <c r="AB119" i="86"/>
  <c r="AE5" i="86"/>
  <c r="AB190" i="86"/>
  <c r="AD66" i="86"/>
  <c r="AB330" i="86"/>
  <c r="AC127" i="86"/>
  <c r="AC71" i="86"/>
  <c r="AC226" i="86"/>
  <c r="AB252" i="86"/>
  <c r="AC252" i="86"/>
  <c r="AB180" i="86"/>
  <c r="AA157" i="86"/>
  <c r="AB331" i="86"/>
  <c r="AA190" i="86"/>
  <c r="AB306" i="86"/>
  <c r="AB138" i="86"/>
  <c r="AA319" i="86"/>
  <c r="AE236" i="86"/>
  <c r="AC351" i="86"/>
  <c r="I7" i="87"/>
  <c r="AA130" i="86"/>
  <c r="AA246" i="86"/>
  <c r="AE270" i="86"/>
  <c r="AB204" i="86"/>
  <c r="AC119" i="86"/>
  <c r="AA231" i="86"/>
  <c r="AA55" i="86"/>
  <c r="AA219" i="86"/>
  <c r="AB240" i="86"/>
  <c r="AA46" i="86"/>
  <c r="AA139" i="86"/>
  <c r="AA363" i="86"/>
  <c r="AA128" i="86"/>
  <c r="AC69" i="86"/>
  <c r="AC279" i="86"/>
  <c r="AD21" i="86"/>
  <c r="AA236" i="86"/>
  <c r="AC110" i="86"/>
  <c r="AA337" i="86"/>
  <c r="AB132" i="86"/>
  <c r="AA77" i="86"/>
  <c r="AD302" i="86"/>
  <c r="AB166" i="86"/>
  <c r="AA175" i="86"/>
  <c r="AD282" i="86"/>
  <c r="AC26" i="86"/>
  <c r="AB323" i="86"/>
  <c r="AC112" i="86"/>
  <c r="AA312" i="86"/>
  <c r="AC191" i="86"/>
  <c r="AA295" i="86"/>
  <c r="AA196" i="86"/>
  <c r="AA301" i="86"/>
  <c r="AC311" i="86"/>
  <c r="AC192" i="86"/>
  <c r="AA306" i="86"/>
  <c r="AC286" i="86"/>
  <c r="AB160" i="86"/>
  <c r="AA228" i="86"/>
  <c r="AA314" i="86"/>
  <c r="AC243" i="86"/>
  <c r="AB243" i="86"/>
  <c r="AD210" i="86"/>
  <c r="AD227" i="86"/>
  <c r="AE256" i="86"/>
  <c r="AA307" i="86"/>
  <c r="AA321" i="86"/>
  <c r="AC342" i="86"/>
  <c r="AC354" i="86"/>
  <c r="AB148" i="86"/>
  <c r="AB120" i="86"/>
  <c r="I12" i="86"/>
  <c r="AA150" i="86"/>
  <c r="AC129" i="86"/>
  <c r="AB51" i="86"/>
  <c r="AC301" i="86"/>
  <c r="AA336" i="86"/>
  <c r="AD328" i="86"/>
  <c r="AA315" i="86"/>
  <c r="AB179" i="86"/>
  <c r="AE46" i="86"/>
  <c r="AD264" i="86"/>
  <c r="AB247" i="86"/>
  <c r="AA275" i="86"/>
  <c r="AD233" i="86"/>
  <c r="AC176" i="86"/>
  <c r="AC307" i="86"/>
  <c r="AA282" i="86"/>
  <c r="AB245" i="86"/>
  <c r="AE290" i="86"/>
  <c r="AB196" i="86"/>
  <c r="AB265" i="86"/>
  <c r="AC96" i="86"/>
  <c r="AB272" i="86"/>
  <c r="AD347" i="86"/>
  <c r="AD262" i="86"/>
  <c r="AB62" i="86"/>
  <c r="AB142" i="86"/>
  <c r="AB185" i="86"/>
  <c r="AC353" i="86"/>
  <c r="AB13" i="86"/>
  <c r="AD207" i="86"/>
  <c r="AE228" i="86"/>
  <c r="AC90" i="86"/>
  <c r="AD56" i="86"/>
  <c r="AB183" i="86"/>
  <c r="AE169" i="86"/>
  <c r="AA178" i="86"/>
  <c r="AB213" i="86"/>
  <c r="AD91" i="86"/>
  <c r="AC104" i="86"/>
  <c r="AC118" i="86"/>
  <c r="AC152" i="86"/>
  <c r="AB63" i="86"/>
  <c r="AC179" i="86"/>
  <c r="AD92" i="86"/>
  <c r="AB340" i="86"/>
  <c r="AD174" i="86"/>
  <c r="AE284" i="86"/>
  <c r="AC12" i="86"/>
  <c r="AE145" i="86"/>
  <c r="AD232" i="86"/>
  <c r="AA359" i="86"/>
  <c r="AC20" i="86"/>
  <c r="AE224" i="86"/>
  <c r="AB118" i="86"/>
  <c r="AB361" i="86"/>
  <c r="AA118" i="86"/>
  <c r="AC202" i="86"/>
  <c r="AA93" i="86"/>
  <c r="AE113" i="86"/>
  <c r="AD106" i="86"/>
  <c r="AE13" i="86"/>
  <c r="AA119" i="86"/>
  <c r="AE141" i="86"/>
  <c r="AD333" i="86"/>
  <c r="AD134" i="86"/>
  <c r="AE352" i="86"/>
  <c r="AC133" i="86"/>
  <c r="AA227" i="86"/>
  <c r="AD319" i="86"/>
  <c r="AC102" i="86"/>
  <c r="AB145" i="86"/>
  <c r="AB288" i="86"/>
  <c r="AB363" i="86"/>
  <c r="AE31" i="86"/>
  <c r="AE37" i="86"/>
  <c r="AA8" i="86"/>
  <c r="AB173" i="86"/>
  <c r="AB217" i="86"/>
  <c r="AD62" i="86"/>
  <c r="AA281" i="86"/>
  <c r="AA53" i="86"/>
  <c r="AA60" i="86"/>
  <c r="AC281" i="86"/>
  <c r="AE118" i="86"/>
  <c r="AA59" i="86"/>
  <c r="AE225" i="86"/>
  <c r="AC28" i="86"/>
  <c r="AB174" i="86"/>
  <c r="AB144" i="86"/>
  <c r="AE343" i="86"/>
  <c r="AB231" i="86"/>
  <c r="I18" i="86"/>
  <c r="AB182" i="86"/>
  <c r="AA303" i="86"/>
  <c r="AC163" i="86"/>
  <c r="AD170" i="86"/>
  <c r="AA57" i="86"/>
  <c r="AD164" i="86"/>
  <c r="AA201" i="86"/>
  <c r="AC75" i="86"/>
  <c r="AB68" i="86"/>
  <c r="AD169" i="86"/>
  <c r="AB21" i="86"/>
  <c r="AD173" i="86"/>
  <c r="AA355" i="86"/>
  <c r="AB163" i="86"/>
  <c r="AD208" i="86"/>
  <c r="AA327" i="86"/>
  <c r="AB73" i="86"/>
  <c r="AE305" i="86"/>
  <c r="AC287" i="86"/>
  <c r="AE239" i="86"/>
  <c r="AC245" i="86"/>
  <c r="AC25" i="86"/>
  <c r="AC95" i="86"/>
  <c r="AC64" i="86"/>
  <c r="AE309" i="86"/>
  <c r="AC7" i="86"/>
  <c r="AC323" i="86"/>
  <c r="AB262" i="86"/>
  <c r="AA220" i="86"/>
  <c r="AD163" i="86"/>
  <c r="AB44" i="86"/>
  <c r="AB72" i="86"/>
  <c r="AB151" i="86"/>
  <c r="AA51" i="86"/>
  <c r="AB300" i="86"/>
  <c r="AE15" i="86"/>
  <c r="AB359" i="86"/>
  <c r="AE353" i="86"/>
  <c r="AB60" i="86"/>
  <c r="AD324" i="86"/>
  <c r="AE253" i="86"/>
  <c r="AC231" i="86"/>
  <c r="AD260" i="86"/>
  <c r="I17" i="86"/>
  <c r="AE109" i="86"/>
  <c r="AA153" i="86"/>
  <c r="AD222" i="86"/>
  <c r="AD317" i="86"/>
  <c r="AB167" i="86"/>
  <c r="AA293" i="86"/>
  <c r="AE275" i="86"/>
  <c r="AD16" i="86"/>
  <c r="AB248" i="86"/>
  <c r="AA185" i="86"/>
  <c r="AE152" i="86"/>
  <c r="AC340" i="86"/>
  <c r="AE264" i="86"/>
  <c r="AD88" i="86"/>
  <c r="AE42" i="86"/>
  <c r="I28" i="87"/>
  <c r="AA144" i="86"/>
  <c r="AD141" i="86"/>
  <c r="AC18" i="86"/>
  <c r="AE55" i="86"/>
  <c r="AA70" i="86"/>
  <c r="AD121" i="86"/>
  <c r="AD76" i="86"/>
  <c r="AA249" i="86"/>
  <c r="AB23" i="86"/>
  <c r="AE331" i="86"/>
  <c r="AB22" i="86"/>
  <c r="AE95" i="86"/>
  <c r="AA101" i="86"/>
  <c r="AA90" i="86"/>
  <c r="AA181" i="86"/>
  <c r="AC337" i="86"/>
  <c r="AA6" i="86"/>
  <c r="AD321" i="86"/>
  <c r="AC347" i="86"/>
  <c r="AB102" i="86"/>
  <c r="AD119" i="86"/>
  <c r="I28" i="86"/>
  <c r="AE112" i="86"/>
  <c r="AA169" i="86"/>
  <c r="AD184" i="86"/>
  <c r="AC335" i="86"/>
  <c r="AA182" i="86"/>
  <c r="AC254" i="86"/>
  <c r="AD309" i="86"/>
  <c r="AA20" i="86"/>
  <c r="AC237" i="86"/>
  <c r="AA323" i="86"/>
  <c r="AC14" i="86"/>
  <c r="AC172" i="86"/>
  <c r="AE246" i="86"/>
  <c r="AB11" i="86"/>
  <c r="AD105" i="86"/>
  <c r="AA260" i="86"/>
  <c r="AD356" i="86"/>
  <c r="I26" i="86"/>
  <c r="AD348" i="86"/>
  <c r="AD128" i="86"/>
  <c r="AA345" i="86"/>
  <c r="AB26" i="86"/>
  <c r="I12" i="87"/>
  <c r="AD198" i="86"/>
  <c r="AB141" i="86"/>
  <c r="AC214" i="86"/>
  <c r="AA13" i="86"/>
  <c r="AC360" i="86"/>
  <c r="AC94" i="86"/>
  <c r="AD58" i="86"/>
  <c r="AB238" i="86"/>
  <c r="AB266" i="86"/>
  <c r="AC268" i="86"/>
  <c r="AE340" i="86"/>
  <c r="AD360" i="86"/>
  <c r="AA259" i="86"/>
  <c r="AC100" i="86"/>
  <c r="AD73" i="86"/>
  <c r="AE280" i="86"/>
  <c r="AE248" i="86"/>
  <c r="AE252" i="86"/>
  <c r="AE103" i="86"/>
  <c r="AA117" i="86"/>
  <c r="AE330" i="86"/>
  <c r="AE34" i="86"/>
  <c r="AC267" i="86"/>
  <c r="AE317" i="86"/>
  <c r="AA62" i="86"/>
  <c r="AB282" i="86"/>
  <c r="AE11" i="86"/>
  <c r="AD272" i="86"/>
  <c r="AE262" i="86"/>
  <c r="AD13" i="86"/>
  <c r="AE341" i="86"/>
  <c r="AC181" i="86"/>
  <c r="AB29" i="86"/>
  <c r="AD361" i="86"/>
  <c r="AD12" i="86"/>
  <c r="AD345" i="86"/>
  <c r="AC98" i="86"/>
  <c r="AA134" i="86"/>
  <c r="AC228" i="86"/>
  <c r="AD280" i="86"/>
  <c r="AE297" i="86"/>
  <c r="AE17" i="86"/>
  <c r="AA50" i="86"/>
  <c r="AD234" i="86"/>
  <c r="AE238" i="86"/>
  <c r="AA88" i="86"/>
  <c r="AE106" i="86"/>
  <c r="AD181" i="86"/>
  <c r="AA166" i="86"/>
  <c r="AD161" i="86"/>
  <c r="AE206" i="86"/>
  <c r="AE126" i="86"/>
  <c r="AC9" i="86"/>
  <c r="AE160" i="86"/>
  <c r="AC193" i="86"/>
  <c r="AA82" i="86"/>
  <c r="AB221" i="86"/>
  <c r="AA271" i="86"/>
  <c r="AB187" i="86"/>
  <c r="AA125" i="86"/>
  <c r="AE40" i="86"/>
  <c r="AC63" i="86"/>
  <c r="AA36" i="86"/>
  <c r="AC57" i="86"/>
  <c r="AE101" i="86"/>
  <c r="AA247" i="86"/>
  <c r="AB355" i="86"/>
  <c r="AE116" i="86"/>
  <c r="AE194" i="86"/>
  <c r="AB170" i="86"/>
  <c r="AC186" i="86"/>
  <c r="AB263" i="86"/>
  <c r="AE164" i="86"/>
  <c r="AE277" i="86"/>
  <c r="AE27" i="86"/>
  <c r="AE221" i="86"/>
  <c r="AD249" i="86"/>
  <c r="AE191" i="86"/>
  <c r="AA74" i="86"/>
  <c r="AE364" i="86"/>
  <c r="AE187" i="86"/>
  <c r="AD33" i="86"/>
  <c r="AE320" i="86"/>
  <c r="AB42" i="86"/>
  <c r="AB82" i="86"/>
  <c r="AC180" i="86"/>
  <c r="AD335" i="86"/>
  <c r="AA75" i="86"/>
  <c r="AC48" i="86"/>
  <c r="AE358" i="86"/>
  <c r="AB258" i="86"/>
  <c r="AB93" i="86"/>
  <c r="AC47" i="86"/>
  <c r="AA335" i="86"/>
  <c r="AD334" i="86"/>
  <c r="AD311" i="86"/>
  <c r="AD310" i="86"/>
  <c r="AD51" i="86"/>
  <c r="AC362" i="86"/>
  <c r="AD263" i="86"/>
  <c r="AC109" i="86"/>
  <c r="AC5" i="86"/>
  <c r="AC113" i="86"/>
  <c r="AA256" i="86"/>
  <c r="AA159" i="86"/>
  <c r="AC276" i="86"/>
  <c r="AC33" i="86"/>
  <c r="AB230" i="86"/>
  <c r="AC312" i="86"/>
  <c r="AB57" i="86"/>
  <c r="AB319" i="86"/>
  <c r="AD190" i="86"/>
  <c r="AB7" i="86"/>
  <c r="AA288" i="86"/>
  <c r="AB37" i="86"/>
  <c r="AA17" i="86"/>
  <c r="AD93" i="86"/>
  <c r="AA108" i="86"/>
  <c r="AA86" i="86"/>
  <c r="AA254" i="86"/>
  <c r="AD131" i="86"/>
  <c r="AB215" i="86"/>
  <c r="AA80" i="86"/>
  <c r="AE32" i="86"/>
  <c r="AC313" i="86"/>
  <c r="AC15" i="86"/>
  <c r="AC258" i="86"/>
  <c r="AB227" i="86"/>
  <c r="AD318" i="86"/>
  <c r="AC150" i="86"/>
  <c r="AA33" i="86"/>
  <c r="AB344" i="86"/>
  <c r="AE79" i="86"/>
  <c r="AE20" i="86"/>
  <c r="AC84" i="86"/>
  <c r="AE296" i="86"/>
  <c r="AB155" i="86"/>
  <c r="AB177" i="86"/>
  <c r="AE350" i="86"/>
  <c r="AC284" i="86"/>
  <c r="AA121" i="86"/>
  <c r="AD332" i="86"/>
  <c r="AC206" i="86"/>
  <c r="AC332" i="86"/>
  <c r="AC221" i="86"/>
  <c r="AE90" i="86"/>
  <c r="AE361" i="86"/>
  <c r="AC54" i="86"/>
  <c r="AD65" i="86"/>
  <c r="AA64" i="86"/>
  <c r="AC216" i="86"/>
  <c r="AE219" i="86"/>
  <c r="AB58" i="86"/>
  <c r="AB279" i="86"/>
  <c r="AB280" i="86"/>
  <c r="AD145" i="86"/>
  <c r="AA120" i="86"/>
  <c r="AD220" i="86"/>
  <c r="AE175" i="86"/>
  <c r="AA297" i="86"/>
  <c r="AC111" i="86"/>
  <c r="AD322" i="86"/>
  <c r="AD109" i="86"/>
  <c r="AC166" i="86"/>
  <c r="AC70" i="86"/>
  <c r="AC120" i="86"/>
  <c r="AE157" i="86"/>
  <c r="AD349" i="86"/>
  <c r="AD50" i="86"/>
  <c r="AB109" i="86"/>
  <c r="AD218" i="86"/>
  <c r="AE80" i="86"/>
  <c r="AE147" i="86"/>
  <c r="AB17" i="86"/>
  <c r="AC171" i="86"/>
  <c r="AB176" i="86"/>
  <c r="AA208" i="86"/>
  <c r="AD287" i="86"/>
  <c r="AE234" i="86"/>
  <c r="AB329" i="86"/>
  <c r="AE150" i="86"/>
  <c r="AE310" i="86"/>
  <c r="AE235" i="86"/>
  <c r="AA112" i="86"/>
  <c r="AD133" i="86"/>
  <c r="AE285" i="86"/>
  <c r="AC103" i="86"/>
  <c r="AB299" i="86"/>
  <c r="AB171" i="86"/>
  <c r="AA165" i="86"/>
  <c r="AB203" i="86"/>
  <c r="AB88" i="86"/>
  <c r="I20" i="87"/>
  <c r="AC308" i="86"/>
  <c r="AC19" i="86"/>
  <c r="AE205" i="86"/>
  <c r="AD166" i="86"/>
  <c r="AE47" i="86"/>
  <c r="AB241" i="86"/>
  <c r="AD186" i="86"/>
  <c r="AD283" i="86"/>
  <c r="AE75" i="86"/>
  <c r="AB236" i="86"/>
  <c r="AE196" i="86"/>
  <c r="AB289" i="86"/>
  <c r="AE125" i="86"/>
  <c r="AD115" i="86"/>
  <c r="AE311" i="86"/>
  <c r="AA14" i="86"/>
  <c r="AA245" i="86"/>
  <c r="AC60" i="86"/>
  <c r="AD87" i="86"/>
  <c r="AE33" i="86"/>
  <c r="AA11" i="86"/>
  <c r="AC229" i="86"/>
  <c r="AE156" i="86"/>
  <c r="AB157" i="86"/>
  <c r="AA239" i="86"/>
  <c r="I18" i="87"/>
  <c r="AC238" i="86"/>
  <c r="AA361" i="86"/>
  <c r="AE155" i="86"/>
  <c r="AC271" i="86"/>
  <c r="AC13" i="86"/>
  <c r="AE328" i="86"/>
  <c r="AD256" i="86"/>
  <c r="AA177" i="86"/>
  <c r="AE63" i="86"/>
  <c r="AA213" i="86"/>
  <c r="AB159" i="86"/>
  <c r="AC334" i="86"/>
  <c r="AA16" i="86"/>
  <c r="AD238" i="86"/>
  <c r="AB104" i="86"/>
  <c r="AD69" i="86"/>
  <c r="AA155" i="86"/>
  <c r="AD267" i="86"/>
  <c r="AA63" i="86"/>
  <c r="AD261" i="86"/>
  <c r="AD307" i="86"/>
  <c r="AC320" i="86"/>
  <c r="AE298" i="86"/>
  <c r="AE303" i="86"/>
  <c r="AA212" i="86"/>
  <c r="AC321" i="86"/>
  <c r="AB46" i="86"/>
  <c r="AC140" i="86"/>
  <c r="AA56" i="86"/>
  <c r="AE316" i="86"/>
  <c r="AE70" i="86"/>
  <c r="AA184" i="86"/>
  <c r="AC145" i="86"/>
  <c r="AE87" i="86"/>
  <c r="AD23" i="86"/>
  <c r="AC38" i="86"/>
  <c r="AC282" i="86"/>
  <c r="AE273" i="86"/>
  <c r="I8" i="87"/>
  <c r="AA79" i="86"/>
  <c r="AC66" i="86"/>
  <c r="AD197" i="86"/>
  <c r="AD292" i="86"/>
  <c r="AC184" i="86"/>
  <c r="AD64" i="86"/>
  <c r="AA195" i="86"/>
  <c r="AB220" i="86"/>
  <c r="AA270" i="86"/>
  <c r="AC86" i="86"/>
  <c r="AB297" i="86"/>
  <c r="AC255" i="86"/>
  <c r="AD60" i="86"/>
  <c r="AE58" i="86"/>
  <c r="AA193" i="86"/>
  <c r="AC318" i="86"/>
  <c r="AC121" i="86"/>
  <c r="AB312" i="86"/>
  <c r="AB192" i="86"/>
  <c r="AA197" i="86"/>
  <c r="AB131" i="86"/>
  <c r="AD74" i="86"/>
  <c r="AA272" i="86"/>
  <c r="AA233" i="86"/>
  <c r="AE211" i="86"/>
  <c r="AC290" i="86"/>
  <c r="AB130" i="86"/>
  <c r="AB317" i="86"/>
  <c r="AB101" i="86"/>
  <c r="AC331" i="86"/>
  <c r="AC59" i="86"/>
  <c r="AD236" i="86"/>
  <c r="AC88" i="86"/>
  <c r="AE60" i="86"/>
  <c r="AD117" i="86"/>
  <c r="AC302" i="86"/>
  <c r="AD364" i="86"/>
  <c r="AD136" i="86"/>
  <c r="AD281" i="86"/>
  <c r="AC233" i="86"/>
  <c r="AE200" i="86"/>
  <c r="AB287" i="86"/>
  <c r="AB184" i="86"/>
  <c r="AB30" i="86"/>
  <c r="AA294" i="86"/>
  <c r="AA349" i="86"/>
  <c r="AA132" i="86"/>
  <c r="AA253" i="86"/>
  <c r="AD200" i="86"/>
  <c r="AE217" i="86"/>
  <c r="AB125" i="86"/>
  <c r="AB107" i="86"/>
  <c r="AE127" i="86"/>
  <c r="AB302" i="86"/>
  <c r="AC345" i="86"/>
  <c r="AE327" i="86"/>
  <c r="AE102" i="86"/>
  <c r="AD357" i="86"/>
  <c r="AA350" i="86"/>
  <c r="AC266" i="86"/>
  <c r="AA340" i="86"/>
  <c r="AB8" i="86"/>
  <c r="AA289" i="86"/>
  <c r="AA346" i="86"/>
  <c r="AA52" i="86"/>
  <c r="AA116" i="86"/>
  <c r="AC298" i="86"/>
  <c r="AD49" i="86"/>
  <c r="AB41" i="86"/>
  <c r="AE226" i="86"/>
  <c r="AC232" i="86"/>
  <c r="I23" i="86"/>
  <c r="AE67" i="86"/>
  <c r="AD140" i="86"/>
  <c r="AA300" i="86"/>
  <c r="AA29" i="86"/>
  <c r="AD100" i="86"/>
  <c r="AD149" i="86"/>
  <c r="AD268" i="86"/>
  <c r="AA332" i="86"/>
  <c r="AE153" i="86"/>
  <c r="AC164" i="86"/>
  <c r="AB169" i="86"/>
  <c r="AA240" i="86"/>
  <c r="AB16" i="86"/>
  <c r="AD175" i="86"/>
  <c r="AE182" i="86"/>
  <c r="AD327" i="86"/>
  <c r="AE215" i="86"/>
  <c r="AB321" i="86"/>
  <c r="AC151" i="86"/>
  <c r="AA238" i="86"/>
  <c r="AC190" i="86"/>
  <c r="AD289" i="86"/>
  <c r="AD84" i="86"/>
  <c r="AC200" i="86"/>
  <c r="AC23" i="86"/>
  <c r="I27" i="87"/>
  <c r="AD176" i="86"/>
  <c r="AE44" i="86"/>
  <c r="AC101" i="86"/>
  <c r="AD40" i="86"/>
  <c r="AD230" i="86"/>
  <c r="AC257" i="86"/>
  <c r="I21" i="87"/>
  <c r="AD135" i="86"/>
  <c r="AA68" i="86"/>
  <c r="AD205" i="86"/>
  <c r="AE30" i="86"/>
  <c r="AD253" i="86"/>
  <c r="AD269" i="86"/>
  <c r="AD144" i="86"/>
  <c r="AB284" i="86"/>
  <c r="AA136" i="86"/>
  <c r="AC240" i="86"/>
  <c r="AB235" i="86"/>
  <c r="AE255" i="86"/>
  <c r="AA283" i="86"/>
  <c r="AD251" i="86"/>
  <c r="AD94" i="86"/>
  <c r="AE302" i="86"/>
  <c r="AB80" i="86"/>
  <c r="AD203" i="86"/>
  <c r="AC85" i="86"/>
  <c r="AE159" i="86"/>
  <c r="AD265" i="86"/>
  <c r="AB108" i="86"/>
  <c r="AD223" i="86"/>
  <c r="AC22" i="86"/>
  <c r="AB309" i="86"/>
  <c r="AB32" i="86"/>
  <c r="AD337" i="86"/>
  <c r="AA268" i="86"/>
  <c r="AD68" i="86"/>
  <c r="AB152" i="86"/>
  <c r="AA186" i="86"/>
  <c r="AC143" i="86"/>
  <c r="AB351" i="86"/>
  <c r="AD243" i="86"/>
  <c r="AD235" i="86"/>
  <c r="AE198" i="86"/>
  <c r="AB110" i="86"/>
  <c r="AD118" i="86"/>
  <c r="AB28" i="86"/>
  <c r="I9" i="87"/>
  <c r="AA329" i="86"/>
  <c r="AC91" i="86"/>
  <c r="AE293" i="86"/>
  <c r="AC165" i="86"/>
  <c r="AB259" i="86"/>
  <c r="AB168" i="86"/>
  <c r="AA146" i="86"/>
  <c r="AE292" i="86"/>
  <c r="AB86" i="86"/>
  <c r="AA54" i="86"/>
  <c r="AD201" i="86"/>
  <c r="AC182" i="86"/>
  <c r="AB316" i="86"/>
  <c r="AA199" i="86"/>
  <c r="AE197" i="86"/>
  <c r="AD152" i="86"/>
  <c r="AE179" i="86"/>
  <c r="AA49" i="86"/>
  <c r="AE260" i="86"/>
  <c r="AE354" i="86"/>
  <c r="I13" i="87"/>
  <c r="AE138" i="86"/>
  <c r="AE171" i="86"/>
  <c r="AD42" i="86"/>
  <c r="AB225" i="86"/>
  <c r="AA241" i="86"/>
  <c r="AD103" i="86"/>
  <c r="AA243" i="86"/>
  <c r="AE73" i="86"/>
  <c r="AE283" i="86"/>
  <c r="AA161" i="86"/>
  <c r="AD339" i="86"/>
  <c r="AB35" i="86"/>
  <c r="AE123" i="86"/>
  <c r="AD162" i="86"/>
  <c r="AC159" i="86"/>
  <c r="AC217" i="86"/>
  <c r="AC158" i="86"/>
  <c r="AD78" i="86"/>
  <c r="AB40" i="86"/>
  <c r="AA360" i="86"/>
  <c r="AE162" i="86"/>
  <c r="AC297" i="86"/>
  <c r="AB136" i="86"/>
  <c r="AA200" i="86"/>
  <c r="AA342" i="86"/>
  <c r="AD116" i="86"/>
  <c r="AD160" i="86"/>
  <c r="AB25" i="86"/>
  <c r="AE254" i="86"/>
  <c r="AE261" i="86"/>
  <c r="AB200" i="86"/>
  <c r="AD362" i="86"/>
  <c r="AD284" i="86"/>
  <c r="AE321" i="86"/>
  <c r="AC358" i="86"/>
  <c r="AC196" i="86"/>
  <c r="AA225" i="86"/>
  <c r="AD187" i="86"/>
  <c r="AE232" i="86"/>
  <c r="AA72" i="86"/>
  <c r="AD305" i="86"/>
  <c r="AA127" i="86"/>
  <c r="AD352" i="86"/>
  <c r="AA322" i="86"/>
  <c r="AD293" i="86"/>
  <c r="AA133" i="86"/>
  <c r="AC35" i="86"/>
  <c r="AA18" i="86"/>
  <c r="AE332" i="86"/>
  <c r="AA111" i="86"/>
  <c r="AC72" i="86"/>
  <c r="AA96" i="86"/>
  <c r="AB296" i="86"/>
  <c r="AB31" i="86"/>
  <c r="AE170" i="86"/>
  <c r="AC130" i="86"/>
  <c r="AB186" i="86"/>
  <c r="AD80" i="86"/>
  <c r="AC235" i="86"/>
  <c r="AC230" i="86"/>
  <c r="AA154" i="86"/>
  <c r="AB224" i="86"/>
  <c r="AA105" i="86"/>
  <c r="AB334" i="86"/>
  <c r="AB268" i="86"/>
  <c r="AE362" i="86"/>
  <c r="AD167" i="86"/>
  <c r="AA224" i="86"/>
  <c r="AB74" i="86"/>
  <c r="AB310" i="86"/>
  <c r="AA274" i="86"/>
  <c r="AD336" i="86"/>
  <c r="AE209" i="86"/>
  <c r="AB83" i="86"/>
  <c r="AA343" i="86"/>
  <c r="AC285" i="86"/>
  <c r="AA176" i="86"/>
  <c r="AA229" i="86"/>
  <c r="AE166" i="86"/>
  <c r="AE54" i="86"/>
  <c r="AA290" i="86"/>
  <c r="AC153" i="86"/>
  <c r="AA156" i="86"/>
  <c r="AA277" i="86"/>
  <c r="AC314" i="86"/>
  <c r="AB219" i="86"/>
  <c r="AC218" i="86"/>
  <c r="AD209" i="86"/>
  <c r="AD329" i="86"/>
  <c r="AA278" i="86"/>
  <c r="AC177" i="86"/>
  <c r="AA114" i="86"/>
  <c r="AD266" i="86"/>
  <c r="AE268" i="86"/>
  <c r="AB314" i="86"/>
  <c r="AD296" i="86"/>
  <c r="AE271" i="86"/>
  <c r="AC8" i="86"/>
  <c r="AE289" i="86"/>
  <c r="AB122" i="86"/>
  <c r="AB345" i="86"/>
  <c r="AD212" i="86"/>
  <c r="AB36" i="86"/>
  <c r="AA309" i="86"/>
  <c r="AD343" i="86"/>
  <c r="AD122" i="86"/>
  <c r="AB246" i="86"/>
  <c r="AC67" i="86"/>
  <c r="AB75" i="86"/>
  <c r="AD237" i="86"/>
  <c r="AC170" i="86"/>
  <c r="AB285" i="86"/>
  <c r="AC80" i="86"/>
  <c r="AD158" i="86"/>
  <c r="AC256" i="86"/>
  <c r="AA89" i="86"/>
  <c r="AE18" i="86"/>
  <c r="AD246" i="86"/>
  <c r="AC212" i="86"/>
  <c r="AE227" i="86"/>
  <c r="AB346" i="86"/>
  <c r="AB357" i="86"/>
  <c r="AA302" i="86"/>
  <c r="AD101" i="86"/>
  <c r="AA264" i="86"/>
  <c r="AA261" i="86"/>
  <c r="AA158" i="86"/>
  <c r="I22" i="87"/>
  <c r="AA91" i="86"/>
  <c r="AB352" i="86"/>
  <c r="AC92" i="86"/>
  <c r="AE84" i="86"/>
  <c r="AB38" i="86"/>
  <c r="AB335" i="86"/>
  <c r="AD254" i="86"/>
  <c r="AA324" i="86"/>
  <c r="AD224" i="86"/>
  <c r="AE325" i="86"/>
  <c r="AE78" i="86"/>
  <c r="AE23" i="86"/>
  <c r="AE136" i="86"/>
  <c r="AD35" i="86"/>
  <c r="AA106" i="86"/>
  <c r="AA356" i="86"/>
  <c r="AA198" i="86"/>
  <c r="AE10" i="86"/>
  <c r="AB54" i="86"/>
  <c r="AB91" i="86"/>
  <c r="AC107" i="86"/>
  <c r="AA87" i="86"/>
  <c r="AC56" i="86"/>
  <c r="AE65" i="86"/>
  <c r="AA69" i="86"/>
  <c r="AB84" i="86"/>
  <c r="AA362" i="86"/>
  <c r="AD216" i="86"/>
  <c r="AA191" i="86"/>
  <c r="AD168" i="86"/>
  <c r="AB123" i="86"/>
  <c r="AE218" i="86"/>
  <c r="AB239" i="86"/>
  <c r="AD55" i="86"/>
  <c r="AB337" i="86"/>
  <c r="AE242" i="86"/>
  <c r="AA308" i="86"/>
  <c r="AD359" i="86"/>
  <c r="AD298" i="86"/>
  <c r="AE338" i="86"/>
  <c r="AE240" i="86"/>
  <c r="AA257" i="86"/>
  <c r="AB71" i="86"/>
  <c r="AE7" i="86"/>
  <c r="AC124" i="86"/>
  <c r="AA45" i="86"/>
  <c r="AE128" i="86"/>
  <c r="AE45" i="86"/>
  <c r="AA48" i="86"/>
  <c r="AC325" i="86"/>
  <c r="AE208" i="86"/>
  <c r="AB133" i="86"/>
  <c r="AD358" i="86"/>
  <c r="AB10" i="86"/>
  <c r="AE312" i="86"/>
  <c r="AB327" i="86"/>
  <c r="AB134" i="86"/>
  <c r="AC108" i="86"/>
  <c r="AD11" i="86"/>
  <c r="AB149" i="86"/>
  <c r="AE130" i="86"/>
  <c r="AB276" i="86"/>
  <c r="AD159" i="86"/>
  <c r="AC295" i="86"/>
  <c r="AA76" i="86"/>
  <c r="AB49" i="86"/>
  <c r="AD10" i="86"/>
  <c r="AD354" i="86"/>
  <c r="AB50" i="86"/>
  <c r="AB143" i="86"/>
  <c r="AD132" i="86"/>
  <c r="AC83" i="86"/>
  <c r="AC250" i="86"/>
  <c r="AC205" i="86"/>
  <c r="AA23" i="86"/>
  <c r="AD341" i="86"/>
  <c r="AC339" i="86"/>
  <c r="AE35" i="86"/>
  <c r="I10" i="86"/>
  <c r="AC39" i="86"/>
  <c r="AD182" i="86"/>
  <c r="AE16" i="86"/>
  <c r="AD295" i="86"/>
  <c r="AB348" i="86"/>
  <c r="AC167" i="86"/>
  <c r="AC208" i="86"/>
  <c r="AC223" i="86"/>
  <c r="AA330" i="86"/>
  <c r="I15" i="87"/>
  <c r="AC45" i="86"/>
  <c r="AC42" i="86"/>
  <c r="AB103" i="86"/>
  <c r="AA251" i="86"/>
  <c r="AC289" i="86"/>
  <c r="AA47" i="86"/>
  <c r="AD111" i="86"/>
  <c r="AC147" i="86"/>
  <c r="AC29" i="86"/>
  <c r="AD316" i="86"/>
  <c r="AD130" i="86"/>
  <c r="AD297" i="86"/>
  <c r="AA305" i="86"/>
  <c r="AB290" i="86"/>
  <c r="AE174" i="86"/>
  <c r="AE359" i="86"/>
  <c r="AD178" i="86"/>
  <c r="AD215" i="86"/>
  <c r="AE12" i="86"/>
  <c r="AE8" i="86"/>
  <c r="AE76" i="86"/>
  <c r="AB201" i="86"/>
  <c r="AC156" i="86"/>
  <c r="AD27" i="86"/>
  <c r="AB181" i="86"/>
  <c r="AE88" i="86"/>
  <c r="AC146" i="86"/>
  <c r="AE278" i="86"/>
  <c r="AB126" i="86"/>
  <c r="AA131" i="86"/>
  <c r="AE28" i="86"/>
  <c r="AE276" i="86"/>
  <c r="AC306" i="86"/>
  <c r="AB81" i="86"/>
  <c r="AD304" i="86"/>
  <c r="AE257" i="86"/>
  <c r="AA109" i="86"/>
  <c r="AE335" i="86"/>
  <c r="AB106" i="86"/>
  <c r="AE142" i="86"/>
  <c r="AB114" i="86"/>
  <c r="AD113" i="86"/>
  <c r="AE66" i="86"/>
  <c r="AC324" i="86"/>
  <c r="AC300" i="86"/>
  <c r="AB267" i="86"/>
  <c r="AB140" i="86"/>
  <c r="AE122" i="86"/>
  <c r="AC11" i="86"/>
  <c r="AB153" i="86"/>
  <c r="AE86" i="86"/>
  <c r="AA170" i="86"/>
  <c r="AC222" i="86"/>
  <c r="AC178" i="86"/>
  <c r="AC341" i="86"/>
  <c r="AC292" i="86"/>
  <c r="AD288" i="86"/>
  <c r="AA124" i="86"/>
  <c r="AA172" i="86"/>
  <c r="I17" i="87"/>
  <c r="AD7" i="86"/>
  <c r="AE265" i="86"/>
  <c r="AA28" i="86"/>
  <c r="AA333" i="86"/>
  <c r="AD155" i="86"/>
  <c r="AB222" i="86"/>
  <c r="AC364" i="86"/>
  <c r="AE281" i="86"/>
  <c r="AA143" i="86"/>
  <c r="AC74" i="86"/>
  <c r="AA209" i="86"/>
  <c r="AE41" i="86"/>
  <c r="AB112" i="86"/>
  <c r="AD258" i="86"/>
  <c r="AD331" i="86"/>
  <c r="AE247" i="86"/>
  <c r="AE98" i="86"/>
  <c r="AB339" i="86"/>
  <c r="AD86" i="86"/>
  <c r="AE96" i="86"/>
  <c r="AD6" i="86"/>
  <c r="AA140" i="86"/>
  <c r="AB286" i="86"/>
  <c r="AE26" i="86"/>
  <c r="AB226" i="86"/>
  <c r="AE57" i="86"/>
  <c r="AB96" i="86"/>
  <c r="AB209" i="86"/>
  <c r="AD290" i="86"/>
  <c r="AB105" i="86"/>
  <c r="I11" i="86"/>
  <c r="AE355" i="86"/>
  <c r="AA179" i="86"/>
  <c r="AB326" i="86"/>
  <c r="AA291" i="86"/>
  <c r="AE210" i="86"/>
  <c r="AA148" i="86"/>
  <c r="AD326" i="86"/>
  <c r="AA210" i="86"/>
  <c r="AE304" i="86"/>
  <c r="AA83" i="86"/>
  <c r="AB249" i="86"/>
  <c r="AD52" i="86"/>
  <c r="AD126" i="86"/>
  <c r="AE177" i="86"/>
  <c r="AA286" i="86"/>
  <c r="I5" i="87"/>
  <c r="AE119" i="86"/>
  <c r="AC168" i="86"/>
  <c r="AD150" i="86"/>
  <c r="AD171" i="86"/>
  <c r="AC207" i="86"/>
  <c r="AE326" i="86"/>
  <c r="AD342" i="86"/>
  <c r="AE91" i="86"/>
  <c r="AA137" i="86"/>
  <c r="AB27" i="86"/>
  <c r="AD344" i="86"/>
  <c r="AD31" i="86"/>
  <c r="AD355" i="86"/>
  <c r="AB43" i="86"/>
  <c r="AA85" i="86"/>
  <c r="AB94" i="86"/>
  <c r="AB260" i="86"/>
  <c r="AF342" i="86" l="1"/>
  <c r="AF141" i="86"/>
  <c r="AF71" i="86"/>
  <c r="AF114" i="86"/>
  <c r="AF98" i="86"/>
  <c r="AF350" i="86"/>
  <c r="AF286" i="86"/>
  <c r="AF210" i="86"/>
  <c r="AF150" i="86"/>
  <c r="AF113" i="86"/>
  <c r="AF361" i="86"/>
  <c r="AF139" i="86"/>
  <c r="AF316" i="86"/>
  <c r="AF63" i="86"/>
  <c r="AF7" i="86"/>
  <c r="AF252" i="86"/>
  <c r="AF332" i="86"/>
  <c r="AF256" i="86"/>
  <c r="AF183" i="86"/>
  <c r="AF66" i="86"/>
  <c r="AF192" i="86"/>
  <c r="AF331" i="86"/>
  <c r="AF131" i="86"/>
  <c r="AF49" i="86"/>
  <c r="AF144" i="86"/>
  <c r="AF203" i="86"/>
  <c r="AF106" i="86"/>
  <c r="AF151" i="86"/>
  <c r="AF219" i="86"/>
  <c r="AF290" i="86"/>
  <c r="AF309" i="86"/>
  <c r="AF353" i="86"/>
  <c r="AF97" i="86"/>
  <c r="AF31" i="86"/>
  <c r="AF129" i="86"/>
  <c r="AF249" i="86"/>
  <c r="AF165" i="86"/>
  <c r="AF23" i="86"/>
  <c r="AF137" i="86"/>
  <c r="AF78" i="86"/>
  <c r="AF300" i="86"/>
  <c r="AF89" i="86"/>
  <c r="AF96" i="86"/>
  <c r="AF77" i="86"/>
  <c r="AF335" i="86"/>
  <c r="AF142" i="86"/>
  <c r="AF19" i="86"/>
  <c r="AF159" i="86"/>
  <c r="AF215" i="86"/>
  <c r="AF354" i="86"/>
  <c r="AF226" i="86"/>
  <c r="AF282" i="86"/>
  <c r="AF27" i="86"/>
  <c r="AF103" i="86"/>
  <c r="AF301" i="86"/>
  <c r="AF123" i="86"/>
  <c r="AF293" i="86"/>
  <c r="AF166" i="86"/>
  <c r="AF156" i="86"/>
  <c r="AF241" i="86"/>
  <c r="AF189" i="86"/>
  <c r="AF196" i="86"/>
  <c r="AF99" i="86"/>
  <c r="AF34" i="86"/>
  <c r="AF264" i="86"/>
  <c r="AF271" i="86"/>
  <c r="AF303" i="86"/>
  <c r="AF22" i="86"/>
  <c r="AF120" i="86"/>
  <c r="AF358" i="86"/>
  <c r="AF211" i="86"/>
  <c r="AF95" i="86"/>
  <c r="AF13" i="86"/>
  <c r="AF362" i="86"/>
  <c r="AF298" i="86"/>
  <c r="AF222" i="86"/>
  <c r="AF50" i="86"/>
  <c r="AF62" i="86"/>
  <c r="AF171" i="86"/>
  <c r="AF321" i="86"/>
  <c r="AF328" i="86"/>
  <c r="AF76" i="86"/>
  <c r="AF17" i="86"/>
  <c r="AF33" i="86"/>
  <c r="AF240" i="86"/>
  <c r="AF320" i="86"/>
  <c r="AF244" i="86"/>
  <c r="AF216" i="86"/>
  <c r="AF204" i="86"/>
  <c r="AF343" i="86"/>
  <c r="AF161" i="86"/>
  <c r="AF223" i="86"/>
  <c r="AF102" i="86"/>
  <c r="AF21" i="86"/>
  <c r="AF195" i="86"/>
  <c r="AF267" i="86"/>
  <c r="AF302" i="86"/>
  <c r="AF202" i="86"/>
  <c r="AF233" i="86"/>
  <c r="AF104" i="86"/>
  <c r="AF57" i="86"/>
  <c r="AF181" i="86"/>
  <c r="AF261" i="86"/>
  <c r="AF173" i="86"/>
  <c r="AF26" i="86"/>
  <c r="AF5" i="86"/>
  <c r="AF336" i="86"/>
  <c r="AF284" i="86"/>
  <c r="AF208" i="86"/>
  <c r="AF101" i="86"/>
  <c r="AF172" i="86"/>
  <c r="AF347" i="86"/>
  <c r="AF344" i="86"/>
  <c r="AF119" i="86"/>
  <c r="AF84" i="86"/>
  <c r="AF14" i="86"/>
  <c r="AF238" i="86"/>
  <c r="AF294" i="86"/>
  <c r="AF35" i="86"/>
  <c r="AF110" i="86"/>
  <c r="AF313" i="86"/>
  <c r="AF178" i="86"/>
  <c r="AF305" i="86"/>
  <c r="AF61" i="86"/>
  <c r="AF28" i="86"/>
  <c r="AF253" i="86"/>
  <c r="AF201" i="86"/>
  <c r="AF247" i="86"/>
  <c r="AF184" i="86"/>
  <c r="AF94" i="86"/>
  <c r="AF30" i="86"/>
  <c r="AF283" i="86"/>
  <c r="AF351" i="86"/>
  <c r="AF32" i="86"/>
  <c r="AF105" i="86"/>
  <c r="AF11" i="86"/>
  <c r="AF295" i="86"/>
  <c r="AF140" i="86"/>
  <c r="AF146" i="86"/>
  <c r="AF53" i="86"/>
  <c r="AF20" i="86"/>
  <c r="AF242" i="86"/>
  <c r="AF310" i="86"/>
  <c r="AF234" i="86"/>
  <c r="AF230" i="86"/>
  <c r="AF46" i="86"/>
  <c r="AF182" i="86"/>
  <c r="AF333" i="86"/>
  <c r="AF340" i="86"/>
  <c r="AF117" i="86"/>
  <c r="AF42" i="86"/>
  <c r="AF193" i="86"/>
  <c r="AF224" i="86"/>
  <c r="AF280" i="86"/>
  <c r="AF279" i="86"/>
  <c r="AF40" i="86"/>
  <c r="AF287" i="86"/>
  <c r="AF355" i="86"/>
  <c r="AF155" i="86"/>
  <c r="AF221" i="86"/>
  <c r="AF37" i="86"/>
  <c r="AF227" i="86"/>
  <c r="AF136" i="86"/>
  <c r="AF243" i="86"/>
  <c r="AF315" i="86"/>
  <c r="AF314" i="86"/>
  <c r="AF250" i="86"/>
  <c r="AF245" i="86"/>
  <c r="AF109" i="86"/>
  <c r="AF64" i="86"/>
  <c r="AF153" i="86"/>
  <c r="AF356" i="86"/>
  <c r="AF185" i="86"/>
  <c r="AF29" i="86"/>
  <c r="AF100" i="86"/>
  <c r="AF54" i="86"/>
  <c r="AF324" i="86"/>
  <c r="AF272" i="86"/>
  <c r="AF108" i="86"/>
  <c r="AF359" i="86"/>
  <c r="AF51" i="86"/>
  <c r="AF239" i="86"/>
  <c r="AF175" i="86"/>
  <c r="AF363" i="86"/>
  <c r="AF174" i="86"/>
  <c r="AF48" i="86"/>
  <c r="AF115" i="86"/>
  <c r="AF325" i="86"/>
  <c r="AF190" i="86"/>
  <c r="AF317" i="86"/>
  <c r="AF74" i="86"/>
  <c r="AF55" i="86"/>
  <c r="AF265" i="86"/>
  <c r="AF213" i="86"/>
  <c r="AF352" i="86"/>
  <c r="AF125" i="86"/>
  <c r="AF68" i="86"/>
  <c r="AF288" i="86"/>
  <c r="AF126" i="86"/>
  <c r="AF154" i="86"/>
  <c r="AF43" i="86"/>
  <c r="AF121" i="86"/>
  <c r="AF169" i="86"/>
  <c r="AF235" i="86"/>
  <c r="AF107" i="86"/>
  <c r="AF36" i="86"/>
  <c r="AF254" i="86"/>
  <c r="AF322" i="86"/>
  <c r="AF246" i="86"/>
  <c r="AF291" i="86"/>
  <c r="AF9" i="86"/>
  <c r="AF194" i="86"/>
  <c r="AF345" i="86"/>
  <c r="AF80" i="86"/>
  <c r="AF111" i="86"/>
  <c r="AF69" i="86"/>
  <c r="AF205" i="86"/>
  <c r="AF220" i="86"/>
  <c r="AF212" i="86"/>
  <c r="AF268" i="86"/>
  <c r="AF231" i="86"/>
  <c r="AF299" i="86"/>
  <c r="AF176" i="86"/>
  <c r="AF158" i="86"/>
  <c r="AF122" i="86"/>
  <c r="AF318" i="86"/>
  <c r="AF112" i="86"/>
  <c r="AF47" i="86"/>
  <c r="AF44" i="86"/>
  <c r="AF86" i="86"/>
  <c r="AF326" i="86"/>
  <c r="AF262" i="86"/>
  <c r="AF257" i="86"/>
  <c r="AF127" i="86"/>
  <c r="AF70" i="86"/>
  <c r="AF337" i="86"/>
  <c r="AF160" i="86"/>
  <c r="AF197" i="86"/>
  <c r="AF39" i="86"/>
  <c r="AF12" i="86"/>
  <c r="AF228" i="86"/>
  <c r="AF308" i="86"/>
  <c r="AF232" i="86"/>
  <c r="AF289" i="86"/>
  <c r="AF45" i="86"/>
  <c r="AF170" i="86"/>
  <c r="AF307" i="86"/>
  <c r="AF152" i="86"/>
  <c r="AF82" i="86"/>
  <c r="AF75" i="86"/>
  <c r="AF179" i="86"/>
  <c r="AF186" i="86"/>
  <c r="AF59" i="86"/>
  <c r="AF133" i="86"/>
  <c r="AF275" i="86"/>
  <c r="AF285" i="86"/>
  <c r="AF329" i="86"/>
  <c r="AF85" i="86"/>
  <c r="AF304" i="86"/>
  <c r="AF277" i="86"/>
  <c r="AF225" i="86"/>
  <c r="AF364" i="86"/>
  <c r="AF148" i="86"/>
  <c r="AF116" i="86"/>
  <c r="AF16" i="86"/>
  <c r="AF276" i="86"/>
  <c r="AF162" i="86"/>
  <c r="AF56" i="86"/>
  <c r="AF15" i="86"/>
  <c r="AF83" i="86"/>
  <c r="AF319" i="86"/>
  <c r="AF38" i="86"/>
  <c r="AF143" i="86"/>
  <c r="AF191" i="86"/>
  <c r="AF266" i="86"/>
  <c r="AF334" i="86"/>
  <c r="AF258" i="86"/>
  <c r="AF339" i="86"/>
  <c r="AF132" i="86"/>
  <c r="AF206" i="86"/>
  <c r="AF357" i="86"/>
  <c r="AF269" i="86"/>
  <c r="AF149" i="86"/>
  <c r="AF79" i="86"/>
  <c r="AF217" i="86"/>
  <c r="AF273" i="86"/>
  <c r="AF135" i="86"/>
  <c r="AF87" i="86"/>
  <c r="AF18" i="86"/>
  <c r="AF311" i="86"/>
  <c r="AF188" i="86"/>
  <c r="AF207" i="86"/>
  <c r="AF134" i="86"/>
  <c r="AF65" i="86"/>
  <c r="AF251" i="86"/>
  <c r="AF187" i="86"/>
  <c r="AF163" i="86"/>
  <c r="AF91" i="86"/>
  <c r="AF338" i="86"/>
  <c r="AF274" i="86"/>
  <c r="AF200" i="86"/>
  <c r="AF138" i="86"/>
  <c r="AF81" i="86"/>
  <c r="AF349" i="86"/>
  <c r="AF168" i="86"/>
  <c r="AF209" i="86"/>
  <c r="AF52" i="86"/>
  <c r="AF10" i="86"/>
  <c r="AF346" i="86"/>
  <c r="AF348" i="86"/>
  <c r="AF296" i="86"/>
  <c r="AF8" i="86"/>
  <c r="AF58" i="86"/>
  <c r="AF180" i="86"/>
  <c r="AF306" i="86"/>
  <c r="AF263" i="86"/>
  <c r="AF199" i="86"/>
  <c r="AF90" i="86"/>
  <c r="AF198" i="86"/>
  <c r="AF72" i="86"/>
  <c r="AF145" i="86"/>
  <c r="AF278" i="86"/>
  <c r="AF297" i="86"/>
  <c r="AF341" i="86"/>
  <c r="AF92" i="86"/>
  <c r="AF6" i="86"/>
  <c r="AF124" i="86"/>
  <c r="AF237" i="86"/>
  <c r="AF157" i="86"/>
  <c r="AF73" i="86"/>
  <c r="AF41" i="86"/>
  <c r="AF312" i="86"/>
  <c r="AF260" i="86"/>
  <c r="AF164" i="86"/>
  <c r="AF67" i="86"/>
  <c r="AF25" i="86"/>
  <c r="AF323" i="86"/>
  <c r="AF330" i="86"/>
  <c r="AF128" i="86"/>
  <c r="AF60" i="86"/>
  <c r="AF88" i="86"/>
  <c r="AF214" i="86"/>
  <c r="AF270" i="86"/>
  <c r="AF24" i="86"/>
  <c r="AF360" i="86"/>
  <c r="AF218" i="86"/>
  <c r="AF118" i="86"/>
  <c r="AF281" i="86"/>
  <c r="AF167" i="86"/>
  <c r="AF93" i="86"/>
  <c r="AF229" i="86"/>
  <c r="AF177" i="86"/>
  <c r="AF236" i="86"/>
  <c r="AF292" i="86"/>
  <c r="AF327" i="86"/>
  <c r="AF248" i="86"/>
  <c r="AF259" i="86"/>
  <c r="AF255" i="86"/>
  <c r="AF147" i="86"/>
  <c r="AF130" i="86"/>
  <c r="AB117" i="81" l="1"/>
  <c r="AA282" i="81"/>
  <c r="AO293" i="72"/>
  <c r="AB120" i="81"/>
  <c r="AA175" i="81"/>
  <c r="AC109" i="81"/>
  <c r="AA125" i="78"/>
  <c r="AA140" i="78"/>
  <c r="AR311" i="72"/>
  <c r="AE33" i="78"/>
  <c r="AA349" i="81"/>
  <c r="AC287" i="78"/>
  <c r="AC79" i="81"/>
  <c r="AC48" i="81"/>
  <c r="AD168" i="78"/>
  <c r="AD194" i="81"/>
  <c r="AD207" i="81"/>
  <c r="AA262" i="78"/>
  <c r="Y317" i="72"/>
  <c r="AE332" i="81"/>
  <c r="AE212" i="81"/>
  <c r="AA100" i="78"/>
  <c r="AE296" i="81"/>
  <c r="E25" i="86"/>
  <c r="AB241" i="81"/>
  <c r="AA181" i="81"/>
  <c r="AB355" i="78"/>
  <c r="AB260" i="72"/>
  <c r="AA107" i="81"/>
  <c r="AQ282" i="72"/>
  <c r="AD285" i="78"/>
  <c r="AA275" i="72"/>
  <c r="AC42" i="78"/>
  <c r="AE111" i="81"/>
  <c r="AR248" i="72"/>
  <c r="AA225" i="78"/>
  <c r="AE84" i="81"/>
  <c r="AO271" i="72"/>
  <c r="AB45" i="81"/>
  <c r="AD44" i="78"/>
  <c r="Y350" i="72"/>
  <c r="AD275" i="81"/>
  <c r="AD118" i="78"/>
  <c r="AC247" i="72"/>
  <c r="AB220" i="81"/>
  <c r="AE77" i="78"/>
  <c r="AC38" i="78"/>
  <c r="Y300" i="72"/>
  <c r="AB28" i="78"/>
  <c r="AC262" i="78"/>
  <c r="AB276" i="78"/>
  <c r="AE109" i="81"/>
  <c r="AC241" i="72"/>
  <c r="AA188" i="78"/>
  <c r="H21" i="74"/>
  <c r="AR214" i="72"/>
  <c r="AE285" i="81"/>
  <c r="AA99" i="81"/>
  <c r="AQ291" i="72"/>
  <c r="AA162" i="78"/>
  <c r="AD89" i="81"/>
  <c r="AC269" i="81"/>
  <c r="AC187" i="81"/>
  <c r="Y285" i="72"/>
  <c r="AC260" i="72"/>
  <c r="AA364" i="78"/>
  <c r="AE137" i="81"/>
  <c r="AE207" i="81"/>
  <c r="AC55" i="78"/>
  <c r="Y358" i="72"/>
  <c r="AE217" i="78"/>
  <c r="AR290" i="72"/>
  <c r="AB86" i="78"/>
  <c r="AE68" i="78"/>
  <c r="AB204" i="81"/>
  <c r="AA236" i="78"/>
  <c r="AE29" i="78"/>
  <c r="AB21" i="81"/>
  <c r="Z323" i="72"/>
  <c r="Y323" i="72"/>
  <c r="AC311" i="81"/>
  <c r="AC135" i="81"/>
  <c r="AB353" i="72"/>
  <c r="AD205" i="81"/>
  <c r="AC116" i="81"/>
  <c r="Y262" i="72"/>
  <c r="AA218" i="72"/>
  <c r="H7" i="75"/>
  <c r="H23" i="74"/>
  <c r="AA75" i="78"/>
  <c r="AA263" i="72"/>
  <c r="AN257" i="72"/>
  <c r="AA296" i="72"/>
  <c r="AA267" i="81"/>
  <c r="AC22" i="81"/>
  <c r="AD333" i="78"/>
  <c r="AA39" i="81"/>
  <c r="AA16" i="81"/>
  <c r="AN273" i="72"/>
  <c r="AD177" i="78"/>
  <c r="AC30" i="72"/>
  <c r="AC143" i="78"/>
  <c r="AQ214" i="72"/>
  <c r="AD343" i="81"/>
  <c r="AD346" i="78"/>
  <c r="AA350" i="72"/>
  <c r="AB251" i="72"/>
  <c r="AE314" i="78"/>
  <c r="AD283" i="81"/>
  <c r="AD167" i="81"/>
  <c r="AC284" i="72"/>
  <c r="AC326" i="81"/>
  <c r="AA161" i="78"/>
  <c r="AA184" i="78"/>
  <c r="AA330" i="78"/>
  <c r="AA82" i="81"/>
  <c r="AB348" i="81"/>
  <c r="AR274" i="72"/>
  <c r="AA66" i="78"/>
  <c r="AA333" i="72"/>
  <c r="AC318" i="72"/>
  <c r="AD263" i="81"/>
  <c r="AC120" i="81"/>
  <c r="AB280" i="81"/>
  <c r="AD312" i="81"/>
  <c r="AD11" i="78"/>
  <c r="H12" i="75"/>
  <c r="AO280" i="72"/>
  <c r="AC341" i="81"/>
  <c r="AD336" i="78"/>
  <c r="AN286" i="72"/>
  <c r="AA74" i="81"/>
  <c r="AC137" i="81"/>
  <c r="AA302" i="72"/>
  <c r="AB217" i="81"/>
  <c r="Y353" i="72"/>
  <c r="Z329" i="72"/>
  <c r="AA186" i="81"/>
  <c r="AB89" i="81"/>
  <c r="AO311" i="72"/>
  <c r="AC246" i="78"/>
  <c r="AE94" i="81"/>
  <c r="AE17" i="78"/>
  <c r="AA112" i="78"/>
  <c r="AE146" i="78"/>
  <c r="AE356" i="81"/>
  <c r="AA264" i="78"/>
  <c r="AB202" i="81"/>
  <c r="AB223" i="78"/>
  <c r="AB107" i="78"/>
  <c r="AB321" i="81"/>
  <c r="Y242" i="72"/>
  <c r="AD348" i="81"/>
  <c r="AB58" i="78"/>
  <c r="AE128" i="78"/>
  <c r="AP251" i="72"/>
  <c r="AD180" i="81"/>
  <c r="AA85" i="78"/>
  <c r="Z261" i="72"/>
  <c r="AB206" i="81"/>
  <c r="AC257" i="72"/>
  <c r="AB275" i="72"/>
  <c r="AA307" i="78"/>
  <c r="AC30" i="78"/>
  <c r="Z242" i="72"/>
  <c r="AO356" i="72"/>
  <c r="AA166" i="81"/>
  <c r="AC9" i="78"/>
  <c r="AC302" i="78"/>
  <c r="AC267" i="78"/>
  <c r="AA252" i="72"/>
  <c r="Z326" i="72"/>
  <c r="AA339" i="72"/>
  <c r="AC89" i="81"/>
  <c r="AD96" i="78"/>
  <c r="AA281" i="78"/>
  <c r="AB140" i="78"/>
  <c r="E8" i="86"/>
  <c r="AA309" i="78"/>
  <c r="AA118" i="81"/>
  <c r="AQ320" i="72"/>
  <c r="AA325" i="72"/>
  <c r="AD347" i="78"/>
  <c r="AP212" i="72"/>
  <c r="AB333" i="72"/>
  <c r="AD188" i="81"/>
  <c r="AD306" i="81"/>
  <c r="AE294" i="81"/>
  <c r="AA270" i="78"/>
  <c r="AB320" i="72"/>
  <c r="AC110" i="81"/>
  <c r="AE64" i="81"/>
  <c r="AP234" i="72"/>
  <c r="AB171" i="78"/>
  <c r="AE256" i="81"/>
  <c r="AA178" i="81"/>
  <c r="AC86" i="81"/>
  <c r="AE322" i="78"/>
  <c r="AB110" i="81"/>
  <c r="AA80" i="81"/>
  <c r="AD79" i="81"/>
  <c r="AD306" i="78"/>
  <c r="AA190" i="81"/>
  <c r="AA176" i="72"/>
  <c r="AA159" i="78"/>
  <c r="AD81" i="81"/>
  <c r="AN226" i="72"/>
  <c r="AE97" i="78"/>
  <c r="AC34" i="81"/>
  <c r="AB129" i="81"/>
  <c r="AA225" i="81"/>
  <c r="AB11" i="81"/>
  <c r="AC191" i="81"/>
  <c r="AE264" i="81"/>
  <c r="AB305" i="81"/>
  <c r="AA6" i="81"/>
  <c r="AA24" i="81"/>
  <c r="I13" i="74"/>
  <c r="AB258" i="72"/>
  <c r="AA328" i="72"/>
  <c r="AA181" i="78"/>
  <c r="AC13" i="81"/>
  <c r="AE113" i="81"/>
  <c r="AA14" i="81"/>
  <c r="AD238" i="81"/>
  <c r="AR267" i="72"/>
  <c r="AA321" i="78"/>
  <c r="AB145" i="78"/>
  <c r="AD264" i="78"/>
  <c r="AD290" i="81"/>
  <c r="AE26" i="81"/>
  <c r="AA206" i="72"/>
  <c r="AQ243" i="72"/>
  <c r="AA77" i="78"/>
  <c r="AE98" i="81"/>
  <c r="Y213" i="72"/>
  <c r="AA90" i="81"/>
  <c r="AB154" i="78"/>
  <c r="AE287" i="81"/>
  <c r="AE309" i="78"/>
  <c r="Z177" i="72"/>
  <c r="AP362" i="72"/>
  <c r="AD14" i="78"/>
  <c r="AD317" i="78"/>
  <c r="AA203" i="81"/>
  <c r="AD17" i="81"/>
  <c r="AB184" i="78"/>
  <c r="AA192" i="81"/>
  <c r="AC234" i="81"/>
  <c r="AA126" i="78"/>
  <c r="AB344" i="81"/>
  <c r="AP337" i="72"/>
  <c r="AD165" i="81"/>
  <c r="AB334" i="72"/>
  <c r="AB121" i="78"/>
  <c r="AB216" i="72"/>
  <c r="AE174" i="78"/>
  <c r="AA80" i="78"/>
  <c r="AN250" i="72"/>
  <c r="AA189" i="78"/>
  <c r="AE334" i="81"/>
  <c r="AE55" i="81"/>
  <c r="AN69" i="72"/>
  <c r="AA109" i="81"/>
  <c r="AC148" i="81"/>
  <c r="AA235" i="72"/>
  <c r="AD269" i="81"/>
  <c r="AA318" i="81"/>
  <c r="AO269" i="72"/>
  <c r="AR331" i="72"/>
  <c r="H27" i="74"/>
  <c r="AC167" i="81"/>
  <c r="AA150" i="78"/>
  <c r="AD42" i="81"/>
  <c r="AC144" i="78"/>
  <c r="AB201" i="81"/>
  <c r="AD296" i="81"/>
  <c r="AQ296" i="72"/>
  <c r="AN355" i="72"/>
  <c r="AE191" i="78"/>
  <c r="AA169" i="78"/>
  <c r="AP213" i="72"/>
  <c r="AD22" i="81"/>
  <c r="AD142" i="81"/>
  <c r="AC344" i="81"/>
  <c r="E24" i="87"/>
  <c r="AB70" i="81"/>
  <c r="AE10" i="81"/>
  <c r="AO248" i="72"/>
  <c r="AA359" i="81"/>
  <c r="AN363" i="72"/>
  <c r="AA278" i="81"/>
  <c r="AC183" i="81"/>
  <c r="AB351" i="78"/>
  <c r="AO344" i="72"/>
  <c r="AC224" i="81"/>
  <c r="AA128" i="81"/>
  <c r="AP250" i="72"/>
  <c r="AC43" i="78"/>
  <c r="AD305" i="81"/>
  <c r="AC357" i="78"/>
  <c r="AC5" i="78"/>
  <c r="AE359" i="81"/>
  <c r="Y295" i="72"/>
  <c r="AC218" i="81"/>
  <c r="AA76" i="81"/>
  <c r="AP279" i="72"/>
  <c r="AB327" i="78"/>
  <c r="AO213" i="72"/>
  <c r="AE116" i="81"/>
  <c r="AE31" i="81"/>
  <c r="AC222" i="81"/>
  <c r="AR286" i="72"/>
  <c r="AP348" i="72"/>
  <c r="AA304" i="78"/>
  <c r="AO301" i="72"/>
  <c r="AC304" i="72"/>
  <c r="AC296" i="72"/>
  <c r="AQ210" i="72"/>
  <c r="AE359" i="78"/>
  <c r="AB8" i="81"/>
  <c r="AE49" i="81"/>
  <c r="AC153" i="81"/>
  <c r="AC198" i="81"/>
  <c r="AA257" i="72"/>
  <c r="AE143" i="81"/>
  <c r="AB284" i="72"/>
  <c r="AC126" i="81"/>
  <c r="AB286" i="81"/>
  <c r="AE323" i="78"/>
  <c r="AB357" i="81"/>
  <c r="AC360" i="78"/>
  <c r="AD148" i="81"/>
  <c r="AC76" i="81"/>
  <c r="AQ316" i="72"/>
  <c r="AC357" i="72"/>
  <c r="AD66" i="78"/>
  <c r="AC219" i="81"/>
  <c r="AB133" i="81"/>
  <c r="AB350" i="78"/>
  <c r="AC302" i="81"/>
  <c r="AN254" i="72"/>
  <c r="AB172" i="81"/>
  <c r="AO208" i="72"/>
  <c r="AC201" i="81"/>
  <c r="AB271" i="81"/>
  <c r="AA136" i="78"/>
  <c r="AQ275" i="72"/>
  <c r="AE333" i="78"/>
  <c r="AD167" i="78"/>
  <c r="AN245" i="72"/>
  <c r="Z16" i="72"/>
  <c r="AQ297" i="72"/>
  <c r="AC113" i="78"/>
  <c r="AE272" i="78"/>
  <c r="AB363" i="78"/>
  <c r="AR230" i="72"/>
  <c r="AD127" i="81"/>
  <c r="AC71" i="81"/>
  <c r="AE14" i="81"/>
  <c r="AB42" i="81"/>
  <c r="AD268" i="78"/>
  <c r="AA6" i="78"/>
  <c r="AB288" i="78"/>
  <c r="AB52" i="78"/>
  <c r="AB73" i="78"/>
  <c r="AP278" i="72"/>
  <c r="AC336" i="72"/>
  <c r="AA302" i="78"/>
  <c r="AC238" i="72"/>
  <c r="AE176" i="81"/>
  <c r="AC15" i="78"/>
  <c r="AB84" i="78"/>
  <c r="AC353" i="78"/>
  <c r="AD96" i="81"/>
  <c r="AD281" i="78"/>
  <c r="AN328" i="72"/>
  <c r="AQ207" i="72"/>
  <c r="AB262" i="78"/>
  <c r="AB107" i="81"/>
  <c r="AP284" i="72"/>
  <c r="AD66" i="81"/>
  <c r="AQ220" i="72"/>
  <c r="AD331" i="78"/>
  <c r="AB159" i="78"/>
  <c r="AE281" i="81"/>
  <c r="AQ249" i="72"/>
  <c r="AD197" i="81"/>
  <c r="Z205" i="72"/>
  <c r="AA231" i="78"/>
  <c r="AE199" i="81"/>
  <c r="AB120" i="78"/>
  <c r="AE238" i="81"/>
  <c r="AE208" i="81"/>
  <c r="AB166" i="81"/>
  <c r="AC58" i="81"/>
  <c r="AD111" i="78"/>
  <c r="AB267" i="81"/>
  <c r="AA358" i="81"/>
  <c r="Z236" i="72"/>
  <c r="AC231" i="78"/>
  <c r="AN215" i="72"/>
  <c r="AA70" i="81"/>
  <c r="AB91" i="81"/>
  <c r="AA164" i="81"/>
  <c r="AB282" i="72"/>
  <c r="AC338" i="72"/>
  <c r="AC364" i="81"/>
  <c r="Z359" i="72"/>
  <c r="AA322" i="81"/>
  <c r="AE7" i="81"/>
  <c r="AD204" i="81"/>
  <c r="AE141" i="81"/>
  <c r="AD181" i="81"/>
  <c r="AE220" i="81"/>
  <c r="AD36" i="81"/>
  <c r="AB324" i="81"/>
  <c r="AN346" i="72"/>
  <c r="AE248" i="81"/>
  <c r="AN302" i="72"/>
  <c r="AB342" i="72"/>
  <c r="AQ260" i="72"/>
  <c r="AA326" i="78"/>
  <c r="AC209" i="72"/>
  <c r="AB23" i="78"/>
  <c r="AA170" i="81"/>
  <c r="AD112" i="78"/>
  <c r="AC293" i="81"/>
  <c r="AP293" i="72"/>
  <c r="H24" i="75"/>
  <c r="AA23" i="81"/>
  <c r="AE176" i="78"/>
  <c r="AB85" i="78"/>
  <c r="AD244" i="78"/>
  <c r="AE124" i="78"/>
  <c r="AE87" i="78"/>
  <c r="AD191" i="78"/>
  <c r="AC129" i="81"/>
  <c r="AO223" i="72"/>
  <c r="AP149" i="72"/>
  <c r="AB357" i="72"/>
  <c r="AA20" i="78"/>
  <c r="AA325" i="81"/>
  <c r="AO274" i="72"/>
  <c r="AE37" i="78"/>
  <c r="AC310" i="81"/>
  <c r="AC265" i="81"/>
  <c r="AB302" i="81"/>
  <c r="AO347" i="72"/>
  <c r="AB68" i="81"/>
  <c r="AE299" i="81"/>
  <c r="AE276" i="81"/>
  <c r="Z331" i="72"/>
  <c r="AA9" i="78"/>
  <c r="AR362" i="72"/>
  <c r="AB303" i="72"/>
  <c r="AE32" i="81"/>
  <c r="AB214" i="81"/>
  <c r="AD147" i="78"/>
  <c r="AE340" i="78"/>
  <c r="AA347" i="81"/>
  <c r="AE65" i="78"/>
  <c r="AE194" i="81"/>
  <c r="AA93" i="81"/>
  <c r="AC209" i="81"/>
  <c r="AE247" i="78"/>
  <c r="AC277" i="72"/>
  <c r="AN220" i="72"/>
  <c r="AP223" i="72"/>
  <c r="AB299" i="81"/>
  <c r="AC322" i="72"/>
  <c r="AQ257" i="72"/>
  <c r="Z293" i="72"/>
  <c r="AE96" i="81"/>
  <c r="AB147" i="81"/>
  <c r="AB174" i="81"/>
  <c r="AA231" i="81"/>
  <c r="AO309" i="72"/>
  <c r="AB82" i="78"/>
  <c r="AB114" i="81"/>
  <c r="AE305" i="78"/>
  <c r="AB136" i="81"/>
  <c r="AE123" i="81"/>
  <c r="AE80" i="81"/>
  <c r="AD252" i="81"/>
  <c r="AE363" i="78"/>
  <c r="AE159" i="78"/>
  <c r="AA198" i="81"/>
  <c r="AB196" i="81"/>
  <c r="H17" i="73"/>
  <c r="AC348" i="72"/>
  <c r="AE226" i="78"/>
  <c r="AO333" i="72"/>
  <c r="AE118" i="81"/>
  <c r="Y359" i="72"/>
  <c r="H10" i="74"/>
  <c r="AA281" i="72"/>
  <c r="Z272" i="72"/>
  <c r="AB32" i="78"/>
  <c r="Y290" i="72"/>
  <c r="AE166" i="78"/>
  <c r="AA154" i="81"/>
  <c r="AA75" i="81"/>
  <c r="AQ265" i="72"/>
  <c r="AE29" i="81"/>
  <c r="AE175" i="81"/>
  <c r="AQ277" i="72"/>
  <c r="AB13" i="81"/>
  <c r="AB217" i="78"/>
  <c r="AB315" i="72"/>
  <c r="AA14" i="78"/>
  <c r="Z317" i="72"/>
  <c r="AC132" i="81"/>
  <c r="AD137" i="78"/>
  <c r="AO222" i="72"/>
  <c r="AN277" i="72"/>
  <c r="AC249" i="78"/>
  <c r="AD221" i="81"/>
  <c r="AE265" i="81"/>
  <c r="AO268" i="72"/>
  <c r="AR241" i="72"/>
  <c r="AE90" i="81"/>
  <c r="AC319" i="78"/>
  <c r="AB282" i="78"/>
  <c r="AP343" i="72"/>
  <c r="AB92" i="78"/>
  <c r="AD115" i="81"/>
  <c r="AB236" i="81"/>
  <c r="H11" i="74"/>
  <c r="AO331" i="72"/>
  <c r="AD28" i="81"/>
  <c r="AA87" i="81"/>
  <c r="AE203" i="78"/>
  <c r="AA243" i="72"/>
  <c r="AN345" i="72"/>
  <c r="AB319" i="78"/>
  <c r="AD74" i="81"/>
  <c r="AC228" i="81"/>
  <c r="AC162" i="78"/>
  <c r="AQ364" i="72"/>
  <c r="AD337" i="81"/>
  <c r="AR235" i="72"/>
  <c r="AA49" i="81"/>
  <c r="AD39" i="81"/>
  <c r="AA91" i="78"/>
  <c r="AA107" i="78"/>
  <c r="AB160" i="81"/>
  <c r="AE204" i="78"/>
  <c r="AC313" i="81"/>
  <c r="AE157" i="78"/>
  <c r="AE337" i="81"/>
  <c r="AB346" i="72"/>
  <c r="AA348" i="81"/>
  <c r="Z196" i="72"/>
  <c r="AA157" i="78"/>
  <c r="I13" i="73"/>
  <c r="AE295" i="78"/>
  <c r="AC73" i="78"/>
  <c r="AA198" i="78"/>
  <c r="AA137" i="81"/>
  <c r="AE236" i="78"/>
  <c r="Z345" i="72"/>
  <c r="AP335" i="72"/>
  <c r="AC16" i="81"/>
  <c r="AR223" i="72"/>
  <c r="AC327" i="72"/>
  <c r="AD201" i="81"/>
  <c r="AC331" i="78"/>
  <c r="AC200" i="81"/>
  <c r="AE324" i="78"/>
  <c r="AA286" i="72"/>
  <c r="AD160" i="81"/>
  <c r="AA70" i="78"/>
  <c r="AA209" i="78"/>
  <c r="AB162" i="78"/>
  <c r="AA212" i="81"/>
  <c r="AO241" i="72"/>
  <c r="AD248" i="78"/>
  <c r="Y334" i="72"/>
  <c r="AE301" i="78"/>
  <c r="Z97" i="72"/>
  <c r="AD228" i="81"/>
  <c r="AD262" i="81"/>
  <c r="AB43" i="78"/>
  <c r="AD91" i="78"/>
  <c r="AO326" i="72"/>
  <c r="AA205" i="78"/>
  <c r="AB37" i="81"/>
  <c r="AD97" i="81"/>
  <c r="AA218" i="81"/>
  <c r="AC153" i="78"/>
  <c r="AE102" i="78"/>
  <c r="Z312" i="72"/>
  <c r="AB237" i="72"/>
  <c r="AA338" i="78"/>
  <c r="H20" i="75"/>
  <c r="AO342" i="72"/>
  <c r="AA15" i="81"/>
  <c r="AB347" i="72"/>
  <c r="Z342" i="72"/>
  <c r="AO210" i="72"/>
  <c r="AE280" i="81"/>
  <c r="AC326" i="72"/>
  <c r="AD325" i="78"/>
  <c r="AE327" i="81"/>
  <c r="AD269" i="78"/>
  <c r="AE69" i="81"/>
  <c r="AB265" i="78"/>
  <c r="AD113" i="78"/>
  <c r="AD142" i="78"/>
  <c r="AD280" i="78"/>
  <c r="AC309" i="72"/>
  <c r="AE121" i="81"/>
  <c r="AB264" i="72"/>
  <c r="AR342" i="72"/>
  <c r="Z266" i="72"/>
  <c r="AC323" i="78"/>
  <c r="AE246" i="81"/>
  <c r="AD114" i="78"/>
  <c r="AB314" i="72"/>
  <c r="AA342" i="78"/>
  <c r="AB283" i="81"/>
  <c r="AD214" i="78"/>
  <c r="AA43" i="81"/>
  <c r="Z300" i="72"/>
  <c r="AA259" i="72"/>
  <c r="AD243" i="81"/>
  <c r="Z218" i="72"/>
  <c r="AA358" i="78"/>
  <c r="AC41" i="81"/>
  <c r="AE202" i="81"/>
  <c r="AB228" i="81"/>
  <c r="AA344" i="81"/>
  <c r="AE119" i="78"/>
  <c r="AD316" i="81"/>
  <c r="AB169" i="81"/>
  <c r="AD108" i="81"/>
  <c r="AB158" i="81"/>
  <c r="AB218" i="72"/>
  <c r="AE250" i="78"/>
  <c r="AB301" i="81"/>
  <c r="AC29" i="81"/>
  <c r="AB186" i="81"/>
  <c r="AA251" i="78"/>
  <c r="AC254" i="78"/>
  <c r="AC236" i="72"/>
  <c r="Z257" i="72"/>
  <c r="AC113" i="81"/>
  <c r="AB73" i="81"/>
  <c r="AD245" i="81"/>
  <c r="AD353" i="78"/>
  <c r="AB306" i="81"/>
  <c r="Z208" i="72"/>
  <c r="AA353" i="81"/>
  <c r="AA53" i="78"/>
  <c r="AC263" i="81"/>
  <c r="AD130" i="81"/>
  <c r="AD177" i="81"/>
  <c r="AC24" i="81"/>
  <c r="AD71" i="81"/>
  <c r="E26" i="86"/>
  <c r="AE118" i="78"/>
  <c r="AA363" i="72"/>
  <c r="AC336" i="81"/>
  <c r="AP310" i="72"/>
  <c r="AB284" i="81"/>
  <c r="AE73" i="78"/>
  <c r="AA299" i="81"/>
  <c r="AE234" i="81"/>
  <c r="AB361" i="78"/>
  <c r="AA98" i="78"/>
  <c r="AC242" i="81"/>
  <c r="AD317" i="81"/>
  <c r="AC350" i="81"/>
  <c r="AC75" i="78"/>
  <c r="AC56" i="78"/>
  <c r="AC235" i="78"/>
  <c r="AC324" i="81"/>
  <c r="AA277" i="81"/>
  <c r="AB256" i="78"/>
  <c r="AP265" i="72"/>
  <c r="AC273" i="72"/>
  <c r="AA244" i="81"/>
  <c r="AB348" i="72"/>
  <c r="Y246" i="72"/>
  <c r="AR262" i="72"/>
  <c r="AC350" i="72"/>
  <c r="AE33" i="81"/>
  <c r="AD7" i="81"/>
  <c r="AB343" i="81"/>
  <c r="AC89" i="78"/>
  <c r="AR224" i="72"/>
  <c r="Y306" i="72"/>
  <c r="AB57" i="78"/>
  <c r="AD239" i="81"/>
  <c r="AC136" i="81"/>
  <c r="AB206" i="78"/>
  <c r="AA110" i="81"/>
  <c r="AB248" i="81"/>
  <c r="AA208" i="72"/>
  <c r="AB332" i="78"/>
  <c r="AB134" i="78"/>
  <c r="AE282" i="81"/>
  <c r="AA274" i="78"/>
  <c r="AD115" i="78"/>
  <c r="AB235" i="81"/>
  <c r="AB170" i="81"/>
  <c r="AD274" i="81"/>
  <c r="AD183" i="81"/>
  <c r="AD234" i="81"/>
  <c r="AD119" i="78"/>
  <c r="AO219" i="72"/>
  <c r="AA245" i="81"/>
  <c r="AO205" i="72"/>
  <c r="AO298" i="72"/>
  <c r="AC342" i="81"/>
  <c r="AN335" i="72"/>
  <c r="AB214" i="72"/>
  <c r="AN266" i="72"/>
  <c r="AD262" i="78"/>
  <c r="AC361" i="72"/>
  <c r="AC231" i="72"/>
  <c r="AO322" i="72"/>
  <c r="Z352" i="72"/>
  <c r="AE84" i="78"/>
  <c r="AA129" i="81"/>
  <c r="AN348" i="72"/>
  <c r="Z206" i="72"/>
  <c r="H11" i="75"/>
  <c r="AB286" i="78"/>
  <c r="AD129" i="81"/>
  <c r="AE237" i="81"/>
  <c r="AA273" i="78"/>
  <c r="AC312" i="72"/>
  <c r="AE330" i="81"/>
  <c r="AB230" i="72"/>
  <c r="AD219" i="78"/>
  <c r="Y218" i="72"/>
  <c r="AD246" i="78"/>
  <c r="AA357" i="81"/>
  <c r="H14" i="73"/>
  <c r="AA213" i="78"/>
  <c r="AC72" i="81"/>
  <c r="AO329" i="72"/>
  <c r="AC184" i="81"/>
  <c r="AP308" i="72"/>
  <c r="AC285" i="81"/>
  <c r="AB210" i="72"/>
  <c r="AE254" i="78"/>
  <c r="AB190" i="81"/>
  <c r="AO299" i="72"/>
  <c r="AA43" i="78"/>
  <c r="Y207" i="72"/>
  <c r="AC67" i="78"/>
  <c r="AE86" i="81"/>
  <c r="AC312" i="78"/>
  <c r="AR252" i="72"/>
  <c r="AO245" i="72"/>
  <c r="AC226" i="78"/>
  <c r="AE107" i="78"/>
  <c r="AB268" i="78"/>
  <c r="AB344" i="72"/>
  <c r="AA32" i="81"/>
  <c r="AA346" i="78"/>
  <c r="AB36" i="78"/>
  <c r="Y292" i="72"/>
  <c r="AN280" i="72"/>
  <c r="Z267" i="72"/>
  <c r="AA182" i="78"/>
  <c r="AR257" i="72"/>
  <c r="AE331" i="81"/>
  <c r="AC189" i="78"/>
  <c r="AE22" i="81"/>
  <c r="AB5" i="78"/>
  <c r="AA91" i="81"/>
  <c r="AR273" i="72"/>
  <c r="AB279" i="78"/>
  <c r="AA356" i="81"/>
  <c r="AC239" i="72"/>
  <c r="Y282" i="72"/>
  <c r="AA279" i="81"/>
  <c r="AA191" i="81"/>
  <c r="AE223" i="81"/>
  <c r="AA32" i="78"/>
  <c r="AB39" i="78"/>
  <c r="AC275" i="72"/>
  <c r="AE142" i="81"/>
  <c r="AE319" i="78"/>
  <c r="Y325" i="72"/>
  <c r="AB155" i="81"/>
  <c r="AC30" i="81"/>
  <c r="AP239" i="72"/>
  <c r="AE268" i="78"/>
  <c r="AD210" i="81"/>
  <c r="AA156" i="81"/>
  <c r="AC164" i="81"/>
  <c r="AE62" i="78"/>
  <c r="AB10" i="81"/>
  <c r="AD104" i="81"/>
  <c r="AC344" i="78"/>
  <c r="Y90" i="72"/>
  <c r="AC11" i="78"/>
  <c r="AB313" i="78"/>
  <c r="AC318" i="81"/>
  <c r="AB124" i="78"/>
  <c r="AB162" i="81"/>
  <c r="AA344" i="72"/>
  <c r="AD48" i="81"/>
  <c r="AB344" i="78"/>
  <c r="AC26" i="78"/>
  <c r="AQ223" i="72"/>
  <c r="AQ326" i="72"/>
  <c r="AB182" i="81"/>
  <c r="AP346" i="72"/>
  <c r="Y150" i="72"/>
  <c r="AB324" i="78"/>
  <c r="AC189" i="81"/>
  <c r="AQ302" i="72"/>
  <c r="E27" i="86"/>
  <c r="AA56" i="78"/>
  <c r="AB143" i="78"/>
  <c r="AB250" i="78"/>
  <c r="AO348" i="72"/>
  <c r="AA228" i="81"/>
  <c r="AB285" i="81"/>
  <c r="AO260" i="72"/>
  <c r="AC287" i="81"/>
  <c r="AP241" i="72"/>
  <c r="AN362" i="72"/>
  <c r="AE103" i="81"/>
  <c r="Z107" i="72"/>
  <c r="AB150" i="78"/>
  <c r="AD180" i="78"/>
  <c r="AD176" i="78"/>
  <c r="Y294" i="72"/>
  <c r="AE358" i="81"/>
  <c r="AB46" i="81"/>
  <c r="AB197" i="78"/>
  <c r="AA311" i="78"/>
  <c r="AA283" i="78"/>
  <c r="AA313" i="72"/>
  <c r="AQ307" i="72"/>
  <c r="AA344" i="78"/>
  <c r="AC149" i="81"/>
  <c r="AD176" i="81"/>
  <c r="I23" i="73"/>
  <c r="AE271" i="78"/>
  <c r="AO199" i="72"/>
  <c r="AD342" i="78"/>
  <c r="AC343" i="72"/>
  <c r="AC18" i="81"/>
  <c r="AC233" i="81"/>
  <c r="AD89" i="78"/>
  <c r="AE27" i="81"/>
  <c r="AC176" i="78"/>
  <c r="AB262" i="72"/>
  <c r="AD125" i="81"/>
  <c r="AE151" i="78"/>
  <c r="AQ39" i="72"/>
  <c r="AC64" i="81"/>
  <c r="AD282" i="81"/>
  <c r="AB179" i="78"/>
  <c r="AA316" i="81"/>
  <c r="AO256" i="72"/>
  <c r="AA266" i="81"/>
  <c r="AD83" i="81"/>
  <c r="AE126" i="81"/>
  <c r="AO353" i="72"/>
  <c r="AE38" i="81"/>
  <c r="AB115" i="81"/>
  <c r="AA340" i="81"/>
  <c r="AA294" i="78"/>
  <c r="AD356" i="81"/>
  <c r="AE105" i="78"/>
  <c r="AD187" i="78"/>
  <c r="AD271" i="81"/>
  <c r="E18" i="87"/>
  <c r="AA341" i="78"/>
  <c r="AB359" i="78"/>
  <c r="AB62" i="81"/>
  <c r="AA132" i="78"/>
  <c r="AC165" i="81"/>
  <c r="AB186" i="78"/>
  <c r="AD170" i="81"/>
  <c r="AB230" i="81"/>
  <c r="AC262" i="81"/>
  <c r="AA253" i="78"/>
  <c r="AA308" i="72"/>
  <c r="AC190" i="81"/>
  <c r="AP226" i="72"/>
  <c r="AB250" i="81"/>
  <c r="AD319" i="81"/>
  <c r="AE358" i="78"/>
  <c r="AE277" i="78"/>
  <c r="AP316" i="72"/>
  <c r="AA210" i="81"/>
  <c r="AA66" i="81"/>
  <c r="AE66" i="81"/>
  <c r="AA179" i="78"/>
  <c r="AE190" i="81"/>
  <c r="AB35" i="78"/>
  <c r="AD198" i="81"/>
  <c r="AQ315" i="72"/>
  <c r="AP299" i="72"/>
  <c r="AB116" i="78"/>
  <c r="AA204" i="81"/>
  <c r="AE239" i="78"/>
  <c r="AC77" i="81"/>
  <c r="AN299" i="72"/>
  <c r="Z302" i="72"/>
  <c r="AD110" i="78"/>
  <c r="AE273" i="81"/>
  <c r="AE347" i="78"/>
  <c r="E60" i="63"/>
  <c r="AE264" i="78"/>
  <c r="AD208" i="81"/>
  <c r="AA134" i="81"/>
  <c r="AA362" i="81"/>
  <c r="AD99" i="78"/>
  <c r="AB331" i="72"/>
  <c r="AO250" i="72"/>
  <c r="AA283" i="81"/>
  <c r="AB270" i="72"/>
  <c r="AC210" i="81"/>
  <c r="AE184" i="81"/>
  <c r="E19" i="87"/>
  <c r="AB211" i="72"/>
  <c r="AO244" i="72"/>
  <c r="Z322" i="72"/>
  <c r="AA57" i="81"/>
  <c r="AC180" i="78"/>
  <c r="AE158" i="78"/>
  <c r="Z344" i="72"/>
  <c r="AA152" i="72"/>
  <c r="AB245" i="81"/>
  <c r="AC93" i="78"/>
  <c r="AD53" i="81"/>
  <c r="AC266" i="72"/>
  <c r="AB259" i="81"/>
  <c r="AD331" i="81"/>
  <c r="AC126" i="72"/>
  <c r="Z142" i="72"/>
  <c r="AD63" i="78"/>
  <c r="AD73" i="78"/>
  <c r="AB341" i="72"/>
  <c r="AD146" i="81"/>
  <c r="AD188" i="78"/>
  <c r="E14" i="86"/>
  <c r="AB210" i="81"/>
  <c r="AA252" i="81"/>
  <c r="AB364" i="72"/>
  <c r="AC335" i="81"/>
  <c r="AR259" i="72"/>
  <c r="AD150" i="81"/>
  <c r="AE45" i="81"/>
  <c r="AB314" i="81"/>
  <c r="AB240" i="72"/>
  <c r="AA265" i="72"/>
  <c r="AB59" i="81"/>
  <c r="AE34" i="81"/>
  <c r="AB69" i="81"/>
  <c r="Z324" i="72"/>
  <c r="AC102" i="78"/>
  <c r="AA124" i="81"/>
  <c r="AC13" i="78"/>
  <c r="AC20" i="78"/>
  <c r="Y184" i="72"/>
  <c r="AD161" i="81"/>
  <c r="AA76" i="78"/>
  <c r="AB130" i="81"/>
  <c r="AC55" i="72"/>
  <c r="Z335" i="72"/>
  <c r="AB317" i="78"/>
  <c r="AE317" i="78"/>
  <c r="AE147" i="81"/>
  <c r="AD241" i="81"/>
  <c r="AE146" i="81"/>
  <c r="AA301" i="81"/>
  <c r="AO255" i="72"/>
  <c r="AD13" i="81"/>
  <c r="AD45" i="78"/>
  <c r="AA48" i="78"/>
  <c r="AD314" i="81"/>
  <c r="AD159" i="81"/>
  <c r="AB354" i="81"/>
  <c r="AD192" i="81"/>
  <c r="AD101" i="81"/>
  <c r="AD235" i="81"/>
  <c r="AO104" i="72"/>
  <c r="AB339" i="72"/>
  <c r="AB296" i="72"/>
  <c r="AR227" i="72"/>
  <c r="AE251" i="78"/>
  <c r="AB229" i="72"/>
  <c r="AE51" i="81"/>
  <c r="AE60" i="81"/>
  <c r="AD87" i="81"/>
  <c r="AC85" i="72"/>
  <c r="E28" i="86"/>
  <c r="AP314" i="72"/>
  <c r="AC146" i="81"/>
  <c r="AP222" i="72"/>
  <c r="Z231" i="72"/>
  <c r="AN353" i="72"/>
  <c r="AE364" i="81"/>
  <c r="AE104" i="81"/>
  <c r="AA176" i="81"/>
  <c r="AC143" i="81"/>
  <c r="AC257" i="81"/>
  <c r="AE65" i="81"/>
  <c r="AB79" i="78"/>
  <c r="AE195" i="81"/>
  <c r="AC92" i="78"/>
  <c r="AB340" i="81"/>
  <c r="AD54" i="81"/>
  <c r="Z235" i="72"/>
  <c r="AB123" i="78"/>
  <c r="AQ331" i="72"/>
  <c r="AQ279" i="72"/>
  <c r="AR29" i="72"/>
  <c r="AR301" i="72"/>
  <c r="E26" i="87"/>
  <c r="AA12" i="81"/>
  <c r="AA129" i="78"/>
  <c r="AC176" i="81"/>
  <c r="AC196" i="78"/>
  <c r="AC280" i="81"/>
  <c r="AP34" i="72"/>
  <c r="AB278" i="78"/>
  <c r="AA81" i="72"/>
  <c r="AA192" i="78"/>
  <c r="AC225" i="81"/>
  <c r="AC128" i="78"/>
  <c r="AE200" i="81"/>
  <c r="AD64" i="78"/>
  <c r="AD265" i="81"/>
  <c r="AD113" i="81"/>
  <c r="AB213" i="81"/>
  <c r="AD320" i="81"/>
  <c r="AE213" i="81"/>
  <c r="AD124" i="81"/>
  <c r="AP357" i="72"/>
  <c r="AA64" i="81"/>
  <c r="AR211" i="72"/>
  <c r="AA355" i="78"/>
  <c r="AB318" i="72"/>
  <c r="Z301" i="72"/>
  <c r="AB153" i="78"/>
  <c r="AD172" i="81"/>
  <c r="AO253" i="72"/>
  <c r="AE180" i="81"/>
  <c r="AA305" i="81"/>
  <c r="AA117" i="78"/>
  <c r="AB328" i="81"/>
  <c r="AA120" i="78"/>
  <c r="AC340" i="72"/>
  <c r="AB221" i="81"/>
  <c r="AD121" i="78"/>
  <c r="AE168" i="81"/>
  <c r="AD37" i="78"/>
  <c r="AD360" i="81"/>
  <c r="AE193" i="81"/>
  <c r="Z279" i="72"/>
  <c r="AA159" i="81"/>
  <c r="AE177" i="81"/>
  <c r="AD320" i="78"/>
  <c r="Z216" i="72"/>
  <c r="AE246" i="78"/>
  <c r="AE99" i="81"/>
  <c r="AA284" i="78"/>
  <c r="AE144" i="78"/>
  <c r="AO229" i="72"/>
  <c r="AE63" i="81"/>
  <c r="AA356" i="72"/>
  <c r="AR299" i="72"/>
  <c r="AB223" i="72"/>
  <c r="AD74" i="78"/>
  <c r="AB220" i="72"/>
  <c r="AE117" i="81"/>
  <c r="AD155" i="81"/>
  <c r="AB202" i="78"/>
  <c r="AC138" i="78"/>
  <c r="AC156" i="78"/>
  <c r="AQ276" i="72"/>
  <c r="AO7" i="72"/>
  <c r="AN205" i="72"/>
  <c r="Y251" i="72"/>
  <c r="AD266" i="81"/>
  <c r="AB12" i="81"/>
  <c r="AA335" i="72"/>
  <c r="AB63" i="81"/>
  <c r="AE82" i="81"/>
  <c r="AA360" i="78"/>
  <c r="AB289" i="72"/>
  <c r="AB88" i="81"/>
  <c r="Y340" i="72"/>
  <c r="AN285" i="72"/>
  <c r="AD99" i="81"/>
  <c r="AA177" i="78"/>
  <c r="AC338" i="81"/>
  <c r="AA122" i="81"/>
  <c r="Z225" i="72"/>
  <c r="Y222" i="72"/>
  <c r="AC166" i="78"/>
  <c r="AE330" i="78"/>
  <c r="AE306" i="81"/>
  <c r="AA179" i="81"/>
  <c r="AB46" i="78"/>
  <c r="AA77" i="81"/>
  <c r="AB351" i="72"/>
  <c r="AQ300" i="72"/>
  <c r="AE128" i="81"/>
  <c r="AC207" i="72"/>
  <c r="AA102" i="81"/>
  <c r="AC53" i="81"/>
  <c r="AD25" i="81"/>
  <c r="AC194" i="81"/>
  <c r="AB293" i="72"/>
  <c r="AB145" i="81"/>
  <c r="AD8" i="81"/>
  <c r="AC88" i="81"/>
  <c r="AC105" i="81"/>
  <c r="AA337" i="81"/>
  <c r="AC138" i="81"/>
  <c r="AB337" i="72"/>
  <c r="AB273" i="81"/>
  <c r="AA259" i="78"/>
  <c r="AD130" i="78"/>
  <c r="AD119" i="81"/>
  <c r="AC31" i="81"/>
  <c r="AD149" i="81"/>
  <c r="AB151" i="81"/>
  <c r="AD335" i="81"/>
  <c r="AO235" i="72"/>
  <c r="AN306" i="72"/>
  <c r="AO257" i="72"/>
  <c r="AB127" i="78"/>
  <c r="AD131" i="81"/>
  <c r="AC307" i="78"/>
  <c r="AB314" i="78"/>
  <c r="Y229" i="72"/>
  <c r="AE40" i="81"/>
  <c r="AQ323" i="72"/>
  <c r="AO335" i="72"/>
  <c r="AA258" i="81"/>
  <c r="AP329" i="72"/>
  <c r="AE62" i="81"/>
  <c r="AO87" i="72"/>
  <c r="Z246" i="72"/>
  <c r="AE249" i="81"/>
  <c r="AD203" i="81"/>
  <c r="AC6" i="81"/>
  <c r="AC350" i="78"/>
  <c r="AA286" i="81"/>
  <c r="AD218" i="81"/>
  <c r="AP260" i="72"/>
  <c r="AD9" i="78"/>
  <c r="AE345" i="78"/>
  <c r="AE129" i="78"/>
  <c r="AC300" i="81"/>
  <c r="AC331" i="81"/>
  <c r="AC82" i="78"/>
  <c r="AO185" i="72"/>
  <c r="AQ218" i="72"/>
  <c r="AR313" i="72"/>
  <c r="AE260" i="78"/>
  <c r="Y236" i="72"/>
  <c r="Z265" i="72"/>
  <c r="AC342" i="78"/>
  <c r="AA38" i="72"/>
  <c r="AB198" i="81"/>
  <c r="AP302" i="72"/>
  <c r="AD229" i="78"/>
  <c r="AD182" i="81"/>
  <c r="AC47" i="78"/>
  <c r="AB351" i="81"/>
  <c r="AB76" i="81"/>
  <c r="AC313" i="72"/>
  <c r="Y219" i="72"/>
  <c r="AA308" i="78"/>
  <c r="Y248" i="72"/>
  <c r="AE147" i="78"/>
  <c r="AB18" i="78"/>
  <c r="AB232" i="72"/>
  <c r="AA254" i="81"/>
  <c r="AA237" i="81"/>
  <c r="AR240" i="72"/>
  <c r="E6" i="86"/>
  <c r="AD60" i="78"/>
  <c r="AD344" i="81"/>
  <c r="Y301" i="72"/>
  <c r="AC99" i="81"/>
  <c r="AE23" i="81"/>
  <c r="AC290" i="81"/>
  <c r="AO324" i="72"/>
  <c r="AA266" i="72"/>
  <c r="AC320" i="78"/>
  <c r="AE120" i="78"/>
  <c r="AE60" i="78"/>
  <c r="AE270" i="78"/>
  <c r="AB41" i="78"/>
  <c r="AD57" i="78"/>
  <c r="AR256" i="72"/>
  <c r="AN317" i="72"/>
  <c r="AD186" i="78"/>
  <c r="AD143" i="81"/>
  <c r="AC325" i="72"/>
  <c r="E10" i="87"/>
  <c r="AB330" i="72"/>
  <c r="AA133" i="81"/>
  <c r="AA163" i="81"/>
  <c r="AC353" i="72"/>
  <c r="AO319" i="72"/>
  <c r="AA120" i="81"/>
  <c r="AE85" i="81"/>
  <c r="Z276" i="72"/>
  <c r="AP233" i="72"/>
  <c r="AA139" i="78"/>
  <c r="AB128" i="81"/>
  <c r="AA151" i="81"/>
  <c r="AE75" i="81"/>
  <c r="AC288" i="72"/>
  <c r="AB94" i="78"/>
  <c r="AC253" i="72"/>
  <c r="AP340" i="72"/>
  <c r="AR166" i="72"/>
  <c r="AC104" i="81"/>
  <c r="AO361" i="72"/>
  <c r="AD350" i="78"/>
  <c r="AD17" i="78"/>
  <c r="AE199" i="78"/>
  <c r="AC277" i="81"/>
  <c r="AB99" i="78"/>
  <c r="AC172" i="78"/>
  <c r="AB152" i="81"/>
  <c r="AB324" i="72"/>
  <c r="AO278" i="72"/>
  <c r="AD157" i="81"/>
  <c r="AN340" i="72"/>
  <c r="E21" i="87"/>
  <c r="AD273" i="81"/>
  <c r="AB325" i="72"/>
  <c r="AA256" i="72"/>
  <c r="AD321" i="81"/>
  <c r="AD126" i="81"/>
  <c r="AA300" i="81"/>
  <c r="AB199" i="78"/>
  <c r="AA320" i="72"/>
  <c r="AA13" i="81"/>
  <c r="AO306" i="72"/>
  <c r="AP209" i="72"/>
  <c r="AR300" i="72"/>
  <c r="AD240" i="78"/>
  <c r="AD73" i="81"/>
  <c r="AA168" i="78"/>
  <c r="AB41" i="81"/>
  <c r="AC216" i="81"/>
  <c r="AE102" i="81"/>
  <c r="AC341" i="78"/>
  <c r="AN320" i="72"/>
  <c r="AA20" i="81"/>
  <c r="AO240" i="72"/>
  <c r="AB92" i="81"/>
  <c r="AA104" i="78"/>
  <c r="AA103" i="78"/>
  <c r="AN86" i="72"/>
  <c r="AB255" i="72"/>
  <c r="AD162" i="81"/>
  <c r="AE219" i="78"/>
  <c r="AB330" i="81"/>
  <c r="AD291" i="81"/>
  <c r="AC14" i="78"/>
  <c r="AA304" i="72"/>
  <c r="AB113" i="81"/>
  <c r="AA15" i="72"/>
  <c r="AQ357" i="72"/>
  <c r="AB81" i="78"/>
  <c r="AQ329" i="72"/>
  <c r="AA301" i="78"/>
  <c r="AD346" i="81"/>
  <c r="AE72" i="81"/>
  <c r="AC18" i="72"/>
  <c r="AC9" i="72"/>
  <c r="AO273" i="72"/>
  <c r="AC131" i="78"/>
  <c r="AB224" i="72"/>
  <c r="AB297" i="72"/>
  <c r="AB78" i="81"/>
  <c r="AB10" i="78"/>
  <c r="AB125" i="81"/>
  <c r="AB244" i="78"/>
  <c r="AC300" i="72"/>
  <c r="AE257" i="81"/>
  <c r="AC179" i="81"/>
  <c r="AN290" i="72"/>
  <c r="AB335" i="72"/>
  <c r="AC320" i="81"/>
  <c r="AA359" i="72"/>
  <c r="AN262" i="72"/>
  <c r="AA15" i="78"/>
  <c r="AN324" i="72"/>
  <c r="AB238" i="72"/>
  <c r="AC54" i="81"/>
  <c r="AB265" i="81"/>
  <c r="AA25" i="81"/>
  <c r="H23" i="75"/>
  <c r="AE136" i="78"/>
  <c r="AE338" i="81"/>
  <c r="AC248" i="81"/>
  <c r="AC40" i="78"/>
  <c r="AE50" i="81"/>
  <c r="AB228" i="72"/>
  <c r="AC278" i="81"/>
  <c r="AN337" i="72"/>
  <c r="AD168" i="81"/>
  <c r="AB134" i="81"/>
  <c r="AP352" i="72"/>
  <c r="AB157" i="81"/>
  <c r="AC250" i="81"/>
  <c r="AO282" i="72"/>
  <c r="AA14" i="72"/>
  <c r="AD339" i="78"/>
  <c r="AD139" i="81"/>
  <c r="AP294" i="72"/>
  <c r="AA142" i="81"/>
  <c r="AB163" i="81"/>
  <c r="AB93" i="81"/>
  <c r="AO216" i="72"/>
  <c r="AA26" i="81"/>
  <c r="AD183" i="78"/>
  <c r="AQ208" i="72"/>
  <c r="AC244" i="78"/>
  <c r="AA216" i="78"/>
  <c r="AQ305" i="72"/>
  <c r="AE20" i="78"/>
  <c r="AE221" i="81"/>
  <c r="AQ310" i="72"/>
  <c r="AD70" i="78"/>
  <c r="AB74" i="81"/>
  <c r="AC101" i="78"/>
  <c r="AC261" i="78"/>
  <c r="AA166" i="78"/>
  <c r="AD224" i="81"/>
  <c r="AC358" i="78"/>
  <c r="AC256" i="81"/>
  <c r="AB266" i="81"/>
  <c r="AD361" i="81"/>
  <c r="AB271" i="72"/>
  <c r="AE155" i="81"/>
  <c r="AA262" i="72"/>
  <c r="AE215" i="81"/>
  <c r="AA333" i="78"/>
  <c r="AC121" i="81"/>
  <c r="AE210" i="81"/>
  <c r="AE171" i="81"/>
  <c r="AE129" i="81"/>
  <c r="AO227" i="72"/>
  <c r="AR364" i="72"/>
  <c r="AQ359" i="72"/>
  <c r="AA271" i="81"/>
  <c r="AA230" i="72"/>
  <c r="AQ13" i="72"/>
  <c r="AP323" i="72"/>
  <c r="Y277" i="72"/>
  <c r="AD358" i="78"/>
  <c r="AB74" i="78"/>
  <c r="Y361" i="72"/>
  <c r="AB140" i="81"/>
  <c r="AN268" i="72"/>
  <c r="AB293" i="81"/>
  <c r="AD23" i="78"/>
  <c r="AA271" i="78"/>
  <c r="Z281" i="72"/>
  <c r="E25" i="87"/>
  <c r="AB310" i="72"/>
  <c r="AQ274" i="72"/>
  <c r="AC20" i="81"/>
  <c r="AD291" i="78"/>
  <c r="AD200" i="81"/>
  <c r="AE216" i="78"/>
  <c r="AB19" i="81"/>
  <c r="AB20" i="81"/>
  <c r="AQ311" i="72"/>
  <c r="AC321" i="78"/>
  <c r="AD215" i="81"/>
  <c r="Y302" i="72"/>
  <c r="Y316" i="72"/>
  <c r="AC351" i="72"/>
  <c r="AC266" i="78"/>
  <c r="H19" i="73"/>
  <c r="J18" i="75"/>
  <c r="AD112" i="81"/>
  <c r="AC210" i="72"/>
  <c r="AA263" i="78"/>
  <c r="AE36" i="81"/>
  <c r="AR280" i="72"/>
  <c r="AB343" i="72"/>
  <c r="AA250" i="78"/>
  <c r="AA169" i="81"/>
  <c r="AC354" i="72"/>
  <c r="AB36" i="81"/>
  <c r="AE239" i="81"/>
  <c r="AB349" i="81"/>
  <c r="AE188" i="81"/>
  <c r="Z313" i="72"/>
  <c r="AB297" i="81"/>
  <c r="AA359" i="78"/>
  <c r="AA272" i="72"/>
  <c r="AA253" i="72"/>
  <c r="AC197" i="72"/>
  <c r="AB349" i="72"/>
  <c r="AE76" i="81"/>
  <c r="AB195" i="78"/>
  <c r="AB222" i="81"/>
  <c r="AB328" i="78"/>
  <c r="Y279" i="72"/>
  <c r="AE188" i="78"/>
  <c r="AD264" i="81"/>
  <c r="AD243" i="78"/>
  <c r="AD351" i="81"/>
  <c r="AA274" i="81"/>
  <c r="AR277" i="72"/>
  <c r="AB239" i="81"/>
  <c r="AO316" i="72"/>
  <c r="AB358" i="72"/>
  <c r="AA168" i="81"/>
  <c r="AC103" i="78"/>
  <c r="AE355" i="81"/>
  <c r="AB248" i="72"/>
  <c r="AA189" i="81"/>
  <c r="AD187" i="81"/>
  <c r="AA329" i="81"/>
  <c r="AE108" i="81"/>
  <c r="H14" i="75"/>
  <c r="AR320" i="72"/>
  <c r="AA324" i="81"/>
  <c r="AC301" i="81"/>
  <c r="AA29" i="78"/>
  <c r="AE16" i="78"/>
  <c r="AE99" i="78"/>
  <c r="AA238" i="72"/>
  <c r="AA320" i="81"/>
  <c r="AD300" i="81"/>
  <c r="AB33" i="81"/>
  <c r="AA208" i="78"/>
  <c r="AC11" i="81"/>
  <c r="E23" i="86"/>
  <c r="AA185" i="81"/>
  <c r="Z222" i="72"/>
  <c r="AD349" i="81"/>
  <c r="AA84" i="81"/>
  <c r="AB193" i="78"/>
  <c r="AN260" i="72"/>
  <c r="AA361" i="81"/>
  <c r="AD276" i="78"/>
  <c r="AE21" i="78"/>
  <c r="AC39" i="78"/>
  <c r="AB203" i="78"/>
  <c r="AE167" i="81"/>
  <c r="AB181" i="78"/>
  <c r="AO294" i="72"/>
  <c r="Z221" i="72"/>
  <c r="AC169" i="78"/>
  <c r="AB104" i="81"/>
  <c r="AC150" i="78"/>
  <c r="AB275" i="78"/>
  <c r="AC193" i="81"/>
  <c r="AO302" i="72"/>
  <c r="AQ271" i="72"/>
  <c r="AC230" i="72"/>
  <c r="AE289" i="81"/>
  <c r="AE133" i="78"/>
  <c r="AE106" i="81"/>
  <c r="AB303" i="78"/>
  <c r="AD95" i="78"/>
  <c r="AC357" i="81"/>
  <c r="AR236" i="72"/>
  <c r="AE172" i="81"/>
  <c r="Y220" i="72"/>
  <c r="AC199" i="81"/>
  <c r="AC290" i="72"/>
  <c r="AA197" i="81"/>
  <c r="Z364" i="72"/>
  <c r="AC152" i="78"/>
  <c r="AB189" i="81"/>
  <c r="AE261" i="81"/>
  <c r="AC184" i="78"/>
  <c r="AN252" i="72"/>
  <c r="AC106" i="81"/>
  <c r="AB138" i="78"/>
  <c r="AB257" i="72"/>
  <c r="AD292" i="81"/>
  <c r="AE39" i="78"/>
  <c r="AE131" i="81"/>
  <c r="AE61" i="81"/>
  <c r="AA239" i="72"/>
  <c r="AE90" i="78"/>
  <c r="Y357" i="72"/>
  <c r="AE243" i="81"/>
  <c r="AB30" i="81"/>
  <c r="AC27" i="78"/>
  <c r="AC14" i="81"/>
  <c r="AA51" i="78"/>
  <c r="AA249" i="81"/>
  <c r="AP210" i="72"/>
  <c r="AE182" i="78"/>
  <c r="AA260" i="81"/>
  <c r="AC245" i="81"/>
  <c r="AB87" i="81"/>
  <c r="AE12" i="81"/>
  <c r="AE272" i="81"/>
  <c r="AE217" i="81"/>
  <c r="AB312" i="78"/>
  <c r="AC289" i="81"/>
  <c r="AE74" i="78"/>
  <c r="AE13" i="78"/>
  <c r="Y343" i="72"/>
  <c r="AA268" i="81"/>
  <c r="AC325" i="81"/>
  <c r="AE189" i="81"/>
  <c r="AC197" i="78"/>
  <c r="AA263" i="81"/>
  <c r="AE139" i="81"/>
  <c r="AP304" i="72"/>
  <c r="AB40" i="81"/>
  <c r="E13" i="87"/>
  <c r="AC85" i="81"/>
  <c r="AC28" i="78"/>
  <c r="AB245" i="72"/>
  <c r="AE345" i="81"/>
  <c r="AD350" i="81"/>
  <c r="AC83" i="81"/>
  <c r="AC140" i="78"/>
  <c r="AE271" i="81"/>
  <c r="AB233" i="81"/>
  <c r="AR336" i="72"/>
  <c r="Y208" i="72"/>
  <c r="AC73" i="81"/>
  <c r="AO289" i="72"/>
  <c r="AB329" i="78"/>
  <c r="AO286" i="72"/>
  <c r="AE63" i="78"/>
  <c r="AO281" i="72"/>
  <c r="AA319" i="78"/>
  <c r="AB132" i="81"/>
  <c r="H6" i="75"/>
  <c r="AA30" i="81"/>
  <c r="AA65" i="81"/>
  <c r="AA354" i="81"/>
  <c r="AP257" i="72"/>
  <c r="AC243" i="81"/>
  <c r="AA244" i="78"/>
  <c r="AB309" i="78"/>
  <c r="AB215" i="78"/>
  <c r="AB341" i="81"/>
  <c r="H24" i="74"/>
  <c r="AR234" i="72"/>
  <c r="AD12" i="81"/>
  <c r="AA62" i="81"/>
  <c r="AD351" i="78"/>
  <c r="AC97" i="81"/>
  <c r="AC229" i="72"/>
  <c r="AC247" i="81"/>
  <c r="AP307" i="72"/>
  <c r="AE51" i="78"/>
  <c r="AD217" i="81"/>
  <c r="AA307" i="81"/>
  <c r="AA121" i="81"/>
  <c r="AE346" i="81"/>
  <c r="AB135" i="81"/>
  <c r="AD364" i="78"/>
  <c r="AB292" i="72"/>
  <c r="AA165" i="78"/>
  <c r="AA42" i="81"/>
  <c r="AA134" i="78"/>
  <c r="AQ269" i="72"/>
  <c r="AC249" i="81"/>
  <c r="AC204" i="78"/>
  <c r="AC284" i="81"/>
  <c r="Z273" i="72"/>
  <c r="AD97" i="78"/>
  <c r="Z280" i="72"/>
  <c r="AC354" i="78"/>
  <c r="AE307" i="81"/>
  <c r="Y275" i="72"/>
  <c r="AA173" i="81"/>
  <c r="AD288" i="81"/>
  <c r="AB111" i="81"/>
  <c r="AN289" i="72"/>
  <c r="AD195" i="81"/>
  <c r="AA357" i="72"/>
  <c r="AC112" i="81"/>
  <c r="AA17" i="81"/>
  <c r="AE155" i="78"/>
  <c r="AA202" i="78"/>
  <c r="AA156" i="78"/>
  <c r="Z356" i="72"/>
  <c r="AC103" i="81"/>
  <c r="AB60" i="81"/>
  <c r="AA183" i="78"/>
  <c r="AC120" i="78"/>
  <c r="AA211" i="72"/>
  <c r="AC329" i="78"/>
  <c r="AD86" i="78"/>
  <c r="AD248" i="81"/>
  <c r="AA226" i="81"/>
  <c r="AA261" i="81"/>
  <c r="AP276" i="72"/>
  <c r="AA202" i="81"/>
  <c r="AE304" i="81"/>
  <c r="AC282" i="81"/>
  <c r="AB111" i="78"/>
  <c r="AQ232" i="72"/>
  <c r="AB358" i="78"/>
  <c r="AQ338" i="72"/>
  <c r="AB182" i="78"/>
  <c r="AD345" i="81"/>
  <c r="AE107" i="81"/>
  <c r="AA35" i="81"/>
  <c r="AA194" i="81"/>
  <c r="AE357" i="81"/>
  <c r="Z111" i="72"/>
  <c r="AB233" i="78"/>
  <c r="AC259" i="72"/>
  <c r="AE360" i="81"/>
  <c r="Y196" i="72"/>
  <c r="AN325" i="72"/>
  <c r="AR270" i="72"/>
  <c r="AR275" i="72"/>
  <c r="AC211" i="72"/>
  <c r="AC345" i="81"/>
  <c r="Z207" i="72"/>
  <c r="AP214" i="72"/>
  <c r="AB188" i="78"/>
  <c r="AE35" i="81"/>
  <c r="AE218" i="78"/>
  <c r="AB352" i="78"/>
  <c r="AD34" i="78"/>
  <c r="AE241" i="81"/>
  <c r="AB350" i="72"/>
  <c r="AA101" i="78"/>
  <c r="AA310" i="81"/>
  <c r="AP287" i="72"/>
  <c r="AN246" i="72"/>
  <c r="AC74" i="81"/>
  <c r="AC134" i="81"/>
  <c r="AB317" i="72"/>
  <c r="AC72" i="78"/>
  <c r="AB231" i="81"/>
  <c r="Z212" i="72"/>
  <c r="Y34" i="72"/>
  <c r="AB242" i="78"/>
  <c r="AN331" i="72"/>
  <c r="AE12" i="78"/>
  <c r="AB191" i="81"/>
  <c r="AE57" i="81"/>
  <c r="AD305" i="78"/>
  <c r="AO332" i="72"/>
  <c r="AB260" i="78"/>
  <c r="AC259" i="78"/>
  <c r="AR360" i="72"/>
  <c r="AA203" i="78"/>
  <c r="AN293" i="72"/>
  <c r="AE195" i="78"/>
  <c r="AE161" i="78"/>
  <c r="AD58" i="81"/>
  <c r="AA288" i="72"/>
  <c r="AC346" i="78"/>
  <c r="AB285" i="72"/>
  <c r="AP219" i="72"/>
  <c r="AC98" i="81"/>
  <c r="AA280" i="81"/>
  <c r="AB75" i="81"/>
  <c r="D57" i="63"/>
  <c r="AA195" i="81"/>
  <c r="AC42" i="81"/>
  <c r="AB126" i="78"/>
  <c r="Z255" i="72"/>
  <c r="AC62" i="81"/>
  <c r="AQ240" i="72"/>
  <c r="AC48" i="78"/>
  <c r="AA321" i="72"/>
  <c r="AA208" i="81"/>
  <c r="AC249" i="72"/>
  <c r="AB98" i="81"/>
  <c r="AE123" i="78"/>
  <c r="AD45" i="81"/>
  <c r="AE274" i="78"/>
  <c r="AA160" i="81"/>
  <c r="AD6" i="78"/>
  <c r="AA346" i="72"/>
  <c r="AC208" i="81"/>
  <c r="AA138" i="78"/>
  <c r="AA68" i="78"/>
  <c r="AE140" i="81"/>
  <c r="C55" i="63"/>
  <c r="AA292" i="72"/>
  <c r="AO220" i="72"/>
  <c r="AN351" i="72"/>
  <c r="H26" i="74"/>
  <c r="AB77" i="81"/>
  <c r="AB257" i="78"/>
  <c r="Z209" i="72"/>
  <c r="AC35" i="78"/>
  <c r="AA79" i="78"/>
  <c r="Z351" i="72"/>
  <c r="AC151" i="78"/>
  <c r="AE53" i="78"/>
  <c r="Z292" i="72"/>
  <c r="AA201" i="72"/>
  <c r="AC295" i="72"/>
  <c r="AD48" i="78"/>
  <c r="AE13" i="81"/>
  <c r="AC44" i="81"/>
  <c r="AE101" i="78"/>
  <c r="Z282" i="72"/>
  <c r="Y58" i="72"/>
  <c r="AC124" i="81"/>
  <c r="AE242" i="78"/>
  <c r="AA315" i="72"/>
  <c r="AQ219" i="72"/>
  <c r="AE321" i="81"/>
  <c r="AD93" i="81"/>
  <c r="E24" i="86"/>
  <c r="AP312" i="72"/>
  <c r="Y284" i="72"/>
  <c r="AP231" i="72"/>
  <c r="AD161" i="78"/>
  <c r="AA57" i="78"/>
  <c r="AA262" i="81"/>
  <c r="AC229" i="81"/>
  <c r="AD309" i="81"/>
  <c r="AN261" i="72"/>
  <c r="AC284" i="78"/>
  <c r="AE114" i="81"/>
  <c r="AA190" i="78"/>
  <c r="Z307" i="72"/>
  <c r="AE201" i="78"/>
  <c r="AQ319" i="72"/>
  <c r="AD335" i="78"/>
  <c r="AB240" i="81"/>
  <c r="AE255" i="81"/>
  <c r="AB192" i="78"/>
  <c r="AQ217" i="72"/>
  <c r="AE350" i="81"/>
  <c r="AA271" i="72"/>
  <c r="AC146" i="78"/>
  <c r="AO215" i="72"/>
  <c r="AD59" i="81"/>
  <c r="AA5" i="81"/>
  <c r="AO206" i="72"/>
  <c r="AC264" i="81"/>
  <c r="AE318" i="81"/>
  <c r="AB339" i="81"/>
  <c r="AB27" i="81"/>
  <c r="AB253" i="72"/>
  <c r="AB61" i="81"/>
  <c r="AR333" i="72"/>
  <c r="AC210" i="78"/>
  <c r="AD94" i="81"/>
  <c r="Y278" i="72"/>
  <c r="AC188" i="81"/>
  <c r="AP248" i="72"/>
  <c r="AA12" i="72"/>
  <c r="AQ238" i="72"/>
  <c r="AB272" i="81"/>
  <c r="E22" i="86"/>
  <c r="AP238" i="72"/>
  <c r="AP361" i="72"/>
  <c r="AO21" i="72"/>
  <c r="AA319" i="81"/>
  <c r="AD165" i="78"/>
  <c r="AD85" i="78"/>
  <c r="AN111" i="72"/>
  <c r="Z289" i="72"/>
  <c r="AB300" i="72"/>
  <c r="AE201" i="81"/>
  <c r="AB161" i="81"/>
  <c r="AA86" i="81"/>
  <c r="AD328" i="81"/>
  <c r="AD265" i="78"/>
  <c r="AC43" i="81"/>
  <c r="AQ172" i="72"/>
  <c r="AE174" i="81"/>
  <c r="AD19" i="78"/>
  <c r="AC252" i="78"/>
  <c r="AC31" i="78"/>
  <c r="AD117" i="81"/>
  <c r="Z304" i="72"/>
  <c r="AB24" i="78"/>
  <c r="AC5" i="81"/>
  <c r="AN33" i="72"/>
  <c r="AA334" i="78"/>
  <c r="AE6" i="81"/>
  <c r="AD300" i="78"/>
  <c r="AB200" i="81"/>
  <c r="AD334" i="81"/>
  <c r="AB28" i="81"/>
  <c r="AQ314" i="72"/>
  <c r="AB244" i="81"/>
  <c r="Y272" i="72"/>
  <c r="AQ230" i="72"/>
  <c r="AD156" i="81"/>
  <c r="AD223" i="81"/>
  <c r="AC246" i="81"/>
  <c r="AC254" i="72"/>
  <c r="AC127" i="81"/>
  <c r="AA341" i="72"/>
  <c r="AB9" i="81"/>
  <c r="AD174" i="81"/>
  <c r="AC130" i="78"/>
  <c r="AD246" i="81"/>
  <c r="AA185" i="78"/>
  <c r="AC155" i="78"/>
  <c r="AE338" i="78"/>
  <c r="AE247" i="81"/>
  <c r="AE214" i="81"/>
  <c r="Z320" i="72"/>
  <c r="AB211" i="81"/>
  <c r="AA206" i="81"/>
  <c r="AE149" i="81"/>
  <c r="AD259" i="81"/>
  <c r="AE320" i="81"/>
  <c r="AO233" i="72"/>
  <c r="AD253" i="78"/>
  <c r="AO246" i="72"/>
  <c r="AC67" i="81"/>
  <c r="AR294" i="72"/>
  <c r="AD237" i="78"/>
  <c r="AB165" i="78"/>
  <c r="AN279" i="72"/>
  <c r="AC15" i="81"/>
  <c r="AB263" i="81"/>
  <c r="AB232" i="81"/>
  <c r="AC332" i="72"/>
  <c r="AE179" i="78"/>
  <c r="AA289" i="81"/>
  <c r="AA339" i="81"/>
  <c r="AC82" i="81"/>
  <c r="AQ93" i="72"/>
  <c r="AD326" i="81"/>
  <c r="AR263" i="72"/>
  <c r="AQ212" i="72"/>
  <c r="AC235" i="72"/>
  <c r="AE361" i="81"/>
  <c r="AB352" i="72"/>
  <c r="AR281" i="72"/>
  <c r="AA308" i="81"/>
  <c r="H27" i="73"/>
  <c r="AB246" i="81"/>
  <c r="AE160" i="81"/>
  <c r="AN313" i="72"/>
  <c r="AC37" i="81"/>
  <c r="AB266" i="78"/>
  <c r="AA90" i="78"/>
  <c r="AA312" i="72"/>
  <c r="Y211" i="72"/>
  <c r="AB243" i="81"/>
  <c r="AE212" i="78"/>
  <c r="AA125" i="81"/>
  <c r="AA330" i="81"/>
  <c r="AB236" i="78"/>
  <c r="AD166" i="81"/>
  <c r="AN253" i="72"/>
  <c r="AA338" i="72"/>
  <c r="AO346" i="72"/>
  <c r="AB247" i="81"/>
  <c r="AC116" i="78"/>
  <c r="AD156" i="78"/>
  <c r="AC233" i="72"/>
  <c r="AA221" i="81"/>
  <c r="AE288" i="81"/>
  <c r="AD250" i="78"/>
  <c r="AC160" i="81"/>
  <c r="AO317" i="72"/>
  <c r="AD240" i="81"/>
  <c r="AC162" i="81"/>
  <c r="AP349" i="72"/>
  <c r="AB208" i="72"/>
  <c r="AC359" i="81"/>
  <c r="AC315" i="81"/>
  <c r="AR296" i="72"/>
  <c r="AB251" i="78"/>
  <c r="AC316" i="72"/>
  <c r="AP364" i="72"/>
  <c r="AD363" i="78"/>
  <c r="Y330" i="72"/>
  <c r="AC223" i="72"/>
  <c r="AB71" i="78"/>
  <c r="AB287" i="72"/>
  <c r="AE257" i="78"/>
  <c r="AE28" i="78"/>
  <c r="AB149" i="72"/>
  <c r="AB65" i="78"/>
  <c r="AR338" i="72"/>
  <c r="AQ246" i="72"/>
  <c r="AB213" i="78"/>
  <c r="AB177" i="78"/>
  <c r="AC272" i="78"/>
  <c r="AB7" i="81"/>
  <c r="AD283" i="78"/>
  <c r="AC177" i="72"/>
  <c r="AB222" i="78"/>
  <c r="Y231" i="72"/>
  <c r="AE164" i="78"/>
  <c r="AO350" i="72"/>
  <c r="AD35" i="78"/>
  <c r="AD98" i="81"/>
  <c r="AB254" i="72"/>
  <c r="AC122" i="81"/>
  <c r="AA130" i="78"/>
  <c r="AE53" i="81"/>
  <c r="AQ120" i="72"/>
  <c r="AE311" i="78"/>
  <c r="AD225" i="81"/>
  <c r="AC251" i="72"/>
  <c r="AA187" i="81"/>
  <c r="AB249" i="81"/>
  <c r="AC286" i="72"/>
  <c r="AC328" i="81"/>
  <c r="AE336" i="81"/>
  <c r="AE87" i="81"/>
  <c r="AO217" i="72"/>
  <c r="AB360" i="78"/>
  <c r="AC137" i="78"/>
  <c r="AE132" i="78"/>
  <c r="AB276" i="72"/>
  <c r="AB274" i="72"/>
  <c r="AB352" i="81"/>
  <c r="AD90" i="81"/>
  <c r="AE153" i="78"/>
  <c r="Z287" i="72"/>
  <c r="AE220" i="78"/>
  <c r="AB131" i="81"/>
  <c r="AC57" i="78"/>
  <c r="AA7" i="78"/>
  <c r="AA288" i="81"/>
  <c r="AE353" i="81"/>
  <c r="AD92" i="81"/>
  <c r="AC206" i="78"/>
  <c r="AD41" i="81"/>
  <c r="AC169" i="81"/>
  <c r="Z306" i="72"/>
  <c r="AE352" i="81"/>
  <c r="AR289" i="72"/>
  <c r="AC207" i="78"/>
  <c r="AA233" i="81"/>
  <c r="AA299" i="72"/>
  <c r="AB8" i="78"/>
  <c r="AE30" i="78"/>
  <c r="AC334" i="81"/>
  <c r="Y22" i="72"/>
  <c r="AC221" i="78"/>
  <c r="AC136" i="78"/>
  <c r="AD253" i="81"/>
  <c r="AA355" i="72"/>
  <c r="AA220" i="78"/>
  <c r="AB66" i="78"/>
  <c r="E15" i="73"/>
  <c r="AE200" i="78"/>
  <c r="AB108" i="78"/>
  <c r="AD297" i="78"/>
  <c r="AD124" i="78"/>
  <c r="AB322" i="81"/>
  <c r="AQ254" i="72"/>
  <c r="AD102" i="81"/>
  <c r="AB338" i="81"/>
  <c r="AP311" i="72"/>
  <c r="AQ286" i="72"/>
  <c r="AA278" i="72"/>
  <c r="AC347" i="81"/>
  <c r="AE131" i="78"/>
  <c r="AB341" i="78"/>
  <c r="AN159" i="72"/>
  <c r="AD18" i="78"/>
  <c r="AN251" i="72"/>
  <c r="AO334" i="72"/>
  <c r="AA214" i="78"/>
  <c r="Z136" i="72"/>
  <c r="AQ180" i="72"/>
  <c r="AB340" i="72"/>
  <c r="AA154" i="78"/>
  <c r="AA250" i="72"/>
  <c r="AE356" i="78"/>
  <c r="AE349" i="81"/>
  <c r="AA265" i="81"/>
  <c r="AD95" i="81"/>
  <c r="AE140" i="78"/>
  <c r="AP90" i="72"/>
  <c r="AA314" i="72"/>
  <c r="AE56" i="81"/>
  <c r="AB146" i="78"/>
  <c r="AO80" i="72"/>
  <c r="Z349" i="72"/>
  <c r="Y338" i="72"/>
  <c r="AR335" i="72"/>
  <c r="AB123" i="81"/>
  <c r="AR7" i="72"/>
  <c r="AE132" i="81"/>
  <c r="AD324" i="78"/>
  <c r="AP87" i="72"/>
  <c r="AE71" i="78"/>
  <c r="AA319" i="72"/>
  <c r="AB38" i="78"/>
  <c r="AC264" i="72"/>
  <c r="AP19" i="72"/>
  <c r="AA227" i="78"/>
  <c r="AD93" i="78"/>
  <c r="AE351" i="81"/>
  <c r="AA315" i="78"/>
  <c r="AA301" i="72"/>
  <c r="AB306" i="72"/>
  <c r="AN284" i="72"/>
  <c r="AN233" i="72"/>
  <c r="AC157" i="81"/>
  <c r="AA193" i="72"/>
  <c r="AC220" i="81"/>
  <c r="AA230" i="78"/>
  <c r="AA100" i="81"/>
  <c r="AC25" i="81"/>
  <c r="Z243" i="72"/>
  <c r="AO343" i="72"/>
  <c r="AB131" i="78"/>
  <c r="AA332" i="72"/>
  <c r="H12" i="73"/>
  <c r="E10" i="74"/>
  <c r="AB118" i="81"/>
  <c r="AQ363" i="72"/>
  <c r="AQ164" i="72"/>
  <c r="AD323" i="81"/>
  <c r="AB44" i="81"/>
  <c r="AD61" i="81"/>
  <c r="AN133" i="72"/>
  <c r="AN202" i="72"/>
  <c r="AB157" i="72"/>
  <c r="Y267" i="72"/>
  <c r="AR229" i="72"/>
  <c r="AE203" i="81"/>
  <c r="AR351" i="72"/>
  <c r="AA333" i="81"/>
  <c r="AO272" i="72"/>
  <c r="AE346" i="78"/>
  <c r="AD88" i="81"/>
  <c r="AE290" i="78"/>
  <c r="AO218" i="72"/>
  <c r="AB157" i="78"/>
  <c r="AA311" i="81"/>
  <c r="AA364" i="81"/>
  <c r="AA124" i="78"/>
  <c r="AA123" i="81"/>
  <c r="AD59" i="78"/>
  <c r="AE223" i="78"/>
  <c r="AA332" i="81"/>
  <c r="AC81" i="78"/>
  <c r="AB163" i="78"/>
  <c r="AB301" i="72"/>
  <c r="AD327" i="81"/>
  <c r="AC34" i="78"/>
  <c r="AB272" i="72"/>
  <c r="AE189" i="78"/>
  <c r="AE267" i="81"/>
  <c r="AB159" i="81"/>
  <c r="AC70" i="78"/>
  <c r="AB329" i="81"/>
  <c r="AC268" i="72"/>
  <c r="AB288" i="72"/>
  <c r="AC177" i="81"/>
  <c r="AB106" i="78"/>
  <c r="AE261" i="78"/>
  <c r="AC347" i="72"/>
  <c r="AC149" i="78"/>
  <c r="AD27" i="81"/>
  <c r="AA339" i="78"/>
  <c r="AA215" i="72"/>
  <c r="AD145" i="78"/>
  <c r="AE287" i="78"/>
  <c r="AC226" i="81"/>
  <c r="AP208" i="72"/>
  <c r="AO323" i="72"/>
  <c r="AE36" i="78"/>
  <c r="AB350" i="81"/>
  <c r="AD107" i="81"/>
  <c r="E21" i="86"/>
  <c r="AO247" i="72"/>
  <c r="AP236" i="72"/>
  <c r="AR284" i="72"/>
  <c r="AR345" i="72"/>
  <c r="AO263" i="72"/>
  <c r="AA347" i="78"/>
  <c r="AB79" i="81"/>
  <c r="AA92" i="81"/>
  <c r="AC299" i="72"/>
  <c r="AD21" i="81"/>
  <c r="AC352" i="81"/>
  <c r="AA79" i="81"/>
  <c r="AE218" i="81"/>
  <c r="AR297" i="72"/>
  <c r="AQ303" i="72"/>
  <c r="AC248" i="78"/>
  <c r="AA10" i="81"/>
  <c r="AE185" i="81"/>
  <c r="AA92" i="78"/>
  <c r="Z319" i="72"/>
  <c r="AA153" i="81"/>
  <c r="AC36" i="81"/>
  <c r="AC274" i="78"/>
  <c r="AQ107" i="72"/>
  <c r="AE260" i="81"/>
  <c r="AD184" i="81"/>
  <c r="AN341" i="72"/>
  <c r="AB193" i="81"/>
  <c r="H19" i="74"/>
  <c r="AC185" i="81"/>
  <c r="AC114" i="81"/>
  <c r="AN305" i="72"/>
  <c r="AC301" i="78"/>
  <c r="AB191" i="78"/>
  <c r="E22" i="73"/>
  <c r="AB304" i="78"/>
  <c r="AB225" i="81"/>
  <c r="AB268" i="81"/>
  <c r="AC55" i="81"/>
  <c r="AC209" i="78"/>
  <c r="AB101" i="81"/>
  <c r="AQ284" i="72"/>
  <c r="Z232" i="72"/>
  <c r="AB327" i="81"/>
  <c r="AA162" i="81"/>
  <c r="AA247" i="81"/>
  <c r="AA290" i="78"/>
  <c r="AC252" i="72"/>
  <c r="AC244" i="72"/>
  <c r="AE209" i="81"/>
  <c r="AN297" i="72"/>
  <c r="AE95" i="78"/>
  <c r="AR238" i="72"/>
  <c r="AC239" i="78"/>
  <c r="AC17" i="78"/>
  <c r="AA299" i="78"/>
  <c r="AE278" i="81"/>
  <c r="AP258" i="72"/>
  <c r="AB296" i="81"/>
  <c r="AB78" i="78"/>
  <c r="E12" i="87"/>
  <c r="AB141" i="78"/>
  <c r="AD132" i="78"/>
  <c r="Z291" i="72"/>
  <c r="AD222" i="81"/>
  <c r="AA293" i="78"/>
  <c r="Y210" i="72"/>
  <c r="AC144" i="81"/>
  <c r="AA286" i="78"/>
  <c r="AC79" i="78"/>
  <c r="AA229" i="78"/>
  <c r="Y336" i="72"/>
  <c r="AA104" i="81"/>
  <c r="AC140" i="81"/>
  <c r="AA328" i="81"/>
  <c r="AB37" i="78"/>
  <c r="AB109" i="78"/>
  <c r="AE302" i="81"/>
  <c r="AE56" i="78"/>
  <c r="AQ340" i="72"/>
  <c r="Z277" i="72"/>
  <c r="AA285" i="72"/>
  <c r="AE89" i="78"/>
  <c r="AB39" i="81"/>
  <c r="AC291" i="81"/>
  <c r="AC142" i="81"/>
  <c r="AA180" i="81"/>
  <c r="AC200" i="78"/>
  <c r="AO351" i="72"/>
  <c r="AN275" i="72"/>
  <c r="Z315" i="72"/>
  <c r="AB108" i="81"/>
  <c r="AN218" i="72"/>
  <c r="AC309" i="81"/>
  <c r="E19" i="86"/>
  <c r="AC286" i="81"/>
  <c r="AO345" i="72"/>
  <c r="AR37" i="72"/>
  <c r="AC38" i="81"/>
  <c r="AA114" i="78"/>
  <c r="AC223" i="78"/>
  <c r="E9" i="86"/>
  <c r="AA44" i="81"/>
  <c r="AD287" i="81"/>
  <c r="Y335" i="72"/>
  <c r="Y297" i="72"/>
  <c r="AQ322" i="72"/>
  <c r="AB212" i="72"/>
  <c r="AE326" i="81"/>
  <c r="AB152" i="78"/>
  <c r="AB362" i="78"/>
  <c r="AN206" i="72"/>
  <c r="AB245" i="78"/>
  <c r="AA352" i="72"/>
  <c r="AE208" i="78"/>
  <c r="Z224" i="72"/>
  <c r="AC278" i="72"/>
  <c r="AP232" i="72"/>
  <c r="AE92" i="81"/>
  <c r="AD212" i="78"/>
  <c r="AQ97" i="72"/>
  <c r="AQ91" i="72"/>
  <c r="Y252" i="72"/>
  <c r="AA161" i="81"/>
  <c r="AB115" i="72"/>
  <c r="AA45" i="78"/>
  <c r="AE25" i="81"/>
  <c r="AB167" i="78"/>
  <c r="AC202" i="78"/>
  <c r="AD261" i="81"/>
  <c r="AA64" i="78"/>
  <c r="AB359" i="81"/>
  <c r="AD217" i="78"/>
  <c r="AC216" i="72"/>
  <c r="AC171" i="81"/>
  <c r="AB103" i="72"/>
  <c r="Y296" i="72"/>
  <c r="AC275" i="78"/>
  <c r="Z258" i="72"/>
  <c r="AN190" i="72"/>
  <c r="AB218" i="78"/>
  <c r="AA328" i="78"/>
  <c r="AA279" i="78"/>
  <c r="AC145" i="81"/>
  <c r="AA229" i="81"/>
  <c r="AQ148" i="72"/>
  <c r="AC281" i="81"/>
  <c r="AA12" i="78"/>
  <c r="AE320" i="78"/>
  <c r="AA148" i="72"/>
  <c r="AN267" i="72"/>
  <c r="AB124" i="81"/>
  <c r="AO258" i="72"/>
  <c r="AD114" i="81"/>
  <c r="Y291" i="72"/>
  <c r="AB325" i="81"/>
  <c r="AB80" i="81"/>
  <c r="AO296" i="72"/>
  <c r="Z8" i="72"/>
  <c r="AR185" i="72"/>
  <c r="AO66" i="72"/>
  <c r="H21" i="75"/>
  <c r="E6" i="75"/>
  <c r="AA52" i="78"/>
  <c r="AA232" i="72"/>
  <c r="AA314" i="78"/>
  <c r="AE219" i="81"/>
  <c r="AC86" i="78"/>
  <c r="AA327" i="81"/>
  <c r="AD103" i="78"/>
  <c r="AC306" i="78"/>
  <c r="AE276" i="78"/>
  <c r="AC294" i="78"/>
  <c r="AC263" i="78"/>
  <c r="Y352" i="72"/>
  <c r="AO364" i="72"/>
  <c r="AN131" i="72"/>
  <c r="AQ98" i="72"/>
  <c r="AP344" i="72"/>
  <c r="AA277" i="78"/>
  <c r="Z297" i="72"/>
  <c r="AA345" i="81"/>
  <c r="AC175" i="78"/>
  <c r="AN46" i="72"/>
  <c r="AA270" i="72"/>
  <c r="AE181" i="81"/>
  <c r="AE47" i="81"/>
  <c r="J27" i="75"/>
  <c r="AC295" i="78"/>
  <c r="AD302" i="81"/>
  <c r="AB18" i="81"/>
  <c r="AC165" i="72"/>
  <c r="AQ17" i="72"/>
  <c r="Z247" i="72"/>
  <c r="AB235" i="78"/>
  <c r="AB100" i="72"/>
  <c r="AC118" i="81"/>
  <c r="AE275" i="81"/>
  <c r="AC233" i="78"/>
  <c r="AQ231" i="72"/>
  <c r="AO238" i="72"/>
  <c r="AE194" i="78"/>
  <c r="AA133" i="78"/>
  <c r="AC240" i="81"/>
  <c r="AB300" i="81"/>
  <c r="AP296" i="72"/>
  <c r="Z310" i="72"/>
  <c r="AB261" i="78"/>
  <c r="AA82" i="78"/>
  <c r="AB116" i="81"/>
  <c r="AA254" i="72"/>
  <c r="AA186" i="78"/>
  <c r="AA113" i="81"/>
  <c r="AA118" i="72"/>
  <c r="Z298" i="72"/>
  <c r="AE214" i="78"/>
  <c r="AD338" i="81"/>
  <c r="AA235" i="78"/>
  <c r="AA250" i="81"/>
  <c r="AQ270" i="72"/>
  <c r="AA351" i="81"/>
  <c r="Z137" i="72"/>
  <c r="AA351" i="78"/>
  <c r="AA236" i="81"/>
  <c r="AC293" i="72"/>
  <c r="AE349" i="78"/>
  <c r="AE278" i="78"/>
  <c r="AA287" i="72"/>
  <c r="AE196" i="81"/>
  <c r="AN173" i="72"/>
  <c r="AB256" i="81"/>
  <c r="AC23" i="78"/>
  <c r="AA54" i="81"/>
  <c r="AO174" i="72"/>
  <c r="AO159" i="72"/>
  <c r="AC173" i="72"/>
  <c r="AA65" i="72"/>
  <c r="AQ10" i="72"/>
  <c r="AN270" i="72"/>
  <c r="AB105" i="78"/>
  <c r="Y327" i="72"/>
  <c r="AE231" i="78"/>
  <c r="AO320" i="72"/>
  <c r="AB36" i="72"/>
  <c r="Y153" i="72"/>
  <c r="AN10" i="72"/>
  <c r="AC118" i="78"/>
  <c r="AC78" i="78"/>
  <c r="AC52" i="81"/>
  <c r="AE235" i="81"/>
  <c r="Y289" i="72"/>
  <c r="AN68" i="72"/>
  <c r="AD178" i="78"/>
  <c r="AA217" i="81"/>
  <c r="AC61" i="78"/>
  <c r="AB147" i="78"/>
  <c r="AQ57" i="72"/>
  <c r="AR323" i="72"/>
  <c r="AC195" i="78"/>
  <c r="AB39" i="72"/>
  <c r="AD232" i="78"/>
  <c r="AE121" i="78"/>
  <c r="AC173" i="78"/>
  <c r="AC109" i="72"/>
  <c r="AP201" i="72"/>
  <c r="AQ179" i="72"/>
  <c r="D62" i="63"/>
  <c r="AE234" i="78"/>
  <c r="Y103" i="72"/>
  <c r="AB270" i="81"/>
  <c r="H14" i="74"/>
  <c r="I27" i="75"/>
  <c r="AC307" i="81"/>
  <c r="AA69" i="78"/>
  <c r="AD322" i="78"/>
  <c r="AE7" i="78"/>
  <c r="AD268" i="81"/>
  <c r="AD152" i="78"/>
  <c r="AC181" i="78"/>
  <c r="AD302" i="78"/>
  <c r="AA222" i="78"/>
  <c r="AC222" i="78"/>
  <c r="Z251" i="72"/>
  <c r="AQ343" i="72"/>
  <c r="AE153" i="81"/>
  <c r="AP216" i="72"/>
  <c r="AB237" i="78"/>
  <c r="AR309" i="72"/>
  <c r="AC83" i="78"/>
  <c r="AA313" i="81"/>
  <c r="Z213" i="72"/>
  <c r="AE127" i="78"/>
  <c r="AA63" i="78"/>
  <c r="AQ22" i="72"/>
  <c r="AB221" i="72"/>
  <c r="AA356" i="78"/>
  <c r="AP227" i="72"/>
  <c r="AC285" i="72"/>
  <c r="AA69" i="81"/>
  <c r="AA150" i="81"/>
  <c r="AA132" i="81"/>
  <c r="AD141" i="78"/>
  <c r="AA102" i="78"/>
  <c r="AA122" i="78"/>
  <c r="AP291" i="72"/>
  <c r="AQ334" i="72"/>
  <c r="AC325" i="78"/>
  <c r="Z187" i="72"/>
  <c r="AB142" i="81"/>
  <c r="AB42" i="78"/>
  <c r="AD125" i="78"/>
  <c r="AA22" i="81"/>
  <c r="AB185" i="78"/>
  <c r="AE18" i="81"/>
  <c r="H22" i="75"/>
  <c r="AC314" i="78"/>
  <c r="AE41" i="81"/>
  <c r="AO47" i="72"/>
  <c r="AQ352" i="72"/>
  <c r="AA248" i="78"/>
  <c r="AC118" i="72"/>
  <c r="AB214" i="78"/>
  <c r="AA119" i="81"/>
  <c r="AA88" i="81"/>
  <c r="AB180" i="81"/>
  <c r="AQ76" i="72"/>
  <c r="AB226" i="72"/>
  <c r="AE298" i="78"/>
  <c r="E58" i="63"/>
  <c r="AA237" i="78"/>
  <c r="AD309" i="78"/>
  <c r="AC301" i="72"/>
  <c r="AD61" i="78"/>
  <c r="AC78" i="72"/>
  <c r="AE280" i="78"/>
  <c r="AC224" i="72"/>
  <c r="AO314" i="72"/>
  <c r="Y165" i="72"/>
  <c r="AB273" i="72"/>
  <c r="AD128" i="78"/>
  <c r="AD117" i="78"/>
  <c r="AB22" i="81"/>
  <c r="AA276" i="72"/>
  <c r="AA209" i="72"/>
  <c r="AA223" i="81"/>
  <c r="AC256" i="72"/>
  <c r="AE42" i="78"/>
  <c r="AD254" i="78"/>
  <c r="AB312" i="72"/>
  <c r="AR361" i="72"/>
  <c r="AD141" i="81"/>
  <c r="AB269" i="72"/>
  <c r="AE45" i="78"/>
  <c r="Y356" i="72"/>
  <c r="AB43" i="72"/>
  <c r="AA101" i="81"/>
  <c r="AC228" i="78"/>
  <c r="Z355" i="72"/>
  <c r="AP267" i="72"/>
  <c r="Y274" i="72"/>
  <c r="AB226" i="81"/>
  <c r="AC159" i="78"/>
  <c r="AE291" i="81"/>
  <c r="E8" i="87"/>
  <c r="AB298" i="81"/>
  <c r="AE325" i="81"/>
  <c r="AB94" i="81"/>
  <c r="AR216" i="72"/>
  <c r="Z214" i="72"/>
  <c r="AB231" i="72"/>
  <c r="AD359" i="81"/>
  <c r="J12" i="74"/>
  <c r="AD338" i="78"/>
  <c r="AA135" i="78"/>
  <c r="AB219" i="78"/>
  <c r="AC201" i="78"/>
  <c r="AO279" i="72"/>
  <c r="AA295" i="78"/>
  <c r="AO172" i="72"/>
  <c r="AD228" i="78"/>
  <c r="AN248" i="72"/>
  <c r="AC26" i="81"/>
  <c r="AD223" i="78"/>
  <c r="AC237" i="72"/>
  <c r="Y221" i="72"/>
  <c r="AD216" i="78"/>
  <c r="AD118" i="81"/>
  <c r="AN170" i="72"/>
  <c r="AE233" i="78"/>
  <c r="AB30" i="78"/>
  <c r="AC50" i="72"/>
  <c r="AQ215" i="72"/>
  <c r="AC196" i="72"/>
  <c r="AE265" i="78"/>
  <c r="AE360" i="78"/>
  <c r="AR326" i="72"/>
  <c r="AC234" i="72"/>
  <c r="AA266" i="78"/>
  <c r="AP237" i="72"/>
  <c r="AN235" i="72"/>
  <c r="Z336" i="72"/>
  <c r="AB95" i="78"/>
  <c r="AB175" i="81"/>
  <c r="AA352" i="81"/>
  <c r="G50" i="63"/>
  <c r="AE149" i="78"/>
  <c r="Y273" i="72"/>
  <c r="AO292" i="72"/>
  <c r="H16" i="73"/>
  <c r="AA97" i="81"/>
  <c r="AQ252" i="72"/>
  <c r="AO236" i="72"/>
  <c r="AA95" i="81"/>
  <c r="AC181" i="81"/>
  <c r="AE254" i="81"/>
  <c r="AA287" i="78"/>
  <c r="AD279" i="81"/>
  <c r="AB184" i="81"/>
  <c r="AB238" i="81"/>
  <c r="AD192" i="78"/>
  <c r="AA304" i="81"/>
  <c r="AC157" i="72"/>
  <c r="AD294" i="78"/>
  <c r="AC80" i="81"/>
  <c r="AE122" i="78"/>
  <c r="Z50" i="72"/>
  <c r="Y255" i="72"/>
  <c r="AA53" i="72"/>
  <c r="AP338" i="72"/>
  <c r="AN179" i="72"/>
  <c r="AB196" i="78"/>
  <c r="AA127" i="78"/>
  <c r="AB125" i="78"/>
  <c r="AE307" i="78"/>
  <c r="AC315" i="72"/>
  <c r="AA74" i="78"/>
  <c r="AQ358" i="72"/>
  <c r="AE297" i="78"/>
  <c r="AB168" i="78"/>
  <c r="AA94" i="78"/>
  <c r="AA24" i="78"/>
  <c r="AD197" i="78"/>
  <c r="AA247" i="78"/>
  <c r="Y93" i="72"/>
  <c r="AQ118" i="72"/>
  <c r="AE295" i="81"/>
  <c r="AN225" i="72"/>
  <c r="AD277" i="78"/>
  <c r="AQ37" i="72"/>
  <c r="AC127" i="78"/>
  <c r="AA362" i="72"/>
  <c r="AR151" i="72"/>
  <c r="AE196" i="78"/>
  <c r="AP158" i="72"/>
  <c r="AB291" i="81"/>
  <c r="AD221" i="78"/>
  <c r="AD340" i="78"/>
  <c r="AO198" i="72"/>
  <c r="AC200" i="72"/>
  <c r="AB50" i="78"/>
  <c r="AB118" i="72"/>
  <c r="AN243" i="72"/>
  <c r="AB112" i="72"/>
  <c r="AB258" i="78"/>
  <c r="AB32" i="81"/>
  <c r="AO91" i="72"/>
  <c r="AB209" i="72"/>
  <c r="Z350" i="72"/>
  <c r="AB177" i="81"/>
  <c r="AB68" i="78"/>
  <c r="AA127" i="81"/>
  <c r="AB179" i="81"/>
  <c r="AB354" i="72"/>
  <c r="AE206" i="78"/>
  <c r="AD200" i="78"/>
  <c r="AA269" i="81"/>
  <c r="AB219" i="72"/>
  <c r="AB117" i="78"/>
  <c r="AA45" i="81"/>
  <c r="AE245" i="78"/>
  <c r="AA300" i="78"/>
  <c r="AC230" i="78"/>
  <c r="AD51" i="78"/>
  <c r="E18" i="86"/>
  <c r="AE161" i="81"/>
  <c r="AB167" i="81"/>
  <c r="Z211" i="72"/>
  <c r="AB91" i="72"/>
  <c r="AO234" i="72"/>
  <c r="AE352" i="78"/>
  <c r="AB240" i="78"/>
  <c r="H6" i="74"/>
  <c r="AC135" i="78"/>
  <c r="AC322" i="81"/>
  <c r="AE79" i="81"/>
  <c r="AB53" i="78"/>
  <c r="AB217" i="72"/>
  <c r="AB187" i="81"/>
  <c r="AP207" i="72"/>
  <c r="AP80" i="72"/>
  <c r="AC310" i="78"/>
  <c r="AN265" i="72"/>
  <c r="F57" i="63"/>
  <c r="AD44" i="81"/>
  <c r="AE301" i="81"/>
  <c r="AB154" i="81"/>
  <c r="AA71" i="78"/>
  <c r="AP274" i="72"/>
  <c r="AR287" i="72"/>
  <c r="AE270" i="81"/>
  <c r="AP255" i="72"/>
  <c r="E21" i="73"/>
  <c r="AD135" i="81"/>
  <c r="AE245" i="81"/>
  <c r="AN240" i="72"/>
  <c r="AE231" i="81"/>
  <c r="AD72" i="81"/>
  <c r="Y47" i="72"/>
  <c r="AC139" i="81"/>
  <c r="AA191" i="78"/>
  <c r="H21" i="73"/>
  <c r="AB346" i="78"/>
  <c r="AB254" i="81"/>
  <c r="AE44" i="78"/>
  <c r="AE300" i="81"/>
  <c r="AQ268" i="72"/>
  <c r="Y263" i="72"/>
  <c r="AE186" i="78"/>
  <c r="AC80" i="78"/>
  <c r="AA347" i="72"/>
  <c r="AB34" i="81"/>
  <c r="AD201" i="78"/>
  <c r="AC337" i="81"/>
  <c r="AC255" i="78"/>
  <c r="AC199" i="78"/>
  <c r="AR316" i="72"/>
  <c r="AQ356" i="72"/>
  <c r="AD194" i="78"/>
  <c r="AC356" i="78"/>
  <c r="AA303" i="78"/>
  <c r="Y354" i="72"/>
  <c r="AC234" i="78"/>
  <c r="AE259" i="81"/>
  <c r="AQ237" i="72"/>
  <c r="AD333" i="81"/>
  <c r="AD144" i="81"/>
  <c r="AB361" i="81"/>
  <c r="AA232" i="78"/>
  <c r="AD307" i="78"/>
  <c r="AO313" i="72"/>
  <c r="AO341" i="72"/>
  <c r="AA291" i="81"/>
  <c r="AB310" i="81"/>
  <c r="Z354" i="72"/>
  <c r="AB356" i="81"/>
  <c r="I16" i="75"/>
  <c r="AB359" i="72"/>
  <c r="AC207" i="81"/>
  <c r="AC102" i="81"/>
  <c r="AA139" i="81"/>
  <c r="AA115" i="81"/>
  <c r="Y13" i="72"/>
  <c r="AE279" i="81"/>
  <c r="AR264" i="72"/>
  <c r="AE354" i="81"/>
  <c r="AP108" i="72"/>
  <c r="AN219" i="72"/>
  <c r="AO203" i="72"/>
  <c r="AB16" i="81"/>
  <c r="J10" i="75"/>
  <c r="AC199" i="72"/>
  <c r="AA42" i="72"/>
  <c r="F60" i="63"/>
  <c r="AD10" i="81"/>
  <c r="AO113" i="72"/>
  <c r="AQ211" i="72"/>
  <c r="AA193" i="81"/>
  <c r="Z248" i="72"/>
  <c r="AD216" i="81"/>
  <c r="AQ225" i="72"/>
  <c r="AB289" i="81"/>
  <c r="G46" i="63"/>
  <c r="AA40" i="81"/>
  <c r="AB48" i="78"/>
  <c r="AB237" i="81"/>
  <c r="AA334" i="72"/>
  <c r="AB199" i="81"/>
  <c r="AB122" i="81"/>
  <c r="AP49" i="72"/>
  <c r="AC17" i="72"/>
  <c r="AB270" i="78"/>
  <c r="AA114" i="81"/>
  <c r="AB323" i="78"/>
  <c r="AD49" i="78"/>
  <c r="AB262" i="81"/>
  <c r="AB112" i="81"/>
  <c r="Z204" i="72"/>
  <c r="AB52" i="81"/>
  <c r="AB95" i="81"/>
  <c r="AA19" i="81"/>
  <c r="AB268" i="72"/>
  <c r="AA131" i="78"/>
  <c r="AA264" i="81"/>
  <c r="AB29" i="81"/>
  <c r="AO214" i="72"/>
  <c r="AD68" i="81"/>
  <c r="AB137" i="81"/>
  <c r="AD152" i="81"/>
  <c r="AQ330" i="72"/>
  <c r="AC266" i="81"/>
  <c r="AD290" i="78"/>
  <c r="AE28" i="81"/>
  <c r="AE262" i="78"/>
  <c r="AA173" i="78"/>
  <c r="AA303" i="81"/>
  <c r="AE263" i="78"/>
  <c r="AB209" i="78"/>
  <c r="AP295" i="72"/>
  <c r="AD42" i="78"/>
  <c r="AD5" i="81"/>
  <c r="AE312" i="78"/>
  <c r="AB269" i="78"/>
  <c r="AO109" i="72"/>
  <c r="AA35" i="72"/>
  <c r="Y318" i="72"/>
  <c r="Z269" i="72"/>
  <c r="AC56" i="72"/>
  <c r="Z217" i="72"/>
  <c r="Y39" i="72"/>
  <c r="AA96" i="81"/>
  <c r="AA351" i="72"/>
  <c r="AB119" i="81"/>
  <c r="AA37" i="78"/>
  <c r="AD16" i="81"/>
  <c r="AA224" i="81"/>
  <c r="AD295" i="81"/>
  <c r="AC220" i="72"/>
  <c r="AB67" i="78"/>
  <c r="AB84" i="81"/>
  <c r="AA223" i="78"/>
  <c r="AC268" i="81"/>
  <c r="AO249" i="72"/>
  <c r="AB93" i="78"/>
  <c r="AE229" i="81"/>
  <c r="AA172" i="78"/>
  <c r="AO308" i="72"/>
  <c r="AN247" i="72"/>
  <c r="AA177" i="81"/>
  <c r="AA38" i="78"/>
  <c r="AD105" i="81"/>
  <c r="AB121" i="81"/>
  <c r="AB207" i="81"/>
  <c r="E17" i="75"/>
  <c r="AD236" i="78"/>
  <c r="AA175" i="78"/>
  <c r="AB249" i="78"/>
  <c r="AD182" i="78"/>
  <c r="AA317" i="81"/>
  <c r="AN334" i="72"/>
  <c r="AP325" i="72"/>
  <c r="AC294" i="81"/>
  <c r="AD75" i="81"/>
  <c r="AB51" i="81"/>
  <c r="AC340" i="81"/>
  <c r="J10" i="73"/>
  <c r="AE267" i="78"/>
  <c r="AB89" i="72"/>
  <c r="AD109" i="81"/>
  <c r="AB82" i="81"/>
  <c r="H9" i="74"/>
  <c r="AB97" i="78"/>
  <c r="AD5" i="78"/>
  <c r="AD340" i="81"/>
  <c r="AA243" i="78"/>
  <c r="AQ228" i="72"/>
  <c r="H28" i="73"/>
  <c r="AE134" i="81"/>
  <c r="AQ119" i="72"/>
  <c r="AA313" i="78"/>
  <c r="AN9" i="72"/>
  <c r="E7" i="87"/>
  <c r="Y137" i="72"/>
  <c r="AP281" i="72"/>
  <c r="AC49" i="78"/>
  <c r="AA226" i="72"/>
  <c r="AB243" i="78"/>
  <c r="AC69" i="78"/>
  <c r="AD31" i="78"/>
  <c r="Y348" i="72"/>
  <c r="Y319" i="72"/>
  <c r="AD122" i="81"/>
  <c r="AQ149" i="72"/>
  <c r="AE258" i="81"/>
  <c r="AE92" i="78"/>
  <c r="AE204" i="81"/>
  <c r="AD211" i="81"/>
  <c r="AA141" i="81"/>
  <c r="AB166" i="78"/>
  <c r="AE316" i="78"/>
  <c r="AC316" i="78"/>
  <c r="AE130" i="81"/>
  <c r="AC270" i="72"/>
  <c r="AC164" i="78"/>
  <c r="AE101" i="81"/>
  <c r="Y265" i="72"/>
  <c r="AD311" i="78"/>
  <c r="AE308" i="81"/>
  <c r="AN304" i="72"/>
  <c r="AE353" i="78"/>
  <c r="AE19" i="81"/>
  <c r="AE169" i="81"/>
  <c r="AB342" i="78"/>
  <c r="AD84" i="78"/>
  <c r="AA55" i="78"/>
  <c r="AN364" i="72"/>
  <c r="AA106" i="78"/>
  <c r="AE110" i="81"/>
  <c r="AC276" i="72"/>
  <c r="AC213" i="81"/>
  <c r="AA8" i="78"/>
  <c r="AN213" i="72"/>
  <c r="AD151" i="81"/>
  <c r="AP220" i="72"/>
  <c r="Y29" i="72"/>
  <c r="AA360" i="72"/>
  <c r="AD163" i="78"/>
  <c r="AE117" i="78"/>
  <c r="AA10" i="78"/>
  <c r="AA83" i="78"/>
  <c r="AD337" i="78"/>
  <c r="AA312" i="81"/>
  <c r="AE81" i="81"/>
  <c r="AC364" i="78"/>
  <c r="AA188" i="81"/>
  <c r="AC272" i="81"/>
  <c r="AE197" i="78"/>
  <c r="AB227" i="78"/>
  <c r="AP225" i="72"/>
  <c r="AA117" i="81"/>
  <c r="AC148" i="78"/>
  <c r="AE127" i="81"/>
  <c r="AC260" i="81"/>
  <c r="AA275" i="78"/>
  <c r="AB323" i="81"/>
  <c r="Y314" i="72"/>
  <c r="AN212" i="72"/>
  <c r="AB287" i="78"/>
  <c r="AP360" i="72"/>
  <c r="AE348" i="78"/>
  <c r="AA111" i="81"/>
  <c r="AE68" i="81"/>
  <c r="AE135" i="78"/>
  <c r="AE14" i="78"/>
  <c r="AC212" i="81"/>
  <c r="AC213" i="72"/>
  <c r="AD185" i="81"/>
  <c r="AB35" i="81"/>
  <c r="Z67" i="72"/>
  <c r="AE284" i="81"/>
  <c r="Y237" i="72"/>
  <c r="AB223" i="81"/>
  <c r="C58" i="63"/>
  <c r="AB286" i="72"/>
  <c r="Z327" i="72"/>
  <c r="H8" i="75"/>
  <c r="AA118" i="78"/>
  <c r="AQ288" i="72"/>
  <c r="Y268" i="72"/>
  <c r="AC225" i="72"/>
  <c r="AA141" i="78"/>
  <c r="AQ308" i="72"/>
  <c r="AB204" i="78"/>
  <c r="AE122" i="81"/>
  <c r="AO287" i="72"/>
  <c r="AD179" i="78"/>
  <c r="AD196" i="81"/>
  <c r="AN296" i="72"/>
  <c r="AD310" i="78"/>
  <c r="AA212" i="78"/>
  <c r="AE322" i="81"/>
  <c r="AE88" i="81"/>
  <c r="AD307" i="81"/>
  <c r="AR337" i="72"/>
  <c r="Y247" i="72"/>
  <c r="AA326" i="72"/>
  <c r="AQ116" i="72"/>
  <c r="AA47" i="81"/>
  <c r="Z185" i="72"/>
  <c r="Z129" i="72"/>
  <c r="AA11" i="78"/>
  <c r="AN121" i="72"/>
  <c r="AA122" i="72"/>
  <c r="AE222" i="81"/>
  <c r="AQ335" i="72"/>
  <c r="AD38" i="78"/>
  <c r="AD70" i="81"/>
  <c r="AR237" i="72"/>
  <c r="AD163" i="81"/>
  <c r="Z98" i="72"/>
  <c r="AP6" i="72"/>
  <c r="AC348" i="78"/>
  <c r="AB271" i="78"/>
  <c r="AB193" i="72"/>
  <c r="AD123" i="81"/>
  <c r="AB346" i="81"/>
  <c r="Z240" i="72"/>
  <c r="AR38" i="72"/>
  <c r="Y77" i="72"/>
  <c r="AN98" i="72"/>
  <c r="AP243" i="72"/>
  <c r="AD29" i="81"/>
  <c r="AB331" i="81"/>
  <c r="AC51" i="81"/>
  <c r="AA211" i="81"/>
  <c r="AP110" i="72"/>
  <c r="AC119" i="78"/>
  <c r="AA254" i="78"/>
  <c r="AE326" i="78"/>
  <c r="AO226" i="72"/>
  <c r="AC247" i="78"/>
  <c r="AE266" i="81"/>
  <c r="AN185" i="72"/>
  <c r="AO358" i="72"/>
  <c r="AA352" i="78"/>
  <c r="AC196" i="81"/>
  <c r="AP205" i="72"/>
  <c r="Y286" i="72"/>
  <c r="AD251" i="81"/>
  <c r="AC252" i="81"/>
  <c r="AA267" i="72"/>
  <c r="AP58" i="72"/>
  <c r="AC323" i="72"/>
  <c r="AR155" i="72"/>
  <c r="AD355" i="78"/>
  <c r="AA342" i="72"/>
  <c r="F61" i="63"/>
  <c r="AD212" i="81"/>
  <c r="AA309" i="81"/>
  <c r="AO44" i="72"/>
  <c r="AC124" i="72"/>
  <c r="AA246" i="72"/>
  <c r="AO284" i="72"/>
  <c r="AA327" i="72"/>
  <c r="AA71" i="81"/>
  <c r="Z250" i="72"/>
  <c r="AC28" i="72"/>
  <c r="J14" i="74"/>
  <c r="AB357" i="78"/>
  <c r="AB338" i="78"/>
  <c r="AC243" i="72"/>
  <c r="AC94" i="81"/>
  <c r="Z157" i="72"/>
  <c r="AE240" i="78"/>
  <c r="Y83" i="72"/>
  <c r="AA164" i="78"/>
  <c r="AQ133" i="72"/>
  <c r="AB263" i="72"/>
  <c r="AO305" i="72"/>
  <c r="AB77" i="78"/>
  <c r="AD239" i="78"/>
  <c r="AO90" i="72"/>
  <c r="AR226" i="72"/>
  <c r="H22" i="73"/>
  <c r="Z88" i="72"/>
  <c r="AC215" i="81"/>
  <c r="AP221" i="72"/>
  <c r="AC326" i="78"/>
  <c r="AE125" i="78"/>
  <c r="AD60" i="81"/>
  <c r="E46" i="63"/>
  <c r="AB55" i="78"/>
  <c r="AN282" i="72"/>
  <c r="AD98" i="78"/>
  <c r="AE41" i="78"/>
  <c r="AE290" i="81"/>
  <c r="AP317" i="72"/>
  <c r="AE8" i="78"/>
  <c r="AQ253" i="72"/>
  <c r="AA112" i="72"/>
  <c r="AO360" i="72"/>
  <c r="AA324" i="78"/>
  <c r="AA18" i="72"/>
  <c r="AB99" i="72"/>
  <c r="AD322" i="81"/>
  <c r="AR210" i="72"/>
  <c r="AD224" i="78"/>
  <c r="E28" i="87"/>
  <c r="AE362" i="81"/>
  <c r="AD297" i="81"/>
  <c r="Y328" i="72"/>
  <c r="AA215" i="81"/>
  <c r="AA361" i="78"/>
  <c r="AA144" i="81"/>
  <c r="AE83" i="78"/>
  <c r="AN361" i="72"/>
  <c r="AA231" i="72"/>
  <c r="AC290" i="78"/>
  <c r="AE256" i="78"/>
  <c r="AC132" i="78"/>
  <c r="AC323" i="81"/>
  <c r="AQ361" i="72"/>
  <c r="AD41" i="78"/>
  <c r="AC174" i="81"/>
  <c r="Z237" i="72"/>
  <c r="AB220" i="78"/>
  <c r="AD128" i="81"/>
  <c r="AR346" i="72"/>
  <c r="AA245" i="78"/>
  <c r="Z249" i="72"/>
  <c r="AE292" i="81"/>
  <c r="AQ362" i="72"/>
  <c r="AC343" i="81"/>
  <c r="AO212" i="72"/>
  <c r="AB311" i="81"/>
  <c r="AQ304" i="72"/>
  <c r="AA49" i="78"/>
  <c r="AB5" i="81"/>
  <c r="AB65" i="81"/>
  <c r="AB119" i="72"/>
  <c r="AD75" i="78"/>
  <c r="AA89" i="81"/>
  <c r="AA86" i="78"/>
  <c r="AA326" i="81"/>
  <c r="AE52" i="78"/>
  <c r="AD227" i="81"/>
  <c r="AA249" i="78"/>
  <c r="AP217" i="72"/>
  <c r="AE27" i="78"/>
  <c r="AQ290" i="72"/>
  <c r="AE329" i="78"/>
  <c r="AE335" i="81"/>
  <c r="AD229" i="81"/>
  <c r="AD170" i="78"/>
  <c r="AC317" i="72"/>
  <c r="AC250" i="72"/>
  <c r="AD294" i="81"/>
  <c r="AE213" i="78"/>
  <c r="AD116" i="78"/>
  <c r="Y298" i="72"/>
  <c r="AD293" i="78"/>
  <c r="AC35" i="81"/>
  <c r="AD110" i="81"/>
  <c r="AA201" i="81"/>
  <c r="AD234" i="78"/>
  <c r="AB102" i="81"/>
  <c r="AR347" i="72"/>
  <c r="AE252" i="81"/>
  <c r="AB335" i="81"/>
  <c r="AC238" i="81"/>
  <c r="E13" i="86"/>
  <c r="AB28" i="72"/>
  <c r="AC332" i="81"/>
  <c r="AC329" i="72"/>
  <c r="AD43" i="81"/>
  <c r="AC96" i="81"/>
  <c r="AB158" i="78"/>
  <c r="AB153" i="81"/>
  <c r="AD134" i="81"/>
  <c r="AE179" i="81"/>
  <c r="AA93" i="78"/>
  <c r="AN256" i="72"/>
  <c r="AD101" i="78"/>
  <c r="E20" i="86"/>
  <c r="AA145" i="78"/>
  <c r="E16" i="86"/>
  <c r="AA240" i="72"/>
  <c r="AQ321" i="72"/>
  <c r="AC157" i="78"/>
  <c r="AC276" i="81"/>
  <c r="AE286" i="78"/>
  <c r="AN102" i="72"/>
  <c r="AO349" i="72"/>
  <c r="AA67" i="78"/>
  <c r="AB119" i="78"/>
  <c r="AD134" i="78"/>
  <c r="AB330" i="78"/>
  <c r="AC245" i="78"/>
  <c r="AB290" i="78"/>
  <c r="AA87" i="78"/>
  <c r="AA290" i="81"/>
  <c r="AA46" i="81"/>
  <c r="Y215" i="72"/>
  <c r="AE334" i="78"/>
  <c r="AE21" i="81"/>
  <c r="E55" i="63"/>
  <c r="AP358" i="72"/>
  <c r="AB148" i="78"/>
  <c r="AB6" i="81"/>
  <c r="AN288" i="72"/>
  <c r="AE181" i="78"/>
  <c r="AD78" i="81"/>
  <c r="AD341" i="81"/>
  <c r="AE76" i="78"/>
  <c r="AC128" i="81"/>
  <c r="AB11" i="78"/>
  <c r="AA238" i="81"/>
  <c r="AC123" i="81"/>
  <c r="Z341" i="72"/>
  <c r="AR206" i="72"/>
  <c r="AQ26" i="72"/>
  <c r="AE303" i="78"/>
  <c r="AD230" i="78"/>
  <c r="AE259" i="78"/>
  <c r="AA110" i="78"/>
  <c r="AA214" i="72"/>
  <c r="AD303" i="78"/>
  <c r="J22" i="73"/>
  <c r="AD76" i="81"/>
  <c r="AC76" i="78"/>
  <c r="AN197" i="72"/>
  <c r="AC59" i="78"/>
  <c r="Z164" i="72"/>
  <c r="AE284" i="78"/>
  <c r="AC358" i="72"/>
  <c r="AN283" i="72"/>
  <c r="Y48" i="72"/>
  <c r="AQ213" i="72"/>
  <c r="AC339" i="72"/>
  <c r="AD63" i="81"/>
  <c r="AD219" i="81"/>
  <c r="AA234" i="81"/>
  <c r="AP297" i="72"/>
  <c r="AB86" i="81"/>
  <c r="AA7" i="81"/>
  <c r="Y347" i="72"/>
  <c r="AB144" i="81"/>
  <c r="AB171" i="81"/>
  <c r="AC348" i="81"/>
  <c r="AC90" i="81"/>
  <c r="AD173" i="81"/>
  <c r="AB173" i="81"/>
  <c r="AB263" i="78"/>
  <c r="AC198" i="78"/>
  <c r="AA311" i="72"/>
  <c r="AA245" i="72"/>
  <c r="AQ273" i="72"/>
  <c r="AC81" i="81"/>
  <c r="Z334" i="72"/>
  <c r="AA41" i="81"/>
  <c r="AP183" i="72"/>
  <c r="AA239" i="78"/>
  <c r="AO362" i="72"/>
  <c r="AD273" i="78"/>
  <c r="AR219" i="72"/>
  <c r="AC84" i="81"/>
  <c r="AD277" i="81"/>
  <c r="AD293" i="81"/>
  <c r="AN336" i="72"/>
  <c r="AC351" i="81"/>
  <c r="AE297" i="81"/>
  <c r="AD260" i="81"/>
  <c r="AE78" i="81"/>
  <c r="AP342" i="72"/>
  <c r="AB308" i="78"/>
  <c r="AC229" i="78"/>
  <c r="AD23" i="81"/>
  <c r="Y355" i="72"/>
  <c r="AB319" i="72"/>
  <c r="AE242" i="81"/>
  <c r="AD25" i="78"/>
  <c r="AD88" i="78"/>
  <c r="AB309" i="81"/>
  <c r="AC69" i="81"/>
  <c r="AA292" i="81"/>
  <c r="AC109" i="78"/>
  <c r="AD55" i="78"/>
  <c r="Y216" i="72"/>
  <c r="AN223" i="72"/>
  <c r="AD52" i="81"/>
  <c r="D53" i="63"/>
  <c r="AB326" i="81"/>
  <c r="AB267" i="72"/>
  <c r="AD215" i="78"/>
  <c r="AA54" i="78"/>
  <c r="AB78" i="72"/>
  <c r="Y52" i="72"/>
  <c r="AC352" i="78"/>
  <c r="AA106" i="72"/>
  <c r="AN258" i="72"/>
  <c r="AO42" i="72"/>
  <c r="AA275" i="81"/>
  <c r="AE61" i="78"/>
  <c r="AA217" i="78"/>
  <c r="AD24" i="81"/>
  <c r="AC108" i="81"/>
  <c r="AC182" i="81"/>
  <c r="AA331" i="81"/>
  <c r="AB353" i="81"/>
  <c r="AA240" i="78"/>
  <c r="AA130" i="81"/>
  <c r="AD233" i="81"/>
  <c r="AC36" i="78"/>
  <c r="AC202" i="81"/>
  <c r="Y161" i="72"/>
  <c r="AN237" i="72"/>
  <c r="AB231" i="78"/>
  <c r="AN228" i="72"/>
  <c r="AE97" i="81"/>
  <c r="AA230" i="81"/>
  <c r="AC264" i="78"/>
  <c r="AA25" i="78"/>
  <c r="AC362" i="72"/>
  <c r="Z321" i="72"/>
  <c r="AB297" i="78"/>
  <c r="AA207" i="72"/>
  <c r="AN232" i="72"/>
  <c r="AC269" i="78"/>
  <c r="Z256" i="72"/>
  <c r="AB303" i="81"/>
  <c r="AC310" i="72"/>
  <c r="G49" i="63"/>
  <c r="AD213" i="78"/>
  <c r="AN143" i="72"/>
  <c r="AD284" i="78"/>
  <c r="AE275" i="78"/>
  <c r="AD121" i="81"/>
  <c r="AQ287" i="72"/>
  <c r="AO328" i="72"/>
  <c r="H17" i="75"/>
  <c r="AD285" i="81"/>
  <c r="AA63" i="72"/>
  <c r="AR14" i="72"/>
  <c r="AD343" i="78"/>
  <c r="AC314" i="81"/>
  <c r="AB243" i="72"/>
  <c r="AD39" i="78"/>
  <c r="AC45" i="81"/>
  <c r="AR285" i="72"/>
  <c r="AE93" i="81"/>
  <c r="AA278" i="78"/>
  <c r="Y249" i="72"/>
  <c r="Z311" i="72"/>
  <c r="AD271" i="78"/>
  <c r="AC179" i="72"/>
  <c r="AB127" i="72"/>
  <c r="AE172" i="78"/>
  <c r="Y126" i="72"/>
  <c r="AC150" i="81"/>
  <c r="AR265" i="72"/>
  <c r="AB311" i="72"/>
  <c r="AR190" i="72"/>
  <c r="AA322" i="78"/>
  <c r="AB332" i="72"/>
  <c r="AC205" i="81"/>
  <c r="AC139" i="78"/>
  <c r="J15" i="75"/>
  <c r="AD56" i="81"/>
  <c r="AC292" i="78"/>
  <c r="AD145" i="81"/>
  <c r="AO239" i="72"/>
  <c r="AP229" i="72"/>
  <c r="AE238" i="78"/>
  <c r="AC22" i="78"/>
  <c r="AD308" i="81"/>
  <c r="AB247" i="72"/>
  <c r="AE298" i="81"/>
  <c r="Y256" i="72"/>
  <c r="AD299" i="81"/>
  <c r="AD303" i="81"/>
  <c r="AA205" i="72"/>
  <c r="AR228" i="72"/>
  <c r="AC287" i="72"/>
  <c r="AC355" i="72"/>
  <c r="AR363" i="72"/>
  <c r="AB294" i="81"/>
  <c r="AD259" i="78"/>
  <c r="Z278" i="72"/>
  <c r="AR355" i="72"/>
  <c r="AE17" i="81"/>
  <c r="Z227" i="72"/>
  <c r="AC32" i="81"/>
  <c r="AO336" i="72"/>
  <c r="Y205" i="72"/>
  <c r="AA83" i="81"/>
  <c r="AE5" i="81"/>
  <c r="AB122" i="78"/>
  <c r="AA105" i="78"/>
  <c r="AD57" i="81"/>
  <c r="AB47" i="81"/>
  <c r="AC283" i="81"/>
  <c r="AQ353" i="72"/>
  <c r="Y363" i="72"/>
  <c r="AN359" i="72"/>
  <c r="AN332" i="72"/>
  <c r="D52" i="63"/>
  <c r="AA58" i="81"/>
  <c r="AB178" i="81"/>
  <c r="AA60" i="81"/>
  <c r="AO225" i="72"/>
  <c r="AQ324" i="72"/>
  <c r="AC19" i="81"/>
  <c r="Y342" i="72"/>
  <c r="AD136" i="81"/>
  <c r="Z358" i="72"/>
  <c r="AA355" i="81"/>
  <c r="AA312" i="78"/>
  <c r="AC352" i="72"/>
  <c r="AD24" i="78"/>
  <c r="AB355" i="81"/>
  <c r="AB38" i="81"/>
  <c r="AB280" i="78"/>
  <c r="AC271" i="81"/>
  <c r="AE314" i="81"/>
  <c r="AD35" i="81"/>
  <c r="Y187" i="72"/>
  <c r="AP245" i="72"/>
  <c r="AD86" i="81"/>
  <c r="AP244" i="72"/>
  <c r="AA56" i="81"/>
  <c r="AP341" i="72"/>
  <c r="AB19" i="78"/>
  <c r="AD120" i="81"/>
  <c r="AA16" i="78"/>
  <c r="AO180" i="72"/>
  <c r="AD155" i="78"/>
  <c r="AO337" i="72"/>
  <c r="AB67" i="81"/>
  <c r="AP277" i="72"/>
  <c r="AD267" i="78"/>
  <c r="AD191" i="81"/>
  <c r="Y217" i="72"/>
  <c r="AR255" i="72"/>
  <c r="AE304" i="78"/>
  <c r="H18" i="74"/>
  <c r="AB304" i="81"/>
  <c r="AB255" i="78"/>
  <c r="AD254" i="81"/>
  <c r="E27" i="73"/>
  <c r="AB56" i="72"/>
  <c r="AC174" i="78"/>
  <c r="AD40" i="81"/>
  <c r="Y97" i="72"/>
  <c r="AE269" i="78"/>
  <c r="AC244" i="81"/>
  <c r="AB345" i="78"/>
  <c r="AB277" i="81"/>
  <c r="AA105" i="81"/>
  <c r="AB15" i="81"/>
  <c r="AE310" i="78"/>
  <c r="AA342" i="81"/>
  <c r="AC271" i="72"/>
  <c r="AA138" i="81"/>
  <c r="AD304" i="78"/>
  <c r="AB294" i="72"/>
  <c r="AB207" i="72"/>
  <c r="AN242" i="72"/>
  <c r="AC98" i="78"/>
  <c r="C42" i="63"/>
  <c r="AE361" i="78"/>
  <c r="AC257" i="78"/>
  <c r="AC57" i="81"/>
  <c r="AD325" i="81"/>
  <c r="AC359" i="78"/>
  <c r="AE50" i="78"/>
  <c r="AE363" i="81"/>
  <c r="AQ206" i="72"/>
  <c r="AD179" i="81"/>
  <c r="AP324" i="72"/>
  <c r="AB203" i="81"/>
  <c r="AQ245" i="72"/>
  <c r="AB261" i="81"/>
  <c r="AC101" i="81"/>
  <c r="AC154" i="78"/>
  <c r="AE250" i="81"/>
  <c r="E24" i="74"/>
  <c r="AB307" i="78"/>
  <c r="AD53" i="78"/>
  <c r="Z340" i="72"/>
  <c r="AB115" i="78"/>
  <c r="AQ235" i="72"/>
  <c r="AC14" i="72"/>
  <c r="AD56" i="78"/>
  <c r="AQ38" i="72"/>
  <c r="AA62" i="72"/>
  <c r="AA50" i="81"/>
  <c r="AA268" i="72"/>
  <c r="AD65" i="78"/>
  <c r="H26" i="73"/>
  <c r="AN292" i="72"/>
  <c r="AQ191" i="72"/>
  <c r="AN323" i="72"/>
  <c r="AB266" i="72"/>
  <c r="AO242" i="72"/>
  <c r="Y349" i="72"/>
  <c r="AR212" i="72"/>
  <c r="AA13" i="78"/>
  <c r="AA165" i="81"/>
  <c r="AQ281" i="72"/>
  <c r="Y310" i="72"/>
  <c r="AE193" i="78"/>
  <c r="H6" i="73"/>
  <c r="AA361" i="72"/>
  <c r="AP253" i="72"/>
  <c r="AC227" i="78"/>
  <c r="AE207" i="78"/>
  <c r="AE273" i="78"/>
  <c r="I16" i="73"/>
  <c r="AC243" i="78"/>
  <c r="Z333" i="72"/>
  <c r="AB127" i="81"/>
  <c r="AC29" i="78"/>
  <c r="AB236" i="72"/>
  <c r="Z152" i="72"/>
  <c r="Y332" i="72"/>
  <c r="AB345" i="81"/>
  <c r="H11" i="73"/>
  <c r="AB288" i="81"/>
  <c r="Y339" i="72"/>
  <c r="AE228" i="78"/>
  <c r="AB334" i="81"/>
  <c r="AC178" i="81"/>
  <c r="AN278" i="72"/>
  <c r="AA256" i="78"/>
  <c r="AE283" i="81"/>
  <c r="AA255" i="72"/>
  <c r="AQ318" i="72"/>
  <c r="AA298" i="81"/>
  <c r="AC289" i="72"/>
  <c r="AC236" i="78"/>
  <c r="AA89" i="78"/>
  <c r="AD22" i="78"/>
  <c r="AA21" i="78"/>
  <c r="AC334" i="72"/>
  <c r="AC131" i="81"/>
  <c r="AN316" i="72"/>
  <c r="AA136" i="81"/>
  <c r="AQ280" i="72"/>
  <c r="AD247" i="81"/>
  <c r="AE20" i="81"/>
  <c r="AC84" i="78"/>
  <c r="AQ43" i="72"/>
  <c r="AE317" i="81"/>
  <c r="AB73" i="72"/>
  <c r="Z54" i="72"/>
  <c r="AP206" i="72"/>
  <c r="AB251" i="81"/>
  <c r="AC308" i="81"/>
  <c r="AO277" i="72"/>
  <c r="AB130" i="78"/>
  <c r="AC242" i="72"/>
  <c r="AB307" i="81"/>
  <c r="Y102" i="72"/>
  <c r="AA172" i="72"/>
  <c r="AR191" i="72"/>
  <c r="AA175" i="72"/>
  <c r="AA201" i="78"/>
  <c r="AE244" i="81"/>
  <c r="AC297" i="72"/>
  <c r="AE151" i="81"/>
  <c r="AE6" i="78"/>
  <c r="AP30" i="72"/>
  <c r="AD358" i="81"/>
  <c r="H19" i="75"/>
  <c r="AE158" i="81"/>
  <c r="AB269" i="81"/>
  <c r="AA216" i="72"/>
  <c r="AC311" i="72"/>
  <c r="AR172" i="72"/>
  <c r="AC204" i="81"/>
  <c r="AA289" i="72"/>
  <c r="AE81" i="78"/>
  <c r="AA140" i="81"/>
  <c r="AC303" i="81"/>
  <c r="Y67" i="72"/>
  <c r="AC197" i="81"/>
  <c r="I6" i="75"/>
  <c r="AD164" i="78"/>
  <c r="AB345" i="72"/>
  <c r="AA87" i="72"/>
  <c r="AO270" i="72"/>
  <c r="AB241" i="78"/>
  <c r="AD345" i="78"/>
  <c r="AQ104" i="72"/>
  <c r="AB114" i="78"/>
  <c r="AC86" i="72"/>
  <c r="AA246" i="78"/>
  <c r="AE178" i="81"/>
  <c r="Y75" i="72"/>
  <c r="E59" i="63"/>
  <c r="AE38" i="78"/>
  <c r="AB108" i="72"/>
  <c r="AC7" i="81"/>
  <c r="AB337" i="81"/>
  <c r="AQ339" i="72"/>
  <c r="AP261" i="72"/>
  <c r="AQ313" i="72"/>
  <c r="AA295" i="81"/>
  <c r="AA270" i="81"/>
  <c r="AE274" i="81"/>
  <c r="AO231" i="72"/>
  <c r="AD72" i="78"/>
  <c r="AE10" i="78"/>
  <c r="AA321" i="81"/>
  <c r="AC343" i="78"/>
  <c r="Z65" i="72"/>
  <c r="Z186" i="72"/>
  <c r="AR334" i="72"/>
  <c r="Y113" i="72"/>
  <c r="AC8" i="72"/>
  <c r="Y158" i="72"/>
  <c r="AB88" i="78"/>
  <c r="AC19" i="72"/>
  <c r="AE355" i="78"/>
  <c r="AB44" i="78"/>
  <c r="AA108" i="78"/>
  <c r="Z283" i="72"/>
  <c r="AE48" i="81"/>
  <c r="AQ203" i="72"/>
  <c r="AP318" i="72"/>
  <c r="AA242" i="81"/>
  <c r="AB26" i="81"/>
  <c r="AQ292" i="72"/>
  <c r="AA180" i="78"/>
  <c r="AD238" i="78"/>
  <c r="AA292" i="78"/>
  <c r="AD241" i="78"/>
  <c r="AC347" i="78"/>
  <c r="AA55" i="81"/>
  <c r="AE235" i="78"/>
  <c r="AE70" i="81"/>
  <c r="AA227" i="72"/>
  <c r="AC142" i="78"/>
  <c r="E14" i="87"/>
  <c r="Y362" i="72"/>
  <c r="AA294" i="81"/>
  <c r="AD296" i="78"/>
  <c r="AC298" i="81"/>
  <c r="AN222" i="72"/>
  <c r="AD342" i="81"/>
  <c r="AC294" i="72"/>
  <c r="AB362" i="81"/>
  <c r="AC341" i="72"/>
  <c r="AE46" i="81"/>
  <c r="AA323" i="72"/>
  <c r="AC152" i="81"/>
  <c r="AC256" i="78"/>
  <c r="AB173" i="78"/>
  <c r="AD308" i="78"/>
  <c r="AO9" i="72"/>
  <c r="AB229" i="81"/>
  <c r="AB275" i="81"/>
  <c r="AE135" i="81"/>
  <c r="AA280" i="78"/>
  <c r="AC258" i="81"/>
  <c r="AA31" i="78"/>
  <c r="AB51" i="78"/>
  <c r="AB221" i="78"/>
  <c r="AO340" i="72"/>
  <c r="AB6" i="78"/>
  <c r="AD132" i="81"/>
  <c r="AE148" i="81"/>
  <c r="AE77" i="81"/>
  <c r="AB169" i="78"/>
  <c r="AE211" i="81"/>
  <c r="AP119" i="72"/>
  <c r="AC308" i="72"/>
  <c r="AO355" i="72"/>
  <c r="AE130" i="78"/>
  <c r="AE113" i="78"/>
  <c r="AA222" i="81"/>
  <c r="AC156" i="81"/>
  <c r="AB102" i="78"/>
  <c r="AR304" i="72"/>
  <c r="AQ262" i="72"/>
  <c r="AD220" i="78"/>
  <c r="AC28" i="81"/>
  <c r="AC163" i="78"/>
  <c r="AB164" i="81"/>
  <c r="AE263" i="81"/>
  <c r="AC292" i="81"/>
  <c r="AE198" i="81"/>
  <c r="AA37" i="81"/>
  <c r="AC303" i="72"/>
  <c r="AD230" i="81"/>
  <c r="AR344" i="72"/>
  <c r="AC44" i="78"/>
  <c r="Y171" i="72"/>
  <c r="Y257" i="72"/>
  <c r="AC51" i="78"/>
  <c r="J26" i="74"/>
  <c r="AD79" i="78"/>
  <c r="AC318" i="78"/>
  <c r="AA267" i="78"/>
  <c r="AD332" i="81"/>
  <c r="AD26" i="78"/>
  <c r="Y84" i="72"/>
  <c r="AE48" i="78"/>
  <c r="AB315" i="81"/>
  <c r="AB12" i="72"/>
  <c r="AD318" i="81"/>
  <c r="AA265" i="78"/>
  <c r="AP228" i="72"/>
  <c r="AE227" i="78"/>
  <c r="AD185" i="78"/>
  <c r="AC194" i="78"/>
  <c r="AA249" i="72"/>
  <c r="AD19" i="81"/>
  <c r="AC317" i="81"/>
  <c r="AE266" i="78"/>
  <c r="AP104" i="72"/>
  <c r="Y299" i="72"/>
  <c r="AQ227" i="72"/>
  <c r="AA195" i="78"/>
  <c r="AB267" i="78"/>
  <c r="AA72" i="81"/>
  <c r="AQ259" i="72"/>
  <c r="AA363" i="78"/>
  <c r="AP332" i="72"/>
  <c r="AB144" i="78"/>
  <c r="AC337" i="78"/>
  <c r="AC225" i="78"/>
  <c r="AO283" i="72"/>
  <c r="D47" i="63"/>
  <c r="AB57" i="72"/>
  <c r="AC124" i="78"/>
  <c r="AC106" i="78"/>
  <c r="H16" i="75"/>
  <c r="AR26" i="72"/>
  <c r="AA210" i="72"/>
  <c r="AR328" i="72"/>
  <c r="AA81" i="78"/>
  <c r="AA88" i="78"/>
  <c r="AA353" i="72"/>
  <c r="AB326" i="72"/>
  <c r="AD92" i="78"/>
  <c r="AP143" i="72"/>
  <c r="AA155" i="78"/>
  <c r="AA273" i="81"/>
  <c r="AP254" i="72"/>
  <c r="AN221" i="72"/>
  <c r="AA28" i="81"/>
  <c r="AE112" i="81"/>
  <c r="AD37" i="81"/>
  <c r="AC356" i="81"/>
  <c r="AE44" i="81"/>
  <c r="AB170" i="78"/>
  <c r="AC54" i="78"/>
  <c r="AB336" i="81"/>
  <c r="AC146" i="72"/>
  <c r="AA11" i="81"/>
  <c r="AD347" i="81"/>
  <c r="AA59" i="78"/>
  <c r="AQ299" i="72"/>
  <c r="AC65" i="81"/>
  <c r="AC32" i="78"/>
  <c r="H15" i="75"/>
  <c r="AA348" i="78"/>
  <c r="AC37" i="78"/>
  <c r="AB317" i="81"/>
  <c r="AA36" i="78"/>
  <c r="AR205" i="72"/>
  <c r="AP319" i="72"/>
  <c r="Z63" i="72"/>
  <c r="AQ147" i="72"/>
  <c r="AN236" i="72"/>
  <c r="AC53" i="78"/>
  <c r="AD354" i="81"/>
  <c r="AC239" i="81"/>
  <c r="AD50" i="81"/>
  <c r="AC174" i="72"/>
  <c r="AD206" i="81"/>
  <c r="AD231" i="81"/>
  <c r="AC33" i="81"/>
  <c r="AA126" i="81"/>
  <c r="AD304" i="81"/>
  <c r="AQ256" i="72"/>
  <c r="AA137" i="78"/>
  <c r="AB242" i="81"/>
  <c r="H13" i="75"/>
  <c r="AP182" i="72"/>
  <c r="AO36" i="72"/>
  <c r="AQ345" i="72"/>
  <c r="AP180" i="72"/>
  <c r="D44" i="63"/>
  <c r="AB33" i="78"/>
  <c r="AN339" i="72"/>
  <c r="Y309" i="72"/>
  <c r="AB315" i="78"/>
  <c r="AB205" i="81"/>
  <c r="AD143" i="78"/>
  <c r="AN271" i="72"/>
  <c r="AQ344" i="72"/>
  <c r="AA193" i="78"/>
  <c r="AA214" i="81"/>
  <c r="AB334" i="78"/>
  <c r="AP347" i="72"/>
  <c r="AQ263" i="72"/>
  <c r="AD233" i="78"/>
  <c r="AD249" i="78"/>
  <c r="AO228" i="72"/>
  <c r="AB126" i="81"/>
  <c r="AD362" i="78"/>
  <c r="AC253" i="78"/>
  <c r="AD257" i="81"/>
  <c r="AB298" i="78"/>
  <c r="AB129" i="72"/>
  <c r="AA293" i="81"/>
  <c r="AP174" i="72"/>
  <c r="AA207" i="78"/>
  <c r="AQ90" i="72"/>
  <c r="AO251" i="72"/>
  <c r="AA246" i="81"/>
  <c r="AC267" i="81"/>
  <c r="AB76" i="78"/>
  <c r="AD244" i="81"/>
  <c r="AC263" i="72"/>
  <c r="AD20" i="81"/>
  <c r="AD220" i="81"/>
  <c r="AO352" i="72"/>
  <c r="AA42" i="78"/>
  <c r="AA336" i="78"/>
  <c r="AA27" i="78"/>
  <c r="AC286" i="78"/>
  <c r="Y166" i="72"/>
  <c r="AQ349" i="72"/>
  <c r="AC96" i="78"/>
  <c r="AD270" i="81"/>
  <c r="AD315" i="81"/>
  <c r="AC303" i="78"/>
  <c r="AD276" i="81"/>
  <c r="AA315" i="81"/>
  <c r="AR137" i="72"/>
  <c r="AC117" i="81"/>
  <c r="AB130" i="72"/>
  <c r="AQ295" i="72"/>
  <c r="I12" i="74"/>
  <c r="AQ96" i="72"/>
  <c r="Z108" i="72"/>
  <c r="AR92" i="72"/>
  <c r="AA252" i="78"/>
  <c r="AP359" i="72"/>
  <c r="AQ145" i="72"/>
  <c r="AE96" i="78"/>
  <c r="AC177" i="78"/>
  <c r="AA113" i="72"/>
  <c r="AE279" i="78"/>
  <c r="AE109" i="78"/>
  <c r="AD267" i="81"/>
  <c r="AB63" i="72"/>
  <c r="AB318" i="81"/>
  <c r="AA358" i="72"/>
  <c r="Y364" i="72"/>
  <c r="Y54" i="72"/>
  <c r="AO207" i="72"/>
  <c r="AD318" i="78"/>
  <c r="AC68" i="72"/>
  <c r="AB310" i="78"/>
  <c r="AA108" i="81"/>
  <c r="AA151" i="72"/>
  <c r="AD202" i="81"/>
  <c r="AO310" i="72"/>
  <c r="AC185" i="78"/>
  <c r="AC328" i="78"/>
  <c r="AD169" i="81"/>
  <c r="AP5" i="72"/>
  <c r="AB233" i="72"/>
  <c r="AE152" i="81"/>
  <c r="E6" i="87"/>
  <c r="AB112" i="78"/>
  <c r="AA240" i="81"/>
  <c r="AC360" i="81"/>
  <c r="AD122" i="78"/>
  <c r="AE351" i="78"/>
  <c r="AB66" i="81"/>
  <c r="Z284" i="72"/>
  <c r="AA217" i="72"/>
  <c r="AE9" i="78"/>
  <c r="AB178" i="72"/>
  <c r="AE228" i="81"/>
  <c r="AD282" i="78"/>
  <c r="AD257" i="78"/>
  <c r="AA81" i="81"/>
  <c r="AB308" i="81"/>
  <c r="AE111" i="78"/>
  <c r="AE192" i="81"/>
  <c r="AC241" i="78"/>
  <c r="AD76" i="78"/>
  <c r="AQ196" i="72"/>
  <c r="AA18" i="81"/>
  <c r="Y264" i="72"/>
  <c r="AE289" i="78"/>
  <c r="AB234" i="81"/>
  <c r="Y64" i="72"/>
  <c r="AA61" i="78"/>
  <c r="AA320" i="78"/>
  <c r="AQ168" i="72"/>
  <c r="AC160" i="78"/>
  <c r="AA257" i="81"/>
  <c r="AD34" i="81"/>
  <c r="AC339" i="81"/>
  <c r="AP8" i="72"/>
  <c r="AC95" i="78"/>
  <c r="AB222" i="72"/>
  <c r="AD336" i="81"/>
  <c r="AB208" i="78"/>
  <c r="AQ224" i="72"/>
  <c r="AE197" i="81"/>
  <c r="AC110" i="78"/>
  <c r="AR303" i="72"/>
  <c r="AA73" i="78"/>
  <c r="AB192" i="81"/>
  <c r="AD281" i="81"/>
  <c r="Y78" i="72"/>
  <c r="AD71" i="78"/>
  <c r="AA63" i="81"/>
  <c r="AR56" i="72"/>
  <c r="Z89" i="72"/>
  <c r="AA84" i="78"/>
  <c r="AD158" i="81"/>
  <c r="AD301" i="78"/>
  <c r="AE40" i="78"/>
  <c r="AO275" i="72"/>
  <c r="AA30" i="78"/>
  <c r="AD328" i="78"/>
  <c r="AP45" i="72"/>
  <c r="AQ199" i="72"/>
  <c r="AB91" i="78"/>
  <c r="AE221" i="78"/>
  <c r="AE230" i="81"/>
  <c r="AQ42" i="72"/>
  <c r="AA325" i="78"/>
  <c r="Y245" i="72"/>
  <c r="AA237" i="72"/>
  <c r="C45" i="63"/>
  <c r="AA147" i="81"/>
  <c r="AE243" i="78"/>
  <c r="AO237" i="72"/>
  <c r="AC304" i="78"/>
  <c r="AD43" i="78"/>
  <c r="AO243" i="72"/>
  <c r="AD247" i="78"/>
  <c r="AA248" i="72"/>
  <c r="AC71" i="78"/>
  <c r="AE205" i="81"/>
  <c r="AE75" i="78"/>
  <c r="AC87" i="78"/>
  <c r="AO196" i="72"/>
  <c r="AR130" i="72"/>
  <c r="AA143" i="72"/>
  <c r="AB132" i="72"/>
  <c r="AD316" i="78"/>
  <c r="AA13" i="72"/>
  <c r="AA211" i="78"/>
  <c r="AO321" i="72"/>
  <c r="AC63" i="78"/>
  <c r="AQ18" i="72"/>
  <c r="AA290" i="72"/>
  <c r="AB216" i="78"/>
  <c r="AC100" i="78"/>
  <c r="AB149" i="81"/>
  <c r="AD166" i="78"/>
  <c r="AE18" i="78"/>
  <c r="AB248" i="78"/>
  <c r="AR272" i="72"/>
  <c r="AA277" i="72"/>
  <c r="AN238" i="72"/>
  <c r="AD33" i="78"/>
  <c r="AC141" i="78"/>
  <c r="AP351" i="72"/>
  <c r="AR147" i="72"/>
  <c r="G57" i="63"/>
  <c r="AR268" i="72"/>
  <c r="Z135" i="72"/>
  <c r="AR22" i="72"/>
  <c r="Y88" i="72"/>
  <c r="AE262" i="81"/>
  <c r="AD67" i="81"/>
  <c r="AP73" i="72"/>
  <c r="AA106" i="81"/>
  <c r="AB104" i="72"/>
  <c r="AB209" i="81"/>
  <c r="AD330" i="78"/>
  <c r="AD103" i="81"/>
  <c r="AA206" i="78"/>
  <c r="AA345" i="78"/>
  <c r="AC119" i="81"/>
  <c r="AD81" i="78"/>
  <c r="AB172" i="78"/>
  <c r="AQ152" i="72"/>
  <c r="AR85" i="72"/>
  <c r="AB249" i="72"/>
  <c r="AN308" i="72"/>
  <c r="AR194" i="72"/>
  <c r="AB318" i="78"/>
  <c r="AB147" i="72"/>
  <c r="Y164" i="72"/>
  <c r="AD107" i="78"/>
  <c r="AQ114" i="72"/>
  <c r="AR11" i="72"/>
  <c r="AD250" i="81"/>
  <c r="I13" i="75"/>
  <c r="AC349" i="72"/>
  <c r="AB277" i="78"/>
  <c r="Y12" i="72"/>
  <c r="AB295" i="81"/>
  <c r="AR45" i="72"/>
  <c r="AN100" i="72"/>
  <c r="AO33" i="72"/>
  <c r="AN139" i="72"/>
  <c r="AP51" i="72"/>
  <c r="AC281" i="78"/>
  <c r="AQ266" i="72"/>
  <c r="AC163" i="81"/>
  <c r="AE79" i="78"/>
  <c r="AR107" i="72"/>
  <c r="AC127" i="72"/>
  <c r="Z150" i="72"/>
  <c r="AB102" i="72"/>
  <c r="AR153" i="72"/>
  <c r="AQ86" i="72"/>
  <c r="AQ36" i="72"/>
  <c r="E10" i="75"/>
  <c r="AE185" i="78"/>
  <c r="AB138" i="72"/>
  <c r="AA99" i="78"/>
  <c r="AD149" i="78"/>
  <c r="AC214" i="81"/>
  <c r="Y311" i="72"/>
  <c r="AR121" i="72"/>
  <c r="Y324" i="72"/>
  <c r="AC253" i="81"/>
  <c r="Y304" i="72"/>
  <c r="Z91" i="72"/>
  <c r="Z238" i="72"/>
  <c r="Z166" i="72"/>
  <c r="AC183" i="78"/>
  <c r="AA136" i="72"/>
  <c r="AC332" i="78"/>
  <c r="AR317" i="72"/>
  <c r="AB17" i="78"/>
  <c r="AO86" i="72"/>
  <c r="AB320" i="81"/>
  <c r="AP151" i="72"/>
  <c r="AN60" i="72"/>
  <c r="AB145" i="72"/>
  <c r="AQ159" i="72"/>
  <c r="AB218" i="81"/>
  <c r="AE170" i="78"/>
  <c r="AD15" i="81"/>
  <c r="AA318" i="72"/>
  <c r="AB96" i="81"/>
  <c r="AC276" i="78"/>
  <c r="AB190" i="78"/>
  <c r="AD6" i="81"/>
  <c r="AD315" i="78"/>
  <c r="C62" i="63"/>
  <c r="AQ45" i="72"/>
  <c r="Y10" i="72"/>
  <c r="I23" i="75"/>
  <c r="Y76" i="72"/>
  <c r="AQ109" i="72"/>
  <c r="AR165" i="72"/>
  <c r="AC292" i="72"/>
  <c r="AN294" i="72"/>
  <c r="AE24" i="78"/>
  <c r="AE124" i="81"/>
  <c r="AA33" i="72"/>
  <c r="AC161" i="81"/>
  <c r="AA116" i="78"/>
  <c r="E26" i="74"/>
  <c r="AE39" i="81"/>
  <c r="H7" i="74"/>
  <c r="AE205" i="78"/>
  <c r="AE145" i="81"/>
  <c r="Z31" i="72"/>
  <c r="AB307" i="72"/>
  <c r="AC214" i="72"/>
  <c r="AO18" i="72"/>
  <c r="AE325" i="78"/>
  <c r="AQ11" i="72"/>
  <c r="Y149" i="72"/>
  <c r="AA229" i="72"/>
  <c r="AB252" i="72"/>
  <c r="AC255" i="81"/>
  <c r="AB228" i="78"/>
  <c r="E26" i="73"/>
  <c r="AA108" i="72"/>
  <c r="AB196" i="72"/>
  <c r="AC306" i="81"/>
  <c r="AO266" i="72"/>
  <c r="AD133" i="81"/>
  <c r="J23" i="73"/>
  <c r="AQ171" i="72"/>
  <c r="AD272" i="81"/>
  <c r="I24" i="73"/>
  <c r="AD62" i="78"/>
  <c r="AC70" i="81"/>
  <c r="AB360" i="81"/>
  <c r="AP67" i="72"/>
  <c r="AC279" i="81"/>
  <c r="AD312" i="78"/>
  <c r="AP47" i="72"/>
  <c r="AC305" i="81"/>
  <c r="AC335" i="78"/>
  <c r="AA296" i="78"/>
  <c r="AN210" i="72"/>
  <c r="AB257" i="81"/>
  <c r="AC24" i="72"/>
  <c r="AE342" i="78"/>
  <c r="AB30" i="72"/>
  <c r="E57" i="63"/>
  <c r="AC275" i="81"/>
  <c r="G60" i="63"/>
  <c r="AN128" i="72"/>
  <c r="AD186" i="81"/>
  <c r="AC277" i="78"/>
  <c r="AN312" i="72"/>
  <c r="AD202" i="78"/>
  <c r="AA41" i="72"/>
  <c r="AA59" i="81"/>
  <c r="E7" i="74"/>
  <c r="AE74" i="81"/>
  <c r="AA157" i="81"/>
  <c r="AE15" i="78"/>
  <c r="Z168" i="72"/>
  <c r="AD77" i="78"/>
  <c r="AN177" i="72"/>
  <c r="AB56" i="81"/>
  <c r="AR145" i="72"/>
  <c r="AB202" i="72"/>
  <c r="AA228" i="72"/>
  <c r="AE136" i="81"/>
  <c r="Y244" i="72"/>
  <c r="AD172" i="78"/>
  <c r="J17" i="73"/>
  <c r="AN192" i="72"/>
  <c r="AQ222" i="72"/>
  <c r="AC17" i="81"/>
  <c r="AB185" i="81"/>
  <c r="Y360" i="72"/>
  <c r="AD171" i="81"/>
  <c r="AQ58" i="72"/>
  <c r="AE173" i="78"/>
  <c r="AA116" i="72"/>
  <c r="AA345" i="72"/>
  <c r="AE142" i="78"/>
  <c r="AA221" i="72"/>
  <c r="AB284" i="78"/>
  <c r="Y46" i="72"/>
  <c r="AC172" i="81"/>
  <c r="I19" i="75"/>
  <c r="AE347" i="81"/>
  <c r="AA187" i="72"/>
  <c r="AC216" i="78"/>
  <c r="AR283" i="72"/>
  <c r="AA336" i="81"/>
  <c r="E23" i="87"/>
  <c r="AD127" i="78"/>
  <c r="AC39" i="72"/>
  <c r="D39" i="63"/>
  <c r="AA268" i="78"/>
  <c r="AA242" i="72"/>
  <c r="AN300" i="72"/>
  <c r="AC269" i="72"/>
  <c r="AB290" i="81"/>
  <c r="AB25" i="78"/>
  <c r="Z245" i="72"/>
  <c r="AC125" i="78"/>
  <c r="I8" i="75"/>
  <c r="Y345" i="72"/>
  <c r="AC78" i="81"/>
  <c r="AQ229" i="72"/>
  <c r="AE226" i="81"/>
  <c r="AN109" i="72"/>
  <c r="AB208" i="81"/>
  <c r="AP152" i="72"/>
  <c r="AC299" i="78"/>
  <c r="E25" i="74"/>
  <c r="AC206" i="72"/>
  <c r="AA21" i="81"/>
  <c r="Z348" i="72"/>
  <c r="AD106" i="81"/>
  <c r="AP327" i="72"/>
  <c r="AQ41" i="72"/>
  <c r="AB349" i="78"/>
  <c r="AQ251" i="72"/>
  <c r="AD313" i="81"/>
  <c r="AB321" i="72"/>
  <c r="AR207" i="72"/>
  <c r="AC251" i="81"/>
  <c r="AD204" i="78"/>
  <c r="AQ325" i="72"/>
  <c r="AA235" i="81"/>
  <c r="AC304" i="81"/>
  <c r="AA228" i="78"/>
  <c r="H15" i="73"/>
  <c r="Z159" i="72"/>
  <c r="AP169" i="72"/>
  <c r="AB125" i="72"/>
  <c r="AC223" i="81"/>
  <c r="AR31" i="72"/>
  <c r="Y280" i="72"/>
  <c r="AD348" i="78"/>
  <c r="AN182" i="72"/>
  <c r="AQ348" i="72"/>
  <c r="E19" i="75"/>
  <c r="AB58" i="81"/>
  <c r="I10" i="73"/>
  <c r="AB316" i="72"/>
  <c r="AC168" i="78"/>
  <c r="Y212" i="72"/>
  <c r="I11" i="73"/>
  <c r="AO108" i="72"/>
  <c r="AD218" i="78"/>
  <c r="AE288" i="78"/>
  <c r="AB358" i="81"/>
  <c r="Y62" i="72"/>
  <c r="AR97" i="72"/>
  <c r="Z179" i="72"/>
  <c r="AC47" i="72"/>
  <c r="Z194" i="72"/>
  <c r="AR170" i="72"/>
  <c r="AA46" i="78"/>
  <c r="AO312" i="72"/>
  <c r="AC121" i="72"/>
  <c r="AN154" i="72"/>
  <c r="AE233" i="81"/>
  <c r="AA220" i="72"/>
  <c r="E23" i="75"/>
  <c r="Y68" i="72"/>
  <c r="I17" i="75"/>
  <c r="AO61" i="72"/>
  <c r="AB62" i="78"/>
  <c r="AC295" i="81"/>
  <c r="AO107" i="72"/>
  <c r="AD31" i="81"/>
  <c r="AE328" i="78"/>
  <c r="AS98" i="63"/>
  <c r="AQ355" i="72"/>
  <c r="AQ301" i="72"/>
  <c r="AD147" i="81"/>
  <c r="AA259" i="81"/>
  <c r="AQ141" i="72"/>
  <c r="J13" i="74"/>
  <c r="AC107" i="78"/>
  <c r="AQ31" i="72"/>
  <c r="AB142" i="78"/>
  <c r="Z132" i="72"/>
  <c r="AD199" i="78"/>
  <c r="Z210" i="72"/>
  <c r="AR27" i="72"/>
  <c r="AO151" i="72"/>
  <c r="AN276" i="72"/>
  <c r="AA88" i="72"/>
  <c r="AD213" i="81"/>
  <c r="AN58" i="72"/>
  <c r="AD255" i="78"/>
  <c r="E7" i="86"/>
  <c r="AO76" i="72"/>
  <c r="AE114" i="78"/>
  <c r="Z145" i="72"/>
  <c r="AR12" i="72"/>
  <c r="Z141" i="72"/>
  <c r="AN264" i="72"/>
  <c r="AD263" i="78"/>
  <c r="Y95" i="72"/>
  <c r="AR69" i="72"/>
  <c r="AE206" i="81"/>
  <c r="AR101" i="72"/>
  <c r="AC355" i="81"/>
  <c r="AC270" i="81"/>
  <c r="I22" i="75"/>
  <c r="AA324" i="72"/>
  <c r="AB253" i="81"/>
  <c r="AC46" i="72"/>
  <c r="Z353" i="72"/>
  <c r="AC306" i="72"/>
  <c r="Z198" i="72"/>
  <c r="AO230" i="72"/>
  <c r="AB189" i="72"/>
  <c r="AD102" i="78"/>
  <c r="AN120" i="72"/>
  <c r="AD111" i="81"/>
  <c r="AN38" i="72"/>
  <c r="Y254" i="72"/>
  <c r="AB184" i="72"/>
  <c r="AN19" i="72"/>
  <c r="AO290" i="72"/>
  <c r="AD138" i="78"/>
  <c r="AQ126" i="72"/>
  <c r="Z275" i="72"/>
  <c r="AC152" i="72"/>
  <c r="AO315" i="72"/>
  <c r="AP27" i="72"/>
  <c r="AQ170" i="72"/>
  <c r="AN198" i="72"/>
  <c r="AP184" i="72"/>
  <c r="AB26" i="78"/>
  <c r="Z10" i="72"/>
  <c r="AO338" i="72"/>
  <c r="AR51" i="72"/>
  <c r="Z299" i="72"/>
  <c r="AA78" i="72"/>
  <c r="AB322" i="72"/>
  <c r="AC274" i="72"/>
  <c r="AN217" i="72"/>
  <c r="AR19" i="72"/>
  <c r="D43" i="63"/>
  <c r="AP247" i="72"/>
  <c r="AQ73" i="72"/>
  <c r="AR15" i="72"/>
  <c r="H17" i="74"/>
  <c r="AQ178" i="72"/>
  <c r="AS73" i="63"/>
  <c r="AB179" i="72"/>
  <c r="Z165" i="72"/>
  <c r="AB264" i="81"/>
  <c r="I27" i="73"/>
  <c r="Z99" i="72"/>
  <c r="AB234" i="78"/>
  <c r="AB104" i="78"/>
  <c r="AN56" i="72"/>
  <c r="AP350" i="72"/>
  <c r="Z100" i="72"/>
  <c r="AN70" i="72"/>
  <c r="E17" i="87"/>
  <c r="AA75" i="72"/>
  <c r="AC296" i="78"/>
  <c r="AB168" i="72"/>
  <c r="AN101" i="72"/>
  <c r="AR158" i="72"/>
  <c r="H24" i="73"/>
  <c r="AP177" i="72"/>
  <c r="AD175" i="81"/>
  <c r="AB143" i="81"/>
  <c r="AO34" i="72"/>
  <c r="Z72" i="72"/>
  <c r="AC122" i="78"/>
  <c r="AD198" i="78"/>
  <c r="AR187" i="72"/>
  <c r="AB227" i="72"/>
  <c r="Z264" i="72"/>
  <c r="AP117" i="72"/>
  <c r="Z70" i="72"/>
  <c r="Z40" i="72"/>
  <c r="AC262" i="72"/>
  <c r="AP262" i="72"/>
  <c r="AA296" i="81"/>
  <c r="AN187" i="72"/>
  <c r="AO49" i="72"/>
  <c r="Y312" i="72"/>
  <c r="AN307" i="72"/>
  <c r="AE26" i="78"/>
  <c r="AA243" i="81"/>
  <c r="AC363" i="78"/>
  <c r="C49" i="63"/>
  <c r="AE311" i="81"/>
  <c r="H25" i="75"/>
  <c r="Z363" i="72"/>
  <c r="AC215" i="72"/>
  <c r="AB137" i="72"/>
  <c r="AB296" i="78"/>
  <c r="AD278" i="78"/>
  <c r="AE241" i="78"/>
  <c r="AE232" i="81"/>
  <c r="AD222" i="78"/>
  <c r="AA123" i="78"/>
  <c r="AO85" i="72"/>
  <c r="AC9" i="81"/>
  <c r="AR183" i="72"/>
  <c r="AA348" i="72"/>
  <c r="E6" i="74"/>
  <c r="AP91" i="72"/>
  <c r="AA205" i="81"/>
  <c r="AA154" i="72"/>
  <c r="J18" i="74"/>
  <c r="AD164" i="81"/>
  <c r="AA276" i="78"/>
  <c r="AD100" i="78"/>
  <c r="Z124" i="72"/>
  <c r="AD126" i="78"/>
  <c r="AD193" i="78"/>
  <c r="AB55" i="72"/>
  <c r="AR154" i="72"/>
  <c r="Z64" i="72"/>
  <c r="AC175" i="81"/>
  <c r="AN125" i="72"/>
  <c r="AA27" i="81"/>
  <c r="AO291" i="72"/>
  <c r="AC217" i="81"/>
  <c r="AC159" i="81"/>
  <c r="AA314" i="81"/>
  <c r="E22" i="87"/>
  <c r="AN82" i="72"/>
  <c r="Z254" i="72"/>
  <c r="Y145" i="72"/>
  <c r="E20" i="87"/>
  <c r="H18" i="73"/>
  <c r="AA29" i="81"/>
  <c r="AA329" i="72"/>
  <c r="AO183" i="72"/>
  <c r="AA121" i="72"/>
  <c r="AA151" i="78"/>
  <c r="AD120" i="78"/>
  <c r="AA40" i="72"/>
  <c r="AD100" i="81"/>
  <c r="AE335" i="78"/>
  <c r="AP252" i="72"/>
  <c r="AQ312" i="72"/>
  <c r="AC337" i="72"/>
  <c r="AD301" i="81"/>
  <c r="AQ183" i="72"/>
  <c r="AB152" i="72"/>
  <c r="Y72" i="72"/>
  <c r="F43" i="63"/>
  <c r="AA73" i="81"/>
  <c r="AP275" i="72"/>
  <c r="AA105" i="72"/>
  <c r="AB187" i="78"/>
  <c r="AA167" i="81"/>
  <c r="AA298" i="78"/>
  <c r="AQ69" i="72"/>
  <c r="AA7" i="72"/>
  <c r="AB319" i="81"/>
  <c r="AB43" i="81"/>
  <c r="AC34" i="72"/>
  <c r="AQ239" i="72"/>
  <c r="AB90" i="72"/>
  <c r="AC254" i="81"/>
  <c r="AB295" i="72"/>
  <c r="AP199" i="72"/>
  <c r="AD40" i="78"/>
  <c r="AQ194" i="72"/>
  <c r="F48" i="63"/>
  <c r="AC68" i="81"/>
  <c r="AC354" i="81"/>
  <c r="AA16" i="72"/>
  <c r="Y283" i="72"/>
  <c r="AB56" i="78"/>
  <c r="AE34" i="78"/>
  <c r="AA334" i="81"/>
  <c r="AQ293" i="72"/>
  <c r="Z274" i="72"/>
  <c r="Y228" i="72"/>
  <c r="E16" i="87"/>
  <c r="AC258" i="72"/>
  <c r="E27" i="87"/>
  <c r="AD330" i="81"/>
  <c r="AN319" i="72"/>
  <c r="AD214" i="81"/>
  <c r="AA52" i="72"/>
  <c r="AA241" i="78"/>
  <c r="C60" i="63"/>
  <c r="AB274" i="78"/>
  <c r="AA212" i="72"/>
  <c r="AR98" i="72"/>
  <c r="AD32" i="81"/>
  <c r="AA170" i="72"/>
  <c r="AD14" i="81"/>
  <c r="AA258" i="72"/>
  <c r="I25" i="75"/>
  <c r="AR221" i="72"/>
  <c r="AB239" i="72"/>
  <c r="AA343" i="81"/>
  <c r="AA150" i="72"/>
  <c r="AP240" i="72"/>
  <c r="D48" i="63"/>
  <c r="AC75" i="81"/>
  <c r="AC302" i="72"/>
  <c r="I18" i="75"/>
  <c r="Y31" i="72"/>
  <c r="AC21" i="72"/>
  <c r="AR82" i="72"/>
  <c r="Z92" i="72"/>
  <c r="C53" i="63"/>
  <c r="AN42" i="72"/>
  <c r="H13" i="74"/>
  <c r="AR132" i="72"/>
  <c r="AP204" i="72"/>
  <c r="E28" i="75"/>
  <c r="Z26" i="72"/>
  <c r="AI103" i="63"/>
  <c r="AD27" i="78"/>
  <c r="AA189" i="72"/>
  <c r="AA330" i="72"/>
  <c r="AC63" i="72"/>
  <c r="AB148" i="72"/>
  <c r="AC88" i="72"/>
  <c r="AA54" i="72"/>
  <c r="AC345" i="72"/>
  <c r="AB160" i="78"/>
  <c r="AB117" i="72"/>
  <c r="AN80" i="72"/>
  <c r="C54" i="63"/>
  <c r="AN162" i="72"/>
  <c r="AE350" i="78"/>
  <c r="AC282" i="72"/>
  <c r="AA40" i="78"/>
  <c r="H13" i="73"/>
  <c r="Y305" i="72"/>
  <c r="AB161" i="78"/>
  <c r="AP272" i="72"/>
  <c r="AQ242" i="72"/>
  <c r="AC190" i="78"/>
  <c r="Y351" i="72"/>
  <c r="AB197" i="81"/>
  <c r="AB139" i="81"/>
  <c r="AA241" i="81"/>
  <c r="AP157" i="72"/>
  <c r="AQ350" i="72"/>
  <c r="AO92" i="72"/>
  <c r="AR318" i="72"/>
  <c r="AP15" i="72"/>
  <c r="AR350" i="72"/>
  <c r="AC130" i="81"/>
  <c r="AA31" i="81"/>
  <c r="AO70" i="72"/>
  <c r="AQ198" i="72"/>
  <c r="AE164" i="81"/>
  <c r="AE294" i="78"/>
  <c r="AO221" i="72"/>
  <c r="AO15" i="72"/>
  <c r="AE138" i="78"/>
  <c r="AC104" i="78"/>
  <c r="AB326" i="78"/>
  <c r="AR310" i="72"/>
  <c r="AD108" i="78"/>
  <c r="AB54" i="81"/>
  <c r="AO53" i="72"/>
  <c r="E17" i="73"/>
  <c r="AC349" i="81"/>
  <c r="Y17" i="72"/>
  <c r="AB29" i="72"/>
  <c r="AC321" i="81"/>
  <c r="AA34" i="81"/>
  <c r="AQ306" i="72"/>
  <c r="Y20" i="72"/>
  <c r="AN65" i="72"/>
  <c r="AE312" i="81"/>
  <c r="AQ250" i="72"/>
  <c r="AE54" i="78"/>
  <c r="AB45" i="78"/>
  <c r="AE91" i="78"/>
  <c r="AA282" i="72"/>
  <c r="AR18" i="72"/>
  <c r="AA128" i="78"/>
  <c r="AR245" i="72"/>
  <c r="AB224" i="78"/>
  <c r="AE216" i="81"/>
  <c r="Y112" i="72"/>
  <c r="AR68" i="72"/>
  <c r="AB80" i="78"/>
  <c r="AB200" i="78"/>
  <c r="AC52" i="78"/>
  <c r="AA350" i="81"/>
  <c r="AD94" i="78"/>
  <c r="AP99" i="72"/>
  <c r="AB109" i="81"/>
  <c r="Y174" i="72"/>
  <c r="AA95" i="78"/>
  <c r="AE59" i="78"/>
  <c r="AE139" i="78"/>
  <c r="AC270" i="78"/>
  <c r="J25" i="73"/>
  <c r="AC288" i="81"/>
  <c r="AP215" i="72"/>
  <c r="AO139" i="72"/>
  <c r="AE134" i="78"/>
  <c r="AD67" i="78"/>
  <c r="I25" i="74"/>
  <c r="AC33" i="78"/>
  <c r="Z223" i="72"/>
  <c r="AO5" i="72"/>
  <c r="AB224" i="81"/>
  <c r="AB203" i="72"/>
  <c r="AC238" i="78"/>
  <c r="AR308" i="72"/>
  <c r="AA65" i="78"/>
  <c r="AB72" i="78"/>
  <c r="AC153" i="72"/>
  <c r="AO295" i="72"/>
  <c r="AN153" i="72"/>
  <c r="AB68" i="72"/>
  <c r="Y35" i="72"/>
  <c r="AA22" i="78"/>
  <c r="AE115" i="78"/>
  <c r="AN269" i="72"/>
  <c r="AB180" i="78"/>
  <c r="AE281" i="78"/>
  <c r="AE182" i="81"/>
  <c r="AN117" i="72"/>
  <c r="AE237" i="78"/>
  <c r="AA26" i="78"/>
  <c r="AP333" i="72"/>
  <c r="AE285" i="78"/>
  <c r="AE331" i="78"/>
  <c r="D46" i="63"/>
  <c r="AC268" i="78"/>
  <c r="Y116" i="72"/>
  <c r="AE354" i="78"/>
  <c r="AC212" i="72"/>
  <c r="AP175" i="72"/>
  <c r="AA260" i="72"/>
  <c r="E9" i="73"/>
  <c r="AQ278" i="72"/>
  <c r="AB40" i="72"/>
  <c r="AE224" i="78"/>
  <c r="AN23" i="72"/>
  <c r="AA310" i="72"/>
  <c r="H27" i="75"/>
  <c r="Y326" i="72"/>
  <c r="Z140" i="72"/>
  <c r="E8" i="73"/>
  <c r="Y129" i="72"/>
  <c r="AP62" i="72"/>
  <c r="AE180" i="78"/>
  <c r="AC61" i="81"/>
  <c r="AD106" i="63"/>
  <c r="AC248" i="72"/>
  <c r="AC281" i="72"/>
  <c r="AE144" i="81"/>
  <c r="Z252" i="72"/>
  <c r="Z183" i="72"/>
  <c r="AC113" i="72"/>
  <c r="AC227" i="72"/>
  <c r="AO26" i="72"/>
  <c r="AQ261" i="72"/>
  <c r="AR319" i="72"/>
  <c r="AC228" i="72"/>
  <c r="AB337" i="78"/>
  <c r="AC190" i="72"/>
  <c r="AC288" i="78"/>
  <c r="AQ24" i="72"/>
  <c r="AB83" i="81"/>
  <c r="AC82" i="72"/>
  <c r="AC111" i="81"/>
  <c r="AA125" i="72"/>
  <c r="AP305" i="72"/>
  <c r="AQ157" i="72"/>
  <c r="AC138" i="72"/>
  <c r="AC125" i="72"/>
  <c r="Z77" i="72"/>
  <c r="AD173" i="78"/>
  <c r="AA147" i="72"/>
  <c r="J20" i="75"/>
  <c r="Y19" i="72"/>
  <c r="AP95" i="72"/>
  <c r="AB190" i="72"/>
  <c r="AB44" i="72"/>
  <c r="J14" i="73"/>
  <c r="AA153" i="72"/>
  <c r="Z151" i="72"/>
  <c r="AO22" i="72"/>
  <c r="AC111" i="72"/>
  <c r="AA161" i="72"/>
  <c r="AN234" i="72"/>
  <c r="AC133" i="72"/>
  <c r="AN71" i="72"/>
  <c r="AN59" i="72"/>
  <c r="AE154" i="78"/>
  <c r="AB27" i="78"/>
  <c r="AA349" i="72"/>
  <c r="AC95" i="72"/>
  <c r="AO16" i="72"/>
  <c r="AB151" i="78"/>
  <c r="AB100" i="78"/>
  <c r="AC46" i="81"/>
  <c r="AO167" i="72"/>
  <c r="Y59" i="72"/>
  <c r="Y182" i="72"/>
  <c r="AP36" i="72"/>
  <c r="J9" i="73"/>
  <c r="AP96" i="72"/>
  <c r="AC159" i="72"/>
  <c r="AN116" i="72"/>
  <c r="AQ132" i="72"/>
  <c r="Y117" i="72"/>
  <c r="AB187" i="72"/>
  <c r="AO307" i="72"/>
  <c r="AB9" i="72"/>
  <c r="AD38" i="81"/>
  <c r="AQ333" i="72"/>
  <c r="AE252" i="78"/>
  <c r="AN168" i="72"/>
  <c r="AA89" i="72"/>
  <c r="Y24" i="72"/>
  <c r="AB31" i="81"/>
  <c r="AE362" i="78"/>
  <c r="AR106" i="72"/>
  <c r="I20" i="74"/>
  <c r="AA303" i="72"/>
  <c r="AB305" i="78"/>
  <c r="AB17" i="81"/>
  <c r="AE120" i="81"/>
  <c r="Z37" i="72"/>
  <c r="AP81" i="72"/>
  <c r="AE187" i="78"/>
  <c r="Y14" i="72"/>
  <c r="AD33" i="81"/>
  <c r="AO129" i="72"/>
  <c r="AQ138" i="72"/>
  <c r="AC69" i="72"/>
  <c r="AC192" i="78"/>
  <c r="G39" i="63"/>
  <c r="AD329" i="81"/>
  <c r="AO51" i="72"/>
  <c r="AI107" i="63"/>
  <c r="AR129" i="72"/>
  <c r="AD80" i="81"/>
  <c r="AD270" i="78"/>
  <c r="AE186" i="81"/>
  <c r="AD249" i="81"/>
  <c r="AB205" i="78"/>
  <c r="AC329" i="81"/>
  <c r="AP321" i="72"/>
  <c r="AC339" i="78"/>
  <c r="AA51" i="72"/>
  <c r="Y85" i="72"/>
  <c r="AC66" i="81"/>
  <c r="AO89" i="72"/>
  <c r="AB180" i="72"/>
  <c r="AP224" i="72"/>
  <c r="AC202" i="72"/>
  <c r="Z234" i="72"/>
  <c r="AD251" i="78"/>
  <c r="AE340" i="81"/>
  <c r="AE169" i="78"/>
  <c r="AE215" i="78"/>
  <c r="AB364" i="81"/>
  <c r="AB85" i="72"/>
  <c r="AC155" i="72"/>
  <c r="AN354" i="72"/>
  <c r="AC212" i="78"/>
  <c r="AC117" i="78"/>
  <c r="Y269" i="72"/>
  <c r="AP300" i="72"/>
  <c r="AE72" i="78"/>
  <c r="Y63" i="72"/>
  <c r="AR282" i="72"/>
  <c r="AE156" i="81"/>
  <c r="AA284" i="72"/>
  <c r="AA196" i="81"/>
  <c r="AC61" i="72"/>
  <c r="E11" i="87"/>
  <c r="AE348" i="81"/>
  <c r="AP194" i="72"/>
  <c r="AC165" i="78"/>
  <c r="AQ328" i="72"/>
  <c r="AE313" i="81"/>
  <c r="AR356" i="72"/>
  <c r="AE232" i="78"/>
  <c r="AE286" i="81"/>
  <c r="G52" i="63"/>
  <c r="AC133" i="78"/>
  <c r="AE293" i="78"/>
  <c r="AE282" i="78"/>
  <c r="AR261" i="72"/>
  <c r="AA53" i="81"/>
  <c r="AA68" i="81"/>
  <c r="AC186" i="81"/>
  <c r="AN310" i="72"/>
  <c r="AN350" i="72"/>
  <c r="AA33" i="78"/>
  <c r="Y259" i="72"/>
  <c r="AC235" i="81"/>
  <c r="AC158" i="78"/>
  <c r="AD252" i="78"/>
  <c r="AN142" i="72"/>
  <c r="AE230" i="78"/>
  <c r="AN22" i="72"/>
  <c r="Z244" i="72"/>
  <c r="AP235" i="72"/>
  <c r="AB277" i="72"/>
  <c r="AA258" i="78"/>
  <c r="AC133" i="81"/>
  <c r="AP12" i="72"/>
  <c r="AP263" i="72"/>
  <c r="AE170" i="81"/>
  <c r="AC203" i="78"/>
  <c r="Z357" i="72"/>
  <c r="AC204" i="72"/>
  <c r="AB156" i="78"/>
  <c r="AR58" i="72"/>
  <c r="AA233" i="72"/>
  <c r="AO252" i="72"/>
  <c r="AN352" i="72"/>
  <c r="AC278" i="78"/>
  <c r="Y261" i="72"/>
  <c r="AC72" i="72"/>
  <c r="AA248" i="81"/>
  <c r="AC8" i="78"/>
  <c r="AE343" i="78"/>
  <c r="AA260" i="78"/>
  <c r="AN104" i="72"/>
  <c r="AE344" i="78"/>
  <c r="AB299" i="72"/>
  <c r="AB254" i="78"/>
  <c r="AA112" i="81"/>
  <c r="AR66" i="72"/>
  <c r="Z360" i="72"/>
  <c r="AR253" i="72"/>
  <c r="AO83" i="72"/>
  <c r="Y51" i="72"/>
  <c r="Z175" i="72"/>
  <c r="AD162" i="78"/>
  <c r="AR239" i="72"/>
  <c r="AB146" i="81"/>
  <c r="AA285" i="81"/>
  <c r="AB308" i="72"/>
  <c r="AE341" i="78"/>
  <c r="AA335" i="81"/>
  <c r="AA244" i="72"/>
  <c r="AR298" i="72"/>
  <c r="AC335" i="72"/>
  <c r="AO124" i="72"/>
  <c r="AC300" i="78"/>
  <c r="AB199" i="72"/>
  <c r="AA194" i="78"/>
  <c r="AB291" i="72"/>
  <c r="AA220" i="81"/>
  <c r="AE162" i="81"/>
  <c r="AC40" i="81"/>
  <c r="AP141" i="72"/>
  <c r="AQ112" i="72"/>
  <c r="Y122" i="72"/>
  <c r="AA124" i="72"/>
  <c r="AP133" i="72"/>
  <c r="Z337" i="72"/>
  <c r="AC315" i="78"/>
  <c r="AD193" i="81"/>
  <c r="AB212" i="81"/>
  <c r="AE336" i="78"/>
  <c r="AD82" i="78"/>
  <c r="AE316" i="81"/>
  <c r="AB174" i="78"/>
  <c r="AA116" i="81"/>
  <c r="AB29" i="78"/>
  <c r="AD284" i="81"/>
  <c r="AA341" i="81"/>
  <c r="AC359" i="72"/>
  <c r="AB213" i="72"/>
  <c r="AC144" i="72"/>
  <c r="AE323" i="81"/>
  <c r="AB285" i="78"/>
  <c r="H26" i="75"/>
  <c r="Y181" i="72"/>
  <c r="AD52" i="78"/>
  <c r="AE190" i="78"/>
  <c r="AD137" i="81"/>
  <c r="AC175" i="72"/>
  <c r="AN16" i="72"/>
  <c r="AB347" i="81"/>
  <c r="AP218" i="72"/>
  <c r="AB34" i="72"/>
  <c r="E44" i="63"/>
  <c r="AA183" i="81"/>
  <c r="AA86" i="72"/>
  <c r="C61" i="63"/>
  <c r="AN45" i="72"/>
  <c r="AO69" i="72"/>
  <c r="AP118" i="72"/>
  <c r="AB298" i="72"/>
  <c r="AA29" i="72"/>
  <c r="AB234" i="72"/>
  <c r="AB291" i="78"/>
  <c r="AD292" i="78"/>
  <c r="AC333" i="78"/>
  <c r="AD274" i="78"/>
  <c r="AN199" i="72"/>
  <c r="AA43" i="72"/>
  <c r="AC147" i="78"/>
  <c r="Z239" i="72"/>
  <c r="Z61" i="72"/>
  <c r="AA41" i="78"/>
  <c r="AC305" i="78"/>
  <c r="AA163" i="72"/>
  <c r="H20" i="74"/>
  <c r="AB25" i="81"/>
  <c r="AD209" i="81"/>
  <c r="AD139" i="78"/>
  <c r="AC151" i="81"/>
  <c r="AC322" i="78"/>
  <c r="AA219" i="81"/>
  <c r="AB90" i="78"/>
  <c r="E11" i="86"/>
  <c r="AA38" i="81"/>
  <c r="AB14" i="81"/>
  <c r="AA226" i="78"/>
  <c r="AB280" i="72"/>
  <c r="AR244" i="72"/>
  <c r="Z126" i="72"/>
  <c r="AB216" i="81"/>
  <c r="J5" i="73"/>
  <c r="AO81" i="72"/>
  <c r="E12" i="86"/>
  <c r="AA33" i="81"/>
  <c r="AC330" i="81"/>
  <c r="AP356" i="72"/>
  <c r="AC6" i="78"/>
  <c r="AN281" i="72"/>
  <c r="AR71" i="72"/>
  <c r="AN55" i="72"/>
  <c r="AN124" i="72"/>
  <c r="AB103" i="81"/>
  <c r="AC338" i="78"/>
  <c r="AR254" i="72"/>
  <c r="AB309" i="72"/>
  <c r="AD226" i="81"/>
  <c r="AC126" i="78"/>
  <c r="AN259" i="72"/>
  <c r="Z228" i="72"/>
  <c r="AB356" i="78"/>
  <c r="AR243" i="72"/>
  <c r="AD355" i="81"/>
  <c r="AR208" i="72"/>
  <c r="AD144" i="78"/>
  <c r="Z343" i="72"/>
  <c r="D60" i="63"/>
  <c r="Z230" i="72"/>
  <c r="AC272" i="72"/>
  <c r="AC179" i="78"/>
  <c r="AC316" i="81"/>
  <c r="AN114" i="72"/>
  <c r="AC208" i="78"/>
  <c r="AR220" i="72"/>
  <c r="Y118" i="72"/>
  <c r="AE154" i="81"/>
  <c r="AP290" i="72"/>
  <c r="AQ136" i="72"/>
  <c r="AB101" i="78"/>
  <c r="AC232" i="78"/>
  <c r="AB232" i="78"/>
  <c r="AC180" i="81"/>
  <c r="AB246" i="78"/>
  <c r="AE59" i="81"/>
  <c r="Z79" i="72"/>
  <c r="AD260" i="78"/>
  <c r="AB150" i="81"/>
  <c r="AB302" i="72"/>
  <c r="AN6" i="72"/>
  <c r="AP33" i="72"/>
  <c r="AR266" i="72"/>
  <c r="AC246" i="72"/>
  <c r="AC181" i="72"/>
  <c r="AQ80" i="72"/>
  <c r="AR83" i="72"/>
  <c r="AN347" i="72"/>
  <c r="AP167" i="72"/>
  <c r="AD357" i="78"/>
  <c r="Z172" i="72"/>
  <c r="AE333" i="81"/>
  <c r="AR53" i="72"/>
  <c r="AC258" i="78"/>
  <c r="T80" i="63"/>
  <c r="AB14" i="78"/>
  <c r="AP298" i="72"/>
  <c r="AE157" i="81"/>
  <c r="AP88" i="72"/>
  <c r="AD90" i="78"/>
  <c r="AP188" i="72"/>
  <c r="AA69" i="72"/>
  <c r="H15" i="74"/>
  <c r="AC236" i="81"/>
  <c r="AB13" i="72"/>
  <c r="Z347" i="72"/>
  <c r="AE11" i="78"/>
  <c r="Z229" i="72"/>
  <c r="AA236" i="72"/>
  <c r="AA354" i="78"/>
  <c r="AA276" i="81"/>
  <c r="Z36" i="72"/>
  <c r="AR343" i="72"/>
  <c r="AN231" i="72"/>
  <c r="AA354" i="72"/>
  <c r="AQ25" i="72"/>
  <c r="H18" i="75"/>
  <c r="AB124" i="72"/>
  <c r="AC154" i="72"/>
  <c r="AA47" i="72"/>
  <c r="AR260" i="72"/>
  <c r="AA32" i="72"/>
  <c r="Z362" i="72"/>
  <c r="AQ125" i="72"/>
  <c r="AO267" i="72"/>
  <c r="AB61" i="78"/>
  <c r="AC12" i="72"/>
  <c r="AQ195" i="72"/>
  <c r="AO20" i="72"/>
  <c r="AN95" i="72"/>
  <c r="AN155" i="72"/>
  <c r="AA74" i="72"/>
  <c r="AA198" i="72"/>
  <c r="AD109" i="78"/>
  <c r="I21" i="74"/>
  <c r="AR127" i="72"/>
  <c r="AR21" i="72"/>
  <c r="AR76" i="72"/>
  <c r="AA95" i="72"/>
  <c r="AC74" i="72"/>
  <c r="AR325" i="72"/>
  <c r="AQ72" i="72"/>
  <c r="AR115" i="72"/>
  <c r="AB354" i="78"/>
  <c r="AO6" i="72"/>
  <c r="Z84" i="72"/>
  <c r="AC319" i="81"/>
  <c r="AD175" i="78"/>
  <c r="AB311" i="78"/>
  <c r="AC66" i="72"/>
  <c r="Z112" i="72"/>
  <c r="AB23" i="72"/>
  <c r="AA197" i="78"/>
  <c r="AP42" i="72"/>
  <c r="AA51" i="81"/>
  <c r="AB339" i="78"/>
  <c r="AA316" i="72"/>
  <c r="AD77" i="81"/>
  <c r="AE159" i="81"/>
  <c r="AE329" i="81"/>
  <c r="AB342" i="81"/>
  <c r="AP283" i="72"/>
  <c r="AQ46" i="72"/>
  <c r="AE115" i="81"/>
  <c r="C56" i="63"/>
  <c r="AA364" i="72"/>
  <c r="AA242" i="78"/>
  <c r="AD360" i="78"/>
  <c r="AE119" i="81"/>
  <c r="AC237" i="81"/>
  <c r="AE133" i="81"/>
  <c r="AN357" i="72"/>
  <c r="Y235" i="72"/>
  <c r="AN244" i="72"/>
  <c r="AC361" i="81"/>
  <c r="AA272" i="78"/>
  <c r="AC221" i="81"/>
  <c r="AE112" i="78"/>
  <c r="Z296" i="72"/>
  <c r="AN343" i="72"/>
  <c r="AA255" i="81"/>
  <c r="AB229" i="78"/>
  <c r="AB313" i="72"/>
  <c r="AE341" i="81"/>
  <c r="AD362" i="81"/>
  <c r="AR250" i="72"/>
  <c r="AD190" i="78"/>
  <c r="AO357" i="72"/>
  <c r="E18" i="75"/>
  <c r="AD327" i="78"/>
  <c r="AC346" i="72"/>
  <c r="AB137" i="78"/>
  <c r="AE106" i="78"/>
  <c r="I8" i="74"/>
  <c r="AC186" i="72"/>
  <c r="AD236" i="81"/>
  <c r="AB338" i="72"/>
  <c r="AN79" i="72"/>
  <c r="AR329" i="72"/>
  <c r="AQ12" i="72"/>
  <c r="J7" i="74"/>
  <c r="AC259" i="81"/>
  <c r="AC115" i="78"/>
  <c r="AE71" i="81"/>
  <c r="AA209" i="81"/>
  <c r="AC361" i="78"/>
  <c r="AA210" i="78"/>
  <c r="AC211" i="78"/>
  <c r="AA204" i="78"/>
  <c r="AC349" i="78"/>
  <c r="AP69" i="72"/>
  <c r="AA194" i="72"/>
  <c r="AB150" i="72"/>
  <c r="AD21" i="78"/>
  <c r="AP41" i="72"/>
  <c r="AD46" i="78"/>
  <c r="AO303" i="72"/>
  <c r="AR184" i="72"/>
  <c r="AD140" i="81"/>
  <c r="AA207" i="81"/>
  <c r="AB165" i="81"/>
  <c r="AA306" i="81"/>
  <c r="AA146" i="78"/>
  <c r="AA306" i="72"/>
  <c r="AN321" i="72"/>
  <c r="AC313" i="78"/>
  <c r="AE31" i="78"/>
  <c r="AC142" i="72"/>
  <c r="AR295" i="72"/>
  <c r="AD314" i="78"/>
  <c r="AA160" i="72"/>
  <c r="AE309" i="81"/>
  <c r="AN52" i="72"/>
  <c r="I21" i="73"/>
  <c r="Z75" i="72"/>
  <c r="AB238" i="78"/>
  <c r="AD105" i="78"/>
  <c r="E24" i="75"/>
  <c r="AN54" i="72"/>
  <c r="AQ241" i="72"/>
  <c r="AN87" i="63"/>
  <c r="AP303" i="72"/>
  <c r="AD136" i="78"/>
  <c r="AA98" i="81"/>
  <c r="AC187" i="78"/>
  <c r="AD62" i="81"/>
  <c r="AD332" i="78"/>
  <c r="AB106" i="81"/>
  <c r="AR302" i="72"/>
  <c r="Y144" i="72"/>
  <c r="Z134" i="72"/>
  <c r="AD47" i="81"/>
  <c r="AC108" i="78"/>
  <c r="AR312" i="72"/>
  <c r="G45" i="63"/>
  <c r="AO112" i="72"/>
  <c r="AA67" i="72"/>
  <c r="AR131" i="72"/>
  <c r="AP270" i="72"/>
  <c r="AA288" i="78"/>
  <c r="AC330" i="72"/>
  <c r="AR28" i="72"/>
  <c r="AN165" i="72"/>
  <c r="AR288" i="72"/>
  <c r="Y45" i="72"/>
  <c r="AE70" i="78"/>
  <c r="AN327" i="72"/>
  <c r="AC41" i="78"/>
  <c r="AD84" i="81"/>
  <c r="AD209" i="78"/>
  <c r="AD323" i="78"/>
  <c r="AN342" i="72"/>
  <c r="AE82" i="78"/>
  <c r="AN311" i="72"/>
  <c r="AD189" i="81"/>
  <c r="Y127" i="72"/>
  <c r="AA56" i="72"/>
  <c r="AO154" i="72"/>
  <c r="AP59" i="72"/>
  <c r="AC49" i="72"/>
  <c r="AP292" i="72"/>
  <c r="AP363" i="72"/>
  <c r="AB97" i="72"/>
  <c r="AA117" i="72"/>
  <c r="AB156" i="72"/>
  <c r="AR114" i="72"/>
  <c r="AB215" i="72"/>
  <c r="AB37" i="72"/>
  <c r="AE166" i="81"/>
  <c r="Y230" i="72"/>
  <c r="E5" i="86"/>
  <c r="AN14" i="72"/>
  <c r="AA184" i="81"/>
  <c r="AR49" i="72"/>
  <c r="Y320" i="72"/>
  <c r="AB63" i="78"/>
  <c r="Z286" i="72"/>
  <c r="AA255" i="78"/>
  <c r="AN229" i="72"/>
  <c r="AC311" i="78"/>
  <c r="J14" i="75"/>
  <c r="AC346" i="81"/>
  <c r="Z303" i="72"/>
  <c r="AB10" i="72"/>
  <c r="AB49" i="72"/>
  <c r="Z346" i="72"/>
  <c r="AE24" i="81"/>
  <c r="AR348" i="72"/>
  <c r="G62" i="63"/>
  <c r="AQ48" i="72"/>
  <c r="Z35" i="72"/>
  <c r="AC112" i="78"/>
  <c r="J19" i="73"/>
  <c r="AB253" i="78"/>
  <c r="AE258" i="78"/>
  <c r="AQ342" i="72"/>
  <c r="AE248" i="78"/>
  <c r="AC342" i="72"/>
  <c r="AB283" i="72"/>
  <c r="AC324" i="78"/>
  <c r="AP61" i="72"/>
  <c r="AO155" i="72"/>
  <c r="AQ165" i="72"/>
  <c r="AN137" i="72"/>
  <c r="J9" i="74"/>
  <c r="J21" i="74"/>
  <c r="AE342" i="81"/>
  <c r="AC18" i="78"/>
  <c r="Z190" i="72"/>
  <c r="Z131" i="72"/>
  <c r="D45" i="63"/>
  <c r="AC171" i="78"/>
  <c r="AB361" i="72"/>
  <c r="J27" i="73"/>
  <c r="AC282" i="78"/>
  <c r="AA28" i="78"/>
  <c r="AA96" i="72"/>
  <c r="AE66" i="78"/>
  <c r="AR86" i="72"/>
  <c r="AA241" i="72"/>
  <c r="AP259" i="72"/>
  <c r="E15" i="74"/>
  <c r="AA70" i="72"/>
  <c r="Y143" i="72"/>
  <c r="AB302" i="78"/>
  <c r="AS88" i="63"/>
  <c r="AD116" i="81"/>
  <c r="AP140" i="72"/>
  <c r="AA78" i="78"/>
  <c r="AV106" i="63"/>
  <c r="AA293" i="72"/>
  <c r="AA184" i="72"/>
  <c r="AO162" i="72"/>
  <c r="J7" i="73"/>
  <c r="AB304" i="72"/>
  <c r="AQ264" i="72"/>
  <c r="AA144" i="78"/>
  <c r="AN113" i="72"/>
  <c r="G41" i="63"/>
  <c r="Y89" i="72"/>
  <c r="Y180" i="72"/>
  <c r="AC10" i="81"/>
  <c r="AO41" i="72"/>
  <c r="AA239" i="81"/>
  <c r="AN50" i="72"/>
  <c r="AA323" i="78"/>
  <c r="AD261" i="78"/>
  <c r="AI83" i="63"/>
  <c r="AD133" i="78"/>
  <c r="AA152" i="81"/>
  <c r="AC115" i="81"/>
  <c r="AP156" i="72"/>
  <c r="AB300" i="78"/>
  <c r="AP115" i="72"/>
  <c r="AC185" i="72"/>
  <c r="AA52" i="81"/>
  <c r="AC90" i="78"/>
  <c r="AD69" i="78"/>
  <c r="AC93" i="81"/>
  <c r="AE148" i="78"/>
  <c r="AR330" i="72"/>
  <c r="AA322" i="72"/>
  <c r="AC360" i="72"/>
  <c r="AC149" i="72"/>
  <c r="Z338" i="72"/>
  <c r="Y6" i="72"/>
  <c r="Z76" i="72"/>
  <c r="AO102" i="72"/>
  <c r="AB81" i="81"/>
  <c r="AB195" i="81"/>
  <c r="T89" i="63"/>
  <c r="AB93" i="72"/>
  <c r="AO173" i="72"/>
  <c r="Z82" i="72"/>
  <c r="AI75" i="63"/>
  <c r="AR332" i="72"/>
  <c r="AB155" i="78"/>
  <c r="H25" i="73"/>
  <c r="AO164" i="72"/>
  <c r="AC114" i="72"/>
  <c r="AC23" i="72"/>
  <c r="AP339" i="72"/>
  <c r="AC84" i="72"/>
  <c r="AE103" i="78"/>
  <c r="AD83" i="78"/>
  <c r="AD55" i="81"/>
  <c r="AN107" i="72"/>
  <c r="Z330" i="72"/>
  <c r="AC211" i="81"/>
  <c r="AN356" i="72"/>
  <c r="AC27" i="81"/>
  <c r="AC99" i="78"/>
  <c r="AB333" i="78"/>
  <c r="Y178" i="72"/>
  <c r="AE227" i="81"/>
  <c r="AD289" i="81"/>
  <c r="AE100" i="81"/>
  <c r="AR322" i="72"/>
  <c r="AC353" i="81"/>
  <c r="Z29" i="72"/>
  <c r="AA115" i="78"/>
  <c r="AC271" i="78"/>
  <c r="AB227" i="81"/>
  <c r="AN272" i="72"/>
  <c r="AO157" i="72"/>
  <c r="AC182" i="78"/>
  <c r="AD82" i="63"/>
  <c r="AA284" i="81"/>
  <c r="AA300" i="72"/>
  <c r="I18" i="74"/>
  <c r="AR209" i="72"/>
  <c r="AA234" i="72"/>
  <c r="AC129" i="78"/>
  <c r="AD298" i="81"/>
  <c r="AA44" i="78"/>
  <c r="AA96" i="78"/>
  <c r="AC226" i="72"/>
  <c r="Y260" i="72"/>
  <c r="H16" i="74"/>
  <c r="AD258" i="81"/>
  <c r="AB24" i="72"/>
  <c r="AA338" i="81"/>
  <c r="AA340" i="72"/>
  <c r="AC141" i="81"/>
  <c r="AC220" i="78"/>
  <c r="AN330" i="72"/>
  <c r="AB293" i="78"/>
  <c r="AB168" i="81"/>
  <c r="AC155" i="81"/>
  <c r="AO285" i="72"/>
  <c r="AD104" i="78"/>
  <c r="AC333" i="81"/>
  <c r="AO330" i="72"/>
  <c r="AD190" i="81"/>
  <c r="AO325" i="72"/>
  <c r="AD364" i="81"/>
  <c r="AB64" i="81"/>
  <c r="F40" i="63"/>
  <c r="AC62" i="78"/>
  <c r="J25" i="75"/>
  <c r="AP336" i="72"/>
  <c r="AB70" i="78"/>
  <c r="AO24" i="72"/>
  <c r="AA146" i="72"/>
  <c r="AE78" i="78"/>
  <c r="AB195" i="72"/>
  <c r="AB294" i="78"/>
  <c r="AD326" i="78"/>
  <c r="AC232" i="72"/>
  <c r="E15" i="86"/>
  <c r="AO171" i="72"/>
  <c r="AO300" i="72"/>
  <c r="AB100" i="81"/>
  <c r="AD11" i="81"/>
  <c r="AD235" i="78"/>
  <c r="AP186" i="72"/>
  <c r="AC167" i="72"/>
  <c r="AD226" i="78"/>
  <c r="AD30" i="81"/>
  <c r="AD47" i="78"/>
  <c r="Z203" i="72"/>
  <c r="AE236" i="81"/>
  <c r="F46" i="63"/>
  <c r="AQ221" i="72"/>
  <c r="AN11" i="72"/>
  <c r="Z260" i="72"/>
  <c r="Z184" i="72"/>
  <c r="AP127" i="72"/>
  <c r="J15" i="73"/>
  <c r="AA111" i="78"/>
  <c r="AB329" i="72"/>
  <c r="AB141" i="81"/>
  <c r="E16" i="73"/>
  <c r="AD16" i="78"/>
  <c r="AC121" i="78"/>
  <c r="AA253" i="81"/>
  <c r="AA357" i="78"/>
  <c r="AE224" i="81"/>
  <c r="AB7" i="78"/>
  <c r="Y71" i="72"/>
  <c r="AA171" i="78"/>
  <c r="AP309" i="72"/>
  <c r="E47" i="63"/>
  <c r="AB281" i="78"/>
  <c r="AQ102" i="72"/>
  <c r="AA327" i="78"/>
  <c r="AR215" i="72"/>
  <c r="Z181" i="72"/>
  <c r="AR307" i="72"/>
  <c r="AQ15" i="72"/>
  <c r="AO224" i="72"/>
  <c r="Y8" i="72"/>
  <c r="AR50" i="72"/>
  <c r="AA78" i="81"/>
  <c r="AA251" i="72"/>
  <c r="AN136" i="72"/>
  <c r="AE69" i="78"/>
  <c r="AC29" i="72"/>
  <c r="AE328" i="81"/>
  <c r="AD334" i="78"/>
  <c r="AE85" i="78"/>
  <c r="AC221" i="72"/>
  <c r="AA138" i="72"/>
  <c r="AC219" i="72"/>
  <c r="AB31" i="72"/>
  <c r="D50" i="63"/>
  <c r="F58" i="63"/>
  <c r="Z81" i="72"/>
  <c r="AE116" i="78"/>
  <c r="Y226" i="72"/>
  <c r="AD87" i="78"/>
  <c r="AC279" i="72"/>
  <c r="AO126" i="72"/>
  <c r="Z171" i="72"/>
  <c r="Y238" i="72"/>
  <c r="AD357" i="81"/>
  <c r="AD157" i="78"/>
  <c r="Y95" i="63"/>
  <c r="AB279" i="72"/>
  <c r="J19" i="75"/>
  <c r="AA317" i="72"/>
  <c r="AA134" i="72"/>
  <c r="AN127" i="72"/>
  <c r="AB183" i="72"/>
  <c r="AQ248" i="72"/>
  <c r="AO115" i="72"/>
  <c r="AN166" i="72"/>
  <c r="AR249" i="72"/>
  <c r="AC80" i="72"/>
  <c r="AB206" i="72"/>
  <c r="I22" i="73"/>
  <c r="AE315" i="81"/>
  <c r="AQ200" i="72"/>
  <c r="AN141" i="72"/>
  <c r="H8" i="73"/>
  <c r="AA149" i="78"/>
  <c r="AB154" i="72"/>
  <c r="AA256" i="81"/>
  <c r="AC100" i="81"/>
  <c r="Y11" i="72"/>
  <c r="AB292" i="81"/>
  <c r="AB51" i="72"/>
  <c r="AR123" i="72"/>
  <c r="AA149" i="81"/>
  <c r="AD288" i="78"/>
  <c r="AB129" i="78"/>
  <c r="Z361" i="72"/>
  <c r="AC123" i="78"/>
  <c r="AB53" i="72"/>
  <c r="AB52" i="72"/>
  <c r="AE42" i="81"/>
  <c r="AB272" i="78"/>
  <c r="AD359" i="78"/>
  <c r="AE94" i="78"/>
  <c r="AR36" i="72"/>
  <c r="AD138" i="81"/>
  <c r="Z33" i="72"/>
  <c r="Z27" i="72"/>
  <c r="AN322" i="72"/>
  <c r="AA160" i="78"/>
  <c r="AP282" i="72"/>
  <c r="AR46" i="72"/>
  <c r="E5" i="87"/>
  <c r="AB85" i="81"/>
  <c r="Z158" i="72"/>
  <c r="AN216" i="72"/>
  <c r="AO232" i="72"/>
  <c r="AA332" i="78"/>
  <c r="AR269" i="72"/>
  <c r="AD135" i="78"/>
  <c r="AN96" i="72"/>
  <c r="AQ111" i="72"/>
  <c r="AD206" i="78"/>
  <c r="AA197" i="72"/>
  <c r="AQ105" i="72"/>
  <c r="AO37" i="72"/>
  <c r="Y293" i="72"/>
  <c r="AB107" i="63"/>
  <c r="AE108" i="78"/>
  <c r="AB17" i="72"/>
  <c r="Z233" i="72"/>
  <c r="Z51" i="72"/>
  <c r="Y185" i="72"/>
  <c r="AQ129" i="72"/>
  <c r="AN183" i="72"/>
  <c r="AA178" i="78"/>
  <c r="AO68" i="72"/>
  <c r="AQ23" i="72"/>
  <c r="Z53" i="72"/>
  <c r="AP136" i="72"/>
  <c r="AN77" i="72"/>
  <c r="AE30" i="81"/>
  <c r="AB75" i="78"/>
  <c r="AQ309" i="72"/>
  <c r="AB49" i="78"/>
  <c r="E23" i="74"/>
  <c r="E11" i="73"/>
  <c r="AO190" i="72"/>
  <c r="AB292" i="78"/>
  <c r="AA186" i="72"/>
  <c r="Z83" i="72"/>
  <c r="C57" i="63"/>
  <c r="AB50" i="81"/>
  <c r="AB99" i="81"/>
  <c r="D58" i="63"/>
  <c r="AA5" i="78"/>
  <c r="AA202" i="72"/>
  <c r="AA135" i="81"/>
  <c r="J21" i="73"/>
  <c r="AO209" i="72"/>
  <c r="AB259" i="72"/>
  <c r="AE187" i="81"/>
  <c r="AE16" i="81"/>
  <c r="AQ64" i="72"/>
  <c r="AC39" i="81"/>
  <c r="Z295" i="72"/>
  <c r="AB72" i="81"/>
  <c r="AO176" i="72"/>
  <c r="I5" i="74"/>
  <c r="AB305" i="72"/>
  <c r="AC327" i="78"/>
  <c r="AN61" i="72"/>
  <c r="AC188" i="72"/>
  <c r="Z271" i="72"/>
  <c r="T93" i="63"/>
  <c r="AC321" i="72"/>
  <c r="AV96" i="63"/>
  <c r="Y70" i="72"/>
  <c r="AC187" i="72"/>
  <c r="E19" i="73"/>
  <c r="AP124" i="72"/>
  <c r="AR62" i="72"/>
  <c r="AE91" i="81"/>
  <c r="AP179" i="72"/>
  <c r="AP150" i="72"/>
  <c r="Y315" i="72"/>
  <c r="AO131" i="72"/>
  <c r="AP72" i="72"/>
  <c r="AD310" i="81"/>
  <c r="D42" i="63"/>
  <c r="AB96" i="72"/>
  <c r="C47" i="63"/>
  <c r="Y41" i="72"/>
  <c r="AA103" i="72"/>
  <c r="AA302" i="81"/>
  <c r="AB281" i="81"/>
  <c r="H10" i="73"/>
  <c r="AA147" i="78"/>
  <c r="AN62" i="72"/>
  <c r="AR47" i="72"/>
  <c r="AN255" i="72"/>
  <c r="AA100" i="72"/>
  <c r="AC98" i="72"/>
  <c r="Y30" i="72"/>
  <c r="AR314" i="72"/>
  <c r="AB348" i="78"/>
  <c r="AA39" i="78"/>
  <c r="AO200" i="72"/>
  <c r="AA58" i="78"/>
  <c r="F56" i="63"/>
  <c r="AR93" i="72"/>
  <c r="AA349" i="78"/>
  <c r="J5" i="74"/>
  <c r="AA196" i="72"/>
  <c r="AR87" i="72"/>
  <c r="Z69" i="72"/>
  <c r="AB101" i="72"/>
  <c r="AC203" i="81"/>
  <c r="AA67" i="81"/>
  <c r="Y202" i="72"/>
  <c r="AR196" i="72"/>
  <c r="AO297" i="72"/>
  <c r="AE344" i="81"/>
  <c r="AN211" i="72"/>
  <c r="AB320" i="78"/>
  <c r="AN203" i="72"/>
  <c r="AC364" i="72"/>
  <c r="AD85" i="63"/>
  <c r="Z119" i="72"/>
  <c r="AD287" i="78"/>
  <c r="AB38" i="72"/>
  <c r="AB57" i="81"/>
  <c r="AA140" i="72"/>
  <c r="AP198" i="72"/>
  <c r="AA331" i="72"/>
  <c r="AN140" i="72"/>
  <c r="AD313" i="78"/>
  <c r="AO211" i="72"/>
  <c r="AO105" i="72"/>
  <c r="AO31" i="72"/>
  <c r="AB94" i="72"/>
  <c r="AE9" i="81"/>
  <c r="AP211" i="72"/>
  <c r="AP268" i="72"/>
  <c r="AC178" i="78"/>
  <c r="AN51" i="72"/>
  <c r="AA272" i="81"/>
  <c r="AQ123" i="72"/>
  <c r="J9" i="75"/>
  <c r="AE83" i="81"/>
  <c r="Z146" i="72"/>
  <c r="E54" i="63"/>
  <c r="AQ151" i="72"/>
  <c r="AP16" i="72"/>
  <c r="AE22" i="78"/>
  <c r="AN230" i="72"/>
  <c r="AA291" i="78"/>
  <c r="AB75" i="72"/>
  <c r="AQ121" i="72"/>
  <c r="AR321" i="72"/>
  <c r="J17" i="75"/>
  <c r="AN49" i="72"/>
  <c r="AA50" i="72"/>
  <c r="AO48" i="72"/>
  <c r="AC23" i="81"/>
  <c r="AN122" i="72"/>
  <c r="AA181" i="72"/>
  <c r="AB189" i="78"/>
  <c r="AP105" i="72"/>
  <c r="AO152" i="72"/>
  <c r="AP135" i="72"/>
  <c r="Y105" i="72"/>
  <c r="AA148" i="81"/>
  <c r="AA350" i="78"/>
  <c r="AC217" i="78"/>
  <c r="AN17" i="72"/>
  <c r="AQ63" i="72"/>
  <c r="AQ236" i="72"/>
  <c r="AE357" i="78"/>
  <c r="AA283" i="72"/>
  <c r="Y91" i="63"/>
  <c r="C50" i="63"/>
  <c r="AB255" i="81"/>
  <c r="AA177" i="72"/>
  <c r="Y341" i="72"/>
  <c r="AE165" i="81"/>
  <c r="Y81" i="72"/>
  <c r="J11" i="75"/>
  <c r="AA121" i="78"/>
  <c r="AO150" i="72"/>
  <c r="AR225" i="72"/>
  <c r="AO160" i="72"/>
  <c r="AB128" i="72"/>
  <c r="AP162" i="72"/>
  <c r="AI78" i="63"/>
  <c r="AN174" i="72"/>
  <c r="AE253" i="78"/>
  <c r="AP301" i="72"/>
  <c r="AR179" i="72"/>
  <c r="Y131" i="72"/>
  <c r="AA85" i="81"/>
  <c r="AB103" i="78"/>
  <c r="AA200" i="81"/>
  <c r="AD68" i="78"/>
  <c r="AB89" i="78"/>
  <c r="AL105" i="63"/>
  <c r="AB13" i="78"/>
  <c r="AA130" i="72"/>
  <c r="AD18" i="81"/>
  <c r="Y154" i="72"/>
  <c r="AC129" i="72"/>
  <c r="Y234" i="72"/>
  <c r="AB72" i="72"/>
  <c r="AR60" i="72"/>
  <c r="AM75" i="63"/>
  <c r="AH89" i="63"/>
  <c r="G47" i="63"/>
  <c r="AI81" i="63"/>
  <c r="AN34" i="72"/>
  <c r="AS80" i="63"/>
  <c r="AQ65" i="72"/>
  <c r="AP77" i="72"/>
  <c r="S102" i="63"/>
  <c r="W94" i="63"/>
  <c r="AC25" i="72"/>
  <c r="AO359" i="72"/>
  <c r="AR102" i="72"/>
  <c r="I11" i="81"/>
  <c r="AC79" i="72"/>
  <c r="Y123" i="72"/>
  <c r="AN193" i="72"/>
  <c r="I17" i="73"/>
  <c r="AB83" i="72"/>
  <c r="E23" i="73"/>
  <c r="Z78" i="72"/>
  <c r="AS99" i="63"/>
  <c r="C52" i="63"/>
  <c r="W89" i="63"/>
  <c r="AC105" i="78"/>
  <c r="AC46" i="78"/>
  <c r="AD91" i="63"/>
  <c r="Y139" i="72"/>
  <c r="AN27" i="72"/>
  <c r="AA102" i="72"/>
  <c r="AS86" i="63"/>
  <c r="E45" i="63"/>
  <c r="AB61" i="72"/>
  <c r="AR82" i="63"/>
  <c r="AP52" i="72"/>
  <c r="AO73" i="72"/>
  <c r="AC44" i="72"/>
  <c r="AO144" i="72"/>
  <c r="AA149" i="72"/>
  <c r="AC22" i="72"/>
  <c r="AR40" i="72"/>
  <c r="AC242" i="78"/>
  <c r="AP82" i="72"/>
  <c r="Z120" i="72"/>
  <c r="AC198" i="72"/>
  <c r="AN73" i="72"/>
  <c r="AO103" i="72"/>
  <c r="AE52" i="81"/>
  <c r="AA143" i="81"/>
  <c r="E11" i="74"/>
  <c r="Y201" i="72"/>
  <c r="Z176" i="72"/>
  <c r="AP43" i="72"/>
  <c r="AR161" i="72"/>
  <c r="AR39" i="72"/>
  <c r="AN81" i="72"/>
  <c r="AO204" i="72"/>
  <c r="Y42" i="72"/>
  <c r="I26" i="74"/>
  <c r="Y147" i="72"/>
  <c r="AA55" i="72"/>
  <c r="AQ21" i="72"/>
  <c r="AR10" i="72"/>
  <c r="AC261" i="81"/>
  <c r="AA119" i="78"/>
  <c r="AA44" i="72"/>
  <c r="E52" i="63"/>
  <c r="AB58" i="72"/>
  <c r="AE162" i="78"/>
  <c r="AP173" i="72"/>
  <c r="H27" i="78"/>
  <c r="AS78" i="63"/>
  <c r="Z262" i="72"/>
  <c r="AA167" i="78"/>
  <c r="AC333" i="72"/>
  <c r="AA61" i="81"/>
  <c r="Z263" i="72"/>
  <c r="AB242" i="72"/>
  <c r="AN83" i="72"/>
  <c r="Y26" i="72"/>
  <c r="I20" i="73"/>
  <c r="AA142" i="78"/>
  <c r="Z153" i="72"/>
  <c r="AQ181" i="72"/>
  <c r="AP193" i="72"/>
  <c r="AE225" i="78"/>
  <c r="AB134" i="72"/>
  <c r="AE240" i="81"/>
  <c r="Y333" i="72"/>
  <c r="AP246" i="72"/>
  <c r="AB256" i="72"/>
  <c r="AR55" i="72"/>
  <c r="AR167" i="72"/>
  <c r="AB332" i="81"/>
  <c r="AP13" i="72"/>
  <c r="AR16" i="72"/>
  <c r="AQ62" i="72"/>
  <c r="Y44" i="72"/>
  <c r="AC237" i="78"/>
  <c r="AD299" i="78"/>
  <c r="AB42" i="72"/>
  <c r="Z220" i="72"/>
  <c r="Y190" i="72"/>
  <c r="Z102" i="72"/>
  <c r="AQ154" i="72"/>
  <c r="AD20" i="78"/>
  <c r="AD352" i="81"/>
  <c r="AN214" i="72"/>
  <c r="Z144" i="72"/>
  <c r="AD153" i="78"/>
  <c r="I9" i="74"/>
  <c r="AN99" i="63"/>
  <c r="Y92" i="63"/>
  <c r="AP37" i="72"/>
  <c r="AE58" i="81"/>
  <c r="AA113" i="78"/>
  <c r="AC65" i="72"/>
  <c r="AD78" i="78"/>
  <c r="AC240" i="72"/>
  <c r="Y203" i="72"/>
  <c r="Z180" i="72"/>
  <c r="Z253" i="72"/>
  <c r="AB276" i="81"/>
  <c r="AQ94" i="72"/>
  <c r="T94" i="63"/>
  <c r="Y56" i="72"/>
  <c r="AP320" i="72"/>
  <c r="AB156" i="81"/>
  <c r="AC5" i="72"/>
  <c r="AA24" i="72"/>
  <c r="AR213" i="72"/>
  <c r="AB211" i="78"/>
  <c r="AN298" i="72"/>
  <c r="AC224" i="78"/>
  <c r="AN349" i="72"/>
  <c r="AR178" i="72"/>
  <c r="AP102" i="72"/>
  <c r="E17" i="86"/>
  <c r="AC166" i="81"/>
  <c r="AO259" i="72"/>
  <c r="AA273" i="72"/>
  <c r="AD9" i="81"/>
  <c r="AB8" i="72"/>
  <c r="AQ182" i="72"/>
  <c r="AN92" i="72"/>
  <c r="AN74" i="72"/>
  <c r="AN274" i="72"/>
  <c r="AN40" i="72"/>
  <c r="AC265" i="78"/>
  <c r="AQ351" i="72"/>
  <c r="AG100" i="63"/>
  <c r="AE105" i="81"/>
  <c r="Y270" i="72"/>
  <c r="AO125" i="72"/>
  <c r="AE292" i="78"/>
  <c r="AQ16" i="72"/>
  <c r="AB278" i="72"/>
  <c r="AN207" i="72"/>
  <c r="C39" i="63"/>
  <c r="J12" i="73"/>
  <c r="AB201" i="78"/>
  <c r="AB225" i="78"/>
  <c r="F50" i="63"/>
  <c r="AA261" i="72"/>
  <c r="AR232" i="72"/>
  <c r="AR43" i="72"/>
  <c r="AD82" i="81"/>
  <c r="AC273" i="81"/>
  <c r="AC206" i="81"/>
  <c r="AB64" i="78"/>
  <c r="AO201" i="72"/>
  <c r="AO38" i="72"/>
  <c r="AO175" i="72"/>
  <c r="AA166" i="72"/>
  <c r="AA297" i="72"/>
  <c r="AC58" i="72"/>
  <c r="AB14" i="72"/>
  <c r="AD46" i="81"/>
  <c r="AP146" i="72"/>
  <c r="E15" i="87"/>
  <c r="J6" i="75"/>
  <c r="AD178" i="81"/>
  <c r="AR278" i="72"/>
  <c r="AN175" i="72"/>
  <c r="AC166" i="72"/>
  <c r="AE100" i="78"/>
  <c r="AR79" i="72"/>
  <c r="D55" i="63"/>
  <c r="J5" i="75"/>
  <c r="AQ52" i="72"/>
  <c r="AD50" i="78"/>
  <c r="AQ128" i="72"/>
  <c r="Z163" i="72"/>
  <c r="Z270" i="72"/>
  <c r="AB12" i="78"/>
  <c r="AB113" i="78"/>
  <c r="AC111" i="78"/>
  <c r="AN85" i="63"/>
  <c r="Y5" i="72"/>
  <c r="AB92" i="63"/>
  <c r="AN147" i="72"/>
  <c r="AB101" i="63"/>
  <c r="AD196" i="78"/>
  <c r="AP24" i="72"/>
  <c r="Y197" i="72"/>
  <c r="AA164" i="72"/>
  <c r="AQ99" i="72"/>
  <c r="Y99" i="63"/>
  <c r="S96" i="63"/>
  <c r="AQ156" i="72"/>
  <c r="AC90" i="72"/>
  <c r="Z149" i="72"/>
  <c r="AN77" i="63"/>
  <c r="Z95" i="72"/>
  <c r="AC135" i="72"/>
  <c r="AC12" i="81"/>
  <c r="AB82" i="72"/>
  <c r="AB244" i="72"/>
  <c r="AA316" i="78"/>
  <c r="I24" i="78"/>
  <c r="AP25" i="72"/>
  <c r="AD94" i="63"/>
  <c r="AB163" i="72"/>
  <c r="Y25" i="72"/>
  <c r="AC191" i="78"/>
  <c r="C43" i="63"/>
  <c r="AP121" i="72"/>
  <c r="AO170" i="72"/>
  <c r="I22" i="74"/>
  <c r="W92" i="63"/>
  <c r="AR100" i="72"/>
  <c r="AR357" i="72"/>
  <c r="AC195" i="72"/>
  <c r="AA45" i="72"/>
  <c r="AD28" i="78"/>
  <c r="AE167" i="78"/>
  <c r="AR91" i="72"/>
  <c r="T95" i="63"/>
  <c r="I7" i="74"/>
  <c r="AN29" i="72"/>
  <c r="Y156" i="72"/>
  <c r="AC107" i="63"/>
  <c r="AB322" i="78"/>
  <c r="Z105" i="72"/>
  <c r="AP256" i="72"/>
  <c r="AB31" i="78"/>
  <c r="C41" i="63"/>
  <c r="AO192" i="72"/>
  <c r="Z32" i="72"/>
  <c r="Z305" i="72"/>
  <c r="AE198" i="78"/>
  <c r="W91" i="63"/>
  <c r="T38" i="63"/>
  <c r="AR5" i="72"/>
  <c r="E8" i="74"/>
  <c r="AI95" i="63"/>
  <c r="E51" i="63"/>
  <c r="AR77" i="63"/>
  <c r="AN160" i="72"/>
  <c r="AB20" i="78"/>
  <c r="AP86" i="72"/>
  <c r="I15" i="78"/>
  <c r="J26" i="73"/>
  <c r="AV98" i="63"/>
  <c r="AN204" i="72"/>
  <c r="AP345" i="72"/>
  <c r="AR118" i="72"/>
  <c r="AA9" i="72"/>
  <c r="Y321" i="72"/>
  <c r="AR83" i="63"/>
  <c r="AE145" i="78"/>
  <c r="AQ28" i="72"/>
  <c r="AB313" i="81"/>
  <c r="AB336" i="72"/>
  <c r="AN57" i="72"/>
  <c r="Y103" i="63"/>
  <c r="Y307" i="72"/>
  <c r="AR305" i="72"/>
  <c r="AR73" i="72"/>
  <c r="AR96" i="63"/>
  <c r="AQ327" i="72"/>
  <c r="E10" i="73"/>
  <c r="AN12" i="72"/>
  <c r="AO60" i="72"/>
  <c r="AV89" i="63"/>
  <c r="AV99" i="63"/>
  <c r="AR169" i="72"/>
  <c r="AD171" i="78"/>
  <c r="AC63" i="81"/>
  <c r="AE73" i="81"/>
  <c r="AD319" i="78"/>
  <c r="AM90" i="63"/>
  <c r="AE177" i="78"/>
  <c r="AP54" i="72"/>
  <c r="AB60" i="78"/>
  <c r="AB135" i="72"/>
  <c r="AR34" i="72"/>
  <c r="AD266" i="78"/>
  <c r="E61" i="63"/>
  <c r="AR87" i="63"/>
  <c r="AE89" i="81"/>
  <c r="AP126" i="72"/>
  <c r="C51" i="63"/>
  <c r="E5" i="74"/>
  <c r="Y40" i="72"/>
  <c r="AB116" i="72"/>
  <c r="Z193" i="72"/>
  <c r="AO72" i="72"/>
  <c r="Y111" i="72"/>
  <c r="AB88" i="72"/>
  <c r="AL91" i="63"/>
  <c r="Y189" i="72"/>
  <c r="AO98" i="72"/>
  <c r="AE337" i="78"/>
  <c r="AO254" i="72"/>
  <c r="AC215" i="78"/>
  <c r="AO158" i="72"/>
  <c r="AB155" i="72"/>
  <c r="AS47" i="63"/>
  <c r="AC255" i="72"/>
  <c r="J22" i="75"/>
  <c r="AE268" i="81"/>
  <c r="AB281" i="72"/>
  <c r="AB140" i="72"/>
  <c r="AR163" i="72"/>
  <c r="AA8" i="81"/>
  <c r="AB167" i="72"/>
  <c r="Y37" i="72"/>
  <c r="AO127" i="72"/>
  <c r="AB325" i="78"/>
  <c r="AN72" i="72"/>
  <c r="AB283" i="78"/>
  <c r="AA174" i="81"/>
  <c r="AR247" i="72"/>
  <c r="AQ336" i="72"/>
  <c r="AR292" i="72"/>
  <c r="AC67" i="72"/>
  <c r="AB71" i="81"/>
  <c r="AP334" i="72"/>
  <c r="AR246" i="72"/>
  <c r="AB278" i="81"/>
  <c r="AB11" i="72"/>
  <c r="Y243" i="72"/>
  <c r="Y75" i="63"/>
  <c r="AP107" i="72"/>
  <c r="AO140" i="72"/>
  <c r="D56" i="63"/>
  <c r="AD150" i="78"/>
  <c r="F49" i="63"/>
  <c r="AA58" i="72"/>
  <c r="AO195" i="72"/>
  <c r="AD286" i="78"/>
  <c r="AC261" i="72"/>
  <c r="AQ226" i="72"/>
  <c r="AB99" i="63"/>
  <c r="AP142" i="72"/>
  <c r="AN208" i="72"/>
  <c r="E41" i="63"/>
  <c r="AE192" i="78"/>
  <c r="AC89" i="72"/>
  <c r="AO168" i="72"/>
  <c r="AC280" i="78"/>
  <c r="AA305" i="72"/>
  <c r="AN344" i="72"/>
  <c r="F45" i="63"/>
  <c r="AR65" i="72"/>
  <c r="AC36" i="72"/>
  <c r="AC161" i="78"/>
  <c r="AA269" i="78"/>
  <c r="AC308" i="78"/>
  <c r="AC40" i="72"/>
  <c r="I28" i="75"/>
  <c r="AA109" i="72"/>
  <c r="AL102" i="63"/>
  <c r="AE211" i="78"/>
  <c r="AC230" i="81"/>
  <c r="AC125" i="81"/>
  <c r="AB158" i="72"/>
  <c r="J19" i="74"/>
  <c r="AQ100" i="72"/>
  <c r="Y322" i="72"/>
  <c r="AR327" i="72"/>
  <c r="AR159" i="72"/>
  <c r="AO94" i="72"/>
  <c r="AC192" i="72"/>
  <c r="AD205" i="78"/>
  <c r="AN37" i="72"/>
  <c r="AA84" i="72"/>
  <c r="AR32" i="72"/>
  <c r="AB197" i="72"/>
  <c r="AO191" i="72"/>
  <c r="Z13" i="72"/>
  <c r="AC64" i="72"/>
  <c r="AA111" i="72"/>
  <c r="AN47" i="63"/>
  <c r="AN30" i="72"/>
  <c r="AP185" i="72"/>
  <c r="AB141" i="72"/>
  <c r="AD160" i="78"/>
  <c r="I7" i="73"/>
  <c r="AO93" i="72"/>
  <c r="AN291" i="72"/>
  <c r="AC344" i="72"/>
  <c r="H8" i="74"/>
  <c r="AA264" i="72"/>
  <c r="AC173" i="81"/>
  <c r="AA94" i="81"/>
  <c r="AN315" i="72"/>
  <c r="AD184" i="78"/>
  <c r="AO161" i="72"/>
  <c r="AD356" i="78"/>
  <c r="AR148" i="72"/>
  <c r="AD10" i="78"/>
  <c r="AC92" i="81"/>
  <c r="AR193" i="72"/>
  <c r="AE313" i="78"/>
  <c r="AQ115" i="72"/>
  <c r="AD51" i="81"/>
  <c r="AD7" i="78"/>
  <c r="Y206" i="72"/>
  <c r="AB131" i="72"/>
  <c r="AA155" i="72"/>
  <c r="AR17" i="72"/>
  <c r="AA294" i="72"/>
  <c r="AN188" i="72"/>
  <c r="AR359" i="72"/>
  <c r="AC193" i="72"/>
  <c r="AO30" i="72"/>
  <c r="AB282" i="81"/>
  <c r="AR8" i="72"/>
  <c r="AA185" i="72"/>
  <c r="AD95" i="63"/>
  <c r="Y258" i="72"/>
  <c r="AE191" i="81"/>
  <c r="AA289" i="78"/>
  <c r="AE300" i="78"/>
  <c r="AE305" i="81"/>
  <c r="AN287" i="72"/>
  <c r="AE283" i="78"/>
  <c r="Z147" i="72"/>
  <c r="AO97" i="72"/>
  <c r="AH74" i="63"/>
  <c r="AA158" i="72"/>
  <c r="AR41" i="72"/>
  <c r="E8" i="75"/>
  <c r="H23" i="73"/>
  <c r="AD242" i="78"/>
  <c r="AQ51" i="72"/>
  <c r="AA114" i="72"/>
  <c r="AA174" i="78"/>
  <c r="AV105" i="63"/>
  <c r="AC62" i="72"/>
  <c r="AO67" i="72"/>
  <c r="AE32" i="78"/>
  <c r="H21" i="78"/>
  <c r="AS43" i="63"/>
  <c r="AQ360" i="72"/>
  <c r="AP354" i="72"/>
  <c r="AE67" i="81"/>
  <c r="AA287" i="81"/>
  <c r="AO276" i="72"/>
  <c r="AB176" i="81"/>
  <c r="E25" i="73"/>
  <c r="AA79" i="72"/>
  <c r="I20" i="75"/>
  <c r="AP190" i="72"/>
  <c r="AC328" i="72"/>
  <c r="AA343" i="72"/>
  <c r="AA17" i="78"/>
  <c r="AC58" i="78"/>
  <c r="Z96" i="72"/>
  <c r="AA90" i="72"/>
  <c r="Z113" i="72"/>
  <c r="AA297" i="81"/>
  <c r="AR35" i="72"/>
  <c r="Y172" i="72"/>
  <c r="Y23" i="72"/>
  <c r="AC299" i="81"/>
  <c r="Z42" i="72"/>
  <c r="AB136" i="72"/>
  <c r="AA285" i="78"/>
  <c r="AB9" i="78"/>
  <c r="AD148" i="78"/>
  <c r="G55" i="63"/>
  <c r="AC88" i="78"/>
  <c r="Y195" i="72"/>
  <c r="AP166" i="72"/>
  <c r="AB79" i="72"/>
  <c r="AE310" i="81"/>
  <c r="W96" i="63"/>
  <c r="J24" i="75"/>
  <c r="Z7" i="72"/>
  <c r="AB69" i="78"/>
  <c r="AC32" i="72"/>
  <c r="AC107" i="72"/>
  <c r="AO339" i="72"/>
  <c r="AE150" i="78"/>
  <c r="Z56" i="72"/>
  <c r="J17" i="74"/>
  <c r="AN167" i="72"/>
  <c r="AP74" i="72"/>
  <c r="AB323" i="72"/>
  <c r="AB299" i="78"/>
  <c r="AR171" i="72"/>
  <c r="Y167" i="72"/>
  <c r="E49" i="63"/>
  <c r="AR291" i="72"/>
  <c r="AQ272" i="72"/>
  <c r="AN249" i="72"/>
  <c r="AB25" i="72"/>
  <c r="AR339" i="72"/>
  <c r="AP116" i="72"/>
  <c r="AB264" i="78"/>
  <c r="C59" i="63"/>
  <c r="AB328" i="72"/>
  <c r="AB171" i="72"/>
  <c r="AC296" i="81"/>
  <c r="AC147" i="81"/>
  <c r="AD339" i="81"/>
  <c r="AA199" i="78"/>
  <c r="AE173" i="81"/>
  <c r="Y66" i="72"/>
  <c r="AA257" i="78"/>
  <c r="AC320" i="72"/>
  <c r="AN241" i="72"/>
  <c r="AB321" i="78"/>
  <c r="Z173" i="72"/>
  <c r="AC94" i="78"/>
  <c r="AD146" i="78"/>
  <c r="AR358" i="72"/>
  <c r="AD280" i="81"/>
  <c r="AP266" i="72"/>
  <c r="AD26" i="81"/>
  <c r="AP288" i="72"/>
  <c r="AO304" i="72"/>
  <c r="Y271" i="72"/>
  <c r="AB20" i="72"/>
  <c r="AD321" i="78"/>
  <c r="AA233" i="78"/>
  <c r="AA269" i="72"/>
  <c r="I11" i="74"/>
  <c r="AA50" i="78"/>
  <c r="AE339" i="78"/>
  <c r="AP285" i="72"/>
  <c r="AP84" i="72"/>
  <c r="AE125" i="81"/>
  <c r="AC188" i="78"/>
  <c r="AR181" i="72"/>
  <c r="AC50" i="81"/>
  <c r="AP249" i="72"/>
  <c r="AB363" i="81"/>
  <c r="AE184" i="78"/>
  <c r="AI73" i="63"/>
  <c r="AA159" i="72"/>
  <c r="Y15" i="72"/>
  <c r="AP26" i="72"/>
  <c r="AA172" i="81"/>
  <c r="I25" i="73"/>
  <c r="Y225" i="72"/>
  <c r="AC331" i="72"/>
  <c r="AA343" i="78"/>
  <c r="AD237" i="81"/>
  <c r="AQ150" i="72"/>
  <c r="AC147" i="72"/>
  <c r="AR78" i="72"/>
  <c r="Z22" i="72"/>
  <c r="AS90" i="63"/>
  <c r="AE291" i="78"/>
  <c r="AP315" i="72"/>
  <c r="AB161" i="72"/>
  <c r="J16" i="74"/>
  <c r="D59" i="63"/>
  <c r="AP280" i="72"/>
  <c r="AE321" i="78"/>
  <c r="AE150" i="81"/>
  <c r="Z215" i="72"/>
  <c r="Z73" i="72"/>
  <c r="AB172" i="72"/>
  <c r="AR59" i="72"/>
  <c r="AA120" i="72"/>
  <c r="J21" i="75"/>
  <c r="I10" i="75"/>
  <c r="AM60" i="63"/>
  <c r="AQ49" i="72"/>
  <c r="AA317" i="78"/>
  <c r="AB80" i="72"/>
  <c r="AR157" i="72"/>
  <c r="AN191" i="72"/>
  <c r="AP153" i="72"/>
  <c r="J24" i="74"/>
  <c r="AN309" i="72"/>
  <c r="AE183" i="78"/>
  <c r="Y232" i="72"/>
  <c r="AP313" i="72"/>
  <c r="AB301" i="78"/>
  <c r="AN13" i="72"/>
  <c r="AB316" i="78"/>
  <c r="Y146" i="72"/>
  <c r="I12" i="73"/>
  <c r="AO46" i="72"/>
  <c r="Y119" i="72"/>
  <c r="AC208" i="72"/>
  <c r="AR324" i="72"/>
  <c r="AB295" i="78"/>
  <c r="AN106" i="72"/>
  <c r="D40" i="63"/>
  <c r="AP203" i="72"/>
  <c r="AC107" i="81"/>
  <c r="J27" i="74"/>
  <c r="F54" i="63"/>
  <c r="AS101" i="63"/>
  <c r="AC158" i="81"/>
  <c r="AA251" i="81"/>
  <c r="AC97" i="78"/>
  <c r="Y214" i="72"/>
  <c r="AA131" i="81"/>
  <c r="AA101" i="72"/>
  <c r="AP271" i="72"/>
  <c r="AQ167" i="72"/>
  <c r="Y227" i="72"/>
  <c r="AC214" i="78"/>
  <c r="AQ90" i="63"/>
  <c r="H10" i="75"/>
  <c r="AC283" i="72"/>
  <c r="Y183" i="72"/>
  <c r="AC251" i="78"/>
  <c r="AI97" i="63"/>
  <c r="AR42" i="72"/>
  <c r="AO264" i="72"/>
  <c r="AE55" i="78"/>
  <c r="AA11" i="72"/>
  <c r="AI101" i="63"/>
  <c r="AB327" i="72"/>
  <c r="H22" i="74"/>
  <c r="Z170" i="72"/>
  <c r="AD154" i="81"/>
  <c r="AB279" i="81"/>
  <c r="AD69" i="81"/>
  <c r="AA340" i="78"/>
  <c r="AP330" i="72"/>
  <c r="AC222" i="72"/>
  <c r="AR133" i="72"/>
  <c r="AR57" i="72"/>
  <c r="F44" i="63"/>
  <c r="AB331" i="78"/>
  <c r="AE58" i="78"/>
  <c r="AB22" i="78"/>
  <c r="Y140" i="72"/>
  <c r="AQ144" i="72"/>
  <c r="AC324" i="72"/>
  <c r="AQ92" i="72"/>
  <c r="AE308" i="78"/>
  <c r="Y313" i="72"/>
  <c r="Y253" i="72"/>
  <c r="AR128" i="72"/>
  <c r="AC141" i="72"/>
  <c r="AC60" i="81"/>
  <c r="AP331" i="72"/>
  <c r="AA196" i="78"/>
  <c r="AQ95" i="72"/>
  <c r="AA323" i="81"/>
  <c r="AA188" i="72"/>
  <c r="AQ97" i="63"/>
  <c r="AC340" i="78"/>
  <c r="AD295" i="78"/>
  <c r="G40" i="63"/>
  <c r="AC240" i="78"/>
  <c r="Z9" i="72"/>
  <c r="AC168" i="81"/>
  <c r="Z6" i="72"/>
  <c r="AE19" i="78"/>
  <c r="AO96" i="72"/>
  <c r="Y163" i="72"/>
  <c r="Y223" i="72"/>
  <c r="AQ82" i="72"/>
  <c r="AE343" i="81"/>
  <c r="AA91" i="72"/>
  <c r="AE255" i="78"/>
  <c r="I16" i="74"/>
  <c r="Z226" i="72"/>
  <c r="AQ68" i="72"/>
  <c r="AA28" i="72"/>
  <c r="AC213" i="78"/>
  <c r="AC164" i="72"/>
  <c r="AC167" i="78"/>
  <c r="Y79" i="72"/>
  <c r="AB27" i="72"/>
  <c r="AO148" i="72"/>
  <c r="AO133" i="72"/>
  <c r="AP197" i="72"/>
  <c r="AQ40" i="72"/>
  <c r="AN239" i="72"/>
  <c r="AB259" i="78"/>
  <c r="AB47" i="78"/>
  <c r="AD77" i="63"/>
  <c r="AA47" i="78"/>
  <c r="E22" i="74"/>
  <c r="AN301" i="72"/>
  <c r="AC327" i="81"/>
  <c r="F51" i="63"/>
  <c r="AO120" i="72"/>
  <c r="AR276" i="72"/>
  <c r="AR96" i="72"/>
  <c r="AB33" i="72"/>
  <c r="Z178" i="72"/>
  <c r="AM79" i="63"/>
  <c r="S107" i="63"/>
  <c r="AA8" i="72"/>
  <c r="AN108" i="72"/>
  <c r="AI92" i="63"/>
  <c r="S97" i="63"/>
  <c r="AQ143" i="72"/>
  <c r="J26" i="75"/>
  <c r="AM107" i="63"/>
  <c r="AP120" i="72"/>
  <c r="J15" i="74"/>
  <c r="J28" i="75"/>
  <c r="AO116" i="72"/>
  <c r="Y38" i="72"/>
  <c r="AC91" i="81"/>
  <c r="AB225" i="72"/>
  <c r="AB83" i="78"/>
  <c r="T102" i="63"/>
  <c r="Y177" i="72"/>
  <c r="AP138" i="72"/>
  <c r="AR6" i="72"/>
  <c r="AR120" i="72"/>
  <c r="AP114" i="72"/>
  <c r="AC80" i="63"/>
  <c r="E27" i="74"/>
  <c r="AP11" i="72"/>
  <c r="AN93" i="63"/>
  <c r="AB35" i="72"/>
  <c r="Y142" i="72"/>
  <c r="AO187" i="72"/>
  <c r="AG101" i="63"/>
  <c r="AB194" i="72"/>
  <c r="I7" i="75"/>
  <c r="Z94" i="72"/>
  <c r="AD47" i="63"/>
  <c r="Y94" i="63"/>
  <c r="AP131" i="72"/>
  <c r="AA360" i="81"/>
  <c r="AC260" i="78"/>
  <c r="AB136" i="78"/>
  <c r="AD96" i="63"/>
  <c r="AA131" i="72"/>
  <c r="AM98" i="63"/>
  <c r="AC97" i="72"/>
  <c r="AM87" i="63"/>
  <c r="I8" i="73"/>
  <c r="AH78" i="63"/>
  <c r="AD66" i="63"/>
  <c r="AN93" i="72"/>
  <c r="AR67" i="72"/>
  <c r="AO182" i="72"/>
  <c r="AQ176" i="72"/>
  <c r="AL104" i="63"/>
  <c r="AP109" i="72"/>
  <c r="AC145" i="78"/>
  <c r="AC76" i="72"/>
  <c r="AC139" i="72"/>
  <c r="AE138" i="81"/>
  <c r="Z45" i="72"/>
  <c r="Y86" i="63"/>
  <c r="AB353" i="78"/>
  <c r="AN24" i="72"/>
  <c r="AG94" i="63"/>
  <c r="AA167" i="72"/>
  <c r="AA60" i="78"/>
  <c r="AS105" i="63"/>
  <c r="AC57" i="72"/>
  <c r="AI84" i="63"/>
  <c r="AI41" i="63"/>
  <c r="AI39" i="63"/>
  <c r="AR124" i="72"/>
  <c r="AA6" i="72"/>
  <c r="AA182" i="72"/>
  <c r="AC319" i="72"/>
  <c r="AA137" i="72"/>
  <c r="AA127" i="72"/>
  <c r="AA215" i="78"/>
  <c r="AN25" i="72"/>
  <c r="AC85" i="63"/>
  <c r="AM74" i="63"/>
  <c r="AP40" i="72"/>
  <c r="AO134" i="72"/>
  <c r="AO265" i="72"/>
  <c r="AN132" i="72"/>
  <c r="AQ233" i="72"/>
  <c r="Y80" i="72"/>
  <c r="AS104" i="63"/>
  <c r="AC170" i="78"/>
  <c r="AI34" i="63"/>
  <c r="AR271" i="72"/>
  <c r="AE202" i="78"/>
  <c r="AS36" i="63"/>
  <c r="AD324" i="81"/>
  <c r="AC81" i="72"/>
  <c r="AP191" i="72"/>
  <c r="AB188" i="72"/>
  <c r="T65" i="63"/>
  <c r="AR44" i="72"/>
  <c r="AA222" i="72"/>
  <c r="AC50" i="78"/>
  <c r="AA157" i="72"/>
  <c r="T83" i="63"/>
  <c r="AA128" i="72"/>
  <c r="AS87" i="63"/>
  <c r="AR354" i="72"/>
  <c r="AA77" i="72"/>
  <c r="AN112" i="72"/>
  <c r="S98" i="63"/>
  <c r="AB183" i="78"/>
  <c r="AB185" i="72"/>
  <c r="AQ298" i="72"/>
  <c r="Y141" i="72"/>
  <c r="AS102" i="63"/>
  <c r="AQ197" i="72"/>
  <c r="AB106" i="63"/>
  <c r="AO106" i="72"/>
  <c r="AQ140" i="72"/>
  <c r="AA146" i="81"/>
  <c r="AA83" i="72"/>
  <c r="AC43" i="72"/>
  <c r="AB67" i="72"/>
  <c r="J23" i="75"/>
  <c r="Y98" i="63"/>
  <c r="X61" i="63"/>
  <c r="AQ354" i="72"/>
  <c r="AE95" i="81"/>
  <c r="AA85" i="72"/>
  <c r="AB258" i="81"/>
  <c r="AC194" i="72"/>
  <c r="J7" i="75"/>
  <c r="Y308" i="72"/>
  <c r="AQ193" i="72"/>
  <c r="AB176" i="78"/>
  <c r="AB135" i="78"/>
  <c r="AR340" i="72"/>
  <c r="AD75" i="63"/>
  <c r="AC312" i="81"/>
  <c r="AQ173" i="72"/>
  <c r="AR81" i="72"/>
  <c r="AP98" i="72"/>
  <c r="AE126" i="78"/>
  <c r="AE244" i="78"/>
  <c r="Z93" i="72"/>
  <c r="Z5" i="72"/>
  <c r="AR293" i="72"/>
  <c r="AO189" i="72"/>
  <c r="AR117" i="72"/>
  <c r="E17" i="74"/>
  <c r="AB360" i="72"/>
  <c r="Y303" i="72"/>
  <c r="AE225" i="81"/>
  <c r="AP92" i="72"/>
  <c r="Z87" i="72"/>
  <c r="AC334" i="78"/>
  <c r="AQ185" i="72"/>
  <c r="AD311" i="81"/>
  <c r="AQ175" i="72"/>
  <c r="J25" i="74"/>
  <c r="E14" i="75"/>
  <c r="AD199" i="81"/>
  <c r="AC169" i="72"/>
  <c r="Y329" i="72"/>
  <c r="AB194" i="81"/>
  <c r="AA200" i="78"/>
  <c r="Y151" i="72"/>
  <c r="AA182" i="81"/>
  <c r="AE315" i="78"/>
  <c r="AE80" i="78"/>
  <c r="AR251" i="72"/>
  <c r="Z55" i="72"/>
  <c r="AB250" i="72"/>
  <c r="AB226" i="78"/>
  <c r="AQ30" i="72"/>
  <c r="AP187" i="72"/>
  <c r="AO166" i="72"/>
  <c r="AP145" i="72"/>
  <c r="AE302" i="78"/>
  <c r="AC16" i="72"/>
  <c r="AC25" i="78"/>
  <c r="AB139" i="78"/>
  <c r="Y240" i="72"/>
  <c r="AA291" i="72"/>
  <c r="E10" i="86"/>
  <c r="AQ110" i="72"/>
  <c r="AP181" i="72"/>
  <c r="AB87" i="72"/>
  <c r="AB90" i="81"/>
  <c r="Y27" i="72"/>
  <c r="Z25" i="72"/>
  <c r="AC293" i="78"/>
  <c r="AP18" i="72"/>
  <c r="AR152" i="72"/>
  <c r="AB55" i="81"/>
  <c r="AE64" i="78"/>
  <c r="AI90" i="63"/>
  <c r="AE163" i="81"/>
  <c r="AB64" i="72"/>
  <c r="AQ192" i="72"/>
  <c r="AR146" i="72"/>
  <c r="AO142" i="72"/>
  <c r="Y176" i="72"/>
  <c r="F42" i="63"/>
  <c r="AP196" i="72"/>
  <c r="AR173" i="72"/>
  <c r="AB15" i="72"/>
  <c r="AE168" i="78"/>
  <c r="AR217" i="72"/>
  <c r="AO188" i="72"/>
  <c r="AG89" i="63"/>
  <c r="AP306" i="72"/>
  <c r="I9" i="73"/>
  <c r="AB70" i="72"/>
  <c r="AD272" i="78"/>
  <c r="AD36" i="78"/>
  <c r="AA362" i="78"/>
  <c r="AD131" i="78"/>
  <c r="AO354" i="72"/>
  <c r="Z154" i="72"/>
  <c r="AA297" i="78"/>
  <c r="AP322" i="72"/>
  <c r="AO55" i="72"/>
  <c r="AC231" i="81"/>
  <c r="AE37" i="81"/>
  <c r="AQ285" i="72"/>
  <c r="AQ54" i="72"/>
  <c r="AN105" i="72"/>
  <c r="AC305" i="72"/>
  <c r="AA36" i="81"/>
  <c r="AA171" i="72"/>
  <c r="AP66" i="72"/>
  <c r="AE171" i="78"/>
  <c r="AQ244" i="72"/>
  <c r="AD30" i="78"/>
  <c r="AD123" i="78"/>
  <c r="AQ79" i="72"/>
  <c r="AC195" i="81"/>
  <c r="AQ216" i="72"/>
  <c r="AB15" i="78"/>
  <c r="AG93" i="63"/>
  <c r="AC27" i="72"/>
  <c r="AQ162" i="72"/>
  <c r="AQ337" i="72"/>
  <c r="AQ209" i="72"/>
  <c r="AA187" i="78"/>
  <c r="AA204" i="72"/>
  <c r="G51" i="63"/>
  <c r="J16" i="73"/>
  <c r="X102" i="63"/>
  <c r="X68" i="63"/>
  <c r="AS89" i="63"/>
  <c r="AA155" i="81"/>
  <c r="W103" i="63"/>
  <c r="AD46" i="63"/>
  <c r="AP50" i="72"/>
  <c r="AI85" i="63"/>
  <c r="AC59" i="63"/>
  <c r="AD203" i="78"/>
  <c r="AR164" i="72"/>
  <c r="AN78" i="63"/>
  <c r="Y83" i="63"/>
  <c r="AM94" i="63"/>
  <c r="AQ130" i="72"/>
  <c r="AO147" i="72"/>
  <c r="AO65" i="72"/>
  <c r="AN163" i="72"/>
  <c r="AC170" i="81"/>
  <c r="I23" i="74"/>
  <c r="AP21" i="72"/>
  <c r="AN118" i="72"/>
  <c r="AB241" i="72"/>
  <c r="AE327" i="78"/>
  <c r="AB46" i="72"/>
  <c r="AR160" i="72"/>
  <c r="AA247" i="72"/>
  <c r="AE175" i="78"/>
  <c r="AD153" i="81"/>
  <c r="AD106" i="78"/>
  <c r="AA144" i="72"/>
  <c r="Z128" i="72"/>
  <c r="AC123" i="72"/>
  <c r="Y173" i="72"/>
  <c r="AA60" i="72"/>
  <c r="Y90" i="63"/>
  <c r="AC291" i="78"/>
  <c r="AO318" i="72"/>
  <c r="AQ20" i="72"/>
  <c r="AA218" i="78"/>
  <c r="Z200" i="72"/>
  <c r="AE318" i="78"/>
  <c r="AC131" i="72"/>
  <c r="AR341" i="72"/>
  <c r="Z127" i="72"/>
  <c r="Y132" i="72"/>
  <c r="AC201" i="72"/>
  <c r="AO101" i="72"/>
  <c r="AC362" i="78"/>
  <c r="C48" i="63"/>
  <c r="AA153" i="78"/>
  <c r="AB215" i="81"/>
  <c r="Z332" i="72"/>
  <c r="AC345" i="78"/>
  <c r="AQ81" i="72"/>
  <c r="Z21" i="72"/>
  <c r="AE339" i="81"/>
  <c r="AB54" i="78"/>
  <c r="AD140" i="78"/>
  <c r="AA132" i="72"/>
  <c r="AQ19" i="72"/>
  <c r="AA337" i="78"/>
  <c r="AO121" i="72"/>
  <c r="AG105" i="63"/>
  <c r="AP242" i="72"/>
  <c r="AA169" i="72"/>
  <c r="Z116" i="72"/>
  <c r="AR202" i="72"/>
  <c r="AN194" i="72"/>
  <c r="AE299" i="78"/>
  <c r="AL99" i="63"/>
  <c r="AB252" i="81"/>
  <c r="AP195" i="72"/>
  <c r="AA309" i="72"/>
  <c r="AC24" i="78"/>
  <c r="AC241" i="81"/>
  <c r="AD341" i="78"/>
  <c r="AA279" i="72"/>
  <c r="Y192" i="72"/>
  <c r="AR349" i="72"/>
  <c r="AO43" i="72"/>
  <c r="E39" i="63"/>
  <c r="AO130" i="72"/>
  <c r="AA39" i="72"/>
  <c r="AE229" i="78"/>
  <c r="AR88" i="72"/>
  <c r="Y97" i="63"/>
  <c r="AA280" i="72"/>
  <c r="AA336" i="72"/>
  <c r="Z328" i="72"/>
  <c r="AA21" i="72"/>
  <c r="AN21" i="72"/>
  <c r="AP328" i="72"/>
  <c r="AQ161" i="72"/>
  <c r="AO63" i="72"/>
  <c r="AR140" i="72"/>
  <c r="AC274" i="81"/>
  <c r="I15" i="73"/>
  <c r="AN129" i="72"/>
  <c r="T82" i="63"/>
  <c r="AB133" i="78"/>
  <c r="Y134" i="72"/>
  <c r="AB200" i="72"/>
  <c r="AP355" i="72"/>
  <c r="E9" i="87"/>
  <c r="AB289" i="78"/>
  <c r="AB121" i="72"/>
  <c r="AA49" i="72"/>
  <c r="AP230" i="72"/>
  <c r="AQ187" i="72"/>
  <c r="AA329" i="78"/>
  <c r="AC8" i="81"/>
  <c r="AN329" i="72"/>
  <c r="J8" i="73"/>
  <c r="AR315" i="72"/>
  <c r="AA135" i="72"/>
  <c r="AQ56" i="72"/>
  <c r="AN75" i="72"/>
  <c r="J20" i="73"/>
  <c r="E9" i="74"/>
  <c r="Z114" i="72"/>
  <c r="AE306" i="78"/>
  <c r="J11" i="73"/>
  <c r="AA145" i="81"/>
  <c r="Y287" i="72"/>
  <c r="Y136" i="72"/>
  <c r="E48" i="63"/>
  <c r="E7" i="73"/>
  <c r="I5" i="75"/>
  <c r="I28" i="74"/>
  <c r="AN171" i="72"/>
  <c r="AE57" i="78"/>
  <c r="AC134" i="78"/>
  <c r="AN318" i="72"/>
  <c r="AC183" i="72"/>
  <c r="AA225" i="72"/>
  <c r="AA93" i="72"/>
  <c r="AD232" i="81"/>
  <c r="Y204" i="72"/>
  <c r="AP159" i="72"/>
  <c r="AA305" i="78"/>
  <c r="AB81" i="72"/>
  <c r="AC21" i="78"/>
  <c r="AA168" i="72"/>
  <c r="J13" i="75"/>
  <c r="Y96" i="72"/>
  <c r="W106" i="63"/>
  <c r="Y57" i="72"/>
  <c r="Y99" i="72"/>
  <c r="AB219" i="81"/>
  <c r="AI74" i="63"/>
  <c r="AE251" i="81"/>
  <c r="AN209" i="72"/>
  <c r="AA129" i="72"/>
  <c r="Y49" i="72"/>
  <c r="T100" i="63"/>
  <c r="AM80" i="63"/>
  <c r="AC182" i="72"/>
  <c r="AC87" i="81"/>
  <c r="AE98" i="78"/>
  <c r="AO74" i="72"/>
  <c r="AI93" i="63"/>
  <c r="AQ59" i="72"/>
  <c r="AD41" i="63"/>
  <c r="AO75" i="72"/>
  <c r="AB159" i="72"/>
  <c r="Y79" i="63"/>
  <c r="AN144" i="72"/>
  <c r="AC317" i="78"/>
  <c r="AE303" i="81"/>
  <c r="AA9" i="81"/>
  <c r="AA34" i="72"/>
  <c r="AB71" i="72"/>
  <c r="AO145" i="72"/>
  <c r="Z109" i="72"/>
  <c r="AC297" i="78"/>
  <c r="AQ247" i="72"/>
  <c r="Z12" i="72"/>
  <c r="AN156" i="72"/>
  <c r="AR33" i="72"/>
  <c r="E9" i="75"/>
  <c r="S66" i="63"/>
  <c r="AN44" i="63"/>
  <c r="S86" i="63"/>
  <c r="Z133" i="72"/>
  <c r="G42" i="63"/>
  <c r="AC59" i="81"/>
  <c r="AR188" i="72"/>
  <c r="AN135" i="72"/>
  <c r="AA221" i="78"/>
  <c r="AC103" i="72"/>
  <c r="AE178" i="78"/>
  <c r="H7" i="73"/>
  <c r="Z309" i="72"/>
  <c r="AQ84" i="72"/>
  <c r="AC150" i="72"/>
  <c r="AQ8" i="72"/>
  <c r="AQ103" i="72"/>
  <c r="AD344" i="78"/>
  <c r="C40" i="63"/>
  <c r="Z259" i="72"/>
  <c r="AQ146" i="72"/>
  <c r="Z138" i="72"/>
  <c r="AA34" i="78"/>
  <c r="Z167" i="72"/>
  <c r="T34" i="63"/>
  <c r="I5" i="78"/>
  <c r="E40" i="63"/>
  <c r="AN73" i="63"/>
  <c r="Y87" i="63"/>
  <c r="AB146" i="72"/>
  <c r="AQ107" i="63"/>
  <c r="AQ163" i="72"/>
  <c r="S61" i="63"/>
  <c r="AC154" i="81"/>
  <c r="AR75" i="63"/>
  <c r="Z104" i="72"/>
  <c r="X63" i="63"/>
  <c r="H14" i="81"/>
  <c r="I25" i="78"/>
  <c r="AP97" i="72"/>
  <c r="AO184" i="72"/>
  <c r="AD211" i="78"/>
  <c r="AR126" i="72"/>
  <c r="AA213" i="81"/>
  <c r="AA199" i="81"/>
  <c r="I12" i="81"/>
  <c r="AB153" i="72"/>
  <c r="G59" i="63"/>
  <c r="AQ234" i="72"/>
  <c r="AP113" i="72"/>
  <c r="AB105" i="63"/>
  <c r="AN227" i="72"/>
  <c r="AB65" i="72"/>
  <c r="E42" i="63"/>
  <c r="AR106" i="63"/>
  <c r="Z52" i="72"/>
  <c r="AC362" i="81"/>
  <c r="AI102" i="63"/>
  <c r="AO288" i="72"/>
  <c r="Y33" i="72"/>
  <c r="AB260" i="81"/>
  <c r="Y157" i="72"/>
  <c r="AH66" i="63"/>
  <c r="AC192" i="81"/>
  <c r="AA23" i="72"/>
  <c r="AN28" i="72"/>
  <c r="AR113" i="72"/>
  <c r="S80" i="63"/>
  <c r="X62" i="63"/>
  <c r="G61" i="63"/>
  <c r="Y100" i="72"/>
  <c r="Z23" i="72"/>
  <c r="Y198" i="72"/>
  <c r="AQ9" i="72"/>
  <c r="AB54" i="72"/>
  <c r="AC363" i="72"/>
  <c r="AD8" i="78"/>
  <c r="AC69" i="63"/>
  <c r="AA22" i="72"/>
  <c r="AA139" i="72"/>
  <c r="Y130" i="72"/>
  <c r="AB347" i="78"/>
  <c r="AB164" i="72"/>
  <c r="Y125" i="72"/>
  <c r="AC10" i="78"/>
  <c r="H25" i="78"/>
  <c r="AQ346" i="72"/>
  <c r="AP10" i="72"/>
  <c r="AQ83" i="72"/>
  <c r="Z182" i="72"/>
  <c r="E13" i="75"/>
  <c r="AO327" i="72"/>
  <c r="AC151" i="72"/>
  <c r="AA282" i="78"/>
  <c r="AO99" i="72"/>
  <c r="AD159" i="78"/>
  <c r="AB239" i="78"/>
  <c r="AD353" i="81"/>
  <c r="AD32" i="78"/>
  <c r="E28" i="74"/>
  <c r="AC21" i="81"/>
  <c r="AP46" i="72"/>
  <c r="Z325" i="72"/>
  <c r="E56" i="63"/>
  <c r="AR23" i="72"/>
  <c r="AA274" i="72"/>
  <c r="AD93" i="63"/>
  <c r="AB336" i="78"/>
  <c r="AR177" i="72"/>
  <c r="AR218" i="72"/>
  <c r="Y346" i="72"/>
  <c r="AN145" i="72"/>
  <c r="AD227" i="78"/>
  <c r="AR199" i="72"/>
  <c r="AE319" i="81"/>
  <c r="Z90" i="72"/>
  <c r="Y224" i="72"/>
  <c r="AO82" i="72"/>
  <c r="AI88" i="63"/>
  <c r="AQ294" i="72"/>
  <c r="AA72" i="78"/>
  <c r="AD329" i="78"/>
  <c r="AO32" i="72"/>
  <c r="AE364" i="78"/>
  <c r="AO79" i="72"/>
  <c r="AQ204" i="72"/>
  <c r="AN43" i="72"/>
  <c r="AB96" i="78"/>
  <c r="AB148" i="81"/>
  <c r="Z39" i="72"/>
  <c r="AC227" i="81"/>
  <c r="AE88" i="78"/>
  <c r="AR198" i="72"/>
  <c r="AC297" i="81"/>
  <c r="AP264" i="72"/>
  <c r="AE25" i="78"/>
  <c r="AE141" i="78"/>
  <c r="AA363" i="81"/>
  <c r="AA97" i="78"/>
  <c r="AB7" i="72"/>
  <c r="I6" i="73"/>
  <c r="AB34" i="78"/>
  <c r="AD256" i="78"/>
  <c r="AB105" i="72"/>
  <c r="AD361" i="78"/>
  <c r="AB91" i="63"/>
  <c r="AC186" i="78"/>
  <c r="AP326" i="72"/>
  <c r="AQ205" i="72"/>
  <c r="AC351" i="78"/>
  <c r="AC283" i="78"/>
  <c r="AE269" i="81"/>
  <c r="AR353" i="72"/>
  <c r="AD74" i="63"/>
  <c r="I21" i="75"/>
  <c r="AN149" i="72"/>
  <c r="Y91" i="72"/>
  <c r="AP192" i="72"/>
  <c r="AP148" i="72"/>
  <c r="AB164" i="78"/>
  <c r="AA126" i="72"/>
  <c r="AO8" i="72"/>
  <c r="AC291" i="72"/>
  <c r="AN263" i="72"/>
  <c r="AD275" i="78"/>
  <c r="AR112" i="72"/>
  <c r="AO52" i="72"/>
  <c r="AB98" i="78"/>
  <c r="Y39" i="63"/>
  <c r="AP71" i="72"/>
  <c r="AD354" i="78"/>
  <c r="AB201" i="72"/>
  <c r="AE160" i="78"/>
  <c r="AO123" i="72"/>
  <c r="AR135" i="72"/>
  <c r="AD12" i="78"/>
  <c r="AE5" i="78"/>
  <c r="AE93" i="78"/>
  <c r="J20" i="74"/>
  <c r="AC285" i="78"/>
  <c r="AE137" i="78"/>
  <c r="AC363" i="81"/>
  <c r="Z294" i="72"/>
  <c r="AD154" i="78"/>
  <c r="AP125" i="72"/>
  <c r="AA223" i="72"/>
  <c r="AB24" i="81"/>
  <c r="Z117" i="72"/>
  <c r="AD29" i="78"/>
  <c r="AD298" i="78"/>
  <c r="Y193" i="72"/>
  <c r="AC355" i="78"/>
  <c r="AE43" i="81"/>
  <c r="AR94" i="72"/>
  <c r="AB40" i="78"/>
  <c r="AN295" i="72"/>
  <c r="J18" i="73"/>
  <c r="AN7" i="72"/>
  <c r="Z101" i="72"/>
  <c r="AO141" i="72"/>
  <c r="Z318" i="72"/>
  <c r="AN66" i="72"/>
  <c r="AC33" i="72"/>
  <c r="AB105" i="81"/>
  <c r="AB77" i="72"/>
  <c r="AC309" i="78"/>
  <c r="AA20" i="72"/>
  <c r="Z80" i="72"/>
  <c r="AB86" i="72"/>
  <c r="AA158" i="81"/>
  <c r="AL100" i="63"/>
  <c r="Y50" i="72"/>
  <c r="AR85" i="63"/>
  <c r="AC90" i="63"/>
  <c r="AQ55" i="72"/>
  <c r="Y191" i="72"/>
  <c r="AC176" i="72"/>
  <c r="AO202" i="72"/>
  <c r="G48" i="63"/>
  <c r="Z316" i="72"/>
  <c r="AC145" i="72"/>
  <c r="AN76" i="63"/>
  <c r="AB5" i="72"/>
  <c r="AQ347" i="72"/>
  <c r="X99" i="63"/>
  <c r="AP64" i="72"/>
  <c r="AB230" i="78"/>
  <c r="AN89" i="63"/>
  <c r="AC265" i="72"/>
  <c r="AO136" i="72"/>
  <c r="AV103" i="63"/>
  <c r="AE249" i="78"/>
  <c r="G44" i="63"/>
  <c r="AQ100" i="63"/>
  <c r="AA73" i="72"/>
  <c r="Y67" i="63"/>
  <c r="AD42" i="63"/>
  <c r="AI87" i="63"/>
  <c r="Z314" i="72"/>
  <c r="Y77" i="63"/>
  <c r="AB76" i="72"/>
  <c r="AN90" i="63"/>
  <c r="Z15" i="72"/>
  <c r="AE8" i="81"/>
  <c r="AC75" i="72"/>
  <c r="AC42" i="72"/>
  <c r="AP353" i="72"/>
  <c r="AN36" i="72"/>
  <c r="AD85" i="81"/>
  <c r="I14" i="73"/>
  <c r="AQ92" i="63"/>
  <c r="AN35" i="72"/>
  <c r="AQ77" i="72"/>
  <c r="AA68" i="72"/>
  <c r="AV22" i="63"/>
  <c r="AP132" i="72"/>
  <c r="W98" i="63"/>
  <c r="AS66" i="63"/>
  <c r="Z28" i="72"/>
  <c r="Z85" i="72"/>
  <c r="W62" i="63"/>
  <c r="AI104" i="63"/>
  <c r="AC77" i="72"/>
  <c r="T66" i="63"/>
  <c r="AB32" i="72"/>
  <c r="AQ177" i="72"/>
  <c r="AE35" i="78"/>
  <c r="AO261" i="72"/>
  <c r="AO35" i="72"/>
  <c r="AQ283" i="72"/>
  <c r="H13" i="78"/>
  <c r="AR119" i="72"/>
  <c r="AQ28" i="63"/>
  <c r="AP154" i="72"/>
  <c r="AA25" i="72"/>
  <c r="Y138" i="72"/>
  <c r="E20" i="75"/>
  <c r="AI106" i="63"/>
  <c r="S87" i="63"/>
  <c r="AR72" i="63"/>
  <c r="AN92" i="63"/>
  <c r="AQ71" i="72"/>
  <c r="AA331" i="78"/>
  <c r="Y175" i="72"/>
  <c r="AR182" i="72"/>
  <c r="AB191" i="72"/>
  <c r="S70" i="63"/>
  <c r="AP123" i="72"/>
  <c r="AD86" i="63"/>
  <c r="AL96" i="63"/>
  <c r="T45" i="63"/>
  <c r="AQ60" i="63"/>
  <c r="AB19" i="72"/>
  <c r="AB21" i="63"/>
  <c r="AB160" i="72"/>
  <c r="Z74" i="72"/>
  <c r="Y115" i="72"/>
  <c r="Y133" i="72"/>
  <c r="AB287" i="81"/>
  <c r="AC307" i="72"/>
  <c r="S62" i="63"/>
  <c r="AG9" i="63"/>
  <c r="Z115" i="72"/>
  <c r="AR204" i="72"/>
  <c r="Z38" i="72"/>
  <c r="AR142" i="72"/>
  <c r="AL58" i="63"/>
  <c r="AN338" i="72"/>
  <c r="AC160" i="72"/>
  <c r="AO149" i="72"/>
  <c r="AM63" i="63"/>
  <c r="AC48" i="72"/>
  <c r="AN41" i="72"/>
  <c r="AA30" i="72"/>
  <c r="AA163" i="78"/>
  <c r="AA353" i="78"/>
  <c r="Y65" i="72"/>
  <c r="AP111" i="72"/>
  <c r="AE183" i="81"/>
  <c r="Y93" i="63"/>
  <c r="AS39" i="63"/>
  <c r="AA142" i="72"/>
  <c r="AN32" i="72"/>
  <c r="AS79" i="63"/>
  <c r="AA216" i="81"/>
  <c r="AM77" i="63"/>
  <c r="AN161" i="72"/>
  <c r="AP170" i="72"/>
  <c r="S77" i="63"/>
  <c r="AD102" i="63"/>
  <c r="AC358" i="81"/>
  <c r="Y188" i="72"/>
  <c r="AB24" i="63"/>
  <c r="AD89" i="63"/>
  <c r="AA179" i="72"/>
  <c r="AA176" i="78"/>
  <c r="AH62" i="63"/>
  <c r="AO194" i="72"/>
  <c r="AB90" i="63"/>
  <c r="X79" i="63"/>
  <c r="I11" i="78"/>
  <c r="I23" i="81"/>
  <c r="AR306" i="72"/>
  <c r="AA35" i="78"/>
  <c r="Z339" i="72"/>
  <c r="AP134" i="72"/>
  <c r="AO110" i="72"/>
  <c r="Z122" i="72"/>
  <c r="AC205" i="78"/>
  <c r="H14" i="78"/>
  <c r="AA203" i="72"/>
  <c r="AP44" i="72"/>
  <c r="AQ95" i="63"/>
  <c r="AB181" i="81"/>
  <c r="AC20" i="72"/>
  <c r="AC273" i="78"/>
  <c r="Z308" i="72"/>
  <c r="AD225" i="78"/>
  <c r="AB102" i="63"/>
  <c r="AN94" i="72"/>
  <c r="AL94" i="63"/>
  <c r="AC128" i="72"/>
  <c r="AQ27" i="72"/>
  <c r="H23" i="78"/>
  <c r="AA261" i="78"/>
  <c r="AM66" i="63"/>
  <c r="Y7" i="72"/>
  <c r="AB176" i="72"/>
  <c r="AB87" i="78"/>
  <c r="AQ255" i="72"/>
  <c r="AP70" i="72"/>
  <c r="AE156" i="78"/>
  <c r="AC49" i="81"/>
  <c r="X67" i="63"/>
  <c r="AI76" i="63"/>
  <c r="W19" i="63"/>
  <c r="AR258" i="72"/>
  <c r="AC10" i="72"/>
  <c r="AG34" i="63"/>
  <c r="AN65" i="63"/>
  <c r="AB178" i="78"/>
  <c r="AE23" i="78"/>
  <c r="AB74" i="72"/>
  <c r="Z14" i="72"/>
  <c r="AL23" i="63"/>
  <c r="AN148" i="72"/>
  <c r="AG58" i="63"/>
  <c r="AC279" i="78"/>
  <c r="AQ317" i="72"/>
  <c r="AQ35" i="72"/>
  <c r="F53" i="63"/>
  <c r="Z148" i="72"/>
  <c r="AC74" i="78"/>
  <c r="AO57" i="72"/>
  <c r="AB362" i="72"/>
  <c r="AB139" i="72"/>
  <c r="Z290" i="72"/>
  <c r="Z241" i="72"/>
  <c r="AV100" i="63"/>
  <c r="AR91" i="63"/>
  <c r="E18" i="74"/>
  <c r="I18" i="78"/>
  <c r="E14" i="73"/>
  <c r="AQ142" i="72"/>
  <c r="AE253" i="81"/>
  <c r="W99" i="63"/>
  <c r="X107" i="63"/>
  <c r="AR95" i="72"/>
  <c r="AB181" i="72"/>
  <c r="AQ153" i="72"/>
  <c r="AB132" i="78"/>
  <c r="AN100" i="63"/>
  <c r="AN38" i="63"/>
  <c r="AR90" i="72"/>
  <c r="AN68" i="63"/>
  <c r="Z20" i="72"/>
  <c r="AD129" i="78"/>
  <c r="AQ34" i="72"/>
  <c r="AG52" i="63"/>
  <c r="AB17" i="63"/>
  <c r="AB207" i="78"/>
  <c r="T76" i="63"/>
  <c r="AC103" i="63"/>
  <c r="Y128" i="72"/>
  <c r="W25" i="63"/>
  <c r="AB170" i="72"/>
  <c r="W66" i="63"/>
  <c r="AC134" i="72"/>
  <c r="E19" i="74"/>
  <c r="AN169" i="72"/>
  <c r="AN44" i="72"/>
  <c r="Y32" i="72"/>
  <c r="AE86" i="78"/>
  <c r="Y105" i="63"/>
  <c r="AH63" i="63"/>
  <c r="AN74" i="63"/>
  <c r="AQ98" i="63"/>
  <c r="Y124" i="72"/>
  <c r="AA82" i="72"/>
  <c r="Y89" i="63"/>
  <c r="I9" i="75"/>
  <c r="Z58" i="72"/>
  <c r="AG107" i="63"/>
  <c r="E20" i="74"/>
  <c r="AO146" i="72"/>
  <c r="AB9" i="63"/>
  <c r="Z57" i="72"/>
  <c r="Y241" i="72"/>
  <c r="E18" i="73"/>
  <c r="AP163" i="72"/>
  <c r="AQ135" i="72"/>
  <c r="AD107" i="63"/>
  <c r="Y9" i="72"/>
  <c r="AC87" i="63"/>
  <c r="AI37" i="63"/>
  <c r="AA298" i="72"/>
  <c r="AL101" i="63"/>
  <c r="X76" i="63"/>
  <c r="X91" i="63"/>
  <c r="AO119" i="72"/>
  <c r="AR9" i="72"/>
  <c r="AC52" i="72"/>
  <c r="AB66" i="72"/>
  <c r="AC100" i="72"/>
  <c r="AC120" i="72"/>
  <c r="AR58" i="63"/>
  <c r="H19" i="78"/>
  <c r="AH84" i="63"/>
  <c r="X51" i="63"/>
  <c r="AO186" i="72"/>
  <c r="H18" i="78"/>
  <c r="AH85" i="63"/>
  <c r="AN45" i="63"/>
  <c r="AL16" i="63"/>
  <c r="I6" i="74"/>
  <c r="AQ35" i="63"/>
  <c r="AC105" i="72"/>
  <c r="AN126" i="72"/>
  <c r="W29" i="63"/>
  <c r="I16" i="78"/>
  <c r="AR84" i="72"/>
  <c r="X97" i="63"/>
  <c r="AN42" i="63"/>
  <c r="AD39" i="63"/>
  <c r="AM92" i="63"/>
  <c r="AI68" i="63"/>
  <c r="S95" i="63"/>
  <c r="Y36" i="63"/>
  <c r="J13" i="73"/>
  <c r="Y179" i="72"/>
  <c r="AP89" i="72"/>
  <c r="I19" i="81"/>
  <c r="AN80" i="63"/>
  <c r="W63" i="63"/>
  <c r="AE49" i="78"/>
  <c r="S71" i="63"/>
  <c r="Z169" i="72"/>
  <c r="AR104" i="63"/>
  <c r="AR138" i="72"/>
  <c r="AQ27" i="63"/>
  <c r="AC35" i="72"/>
  <c r="AG92" i="63"/>
  <c r="AB106" i="72"/>
  <c r="Y47" i="63"/>
  <c r="AB104" i="63"/>
  <c r="W35" i="63"/>
  <c r="AC104" i="63"/>
  <c r="AQ134" i="72"/>
  <c r="AB98" i="63"/>
  <c r="AI89" i="63"/>
  <c r="AB16" i="72"/>
  <c r="S72" i="63"/>
  <c r="AQ62" i="63"/>
  <c r="AC60" i="63"/>
  <c r="X64" i="63"/>
  <c r="AG36" i="63"/>
  <c r="AH67" i="63"/>
  <c r="AQ34" i="63"/>
  <c r="AN119" i="72"/>
  <c r="AP28" i="72"/>
  <c r="AP93" i="72"/>
  <c r="H11" i="78"/>
  <c r="AC94" i="72"/>
  <c r="X83" i="63"/>
  <c r="H9" i="81"/>
  <c r="AR80" i="72"/>
  <c r="AC71" i="63"/>
  <c r="AR104" i="72"/>
  <c r="AV28" i="63"/>
  <c r="AR201" i="72"/>
  <c r="AD169" i="78"/>
  <c r="F55" i="63"/>
  <c r="E53" i="63"/>
  <c r="AI99" i="63"/>
  <c r="AM76" i="63"/>
  <c r="AG90" i="63"/>
  <c r="AI43" i="63"/>
  <c r="AR97" i="63"/>
  <c r="S58" i="63"/>
  <c r="AB65" i="63"/>
  <c r="AH83" i="63"/>
  <c r="AI40" i="63"/>
  <c r="AA97" i="72"/>
  <c r="H26" i="81"/>
  <c r="I10" i="81"/>
  <c r="AQ55" i="63"/>
  <c r="AM54" i="63"/>
  <c r="Z103" i="72"/>
  <c r="Y106" i="63"/>
  <c r="AA335" i="78"/>
  <c r="AI46" i="63"/>
  <c r="AA238" i="78"/>
  <c r="AS35" i="63"/>
  <c r="X101" i="63"/>
  <c r="AC53" i="72"/>
  <c r="I28" i="73"/>
  <c r="Z174" i="72"/>
  <c r="AB19" i="63"/>
  <c r="AR69" i="63"/>
  <c r="AR13" i="72"/>
  <c r="AR200" i="72"/>
  <c r="AC91" i="78"/>
  <c r="AE43" i="78"/>
  <c r="AB247" i="78"/>
  <c r="AP161" i="72"/>
  <c r="AA232" i="81"/>
  <c r="AN39" i="63"/>
  <c r="AQ117" i="72"/>
  <c r="AV97" i="63"/>
  <c r="AP32" i="72"/>
  <c r="Y148" i="72"/>
  <c r="AC218" i="72"/>
  <c r="AD363" i="81"/>
  <c r="AC170" i="72"/>
  <c r="AN97" i="63"/>
  <c r="AB13" i="63"/>
  <c r="AN69" i="63"/>
  <c r="AD65" i="81"/>
  <c r="Y92" i="72"/>
  <c r="AB48" i="81"/>
  <c r="AE222" i="78"/>
  <c r="AB290" i="72"/>
  <c r="AN224" i="72"/>
  <c r="AV104" i="63"/>
  <c r="AQ166" i="72"/>
  <c r="AC267" i="72"/>
  <c r="Z202" i="72"/>
  <c r="Y121" i="72"/>
  <c r="AQ50" i="63"/>
  <c r="AP286" i="72"/>
  <c r="AR93" i="63"/>
  <c r="AR77" i="72"/>
  <c r="AO177" i="72"/>
  <c r="W55" i="63"/>
  <c r="Y337" i="72"/>
  <c r="AP22" i="72"/>
  <c r="Y239" i="72"/>
  <c r="AN103" i="63"/>
  <c r="Y108" i="72"/>
  <c r="AG11" i="63"/>
  <c r="AB93" i="63"/>
  <c r="AQ155" i="72"/>
  <c r="AQ56" i="63"/>
  <c r="AQ26" i="63"/>
  <c r="AV27" i="63"/>
  <c r="AA306" i="78"/>
  <c r="AB62" i="72"/>
  <c r="AO13" i="72"/>
  <c r="AM83" i="63"/>
  <c r="AQ54" i="63"/>
  <c r="AR103" i="63"/>
  <c r="AN123" i="72"/>
  <c r="AB194" i="78"/>
  <c r="Z71" i="72"/>
  <c r="Z86" i="72"/>
  <c r="AB355" i="72"/>
  <c r="AN84" i="63"/>
  <c r="AV17" i="63"/>
  <c r="AN101" i="63"/>
  <c r="AD38" i="63"/>
  <c r="AR102" i="63"/>
  <c r="X93" i="63"/>
  <c r="Y88" i="63"/>
  <c r="AO27" i="72"/>
  <c r="AE324" i="81"/>
  <c r="AA23" i="78"/>
  <c r="AB143" i="72"/>
  <c r="AN64" i="72"/>
  <c r="AB175" i="72"/>
  <c r="AV30" i="63"/>
  <c r="AN94" i="63"/>
  <c r="AP164" i="72"/>
  <c r="Y18" i="72"/>
  <c r="AQ106" i="63"/>
  <c r="AV48" i="63"/>
  <c r="AO19" i="72"/>
  <c r="AP9" i="72"/>
  <c r="AA307" i="72"/>
  <c r="Z268" i="72"/>
  <c r="AM69" i="63"/>
  <c r="Z24" i="72"/>
  <c r="AQ67" i="63"/>
  <c r="AN326" i="72"/>
  <c r="AC140" i="72"/>
  <c r="AD255" i="81"/>
  <c r="AV13" i="63"/>
  <c r="AB95" i="63"/>
  <c r="AB364" i="78"/>
  <c r="AL106" i="63"/>
  <c r="AB138" i="81"/>
  <c r="AB20" i="63"/>
  <c r="Z47" i="72"/>
  <c r="T40" i="63"/>
  <c r="AB6" i="72"/>
  <c r="AP178" i="72"/>
  <c r="AG66" i="63"/>
  <c r="AV33" i="63"/>
  <c r="AN82" i="63"/>
  <c r="AP130" i="72"/>
  <c r="AH54" i="63"/>
  <c r="AR30" i="72"/>
  <c r="Y60" i="72"/>
  <c r="Z130" i="72"/>
  <c r="I19" i="73"/>
  <c r="AD92" i="63"/>
  <c r="AR105" i="72"/>
  <c r="J8" i="74"/>
  <c r="AO132" i="72"/>
  <c r="W100" i="63"/>
  <c r="AD64" i="81"/>
  <c r="Y53" i="72"/>
  <c r="AR62" i="63"/>
  <c r="AP165" i="72"/>
  <c r="AH52" i="63"/>
  <c r="H10" i="78"/>
  <c r="H11" i="81"/>
  <c r="T35" i="63"/>
  <c r="AB98" i="72"/>
  <c r="W61" i="63"/>
  <c r="AQ52" i="63"/>
  <c r="Y78" i="63"/>
  <c r="AR143" i="72"/>
  <c r="AH80" i="63"/>
  <c r="H15" i="78"/>
  <c r="AH71" i="63"/>
  <c r="AI47" i="63"/>
  <c r="AO64" i="72"/>
  <c r="AL48" i="63"/>
  <c r="AA178" i="72"/>
  <c r="AA192" i="72"/>
  <c r="AQ190" i="72"/>
  <c r="AN84" i="72"/>
  <c r="AS76" i="63"/>
  <c r="AL57" i="63"/>
  <c r="AO62" i="72"/>
  <c r="AM64" i="63"/>
  <c r="AV57" i="63"/>
  <c r="Y135" i="72"/>
  <c r="Y104" i="63"/>
  <c r="AB67" i="63"/>
  <c r="AR71" i="63"/>
  <c r="I21" i="81"/>
  <c r="W27" i="63"/>
  <c r="AN47" i="72"/>
  <c r="AD104" i="63"/>
  <c r="Y45" i="63"/>
  <c r="I13" i="78"/>
  <c r="W12" i="63"/>
  <c r="AS84" i="63"/>
  <c r="I26" i="73"/>
  <c r="X90" i="63"/>
  <c r="I7" i="78"/>
  <c r="H8" i="78"/>
  <c r="AM96" i="63"/>
  <c r="H17" i="81"/>
  <c r="AL68" i="63"/>
  <c r="AN31" i="72"/>
  <c r="S60" i="63"/>
  <c r="D54" i="63"/>
  <c r="Y63" i="63" s="1"/>
  <c r="AQ21" i="63"/>
  <c r="AO95" i="72"/>
  <c r="AA26" i="72"/>
  <c r="AA109" i="78"/>
  <c r="AD195" i="78"/>
  <c r="X100" i="63"/>
  <c r="AC298" i="72"/>
  <c r="AP75" i="72"/>
  <c r="AC60" i="72"/>
  <c r="AM105" i="63"/>
  <c r="AV50" i="63"/>
  <c r="H21" i="81"/>
  <c r="AA5" i="72"/>
  <c r="AB97" i="63"/>
  <c r="AL62" i="63"/>
  <c r="AR54" i="63"/>
  <c r="AN67" i="63"/>
  <c r="AN97" i="72"/>
  <c r="AC64" i="63"/>
  <c r="AN34" i="63"/>
  <c r="AR76" i="63"/>
  <c r="AL56" i="63"/>
  <c r="AO111" i="72"/>
  <c r="S84" i="63"/>
  <c r="AV18" i="63"/>
  <c r="AI61" i="63"/>
  <c r="I15" i="81"/>
  <c r="AG18" i="63"/>
  <c r="AS60" i="63"/>
  <c r="AS40" i="63"/>
  <c r="Z219" i="72"/>
  <c r="Y162" i="72"/>
  <c r="AO77" i="72"/>
  <c r="Y159" i="72"/>
  <c r="AD68" i="63"/>
  <c r="AC122" i="72"/>
  <c r="AB343" i="78"/>
  <c r="AC158" i="72"/>
  <c r="AA224" i="72"/>
  <c r="AB110" i="72"/>
  <c r="AM59" i="63"/>
  <c r="AN46" i="63"/>
  <c r="Y209" i="72"/>
  <c r="G43" i="63"/>
  <c r="Z43" i="72"/>
  <c r="AA141" i="72"/>
  <c r="Y120" i="72"/>
  <c r="Y74" i="63"/>
  <c r="AA213" i="72"/>
  <c r="Y81" i="63"/>
  <c r="AC171" i="72"/>
  <c r="AQ89" i="72"/>
  <c r="AN103" i="72"/>
  <c r="AP78" i="72"/>
  <c r="X106" i="63"/>
  <c r="AC102" i="72"/>
  <c r="AQ14" i="72"/>
  <c r="AR192" i="72"/>
  <c r="AH99" i="63"/>
  <c r="AC96" i="72"/>
  <c r="AB133" i="72"/>
  <c r="AI65" i="63"/>
  <c r="AB356" i="72"/>
  <c r="AC245" i="72"/>
  <c r="Y160" i="72"/>
  <c r="AN76" i="72"/>
  <c r="Y110" i="72"/>
  <c r="AO122" i="72"/>
  <c r="Z123" i="72"/>
  <c r="AA46" i="72"/>
  <c r="AC83" i="72"/>
  <c r="AP35" i="72"/>
  <c r="AV62" i="63"/>
  <c r="E13" i="74"/>
  <c r="AN20" i="72"/>
  <c r="AR86" i="63"/>
  <c r="Y42" i="63"/>
  <c r="AC79" i="63"/>
  <c r="AS106" i="63"/>
  <c r="AN89" i="72"/>
  <c r="AC41" i="72"/>
  <c r="AI42" i="63"/>
  <c r="AB169" i="72"/>
  <c r="AA295" i="72"/>
  <c r="Y170" i="72"/>
  <c r="AQ201" i="72"/>
  <c r="W17" i="63"/>
  <c r="AA66" i="72"/>
  <c r="AQ48" i="63"/>
  <c r="T96" i="63"/>
  <c r="AH88" i="63"/>
  <c r="AN83" i="63"/>
  <c r="AO71" i="72"/>
  <c r="Z197" i="72"/>
  <c r="J28" i="74"/>
  <c r="AL10" i="63"/>
  <c r="T74" i="63"/>
  <c r="AO28" i="72"/>
  <c r="AB363" i="72"/>
  <c r="AM68" i="63"/>
  <c r="AR52" i="72"/>
  <c r="AL17" i="63"/>
  <c r="S81" i="63"/>
  <c r="AQ105" i="63"/>
  <c r="AG68" i="63"/>
  <c r="AB149" i="78"/>
  <c r="AB198" i="78"/>
  <c r="AN39" i="72"/>
  <c r="AB95" i="72"/>
  <c r="AE277" i="81"/>
  <c r="AC45" i="72"/>
  <c r="AC95" i="81"/>
  <c r="AS95" i="63"/>
  <c r="Z288" i="72"/>
  <c r="AB84" i="72"/>
  <c r="AB69" i="72"/>
  <c r="AC92" i="63"/>
  <c r="AG32" i="63"/>
  <c r="T78" i="63"/>
  <c r="AC137" i="72"/>
  <c r="AG98" i="63"/>
  <c r="Y194" i="72"/>
  <c r="AN99" i="72"/>
  <c r="AP144" i="72"/>
  <c r="AR74" i="72"/>
  <c r="W95" i="63"/>
  <c r="H16" i="78"/>
  <c r="Y43" i="72"/>
  <c r="AA104" i="72"/>
  <c r="AA48" i="81"/>
  <c r="AH60" i="63"/>
  <c r="AQ15" i="63"/>
  <c r="Y76" i="63"/>
  <c r="H5" i="78"/>
  <c r="AR103" i="72"/>
  <c r="AC68" i="63"/>
  <c r="AV41" i="63"/>
  <c r="T91" i="63"/>
  <c r="AE110" i="78"/>
  <c r="AC93" i="72"/>
  <c r="T41" i="63"/>
  <c r="AH92" i="63"/>
  <c r="AL9" i="63"/>
  <c r="AH64" i="63"/>
  <c r="S103" i="63"/>
  <c r="AG44" i="63"/>
  <c r="AL41" i="63"/>
  <c r="AM100" i="63"/>
  <c r="AC83" i="63"/>
  <c r="AN35" i="63"/>
  <c r="AC72" i="63"/>
  <c r="AN360" i="72"/>
  <c r="AQ16" i="63"/>
  <c r="AD81" i="63"/>
  <c r="AQ31" i="63"/>
  <c r="AQ137" i="72"/>
  <c r="I24" i="75"/>
  <c r="W36" i="63"/>
  <c r="AA173" i="72"/>
  <c r="AC92" i="72"/>
  <c r="AD97" i="63"/>
  <c r="AB50" i="63"/>
  <c r="AA158" i="78"/>
  <c r="Y102" i="63"/>
  <c r="H25" i="81"/>
  <c r="S54" i="63"/>
  <c r="AL42" i="63"/>
  <c r="AH81" i="63"/>
  <c r="E16" i="75"/>
  <c r="AC130" i="72"/>
  <c r="AD289" i="78"/>
  <c r="Z201" i="72"/>
  <c r="AL67" i="63"/>
  <c r="AO114" i="72"/>
  <c r="T42" i="63"/>
  <c r="AA281" i="81"/>
  <c r="AP31" i="72"/>
  <c r="AB21" i="72"/>
  <c r="S56" i="63"/>
  <c r="AI91" i="63"/>
  <c r="AR101" i="63"/>
  <c r="AG12" i="63"/>
  <c r="AA219" i="72"/>
  <c r="AA174" i="72"/>
  <c r="AQ47" i="72"/>
  <c r="Y74" i="72"/>
  <c r="AQ53" i="72"/>
  <c r="AC91" i="72"/>
  <c r="AQ102" i="63"/>
  <c r="AQ23" i="63"/>
  <c r="AP48" i="72"/>
  <c r="AM78" i="63"/>
  <c r="T99" i="63"/>
  <c r="AR279" i="72"/>
  <c r="X73" i="63"/>
  <c r="AC58" i="63"/>
  <c r="AB44" i="63"/>
  <c r="AC70" i="72"/>
  <c r="I26" i="75"/>
  <c r="W43" i="63"/>
  <c r="AA94" i="72"/>
  <c r="AS75" i="63"/>
  <c r="Y55" i="72"/>
  <c r="X58" i="63"/>
  <c r="X59" i="63"/>
  <c r="AB175" i="78"/>
  <c r="Z156" i="72"/>
  <c r="AD174" i="78"/>
  <c r="AD54" i="78"/>
  <c r="AC289" i="78"/>
  <c r="AN138" i="72"/>
  <c r="W51" i="63"/>
  <c r="AQ87" i="72"/>
  <c r="AB14" i="63"/>
  <c r="Z189" i="72"/>
  <c r="AC101" i="72"/>
  <c r="AA71" i="72"/>
  <c r="AO50" i="72"/>
  <c r="Y44" i="63"/>
  <c r="Y41" i="63"/>
  <c r="AD40" i="63"/>
  <c r="T73" i="63"/>
  <c r="Y107" i="72"/>
  <c r="AV32" i="63"/>
  <c r="AP189" i="72"/>
  <c r="H12" i="74"/>
  <c r="AE143" i="78"/>
  <c r="AC105" i="63"/>
  <c r="AC104" i="72"/>
  <c r="AB118" i="78"/>
  <c r="W102" i="63"/>
  <c r="AQ5" i="72"/>
  <c r="AC148" i="72"/>
  <c r="AR242" i="72"/>
  <c r="AN181" i="72"/>
  <c r="C46" i="63"/>
  <c r="E21" i="74"/>
  <c r="Z19" i="72"/>
  <c r="AQ13" i="63"/>
  <c r="AS82" i="63"/>
  <c r="AA115" i="72"/>
  <c r="AL55" i="63"/>
  <c r="H9" i="73"/>
  <c r="AC47" i="81"/>
  <c r="X105" i="63"/>
  <c r="AB18" i="72"/>
  <c r="AP168" i="72"/>
  <c r="AD84" i="63"/>
  <c r="AA61" i="72"/>
  <c r="AD242" i="81"/>
  <c r="AN314" i="72"/>
  <c r="AE47" i="78"/>
  <c r="AB177" i="72"/>
  <c r="H27" i="81"/>
  <c r="AQ70" i="72"/>
  <c r="AR64" i="72"/>
  <c r="AC16" i="78"/>
  <c r="AB58" i="63"/>
  <c r="AC70" i="63"/>
  <c r="AD15" i="78"/>
  <c r="AA346" i="81"/>
  <c r="Z18" i="72"/>
  <c r="AC250" i="78"/>
  <c r="AP76" i="72"/>
  <c r="Z191" i="72"/>
  <c r="E5" i="75"/>
  <c r="AQ85" i="72"/>
  <c r="AN358" i="72"/>
  <c r="AQ6" i="72"/>
  <c r="AQ75" i="72"/>
  <c r="AA72" i="72"/>
  <c r="AP128" i="72"/>
  <c r="W33" i="63"/>
  <c r="AR67" i="63"/>
  <c r="AQ139" i="72"/>
  <c r="AA110" i="72"/>
  <c r="AL95" i="63"/>
  <c r="AD258" i="78"/>
  <c r="AD256" i="81"/>
  <c r="AB205" i="72"/>
  <c r="J22" i="74"/>
  <c r="AA107" i="72"/>
  <c r="AN176" i="72"/>
  <c r="Z285" i="72"/>
  <c r="AR125" i="72"/>
  <c r="AN189" i="72"/>
  <c r="AQ67" i="72"/>
  <c r="AE296" i="78"/>
  <c r="Y169" i="72"/>
  <c r="AR110" i="72"/>
  <c r="AC68" i="78"/>
  <c r="AB48" i="72"/>
  <c r="AN130" i="72"/>
  <c r="AB120" i="72"/>
  <c r="S91" i="63"/>
  <c r="AO59" i="72"/>
  <c r="AR176" i="72"/>
  <c r="AQ20" i="63"/>
  <c r="AE46" i="78"/>
  <c r="AO163" i="72"/>
  <c r="AQ103" i="63"/>
  <c r="AV92" i="63"/>
  <c r="AS81" i="63"/>
  <c r="AB64" i="63"/>
  <c r="X65" i="63"/>
  <c r="AE163" i="78"/>
  <c r="AB246" i="72"/>
  <c r="T105" i="63"/>
  <c r="AC66" i="78"/>
  <c r="AL89" i="63"/>
  <c r="AO143" i="72"/>
  <c r="AP147" i="72"/>
  <c r="AB32" i="63"/>
  <c r="W65" i="63"/>
  <c r="S53" i="63"/>
  <c r="AL34" i="63"/>
  <c r="AR197" i="72"/>
  <c r="AH69" i="63"/>
  <c r="E14" i="74"/>
  <c r="T84" i="63"/>
  <c r="AR99" i="72"/>
  <c r="AQ158" i="72"/>
  <c r="AN91" i="63"/>
  <c r="AA219" i="78"/>
  <c r="AC132" i="72"/>
  <c r="AQ30" i="63"/>
  <c r="Z62" i="72"/>
  <c r="AP106" i="72"/>
  <c r="AC193" i="78"/>
  <c r="AB16" i="78"/>
  <c r="AN200" i="72"/>
  <c r="Z160" i="72"/>
  <c r="AG30" i="63"/>
  <c r="AM85" i="63"/>
  <c r="I24" i="81"/>
  <c r="I17" i="74"/>
  <c r="AV59" i="63"/>
  <c r="AA162" i="72"/>
  <c r="Y38" i="63"/>
  <c r="X89" i="63"/>
  <c r="S94" i="63"/>
  <c r="I8" i="78"/>
  <c r="Y21" i="72"/>
  <c r="AG60" i="63"/>
  <c r="AP269" i="72"/>
  <c r="AN303" i="72"/>
  <c r="E20" i="73"/>
  <c r="E7" i="75"/>
  <c r="AQ78" i="72"/>
  <c r="AP139" i="72"/>
  <c r="AE332" i="78"/>
  <c r="AN146" i="72"/>
  <c r="AB188" i="81"/>
  <c r="X74" i="63"/>
  <c r="AD90" i="63"/>
  <c r="AC56" i="81"/>
  <c r="Y80" i="63"/>
  <c r="AB92" i="72"/>
  <c r="AE54" i="81"/>
  <c r="AA224" i="78"/>
  <c r="AI67" i="63"/>
  <c r="AM97" i="63"/>
  <c r="AC219" i="78"/>
  <c r="AG57" i="63"/>
  <c r="AL59" i="63"/>
  <c r="AB50" i="72"/>
  <c r="AA103" i="81"/>
  <c r="AB49" i="63"/>
  <c r="AV68" i="63"/>
  <c r="AD91" i="81"/>
  <c r="AP79" i="72"/>
  <c r="AR150" i="72"/>
  <c r="AO11" i="72"/>
  <c r="AA171" i="81"/>
  <c r="AQ22" i="63"/>
  <c r="AN196" i="72"/>
  <c r="AB109" i="72"/>
  <c r="AD189" i="78"/>
  <c r="AA64" i="72"/>
  <c r="AP112" i="72"/>
  <c r="AR231" i="72"/>
  <c r="AE15" i="81"/>
  <c r="AB173" i="72"/>
  <c r="I22" i="81"/>
  <c r="AP23" i="72"/>
  <c r="AP176" i="72"/>
  <c r="AO14" i="72"/>
  <c r="AG67" i="63"/>
  <c r="AR60" i="63"/>
  <c r="AD158" i="78"/>
  <c r="AS97" i="63"/>
  <c r="AL26" i="63"/>
  <c r="AD76" i="63"/>
  <c r="AR134" i="72"/>
  <c r="AR111" i="72"/>
  <c r="AB29" i="63"/>
  <c r="AI100" i="63"/>
  <c r="AA143" i="78"/>
  <c r="AA80" i="72"/>
  <c r="AB166" i="72"/>
  <c r="T81" i="63"/>
  <c r="AB261" i="72"/>
  <c r="Y199" i="72"/>
  <c r="AN95" i="63"/>
  <c r="AP38" i="72"/>
  <c r="AR116" i="72"/>
  <c r="AA195" i="72"/>
  <c r="AG15" i="63"/>
  <c r="AO178" i="72"/>
  <c r="AR70" i="63"/>
  <c r="AC117" i="72"/>
  <c r="Y46" i="63"/>
  <c r="I5" i="81"/>
  <c r="AB51" i="63"/>
  <c r="AD101" i="63"/>
  <c r="Y87" i="72"/>
  <c r="AS44" i="63"/>
  <c r="I7" i="81"/>
  <c r="AC51" i="63"/>
  <c r="AQ341" i="72"/>
  <c r="Y109" i="72"/>
  <c r="AA27" i="72"/>
  <c r="Y200" i="72"/>
  <c r="AB252" i="78"/>
  <c r="AD181" i="78"/>
  <c r="AO156" i="72"/>
  <c r="AC63" i="63"/>
  <c r="AA165" i="72"/>
  <c r="AO181" i="72"/>
  <c r="AC136" i="72"/>
  <c r="AR162" i="72"/>
  <c r="AB316" i="81"/>
  <c r="AC78" i="63"/>
  <c r="AN43" i="63"/>
  <c r="AA119" i="72"/>
  <c r="Y250" i="72"/>
  <c r="AQ59" i="63"/>
  <c r="AQ184" i="72"/>
  <c r="AC6" i="72"/>
  <c r="G54" i="63"/>
  <c r="AM106" i="63"/>
  <c r="T36" i="63"/>
  <c r="E50" i="63"/>
  <c r="AB47" i="72"/>
  <c r="AC232" i="81"/>
  <c r="AC99" i="63"/>
  <c r="AC172" i="72"/>
  <c r="AQ101" i="63"/>
  <c r="AV36" i="63"/>
  <c r="Y73" i="63"/>
  <c r="AI82" i="63"/>
  <c r="AG25" i="63"/>
  <c r="Z48" i="72"/>
  <c r="AL50" i="63"/>
  <c r="W34" i="63"/>
  <c r="Z199" i="72"/>
  <c r="AS103" i="63"/>
  <c r="AV42" i="63"/>
  <c r="AQ63" i="63"/>
  <c r="AH97" i="63"/>
  <c r="W58" i="63"/>
  <c r="AL25" i="63"/>
  <c r="AQ122" i="72"/>
  <c r="AN172" i="72"/>
  <c r="AQ101" i="72"/>
  <c r="AB306" i="78"/>
  <c r="AC53" i="63"/>
  <c r="AC15" i="72"/>
  <c r="I18" i="73"/>
  <c r="AV19" i="63"/>
  <c r="AI80" i="63"/>
  <c r="AN134" i="72"/>
  <c r="AP68" i="72"/>
  <c r="AH91" i="63"/>
  <c r="AH106" i="63"/>
  <c r="W38" i="63"/>
  <c r="E62" i="63"/>
  <c r="AR90" i="63"/>
  <c r="AR79" i="63"/>
  <c r="AR78" i="63"/>
  <c r="W97" i="63"/>
  <c r="AM93" i="63"/>
  <c r="Z188" i="72"/>
  <c r="AA234" i="78"/>
  <c r="AV21" i="63"/>
  <c r="AV64" i="63"/>
  <c r="AB165" i="72"/>
  <c r="AO68" i="63"/>
  <c r="AG16" i="63"/>
  <c r="AE103" i="63"/>
  <c r="H18" i="81"/>
  <c r="AO39" i="63"/>
  <c r="S74" i="63"/>
  <c r="U90" i="63"/>
  <c r="AE25" i="63"/>
  <c r="U68" i="63"/>
  <c r="U49" i="63"/>
  <c r="AS94" i="63"/>
  <c r="AA183" i="72"/>
  <c r="AR136" i="72"/>
  <c r="AB265" i="72"/>
  <c r="AB94" i="63"/>
  <c r="AB10" i="63"/>
  <c r="AL37" i="63"/>
  <c r="AR109" i="72"/>
  <c r="AB22" i="72"/>
  <c r="AH65" i="63"/>
  <c r="AD151" i="78"/>
  <c r="AG20" i="63"/>
  <c r="AH70" i="63"/>
  <c r="H12" i="78"/>
  <c r="AR203" i="72"/>
  <c r="AR59" i="63"/>
  <c r="Z37" i="63"/>
  <c r="AH96" i="63"/>
  <c r="AN186" i="72"/>
  <c r="H12" i="81"/>
  <c r="AH72" i="63"/>
  <c r="AE75" i="63"/>
  <c r="AJ72" i="63"/>
  <c r="AO51" i="63"/>
  <c r="Z84" i="63"/>
  <c r="Z93" i="63"/>
  <c r="Z101" i="63"/>
  <c r="AJ22" i="63"/>
  <c r="AN48" i="72"/>
  <c r="AS74" i="63"/>
  <c r="AB107" i="72"/>
  <c r="AO262" i="72"/>
  <c r="AR92" i="63"/>
  <c r="H5" i="81"/>
  <c r="AB162" i="72"/>
  <c r="I6" i="78"/>
  <c r="Y281" i="72"/>
  <c r="Z77" i="63"/>
  <c r="AG65" i="63"/>
  <c r="AO104" i="63"/>
  <c r="AV93" i="63"/>
  <c r="E28" i="73"/>
  <c r="AP94" i="72"/>
  <c r="AT40" i="63"/>
  <c r="AN178" i="72"/>
  <c r="AC75" i="63"/>
  <c r="AT82" i="63"/>
  <c r="AS64" i="63"/>
  <c r="I15" i="74"/>
  <c r="X80" i="63"/>
  <c r="AR180" i="72"/>
  <c r="AM99" i="63"/>
  <c r="AA145" i="72"/>
  <c r="W48" i="63"/>
  <c r="AT57" i="63"/>
  <c r="AP55" i="72"/>
  <c r="AS69" i="63"/>
  <c r="AJ12" i="63"/>
  <c r="Y68" i="63"/>
  <c r="AR65" i="63"/>
  <c r="AL92" i="63"/>
  <c r="T79" i="63"/>
  <c r="AE49" i="63"/>
  <c r="AE11" i="63"/>
  <c r="AB30" i="63"/>
  <c r="AJ89" i="63"/>
  <c r="AO75" i="63"/>
  <c r="Z14" i="63"/>
  <c r="Y37" i="63"/>
  <c r="AC61" i="63"/>
  <c r="AG35" i="63"/>
  <c r="AV10" i="63"/>
  <c r="AO73" i="63"/>
  <c r="AT80" i="63"/>
  <c r="AJ13" i="63"/>
  <c r="AO169" i="72"/>
  <c r="Z73" i="63"/>
  <c r="AJ25" i="63"/>
  <c r="AL13" i="63"/>
  <c r="AE79" i="63"/>
  <c r="X94" i="63"/>
  <c r="W18" i="63"/>
  <c r="U26" i="63"/>
  <c r="AT94" i="63"/>
  <c r="AV31" i="63"/>
  <c r="U37" i="63"/>
  <c r="AC89" i="63"/>
  <c r="T44" i="63"/>
  <c r="U81" i="63"/>
  <c r="T64" i="63"/>
  <c r="AL47" i="63"/>
  <c r="AO106" i="63"/>
  <c r="AO86" i="63"/>
  <c r="AO97" i="63"/>
  <c r="AL29" i="63"/>
  <c r="AJ82" i="63"/>
  <c r="AE95" i="63"/>
  <c r="AV11" i="63"/>
  <c r="T88" i="63"/>
  <c r="U53" i="63"/>
  <c r="AT45" i="63"/>
  <c r="Z52" i="63"/>
  <c r="AB54" i="63"/>
  <c r="AQ66" i="63"/>
  <c r="U71" i="63"/>
  <c r="AC88" i="63"/>
  <c r="U84" i="63"/>
  <c r="Z72" i="63"/>
  <c r="AI45" i="63"/>
  <c r="AT99" i="63"/>
  <c r="Z58" i="63"/>
  <c r="AJ64" i="63"/>
  <c r="AL60" i="63"/>
  <c r="AL22" i="63"/>
  <c r="AJ95" i="63"/>
  <c r="U47" i="63"/>
  <c r="AV55" i="63"/>
  <c r="AT16" i="63"/>
  <c r="U65" i="63"/>
  <c r="AV67" i="63"/>
  <c r="AE89" i="63"/>
  <c r="Z68" i="72"/>
  <c r="AC356" i="72"/>
  <c r="AB182" i="72"/>
  <c r="T97" i="63"/>
  <c r="AC163" i="72"/>
  <c r="AM95" i="63"/>
  <c r="AP53" i="72"/>
  <c r="AD210" i="78"/>
  <c r="AR141" i="72"/>
  <c r="AN41" i="63"/>
  <c r="T39" i="63"/>
  <c r="T107" i="63"/>
  <c r="I28" i="78"/>
  <c r="AB183" i="81"/>
  <c r="AR186" i="72"/>
  <c r="AN63" i="72"/>
  <c r="J11" i="74"/>
  <c r="AN164" i="72"/>
  <c r="AE152" i="78"/>
  <c r="AP273" i="72"/>
  <c r="AC298" i="78"/>
  <c r="AP289" i="72"/>
  <c r="AC99" i="72"/>
  <c r="AI98" i="63"/>
  <c r="AQ93" i="63"/>
  <c r="Y186" i="72"/>
  <c r="AR20" i="72"/>
  <c r="AQ19" i="63"/>
  <c r="AC19" i="78"/>
  <c r="D51" i="63"/>
  <c r="AI94" i="63"/>
  <c r="AN67" i="72"/>
  <c r="Y331" i="72"/>
  <c r="AB21" i="78"/>
  <c r="AR233" i="72"/>
  <c r="AR108" i="72"/>
  <c r="E13" i="73"/>
  <c r="AV102" i="63"/>
  <c r="W16" i="63"/>
  <c r="AP129" i="72"/>
  <c r="AA133" i="72"/>
  <c r="AD245" i="78"/>
  <c r="AQ60" i="72"/>
  <c r="AB41" i="72"/>
  <c r="AB204" i="72"/>
  <c r="AB274" i="81"/>
  <c r="AO10" i="72"/>
  <c r="AM72" i="63"/>
  <c r="AC203" i="72"/>
  <c r="AG103" i="63"/>
  <c r="AD286" i="81"/>
  <c r="I14" i="75"/>
  <c r="Y101" i="63"/>
  <c r="Z30" i="72"/>
  <c r="AC168" i="72"/>
  <c r="Y69" i="72"/>
  <c r="AL21" i="63"/>
  <c r="AN15" i="72"/>
  <c r="AV12" i="63"/>
  <c r="AV54" i="63"/>
  <c r="AN98" i="63"/>
  <c r="AC106" i="63"/>
  <c r="Y100" i="63"/>
  <c r="AN157" i="72"/>
  <c r="AB52" i="63"/>
  <c r="AP17" i="72"/>
  <c r="AO363" i="72"/>
  <c r="AB174" i="72"/>
  <c r="E12" i="73"/>
  <c r="AO137" i="72"/>
  <c r="Z143" i="72"/>
  <c r="H22" i="78"/>
  <c r="AC54" i="72"/>
  <c r="S83" i="63"/>
  <c r="AN107" i="63"/>
  <c r="AC161" i="72"/>
  <c r="AA180" i="72"/>
  <c r="AE104" i="78"/>
  <c r="AC115" i="72"/>
  <c r="AA57" i="72"/>
  <c r="G58" i="63"/>
  <c r="Z46" i="72"/>
  <c r="AA99" i="72"/>
  <c r="I20" i="81"/>
  <c r="AQ258" i="72"/>
  <c r="AV90" i="63"/>
  <c r="AC77" i="78"/>
  <c r="AA170" i="78"/>
  <c r="AG97" i="63"/>
  <c r="W8" i="63"/>
  <c r="AO84" i="72"/>
  <c r="AQ44" i="72"/>
  <c r="Z139" i="72"/>
  <c r="Y114" i="72"/>
  <c r="AS45" i="63"/>
  <c r="E27" i="75"/>
  <c r="AA92" i="72"/>
  <c r="E21" i="75"/>
  <c r="AN152" i="72"/>
  <c r="E22" i="75"/>
  <c r="AB128" i="78"/>
  <c r="AM67" i="63"/>
  <c r="AM58" i="63"/>
  <c r="AL18" i="63"/>
  <c r="AB12" i="63"/>
  <c r="AB68" i="63"/>
  <c r="AP57" i="72"/>
  <c r="AP29" i="72"/>
  <c r="Y266" i="72"/>
  <c r="AP122" i="72"/>
  <c r="X98" i="63"/>
  <c r="I21" i="78"/>
  <c r="AC101" i="63"/>
  <c r="AB39" i="63"/>
  <c r="AV34" i="63"/>
  <c r="AC191" i="72"/>
  <c r="AB35" i="63"/>
  <c r="Z49" i="72"/>
  <c r="AD80" i="63"/>
  <c r="AC143" i="72"/>
  <c r="AA199" i="72"/>
  <c r="T67" i="63"/>
  <c r="AP65" i="72"/>
  <c r="AD349" i="78"/>
  <c r="H24" i="78"/>
  <c r="AM89" i="63"/>
  <c r="AG47" i="63"/>
  <c r="AN78" i="72"/>
  <c r="E12" i="75"/>
  <c r="AV53" i="63"/>
  <c r="AR175" i="72"/>
  <c r="AQ186" i="72"/>
  <c r="AS107" i="63"/>
  <c r="W93" i="63"/>
  <c r="AI69" i="63"/>
  <c r="AH105" i="63"/>
  <c r="AC178" i="72"/>
  <c r="I17" i="81"/>
  <c r="Y73" i="72"/>
  <c r="AA17" i="72"/>
  <c r="AC7" i="78"/>
  <c r="D61" i="63"/>
  <c r="AG106" i="63"/>
  <c r="AQ41" i="63"/>
  <c r="Y288" i="72"/>
  <c r="AC71" i="72"/>
  <c r="AB15" i="63"/>
  <c r="AN106" i="63"/>
  <c r="AG43" i="63"/>
  <c r="AH94" i="63"/>
  <c r="AM102" i="63"/>
  <c r="I15" i="75"/>
  <c r="AG28" i="63"/>
  <c r="Z104" i="63"/>
  <c r="Z79" i="63"/>
  <c r="AE84" i="63"/>
  <c r="AG38" i="63"/>
  <c r="U103" i="63"/>
  <c r="AO17" i="72"/>
  <c r="AQ91" i="63"/>
  <c r="F52" i="63"/>
  <c r="AC45" i="78"/>
  <c r="H13" i="81"/>
  <c r="S59" i="63"/>
  <c r="AO93" i="63"/>
  <c r="AB43" i="63"/>
  <c r="AP101" i="72"/>
  <c r="AD87" i="63"/>
  <c r="AC87" i="72"/>
  <c r="I19" i="74"/>
  <c r="AN195" i="72"/>
  <c r="AS37" i="63"/>
  <c r="AR156" i="72"/>
  <c r="Y40" i="63"/>
  <c r="T87" i="63"/>
  <c r="AQ202" i="72"/>
  <c r="AM88" i="63"/>
  <c r="E6" i="73"/>
  <c r="J16" i="75"/>
  <c r="Z34" i="72"/>
  <c r="Y43" i="63"/>
  <c r="AR352" i="72"/>
  <c r="AA48" i="72"/>
  <c r="AO179" i="72"/>
  <c r="Z118" i="72"/>
  <c r="AB335" i="78"/>
  <c r="AA37" i="72"/>
  <c r="AA10" i="72"/>
  <c r="AA337" i="72"/>
  <c r="AV94" i="63"/>
  <c r="AQ61" i="72"/>
  <c r="AB103" i="63"/>
  <c r="J12" i="75"/>
  <c r="AB333" i="81"/>
  <c r="AG19" i="63"/>
  <c r="AC73" i="63"/>
  <c r="AD49" i="81"/>
  <c r="AO45" i="72"/>
  <c r="I12" i="75"/>
  <c r="AC11" i="72"/>
  <c r="Z44" i="72"/>
  <c r="AC336" i="78"/>
  <c r="AP100" i="72"/>
  <c r="AQ7" i="72"/>
  <c r="AB49" i="81"/>
  <c r="J23" i="74"/>
  <c r="Y61" i="72"/>
  <c r="AC93" i="63"/>
  <c r="Y84" i="63"/>
  <c r="AG102" i="63"/>
  <c r="AC114" i="78"/>
  <c r="AB142" i="72"/>
  <c r="AR189" i="72"/>
  <c r="X56" i="63"/>
  <c r="AC217" i="72"/>
  <c r="AG53" i="63"/>
  <c r="AC12" i="78"/>
  <c r="Y276" i="72"/>
  <c r="AR81" i="63"/>
  <c r="AC330" i="78"/>
  <c r="D49" i="63"/>
  <c r="AP85" i="72"/>
  <c r="Y34" i="63"/>
  <c r="AA156" i="72"/>
  <c r="AA227" i="81"/>
  <c r="Y344" i="72"/>
  <c r="AR61" i="72"/>
  <c r="J6" i="74"/>
  <c r="I9" i="78"/>
  <c r="AM81" i="63"/>
  <c r="AB60" i="72"/>
  <c r="Y168" i="72"/>
  <c r="AD34" i="63"/>
  <c r="AN90" i="72"/>
  <c r="AG8" i="63"/>
  <c r="S90" i="63"/>
  <c r="F47" i="63"/>
  <c r="S99" i="63"/>
  <c r="T103" i="63"/>
  <c r="H20" i="73"/>
  <c r="AO197" i="72"/>
  <c r="AP172" i="72"/>
  <c r="E25" i="75"/>
  <c r="AI77" i="63"/>
  <c r="AB16" i="63"/>
  <c r="AC108" i="72"/>
  <c r="AR24" i="72"/>
  <c r="AR70" i="72"/>
  <c r="AB113" i="72"/>
  <c r="AD207" i="78"/>
  <c r="AC85" i="78"/>
  <c r="AL98" i="63"/>
  <c r="W32" i="63"/>
  <c r="AH98" i="63"/>
  <c r="AE293" i="81"/>
  <c r="AE67" i="78"/>
  <c r="AR195" i="72"/>
  <c r="AH59" i="63"/>
  <c r="AC31" i="72"/>
  <c r="AN88" i="63"/>
  <c r="AP20" i="72"/>
  <c r="AC13" i="72"/>
  <c r="AA59" i="72"/>
  <c r="G53" i="63"/>
  <c r="AB123" i="72"/>
  <c r="AI36" i="63"/>
  <c r="AS52" i="63"/>
  <c r="AO153" i="72"/>
  <c r="T68" i="63"/>
  <c r="AD79" i="63"/>
  <c r="AQ131" i="72"/>
  <c r="AQ174" i="72"/>
  <c r="E5" i="73"/>
  <c r="AQ37" i="63"/>
  <c r="AA148" i="78"/>
  <c r="AR57" i="63"/>
  <c r="H26" i="78"/>
  <c r="AG96" i="63"/>
  <c r="I18" i="81"/>
  <c r="AH95" i="63"/>
  <c r="T106" i="63"/>
  <c r="AG41" i="63"/>
  <c r="AA152" i="78"/>
  <c r="W31" i="63"/>
  <c r="AM52" i="63"/>
  <c r="G56" i="63"/>
  <c r="AR107" i="63"/>
  <c r="AO29" i="72"/>
  <c r="AQ106" i="72"/>
  <c r="AC76" i="63"/>
  <c r="AR168" i="72"/>
  <c r="AN91" i="72"/>
  <c r="AC60" i="78"/>
  <c r="AB59" i="63"/>
  <c r="AR54" i="72"/>
  <c r="AH77" i="63"/>
  <c r="AB192" i="72"/>
  <c r="I27" i="78"/>
  <c r="AG33" i="63"/>
  <c r="AI105" i="63"/>
  <c r="AV95" i="63"/>
  <c r="AQ66" i="72"/>
  <c r="AG13" i="63"/>
  <c r="AL14" i="63"/>
  <c r="AL35" i="63"/>
  <c r="AJ44" i="63"/>
  <c r="AB38" i="63"/>
  <c r="AS77" i="63"/>
  <c r="AG91" i="63"/>
  <c r="AI49" i="63"/>
  <c r="AR88" i="63"/>
  <c r="AP83" i="72"/>
  <c r="AR68" i="63"/>
  <c r="AL44" i="63"/>
  <c r="S52" i="63"/>
  <c r="AQ29" i="63"/>
  <c r="I19" i="78"/>
  <c r="AV56" i="63"/>
  <c r="AN81" i="63"/>
  <c r="AN70" i="63"/>
  <c r="Y70" i="63"/>
  <c r="X85" i="63"/>
  <c r="AR105" i="63"/>
  <c r="AV101" i="63"/>
  <c r="Z102" i="63"/>
  <c r="Z23" i="63"/>
  <c r="AJ9" i="63"/>
  <c r="AM53" i="63"/>
  <c r="W86" i="63"/>
  <c r="U75" i="63"/>
  <c r="AN105" i="63"/>
  <c r="I6" i="81"/>
  <c r="AS93" i="63"/>
  <c r="S64" i="63"/>
  <c r="AB114" i="72"/>
  <c r="X72" i="63"/>
  <c r="I22" i="78"/>
  <c r="W39" i="63"/>
  <c r="Y69" i="63"/>
  <c r="AE11" i="81"/>
  <c r="AQ267" i="72"/>
  <c r="T77" i="63"/>
  <c r="D41" i="63"/>
  <c r="AM91" i="63"/>
  <c r="AH104" i="63"/>
  <c r="AH101" i="63"/>
  <c r="AH82" i="63"/>
  <c r="AO40" i="72"/>
  <c r="H15" i="81"/>
  <c r="W45" i="63"/>
  <c r="T92" i="63"/>
  <c r="S65" i="63"/>
  <c r="AJ45" i="63"/>
  <c r="AS71" i="63"/>
  <c r="AL39" i="63"/>
  <c r="T101" i="63"/>
  <c r="AV76" i="63"/>
  <c r="U79" i="63"/>
  <c r="U73" i="63"/>
  <c r="AT19" i="63"/>
  <c r="AT96" i="63"/>
  <c r="AE80" i="63"/>
  <c r="AT10" i="63"/>
  <c r="AB186" i="72"/>
  <c r="AQ289" i="72"/>
  <c r="AA318" i="78"/>
  <c r="E43" i="63"/>
  <c r="AI44" i="63"/>
  <c r="T48" i="63"/>
  <c r="AV58" i="63"/>
  <c r="S79" i="63"/>
  <c r="AV52" i="63"/>
  <c r="AG64" i="63"/>
  <c r="AM103" i="63"/>
  <c r="W88" i="63"/>
  <c r="AL24" i="63"/>
  <c r="AL45" i="63"/>
  <c r="AV84" i="63"/>
  <c r="AC77" i="63"/>
  <c r="AD64" i="63"/>
  <c r="AI54" i="63"/>
  <c r="AB25" i="63"/>
  <c r="T10" i="63"/>
  <c r="U48" i="63"/>
  <c r="Z16" i="63"/>
  <c r="Y16" i="72"/>
  <c r="AB31" i="63"/>
  <c r="AN87" i="72"/>
  <c r="AP7" i="72"/>
  <c r="AR95" i="63"/>
  <c r="AS53" i="63"/>
  <c r="Z86" i="63"/>
  <c r="AR80" i="63"/>
  <c r="J28" i="73"/>
  <c r="S106" i="63"/>
  <c r="AT48" i="63"/>
  <c r="AR89" i="63"/>
  <c r="AN8" i="63"/>
  <c r="H6" i="81"/>
  <c r="W64" i="63"/>
  <c r="X75" i="63"/>
  <c r="AB11" i="63"/>
  <c r="AQ83" i="63"/>
  <c r="AL70" i="63"/>
  <c r="AI9" i="63"/>
  <c r="Z34" i="63"/>
  <c r="AN27" i="63"/>
  <c r="AO50" i="63"/>
  <c r="AJ57" i="63"/>
  <c r="AJ90" i="63"/>
  <c r="AV79" i="63"/>
  <c r="AC102" i="63"/>
  <c r="AV24" i="63"/>
  <c r="AV14" i="63"/>
  <c r="AQ44" i="63"/>
  <c r="U30" i="63"/>
  <c r="AI20" i="63"/>
  <c r="AJ81" i="63"/>
  <c r="AB82" i="63"/>
  <c r="S67" i="63"/>
  <c r="AE36" i="63"/>
  <c r="AJ105" i="63"/>
  <c r="Y54" i="63"/>
  <c r="S82" i="63"/>
  <c r="I23" i="78"/>
  <c r="AE44" i="63"/>
  <c r="AJ43" i="63"/>
  <c r="Y32" i="63"/>
  <c r="U104" i="63"/>
  <c r="AE70" i="63"/>
  <c r="Y15" i="63"/>
  <c r="AB42" i="63"/>
  <c r="W40" i="63"/>
  <c r="W10" i="63"/>
  <c r="S78" i="63"/>
  <c r="AT23" i="63"/>
  <c r="AH87" i="63"/>
  <c r="AJ52" i="63"/>
  <c r="AE93" i="63"/>
  <c r="AG86" i="63"/>
  <c r="AR55" i="63"/>
  <c r="AH51" i="63"/>
  <c r="AQ40" i="63"/>
  <c r="AJ69" i="63"/>
  <c r="AE19" i="63"/>
  <c r="AO105" i="63"/>
  <c r="Z195" i="72"/>
  <c r="AJ97" i="63"/>
  <c r="AE63" i="63"/>
  <c r="AB81" i="63"/>
  <c r="W59" i="63"/>
  <c r="AE38" i="63"/>
  <c r="AD61" i="63"/>
  <c r="AT36" i="63"/>
  <c r="AT38" i="63"/>
  <c r="T23" i="63"/>
  <c r="AJ56" i="63"/>
  <c r="AS27" i="63"/>
  <c r="AB74" i="63"/>
  <c r="X52" i="63"/>
  <c r="Y12" i="63"/>
  <c r="Z47" i="63"/>
  <c r="AC74" i="63"/>
  <c r="AG70" i="63"/>
  <c r="AG87" i="63"/>
  <c r="AR75" i="72"/>
  <c r="AV8" i="63"/>
  <c r="I11" i="75"/>
  <c r="AE61" i="63"/>
  <c r="Z35" i="63"/>
  <c r="U74" i="63"/>
  <c r="Z89" i="63"/>
  <c r="AJ106" i="63"/>
  <c r="AJ71" i="63"/>
  <c r="AN15" i="63"/>
  <c r="AE55" i="63"/>
  <c r="AP103" i="72"/>
  <c r="Y155" i="72"/>
  <c r="Y106" i="72"/>
  <c r="AD13" i="78"/>
  <c r="AB198" i="72"/>
  <c r="H8" i="81"/>
  <c r="AB210" i="78"/>
  <c r="E15" i="75"/>
  <c r="AI96" i="63"/>
  <c r="S100" i="63"/>
  <c r="J8" i="75"/>
  <c r="AA19" i="78"/>
  <c r="AO56" i="72"/>
  <c r="AB59" i="78"/>
  <c r="H9" i="75"/>
  <c r="AB45" i="72"/>
  <c r="AC184" i="72"/>
  <c r="E26" i="75"/>
  <c r="AA62" i="78"/>
  <c r="AS83" i="63"/>
  <c r="AL15" i="63"/>
  <c r="J6" i="73"/>
  <c r="AA19" i="72"/>
  <c r="AA31" i="72"/>
  <c r="AB36" i="63"/>
  <c r="AP39" i="72"/>
  <c r="AD100" i="63"/>
  <c r="AI79" i="63"/>
  <c r="W30" i="63"/>
  <c r="AA123" i="72"/>
  <c r="Y86" i="72"/>
  <c r="AP171" i="72"/>
  <c r="AC65" i="78"/>
  <c r="AB340" i="78"/>
  <c r="AD278" i="81"/>
  <c r="T46" i="63"/>
  <c r="AE210" i="78"/>
  <c r="AC38" i="72"/>
  <c r="AN333" i="72"/>
  <c r="Z192" i="72"/>
  <c r="AG48" i="63"/>
  <c r="S75" i="63"/>
  <c r="AP63" i="72"/>
  <c r="AO128" i="72"/>
  <c r="AB23" i="81"/>
  <c r="AB212" i="78"/>
  <c r="AB151" i="72"/>
  <c r="AQ104" i="63"/>
  <c r="AC205" i="72"/>
  <c r="AQ88" i="72"/>
  <c r="AC26" i="72"/>
  <c r="AG31" i="63"/>
  <c r="AQ96" i="63"/>
  <c r="T98" i="63"/>
  <c r="AB144" i="72"/>
  <c r="AL19" i="63"/>
  <c r="AP202" i="72"/>
  <c r="AC82" i="63"/>
  <c r="AB110" i="78"/>
  <c r="T69" i="63"/>
  <c r="AC73" i="72"/>
  <c r="AO138" i="72"/>
  <c r="AC106" i="72"/>
  <c r="AO54" i="72"/>
  <c r="AS38" i="63"/>
  <c r="AL107" i="63"/>
  <c r="X87" i="63"/>
  <c r="AA310" i="78"/>
  <c r="AB122" i="72"/>
  <c r="AC280" i="72"/>
  <c r="AN40" i="63"/>
  <c r="AH90" i="63"/>
  <c r="AH103" i="63"/>
  <c r="Y96" i="63"/>
  <c r="AQ74" i="72"/>
  <c r="AC180" i="72"/>
  <c r="AR48" i="72"/>
  <c r="AB126" i="72"/>
  <c r="Y82" i="63"/>
  <c r="AB312" i="81"/>
  <c r="AN150" i="72"/>
  <c r="E16" i="74"/>
  <c r="Y49" i="63"/>
  <c r="AA36" i="72"/>
  <c r="AM82" i="63"/>
  <c r="AS91" i="63"/>
  <c r="AH73" i="63"/>
  <c r="Y152" i="72"/>
  <c r="X84" i="63"/>
  <c r="I10" i="74"/>
  <c r="Z106" i="72"/>
  <c r="W104" i="63"/>
  <c r="Z110" i="72"/>
  <c r="Z161" i="72"/>
  <c r="W56" i="63"/>
  <c r="AB96" i="63"/>
  <c r="Z59" i="72"/>
  <c r="AC51" i="72"/>
  <c r="T37" i="63"/>
  <c r="AR139" i="72"/>
  <c r="AP155" i="72"/>
  <c r="I5" i="73"/>
  <c r="X53" i="63"/>
  <c r="AC56" i="63"/>
  <c r="AB48" i="63"/>
  <c r="AM104" i="63"/>
  <c r="AB8" i="63"/>
  <c r="AR174" i="72"/>
  <c r="AD231" i="78"/>
  <c r="X88" i="63"/>
  <c r="W57" i="63"/>
  <c r="AC156" i="72"/>
  <c r="AM73" i="63"/>
  <c r="AQ50" i="72"/>
  <c r="AS68" i="63"/>
  <c r="T90" i="63"/>
  <c r="AC81" i="63"/>
  <c r="AH56" i="63"/>
  <c r="H9" i="78"/>
  <c r="AB111" i="72"/>
  <c r="AA18" i="78"/>
  <c r="AE209" i="78"/>
  <c r="Z41" i="72"/>
  <c r="S93" i="63"/>
  <c r="AC119" i="72"/>
  <c r="AB34" i="63"/>
  <c r="AO78" i="72"/>
  <c r="AQ64" i="63"/>
  <c r="T75" i="63"/>
  <c r="AC189" i="72"/>
  <c r="T85" i="63"/>
  <c r="AN110" i="72"/>
  <c r="H22" i="81"/>
  <c r="AO118" i="72"/>
  <c r="Z21" i="63"/>
  <c r="AR100" i="63"/>
  <c r="AQ39" i="63"/>
  <c r="AQ38" i="63"/>
  <c r="AO88" i="72"/>
  <c r="AB26" i="72"/>
  <c r="AQ32" i="72"/>
  <c r="AO58" i="72"/>
  <c r="AL32" i="63"/>
  <c r="AR51" i="63"/>
  <c r="AB100" i="63"/>
  <c r="AG99" i="63"/>
  <c r="AH107" i="63"/>
  <c r="U20" i="63"/>
  <c r="I26" i="78"/>
  <c r="AN72" i="63"/>
  <c r="AD99" i="63"/>
  <c r="AP160" i="72"/>
  <c r="AC94" i="63"/>
  <c r="AE46" i="63"/>
  <c r="AT103" i="63"/>
  <c r="Z106" i="63"/>
  <c r="AV38" i="63"/>
  <c r="Z87" i="63"/>
  <c r="Z71" i="63"/>
  <c r="AQ89" i="63"/>
  <c r="AG17" i="63"/>
  <c r="AD80" i="78"/>
  <c r="AR98" i="63"/>
  <c r="AB55" i="63"/>
  <c r="Y51" i="63"/>
  <c r="AE68" i="63"/>
  <c r="U45" i="63"/>
  <c r="AD56" i="63"/>
  <c r="S101" i="63"/>
  <c r="AL27" i="63"/>
  <c r="AR122" i="72"/>
  <c r="AC162" i="72"/>
  <c r="AN86" i="63"/>
  <c r="AG104" i="63"/>
  <c r="U100" i="63"/>
  <c r="AN88" i="72"/>
  <c r="AG39" i="63"/>
  <c r="AB33" i="63"/>
  <c r="AT69" i="63"/>
  <c r="W69" i="63"/>
  <c r="AV46" i="63"/>
  <c r="H10" i="81"/>
  <c r="T104" i="63"/>
  <c r="S85" i="63"/>
  <c r="AB62" i="63"/>
  <c r="AD69" i="63"/>
  <c r="U17" i="63"/>
  <c r="T26" i="63"/>
  <c r="AJ16" i="63"/>
  <c r="AG50" i="63"/>
  <c r="AO25" i="72"/>
  <c r="AR84" i="63"/>
  <c r="AB26" i="63"/>
  <c r="AC100" i="63"/>
  <c r="AO100" i="72"/>
  <c r="U27" i="63"/>
  <c r="AV23" i="63"/>
  <c r="AH100" i="63"/>
  <c r="AS16" i="63"/>
  <c r="AJ93" i="63"/>
  <c r="S69" i="63"/>
  <c r="X81" i="63"/>
  <c r="AB85" i="63"/>
  <c r="H24" i="81"/>
  <c r="AH79" i="63"/>
  <c r="Z22" i="63"/>
  <c r="AN64" i="63"/>
  <c r="AL80" i="63"/>
  <c r="AL82" i="63"/>
  <c r="AL86" i="63"/>
  <c r="AO23" i="72"/>
  <c r="AO38" i="63"/>
  <c r="X70" i="63"/>
  <c r="Z162" i="72"/>
  <c r="AN201" i="72"/>
  <c r="AR144" i="72"/>
  <c r="AA76" i="72"/>
  <c r="AG63" i="63"/>
  <c r="X82" i="63"/>
  <c r="AJ107" i="63"/>
  <c r="AQ36" i="63"/>
  <c r="Y28" i="72"/>
  <c r="Z68" i="63"/>
  <c r="AN180" i="72"/>
  <c r="W24" i="63"/>
  <c r="Z11" i="72"/>
  <c r="AT93" i="63"/>
  <c r="U44" i="63"/>
  <c r="AI38" i="63"/>
  <c r="U15" i="63"/>
  <c r="Z65" i="63"/>
  <c r="AO23" i="63"/>
  <c r="AE31" i="63"/>
  <c r="AT85" i="63"/>
  <c r="AG77" i="63"/>
  <c r="AD73" i="63"/>
  <c r="T47" i="63"/>
  <c r="AC66" i="63"/>
  <c r="AI50" i="63"/>
  <c r="AE35" i="63"/>
  <c r="AQ81" i="63"/>
  <c r="AV88" i="63"/>
  <c r="Z15" i="63"/>
  <c r="AO65" i="63"/>
  <c r="T8" i="63"/>
  <c r="W75" i="63"/>
  <c r="AO27" i="63"/>
  <c r="AN63" i="63"/>
  <c r="X95" i="63"/>
  <c r="AS13" i="63"/>
  <c r="H19" i="81"/>
  <c r="AT81" i="63"/>
  <c r="AI64" i="63"/>
  <c r="AE24" i="63"/>
  <c r="AO85" i="63"/>
  <c r="AO8" i="63"/>
  <c r="AJ39" i="63"/>
  <c r="AV25" i="63"/>
  <c r="W13" i="63"/>
  <c r="U97" i="63"/>
  <c r="AL40" i="63"/>
  <c r="S105" i="63"/>
  <c r="AD28" i="63"/>
  <c r="E11" i="75"/>
  <c r="U25" i="63"/>
  <c r="AS34" i="63"/>
  <c r="S51" i="63"/>
  <c r="AE45" i="63"/>
  <c r="AE9" i="63"/>
  <c r="Z42" i="63"/>
  <c r="Y58" i="63"/>
  <c r="AD11" i="63"/>
  <c r="AT90" i="63"/>
  <c r="U93" i="63"/>
  <c r="Z59" i="63"/>
  <c r="AG56" i="63"/>
  <c r="U72" i="63"/>
  <c r="AB59" i="72"/>
  <c r="AE8" i="63"/>
  <c r="AI62" i="63"/>
  <c r="AJ104" i="63"/>
  <c r="T9" i="63"/>
  <c r="AE83" i="63"/>
  <c r="Y50" i="63"/>
  <c r="AL78" i="63"/>
  <c r="Z53" i="63"/>
  <c r="AR56" i="63"/>
  <c r="AO67" i="63"/>
  <c r="AG79" i="63"/>
  <c r="AR149" i="72"/>
  <c r="AV65" i="63"/>
  <c r="AM51" i="63"/>
  <c r="AE53" i="63"/>
  <c r="AJ59" i="63"/>
  <c r="AN104" i="63"/>
  <c r="AD54" i="63"/>
  <c r="AO48" i="63"/>
  <c r="U38" i="63"/>
  <c r="W80" i="63"/>
  <c r="Y19" i="63"/>
  <c r="U8" i="63"/>
  <c r="AD43" i="63"/>
  <c r="AT83" i="63"/>
  <c r="AJ10" i="63"/>
  <c r="AT101" i="63"/>
  <c r="AP56" i="72"/>
  <c r="Y57" i="63"/>
  <c r="AE165" i="78"/>
  <c r="AL64" i="63"/>
  <c r="Y55" i="63"/>
  <c r="AD352" i="78"/>
  <c r="AO91" i="63"/>
  <c r="AO25" i="63"/>
  <c r="AR72" i="72"/>
  <c r="AQ113" i="72"/>
  <c r="Z125" i="72"/>
  <c r="H7" i="81"/>
  <c r="AN37" i="63"/>
  <c r="I27" i="81"/>
  <c r="AQ124" i="72"/>
  <c r="AS42" i="63"/>
  <c r="AM55" i="63"/>
  <c r="AI60" i="63"/>
  <c r="AO193" i="72"/>
  <c r="AS46" i="63"/>
  <c r="AL63" i="63"/>
  <c r="AL46" i="63"/>
  <c r="AC67" i="63"/>
  <c r="I25" i="81"/>
  <c r="AT95" i="63"/>
  <c r="AE65" i="63"/>
  <c r="AJ88" i="63"/>
  <c r="S88" i="63"/>
  <c r="AL36" i="63"/>
  <c r="AH55" i="63"/>
  <c r="AS92" i="63"/>
  <c r="U29" i="63"/>
  <c r="AL51" i="63"/>
  <c r="AH57" i="63"/>
  <c r="X92" i="63"/>
  <c r="AD53" i="63"/>
  <c r="Z76" i="63"/>
  <c r="W67" i="63"/>
  <c r="AJ68" i="63"/>
  <c r="AL77" i="63"/>
  <c r="Z103" i="63"/>
  <c r="Z38" i="63"/>
  <c r="U34" i="63"/>
  <c r="U55" i="63"/>
  <c r="AB84" i="63"/>
  <c r="AE76" i="63"/>
  <c r="AO46" i="63"/>
  <c r="S55" i="63"/>
  <c r="AO13" i="63"/>
  <c r="AE100" i="63"/>
  <c r="AO107" i="63"/>
  <c r="AQ68" i="63"/>
  <c r="AD279" i="78"/>
  <c r="AS61" i="63"/>
  <c r="AP60" i="72"/>
  <c r="X77" i="63"/>
  <c r="AL97" i="63"/>
  <c r="AV87" i="63"/>
  <c r="AO60" i="63"/>
  <c r="AT72" i="63"/>
  <c r="AJ94" i="63"/>
  <c r="AT55" i="63"/>
  <c r="AI12" i="63"/>
  <c r="AQ33" i="72"/>
  <c r="AC64" i="78"/>
  <c r="AG59" i="63"/>
  <c r="U86" i="63"/>
  <c r="W52" i="63"/>
  <c r="U67" i="63"/>
  <c r="AB79" i="63"/>
  <c r="AL66" i="63"/>
  <c r="AO33" i="63"/>
  <c r="Z54" i="63"/>
  <c r="AQ57" i="63"/>
  <c r="AG37" i="63"/>
  <c r="AV71" i="63"/>
  <c r="W101" i="63"/>
  <c r="AT92" i="63"/>
  <c r="AJ73" i="63"/>
  <c r="U43" i="63"/>
  <c r="AQ72" i="63"/>
  <c r="Y52" i="63"/>
  <c r="AD70" i="63"/>
  <c r="T16" i="63"/>
  <c r="U36" i="63"/>
  <c r="AT64" i="63"/>
  <c r="Y35" i="63"/>
  <c r="Y27" i="63"/>
  <c r="AQ49" i="63"/>
  <c r="W90" i="63"/>
  <c r="AT34" i="63"/>
  <c r="Y10" i="63"/>
  <c r="Y22" i="63"/>
  <c r="AE62" i="63"/>
  <c r="AQ61" i="63"/>
  <c r="Z24" i="63"/>
  <c r="AI19" i="63"/>
  <c r="Y30" i="63"/>
  <c r="AO56" i="63"/>
  <c r="U99" i="63"/>
  <c r="F41" i="63"/>
  <c r="X60" i="63"/>
  <c r="X54" i="63"/>
  <c r="AM61" i="63"/>
  <c r="AQ25" i="63"/>
  <c r="X71" i="63"/>
  <c r="AO83" i="63"/>
  <c r="U88" i="63"/>
  <c r="Z60" i="72"/>
  <c r="AQ108" i="72"/>
  <c r="AC37" i="72"/>
  <c r="I8" i="81"/>
  <c r="I14" i="74"/>
  <c r="T13" i="63"/>
  <c r="AH68" i="63"/>
  <c r="I12" i="78"/>
  <c r="Z55" i="63"/>
  <c r="U23" i="63"/>
  <c r="S73" i="63"/>
  <c r="AC55" i="63"/>
  <c r="AG40" i="63"/>
  <c r="Z81" i="63"/>
  <c r="AV45" i="63"/>
  <c r="AG26" i="63"/>
  <c r="W22" i="63"/>
  <c r="AO58" i="63"/>
  <c r="AT100" i="63"/>
  <c r="AJ87" i="63"/>
  <c r="I9" i="81"/>
  <c r="AO35" i="63"/>
  <c r="Y18" i="63"/>
  <c r="AB28" i="63"/>
  <c r="Y64" i="63"/>
  <c r="AJ35" i="63"/>
  <c r="AO14" i="63"/>
  <c r="AS30" i="63"/>
  <c r="J24" i="73"/>
  <c r="X86" i="63"/>
  <c r="AE59" i="63"/>
  <c r="AQ127" i="72"/>
  <c r="AC112" i="72"/>
  <c r="AJ17" i="63"/>
  <c r="AO12" i="63"/>
  <c r="Z25" i="63"/>
  <c r="Z99" i="63"/>
  <c r="AE42" i="63"/>
  <c r="AJ100" i="63"/>
  <c r="AI63" i="63"/>
  <c r="AL65" i="63"/>
  <c r="AQ76" i="63"/>
  <c r="AR64" i="63"/>
  <c r="E24" i="73"/>
  <c r="Z88" i="63"/>
  <c r="AT76" i="63"/>
  <c r="AG88" i="63"/>
  <c r="U80" i="63"/>
  <c r="T28" i="63"/>
  <c r="I27" i="74"/>
  <c r="AB75" i="63"/>
  <c r="AO36" i="63"/>
  <c r="AJ37" i="63"/>
  <c r="AG82" i="63"/>
  <c r="AE57" i="63"/>
  <c r="AJ54" i="63"/>
  <c r="Z50" i="63"/>
  <c r="Z96" i="63"/>
  <c r="AD33" i="63"/>
  <c r="Z13" i="63"/>
  <c r="AV70" i="63"/>
  <c r="AQ10" i="63"/>
  <c r="AJ20" i="63"/>
  <c r="AD72" i="63"/>
  <c r="AQ53" i="63"/>
  <c r="U60" i="63"/>
  <c r="AE12" i="63"/>
  <c r="Z17" i="63"/>
  <c r="AT21" i="63"/>
  <c r="W70" i="63"/>
  <c r="AJ23" i="63"/>
  <c r="AD14" i="63"/>
  <c r="AL54" i="63"/>
  <c r="AE98" i="63"/>
  <c r="AL69" i="63"/>
  <c r="AE106" i="63"/>
  <c r="AJ8" i="63"/>
  <c r="AB18" i="63"/>
  <c r="AL11" i="63"/>
  <c r="T52" i="63"/>
  <c r="AT88" i="63"/>
  <c r="AO47" i="63"/>
  <c r="Z69" i="63"/>
  <c r="Y71" i="63"/>
  <c r="T70" i="63"/>
  <c r="AS19" i="63"/>
  <c r="T32" i="63"/>
  <c r="AI13" i="63"/>
  <c r="AS23" i="63"/>
  <c r="T14" i="63"/>
  <c r="AD17" i="63"/>
  <c r="Z28" i="63"/>
  <c r="Z33" i="63"/>
  <c r="AJ67" i="63"/>
  <c r="AO62" i="63"/>
  <c r="AP14" i="72"/>
  <c r="AT47" i="63"/>
  <c r="AT74" i="63"/>
  <c r="AM84" i="63"/>
  <c r="U9" i="63"/>
  <c r="T27" i="63"/>
  <c r="AG81" i="63"/>
  <c r="AG49" i="63"/>
  <c r="Y107" i="63"/>
  <c r="AH53" i="63"/>
  <c r="AT98" i="63"/>
  <c r="AG45" i="63"/>
  <c r="U35" i="63"/>
  <c r="AJ79" i="63"/>
  <c r="Z48" i="63"/>
  <c r="AT14" i="63"/>
  <c r="AG73" i="63"/>
  <c r="E12" i="74"/>
  <c r="AC110" i="72"/>
  <c r="Z67" i="63"/>
  <c r="AO102" i="63"/>
  <c r="AJ99" i="63"/>
  <c r="W50" i="63"/>
  <c r="AO98" i="63"/>
  <c r="T30" i="63"/>
  <c r="U66" i="63"/>
  <c r="AO44" i="63"/>
  <c r="U96" i="63"/>
  <c r="Y9" i="63"/>
  <c r="U18" i="63"/>
  <c r="AL79" i="63"/>
  <c r="AN56" i="63"/>
  <c r="AD78" i="63"/>
  <c r="AJ11" i="63"/>
  <c r="C44" i="63"/>
  <c r="X78" i="63"/>
  <c r="S30" i="63"/>
  <c r="AT13" i="63"/>
  <c r="AL84" i="63"/>
  <c r="AN79" i="63"/>
  <c r="AC7" i="72"/>
  <c r="AQ33" i="63"/>
  <c r="AI23" i="63"/>
  <c r="T43" i="63"/>
  <c r="H20" i="78"/>
  <c r="AD63" i="63"/>
  <c r="AS29" i="63"/>
  <c r="AE82" i="63"/>
  <c r="AN55" i="63"/>
  <c r="AN96" i="63"/>
  <c r="AH93" i="63"/>
  <c r="X103" i="63"/>
  <c r="AE20" i="63"/>
  <c r="AD29" i="63"/>
  <c r="AN53" i="63"/>
  <c r="Z46" i="63"/>
  <c r="AM57" i="63"/>
  <c r="AS59" i="63"/>
  <c r="AC95" i="63"/>
  <c r="AJ80" i="63"/>
  <c r="AJ102" i="63"/>
  <c r="U102" i="63"/>
  <c r="Z8" i="63"/>
  <c r="Y29" i="63"/>
  <c r="AN54" i="63"/>
  <c r="Z92" i="63"/>
  <c r="AR13" i="63"/>
  <c r="S9" i="63"/>
  <c r="AS67" i="63"/>
  <c r="S14" i="63"/>
  <c r="AR11" i="63"/>
  <c r="AO101" i="63"/>
  <c r="Z41" i="63"/>
  <c r="AN66" i="63"/>
  <c r="AJ86" i="63"/>
  <c r="AB83" i="63"/>
  <c r="Z83" i="63"/>
  <c r="AO20" i="63"/>
  <c r="U69" i="63"/>
  <c r="AT56" i="63"/>
  <c r="S11" i="63"/>
  <c r="I28" i="81"/>
  <c r="Z26" i="63"/>
  <c r="AD208" i="78"/>
  <c r="I13" i="81"/>
  <c r="AI28" i="63"/>
  <c r="F62" i="63"/>
  <c r="Z44" i="63"/>
  <c r="W68" i="63"/>
  <c r="AM36" i="63"/>
  <c r="AP37" i="63"/>
  <c r="AO87" i="63"/>
  <c r="X47" i="63"/>
  <c r="I10" i="78"/>
  <c r="AK57" i="63"/>
  <c r="S46" i="63"/>
  <c r="AD27" i="63"/>
  <c r="AH41" i="63"/>
  <c r="AF45" i="63"/>
  <c r="AK31" i="63"/>
  <c r="AI25" i="63"/>
  <c r="AP26" i="63"/>
  <c r="I26" i="81"/>
  <c r="AE104" i="63"/>
  <c r="AF87" i="63"/>
  <c r="AJ65" i="63"/>
  <c r="X25" i="63"/>
  <c r="AC52" i="63"/>
  <c r="AH17" i="63"/>
  <c r="AI22" i="63"/>
  <c r="X45" i="63"/>
  <c r="AU68" i="63"/>
  <c r="AP103" i="63"/>
  <c r="AF30" i="63"/>
  <c r="AU96" i="63"/>
  <c r="AA84" i="63"/>
  <c r="AE74" i="63"/>
  <c r="AB56" i="63"/>
  <c r="AI72" i="63"/>
  <c r="AS17" i="63"/>
  <c r="AT30" i="63"/>
  <c r="AU46" i="63"/>
  <c r="AA42" i="63"/>
  <c r="AA95" i="63"/>
  <c r="AK93" i="63"/>
  <c r="AP92" i="63"/>
  <c r="AK86" i="63"/>
  <c r="AR73" i="63"/>
  <c r="AM56" i="63"/>
  <c r="S104" i="63"/>
  <c r="AV16" i="63"/>
  <c r="AC57" i="63"/>
  <c r="X96" i="63"/>
  <c r="Y28" i="63"/>
  <c r="AE105" i="63"/>
  <c r="X18" i="63"/>
  <c r="U83" i="63"/>
  <c r="AR89" i="72"/>
  <c r="AS14" i="63"/>
  <c r="AD9" i="63"/>
  <c r="AO90" i="63"/>
  <c r="Y36" i="72"/>
  <c r="H20" i="81"/>
  <c r="Z43" i="63"/>
  <c r="AE40" i="63"/>
  <c r="AC62" i="63"/>
  <c r="AC16" i="63"/>
  <c r="Z155" i="72"/>
  <c r="AL12" i="63"/>
  <c r="AD20" i="63"/>
  <c r="AH76" i="63"/>
  <c r="AE23" i="63"/>
  <c r="AB66" i="63"/>
  <c r="AO43" i="63"/>
  <c r="AR94" i="63"/>
  <c r="S13" i="63"/>
  <c r="AE17" i="63"/>
  <c r="W49" i="63"/>
  <c r="AO31" i="63"/>
  <c r="AT97" i="63"/>
  <c r="AO37" i="63"/>
  <c r="T62" i="63"/>
  <c r="AE90" i="63"/>
  <c r="AV107" i="63"/>
  <c r="AR99" i="63"/>
  <c r="Y23" i="63"/>
  <c r="S16" i="63"/>
  <c r="AR63" i="72"/>
  <c r="AM21" i="63"/>
  <c r="AE47" i="63"/>
  <c r="X104" i="63"/>
  <c r="AO79" i="63"/>
  <c r="AM101" i="63"/>
  <c r="AR61" i="63"/>
  <c r="AT25" i="63"/>
  <c r="AH33" i="63"/>
  <c r="AS25" i="63"/>
  <c r="AD59" i="63"/>
  <c r="AE43" i="63"/>
  <c r="AR42" i="63"/>
  <c r="W83" i="63"/>
  <c r="AT49" i="63"/>
  <c r="AE21" i="63"/>
  <c r="AE87" i="63"/>
  <c r="AD36" i="63"/>
  <c r="AO9" i="63"/>
  <c r="AT71" i="63"/>
  <c r="H23" i="81"/>
  <c r="AR19" i="63"/>
  <c r="AJ50" i="63"/>
  <c r="AP98" i="63"/>
  <c r="X22" i="63"/>
  <c r="W20" i="63"/>
  <c r="AM37" i="63"/>
  <c r="AB60" i="63"/>
  <c r="AR15" i="63"/>
  <c r="X39" i="63"/>
  <c r="AC44" i="63"/>
  <c r="AH49" i="63"/>
  <c r="W54" i="63"/>
  <c r="AH19" i="63"/>
  <c r="AB80" i="63"/>
  <c r="T86" i="63"/>
  <c r="Z121" i="72"/>
  <c r="AK49" i="63"/>
  <c r="AT9" i="63"/>
  <c r="T17" i="63"/>
  <c r="AR26" i="63"/>
  <c r="AE66" i="63"/>
  <c r="Z74" i="63"/>
  <c r="AQ86" i="63"/>
  <c r="T58" i="63"/>
  <c r="AE77" i="63"/>
  <c r="AT84" i="63"/>
  <c r="AS62" i="63"/>
  <c r="AI21" i="63"/>
  <c r="AO55" i="63"/>
  <c r="X11" i="63"/>
  <c r="AR29" i="63"/>
  <c r="AP29" i="63"/>
  <c r="AV66" i="63"/>
  <c r="AM50" i="63"/>
  <c r="AV43" i="63"/>
  <c r="U10" i="63"/>
  <c r="AM33" i="63"/>
  <c r="AH61" i="63"/>
  <c r="AQ160" i="72"/>
  <c r="T18" i="63"/>
  <c r="Z32" i="63"/>
  <c r="AE51" i="63"/>
  <c r="AF83" i="63"/>
  <c r="AN14" i="63"/>
  <c r="AC9" i="63"/>
  <c r="AE56" i="63"/>
  <c r="AQ80" i="63"/>
  <c r="S12" i="63"/>
  <c r="AC40" i="63"/>
  <c r="AP102" i="63"/>
  <c r="AK30" i="63"/>
  <c r="AA31" i="63"/>
  <c r="AG62" i="63"/>
  <c r="AH37" i="63"/>
  <c r="S27" i="63"/>
  <c r="AT68" i="63"/>
  <c r="T15" i="63"/>
  <c r="AF97" i="63"/>
  <c r="AP41" i="63"/>
  <c r="AB45" i="63"/>
  <c r="Y98" i="72"/>
  <c r="AB273" i="78"/>
  <c r="X66" i="63"/>
  <c r="AC86" i="63"/>
  <c r="AG42" i="63"/>
  <c r="AD105" i="63"/>
  <c r="U92" i="63"/>
  <c r="AB77" i="63"/>
  <c r="X19" i="63"/>
  <c r="AO165" i="72"/>
  <c r="AC97" i="63"/>
  <c r="AQ169" i="72"/>
  <c r="AN18" i="72"/>
  <c r="Z94" i="63"/>
  <c r="AN36" i="63"/>
  <c r="S10" i="63"/>
  <c r="AP137" i="72"/>
  <c r="AT11" i="63"/>
  <c r="AO17" i="63"/>
  <c r="AD37" i="63"/>
  <c r="H17" i="78"/>
  <c r="AB235" i="72"/>
  <c r="W15" i="63"/>
  <c r="AR18" i="63"/>
  <c r="H16" i="81"/>
  <c r="AA200" i="72"/>
  <c r="AT24" i="63"/>
  <c r="AO52" i="63"/>
  <c r="AG21" i="63"/>
  <c r="AN5" i="72"/>
  <c r="AM38" i="63"/>
  <c r="AO81" i="63"/>
  <c r="AB63" i="63"/>
  <c r="AM26" i="63"/>
  <c r="X15" i="63"/>
  <c r="AO69" i="63"/>
  <c r="AQ74" i="63"/>
  <c r="Z64" i="63"/>
  <c r="Y85" i="63"/>
  <c r="AD67" i="63"/>
  <c r="AJ98" i="63"/>
  <c r="AI58" i="63"/>
  <c r="AL74" i="63"/>
  <c r="AE60" i="63"/>
  <c r="AD58" i="63"/>
  <c r="AN115" i="72"/>
  <c r="AJ91" i="63"/>
  <c r="AO11" i="63"/>
  <c r="AG72" i="63"/>
  <c r="AQ17" i="63"/>
  <c r="AB76" i="63"/>
  <c r="X28" i="63"/>
  <c r="AO42" i="63"/>
  <c r="AC26" i="63"/>
  <c r="W79" i="63"/>
  <c r="H6" i="78"/>
  <c r="AN8" i="72"/>
  <c r="AJ49" i="63"/>
  <c r="AO66" i="63"/>
  <c r="AB97" i="81"/>
  <c r="AG74" i="63"/>
  <c r="AJ85" i="63"/>
  <c r="AT41" i="63"/>
  <c r="AQ85" i="63"/>
  <c r="AT62" i="63"/>
  <c r="AD25" i="63"/>
  <c r="AM46" i="63"/>
  <c r="AC12" i="63"/>
  <c r="AF62" i="63"/>
  <c r="AK33" i="63"/>
  <c r="AU86" i="63"/>
  <c r="AN13" i="63"/>
  <c r="AC27" i="63"/>
  <c r="AO95" i="63"/>
  <c r="AQ69" i="63"/>
  <c r="T71" i="63"/>
  <c r="AA62" i="63"/>
  <c r="V90" i="63"/>
  <c r="AG75" i="63"/>
  <c r="Z95" i="63"/>
  <c r="AE86" i="63"/>
  <c r="AU106" i="63"/>
  <c r="AE107" i="63"/>
  <c r="V95" i="63"/>
  <c r="W87" i="63"/>
  <c r="AN33" i="63"/>
  <c r="AJ41" i="63"/>
  <c r="AK92" i="63"/>
  <c r="AI29" i="63"/>
  <c r="U89" i="63"/>
  <c r="S40" i="63"/>
  <c r="AH21" i="63"/>
  <c r="V99" i="63"/>
  <c r="AF34" i="63"/>
  <c r="AD24" i="63"/>
  <c r="AM35" i="63"/>
  <c r="AJ26" i="63"/>
  <c r="U63" i="63"/>
  <c r="AR12" i="63"/>
  <c r="AA190" i="72"/>
  <c r="AD58" i="78"/>
  <c r="AN102" i="63"/>
  <c r="U21" i="63"/>
  <c r="AF81" i="63"/>
  <c r="AA99" i="63"/>
  <c r="AS33" i="63"/>
  <c r="AD98" i="63"/>
  <c r="AB87" i="63"/>
  <c r="Z82" i="63"/>
  <c r="Z70" i="63"/>
  <c r="AK55" i="63"/>
  <c r="V42" i="63"/>
  <c r="AT29" i="63"/>
  <c r="AK59" i="63"/>
  <c r="Y16" i="63"/>
  <c r="AE29" i="63"/>
  <c r="X32" i="63"/>
  <c r="S35" i="63"/>
  <c r="AK32" i="63"/>
  <c r="S41" i="63"/>
  <c r="Y17" i="63"/>
  <c r="AH34" i="63"/>
  <c r="AM18" i="63"/>
  <c r="AJ53" i="63"/>
  <c r="AC20" i="63"/>
  <c r="AT65" i="63"/>
  <c r="AP100" i="63"/>
  <c r="AB89" i="63"/>
  <c r="AV51" i="63"/>
  <c r="AD55" i="63"/>
  <c r="AT51" i="63"/>
  <c r="Z9" i="63"/>
  <c r="AJ74" i="63"/>
  <c r="Z56" i="63"/>
  <c r="Y72" i="63"/>
  <c r="AS10" i="63"/>
  <c r="AN23" i="63"/>
  <c r="AI24" i="63"/>
  <c r="AI30" i="63"/>
  <c r="AI18" i="63"/>
  <c r="T20" i="63"/>
  <c r="AS8" i="63"/>
  <c r="AH38" i="63"/>
  <c r="AM23" i="63"/>
  <c r="AJ36" i="63"/>
  <c r="AN60" i="63"/>
  <c r="AO61" i="63"/>
  <c r="AO59" i="63"/>
  <c r="AK47" i="63"/>
  <c r="AP32" i="63"/>
  <c r="AK28" i="63"/>
  <c r="AU49" i="63"/>
  <c r="AF84" i="63"/>
  <c r="AA28" i="63"/>
  <c r="AU44" i="63"/>
  <c r="AF63" i="63"/>
  <c r="V107" i="63"/>
  <c r="AF43" i="63"/>
  <c r="AU82" i="63"/>
  <c r="AU36" i="63"/>
  <c r="AP56" i="63"/>
  <c r="AU92" i="63"/>
  <c r="AF54" i="63"/>
  <c r="AK84" i="63"/>
  <c r="AA89" i="63"/>
  <c r="AU59" i="63"/>
  <c r="AU27" i="63"/>
  <c r="AA91" i="63"/>
  <c r="AP69" i="63"/>
  <c r="AA67" i="63"/>
  <c r="AA45" i="63"/>
  <c r="AA50" i="63"/>
  <c r="V64" i="63"/>
  <c r="AK60" i="63"/>
  <c r="AP63" i="63"/>
  <c r="AK43" i="63"/>
  <c r="V46" i="63"/>
  <c r="V45" i="63"/>
  <c r="AU105" i="63"/>
  <c r="AK35" i="63"/>
  <c r="AU95" i="63"/>
  <c r="AA53" i="63"/>
  <c r="AA46" i="63"/>
  <c r="AN158" i="72"/>
  <c r="AO16" i="63"/>
  <c r="AC84" i="63"/>
  <c r="AE64" i="63"/>
  <c r="S21" i="63"/>
  <c r="AD21" i="63"/>
  <c r="AS63" i="63"/>
  <c r="AD88" i="63"/>
  <c r="AT28" i="63"/>
  <c r="V28" i="63"/>
  <c r="AN26" i="72"/>
  <c r="AQ46" i="63"/>
  <c r="Y59" i="63"/>
  <c r="U42" i="63"/>
  <c r="AU99" i="63"/>
  <c r="AA65" i="63"/>
  <c r="AP84" i="63"/>
  <c r="AT63" i="63"/>
  <c r="AM32" i="63"/>
  <c r="AA105" i="63"/>
  <c r="AF29" i="63"/>
  <c r="Y94" i="72"/>
  <c r="AM86" i="63"/>
  <c r="AK104" i="63"/>
  <c r="AS41" i="63"/>
  <c r="AE101" i="63"/>
  <c r="AK41" i="63"/>
  <c r="AK38" i="63"/>
  <c r="AQ24" i="63"/>
  <c r="AJ34" i="63"/>
  <c r="AH28" i="63"/>
  <c r="V39" i="63"/>
  <c r="AF33" i="63"/>
  <c r="Y20" i="63"/>
  <c r="V36" i="63"/>
  <c r="AF48" i="63"/>
  <c r="AB53" i="63"/>
  <c r="AQ94" i="63"/>
  <c r="T49" i="63"/>
  <c r="AE81" i="63"/>
  <c r="U58" i="63"/>
  <c r="Y25" i="63"/>
  <c r="AN10" i="63"/>
  <c r="Y33" i="63"/>
  <c r="AN11" i="63"/>
  <c r="AM28" i="63"/>
  <c r="AD62" i="63"/>
  <c r="AO57" i="63"/>
  <c r="AU52" i="63"/>
  <c r="AK51" i="63"/>
  <c r="AA103" i="63"/>
  <c r="V105" i="63"/>
  <c r="AF58" i="63"/>
  <c r="V97" i="63"/>
  <c r="V52" i="63"/>
  <c r="V63" i="63"/>
  <c r="AA33" i="63"/>
  <c r="AA71" i="63"/>
  <c r="AP54" i="63"/>
  <c r="AK99" i="63"/>
  <c r="V96" i="63"/>
  <c r="AP99" i="63"/>
  <c r="AU87" i="63"/>
  <c r="AU43" i="63"/>
  <c r="AK88" i="63"/>
  <c r="AP65" i="63"/>
  <c r="AF94" i="63"/>
  <c r="AF71" i="63"/>
  <c r="V41" i="63"/>
  <c r="AJ14" i="63"/>
  <c r="I14" i="81"/>
  <c r="AC96" i="63"/>
  <c r="AS9" i="63"/>
  <c r="Y101" i="72"/>
  <c r="AJ92" i="63"/>
  <c r="AQ77" i="63"/>
  <c r="AG84" i="63"/>
  <c r="AE18" i="63"/>
  <c r="AO24" i="63"/>
  <c r="AB53" i="81"/>
  <c r="AN151" i="72"/>
  <c r="AD49" i="63"/>
  <c r="AH58" i="63"/>
  <c r="AC65" i="63"/>
  <c r="X41" i="63"/>
  <c r="AJ103" i="63"/>
  <c r="AN51" i="63"/>
  <c r="AO77" i="63"/>
  <c r="Y233" i="72"/>
  <c r="AO117" i="72"/>
  <c r="AC218" i="78"/>
  <c r="I20" i="78"/>
  <c r="I17" i="78"/>
  <c r="AH36" i="63"/>
  <c r="Y56" i="63"/>
  <c r="AO49" i="63"/>
  <c r="AO41" i="63"/>
  <c r="T21" i="63"/>
  <c r="AO12" i="72"/>
  <c r="AH29" i="63"/>
  <c r="W11" i="63"/>
  <c r="AH8" i="63"/>
  <c r="AS100" i="63"/>
  <c r="AO76" i="63"/>
  <c r="AI51" i="63"/>
  <c r="U76" i="63"/>
  <c r="X55" i="63"/>
  <c r="AO84" i="63"/>
  <c r="AH86" i="63"/>
  <c r="AL85" i="63"/>
  <c r="Y62" i="63"/>
  <c r="AD35" i="63"/>
  <c r="AO53" i="63"/>
  <c r="AV61" i="63"/>
  <c r="Z90" i="63"/>
  <c r="AT104" i="63"/>
  <c r="AG85" i="63"/>
  <c r="U95" i="63"/>
  <c r="AR53" i="63"/>
  <c r="X24" i="63"/>
  <c r="AN22" i="63"/>
  <c r="Z75" i="63"/>
  <c r="AH24" i="63"/>
  <c r="AO103" i="63"/>
  <c r="AJ40" i="63"/>
  <c r="AL88" i="63"/>
  <c r="AC24" i="63"/>
  <c r="AK81" i="63"/>
  <c r="AV77" i="63"/>
  <c r="Z107" i="63"/>
  <c r="AH25" i="63"/>
  <c r="AA26" i="63"/>
  <c r="AT35" i="63"/>
  <c r="U24" i="63"/>
  <c r="U50" i="63"/>
  <c r="AI55" i="63"/>
  <c r="Z11" i="63"/>
  <c r="AD44" i="63"/>
  <c r="AQ70" i="63"/>
  <c r="AM45" i="63"/>
  <c r="AT86" i="63"/>
  <c r="U56" i="63"/>
  <c r="AL72" i="63"/>
  <c r="AC41" i="63"/>
  <c r="W42" i="63"/>
  <c r="Z105" i="63"/>
  <c r="AQ75" i="63"/>
  <c r="AV69" i="63"/>
  <c r="U98" i="63"/>
  <c r="AQ58" i="63"/>
  <c r="Z27" i="63"/>
  <c r="AS12" i="63"/>
  <c r="AH15" i="63"/>
  <c r="Y60" i="63"/>
  <c r="AR74" i="63"/>
  <c r="X40" i="63"/>
  <c r="AK91" i="63"/>
  <c r="AG23" i="63"/>
  <c r="AO28" i="63"/>
  <c r="AJ29" i="63"/>
  <c r="AS70" i="63"/>
  <c r="AN32" i="63"/>
  <c r="T11" i="63"/>
  <c r="Y14" i="63"/>
  <c r="AM20" i="63"/>
  <c r="AT27" i="63"/>
  <c r="Z66" i="63"/>
  <c r="AF93" i="63"/>
  <c r="V49" i="63"/>
  <c r="AF28" i="63"/>
  <c r="AF50" i="63"/>
  <c r="AP33" i="63"/>
  <c r="AF85" i="63"/>
  <c r="AF60" i="63"/>
  <c r="AU40" i="63"/>
  <c r="AP50" i="63"/>
  <c r="V54" i="63"/>
  <c r="AF98" i="63"/>
  <c r="AF64" i="63"/>
  <c r="V27" i="63"/>
  <c r="AF67" i="63"/>
  <c r="AF70" i="63"/>
  <c r="AF49" i="63"/>
  <c r="AU64" i="63"/>
  <c r="AP88" i="63"/>
  <c r="V47" i="63"/>
  <c r="AV73" i="63"/>
  <c r="AG10" i="63"/>
  <c r="AP200" i="72"/>
  <c r="Y104" i="72"/>
  <c r="AL93" i="63"/>
  <c r="F59" i="63"/>
  <c r="S45" i="63"/>
  <c r="AE72" i="63"/>
  <c r="AD45" i="63"/>
  <c r="U101" i="63"/>
  <c r="AQ99" i="63"/>
  <c r="AM71" i="63"/>
  <c r="T33" i="63"/>
  <c r="AC98" i="63"/>
  <c r="X29" i="63"/>
  <c r="Y82" i="72"/>
  <c r="AN184" i="72"/>
  <c r="AT37" i="63"/>
  <c r="AO99" i="63"/>
  <c r="AR25" i="72"/>
  <c r="AH75" i="63"/>
  <c r="AC314" i="72"/>
  <c r="AV63" i="63"/>
  <c r="I14" i="78"/>
  <c r="AN53" i="72"/>
  <c r="S68" i="63"/>
  <c r="U77" i="63"/>
  <c r="AJ76" i="63"/>
  <c r="T53" i="63"/>
  <c r="U91" i="63"/>
  <c r="AE92" i="63"/>
  <c r="U78" i="63"/>
  <c r="Z51" i="63"/>
  <c r="U32" i="63"/>
  <c r="AI32" i="63"/>
  <c r="AV83" i="63"/>
  <c r="W23" i="63"/>
  <c r="AE67" i="63"/>
  <c r="Z18" i="63"/>
  <c r="X38" i="63"/>
  <c r="AB41" i="63"/>
  <c r="AT61" i="63"/>
  <c r="I16" i="81"/>
  <c r="T61" i="63"/>
  <c r="T54" i="63"/>
  <c r="Z17" i="72"/>
  <c r="AJ55" i="63"/>
  <c r="U52" i="63"/>
  <c r="AN75" i="63"/>
  <c r="AL71" i="63"/>
  <c r="T12" i="63"/>
  <c r="X46" i="63"/>
  <c r="W28" i="63"/>
  <c r="U22" i="63"/>
  <c r="AM25" i="63"/>
  <c r="AH43" i="63"/>
  <c r="AD103" i="63"/>
  <c r="AE34" i="63"/>
  <c r="AO26" i="63"/>
  <c r="AC48" i="63"/>
  <c r="H25" i="74"/>
  <c r="X57" i="63"/>
  <c r="U31" i="63"/>
  <c r="AK101" i="63"/>
  <c r="AB88" i="63"/>
  <c r="AJ15" i="63"/>
  <c r="AA61" i="63"/>
  <c r="AJ51" i="63"/>
  <c r="AC34" i="63"/>
  <c r="AE99" i="63"/>
  <c r="W85" i="63"/>
  <c r="AQ79" i="63"/>
  <c r="Y24" i="63"/>
  <c r="AD83" i="63"/>
  <c r="AQ43" i="63"/>
  <c r="AM10" i="63"/>
  <c r="AT70" i="63"/>
  <c r="U94" i="63"/>
  <c r="V101" i="63"/>
  <c r="AU104" i="63"/>
  <c r="AT58" i="63"/>
  <c r="AQ73" i="63"/>
  <c r="AF32" i="63"/>
  <c r="AT44" i="63"/>
  <c r="AD16" i="63"/>
  <c r="AK45" i="63"/>
  <c r="AL49" i="63"/>
  <c r="AO63" i="63"/>
  <c r="AV81" i="63"/>
  <c r="AH16" i="63"/>
  <c r="AC17" i="63"/>
  <c r="AT60" i="63"/>
  <c r="AP27" i="63"/>
  <c r="AQ82" i="63"/>
  <c r="AC10" i="63"/>
  <c r="AF77" i="63"/>
  <c r="Z66" i="72"/>
  <c r="J10" i="74"/>
  <c r="I24" i="74"/>
  <c r="AU54" i="63"/>
  <c r="AK94" i="63"/>
  <c r="AN17" i="63"/>
  <c r="AG76" i="63"/>
  <c r="AE85" i="63"/>
  <c r="AO94" i="63"/>
  <c r="AT43" i="63"/>
  <c r="AK90" i="63"/>
  <c r="S57" i="63"/>
  <c r="AP40" i="63"/>
  <c r="Z49" i="63"/>
  <c r="AJ61" i="63"/>
  <c r="AS24" i="63"/>
  <c r="AE58" i="63"/>
  <c r="X50" i="63"/>
  <c r="AM24" i="63"/>
  <c r="AK77" i="63"/>
  <c r="AU30" i="63"/>
  <c r="V55" i="63"/>
  <c r="U85" i="63"/>
  <c r="AP106" i="63"/>
  <c r="AC15" i="63"/>
  <c r="AA55" i="63"/>
  <c r="AK56" i="63"/>
  <c r="AN16" i="63"/>
  <c r="AQ9" i="63"/>
  <c r="AL20" i="63"/>
  <c r="AN48" i="63"/>
  <c r="AO32" i="63"/>
  <c r="AJ32" i="63"/>
  <c r="AE16" i="63"/>
  <c r="AE32" i="63"/>
  <c r="AD71" i="63"/>
  <c r="AN24" i="63"/>
  <c r="AI11" i="63"/>
  <c r="AI16" i="63"/>
  <c r="Y11" i="63"/>
  <c r="AS20" i="63"/>
  <c r="AS28" i="63"/>
  <c r="AN9" i="63"/>
  <c r="AR37" i="63"/>
  <c r="AC42" i="63"/>
  <c r="AO30" i="63"/>
  <c r="Y61" i="63"/>
  <c r="AJ62" i="63"/>
  <c r="Z57" i="63"/>
  <c r="AF86" i="63"/>
  <c r="AA101" i="63"/>
  <c r="AU45" i="63"/>
  <c r="V100" i="63"/>
  <c r="AP87" i="63"/>
  <c r="AU66" i="63"/>
  <c r="AF68" i="63"/>
  <c r="V26" i="63"/>
  <c r="AP55" i="63"/>
  <c r="AF101" i="63"/>
  <c r="AU41" i="63"/>
  <c r="AP76" i="63"/>
  <c r="AK66" i="63"/>
  <c r="AA80" i="63"/>
  <c r="AA60" i="63"/>
  <c r="AA85" i="63"/>
  <c r="AF91" i="63"/>
  <c r="AK96" i="63"/>
  <c r="AU32" i="63"/>
  <c r="AK40" i="63"/>
  <c r="AK68" i="63"/>
  <c r="V88" i="63"/>
  <c r="AK80" i="63"/>
  <c r="AU100" i="63"/>
  <c r="AP79" i="63"/>
  <c r="AU107" i="63"/>
  <c r="AA74" i="63"/>
  <c r="AA66" i="63"/>
  <c r="AF106" i="63"/>
  <c r="V84" i="63"/>
  <c r="AK105" i="63"/>
  <c r="AK67" i="63"/>
  <c r="AK89" i="63"/>
  <c r="AP59" i="63"/>
  <c r="V70" i="63"/>
  <c r="AP86" i="63"/>
  <c r="V91" i="63"/>
  <c r="AA49" i="63"/>
  <c r="AP104" i="63"/>
  <c r="V94" i="63"/>
  <c r="AP96" i="63"/>
  <c r="AK102" i="63"/>
  <c r="V103" i="63"/>
  <c r="AP49" i="63"/>
  <c r="AA92" i="63"/>
  <c r="AF69" i="63"/>
  <c r="AK44" i="63"/>
  <c r="V83" i="63"/>
  <c r="AF46" i="63"/>
  <c r="AP53" i="63"/>
  <c r="V71" i="63"/>
  <c r="AU71" i="63"/>
  <c r="AU93" i="63"/>
  <c r="AK75" i="63"/>
  <c r="V60" i="63"/>
  <c r="AS51" i="63"/>
  <c r="AI57" i="63"/>
  <c r="AI35" i="63"/>
  <c r="AC31" i="63"/>
  <c r="AG61" i="63"/>
  <c r="AA56" i="63"/>
  <c r="AV80" i="63"/>
  <c r="AQ65" i="63"/>
  <c r="Z62" i="63"/>
  <c r="Z19" i="63"/>
  <c r="Y13" i="63"/>
  <c r="AN29" i="63"/>
  <c r="AN31" i="63"/>
  <c r="AJ66" i="63"/>
  <c r="AK106" i="63"/>
  <c r="AK83" i="63"/>
  <c r="V68" i="63"/>
  <c r="AU73" i="63"/>
  <c r="AK61" i="63"/>
  <c r="AU53" i="63"/>
  <c r="V65" i="63"/>
  <c r="AP107" i="63"/>
  <c r="AK72" i="63"/>
  <c r="AK103" i="63"/>
  <c r="AF89" i="63"/>
  <c r="AA98" i="63"/>
  <c r="AO40" i="63"/>
  <c r="U106" i="63"/>
  <c r="AE10" i="63"/>
  <c r="T57" i="63"/>
  <c r="AN71" i="63"/>
  <c r="AD22" i="63"/>
  <c r="AJ31" i="63"/>
  <c r="AP45" i="63"/>
  <c r="AP94" i="63"/>
  <c r="AU78" i="63"/>
  <c r="AK107" i="63"/>
  <c r="V69" i="63"/>
  <c r="AK85" i="63"/>
  <c r="AP57" i="63"/>
  <c r="AK71" i="63"/>
  <c r="AC59" i="72"/>
  <c r="AL103" i="63"/>
  <c r="AI31" i="63"/>
  <c r="AT33" i="63"/>
  <c r="AA63" i="63"/>
  <c r="AU33" i="63"/>
  <c r="AU69" i="63"/>
  <c r="V67" i="63"/>
  <c r="V40" i="63"/>
  <c r="AU50" i="63"/>
  <c r="AU85" i="63"/>
  <c r="AV74" i="63"/>
  <c r="AQ188" i="72"/>
  <c r="AQ29" i="72"/>
  <c r="S92" i="63"/>
  <c r="AR222" i="72"/>
  <c r="AA191" i="72"/>
  <c r="AG80" i="63"/>
  <c r="U41" i="63"/>
  <c r="T59" i="63"/>
  <c r="AN85" i="72"/>
  <c r="AO135" i="72"/>
  <c r="AC116" i="72"/>
  <c r="AS96" i="63"/>
  <c r="AH102" i="63"/>
  <c r="AI14" i="63"/>
  <c r="AH31" i="63"/>
  <c r="AN25" i="63"/>
  <c r="AT50" i="63"/>
  <c r="X37" i="63"/>
  <c r="AQ332" i="72"/>
  <c r="AM62" i="63"/>
  <c r="AV91" i="63"/>
  <c r="S76" i="63"/>
  <c r="H7" i="78"/>
  <c r="AJ83" i="63"/>
  <c r="AN61" i="63"/>
  <c r="U13" i="63"/>
  <c r="AV72" i="63"/>
  <c r="AN62" i="63"/>
  <c r="AE91" i="63"/>
  <c r="AC54" i="63"/>
  <c r="AD60" i="63"/>
  <c r="AT22" i="63"/>
  <c r="U14" i="63"/>
  <c r="U57" i="63"/>
  <c r="W60" i="63"/>
  <c r="AA98" i="72"/>
  <c r="AO92" i="63"/>
  <c r="AB86" i="63"/>
  <c r="AM30" i="63"/>
  <c r="X30" i="63"/>
  <c r="AI86" i="63"/>
  <c r="Y8" i="63"/>
  <c r="U12" i="63"/>
  <c r="AC23" i="63"/>
  <c r="AG95" i="63"/>
  <c r="AO39" i="72"/>
  <c r="AN58" i="63"/>
  <c r="W21" i="63"/>
  <c r="F39" i="63"/>
  <c r="AD23" i="63"/>
  <c r="S28" i="63"/>
  <c r="AQ87" i="63"/>
  <c r="Z98" i="63"/>
  <c r="AS85" i="63"/>
  <c r="S49" i="63"/>
  <c r="AI56" i="63"/>
  <c r="U39" i="63"/>
  <c r="AC21" i="63"/>
  <c r="AR14" i="63"/>
  <c r="S89" i="63"/>
  <c r="AE22" i="63"/>
  <c r="AK64" i="63"/>
  <c r="AG29" i="63"/>
  <c r="AO78" i="63"/>
  <c r="AE33" i="63"/>
  <c r="AP89" i="63"/>
  <c r="AT42" i="63"/>
  <c r="X43" i="63"/>
  <c r="V32" i="63"/>
  <c r="V12" i="63"/>
  <c r="AN21" i="63"/>
  <c r="AF26" i="63"/>
  <c r="AF82" i="63"/>
  <c r="AC37" i="63"/>
  <c r="AL53" i="63"/>
  <c r="AU37" i="63"/>
  <c r="AC91" i="63"/>
  <c r="AQ189" i="72"/>
  <c r="Z78" i="63"/>
  <c r="AO18" i="63"/>
  <c r="Z31" i="63"/>
  <c r="AK52" i="63"/>
  <c r="AA88" i="63"/>
  <c r="AR52" i="63"/>
  <c r="Z40" i="63"/>
  <c r="U61" i="63"/>
  <c r="X35" i="63"/>
  <c r="AO89" i="63"/>
  <c r="AR33" i="63"/>
  <c r="AF39" i="63"/>
  <c r="AB57" i="63"/>
  <c r="U19" i="63"/>
  <c r="S34" i="63"/>
  <c r="AH26" i="63"/>
  <c r="AK9" i="63"/>
  <c r="V48" i="63"/>
  <c r="AF17" i="63"/>
  <c r="AP35" i="63"/>
  <c r="W74" i="63"/>
  <c r="AP67" i="63"/>
  <c r="V37" i="63"/>
  <c r="AU10" i="63"/>
  <c r="AR50" i="63"/>
  <c r="AG71" i="63"/>
  <c r="AF95" i="63"/>
  <c r="U59" i="63"/>
  <c r="AQ71" i="63"/>
  <c r="AL30" i="63"/>
  <c r="AP74" i="63"/>
  <c r="AF72" i="63"/>
  <c r="T63" i="63"/>
  <c r="AO64" i="63"/>
  <c r="Z61" i="63"/>
  <c r="AP34" i="63"/>
  <c r="AM43" i="63"/>
  <c r="V76" i="63"/>
  <c r="AV78" i="63"/>
  <c r="AS32" i="63"/>
  <c r="AT26" i="63"/>
  <c r="AI59" i="63"/>
  <c r="AI33" i="63"/>
  <c r="W77" i="63"/>
  <c r="AR34" i="63"/>
  <c r="AM34" i="63"/>
  <c r="AF38" i="63"/>
  <c r="AP10" i="63"/>
  <c r="AK20" i="63"/>
  <c r="AK97" i="63"/>
  <c r="AT102" i="63"/>
  <c r="AF37" i="63"/>
  <c r="AE13" i="63"/>
  <c r="AB61" i="63"/>
  <c r="AU28" i="63"/>
  <c r="U107" i="63"/>
  <c r="AA32" i="63"/>
  <c r="AQ51" i="63"/>
  <c r="AG27" i="63"/>
  <c r="T50" i="63"/>
  <c r="AE52" i="63"/>
  <c r="U105" i="63"/>
  <c r="Z12" i="63"/>
  <c r="AE78" i="63"/>
  <c r="AI71" i="63"/>
  <c r="AN26" i="63"/>
  <c r="AN18" i="63"/>
  <c r="T29" i="63"/>
  <c r="AI17" i="63"/>
  <c r="AD32" i="63"/>
  <c r="AI27" i="63"/>
  <c r="AS26" i="63"/>
  <c r="AH32" i="63"/>
  <c r="AO29" i="63"/>
  <c r="U28" i="63"/>
  <c r="T60" i="63"/>
  <c r="U62" i="63"/>
  <c r="Z63" i="63"/>
  <c r="AF25" i="63"/>
  <c r="AF31" i="63"/>
  <c r="AK74" i="63"/>
  <c r="AU8" i="63"/>
  <c r="AA43" i="63"/>
  <c r="AP71" i="63"/>
  <c r="AA35" i="63"/>
  <c r="AA10" i="63"/>
  <c r="AU11" i="63"/>
  <c r="AP97" i="63"/>
  <c r="V30" i="63"/>
  <c r="AP105" i="63"/>
  <c r="AP61" i="63"/>
  <c r="AU81" i="63"/>
  <c r="AU61" i="63"/>
  <c r="AF51" i="63"/>
  <c r="AK82" i="63"/>
  <c r="AP14" i="63"/>
  <c r="AK22" i="63"/>
  <c r="AA90" i="63"/>
  <c r="AK27" i="63"/>
  <c r="AF57" i="63"/>
  <c r="AP83" i="63"/>
  <c r="AP42" i="63"/>
  <c r="AP80" i="63"/>
  <c r="AF56" i="63"/>
  <c r="AA86" i="63"/>
  <c r="AF88" i="63"/>
  <c r="Z20" i="63"/>
  <c r="AA82" i="63"/>
  <c r="AJ63" i="63"/>
  <c r="AJ84" i="63"/>
  <c r="AH20" i="63"/>
  <c r="AU17" i="63"/>
  <c r="AR24" i="63"/>
  <c r="AS22" i="63"/>
  <c r="AF23" i="63"/>
  <c r="AL28" i="63"/>
  <c r="Z60" i="63"/>
  <c r="AT12" i="63"/>
  <c r="T25" i="63"/>
  <c r="T31" i="63"/>
  <c r="AI8" i="63"/>
  <c r="AC47" i="63"/>
  <c r="AE27" i="63"/>
  <c r="AJ58" i="63"/>
  <c r="AU83" i="63"/>
  <c r="AU42" i="63"/>
  <c r="AA57" i="63"/>
  <c r="AK79" i="63"/>
  <c r="V85" i="63"/>
  <c r="AK48" i="63"/>
  <c r="AP82" i="63"/>
  <c r="AU56" i="63"/>
  <c r="AF40" i="63"/>
  <c r="AU29" i="63"/>
  <c r="AF53" i="63"/>
  <c r="AK73" i="63"/>
  <c r="AA76" i="63"/>
  <c r="AA79" i="63"/>
  <c r="AK100" i="63"/>
  <c r="AP66" i="63"/>
  <c r="V50" i="63"/>
  <c r="AP90" i="63"/>
  <c r="AJ18" i="63"/>
  <c r="AJ24" i="63"/>
  <c r="V51" i="63"/>
  <c r="AM44" i="63"/>
  <c r="AU35" i="63"/>
  <c r="T51" i="63"/>
  <c r="Z85" i="63"/>
  <c r="AD10" i="63"/>
  <c r="T24" i="63"/>
  <c r="U33" i="63"/>
  <c r="AP24" i="63"/>
  <c r="V89" i="63"/>
  <c r="AU90" i="63"/>
  <c r="AF41" i="63"/>
  <c r="AK26" i="63"/>
  <c r="AU89" i="63"/>
  <c r="AU101" i="63"/>
  <c r="AA78" i="63"/>
  <c r="AF76" i="63"/>
  <c r="AA100" i="63"/>
  <c r="AA41" i="63"/>
  <c r="AU74" i="63"/>
  <c r="AG24" i="63"/>
  <c r="AD57" i="63"/>
  <c r="AO70" i="63"/>
  <c r="AI10" i="63"/>
  <c r="S31" i="63"/>
  <c r="AT66" i="63"/>
  <c r="AA81" i="63"/>
  <c r="AF27" i="63"/>
  <c r="AF55" i="63"/>
  <c r="AK21" i="63"/>
  <c r="AF103" i="63"/>
  <c r="AU51" i="63"/>
  <c r="AK50" i="63"/>
  <c r="T55" i="63"/>
  <c r="AL90" i="63"/>
  <c r="W105" i="63"/>
  <c r="W107" i="63"/>
  <c r="Y66" i="63"/>
  <c r="Y65" i="63"/>
  <c r="AD65" i="63"/>
  <c r="AS65" i="63"/>
  <c r="AI66" i="63"/>
  <c r="AR63" i="63"/>
  <c r="S63" i="63"/>
  <c r="AM70" i="63"/>
  <c r="X69" i="63"/>
  <c r="AR66" i="63"/>
  <c r="W26" i="63"/>
  <c r="W46" i="63"/>
  <c r="AL33" i="63"/>
  <c r="AV20" i="63"/>
  <c r="AL8" i="63"/>
  <c r="W14" i="63"/>
  <c r="AB27" i="63"/>
  <c r="AQ32" i="63"/>
  <c r="AV9" i="63"/>
  <c r="AV15" i="63"/>
  <c r="AL31" i="63"/>
  <c r="AL61" i="63"/>
  <c r="W9" i="63"/>
  <c r="AG54" i="63"/>
  <c r="AQ12" i="63"/>
  <c r="AQ14" i="63"/>
  <c r="AV60" i="63"/>
  <c r="AV26" i="63"/>
  <c r="AB40" i="63"/>
  <c r="AQ11" i="63"/>
  <c r="AQ45" i="63"/>
  <c r="AG22" i="63"/>
  <c r="W53" i="63"/>
  <c r="AB23" i="63"/>
  <c r="AQ18" i="63"/>
  <c r="AV35" i="63"/>
  <c r="AG55" i="63"/>
  <c r="AV29" i="63"/>
  <c r="AL52" i="63"/>
  <c r="AV49" i="63"/>
  <c r="AG51" i="63"/>
  <c r="AG14" i="63"/>
  <c r="AB22" i="63"/>
  <c r="AQ8" i="63"/>
  <c r="AG46" i="63"/>
  <c r="AB46" i="63"/>
  <c r="AV39" i="63"/>
  <c r="AV44" i="63"/>
  <c r="AB37" i="63"/>
  <c r="W37" i="63"/>
  <c r="AB47" i="63"/>
  <c r="W41" i="63"/>
  <c r="AV40" i="63"/>
  <c r="AV47" i="63"/>
  <c r="W44" i="63"/>
  <c r="AV37" i="63"/>
  <c r="W47" i="63"/>
  <c r="AL43" i="63"/>
  <c r="AQ42" i="63"/>
  <c r="AQ47" i="63"/>
  <c r="AL38" i="63"/>
  <c r="AO22" i="63"/>
  <c r="AO45" i="63"/>
  <c r="AJ77" i="63"/>
  <c r="AE50" i="63"/>
  <c r="AO54" i="63"/>
  <c r="AE39" i="63"/>
  <c r="AJ75" i="63"/>
  <c r="U11" i="63"/>
  <c r="AE41" i="63"/>
  <c r="AJ60" i="63"/>
  <c r="AT39" i="63"/>
  <c r="AE15" i="63"/>
  <c r="AO15" i="63"/>
  <c r="AO96" i="63"/>
  <c r="AO88" i="63"/>
  <c r="AJ78" i="63"/>
  <c r="U82" i="63"/>
  <c r="AE69" i="63"/>
  <c r="AJ38" i="63"/>
  <c r="AJ27" i="63"/>
  <c r="AE94" i="63"/>
  <c r="AO34" i="63"/>
  <c r="U64" i="63"/>
  <c r="Z36" i="63"/>
  <c r="AT67" i="63"/>
  <c r="Z30" i="63"/>
  <c r="AJ21" i="63"/>
  <c r="AE28" i="63"/>
  <c r="Z100" i="63"/>
  <c r="AJ19" i="63"/>
  <c r="AE73" i="63"/>
  <c r="AO74" i="63"/>
  <c r="AO21" i="63"/>
  <c r="AT32" i="63"/>
  <c r="AO80" i="63"/>
  <c r="Z10" i="63"/>
  <c r="AJ47" i="63"/>
  <c r="AJ46" i="63"/>
  <c r="U46" i="63"/>
  <c r="AT18" i="63"/>
  <c r="AT54" i="63"/>
  <c r="AT105" i="63"/>
  <c r="AT53" i="63"/>
  <c r="AT20" i="63"/>
  <c r="Z45" i="63"/>
  <c r="AE14" i="63"/>
  <c r="AT91" i="63"/>
  <c r="AE30" i="63"/>
  <c r="AO72" i="63"/>
  <c r="AT59" i="63"/>
  <c r="AT52" i="63"/>
  <c r="AJ28" i="63"/>
  <c r="AO19" i="63"/>
  <c r="Z97" i="63"/>
  <c r="AE26" i="63"/>
  <c r="U40" i="63"/>
  <c r="AE97" i="63"/>
  <c r="AE71" i="63"/>
  <c r="AE54" i="63"/>
  <c r="AT46" i="63"/>
  <c r="AT73" i="63"/>
  <c r="AE96" i="63"/>
  <c r="AO10" i="63"/>
  <c r="AT77" i="63"/>
  <c r="AT8" i="63"/>
  <c r="AT17" i="63"/>
  <c r="AT15" i="63"/>
  <c r="AT106" i="63"/>
  <c r="AE37" i="63"/>
  <c r="AT75" i="63"/>
  <c r="AT79" i="63"/>
  <c r="AT87" i="63"/>
  <c r="U16" i="63"/>
  <c r="AJ70" i="63"/>
  <c r="Z39" i="63"/>
  <c r="AO100" i="63"/>
  <c r="AE48" i="63"/>
  <c r="U70" i="63"/>
  <c r="AT107" i="63"/>
  <c r="AO82" i="63"/>
  <c r="AT78" i="63"/>
  <c r="Z80" i="63"/>
  <c r="AJ42" i="63"/>
  <c r="AJ101" i="63"/>
  <c r="U54" i="63"/>
  <c r="AJ48" i="63"/>
  <c r="U51" i="63"/>
  <c r="AT89" i="63"/>
  <c r="AJ96" i="63"/>
  <c r="AO71" i="63"/>
  <c r="AE102" i="63"/>
  <c r="AE88" i="63"/>
  <c r="Z91" i="63"/>
  <c r="U87" i="63"/>
  <c r="AS58" i="63"/>
  <c r="AN59" i="63"/>
  <c r="T56" i="63"/>
  <c r="AS54" i="63"/>
  <c r="AN57" i="63"/>
  <c r="Y53" i="63"/>
  <c r="AS55" i="63"/>
  <c r="AS57" i="63"/>
  <c r="AS56" i="63"/>
  <c r="AI53" i="63"/>
  <c r="AS72" i="63"/>
  <c r="AI70" i="63"/>
  <c r="T72" i="63"/>
  <c r="AD51" i="63"/>
  <c r="AS50" i="63"/>
  <c r="AD50" i="63"/>
  <c r="Y48" i="63"/>
  <c r="AS49" i="63"/>
  <c r="AD48" i="63"/>
  <c r="AS48" i="63"/>
  <c r="AN52" i="63"/>
  <c r="AN50" i="63"/>
  <c r="AI48" i="63"/>
  <c r="AD52" i="63"/>
  <c r="AN49" i="63"/>
  <c r="AI52" i="63"/>
  <c r="W84" i="63"/>
  <c r="W82" i="63"/>
  <c r="AV85" i="63"/>
  <c r="W72" i="63"/>
  <c r="AL73" i="63"/>
  <c r="AV75" i="63"/>
  <c r="AQ88" i="63"/>
  <c r="W71" i="63"/>
  <c r="AL75" i="63"/>
  <c r="AQ78" i="63"/>
  <c r="W81" i="63"/>
  <c r="AL87" i="63"/>
  <c r="AB70" i="63"/>
  <c r="AQ84" i="63"/>
  <c r="AG83" i="63"/>
  <c r="AB72" i="63"/>
  <c r="W78" i="63"/>
  <c r="AG69" i="63"/>
  <c r="AL76" i="63"/>
  <c r="AB69" i="63"/>
  <c r="AB71" i="63"/>
  <c r="W73" i="63"/>
  <c r="AL81" i="63"/>
  <c r="AG78" i="63"/>
  <c r="AV82" i="63"/>
  <c r="W76" i="63"/>
  <c r="AB78" i="63"/>
  <c r="AV86" i="63"/>
  <c r="AB73" i="63"/>
  <c r="AL83" i="63"/>
  <c r="AI15" i="63"/>
  <c r="AD30" i="63"/>
  <c r="AD13" i="63"/>
  <c r="AD19" i="63"/>
  <c r="AS11" i="63"/>
  <c r="T19" i="63"/>
  <c r="AD26" i="63"/>
  <c r="AS21" i="63"/>
  <c r="AD31" i="63"/>
  <c r="AS18" i="63"/>
  <c r="AN28" i="63"/>
  <c r="Y21" i="63"/>
  <c r="AD18" i="63"/>
  <c r="AS31" i="63"/>
  <c r="T22" i="63"/>
  <c r="AN19" i="63"/>
  <c r="AS15" i="63"/>
  <c r="AD15" i="63"/>
  <c r="AI26" i="63"/>
  <c r="Y31" i="63"/>
  <c r="AD8" i="63"/>
  <c r="AN30" i="63"/>
  <c r="Y26" i="63"/>
  <c r="AN20" i="63"/>
  <c r="AN12" i="63"/>
  <c r="AD12" i="63"/>
  <c r="Z29" i="63"/>
  <c r="AJ33" i="63"/>
  <c r="AT31" i="63"/>
  <c r="AJ30" i="63"/>
  <c r="S38" i="63"/>
  <c r="X34" i="63"/>
  <c r="AC22" i="63"/>
  <c r="AC13" i="63"/>
  <c r="AC25" i="63"/>
  <c r="AM13" i="63"/>
  <c r="AR16" i="63"/>
  <c r="X21" i="63"/>
  <c r="AH47" i="63"/>
  <c r="AM16" i="63"/>
  <c r="S32" i="63"/>
  <c r="AR21" i="63"/>
  <c r="X12" i="63"/>
  <c r="AM12" i="63"/>
  <c r="AH45" i="63"/>
  <c r="AR28" i="63"/>
  <c r="AR27" i="63"/>
  <c r="AM9" i="63"/>
  <c r="AH44" i="63"/>
  <c r="AM40" i="63"/>
  <c r="AH18" i="63"/>
  <c r="X31" i="63"/>
  <c r="S25" i="63"/>
  <c r="AC45" i="63"/>
  <c r="S39" i="63"/>
  <c r="AM48" i="63"/>
  <c r="AM49" i="63"/>
  <c r="X27" i="63"/>
  <c r="AR43" i="63"/>
  <c r="AC29" i="63"/>
  <c r="AM8" i="63"/>
  <c r="AR40" i="63"/>
  <c r="AM22" i="63"/>
  <c r="AR41" i="63"/>
  <c r="AC39" i="63"/>
  <c r="S22" i="63"/>
  <c r="AH23" i="63"/>
  <c r="X14" i="63"/>
  <c r="AH39" i="63"/>
  <c r="S18" i="63"/>
  <c r="AH22" i="63"/>
  <c r="AC49" i="63"/>
  <c r="AC28" i="63"/>
  <c r="AC33" i="63"/>
  <c r="AC38" i="63"/>
  <c r="X36" i="63"/>
  <c r="AH10" i="63"/>
  <c r="AM39" i="63"/>
  <c r="S23" i="63"/>
  <c r="X16" i="63"/>
  <c r="AH12" i="63"/>
  <c r="AR47" i="63"/>
  <c r="X26" i="63"/>
  <c r="AR38" i="63"/>
  <c r="AH40" i="63"/>
  <c r="AR44" i="63"/>
  <c r="AC43" i="63"/>
  <c r="AH13" i="63"/>
  <c r="X49" i="63"/>
  <c r="AH42" i="63"/>
  <c r="S19" i="63"/>
  <c r="AM11" i="63"/>
  <c r="S33" i="63"/>
  <c r="S15" i="63"/>
  <c r="AM27" i="63"/>
  <c r="AH14" i="63"/>
  <c r="X44" i="63"/>
  <c r="AC18" i="63"/>
  <c r="AR10" i="63"/>
  <c r="X48" i="63"/>
  <c r="AR25" i="63"/>
  <c r="AR46" i="63"/>
  <c r="AH46" i="63"/>
  <c r="S8" i="63"/>
  <c r="AM17" i="63"/>
  <c r="S44" i="63"/>
  <c r="AR48" i="63"/>
  <c r="S43" i="63"/>
  <c r="AC8" i="63"/>
  <c r="AM15" i="63"/>
  <c r="AR39" i="63"/>
  <c r="AR8" i="63"/>
  <c r="S48" i="63"/>
  <c r="AC11" i="63"/>
  <c r="AR22" i="63"/>
  <c r="AR23" i="63"/>
  <c r="AC32" i="63"/>
  <c r="S50" i="63"/>
  <c r="X23" i="63"/>
  <c r="AM42" i="63"/>
  <c r="AR9" i="63"/>
  <c r="AM31" i="63"/>
  <c r="AC30" i="63"/>
  <c r="X9" i="63"/>
  <c r="AM29" i="63"/>
  <c r="S36" i="63"/>
  <c r="AR31" i="63"/>
  <c r="S37" i="63"/>
  <c r="AH9" i="63"/>
  <c r="AR45" i="63"/>
  <c r="AH48" i="63"/>
  <c r="AC36" i="63"/>
  <c r="S42" i="63"/>
  <c r="AM41" i="63"/>
  <c r="AR32" i="63"/>
  <c r="X10" i="63"/>
  <c r="AC50" i="63"/>
  <c r="X33" i="63"/>
  <c r="AM47" i="63"/>
  <c r="X20" i="63"/>
  <c r="AC19" i="63"/>
  <c r="AR30" i="63"/>
  <c r="AH30" i="63"/>
  <c r="X17" i="63"/>
  <c r="AC14" i="63"/>
  <c r="S26" i="63"/>
  <c r="AR20" i="63"/>
  <c r="AM19" i="63"/>
  <c r="S29" i="63"/>
  <c r="S17" i="63"/>
  <c r="S20" i="63"/>
  <c r="S47" i="63"/>
  <c r="AR35" i="63"/>
  <c r="X42" i="63"/>
  <c r="AR49" i="63"/>
  <c r="AH27" i="63"/>
  <c r="AH50" i="63"/>
  <c r="AC35" i="63"/>
  <c r="AC46" i="63"/>
  <c r="X8" i="63"/>
  <c r="S24" i="63"/>
  <c r="AR36" i="63"/>
  <c r="AR17" i="63"/>
  <c r="AH11" i="63"/>
  <c r="AH35" i="63"/>
  <c r="AM14" i="63"/>
  <c r="X13" i="63"/>
  <c r="AK58" i="63"/>
  <c r="V62" i="63"/>
  <c r="V98" i="63"/>
  <c r="V87" i="63"/>
  <c r="AP70" i="63"/>
  <c r="AK37" i="63"/>
  <c r="V82" i="63"/>
  <c r="V35" i="63"/>
  <c r="V29" i="63"/>
  <c r="AF107" i="63"/>
  <c r="AA38" i="63"/>
  <c r="AP47" i="63"/>
  <c r="AA52" i="63"/>
  <c r="AU65" i="63"/>
  <c r="AK53" i="63"/>
  <c r="AF105" i="63"/>
  <c r="AA30" i="63"/>
  <c r="AU34" i="63"/>
  <c r="AA19" i="63"/>
  <c r="AA102" i="63"/>
  <c r="AU58" i="63"/>
  <c r="AF99" i="63"/>
  <c r="AF44" i="63"/>
  <c r="AA23" i="63"/>
  <c r="V92" i="63"/>
  <c r="AP85" i="63"/>
  <c r="AP81" i="63"/>
  <c r="AA106" i="63"/>
  <c r="AA96" i="63"/>
  <c r="AF65" i="63"/>
  <c r="AA83" i="63"/>
  <c r="AK98" i="63"/>
  <c r="AP64" i="63"/>
  <c r="AU91" i="63"/>
  <c r="AA58" i="63"/>
  <c r="AF74" i="63"/>
  <c r="AA93" i="63"/>
  <c r="V44" i="63"/>
  <c r="AF59" i="63"/>
  <c r="AP78" i="63"/>
  <c r="AP46" i="63"/>
  <c r="AU67" i="63"/>
  <c r="V59" i="63"/>
  <c r="AF80" i="63"/>
  <c r="AP91" i="63"/>
  <c r="AA70" i="63"/>
  <c r="AA64" i="63"/>
  <c r="AF90" i="63"/>
  <c r="AA97" i="63"/>
  <c r="AU97" i="63"/>
  <c r="AP39" i="63"/>
  <c r="AP44" i="63"/>
  <c r="V20" i="63"/>
  <c r="AK46" i="63"/>
  <c r="AA47" i="63"/>
  <c r="AP18" i="63"/>
  <c r="AK62" i="63"/>
  <c r="AA87" i="63"/>
  <c r="AF35" i="63"/>
  <c r="AK8" i="63"/>
  <c r="AU88" i="63"/>
  <c r="V79" i="63"/>
  <c r="AA27" i="63"/>
  <c r="AF52" i="63"/>
  <c r="AU48" i="63"/>
  <c r="AK34" i="63"/>
  <c r="AA12" i="63"/>
  <c r="AK95" i="63"/>
  <c r="AF100" i="63"/>
  <c r="AF61" i="63"/>
  <c r="V18" i="63"/>
  <c r="AA94" i="63"/>
  <c r="AF47" i="63"/>
  <c r="AA11" i="63"/>
  <c r="AF24" i="63"/>
  <c r="V24" i="63"/>
  <c r="V31" i="63"/>
  <c r="V38" i="63"/>
  <c r="AU38" i="63"/>
  <c r="AP77" i="63"/>
  <c r="AP95" i="63"/>
  <c r="AP51" i="63"/>
  <c r="V77" i="63"/>
  <c r="V106" i="63"/>
  <c r="V33" i="63"/>
  <c r="AA44" i="63"/>
  <c r="V34" i="63"/>
  <c r="AP36" i="63"/>
  <c r="AK10" i="63"/>
  <c r="AP62" i="63"/>
  <c r="AP48" i="63"/>
  <c r="AK29" i="63"/>
  <c r="AU62" i="63"/>
  <c r="V53" i="63"/>
  <c r="AF102" i="63"/>
  <c r="AU63" i="63"/>
  <c r="AK87" i="63"/>
  <c r="AU31" i="63"/>
  <c r="AU23" i="63"/>
  <c r="AP30" i="63"/>
  <c r="AU102" i="63"/>
  <c r="AK69" i="63"/>
  <c r="V43" i="63"/>
  <c r="AP68" i="63"/>
  <c r="AK70" i="63"/>
  <c r="AU39" i="63"/>
  <c r="AK54" i="63"/>
  <c r="AU94" i="63"/>
  <c r="AU24" i="63"/>
  <c r="AA29" i="63"/>
  <c r="AF104" i="63"/>
  <c r="AK63" i="63"/>
  <c r="AP52" i="63"/>
  <c r="V66" i="63"/>
  <c r="AA54" i="63"/>
  <c r="AF66" i="63"/>
  <c r="AP58" i="63"/>
  <c r="AA8" i="63"/>
  <c r="AU84" i="63"/>
  <c r="AK42" i="63"/>
  <c r="AK12" i="63"/>
  <c r="AP38" i="63"/>
  <c r="AA15" i="63"/>
  <c r="AA107" i="63"/>
  <c r="V57" i="63"/>
  <c r="AP75" i="63"/>
  <c r="V93" i="63"/>
  <c r="AA59" i="63"/>
  <c r="AP60" i="63"/>
  <c r="AU26" i="63"/>
  <c r="AU55" i="63"/>
  <c r="AP72" i="63"/>
  <c r="V13" i="63"/>
  <c r="AF73" i="63"/>
  <c r="AP17" i="63"/>
  <c r="AF16" i="63"/>
  <c r="AA34" i="63"/>
  <c r="AP101" i="63"/>
  <c r="AK36" i="63"/>
  <c r="AA69" i="63"/>
  <c r="AF36" i="63"/>
  <c r="AP19" i="63"/>
  <c r="AK11" i="63"/>
  <c r="AF12" i="63"/>
  <c r="AP16" i="63"/>
  <c r="AF11" i="63"/>
  <c r="AP93" i="63"/>
  <c r="AA104" i="63"/>
  <c r="V81" i="63"/>
  <c r="V75" i="63"/>
  <c r="AA72" i="63"/>
  <c r="AP22" i="63"/>
  <c r="AU12" i="63"/>
  <c r="AA40" i="63"/>
  <c r="AU98" i="63"/>
  <c r="V10" i="63"/>
  <c r="AF96" i="63"/>
  <c r="AA68" i="63"/>
  <c r="V104" i="63"/>
  <c r="AA36" i="63"/>
  <c r="V16" i="63"/>
  <c r="AK16" i="63"/>
  <c r="AP21" i="63"/>
  <c r="AA39" i="63"/>
  <c r="V56" i="63"/>
  <c r="AU47" i="63"/>
  <c r="AU60" i="63"/>
  <c r="AA37" i="63"/>
  <c r="AF22" i="63"/>
  <c r="V74" i="63"/>
  <c r="AU70" i="63"/>
  <c r="AP28" i="63"/>
  <c r="V86" i="63"/>
  <c r="AA48" i="63"/>
  <c r="AP31" i="63"/>
  <c r="AU57" i="63"/>
  <c r="AU103" i="63"/>
  <c r="V61" i="63"/>
  <c r="AK65" i="63"/>
  <c r="AK39" i="63"/>
  <c r="AK13" i="63"/>
  <c r="AF42" i="63"/>
  <c r="V58" i="63"/>
  <c r="V102" i="63"/>
  <c r="AA51" i="63"/>
  <c r="AF92" i="63"/>
  <c r="AP73" i="63"/>
  <c r="AP43" i="63"/>
  <c r="V21" i="63"/>
  <c r="AU16" i="63"/>
  <c r="V25" i="63"/>
  <c r="V19" i="63"/>
  <c r="AP11" i="63"/>
  <c r="AK23" i="63"/>
  <c r="AA22" i="63"/>
  <c r="AP15" i="63"/>
  <c r="AF19" i="63"/>
  <c r="AK15" i="63"/>
  <c r="V17" i="63"/>
  <c r="AF10" i="63"/>
  <c r="AP8" i="63"/>
  <c r="AK18" i="63"/>
  <c r="AK17" i="63"/>
  <c r="AU9" i="63"/>
  <c r="V8" i="63"/>
  <c r="AK24" i="63"/>
  <c r="AF15" i="63"/>
  <c r="AU21" i="63"/>
  <c r="V23" i="63"/>
  <c r="AU25" i="63"/>
  <c r="AA9" i="63"/>
  <c r="AF20" i="63"/>
  <c r="AA77" i="63"/>
  <c r="AF79" i="63"/>
  <c r="AA75" i="63"/>
  <c r="AF21" i="63"/>
  <c r="AU18" i="63"/>
  <c r="AP20" i="63"/>
  <c r="V72" i="63"/>
  <c r="AU72" i="63"/>
  <c r="AF13" i="63"/>
  <c r="AF78" i="63"/>
  <c r="AF75" i="63"/>
  <c r="V78" i="63"/>
  <c r="AA73" i="63"/>
  <c r="AK19" i="63"/>
  <c r="AU22" i="63"/>
  <c r="AA16" i="63"/>
  <c r="AU75" i="63"/>
  <c r="AU79" i="63"/>
  <c r="AA21" i="63"/>
  <c r="AU80" i="63"/>
  <c r="AU15" i="63"/>
  <c r="AU19" i="63"/>
  <c r="V15" i="63"/>
  <c r="V14" i="63"/>
  <c r="AK25" i="63"/>
  <c r="AA18" i="63"/>
  <c r="AK78" i="63"/>
  <c r="AA20" i="63"/>
  <c r="AP9" i="63"/>
  <c r="AP12" i="63"/>
  <c r="AP25" i="63"/>
  <c r="AA25" i="63"/>
  <c r="AA24" i="63"/>
  <c r="AU20" i="63"/>
  <c r="AF8" i="63"/>
  <c r="AU77" i="63"/>
  <c r="AF18" i="63"/>
  <c r="V22" i="63"/>
  <c r="V73" i="63"/>
  <c r="V9" i="63"/>
  <c r="AF14" i="63"/>
  <c r="AA13" i="63"/>
  <c r="AA17" i="63"/>
  <c r="AP23" i="63"/>
  <c r="AU76" i="63"/>
  <c r="AU13" i="63"/>
  <c r="AF9" i="63"/>
  <c r="AK14" i="63"/>
  <c r="AK76" i="63"/>
  <c r="V11" i="63"/>
  <c r="AA14" i="63"/>
  <c r="AP13" i="63"/>
  <c r="AU14" i="63"/>
  <c r="V80" i="63"/>
  <c r="BA80" i="63" l="1"/>
  <c r="BA11" i="63"/>
  <c r="BA9" i="63"/>
  <c r="BA73" i="63"/>
  <c r="BA22" i="63"/>
  <c r="BA14" i="63"/>
  <c r="BA15" i="63"/>
  <c r="BA78" i="63"/>
  <c r="BA72" i="63"/>
  <c r="BA23" i="63"/>
  <c r="BA8" i="63"/>
  <c r="BA17" i="63"/>
  <c r="BA19" i="63"/>
  <c r="BA25" i="63"/>
  <c r="BA21" i="63"/>
  <c r="BA102" i="63"/>
  <c r="BA58" i="63"/>
  <c r="BA61" i="63"/>
  <c r="BA86" i="63"/>
  <c r="BA74" i="63"/>
  <c r="BA56" i="63"/>
  <c r="BA16" i="63"/>
  <c r="BA104" i="63"/>
  <c r="BA10" i="63"/>
  <c r="BA75" i="63"/>
  <c r="BA81" i="63"/>
  <c r="BA13" i="63"/>
  <c r="BA93" i="63"/>
  <c r="BA57" i="63"/>
  <c r="BA66" i="63"/>
  <c r="BA43" i="63"/>
  <c r="BA53" i="63"/>
  <c r="BA34" i="63"/>
  <c r="BA33" i="63"/>
  <c r="BA106" i="63"/>
  <c r="BA77" i="63"/>
  <c r="BA38" i="63"/>
  <c r="BA31" i="63"/>
  <c r="BA24" i="63"/>
  <c r="BA18" i="63"/>
  <c r="BA79" i="63"/>
  <c r="BA20" i="63"/>
  <c r="BA59" i="63"/>
  <c r="BA44" i="63"/>
  <c r="BA92" i="63"/>
  <c r="BA29" i="63"/>
  <c r="BA35" i="63"/>
  <c r="BA82" i="63"/>
  <c r="BA87" i="63"/>
  <c r="BA98" i="63"/>
  <c r="BA62" i="63"/>
  <c r="AX24" i="63"/>
  <c r="AX47" i="63"/>
  <c r="AX20" i="63"/>
  <c r="AX17" i="63"/>
  <c r="AX29" i="63"/>
  <c r="AX26" i="63"/>
  <c r="AX42" i="63"/>
  <c r="AX37" i="63"/>
  <c r="AX36" i="63"/>
  <c r="AX50" i="63"/>
  <c r="AX48" i="63"/>
  <c r="AX43" i="63"/>
  <c r="AX44" i="63"/>
  <c r="AX8" i="63"/>
  <c r="AX15" i="63"/>
  <c r="AX33" i="63"/>
  <c r="AX19" i="63"/>
  <c r="AX23" i="63"/>
  <c r="AX18" i="63"/>
  <c r="AX22" i="63"/>
  <c r="AX39" i="63"/>
  <c r="AX25" i="63"/>
  <c r="AX32" i="63"/>
  <c r="AX38" i="63"/>
  <c r="AY22" i="63"/>
  <c r="AY19" i="63"/>
  <c r="BB76" i="63"/>
  <c r="BB73" i="63"/>
  <c r="BB78" i="63"/>
  <c r="BB81" i="63"/>
  <c r="BB71" i="63"/>
  <c r="BB72" i="63"/>
  <c r="BB82" i="63"/>
  <c r="BB84" i="63"/>
  <c r="AY72" i="63"/>
  <c r="AY56" i="63"/>
  <c r="AZ87" i="63"/>
  <c r="AZ51" i="63"/>
  <c r="AZ54" i="63"/>
  <c r="AZ70" i="63"/>
  <c r="AZ16" i="63"/>
  <c r="AZ40" i="63"/>
  <c r="AZ46" i="63"/>
  <c r="AZ64" i="63"/>
  <c r="AZ82" i="63"/>
  <c r="AZ11" i="63"/>
  <c r="BB47" i="63"/>
  <c r="BB44" i="63"/>
  <c r="BB41" i="63"/>
  <c r="BB37" i="63"/>
  <c r="BB53" i="63"/>
  <c r="BB9" i="63"/>
  <c r="BB14" i="63"/>
  <c r="BB46" i="63"/>
  <c r="BB26" i="63"/>
  <c r="AX63" i="63"/>
  <c r="BB107" i="63"/>
  <c r="BB105" i="63"/>
  <c r="AY55" i="63"/>
  <c r="AX31" i="63"/>
  <c r="BA89" i="63"/>
  <c r="AZ33" i="63"/>
  <c r="AY24" i="63"/>
  <c r="AY51" i="63"/>
  <c r="BA51" i="63"/>
  <c r="BA50" i="63"/>
  <c r="BA85" i="63"/>
  <c r="AY31" i="63"/>
  <c r="AY25" i="63"/>
  <c r="BA30" i="63"/>
  <c r="AZ62" i="63"/>
  <c r="AY60" i="63"/>
  <c r="AZ28" i="63"/>
  <c r="AY29" i="63"/>
  <c r="AZ105" i="63"/>
  <c r="AY50" i="63"/>
  <c r="AZ107" i="63"/>
  <c r="BB77" i="63"/>
  <c r="BA76" i="63"/>
  <c r="AY63" i="63"/>
  <c r="AZ59" i="63"/>
  <c r="BA37" i="63"/>
  <c r="BB74" i="63"/>
  <c r="BA48" i="63"/>
  <c r="AX34" i="63"/>
  <c r="AZ19" i="63"/>
  <c r="AZ61" i="63"/>
  <c r="AS189" i="86"/>
  <c r="AS189" i="81"/>
  <c r="AS189" i="75"/>
  <c r="AS189" i="78"/>
  <c r="AS189" i="87"/>
  <c r="AS189" i="73"/>
  <c r="AS189" i="74"/>
  <c r="BA12" i="63"/>
  <c r="BA32" i="63"/>
  <c r="AX89" i="63"/>
  <c r="AZ39" i="63"/>
  <c r="AX49" i="63"/>
  <c r="AX28" i="63"/>
  <c r="BB21" i="63"/>
  <c r="AQ39" i="73"/>
  <c r="AQ39" i="78"/>
  <c r="AQ39" i="75"/>
  <c r="AQ39" i="87"/>
  <c r="AQ39" i="86"/>
  <c r="AQ39" i="81"/>
  <c r="AQ39" i="74"/>
  <c r="AZ12" i="63"/>
  <c r="AK98" i="81"/>
  <c r="AK98" i="73"/>
  <c r="AK98" i="78"/>
  <c r="AK98" i="75"/>
  <c r="AK98" i="74"/>
  <c r="AK98" i="87"/>
  <c r="AK98" i="86"/>
  <c r="BB60" i="63"/>
  <c r="AZ57" i="63"/>
  <c r="AZ14" i="63"/>
  <c r="AZ13" i="63"/>
  <c r="AX76" i="63"/>
  <c r="AS332" i="86"/>
  <c r="AS332" i="81"/>
  <c r="AS332" i="78"/>
  <c r="AM116" i="75"/>
  <c r="AM116" i="81"/>
  <c r="AM116" i="86"/>
  <c r="AM116" i="74"/>
  <c r="AM116" i="78"/>
  <c r="AM116" i="73"/>
  <c r="AM116" i="87"/>
  <c r="AQ135" i="86"/>
  <c r="AQ135" i="75"/>
  <c r="AQ135" i="81"/>
  <c r="AQ135" i="73"/>
  <c r="AQ135" i="74"/>
  <c r="AQ135" i="78"/>
  <c r="AQ135" i="87"/>
  <c r="AP85" i="86"/>
  <c r="AP85" i="81"/>
  <c r="AP85" i="74"/>
  <c r="AP85" i="78"/>
  <c r="AP85" i="75"/>
  <c r="AP85" i="87"/>
  <c r="AP85" i="73"/>
  <c r="AY59" i="63"/>
  <c r="AZ41" i="63"/>
  <c r="AK191" i="74"/>
  <c r="AK191" i="73"/>
  <c r="AK191" i="87"/>
  <c r="AK191" i="86"/>
  <c r="AK191" i="81"/>
  <c r="AK191" i="78"/>
  <c r="AK191" i="75"/>
  <c r="AT222" i="86"/>
  <c r="AT222" i="78"/>
  <c r="AT222" i="81"/>
  <c r="AX92" i="63"/>
  <c r="AS29" i="78"/>
  <c r="AS29" i="86"/>
  <c r="AS29" i="74"/>
  <c r="AS29" i="75"/>
  <c r="AS29" i="73"/>
  <c r="AS29" i="87"/>
  <c r="AS29" i="81"/>
  <c r="AS188" i="73"/>
  <c r="AS188" i="74"/>
  <c r="AS188" i="75"/>
  <c r="AS188" i="87"/>
  <c r="AS188" i="86"/>
  <c r="AS188" i="81"/>
  <c r="AS188" i="78"/>
  <c r="BA40" i="63"/>
  <c r="BA67" i="63"/>
  <c r="AM59" i="81"/>
  <c r="AM59" i="78"/>
  <c r="AM59" i="86"/>
  <c r="AM59" i="75"/>
  <c r="AM59" i="74"/>
  <c r="AM59" i="87"/>
  <c r="AM59" i="73"/>
  <c r="BA69" i="63"/>
  <c r="AY57" i="63"/>
  <c r="AZ106" i="63"/>
  <c r="BA65" i="63"/>
  <c r="BA68" i="63"/>
  <c r="BA60" i="63"/>
  <c r="BA71" i="63"/>
  <c r="BA83" i="63"/>
  <c r="BA103" i="63"/>
  <c r="BA94" i="63"/>
  <c r="BA91" i="63"/>
  <c r="BA70" i="63"/>
  <c r="BA84" i="63"/>
  <c r="BA88" i="63"/>
  <c r="BA26" i="63"/>
  <c r="BA100" i="63"/>
  <c r="AZ85" i="63"/>
  <c r="BA55" i="63"/>
  <c r="AX57" i="63"/>
  <c r="AJ66" i="73"/>
  <c r="AJ66" i="78"/>
  <c r="AJ66" i="74"/>
  <c r="AJ66" i="75"/>
  <c r="AJ66" i="81"/>
  <c r="AJ66" i="86"/>
  <c r="AJ66" i="87"/>
  <c r="BA101" i="63"/>
  <c r="AZ94" i="63"/>
  <c r="BB85" i="63"/>
  <c r="AZ31" i="63"/>
  <c r="AZ22" i="63"/>
  <c r="BB28" i="63"/>
  <c r="AY12" i="63"/>
  <c r="AZ52" i="63"/>
  <c r="AJ17" i="78"/>
  <c r="AJ17" i="74"/>
  <c r="AJ17" i="87"/>
  <c r="AJ17" i="86"/>
  <c r="AJ17" i="73"/>
  <c r="AJ17" i="75"/>
  <c r="AJ17" i="81"/>
  <c r="AY54" i="63"/>
  <c r="AY61" i="63"/>
  <c r="BB23" i="63"/>
  <c r="AZ32" i="63"/>
  <c r="AZ78" i="63"/>
  <c r="AZ91" i="63"/>
  <c r="AY53" i="63"/>
  <c r="AZ77" i="63"/>
  <c r="AX68" i="63"/>
  <c r="AP53" i="81"/>
  <c r="AP53" i="73"/>
  <c r="AP53" i="74"/>
  <c r="AP53" i="87"/>
  <c r="AP53" i="86"/>
  <c r="AP53" i="78"/>
  <c r="AP53" i="75"/>
  <c r="AM314" i="81"/>
  <c r="AM314" i="78"/>
  <c r="AM314" i="86"/>
  <c r="AT25" i="81"/>
  <c r="AT25" i="74"/>
  <c r="AT25" i="78"/>
  <c r="AT25" i="73"/>
  <c r="AT25" i="86"/>
  <c r="AT25" i="87"/>
  <c r="AT25" i="75"/>
  <c r="AP184" i="81"/>
  <c r="AP184" i="78"/>
  <c r="AP184" i="74"/>
  <c r="AP184" i="75"/>
  <c r="AP184" i="73"/>
  <c r="AP184" i="87"/>
  <c r="AP184" i="86"/>
  <c r="AI82" i="73"/>
  <c r="AI82" i="87"/>
  <c r="AI82" i="74"/>
  <c r="AI82" i="86"/>
  <c r="AI82" i="81"/>
  <c r="AI82" i="75"/>
  <c r="AI82" i="78"/>
  <c r="AY33" i="63"/>
  <c r="AZ101" i="63"/>
  <c r="AX45" i="63"/>
  <c r="AI104" i="81"/>
  <c r="AI104" i="78"/>
  <c r="AI104" i="87"/>
  <c r="AI104" i="75"/>
  <c r="AI104" i="74"/>
  <c r="AI104" i="86"/>
  <c r="AI104" i="73"/>
  <c r="AR200" i="81"/>
  <c r="AR200" i="86"/>
  <c r="AR200" i="87"/>
  <c r="AR200" i="74"/>
  <c r="AR200" i="75"/>
  <c r="AR200" i="73"/>
  <c r="AR200" i="78"/>
  <c r="BA47" i="63"/>
  <c r="BA27" i="63"/>
  <c r="BA54" i="63"/>
  <c r="BA49" i="63"/>
  <c r="AY11" i="63"/>
  <c r="AZ98" i="63"/>
  <c r="BB42" i="63"/>
  <c r="AZ56" i="63"/>
  <c r="AZ50" i="63"/>
  <c r="AZ24" i="63"/>
  <c r="AZ95" i="63"/>
  <c r="AZ76" i="63"/>
  <c r="BB11" i="63"/>
  <c r="AQ12" i="86"/>
  <c r="AQ12" i="81"/>
  <c r="AQ12" i="73"/>
  <c r="AQ12" i="75"/>
  <c r="AQ12" i="74"/>
  <c r="AQ12" i="78"/>
  <c r="AQ12" i="87"/>
  <c r="AY21" i="63"/>
  <c r="AQ117" i="81"/>
  <c r="AQ117" i="73"/>
  <c r="AQ117" i="74"/>
  <c r="AQ117" i="78"/>
  <c r="AQ117" i="86"/>
  <c r="AQ117" i="87"/>
  <c r="AQ117" i="75"/>
  <c r="AI233" i="81"/>
  <c r="AI233" i="78"/>
  <c r="AI233" i="86"/>
  <c r="AP151" i="87"/>
  <c r="AP151" i="78"/>
  <c r="AP151" i="86"/>
  <c r="AP151" i="74"/>
  <c r="AP151" i="75"/>
  <c r="AP151" i="73"/>
  <c r="AP151" i="81"/>
  <c r="AI101" i="75"/>
  <c r="AI101" i="86"/>
  <c r="AI101" i="73"/>
  <c r="AI101" i="87"/>
  <c r="AI101" i="78"/>
  <c r="AI101" i="81"/>
  <c r="AI101" i="74"/>
  <c r="BA41" i="63"/>
  <c r="BA96" i="63"/>
  <c r="BA63" i="63"/>
  <c r="BA52" i="63"/>
  <c r="BA97" i="63"/>
  <c r="BA105" i="63"/>
  <c r="AZ58" i="63"/>
  <c r="AY49" i="63"/>
  <c r="BA36" i="63"/>
  <c r="BA39" i="63"/>
  <c r="AI94" i="74"/>
  <c r="AI94" i="81"/>
  <c r="AI94" i="78"/>
  <c r="AI94" i="73"/>
  <c r="AI94" i="87"/>
  <c r="AI94" i="86"/>
  <c r="AI94" i="75"/>
  <c r="AZ42" i="63"/>
  <c r="AP26" i="81"/>
  <c r="AP26" i="74"/>
  <c r="AP26" i="78"/>
  <c r="AP26" i="73"/>
  <c r="AP26" i="75"/>
  <c r="AP26" i="87"/>
  <c r="AP26" i="86"/>
  <c r="BA28" i="63"/>
  <c r="AX21" i="63"/>
  <c r="AP158" i="81"/>
  <c r="AP158" i="74"/>
  <c r="AP158" i="87"/>
  <c r="AP158" i="86"/>
  <c r="AP158" i="78"/>
  <c r="AP158" i="73"/>
  <c r="AP158" i="75"/>
  <c r="BA45" i="63"/>
  <c r="BA46" i="63"/>
  <c r="BA64" i="63"/>
  <c r="BA107" i="63"/>
  <c r="AY20" i="63"/>
  <c r="AX41" i="63"/>
  <c r="AX35" i="63"/>
  <c r="BA42" i="63"/>
  <c r="AZ21" i="63"/>
  <c r="AK190" i="74"/>
  <c r="AK190" i="87"/>
  <c r="AK190" i="73"/>
  <c r="AK190" i="81"/>
  <c r="AK190" i="78"/>
  <c r="AK190" i="86"/>
  <c r="AK190" i="75"/>
  <c r="AZ63" i="63"/>
  <c r="BA99" i="63"/>
  <c r="AX40" i="63"/>
  <c r="AZ89" i="63"/>
  <c r="BB87" i="63"/>
  <c r="BA95" i="63"/>
  <c r="BA90" i="63"/>
  <c r="AY71" i="63"/>
  <c r="AP8" i="86"/>
  <c r="AP8" i="75"/>
  <c r="AP8" i="78"/>
  <c r="AP8" i="87"/>
  <c r="AP8" i="74"/>
  <c r="AP8" i="73"/>
  <c r="AP8" i="81"/>
  <c r="BB79" i="63"/>
  <c r="AP115" i="73"/>
  <c r="AP115" i="81"/>
  <c r="AP115" i="86"/>
  <c r="AP115" i="75"/>
  <c r="AP115" i="87"/>
  <c r="AP115" i="74"/>
  <c r="AP115" i="78"/>
  <c r="AP5" i="86"/>
  <c r="AP5" i="74"/>
  <c r="AP5" i="78"/>
  <c r="AP5" i="87"/>
  <c r="AP5" i="81"/>
  <c r="AP5" i="73"/>
  <c r="AP5" i="75"/>
  <c r="AK200" i="75"/>
  <c r="AK200" i="78"/>
  <c r="AK200" i="87"/>
  <c r="AK200" i="74"/>
  <c r="AK200" i="81"/>
  <c r="AK200" i="73"/>
  <c r="AK200" i="86"/>
  <c r="BB15" i="63"/>
  <c r="AL235" i="86"/>
  <c r="AL235" i="78"/>
  <c r="AL235" i="81"/>
  <c r="AR137" i="74"/>
  <c r="AR137" i="78"/>
  <c r="AR137" i="87"/>
  <c r="AR137" i="73"/>
  <c r="AR137" i="86"/>
  <c r="AR137" i="75"/>
  <c r="AR137" i="81"/>
  <c r="AX10" i="63"/>
  <c r="AP18" i="74"/>
  <c r="AP18" i="73"/>
  <c r="AP18" i="81"/>
  <c r="AP18" i="86"/>
  <c r="AP18" i="87"/>
  <c r="AP18" i="78"/>
  <c r="AP18" i="75"/>
  <c r="AS169" i="74"/>
  <c r="AS169" i="78"/>
  <c r="AS169" i="75"/>
  <c r="AS169" i="81"/>
  <c r="AS169" i="73"/>
  <c r="AS169" i="86"/>
  <c r="AS169" i="87"/>
  <c r="AQ165" i="75"/>
  <c r="AQ165" i="74"/>
  <c r="AQ165" i="86"/>
  <c r="AQ165" i="73"/>
  <c r="AQ165" i="87"/>
  <c r="AQ165" i="81"/>
  <c r="AQ165" i="78"/>
  <c r="AZ92" i="63"/>
  <c r="AI98" i="75"/>
  <c r="AI98" i="87"/>
  <c r="AI98" i="74"/>
  <c r="AI98" i="86"/>
  <c r="AI98" i="81"/>
  <c r="AI98" i="78"/>
  <c r="AI98" i="73"/>
  <c r="AY15" i="63"/>
  <c r="AX27" i="63"/>
  <c r="AX12" i="63"/>
  <c r="AY18" i="63"/>
  <c r="AS160" i="81"/>
  <c r="AS160" i="78"/>
  <c r="AS160" i="86"/>
  <c r="AS160" i="74"/>
  <c r="AS160" i="87"/>
  <c r="AS160" i="75"/>
  <c r="AS160" i="73"/>
  <c r="AZ10" i="63"/>
  <c r="AY58" i="63"/>
  <c r="AY17" i="63"/>
  <c r="AJ121" i="87"/>
  <c r="AJ121" i="73"/>
  <c r="AJ121" i="81"/>
  <c r="AJ121" i="78"/>
  <c r="AJ121" i="86"/>
  <c r="AJ121" i="74"/>
  <c r="AJ121" i="75"/>
  <c r="AY86" i="63"/>
  <c r="BB54" i="63"/>
  <c r="BB20" i="63"/>
  <c r="BB83" i="63"/>
  <c r="AT63" i="74"/>
  <c r="AT63" i="75"/>
  <c r="AT63" i="87"/>
  <c r="AT63" i="86"/>
  <c r="AT63" i="81"/>
  <c r="AT63" i="73"/>
  <c r="AT63" i="78"/>
  <c r="AX16" i="63"/>
  <c r="AY62" i="63"/>
  <c r="BB49" i="63"/>
  <c r="AX13" i="63"/>
  <c r="AJ155" i="81"/>
  <c r="AJ155" i="78"/>
  <c r="AJ155" i="86"/>
  <c r="AJ155" i="74"/>
  <c r="AJ155" i="75"/>
  <c r="AJ155" i="87"/>
  <c r="AJ155" i="73"/>
  <c r="AI36" i="81"/>
  <c r="AI36" i="73"/>
  <c r="AI36" i="86"/>
  <c r="AI36" i="87"/>
  <c r="AI36" i="78"/>
  <c r="AI36" i="75"/>
  <c r="AI36" i="74"/>
  <c r="AT89" i="74"/>
  <c r="AT89" i="78"/>
  <c r="AT89" i="73"/>
  <c r="AT89" i="81"/>
  <c r="AT89" i="87"/>
  <c r="AT89" i="86"/>
  <c r="AT89" i="75"/>
  <c r="AZ83" i="63"/>
  <c r="AX104" i="63"/>
  <c r="AX46" i="63"/>
  <c r="BB68" i="63"/>
  <c r="AX11" i="63"/>
  <c r="AZ69" i="63"/>
  <c r="AX14" i="63"/>
  <c r="AX9" i="63"/>
  <c r="AZ102" i="63"/>
  <c r="AY43" i="63"/>
  <c r="AM7" i="78"/>
  <c r="AM7" i="73"/>
  <c r="AM7" i="81"/>
  <c r="AM7" i="75"/>
  <c r="AM7" i="86"/>
  <c r="AM7" i="74"/>
  <c r="AM7" i="87"/>
  <c r="AX30" i="63"/>
  <c r="AZ18" i="63"/>
  <c r="AZ96" i="63"/>
  <c r="AZ66" i="63"/>
  <c r="AY30" i="63"/>
  <c r="BB50" i="63"/>
  <c r="AM110" i="73"/>
  <c r="AM110" i="74"/>
  <c r="AM110" i="75"/>
  <c r="AM110" i="87"/>
  <c r="AM110" i="86"/>
  <c r="AM110" i="81"/>
  <c r="AM110" i="78"/>
  <c r="AZ35" i="63"/>
  <c r="AY27" i="63"/>
  <c r="AZ9" i="63"/>
  <c r="AR14" i="87"/>
  <c r="AR14" i="81"/>
  <c r="AR14" i="75"/>
  <c r="AR14" i="86"/>
  <c r="AR14" i="74"/>
  <c r="AR14" i="73"/>
  <c r="AR14" i="78"/>
  <c r="AY14" i="63"/>
  <c r="AY32" i="63"/>
  <c r="AY70" i="63"/>
  <c r="AY52" i="63"/>
  <c r="BB70" i="63"/>
  <c r="AZ60" i="63"/>
  <c r="AY28" i="63"/>
  <c r="AZ80" i="63"/>
  <c r="AM112" i="74"/>
  <c r="AM112" i="78"/>
  <c r="AM112" i="87"/>
  <c r="AM112" i="86"/>
  <c r="AM112" i="81"/>
  <c r="AM112" i="75"/>
  <c r="AM112" i="73"/>
  <c r="AS127" i="81"/>
  <c r="AS127" i="75"/>
  <c r="AS127" i="87"/>
  <c r="AS127" i="86"/>
  <c r="AS127" i="74"/>
  <c r="AS127" i="78"/>
  <c r="AS127" i="73"/>
  <c r="BB22" i="63"/>
  <c r="AX73" i="63"/>
  <c r="AZ23" i="63"/>
  <c r="AY13" i="63"/>
  <c r="AM37" i="87"/>
  <c r="AM37" i="75"/>
  <c r="AM37" i="86"/>
  <c r="AM37" i="81"/>
  <c r="AM37" i="74"/>
  <c r="AM37" i="73"/>
  <c r="AM37" i="78"/>
  <c r="AS108" i="87"/>
  <c r="AS108" i="81"/>
  <c r="AS108" i="75"/>
  <c r="AS108" i="73"/>
  <c r="AS108" i="86"/>
  <c r="AS108" i="74"/>
  <c r="AS108" i="78"/>
  <c r="AJ60" i="81"/>
  <c r="AJ60" i="87"/>
  <c r="AJ60" i="75"/>
  <c r="AJ60" i="86"/>
  <c r="AJ60" i="73"/>
  <c r="AJ60" i="78"/>
  <c r="AJ60" i="74"/>
  <c r="AZ88" i="63"/>
  <c r="AZ99" i="63"/>
  <c r="BB90" i="63"/>
  <c r="AZ36" i="63"/>
  <c r="AY16" i="63"/>
  <c r="AZ43" i="63"/>
  <c r="BB101" i="63"/>
  <c r="AZ67" i="63"/>
  <c r="BB52" i="63"/>
  <c r="AZ86" i="63"/>
  <c r="AS33" i="87"/>
  <c r="AS33" i="86"/>
  <c r="AS33" i="75"/>
  <c r="AS33" i="74"/>
  <c r="AS33" i="73"/>
  <c r="AS33" i="81"/>
  <c r="AS33" i="78"/>
  <c r="AR60" i="78"/>
  <c r="AR60" i="86"/>
  <c r="AR60" i="74"/>
  <c r="AR60" i="81"/>
  <c r="AR60" i="73"/>
  <c r="AR60" i="75"/>
  <c r="AR60" i="87"/>
  <c r="AX55" i="63"/>
  <c r="AZ55" i="63"/>
  <c r="AZ34" i="63"/>
  <c r="BB67" i="63"/>
  <c r="AZ29" i="63"/>
  <c r="AX88" i="63"/>
  <c r="AQ193" i="87"/>
  <c r="AQ193" i="73"/>
  <c r="AQ193" i="74"/>
  <c r="AQ193" i="81"/>
  <c r="AQ193" i="86"/>
  <c r="AQ193" i="78"/>
  <c r="AQ193" i="75"/>
  <c r="AS124" i="87"/>
  <c r="AS124" i="81"/>
  <c r="AS124" i="78"/>
  <c r="AS124" i="86"/>
  <c r="AS124" i="74"/>
  <c r="AS124" i="73"/>
  <c r="AS124" i="75"/>
  <c r="AJ125" i="73"/>
  <c r="AJ125" i="74"/>
  <c r="AJ125" i="75"/>
  <c r="AJ125" i="86"/>
  <c r="AJ125" i="87"/>
  <c r="AJ125" i="81"/>
  <c r="AJ125" i="78"/>
  <c r="AS113" i="86"/>
  <c r="AS113" i="81"/>
  <c r="AS113" i="75"/>
  <c r="AS113" i="74"/>
  <c r="AS113" i="73"/>
  <c r="AS113" i="78"/>
  <c r="AS113" i="87"/>
  <c r="AT72" i="74"/>
  <c r="AT72" i="81"/>
  <c r="AT72" i="87"/>
  <c r="AT72" i="75"/>
  <c r="AT72" i="73"/>
  <c r="AT72" i="86"/>
  <c r="AT72" i="78"/>
  <c r="AR56" i="73"/>
  <c r="AR56" i="78"/>
  <c r="AR56" i="86"/>
  <c r="AR56" i="87"/>
  <c r="AR56" i="74"/>
  <c r="AR56" i="75"/>
  <c r="AR56" i="81"/>
  <c r="AZ8" i="63"/>
  <c r="BB80" i="63"/>
  <c r="AZ38" i="63"/>
  <c r="AT149" i="81"/>
  <c r="AT149" i="74"/>
  <c r="AT149" i="75"/>
  <c r="AT149" i="78"/>
  <c r="AT149" i="87"/>
  <c r="AT149" i="86"/>
  <c r="AT149" i="73"/>
  <c r="AY9" i="63"/>
  <c r="AL59" i="74"/>
  <c r="AL59" i="75"/>
  <c r="AL59" i="73"/>
  <c r="AL59" i="78"/>
  <c r="AL59" i="86"/>
  <c r="AL59" i="87"/>
  <c r="AL59" i="81"/>
  <c r="AZ72" i="63"/>
  <c r="AZ93" i="63"/>
  <c r="AX51" i="63"/>
  <c r="AZ25" i="63"/>
  <c r="AX105" i="63"/>
  <c r="AZ97" i="63"/>
  <c r="BB13" i="63"/>
  <c r="BB75" i="63"/>
  <c r="AY8" i="63"/>
  <c r="AY47" i="63"/>
  <c r="AZ15" i="63"/>
  <c r="AZ44" i="63"/>
  <c r="AJ11" i="74"/>
  <c r="AJ11" i="81"/>
  <c r="AJ11" i="75"/>
  <c r="AJ11" i="73"/>
  <c r="AJ11" i="86"/>
  <c r="AJ11" i="78"/>
  <c r="AJ11" i="87"/>
  <c r="BB24" i="63"/>
  <c r="AP180" i="81"/>
  <c r="AP180" i="75"/>
  <c r="AP180" i="86"/>
  <c r="AP180" i="87"/>
  <c r="AP180" i="73"/>
  <c r="AP180" i="78"/>
  <c r="AP180" i="74"/>
  <c r="AI28" i="86"/>
  <c r="AI28" i="73"/>
  <c r="AI28" i="75"/>
  <c r="AI28" i="87"/>
  <c r="AI28" i="78"/>
  <c r="AI28" i="74"/>
  <c r="AI28" i="81"/>
  <c r="AK76" i="75"/>
  <c r="AK76" i="81"/>
  <c r="AK76" i="73"/>
  <c r="AK76" i="86"/>
  <c r="AK76" i="74"/>
  <c r="AK76" i="87"/>
  <c r="AK76" i="78"/>
  <c r="AT144" i="81"/>
  <c r="AT144" i="75"/>
  <c r="AT144" i="74"/>
  <c r="AT144" i="78"/>
  <c r="AT144" i="73"/>
  <c r="AT144" i="87"/>
  <c r="AT144" i="86"/>
  <c r="AP201" i="78"/>
  <c r="AP201" i="74"/>
  <c r="AP201" i="86"/>
  <c r="AP201" i="75"/>
  <c r="AP201" i="73"/>
  <c r="AP201" i="87"/>
  <c r="AP201" i="81"/>
  <c r="AJ162" i="75"/>
  <c r="AJ162" i="74"/>
  <c r="AJ162" i="78"/>
  <c r="AJ162" i="73"/>
  <c r="AJ162" i="87"/>
  <c r="AJ162" i="81"/>
  <c r="AJ162" i="86"/>
  <c r="AQ23" i="86"/>
  <c r="AQ23" i="81"/>
  <c r="AQ23" i="73"/>
  <c r="AQ23" i="75"/>
  <c r="AQ23" i="78"/>
  <c r="AQ23" i="74"/>
  <c r="AQ23" i="87"/>
  <c r="AX69" i="63"/>
  <c r="AZ27" i="63"/>
  <c r="AQ100" i="75"/>
  <c r="AQ100" i="87"/>
  <c r="AQ100" i="81"/>
  <c r="AQ100" i="78"/>
  <c r="AQ100" i="86"/>
  <c r="AQ100" i="74"/>
  <c r="AQ100" i="73"/>
  <c r="AQ25" i="87"/>
  <c r="AQ25" i="86"/>
  <c r="AQ25" i="78"/>
  <c r="AQ25" i="73"/>
  <c r="AQ25" i="74"/>
  <c r="AQ25" i="75"/>
  <c r="AQ25" i="81"/>
  <c r="AY26" i="63"/>
  <c r="AZ17" i="63"/>
  <c r="AX85" i="63"/>
  <c r="AY104" i="63"/>
  <c r="BB69" i="63"/>
  <c r="AP88" i="87"/>
  <c r="AP88" i="74"/>
  <c r="AP88" i="81"/>
  <c r="AP88" i="75"/>
  <c r="AP88" i="73"/>
  <c r="AP88" i="78"/>
  <c r="AP88" i="86"/>
  <c r="AZ100" i="63"/>
  <c r="AM162" i="73"/>
  <c r="AM162" i="87"/>
  <c r="AM162" i="81"/>
  <c r="AM162" i="74"/>
  <c r="AM162" i="86"/>
  <c r="AM162" i="75"/>
  <c r="AM162" i="78"/>
  <c r="AT122" i="75"/>
  <c r="AT122" i="78"/>
  <c r="AT122" i="74"/>
  <c r="AT122" i="86"/>
  <c r="AT122" i="73"/>
  <c r="AT122" i="87"/>
  <c r="AT122" i="81"/>
  <c r="AX101" i="63"/>
  <c r="AZ45" i="63"/>
  <c r="AR160" i="86"/>
  <c r="AR160" i="81"/>
  <c r="AR160" i="78"/>
  <c r="AR160" i="74"/>
  <c r="AR160" i="75"/>
  <c r="AR160" i="87"/>
  <c r="AR160" i="73"/>
  <c r="AZ20" i="63"/>
  <c r="AQ58" i="78"/>
  <c r="AQ58" i="73"/>
  <c r="AQ58" i="81"/>
  <c r="AQ58" i="75"/>
  <c r="AQ58" i="87"/>
  <c r="AQ58" i="86"/>
  <c r="AQ58" i="74"/>
  <c r="AS32" i="78"/>
  <c r="AS32" i="87"/>
  <c r="AS32" i="73"/>
  <c r="AS32" i="75"/>
  <c r="AS32" i="86"/>
  <c r="AS32" i="74"/>
  <c r="AS32" i="81"/>
  <c r="AL26" i="87"/>
  <c r="AL26" i="86"/>
  <c r="AL26" i="81"/>
  <c r="AL26" i="74"/>
  <c r="AL26" i="73"/>
  <c r="AL26" i="78"/>
  <c r="AL26" i="75"/>
  <c r="AQ88" i="74"/>
  <c r="AQ88" i="86"/>
  <c r="AQ88" i="87"/>
  <c r="AQ88" i="75"/>
  <c r="AQ88" i="73"/>
  <c r="AQ88" i="81"/>
  <c r="AQ88" i="78"/>
  <c r="AQ118" i="86"/>
  <c r="AQ118" i="81"/>
  <c r="AQ118" i="78"/>
  <c r="AQ118" i="74"/>
  <c r="AQ118" i="75"/>
  <c r="AQ118" i="73"/>
  <c r="AQ118" i="87"/>
  <c r="AP110" i="86"/>
  <c r="AP110" i="75"/>
  <c r="AP110" i="78"/>
  <c r="AP110" i="87"/>
  <c r="AP110" i="81"/>
  <c r="AP110" i="74"/>
  <c r="AP110" i="73"/>
  <c r="AY85" i="63"/>
  <c r="AM189" i="87"/>
  <c r="AM189" i="81"/>
  <c r="AM189" i="86"/>
  <c r="AM189" i="78"/>
  <c r="AM189" i="75"/>
  <c r="AM189" i="74"/>
  <c r="AM189" i="73"/>
  <c r="AY75" i="63"/>
  <c r="AQ78" i="78"/>
  <c r="AQ78" i="87"/>
  <c r="AQ78" i="81"/>
  <c r="AQ78" i="73"/>
  <c r="AQ78" i="74"/>
  <c r="AQ78" i="75"/>
  <c r="AQ78" i="86"/>
  <c r="AM119" i="74"/>
  <c r="AM119" i="87"/>
  <c r="AM119" i="78"/>
  <c r="AM119" i="73"/>
  <c r="AM119" i="75"/>
  <c r="AM119" i="86"/>
  <c r="AM119" i="81"/>
  <c r="AX93" i="63"/>
  <c r="AJ41" i="81"/>
  <c r="AJ41" i="75"/>
  <c r="AJ41" i="74"/>
  <c r="AJ41" i="73"/>
  <c r="AJ41" i="78"/>
  <c r="AJ41" i="87"/>
  <c r="AJ41" i="86"/>
  <c r="AL111" i="73"/>
  <c r="AL111" i="74"/>
  <c r="AL111" i="86"/>
  <c r="AL111" i="87"/>
  <c r="AL111" i="78"/>
  <c r="AL111" i="75"/>
  <c r="AL111" i="81"/>
  <c r="AY90" i="63"/>
  <c r="AS50" i="74"/>
  <c r="AS50" i="78"/>
  <c r="AS50" i="86"/>
  <c r="AS50" i="75"/>
  <c r="AS50" i="87"/>
  <c r="AS50" i="73"/>
  <c r="AS50" i="81"/>
  <c r="AM156" i="87"/>
  <c r="AM156" i="81"/>
  <c r="AM156" i="86"/>
  <c r="AM156" i="74"/>
  <c r="AM156" i="73"/>
  <c r="AM156" i="75"/>
  <c r="AM156" i="78"/>
  <c r="BB57" i="63"/>
  <c r="AT174" i="78"/>
  <c r="AT174" i="74"/>
  <c r="AT174" i="81"/>
  <c r="AT174" i="87"/>
  <c r="AT174" i="73"/>
  <c r="AT174" i="86"/>
  <c r="AT174" i="75"/>
  <c r="AR155" i="78"/>
  <c r="AR155" i="86"/>
  <c r="AR155" i="87"/>
  <c r="AR155" i="81"/>
  <c r="AR155" i="74"/>
  <c r="AR155" i="73"/>
  <c r="AR155" i="75"/>
  <c r="AT139" i="75"/>
  <c r="AT139" i="87"/>
  <c r="AT139" i="81"/>
  <c r="AT139" i="86"/>
  <c r="AT139" i="78"/>
  <c r="AT139" i="73"/>
  <c r="AT139" i="74"/>
  <c r="AY37" i="63"/>
  <c r="AM51" i="86"/>
  <c r="AM51" i="74"/>
  <c r="AM51" i="75"/>
  <c r="AM51" i="78"/>
  <c r="AM51" i="81"/>
  <c r="AM51" i="87"/>
  <c r="AM51" i="73"/>
  <c r="AJ59" i="86"/>
  <c r="AJ59" i="81"/>
  <c r="AJ59" i="87"/>
  <c r="AJ59" i="73"/>
  <c r="AJ59" i="75"/>
  <c r="AJ59" i="78"/>
  <c r="AJ59" i="74"/>
  <c r="BB56" i="63"/>
  <c r="AJ161" i="78"/>
  <c r="AJ161" i="73"/>
  <c r="AJ161" i="87"/>
  <c r="AJ161" i="86"/>
  <c r="AJ161" i="81"/>
  <c r="AJ161" i="74"/>
  <c r="AJ161" i="75"/>
  <c r="AJ110" i="73"/>
  <c r="AJ110" i="81"/>
  <c r="AJ110" i="75"/>
  <c r="AJ110" i="74"/>
  <c r="AJ110" i="86"/>
  <c r="AJ110" i="78"/>
  <c r="AJ110" i="87"/>
  <c r="BB104" i="63"/>
  <c r="AJ106" i="81"/>
  <c r="AJ106" i="86"/>
  <c r="AJ106" i="78"/>
  <c r="AJ106" i="75"/>
  <c r="AJ106" i="87"/>
  <c r="AJ106" i="74"/>
  <c r="AJ106" i="73"/>
  <c r="AI152" i="87"/>
  <c r="AI152" i="73"/>
  <c r="AI152" i="86"/>
  <c r="AI152" i="75"/>
  <c r="AI152" i="81"/>
  <c r="AI152" i="74"/>
  <c r="AI152" i="78"/>
  <c r="AK36" i="81"/>
  <c r="AK36" i="74"/>
  <c r="AK36" i="78"/>
  <c r="AK36" i="87"/>
  <c r="AK36" i="75"/>
  <c r="AK36" i="73"/>
  <c r="AK36" i="86"/>
  <c r="AP150" i="74"/>
  <c r="AP150" i="73"/>
  <c r="AP150" i="75"/>
  <c r="AP150" i="86"/>
  <c r="AP150" i="81"/>
  <c r="AP150" i="78"/>
  <c r="AP150" i="87"/>
  <c r="AL126" i="73"/>
  <c r="AL126" i="74"/>
  <c r="AL126" i="78"/>
  <c r="AL126" i="81"/>
  <c r="AL126" i="86"/>
  <c r="AL126" i="75"/>
  <c r="AL126" i="87"/>
  <c r="AT48" i="73"/>
  <c r="AT48" i="86"/>
  <c r="AT48" i="78"/>
  <c r="AT48" i="75"/>
  <c r="AT48" i="74"/>
  <c r="AT48" i="81"/>
  <c r="AT48" i="87"/>
  <c r="AM180" i="74"/>
  <c r="AM180" i="75"/>
  <c r="AM180" i="78"/>
  <c r="AM180" i="73"/>
  <c r="AM180" i="87"/>
  <c r="AM180" i="81"/>
  <c r="AM180" i="86"/>
  <c r="AS74" i="74"/>
  <c r="AS74" i="86"/>
  <c r="AS74" i="87"/>
  <c r="AS74" i="81"/>
  <c r="AS74" i="78"/>
  <c r="AS74" i="73"/>
  <c r="AS74" i="75"/>
  <c r="AM280" i="86"/>
  <c r="AM280" i="81"/>
  <c r="AM280" i="78"/>
  <c r="AL122" i="74"/>
  <c r="AL122" i="86"/>
  <c r="AL122" i="87"/>
  <c r="AL122" i="78"/>
  <c r="AL122" i="81"/>
  <c r="AL122" i="75"/>
  <c r="AL122" i="73"/>
  <c r="AQ54" i="74"/>
  <c r="AQ54" i="87"/>
  <c r="AQ54" i="73"/>
  <c r="AQ54" i="81"/>
  <c r="AQ54" i="86"/>
  <c r="AQ54" i="78"/>
  <c r="AQ54" i="75"/>
  <c r="AM106" i="86"/>
  <c r="AM106" i="73"/>
  <c r="AM106" i="81"/>
  <c r="AM106" i="74"/>
  <c r="AM106" i="78"/>
  <c r="AM106" i="87"/>
  <c r="AM106" i="75"/>
  <c r="AQ138" i="75"/>
  <c r="AQ138" i="74"/>
  <c r="AQ138" i="81"/>
  <c r="AQ138" i="87"/>
  <c r="AQ138" i="86"/>
  <c r="AQ138" i="78"/>
  <c r="AQ138" i="73"/>
  <c r="AM73" i="87"/>
  <c r="AM73" i="78"/>
  <c r="AM73" i="75"/>
  <c r="AM73" i="73"/>
  <c r="AM73" i="74"/>
  <c r="AM73" i="81"/>
  <c r="AM73" i="86"/>
  <c r="AY69" i="63"/>
  <c r="AR202" i="81"/>
  <c r="AR202" i="74"/>
  <c r="AR202" i="86"/>
  <c r="AR202" i="73"/>
  <c r="AR202" i="78"/>
  <c r="AR202" i="87"/>
  <c r="AR202" i="75"/>
  <c r="AL144" i="86"/>
  <c r="AL144" i="74"/>
  <c r="AL144" i="87"/>
  <c r="AL144" i="73"/>
  <c r="AL144" i="81"/>
  <c r="AL144" i="75"/>
  <c r="AL144" i="78"/>
  <c r="AY98" i="63"/>
  <c r="AM26" i="87"/>
  <c r="AM26" i="75"/>
  <c r="AM26" i="78"/>
  <c r="AM26" i="73"/>
  <c r="AM26" i="74"/>
  <c r="AM26" i="86"/>
  <c r="AM26" i="81"/>
  <c r="AS88" i="78"/>
  <c r="AS88" i="87"/>
  <c r="AS88" i="75"/>
  <c r="AS88" i="86"/>
  <c r="AS88" i="73"/>
  <c r="AS88" i="74"/>
  <c r="AS88" i="81"/>
  <c r="AM205" i="78"/>
  <c r="AM205" i="74"/>
  <c r="AM205" i="81"/>
  <c r="AM205" i="75"/>
  <c r="AM205" i="87"/>
  <c r="AM205" i="86"/>
  <c r="AM205" i="73"/>
  <c r="AL151" i="75"/>
  <c r="AL151" i="74"/>
  <c r="AL151" i="81"/>
  <c r="AL151" i="78"/>
  <c r="AL151" i="86"/>
  <c r="AL151" i="73"/>
  <c r="AL151" i="87"/>
  <c r="AQ128" i="81"/>
  <c r="AQ128" i="86"/>
  <c r="AQ128" i="74"/>
  <c r="AQ128" i="75"/>
  <c r="AQ128" i="87"/>
  <c r="AQ128" i="78"/>
  <c r="AQ128" i="73"/>
  <c r="AR63" i="74"/>
  <c r="AR63" i="78"/>
  <c r="AR63" i="73"/>
  <c r="AR63" i="87"/>
  <c r="AR63" i="75"/>
  <c r="AR63" i="81"/>
  <c r="AR63" i="86"/>
  <c r="AX75" i="63"/>
  <c r="AJ192" i="73"/>
  <c r="AJ192" i="74"/>
  <c r="AJ192" i="75"/>
  <c r="AJ192" i="86"/>
  <c r="AJ192" i="81"/>
  <c r="AJ192" i="78"/>
  <c r="AJ192" i="87"/>
  <c r="AP333" i="81"/>
  <c r="AP333" i="86"/>
  <c r="AP333" i="78"/>
  <c r="AM38" i="86"/>
  <c r="AM38" i="74"/>
  <c r="AM38" i="73"/>
  <c r="AM38" i="78"/>
  <c r="AM38" i="75"/>
  <c r="AM38" i="81"/>
  <c r="AM38" i="87"/>
  <c r="AY46" i="63"/>
  <c r="AR171" i="75"/>
  <c r="AR171" i="87"/>
  <c r="AR171" i="78"/>
  <c r="AR171" i="73"/>
  <c r="AR171" i="74"/>
  <c r="AR171" i="86"/>
  <c r="AR171" i="81"/>
  <c r="AI86" i="87"/>
  <c r="AI86" i="73"/>
  <c r="AI86" i="78"/>
  <c r="AI86" i="81"/>
  <c r="AI86" i="74"/>
  <c r="AI86" i="75"/>
  <c r="AI86" i="86"/>
  <c r="AK123" i="78"/>
  <c r="AK123" i="75"/>
  <c r="AK123" i="74"/>
  <c r="AK123" i="87"/>
  <c r="AK123" i="73"/>
  <c r="AK123" i="86"/>
  <c r="AK123" i="81"/>
  <c r="BB30" i="63"/>
  <c r="AR39" i="73"/>
  <c r="AR39" i="87"/>
  <c r="AR39" i="78"/>
  <c r="AR39" i="74"/>
  <c r="AR39" i="86"/>
  <c r="AR39" i="81"/>
  <c r="AR39" i="75"/>
  <c r="AK31" i="78"/>
  <c r="AK31" i="87"/>
  <c r="AK31" i="75"/>
  <c r="AK31" i="86"/>
  <c r="AK31" i="81"/>
  <c r="AK31" i="74"/>
  <c r="AK31" i="73"/>
  <c r="AK19" i="78"/>
  <c r="AK19" i="74"/>
  <c r="AK19" i="75"/>
  <c r="AK19" i="86"/>
  <c r="AK19" i="87"/>
  <c r="AK19" i="81"/>
  <c r="AK19" i="73"/>
  <c r="AM184" i="74"/>
  <c r="AM184" i="73"/>
  <c r="AM184" i="78"/>
  <c r="AM184" i="87"/>
  <c r="AM184" i="86"/>
  <c r="AM184" i="81"/>
  <c r="AM184" i="75"/>
  <c r="AL45" i="81"/>
  <c r="AL45" i="87"/>
  <c r="AL45" i="78"/>
  <c r="AL45" i="75"/>
  <c r="AL45" i="73"/>
  <c r="AL45" i="74"/>
  <c r="AL45" i="86"/>
  <c r="AQ56" i="73"/>
  <c r="AQ56" i="86"/>
  <c r="AQ56" i="74"/>
  <c r="AQ56" i="87"/>
  <c r="AQ56" i="81"/>
  <c r="AQ56" i="75"/>
  <c r="AQ56" i="78"/>
  <c r="AX100" i="63"/>
  <c r="AL198" i="74"/>
  <c r="AL198" i="78"/>
  <c r="AL198" i="73"/>
  <c r="AL198" i="86"/>
  <c r="AL198" i="81"/>
  <c r="AL198" i="75"/>
  <c r="AL198" i="87"/>
  <c r="AI106" i="74"/>
  <c r="AI106" i="81"/>
  <c r="AI106" i="78"/>
  <c r="AI106" i="75"/>
  <c r="AI106" i="73"/>
  <c r="AI106" i="87"/>
  <c r="AI106" i="86"/>
  <c r="AI155" i="78"/>
  <c r="AI155" i="87"/>
  <c r="AI155" i="75"/>
  <c r="AI155" i="73"/>
  <c r="AI155" i="86"/>
  <c r="AI155" i="74"/>
  <c r="AI155" i="81"/>
  <c r="AR103" i="73"/>
  <c r="AR103" i="74"/>
  <c r="AR103" i="78"/>
  <c r="AR103" i="75"/>
  <c r="AR103" i="87"/>
  <c r="AR103" i="86"/>
  <c r="AR103" i="81"/>
  <c r="AZ74" i="63"/>
  <c r="AT75" i="74"/>
  <c r="AT75" i="73"/>
  <c r="AT75" i="81"/>
  <c r="AT75" i="87"/>
  <c r="AT75" i="75"/>
  <c r="AT75" i="86"/>
  <c r="AT75" i="78"/>
  <c r="AY23" i="63"/>
  <c r="BB59" i="63"/>
  <c r="AJ195" i="86"/>
  <c r="AJ195" i="73"/>
  <c r="AJ195" i="78"/>
  <c r="AJ195" i="81"/>
  <c r="AJ195" i="74"/>
  <c r="AJ195" i="75"/>
  <c r="AJ195" i="87"/>
  <c r="AX78" i="63"/>
  <c r="BB10" i="63"/>
  <c r="BB40" i="63"/>
  <c r="AZ104" i="63"/>
  <c r="AX82" i="63"/>
  <c r="AX67" i="63"/>
  <c r="AZ30" i="63"/>
  <c r="BB64" i="63"/>
  <c r="AX106" i="63"/>
  <c r="AR7" i="75"/>
  <c r="AR7" i="81"/>
  <c r="AR7" i="78"/>
  <c r="AR7" i="74"/>
  <c r="AR7" i="86"/>
  <c r="AR7" i="73"/>
  <c r="AR7" i="87"/>
  <c r="AP87" i="86"/>
  <c r="AP87" i="78"/>
  <c r="AP87" i="73"/>
  <c r="AP87" i="74"/>
  <c r="AP87" i="87"/>
  <c r="AP87" i="75"/>
  <c r="AP87" i="81"/>
  <c r="AI16" i="74"/>
  <c r="AI16" i="87"/>
  <c r="AI16" i="75"/>
  <c r="AI16" i="86"/>
  <c r="AI16" i="81"/>
  <c r="AI16" i="73"/>
  <c r="AI16" i="78"/>
  <c r="AZ48" i="63"/>
  <c r="AY10" i="63"/>
  <c r="BB88" i="63"/>
  <c r="AX79" i="63"/>
  <c r="AY48" i="63"/>
  <c r="AS289" i="86"/>
  <c r="AS289" i="78"/>
  <c r="AS289" i="81"/>
  <c r="AL186" i="74"/>
  <c r="AL186" i="73"/>
  <c r="AL186" i="86"/>
  <c r="AL186" i="81"/>
  <c r="AL186" i="75"/>
  <c r="AL186" i="87"/>
  <c r="AL186" i="78"/>
  <c r="AZ73" i="63"/>
  <c r="AZ79" i="63"/>
  <c r="AY101" i="63"/>
  <c r="AY92" i="63"/>
  <c r="BB45" i="63"/>
  <c r="AQ40" i="86"/>
  <c r="AQ40" i="74"/>
  <c r="AQ40" i="87"/>
  <c r="AQ40" i="81"/>
  <c r="AQ40" i="78"/>
  <c r="AQ40" i="73"/>
  <c r="AQ40" i="75"/>
  <c r="AY77" i="63"/>
  <c r="AS267" i="86"/>
  <c r="AS267" i="78"/>
  <c r="AS267" i="81"/>
  <c r="BB39" i="63"/>
  <c r="AL114" i="86"/>
  <c r="AL114" i="81"/>
  <c r="AL114" i="78"/>
  <c r="AL114" i="73"/>
  <c r="AL114" i="74"/>
  <c r="AL114" i="75"/>
  <c r="AL114" i="87"/>
  <c r="AX64" i="63"/>
  <c r="AZ75" i="63"/>
  <c r="BB86" i="63"/>
  <c r="AX52" i="63"/>
  <c r="AR83" i="78"/>
  <c r="AR83" i="81"/>
  <c r="AR83" i="87"/>
  <c r="AR83" i="86"/>
  <c r="AR83" i="73"/>
  <c r="AR83" i="74"/>
  <c r="AR83" i="75"/>
  <c r="AS66" i="87"/>
  <c r="AS66" i="78"/>
  <c r="AS66" i="75"/>
  <c r="AS66" i="73"/>
  <c r="AS66" i="86"/>
  <c r="AS66" i="81"/>
  <c r="AS66" i="74"/>
  <c r="AL192" i="75"/>
  <c r="AL192" i="73"/>
  <c r="AL192" i="86"/>
  <c r="AL192" i="78"/>
  <c r="AL192" i="74"/>
  <c r="AL192" i="81"/>
  <c r="AL192" i="87"/>
  <c r="AT54" i="86"/>
  <c r="AT54" i="73"/>
  <c r="AT54" i="87"/>
  <c r="AT54" i="81"/>
  <c r="AT54" i="78"/>
  <c r="AT54" i="75"/>
  <c r="AT54" i="74"/>
  <c r="AP91" i="86"/>
  <c r="AP91" i="81"/>
  <c r="AP91" i="75"/>
  <c r="AP91" i="73"/>
  <c r="AP91" i="78"/>
  <c r="AP91" i="74"/>
  <c r="AP91" i="87"/>
  <c r="AT168" i="86"/>
  <c r="AT168" i="73"/>
  <c r="AT168" i="75"/>
  <c r="AT168" i="74"/>
  <c r="AT168" i="81"/>
  <c r="AT168" i="78"/>
  <c r="AT168" i="87"/>
  <c r="AS106" i="73"/>
  <c r="AS106" i="86"/>
  <c r="AS106" i="81"/>
  <c r="AS106" i="87"/>
  <c r="AS106" i="78"/>
  <c r="AS106" i="75"/>
  <c r="AS106" i="74"/>
  <c r="AQ29" i="87"/>
  <c r="AQ29" i="86"/>
  <c r="AQ29" i="74"/>
  <c r="AQ29" i="73"/>
  <c r="AQ29" i="81"/>
  <c r="AQ29" i="78"/>
  <c r="AQ29" i="75"/>
  <c r="BB31" i="63"/>
  <c r="AY106" i="63"/>
  <c r="AS174" i="81"/>
  <c r="AS174" i="78"/>
  <c r="AS174" i="86"/>
  <c r="AS174" i="74"/>
  <c r="AS174" i="75"/>
  <c r="AS174" i="87"/>
  <c r="AS174" i="73"/>
  <c r="AS131" i="78"/>
  <c r="AS131" i="74"/>
  <c r="AS131" i="73"/>
  <c r="AS131" i="87"/>
  <c r="AS131" i="81"/>
  <c r="AS131" i="75"/>
  <c r="AS131" i="86"/>
  <c r="AY68" i="63"/>
  <c r="AQ153" i="73"/>
  <c r="AQ153" i="75"/>
  <c r="AQ153" i="87"/>
  <c r="AQ153" i="74"/>
  <c r="AQ153" i="81"/>
  <c r="AQ153" i="78"/>
  <c r="AQ153" i="86"/>
  <c r="AL123" i="75"/>
  <c r="AL123" i="81"/>
  <c r="AL123" i="87"/>
  <c r="AL123" i="78"/>
  <c r="AL123" i="86"/>
  <c r="AL123" i="74"/>
  <c r="AL123" i="73"/>
  <c r="AK59" i="78"/>
  <c r="AK59" i="86"/>
  <c r="AK59" i="74"/>
  <c r="AK59" i="73"/>
  <c r="AK59" i="81"/>
  <c r="AK59" i="87"/>
  <c r="AK59" i="75"/>
  <c r="AM13" i="78"/>
  <c r="AM13" i="73"/>
  <c r="AM13" i="87"/>
  <c r="AM13" i="75"/>
  <c r="AM13" i="74"/>
  <c r="AM13" i="86"/>
  <c r="AM13" i="81"/>
  <c r="AR20" i="86"/>
  <c r="AR20" i="78"/>
  <c r="AR20" i="73"/>
  <c r="AR20" i="75"/>
  <c r="AR20" i="87"/>
  <c r="AR20" i="74"/>
  <c r="AR20" i="81"/>
  <c r="AM31" i="78"/>
  <c r="AM31" i="73"/>
  <c r="AM31" i="74"/>
  <c r="AM31" i="87"/>
  <c r="AM31" i="86"/>
  <c r="AM31" i="75"/>
  <c r="AM31" i="81"/>
  <c r="AT195" i="73"/>
  <c r="AT195" i="74"/>
  <c r="AT195" i="81"/>
  <c r="AT195" i="86"/>
  <c r="AT195" i="87"/>
  <c r="AT195" i="78"/>
  <c r="AT195" i="75"/>
  <c r="BB32" i="63"/>
  <c r="AL113" i="81"/>
  <c r="AL113" i="86"/>
  <c r="AL113" i="78"/>
  <c r="AL113" i="87"/>
  <c r="AL113" i="74"/>
  <c r="AL113" i="73"/>
  <c r="AL113" i="75"/>
  <c r="AT70" i="75"/>
  <c r="AT70" i="87"/>
  <c r="AT70" i="81"/>
  <c r="AT70" i="86"/>
  <c r="AT70" i="74"/>
  <c r="AT70" i="78"/>
  <c r="AT70" i="73"/>
  <c r="AT24" i="73"/>
  <c r="AT24" i="74"/>
  <c r="AT24" i="78"/>
  <c r="AT24" i="81"/>
  <c r="AT24" i="87"/>
  <c r="AT24" i="75"/>
  <c r="AT24" i="86"/>
  <c r="AM108" i="74"/>
  <c r="AM108" i="86"/>
  <c r="AM108" i="73"/>
  <c r="AM108" i="75"/>
  <c r="AM108" i="78"/>
  <c r="AM108" i="81"/>
  <c r="AM108" i="87"/>
  <c r="AR172" i="81"/>
  <c r="AR172" i="75"/>
  <c r="AR172" i="73"/>
  <c r="AR172" i="74"/>
  <c r="AR172" i="78"/>
  <c r="AR172" i="87"/>
  <c r="AR172" i="86"/>
  <c r="AQ197" i="86"/>
  <c r="AQ197" i="81"/>
  <c r="AQ197" i="78"/>
  <c r="AQ197" i="75"/>
  <c r="AQ197" i="74"/>
  <c r="AQ197" i="87"/>
  <c r="AQ197" i="73"/>
  <c r="AY103" i="63"/>
  <c r="AX99" i="63"/>
  <c r="AX90" i="63"/>
  <c r="AP90" i="74"/>
  <c r="AP90" i="73"/>
  <c r="AP90" i="86"/>
  <c r="AP90" i="81"/>
  <c r="AP90" i="87"/>
  <c r="AP90" i="75"/>
  <c r="AP90" i="78"/>
  <c r="AI168" i="86"/>
  <c r="AI168" i="74"/>
  <c r="AI168" i="87"/>
  <c r="AI168" i="73"/>
  <c r="AI168" i="75"/>
  <c r="AI168" i="81"/>
  <c r="AI168" i="78"/>
  <c r="AL60" i="75"/>
  <c r="AL60" i="73"/>
  <c r="AL60" i="87"/>
  <c r="AL60" i="78"/>
  <c r="AL60" i="81"/>
  <c r="AL60" i="86"/>
  <c r="AL60" i="74"/>
  <c r="AT61" i="78"/>
  <c r="AT61" i="87"/>
  <c r="AT61" i="73"/>
  <c r="AT61" i="74"/>
  <c r="AT61" i="86"/>
  <c r="AT61" i="81"/>
  <c r="AT61" i="75"/>
  <c r="AI344" i="86"/>
  <c r="AI344" i="78"/>
  <c r="AI344" i="81"/>
  <c r="AK156" i="78"/>
  <c r="AK156" i="86"/>
  <c r="AK156" i="74"/>
  <c r="AK156" i="87"/>
  <c r="AK156" i="73"/>
  <c r="AK156" i="75"/>
  <c r="AK156" i="81"/>
  <c r="AR85" i="75"/>
  <c r="AR85" i="81"/>
  <c r="AR85" i="86"/>
  <c r="AR85" i="74"/>
  <c r="AR85" i="78"/>
  <c r="AR85" i="73"/>
  <c r="AR85" i="87"/>
  <c r="AI276" i="81"/>
  <c r="AI276" i="78"/>
  <c r="AI276" i="86"/>
  <c r="AM217" i="74"/>
  <c r="AM217" i="86"/>
  <c r="AM217" i="75"/>
  <c r="AM217" i="78"/>
  <c r="AM217" i="87"/>
  <c r="AM217" i="81"/>
  <c r="AM217" i="73"/>
  <c r="AT189" i="86"/>
  <c r="AT189" i="78"/>
  <c r="AT189" i="73"/>
  <c r="AT189" i="81"/>
  <c r="AT189" i="87"/>
  <c r="AT189" i="74"/>
  <c r="AT189" i="75"/>
  <c r="AL142" i="81"/>
  <c r="AL142" i="73"/>
  <c r="AL142" i="87"/>
  <c r="AL142" i="78"/>
  <c r="AL142" i="86"/>
  <c r="AL142" i="74"/>
  <c r="AL142" i="75"/>
  <c r="AI61" i="87"/>
  <c r="AI61" i="86"/>
  <c r="AI61" i="74"/>
  <c r="AI61" i="73"/>
  <c r="AI61" i="75"/>
  <c r="AI61" i="78"/>
  <c r="AI61" i="81"/>
  <c r="AS7" i="73"/>
  <c r="AS7" i="81"/>
  <c r="AS7" i="75"/>
  <c r="AS7" i="87"/>
  <c r="AS7" i="86"/>
  <c r="AS7" i="78"/>
  <c r="AS7" i="74"/>
  <c r="AR100" i="81"/>
  <c r="AR100" i="73"/>
  <c r="AR100" i="78"/>
  <c r="AR100" i="74"/>
  <c r="AR100" i="75"/>
  <c r="AR100" i="86"/>
  <c r="AR100" i="87"/>
  <c r="AJ44" i="81"/>
  <c r="AJ44" i="78"/>
  <c r="AJ44" i="75"/>
  <c r="AJ44" i="86"/>
  <c r="AJ44" i="73"/>
  <c r="AJ44" i="74"/>
  <c r="AJ44" i="87"/>
  <c r="AM11" i="86"/>
  <c r="AM11" i="75"/>
  <c r="AM11" i="87"/>
  <c r="AM11" i="81"/>
  <c r="AM11" i="73"/>
  <c r="AM11" i="78"/>
  <c r="AM11" i="74"/>
  <c r="AQ45" i="81"/>
  <c r="AQ45" i="73"/>
  <c r="AQ45" i="74"/>
  <c r="AQ45" i="86"/>
  <c r="AQ45" i="78"/>
  <c r="AQ45" i="75"/>
  <c r="AQ45" i="87"/>
  <c r="AS61" i="87"/>
  <c r="AS61" i="78"/>
  <c r="AS61" i="75"/>
  <c r="AS61" i="81"/>
  <c r="AS61" i="74"/>
  <c r="AS61" i="73"/>
  <c r="AS61" i="86"/>
  <c r="AK337" i="78"/>
  <c r="AK337" i="86"/>
  <c r="AK337" i="81"/>
  <c r="AK10" i="74"/>
  <c r="AK10" i="87"/>
  <c r="AK10" i="81"/>
  <c r="AK10" i="75"/>
  <c r="AK10" i="86"/>
  <c r="AK10" i="73"/>
  <c r="AK10" i="78"/>
  <c r="AK37" i="86"/>
  <c r="AK37" i="78"/>
  <c r="AK37" i="74"/>
  <c r="AK37" i="87"/>
  <c r="AK37" i="81"/>
  <c r="AK37" i="75"/>
  <c r="AK37" i="73"/>
  <c r="AJ118" i="78"/>
  <c r="AJ118" i="73"/>
  <c r="AJ118" i="74"/>
  <c r="AJ118" i="86"/>
  <c r="AJ118" i="87"/>
  <c r="AJ118" i="81"/>
  <c r="AJ118" i="75"/>
  <c r="AQ179" i="81"/>
  <c r="AQ179" i="73"/>
  <c r="AQ179" i="74"/>
  <c r="AQ179" i="86"/>
  <c r="AQ179" i="75"/>
  <c r="AQ179" i="78"/>
  <c r="AQ179" i="87"/>
  <c r="AK48" i="87"/>
  <c r="AK48" i="75"/>
  <c r="AK48" i="78"/>
  <c r="AK48" i="73"/>
  <c r="AK48" i="74"/>
  <c r="AK48" i="81"/>
  <c r="AK48" i="86"/>
  <c r="AT352" i="78"/>
  <c r="AT352" i="81"/>
  <c r="AT352" i="86"/>
  <c r="AJ34" i="73"/>
  <c r="AJ34" i="78"/>
  <c r="AJ34" i="86"/>
  <c r="AJ34" i="74"/>
  <c r="AJ34" i="81"/>
  <c r="AJ34" i="75"/>
  <c r="AJ34" i="87"/>
  <c r="AS202" i="81"/>
  <c r="AS202" i="73"/>
  <c r="AS202" i="74"/>
  <c r="AS202" i="78"/>
  <c r="AS202" i="87"/>
  <c r="AS202" i="86"/>
  <c r="AS202" i="75"/>
  <c r="AY87" i="63"/>
  <c r="AT156" i="81"/>
  <c r="AT156" i="78"/>
  <c r="AT156" i="74"/>
  <c r="AT156" i="87"/>
  <c r="AT156" i="75"/>
  <c r="AT156" i="86"/>
  <c r="AT156" i="73"/>
  <c r="AP195" i="86"/>
  <c r="AP195" i="73"/>
  <c r="AP195" i="81"/>
  <c r="AP195" i="78"/>
  <c r="AP195" i="75"/>
  <c r="AP195" i="87"/>
  <c r="AP195" i="74"/>
  <c r="AM87" i="78"/>
  <c r="AM87" i="86"/>
  <c r="AM87" i="75"/>
  <c r="AM87" i="87"/>
  <c r="AM87" i="73"/>
  <c r="AM87" i="74"/>
  <c r="AM87" i="81"/>
  <c r="AR101" i="87"/>
  <c r="AR101" i="73"/>
  <c r="AR101" i="81"/>
  <c r="AR101" i="86"/>
  <c r="AR101" i="75"/>
  <c r="AR101" i="74"/>
  <c r="AR101" i="78"/>
  <c r="AX59" i="63"/>
  <c r="AQ17" i="73"/>
  <c r="AQ17" i="74"/>
  <c r="AQ17" i="81"/>
  <c r="AQ17" i="78"/>
  <c r="AQ17" i="87"/>
  <c r="AQ17" i="86"/>
  <c r="AQ17" i="75"/>
  <c r="AZ103" i="63"/>
  <c r="AM71" i="73"/>
  <c r="AM71" i="74"/>
  <c r="AM71" i="75"/>
  <c r="AM71" i="86"/>
  <c r="AM71" i="87"/>
  <c r="AM71" i="78"/>
  <c r="AM71" i="81"/>
  <c r="AI288" i="78"/>
  <c r="AI288" i="81"/>
  <c r="AI288" i="86"/>
  <c r="AK17" i="75"/>
  <c r="AK17" i="74"/>
  <c r="AK17" i="87"/>
  <c r="AK17" i="73"/>
  <c r="AK17" i="86"/>
  <c r="AK17" i="78"/>
  <c r="AK17" i="81"/>
  <c r="AI73" i="81"/>
  <c r="AI73" i="86"/>
  <c r="AI73" i="78"/>
  <c r="AI73" i="75"/>
  <c r="AI73" i="87"/>
  <c r="AI73" i="74"/>
  <c r="AI73" i="73"/>
  <c r="AM178" i="74"/>
  <c r="AM178" i="81"/>
  <c r="AM178" i="75"/>
  <c r="AM178" i="73"/>
  <c r="AM178" i="86"/>
  <c r="AM178" i="78"/>
  <c r="AM178" i="87"/>
  <c r="BB93" i="63"/>
  <c r="AS186" i="87"/>
  <c r="AS186" i="78"/>
  <c r="AS186" i="81"/>
  <c r="AS186" i="86"/>
  <c r="AS186" i="75"/>
  <c r="AS186" i="73"/>
  <c r="AS186" i="74"/>
  <c r="AT175" i="81"/>
  <c r="AT175" i="78"/>
  <c r="AT175" i="87"/>
  <c r="AT175" i="86"/>
  <c r="AT175" i="74"/>
  <c r="AT175" i="75"/>
  <c r="AT175" i="73"/>
  <c r="AP78" i="74"/>
  <c r="AP78" i="73"/>
  <c r="AP78" i="87"/>
  <c r="AP78" i="86"/>
  <c r="AP78" i="78"/>
  <c r="AP78" i="75"/>
  <c r="AP78" i="81"/>
  <c r="AR65" i="74"/>
  <c r="AR65" i="87"/>
  <c r="AR65" i="73"/>
  <c r="AR65" i="81"/>
  <c r="AR65" i="75"/>
  <c r="AR65" i="78"/>
  <c r="AR65" i="86"/>
  <c r="AY67" i="63"/>
  <c r="AK199" i="86"/>
  <c r="AK199" i="74"/>
  <c r="AK199" i="73"/>
  <c r="AK199" i="87"/>
  <c r="AK199" i="75"/>
  <c r="AK199" i="81"/>
  <c r="AK199" i="78"/>
  <c r="AM143" i="87"/>
  <c r="AM143" i="78"/>
  <c r="AM143" i="73"/>
  <c r="AM143" i="75"/>
  <c r="AM143" i="81"/>
  <c r="AM143" i="86"/>
  <c r="AM143" i="74"/>
  <c r="AJ49" i="73"/>
  <c r="AJ49" i="74"/>
  <c r="AJ49" i="81"/>
  <c r="AJ49" i="75"/>
  <c r="AJ49" i="87"/>
  <c r="AJ49" i="86"/>
  <c r="AJ49" i="78"/>
  <c r="AM191" i="87"/>
  <c r="AM191" i="86"/>
  <c r="AM191" i="78"/>
  <c r="AM191" i="73"/>
  <c r="AM191" i="81"/>
  <c r="AM191" i="75"/>
  <c r="AM191" i="74"/>
  <c r="AR122" i="81"/>
  <c r="AR122" i="87"/>
  <c r="AR122" i="86"/>
  <c r="AR122" i="74"/>
  <c r="AR122" i="78"/>
  <c r="AR122" i="73"/>
  <c r="AR122" i="75"/>
  <c r="AI266" i="81"/>
  <c r="AI266" i="78"/>
  <c r="AI266" i="86"/>
  <c r="AR29" i="74"/>
  <c r="AR29" i="78"/>
  <c r="AR29" i="87"/>
  <c r="AR29" i="81"/>
  <c r="AR29" i="73"/>
  <c r="AR29" i="75"/>
  <c r="AR29" i="86"/>
  <c r="AR57" i="81"/>
  <c r="AR57" i="74"/>
  <c r="AR57" i="87"/>
  <c r="AR57" i="73"/>
  <c r="AR57" i="75"/>
  <c r="AR57" i="86"/>
  <c r="AR57" i="78"/>
  <c r="AP152" i="87"/>
  <c r="AP152" i="86"/>
  <c r="AP152" i="78"/>
  <c r="AP152" i="81"/>
  <c r="AP152" i="75"/>
  <c r="AP152" i="74"/>
  <c r="AP152" i="73"/>
  <c r="AK92" i="81"/>
  <c r="AK92" i="86"/>
  <c r="AK92" i="74"/>
  <c r="AK92" i="73"/>
  <c r="AK92" i="87"/>
  <c r="AK92" i="75"/>
  <c r="AK92" i="78"/>
  <c r="AI114" i="75"/>
  <c r="AI114" i="73"/>
  <c r="AI114" i="87"/>
  <c r="AI114" i="74"/>
  <c r="AI114" i="81"/>
  <c r="AI114" i="78"/>
  <c r="AI114" i="86"/>
  <c r="AJ139" i="73"/>
  <c r="AJ139" i="78"/>
  <c r="AJ139" i="87"/>
  <c r="AJ139" i="74"/>
  <c r="AJ139" i="86"/>
  <c r="AJ139" i="81"/>
  <c r="AJ139" i="75"/>
  <c r="AS44" i="86"/>
  <c r="AS44" i="74"/>
  <c r="AS44" i="75"/>
  <c r="AS44" i="78"/>
  <c r="AS44" i="73"/>
  <c r="AS44" i="87"/>
  <c r="AS44" i="81"/>
  <c r="AQ84" i="74"/>
  <c r="AQ84" i="73"/>
  <c r="AQ84" i="86"/>
  <c r="AQ84" i="81"/>
  <c r="AQ84" i="75"/>
  <c r="AQ84" i="87"/>
  <c r="AQ84" i="78"/>
  <c r="BB8" i="63"/>
  <c r="AS258" i="78"/>
  <c r="AS258" i="81"/>
  <c r="AS258" i="86"/>
  <c r="AK99" i="87"/>
  <c r="AK99" i="78"/>
  <c r="AK99" i="74"/>
  <c r="AK99" i="73"/>
  <c r="AK99" i="86"/>
  <c r="AK99" i="81"/>
  <c r="AK99" i="75"/>
  <c r="AJ46" i="81"/>
  <c r="AJ46" i="78"/>
  <c r="AJ46" i="73"/>
  <c r="AJ46" i="86"/>
  <c r="AJ46" i="74"/>
  <c r="AJ46" i="87"/>
  <c r="AJ46" i="75"/>
  <c r="AK57" i="73"/>
  <c r="AK57" i="74"/>
  <c r="AK57" i="86"/>
  <c r="AK57" i="87"/>
  <c r="AK57" i="81"/>
  <c r="AK57" i="78"/>
  <c r="AK57" i="75"/>
  <c r="AM115" i="87"/>
  <c r="AM115" i="74"/>
  <c r="AM115" i="81"/>
  <c r="AM115" i="73"/>
  <c r="AM115" i="86"/>
  <c r="AM115" i="78"/>
  <c r="AM115" i="75"/>
  <c r="AK180" i="81"/>
  <c r="AK180" i="74"/>
  <c r="AK180" i="87"/>
  <c r="AK180" i="75"/>
  <c r="AK180" i="86"/>
  <c r="AK180" i="73"/>
  <c r="AK180" i="78"/>
  <c r="AM161" i="75"/>
  <c r="AM161" i="87"/>
  <c r="AM161" i="86"/>
  <c r="AM161" i="74"/>
  <c r="AM161" i="73"/>
  <c r="AM161" i="78"/>
  <c r="AM161" i="81"/>
  <c r="AX83" i="63"/>
  <c r="AM54" i="87"/>
  <c r="AM54" i="75"/>
  <c r="AM54" i="74"/>
  <c r="AM54" i="78"/>
  <c r="AM54" i="73"/>
  <c r="AM54" i="81"/>
  <c r="AM54" i="86"/>
  <c r="AJ143" i="75"/>
  <c r="AJ143" i="74"/>
  <c r="AJ143" i="78"/>
  <c r="AJ143" i="73"/>
  <c r="AJ143" i="81"/>
  <c r="AJ143" i="86"/>
  <c r="AJ143" i="87"/>
  <c r="AQ137" i="75"/>
  <c r="AQ137" i="87"/>
  <c r="AQ137" i="78"/>
  <c r="AQ137" i="73"/>
  <c r="AQ137" i="81"/>
  <c r="AQ137" i="86"/>
  <c r="AQ137" i="74"/>
  <c r="AL174" i="78"/>
  <c r="AL174" i="81"/>
  <c r="AL174" i="74"/>
  <c r="AL174" i="75"/>
  <c r="AL174" i="73"/>
  <c r="AL174" i="86"/>
  <c r="AL174" i="87"/>
  <c r="AQ363" i="78"/>
  <c r="AQ363" i="81"/>
  <c r="AQ363" i="86"/>
  <c r="AR17" i="87"/>
  <c r="AR17" i="74"/>
  <c r="AR17" i="73"/>
  <c r="AR17" i="75"/>
  <c r="AR17" i="86"/>
  <c r="AR17" i="81"/>
  <c r="AR17" i="78"/>
  <c r="AP157" i="86"/>
  <c r="AP157" i="81"/>
  <c r="AP157" i="87"/>
  <c r="AP157" i="78"/>
  <c r="AP157" i="73"/>
  <c r="AP157" i="75"/>
  <c r="AP157" i="74"/>
  <c r="AP15" i="75"/>
  <c r="AP15" i="78"/>
  <c r="AP15" i="86"/>
  <c r="AP15" i="87"/>
  <c r="AP15" i="74"/>
  <c r="AP15" i="81"/>
  <c r="AP15" i="73"/>
  <c r="AI69" i="81"/>
  <c r="AI69" i="86"/>
  <c r="AI69" i="87"/>
  <c r="AI69" i="75"/>
  <c r="AI69" i="74"/>
  <c r="AI69" i="78"/>
  <c r="AI69" i="73"/>
  <c r="AM168" i="74"/>
  <c r="AM168" i="75"/>
  <c r="AM168" i="81"/>
  <c r="AM168" i="87"/>
  <c r="AM168" i="73"/>
  <c r="AM168" i="78"/>
  <c r="AM168" i="86"/>
  <c r="AJ30" i="74"/>
  <c r="AJ30" i="78"/>
  <c r="AJ30" i="87"/>
  <c r="AJ30" i="86"/>
  <c r="AJ30" i="81"/>
  <c r="AJ30" i="73"/>
  <c r="AJ30" i="75"/>
  <c r="AM203" i="75"/>
  <c r="AM203" i="78"/>
  <c r="AM203" i="81"/>
  <c r="AM203" i="74"/>
  <c r="AM203" i="73"/>
  <c r="AM203" i="87"/>
  <c r="AM203" i="86"/>
  <c r="AQ10" i="86"/>
  <c r="AQ10" i="81"/>
  <c r="AQ10" i="87"/>
  <c r="AQ10" i="73"/>
  <c r="AQ10" i="75"/>
  <c r="AQ10" i="74"/>
  <c r="AQ10" i="78"/>
  <c r="AL204" i="78"/>
  <c r="AL204" i="75"/>
  <c r="AL204" i="81"/>
  <c r="AL204" i="74"/>
  <c r="AL204" i="87"/>
  <c r="AL204" i="73"/>
  <c r="AL204" i="86"/>
  <c r="AL41" i="86"/>
  <c r="AL41" i="87"/>
  <c r="AL41" i="81"/>
  <c r="AL41" i="78"/>
  <c r="AL41" i="75"/>
  <c r="AL41" i="73"/>
  <c r="AL41" i="74"/>
  <c r="AS60" i="78"/>
  <c r="AS60" i="74"/>
  <c r="AS60" i="87"/>
  <c r="AS60" i="81"/>
  <c r="AS60" i="75"/>
  <c r="AS60" i="86"/>
  <c r="AS60" i="73"/>
  <c r="AK133" i="78"/>
  <c r="AK133" i="75"/>
  <c r="AK133" i="73"/>
  <c r="AK133" i="74"/>
  <c r="AK133" i="87"/>
  <c r="AK133" i="81"/>
  <c r="AK133" i="86"/>
  <c r="AR129" i="74"/>
  <c r="AR129" i="87"/>
  <c r="AR129" i="73"/>
  <c r="AR129" i="86"/>
  <c r="AR129" i="75"/>
  <c r="AR129" i="78"/>
  <c r="AR129" i="81"/>
  <c r="BB16" i="63"/>
  <c r="AT108" i="86"/>
  <c r="AT108" i="73"/>
  <c r="AT108" i="78"/>
  <c r="AT108" i="75"/>
  <c r="AT108" i="74"/>
  <c r="AT108" i="81"/>
  <c r="AT108" i="87"/>
  <c r="AT233" i="81"/>
  <c r="AT233" i="78"/>
  <c r="AT233" i="86"/>
  <c r="AI331" i="86"/>
  <c r="AI331" i="78"/>
  <c r="AI331" i="81"/>
  <c r="AP67" i="86"/>
  <c r="AP67" i="73"/>
  <c r="AP67" i="87"/>
  <c r="AP67" i="78"/>
  <c r="AP67" i="74"/>
  <c r="AP67" i="81"/>
  <c r="AP67" i="75"/>
  <c r="AT20" i="86"/>
  <c r="AT20" i="75"/>
  <c r="AT20" i="81"/>
  <c r="AT20" i="78"/>
  <c r="AT20" i="74"/>
  <c r="AT20" i="87"/>
  <c r="AT20" i="73"/>
  <c r="AI186" i="75"/>
  <c r="AI186" i="74"/>
  <c r="AI186" i="78"/>
  <c r="AI186" i="73"/>
  <c r="AI186" i="86"/>
  <c r="AI186" i="87"/>
  <c r="AI186" i="81"/>
  <c r="AM99" i="73"/>
  <c r="AM99" i="87"/>
  <c r="AM99" i="74"/>
  <c r="AM99" i="75"/>
  <c r="AM99" i="86"/>
  <c r="AM99" i="81"/>
  <c r="AM99" i="78"/>
  <c r="AR289" i="78"/>
  <c r="AR289" i="86"/>
  <c r="AR289" i="81"/>
  <c r="AR273" i="86"/>
  <c r="AR273" i="78"/>
  <c r="AR273" i="81"/>
  <c r="AP164" i="74"/>
  <c r="AP164" i="78"/>
  <c r="AP164" i="81"/>
  <c r="AP164" i="86"/>
  <c r="AP164" i="73"/>
  <c r="AP164" i="75"/>
  <c r="AP164" i="87"/>
  <c r="AP63" i="75"/>
  <c r="AP63" i="87"/>
  <c r="AP63" i="81"/>
  <c r="AP63" i="73"/>
  <c r="AP63" i="78"/>
  <c r="AP63" i="74"/>
  <c r="AP63" i="86"/>
  <c r="AT186" i="78"/>
  <c r="AT186" i="74"/>
  <c r="AT186" i="86"/>
  <c r="AT186" i="75"/>
  <c r="AT186" i="87"/>
  <c r="AT186" i="81"/>
  <c r="AT186" i="73"/>
  <c r="AY107" i="63"/>
  <c r="AY39" i="63"/>
  <c r="AT141" i="74"/>
  <c r="AT141" i="78"/>
  <c r="AT141" i="86"/>
  <c r="AT141" i="87"/>
  <c r="AT141" i="73"/>
  <c r="AT141" i="81"/>
  <c r="AT141" i="75"/>
  <c r="AR53" i="74"/>
  <c r="AR53" i="81"/>
  <c r="AR53" i="75"/>
  <c r="AR53" i="78"/>
  <c r="AR53" i="73"/>
  <c r="AR53" i="87"/>
  <c r="AR53" i="86"/>
  <c r="AM163" i="86"/>
  <c r="AM163" i="75"/>
  <c r="AM163" i="74"/>
  <c r="AM163" i="87"/>
  <c r="AM163" i="81"/>
  <c r="AM163" i="78"/>
  <c r="AM163" i="73"/>
  <c r="AY97" i="63"/>
  <c r="AL182" i="87"/>
  <c r="AL182" i="75"/>
  <c r="AL182" i="81"/>
  <c r="AL182" i="86"/>
  <c r="AL182" i="73"/>
  <c r="AL182" i="74"/>
  <c r="AL182" i="78"/>
  <c r="AM356" i="78"/>
  <c r="AM356" i="81"/>
  <c r="AM356" i="86"/>
  <c r="AJ68" i="75"/>
  <c r="AJ68" i="78"/>
  <c r="AJ68" i="73"/>
  <c r="AJ68" i="86"/>
  <c r="AJ68" i="81"/>
  <c r="AJ68" i="74"/>
  <c r="AJ68" i="87"/>
  <c r="AZ65" i="63"/>
  <c r="AZ47" i="63"/>
  <c r="AZ84" i="63"/>
  <c r="AZ71" i="63"/>
  <c r="AZ53" i="63"/>
  <c r="AY88" i="63"/>
  <c r="AY64" i="63"/>
  <c r="AZ81" i="63"/>
  <c r="AY44" i="63"/>
  <c r="AZ37" i="63"/>
  <c r="AZ26" i="63"/>
  <c r="BB18" i="63"/>
  <c r="AQ169" i="75"/>
  <c r="AQ169" i="73"/>
  <c r="AQ169" i="74"/>
  <c r="AQ169" i="87"/>
  <c r="AQ169" i="86"/>
  <c r="AQ169" i="81"/>
  <c r="AQ169" i="78"/>
  <c r="AY79" i="63"/>
  <c r="AR55" i="75"/>
  <c r="AR55" i="81"/>
  <c r="AR55" i="78"/>
  <c r="AR55" i="87"/>
  <c r="AR55" i="74"/>
  <c r="AR55" i="73"/>
  <c r="AR55" i="86"/>
  <c r="BB48" i="63"/>
  <c r="AK145" i="74"/>
  <c r="AK145" i="73"/>
  <c r="AK145" i="86"/>
  <c r="AK145" i="87"/>
  <c r="AK145" i="75"/>
  <c r="AK145" i="78"/>
  <c r="AK145" i="81"/>
  <c r="AT180" i="86"/>
  <c r="AT180" i="78"/>
  <c r="AT180" i="87"/>
  <c r="AT180" i="74"/>
  <c r="AT180" i="75"/>
  <c r="AT180" i="81"/>
  <c r="AT180" i="73"/>
  <c r="AP178" i="81"/>
  <c r="AP178" i="75"/>
  <c r="AP178" i="78"/>
  <c r="AP178" i="74"/>
  <c r="AP178" i="87"/>
  <c r="AP178" i="86"/>
  <c r="AP178" i="73"/>
  <c r="AR94" i="87"/>
  <c r="AR94" i="86"/>
  <c r="AR94" i="73"/>
  <c r="AR94" i="74"/>
  <c r="AR94" i="78"/>
  <c r="AR94" i="81"/>
  <c r="AR94" i="75"/>
  <c r="AI281" i="86"/>
  <c r="AI281" i="78"/>
  <c r="AI281" i="81"/>
  <c r="AL162" i="75"/>
  <c r="AL162" i="87"/>
  <c r="AL162" i="78"/>
  <c r="AL162" i="81"/>
  <c r="AL162" i="86"/>
  <c r="AL162" i="73"/>
  <c r="AL162" i="74"/>
  <c r="AQ262" i="81"/>
  <c r="AQ262" i="78"/>
  <c r="AQ262" i="86"/>
  <c r="AL107" i="74"/>
  <c r="AL107" i="75"/>
  <c r="AL107" i="81"/>
  <c r="AL107" i="87"/>
  <c r="AL107" i="86"/>
  <c r="AL107" i="73"/>
  <c r="AL107" i="78"/>
  <c r="AP48" i="75"/>
  <c r="AP48" i="87"/>
  <c r="AP48" i="73"/>
  <c r="AP48" i="81"/>
  <c r="AP48" i="74"/>
  <c r="AP48" i="78"/>
  <c r="AP48" i="86"/>
  <c r="AP186" i="73"/>
  <c r="AP186" i="75"/>
  <c r="AP186" i="87"/>
  <c r="AP186" i="74"/>
  <c r="AP186" i="86"/>
  <c r="AP186" i="81"/>
  <c r="AP186" i="78"/>
  <c r="AT203" i="74"/>
  <c r="AT203" i="86"/>
  <c r="AT203" i="75"/>
  <c r="AT203" i="81"/>
  <c r="AT203" i="73"/>
  <c r="AT203" i="78"/>
  <c r="AT203" i="87"/>
  <c r="AL22" i="86"/>
  <c r="AL22" i="74"/>
  <c r="AL22" i="87"/>
  <c r="AL22" i="81"/>
  <c r="AL22" i="78"/>
  <c r="AL22" i="73"/>
  <c r="AL22" i="75"/>
  <c r="AT109" i="78"/>
  <c r="AT109" i="73"/>
  <c r="AT109" i="75"/>
  <c r="AT109" i="74"/>
  <c r="AT109" i="87"/>
  <c r="AT109" i="81"/>
  <c r="AT109" i="86"/>
  <c r="AL265" i="86"/>
  <c r="AL265" i="78"/>
  <c r="AL265" i="81"/>
  <c r="AT136" i="86"/>
  <c r="AT136" i="74"/>
  <c r="AT136" i="75"/>
  <c r="AT136" i="87"/>
  <c r="AT136" i="78"/>
  <c r="AT136" i="81"/>
  <c r="AT136" i="73"/>
  <c r="AK183" i="75"/>
  <c r="AK183" i="73"/>
  <c r="AK183" i="86"/>
  <c r="AK183" i="87"/>
  <c r="AK183" i="81"/>
  <c r="AK183" i="78"/>
  <c r="AK183" i="74"/>
  <c r="AZ49" i="63"/>
  <c r="AZ68" i="63"/>
  <c r="AZ90" i="63"/>
  <c r="AX74" i="63"/>
  <c r="AL165" i="86"/>
  <c r="AL165" i="73"/>
  <c r="AL165" i="75"/>
  <c r="AL165" i="78"/>
  <c r="AL165" i="87"/>
  <c r="AL165" i="81"/>
  <c r="AL165" i="74"/>
  <c r="AJ188" i="75"/>
  <c r="AJ188" i="81"/>
  <c r="AJ188" i="87"/>
  <c r="AJ188" i="74"/>
  <c r="AJ188" i="86"/>
  <c r="AJ188" i="78"/>
  <c r="AJ188" i="73"/>
  <c r="BB97" i="63"/>
  <c r="BB38" i="63"/>
  <c r="AR68" i="73"/>
  <c r="AR68" i="75"/>
  <c r="AR68" i="81"/>
  <c r="AR68" i="87"/>
  <c r="AR68" i="74"/>
  <c r="AR68" i="86"/>
  <c r="AR68" i="78"/>
  <c r="AP134" i="74"/>
  <c r="AP134" i="81"/>
  <c r="AP134" i="87"/>
  <c r="AP134" i="86"/>
  <c r="AP134" i="75"/>
  <c r="AP134" i="73"/>
  <c r="AP134" i="78"/>
  <c r="AM15" i="87"/>
  <c r="AM15" i="74"/>
  <c r="AM15" i="81"/>
  <c r="AM15" i="86"/>
  <c r="AM15" i="75"/>
  <c r="AM15" i="73"/>
  <c r="AM15" i="78"/>
  <c r="AS101" i="87"/>
  <c r="AS101" i="75"/>
  <c r="AS101" i="86"/>
  <c r="AS101" i="81"/>
  <c r="AS101" i="78"/>
  <c r="AS101" i="73"/>
  <c r="AS101" i="74"/>
  <c r="AP172" i="78"/>
  <c r="AP172" i="87"/>
  <c r="AP172" i="75"/>
  <c r="AP172" i="74"/>
  <c r="AP172" i="81"/>
  <c r="AP172" i="86"/>
  <c r="AP172" i="73"/>
  <c r="AS122" i="81"/>
  <c r="AS122" i="78"/>
  <c r="AS122" i="74"/>
  <c r="AS122" i="87"/>
  <c r="AS122" i="86"/>
  <c r="AS122" i="75"/>
  <c r="AS122" i="73"/>
  <c r="BB58" i="63"/>
  <c r="AJ199" i="81"/>
  <c r="AJ199" i="78"/>
  <c r="AJ199" i="87"/>
  <c r="AJ199" i="86"/>
  <c r="AJ199" i="73"/>
  <c r="AJ199" i="75"/>
  <c r="AJ199" i="74"/>
  <c r="BB34" i="63"/>
  <c r="AJ48" i="87"/>
  <c r="AJ48" i="78"/>
  <c r="AJ48" i="75"/>
  <c r="AJ48" i="73"/>
  <c r="AJ48" i="81"/>
  <c r="AJ48" i="74"/>
  <c r="AJ48" i="86"/>
  <c r="AM172" i="86"/>
  <c r="AM172" i="78"/>
  <c r="AM172" i="81"/>
  <c r="AM172" i="74"/>
  <c r="AM172" i="87"/>
  <c r="AM172" i="73"/>
  <c r="AM172" i="75"/>
  <c r="AL47" i="78"/>
  <c r="AL47" i="73"/>
  <c r="AL47" i="87"/>
  <c r="AL47" i="86"/>
  <c r="AL47" i="81"/>
  <c r="AL47" i="74"/>
  <c r="AL47" i="75"/>
  <c r="AY36" i="63"/>
  <c r="AM6" i="81"/>
  <c r="AM6" i="78"/>
  <c r="AM6" i="87"/>
  <c r="AM6" i="73"/>
  <c r="AM6" i="74"/>
  <c r="AM6" i="75"/>
  <c r="AM6" i="86"/>
  <c r="AS184" i="87"/>
  <c r="AS184" i="86"/>
  <c r="AS184" i="74"/>
  <c r="AS184" i="73"/>
  <c r="AS184" i="78"/>
  <c r="AS184" i="75"/>
  <c r="AS184" i="81"/>
  <c r="AI250" i="81"/>
  <c r="AI250" i="86"/>
  <c r="AI250" i="78"/>
  <c r="AK119" i="75"/>
  <c r="AK119" i="87"/>
  <c r="AK119" i="86"/>
  <c r="AK119" i="78"/>
  <c r="AK119" i="73"/>
  <c r="AK119" i="81"/>
  <c r="AK119" i="74"/>
  <c r="AT162" i="78"/>
  <c r="AT162" i="75"/>
  <c r="AT162" i="73"/>
  <c r="AT162" i="86"/>
  <c r="AT162" i="74"/>
  <c r="AT162" i="81"/>
  <c r="AT162" i="87"/>
  <c r="AM136" i="87"/>
  <c r="AM136" i="74"/>
  <c r="AM136" i="86"/>
  <c r="AM136" i="81"/>
  <c r="AM136" i="78"/>
  <c r="AM136" i="73"/>
  <c r="AM136" i="75"/>
  <c r="AQ181" i="81"/>
  <c r="AQ181" i="78"/>
  <c r="AQ181" i="73"/>
  <c r="AQ181" i="87"/>
  <c r="AQ181" i="86"/>
  <c r="AQ181" i="75"/>
  <c r="AQ181" i="74"/>
  <c r="AK165" i="74"/>
  <c r="AK165" i="78"/>
  <c r="AK165" i="73"/>
  <c r="AK165" i="81"/>
  <c r="AK165" i="75"/>
  <c r="AK165" i="87"/>
  <c r="AK165" i="86"/>
  <c r="AQ156" i="81"/>
  <c r="AQ156" i="78"/>
  <c r="AQ156" i="86"/>
  <c r="AQ156" i="87"/>
  <c r="AQ156" i="74"/>
  <c r="AQ156" i="73"/>
  <c r="AQ156" i="75"/>
  <c r="AI200" i="74"/>
  <c r="AI200" i="73"/>
  <c r="AI200" i="75"/>
  <c r="AI200" i="87"/>
  <c r="AI200" i="86"/>
  <c r="AI200" i="81"/>
  <c r="AI200" i="78"/>
  <c r="AK27" i="74"/>
  <c r="AK27" i="87"/>
  <c r="AK27" i="81"/>
  <c r="AK27" i="86"/>
  <c r="AK27" i="73"/>
  <c r="AK27" i="78"/>
  <c r="AK27" i="75"/>
  <c r="AI109" i="74"/>
  <c r="AI109" i="75"/>
  <c r="AI109" i="87"/>
  <c r="AI109" i="86"/>
  <c r="AI109" i="73"/>
  <c r="AI109" i="81"/>
  <c r="AI109" i="78"/>
  <c r="AS341" i="86"/>
  <c r="AS341" i="81"/>
  <c r="AS341" i="78"/>
  <c r="AI87" i="75"/>
  <c r="AI87" i="87"/>
  <c r="AI87" i="73"/>
  <c r="AI87" i="74"/>
  <c r="AI87" i="78"/>
  <c r="AI87" i="81"/>
  <c r="AI87" i="86"/>
  <c r="AM117" i="78"/>
  <c r="AM117" i="73"/>
  <c r="AM117" i="81"/>
  <c r="AM117" i="86"/>
  <c r="AM117" i="75"/>
  <c r="AM117" i="74"/>
  <c r="AM117" i="87"/>
  <c r="AQ178" i="78"/>
  <c r="AQ178" i="81"/>
  <c r="AQ178" i="74"/>
  <c r="AQ178" i="75"/>
  <c r="AQ178" i="87"/>
  <c r="AQ178" i="73"/>
  <c r="AQ178" i="86"/>
  <c r="AK195" i="75"/>
  <c r="AK195" i="87"/>
  <c r="AK195" i="73"/>
  <c r="AK195" i="74"/>
  <c r="AK195" i="81"/>
  <c r="AK195" i="78"/>
  <c r="AK195" i="86"/>
  <c r="AT116" i="78"/>
  <c r="AT116" i="75"/>
  <c r="AT116" i="73"/>
  <c r="AT116" i="86"/>
  <c r="AT116" i="74"/>
  <c r="AT116" i="87"/>
  <c r="AT116" i="81"/>
  <c r="AR38" i="78"/>
  <c r="AR38" i="74"/>
  <c r="AR38" i="73"/>
  <c r="AR38" i="75"/>
  <c r="AR38" i="81"/>
  <c r="AR38" i="87"/>
  <c r="AR38" i="86"/>
  <c r="AI199" i="74"/>
  <c r="AI199" i="73"/>
  <c r="AI199" i="86"/>
  <c r="AI199" i="81"/>
  <c r="AI199" i="78"/>
  <c r="AI199" i="75"/>
  <c r="AI199" i="87"/>
  <c r="AL261" i="78"/>
  <c r="AL261" i="86"/>
  <c r="AL261" i="81"/>
  <c r="AY81" i="63"/>
  <c r="AL166" i="86"/>
  <c r="AL166" i="75"/>
  <c r="AL166" i="81"/>
  <c r="AL166" i="87"/>
  <c r="AL166" i="73"/>
  <c r="AL166" i="78"/>
  <c r="AL166" i="74"/>
  <c r="AK80" i="81"/>
  <c r="AK80" i="86"/>
  <c r="AK80" i="73"/>
  <c r="AK80" i="78"/>
  <c r="AK80" i="75"/>
  <c r="AK80" i="87"/>
  <c r="AK80" i="74"/>
  <c r="AT111" i="74"/>
  <c r="AT111" i="78"/>
  <c r="AT111" i="86"/>
  <c r="AT111" i="75"/>
  <c r="AT111" i="87"/>
  <c r="AT111" i="73"/>
  <c r="AT111" i="81"/>
  <c r="AT134" i="87"/>
  <c r="AT134" i="75"/>
  <c r="AT134" i="78"/>
  <c r="AT134" i="74"/>
  <c r="AT134" i="86"/>
  <c r="AT134" i="81"/>
  <c r="AT134" i="73"/>
  <c r="AQ14" i="81"/>
  <c r="AQ14" i="74"/>
  <c r="AQ14" i="78"/>
  <c r="AQ14" i="87"/>
  <c r="AQ14" i="75"/>
  <c r="AQ14" i="73"/>
  <c r="AQ14" i="86"/>
  <c r="AR176" i="74"/>
  <c r="AR176" i="78"/>
  <c r="AR176" i="81"/>
  <c r="AR176" i="86"/>
  <c r="AR176" i="73"/>
  <c r="AR176" i="87"/>
  <c r="AR176" i="75"/>
  <c r="AR23" i="73"/>
  <c r="AR23" i="74"/>
  <c r="AR23" i="81"/>
  <c r="AR23" i="86"/>
  <c r="AR23" i="75"/>
  <c r="AR23" i="87"/>
  <c r="AR23" i="78"/>
  <c r="AL173" i="74"/>
  <c r="AL173" i="86"/>
  <c r="AL173" i="78"/>
  <c r="AL173" i="87"/>
  <c r="AL173" i="81"/>
  <c r="AL173" i="75"/>
  <c r="AL173" i="73"/>
  <c r="AT231" i="86"/>
  <c r="AT231" i="78"/>
  <c r="AT231" i="81"/>
  <c r="AR112" i="78"/>
  <c r="AR112" i="73"/>
  <c r="AR112" i="74"/>
  <c r="AR112" i="75"/>
  <c r="AR112" i="87"/>
  <c r="AR112" i="81"/>
  <c r="AR112" i="86"/>
  <c r="AK64" i="74"/>
  <c r="AK64" i="73"/>
  <c r="AK64" i="81"/>
  <c r="AK64" i="87"/>
  <c r="AK64" i="78"/>
  <c r="AK64" i="86"/>
  <c r="AK64" i="75"/>
  <c r="AL109" i="75"/>
  <c r="AL109" i="87"/>
  <c r="AL109" i="73"/>
  <c r="AL109" i="81"/>
  <c r="AL109" i="86"/>
  <c r="AL109" i="78"/>
  <c r="AL109" i="74"/>
  <c r="AP196" i="75"/>
  <c r="AP196" i="78"/>
  <c r="AP196" i="74"/>
  <c r="AP196" i="86"/>
  <c r="AP196" i="81"/>
  <c r="AP196" i="87"/>
  <c r="AP196" i="73"/>
  <c r="AQ11" i="74"/>
  <c r="AQ11" i="81"/>
  <c r="AQ11" i="78"/>
  <c r="AQ11" i="73"/>
  <c r="AQ11" i="87"/>
  <c r="AQ11" i="86"/>
  <c r="AQ11" i="75"/>
  <c r="AT150" i="73"/>
  <c r="AT150" i="78"/>
  <c r="AT150" i="87"/>
  <c r="AT150" i="86"/>
  <c r="AT150" i="75"/>
  <c r="AT150" i="74"/>
  <c r="AT150" i="81"/>
  <c r="AR79" i="86"/>
  <c r="AR79" i="73"/>
  <c r="AR79" i="75"/>
  <c r="AR79" i="74"/>
  <c r="AR79" i="78"/>
  <c r="AR79" i="81"/>
  <c r="AR79" i="87"/>
  <c r="AL50" i="75"/>
  <c r="AL50" i="78"/>
  <c r="AL50" i="86"/>
  <c r="AL50" i="81"/>
  <c r="AL50" i="74"/>
  <c r="AL50" i="73"/>
  <c r="AL50" i="87"/>
  <c r="AL92" i="75"/>
  <c r="AL92" i="74"/>
  <c r="AL92" i="87"/>
  <c r="AL92" i="73"/>
  <c r="AL92" i="86"/>
  <c r="AL92" i="78"/>
  <c r="AL92" i="81"/>
  <c r="AP146" i="74"/>
  <c r="AP146" i="75"/>
  <c r="AP146" i="73"/>
  <c r="AP146" i="78"/>
  <c r="AP146" i="87"/>
  <c r="AP146" i="86"/>
  <c r="AP146" i="81"/>
  <c r="AR139" i="87"/>
  <c r="AR139" i="75"/>
  <c r="AR139" i="73"/>
  <c r="AR139" i="78"/>
  <c r="AR139" i="86"/>
  <c r="AR139" i="74"/>
  <c r="AR139" i="81"/>
  <c r="AS78" i="75"/>
  <c r="AS78" i="81"/>
  <c r="AS78" i="87"/>
  <c r="AS78" i="86"/>
  <c r="AS78" i="74"/>
  <c r="AS78" i="78"/>
  <c r="AS78" i="73"/>
  <c r="AP303" i="78"/>
  <c r="AP303" i="86"/>
  <c r="AP303" i="81"/>
  <c r="AR269" i="86"/>
  <c r="AR269" i="81"/>
  <c r="AR269" i="78"/>
  <c r="AI21" i="78"/>
  <c r="AI21" i="87"/>
  <c r="AI21" i="74"/>
  <c r="AI21" i="73"/>
  <c r="AI21" i="86"/>
  <c r="AI21" i="81"/>
  <c r="AI21" i="75"/>
  <c r="AX94" i="63"/>
  <c r="AK162" i="75"/>
  <c r="AK162" i="78"/>
  <c r="AK162" i="73"/>
  <c r="AK162" i="87"/>
  <c r="AK162" i="74"/>
  <c r="AK162" i="81"/>
  <c r="AK162" i="86"/>
  <c r="AJ160" i="86"/>
  <c r="AJ160" i="74"/>
  <c r="AJ160" i="75"/>
  <c r="AJ160" i="73"/>
  <c r="AJ160" i="87"/>
  <c r="AJ160" i="81"/>
  <c r="AJ160" i="78"/>
  <c r="AP200" i="78"/>
  <c r="AP200" i="73"/>
  <c r="AP200" i="81"/>
  <c r="AP200" i="87"/>
  <c r="AP200" i="86"/>
  <c r="AP200" i="74"/>
  <c r="AP200" i="75"/>
  <c r="AR106" i="78"/>
  <c r="AR106" i="75"/>
  <c r="AR106" i="74"/>
  <c r="AR106" i="86"/>
  <c r="AR106" i="81"/>
  <c r="AR106" i="73"/>
  <c r="AR106" i="87"/>
  <c r="AJ62" i="73"/>
  <c r="AJ62" i="78"/>
  <c r="AJ62" i="81"/>
  <c r="AJ62" i="74"/>
  <c r="AJ62" i="75"/>
  <c r="AJ62" i="86"/>
  <c r="AJ62" i="87"/>
  <c r="AM132" i="75"/>
  <c r="AM132" i="78"/>
  <c r="AM132" i="81"/>
  <c r="AM132" i="73"/>
  <c r="AM132" i="74"/>
  <c r="AM132" i="87"/>
  <c r="AM132" i="86"/>
  <c r="AS158" i="75"/>
  <c r="AS158" i="73"/>
  <c r="AS158" i="78"/>
  <c r="AS158" i="87"/>
  <c r="AS158" i="86"/>
  <c r="AS158" i="74"/>
  <c r="AS158" i="81"/>
  <c r="AT99" i="87"/>
  <c r="AT99" i="86"/>
  <c r="AT99" i="74"/>
  <c r="AT99" i="81"/>
  <c r="AT99" i="75"/>
  <c r="AT99" i="73"/>
  <c r="AT99" i="78"/>
  <c r="AY84" i="63"/>
  <c r="AT197" i="87"/>
  <c r="AT197" i="86"/>
  <c r="AT197" i="75"/>
  <c r="AT197" i="78"/>
  <c r="AT197" i="73"/>
  <c r="AT197" i="74"/>
  <c r="AT197" i="81"/>
  <c r="AX53" i="63"/>
  <c r="BB65" i="63"/>
  <c r="AR147" i="74"/>
  <c r="AR147" i="87"/>
  <c r="AR147" i="73"/>
  <c r="AR147" i="81"/>
  <c r="AR147" i="78"/>
  <c r="AR147" i="75"/>
  <c r="AR147" i="86"/>
  <c r="AQ143" i="86"/>
  <c r="AQ143" i="73"/>
  <c r="AQ143" i="81"/>
  <c r="AQ143" i="75"/>
  <c r="AQ143" i="74"/>
  <c r="AQ143" i="87"/>
  <c r="AQ143" i="78"/>
  <c r="AY105" i="63"/>
  <c r="AL246" i="81"/>
  <c r="AL246" i="86"/>
  <c r="AL246" i="78"/>
  <c r="AQ163" i="74"/>
  <c r="AQ163" i="86"/>
  <c r="AQ163" i="73"/>
  <c r="AQ163" i="87"/>
  <c r="AQ163" i="81"/>
  <c r="AQ163" i="75"/>
  <c r="AQ163" i="78"/>
  <c r="AT176" i="74"/>
  <c r="AT176" i="75"/>
  <c r="AT176" i="87"/>
  <c r="AT176" i="78"/>
  <c r="AT176" i="73"/>
  <c r="AT176" i="81"/>
  <c r="AT176" i="86"/>
  <c r="AQ59" i="78"/>
  <c r="AQ59" i="74"/>
  <c r="AQ59" i="87"/>
  <c r="AQ59" i="86"/>
  <c r="AQ59" i="75"/>
  <c r="AQ59" i="73"/>
  <c r="AQ59" i="81"/>
  <c r="AX91" i="63"/>
  <c r="AL120" i="74"/>
  <c r="AL120" i="75"/>
  <c r="AL120" i="78"/>
  <c r="AL120" i="87"/>
  <c r="AL120" i="86"/>
  <c r="AL120" i="81"/>
  <c r="AL120" i="73"/>
  <c r="AP130" i="87"/>
  <c r="AP130" i="86"/>
  <c r="AP130" i="81"/>
  <c r="AP130" i="74"/>
  <c r="AP130" i="75"/>
  <c r="AP130" i="78"/>
  <c r="AP130" i="73"/>
  <c r="AL48" i="81"/>
  <c r="AL48" i="87"/>
  <c r="AL48" i="74"/>
  <c r="AL48" i="73"/>
  <c r="AL48" i="75"/>
  <c r="AL48" i="78"/>
  <c r="AL48" i="86"/>
  <c r="AT110" i="78"/>
  <c r="AT110" i="81"/>
  <c r="AT110" i="75"/>
  <c r="AT110" i="86"/>
  <c r="AT110" i="73"/>
  <c r="AT110" i="87"/>
  <c r="AT110" i="74"/>
  <c r="AI169" i="78"/>
  <c r="AI169" i="87"/>
  <c r="AI169" i="86"/>
  <c r="AI169" i="73"/>
  <c r="AI169" i="75"/>
  <c r="AI169" i="74"/>
  <c r="AI169" i="81"/>
  <c r="AS67" i="87"/>
  <c r="AS67" i="73"/>
  <c r="AS67" i="86"/>
  <c r="AS67" i="75"/>
  <c r="AS67" i="74"/>
  <c r="AS67" i="78"/>
  <c r="AS67" i="81"/>
  <c r="AP189" i="74"/>
  <c r="AP189" i="86"/>
  <c r="AP189" i="73"/>
  <c r="AP189" i="78"/>
  <c r="AP189" i="87"/>
  <c r="AP189" i="81"/>
  <c r="AP189" i="75"/>
  <c r="AT125" i="87"/>
  <c r="AT125" i="86"/>
  <c r="AT125" i="73"/>
  <c r="AT125" i="74"/>
  <c r="AT125" i="81"/>
  <c r="AT125" i="78"/>
  <c r="AT125" i="75"/>
  <c r="AJ285" i="86"/>
  <c r="AJ285" i="78"/>
  <c r="AJ285" i="81"/>
  <c r="AP176" i="73"/>
  <c r="AP176" i="74"/>
  <c r="AP176" i="81"/>
  <c r="AP176" i="78"/>
  <c r="AP176" i="75"/>
  <c r="AP176" i="87"/>
  <c r="AP176" i="86"/>
  <c r="AK107" i="81"/>
  <c r="AK107" i="75"/>
  <c r="AK107" i="73"/>
  <c r="AK107" i="87"/>
  <c r="AK107" i="86"/>
  <c r="AK107" i="78"/>
  <c r="AK107" i="74"/>
  <c r="AL205" i="78"/>
  <c r="AL205" i="86"/>
  <c r="AL205" i="74"/>
  <c r="AL205" i="73"/>
  <c r="AL205" i="81"/>
  <c r="AL205" i="87"/>
  <c r="AL205" i="75"/>
  <c r="AK110" i="75"/>
  <c r="AK110" i="73"/>
  <c r="AK110" i="78"/>
  <c r="AK110" i="86"/>
  <c r="AK110" i="87"/>
  <c r="AK110" i="81"/>
  <c r="AK110" i="74"/>
  <c r="AS139" i="74"/>
  <c r="AS139" i="86"/>
  <c r="AS139" i="73"/>
  <c r="AS139" i="81"/>
  <c r="AS139" i="75"/>
  <c r="AS139" i="87"/>
  <c r="AS139" i="78"/>
  <c r="BB33" i="63"/>
  <c r="AR128" i="78"/>
  <c r="AR128" i="86"/>
  <c r="AR128" i="87"/>
  <c r="AR128" i="75"/>
  <c r="AR128" i="81"/>
  <c r="AR128" i="74"/>
  <c r="AR128" i="73"/>
  <c r="AK72" i="73"/>
  <c r="AK72" i="87"/>
  <c r="AK72" i="74"/>
  <c r="AK72" i="75"/>
  <c r="AK72" i="81"/>
  <c r="AK72" i="86"/>
  <c r="AK72" i="78"/>
  <c r="AS75" i="86"/>
  <c r="AS75" i="74"/>
  <c r="AS75" i="75"/>
  <c r="AS75" i="78"/>
  <c r="AS75" i="87"/>
  <c r="AS75" i="73"/>
  <c r="AS75" i="81"/>
  <c r="AS6" i="78"/>
  <c r="AS6" i="86"/>
  <c r="AS6" i="81"/>
  <c r="AS6" i="87"/>
  <c r="AS6" i="74"/>
  <c r="AS6" i="75"/>
  <c r="AS6" i="73"/>
  <c r="AP358" i="86"/>
  <c r="AP358" i="81"/>
  <c r="AP358" i="78"/>
  <c r="AS85" i="86"/>
  <c r="AS85" i="81"/>
  <c r="AS85" i="73"/>
  <c r="AS85" i="75"/>
  <c r="AS85" i="78"/>
  <c r="AS85" i="74"/>
  <c r="AS85" i="87"/>
  <c r="AJ191" i="81"/>
  <c r="AJ191" i="78"/>
  <c r="AJ191" i="87"/>
  <c r="AJ191" i="74"/>
  <c r="AJ191" i="73"/>
  <c r="AJ191" i="86"/>
  <c r="AJ191" i="75"/>
  <c r="AR76" i="87"/>
  <c r="AR76" i="74"/>
  <c r="AR76" i="75"/>
  <c r="AR76" i="81"/>
  <c r="AR76" i="78"/>
  <c r="AR76" i="73"/>
  <c r="AR76" i="86"/>
  <c r="AJ18" i="73"/>
  <c r="AJ18" i="78"/>
  <c r="AJ18" i="86"/>
  <c r="AJ18" i="87"/>
  <c r="AJ18" i="81"/>
  <c r="AJ18" i="74"/>
  <c r="AJ18" i="75"/>
  <c r="AT64" i="75"/>
  <c r="AT64" i="87"/>
  <c r="AT64" i="78"/>
  <c r="AT64" i="81"/>
  <c r="AT64" i="73"/>
  <c r="AT64" i="74"/>
  <c r="AT64" i="86"/>
  <c r="AS70" i="73"/>
  <c r="AS70" i="75"/>
  <c r="AS70" i="87"/>
  <c r="AS70" i="86"/>
  <c r="AS70" i="78"/>
  <c r="AS70" i="81"/>
  <c r="AS70" i="74"/>
  <c r="AL177" i="81"/>
  <c r="AL177" i="74"/>
  <c r="AL177" i="86"/>
  <c r="AL177" i="78"/>
  <c r="AL177" i="87"/>
  <c r="AL177" i="75"/>
  <c r="AL177" i="73"/>
  <c r="AP314" i="81"/>
  <c r="AP314" i="78"/>
  <c r="AP314" i="86"/>
  <c r="AK61" i="74"/>
  <c r="AK61" i="73"/>
  <c r="AK61" i="87"/>
  <c r="AK61" i="75"/>
  <c r="AK61" i="81"/>
  <c r="AK61" i="78"/>
  <c r="AK61" i="86"/>
  <c r="AR168" i="75"/>
  <c r="AR168" i="81"/>
  <c r="AR168" i="87"/>
  <c r="AR168" i="86"/>
  <c r="AR168" i="78"/>
  <c r="AR168" i="73"/>
  <c r="AR168" i="74"/>
  <c r="AL18" i="73"/>
  <c r="AL18" i="75"/>
  <c r="AL18" i="86"/>
  <c r="AL18" i="74"/>
  <c r="AL18" i="87"/>
  <c r="AL18" i="81"/>
  <c r="AL18" i="78"/>
  <c r="AK115" i="87"/>
  <c r="AK115" i="75"/>
  <c r="AK115" i="86"/>
  <c r="AK115" i="78"/>
  <c r="AK115" i="81"/>
  <c r="AK115" i="74"/>
  <c r="AK115" i="73"/>
  <c r="AJ19" i="73"/>
  <c r="AJ19" i="74"/>
  <c r="AJ19" i="78"/>
  <c r="AJ19" i="87"/>
  <c r="AJ19" i="86"/>
  <c r="AJ19" i="81"/>
  <c r="AJ19" i="75"/>
  <c r="AP181" i="75"/>
  <c r="AP181" i="73"/>
  <c r="AP181" i="78"/>
  <c r="AP181" i="74"/>
  <c r="AP181" i="81"/>
  <c r="AP181" i="87"/>
  <c r="AP181" i="86"/>
  <c r="AT242" i="81"/>
  <c r="AT242" i="78"/>
  <c r="AT242" i="86"/>
  <c r="AM148" i="75"/>
  <c r="AM148" i="78"/>
  <c r="AM148" i="86"/>
  <c r="AM148" i="73"/>
  <c r="AM148" i="81"/>
  <c r="AM148" i="74"/>
  <c r="AM148" i="87"/>
  <c r="AS5" i="81"/>
  <c r="AS5" i="73"/>
  <c r="AS5" i="78"/>
  <c r="AS5" i="86"/>
  <c r="AS5" i="74"/>
  <c r="AS5" i="75"/>
  <c r="AS5" i="87"/>
  <c r="BB102" i="63"/>
  <c r="AM104" i="74"/>
  <c r="AM104" i="73"/>
  <c r="AM104" i="86"/>
  <c r="AM104" i="87"/>
  <c r="AM104" i="78"/>
  <c r="AM104" i="75"/>
  <c r="AM104" i="81"/>
  <c r="AR189" i="81"/>
  <c r="AR189" i="87"/>
  <c r="AR189" i="75"/>
  <c r="AR189" i="86"/>
  <c r="AR189" i="74"/>
  <c r="AR189" i="73"/>
  <c r="AR189" i="78"/>
  <c r="AI107" i="78"/>
  <c r="AI107" i="87"/>
  <c r="AI107" i="75"/>
  <c r="AI107" i="74"/>
  <c r="AI107" i="86"/>
  <c r="AI107" i="73"/>
  <c r="AI107" i="81"/>
  <c r="AY73" i="63"/>
  <c r="AQ50" i="75"/>
  <c r="AQ50" i="86"/>
  <c r="AQ50" i="87"/>
  <c r="AQ50" i="81"/>
  <c r="AQ50" i="73"/>
  <c r="AQ50" i="74"/>
  <c r="AQ50" i="78"/>
  <c r="AK71" i="78"/>
  <c r="AK71" i="87"/>
  <c r="AK71" i="75"/>
  <c r="AK71" i="73"/>
  <c r="AK71" i="81"/>
  <c r="AK71" i="74"/>
  <c r="AK71" i="86"/>
  <c r="AM101" i="74"/>
  <c r="AM101" i="86"/>
  <c r="AM101" i="73"/>
  <c r="AM101" i="78"/>
  <c r="AM101" i="81"/>
  <c r="AM101" i="75"/>
  <c r="AM101" i="87"/>
  <c r="AJ189" i="86"/>
  <c r="AJ189" i="81"/>
  <c r="AJ189" i="74"/>
  <c r="AJ189" i="78"/>
  <c r="AJ189" i="73"/>
  <c r="AJ189" i="75"/>
  <c r="AJ189" i="87"/>
  <c r="AS87" i="73"/>
  <c r="AS87" i="74"/>
  <c r="AS87" i="75"/>
  <c r="AS87" i="81"/>
  <c r="AS87" i="87"/>
  <c r="AS87" i="86"/>
  <c r="AS87" i="78"/>
  <c r="BB51" i="63"/>
  <c r="AP138" i="75"/>
  <c r="AP138" i="87"/>
  <c r="AP138" i="78"/>
  <c r="AP138" i="86"/>
  <c r="AP138" i="81"/>
  <c r="AP138" i="74"/>
  <c r="AP138" i="73"/>
  <c r="AJ156" i="75"/>
  <c r="AJ156" i="78"/>
  <c r="AJ156" i="86"/>
  <c r="AJ156" i="74"/>
  <c r="AJ156" i="73"/>
  <c r="AJ156" i="81"/>
  <c r="AJ156" i="87"/>
  <c r="AI55" i="78"/>
  <c r="AI55" i="87"/>
  <c r="AI55" i="81"/>
  <c r="AI55" i="75"/>
  <c r="AI55" i="73"/>
  <c r="AI55" i="74"/>
  <c r="AI55" i="86"/>
  <c r="AK94" i="87"/>
  <c r="AK94" i="73"/>
  <c r="AK94" i="78"/>
  <c r="AK94" i="86"/>
  <c r="AK94" i="74"/>
  <c r="AK94" i="81"/>
  <c r="AK94" i="75"/>
  <c r="BB43" i="63"/>
  <c r="AM70" i="75"/>
  <c r="AM70" i="87"/>
  <c r="AM70" i="81"/>
  <c r="AM70" i="86"/>
  <c r="AM70" i="73"/>
  <c r="AM70" i="74"/>
  <c r="AM70" i="78"/>
  <c r="AT279" i="81"/>
  <c r="AT279" i="78"/>
  <c r="AT279" i="86"/>
  <c r="AY99" i="63"/>
  <c r="AR48" i="73"/>
  <c r="AR48" i="75"/>
  <c r="AR48" i="86"/>
  <c r="AR48" i="78"/>
  <c r="AR48" i="81"/>
  <c r="AR48" i="87"/>
  <c r="AR48" i="74"/>
  <c r="AM91" i="74"/>
  <c r="AM91" i="86"/>
  <c r="AM91" i="81"/>
  <c r="AM91" i="75"/>
  <c r="AM91" i="78"/>
  <c r="AM91" i="87"/>
  <c r="AM91" i="73"/>
  <c r="AS53" i="87"/>
  <c r="AS53" i="78"/>
  <c r="AS53" i="86"/>
  <c r="AS53" i="75"/>
  <c r="AS53" i="74"/>
  <c r="AS53" i="81"/>
  <c r="AS53" i="73"/>
  <c r="AI74" i="74"/>
  <c r="AI74" i="86"/>
  <c r="AI74" i="75"/>
  <c r="AI74" i="81"/>
  <c r="AI74" i="87"/>
  <c r="AI74" i="73"/>
  <c r="AI74" i="78"/>
  <c r="AS47" i="73"/>
  <c r="AS47" i="86"/>
  <c r="AS47" i="75"/>
  <c r="AS47" i="74"/>
  <c r="AS47" i="87"/>
  <c r="AS47" i="81"/>
  <c r="AS47" i="78"/>
  <c r="AK174" i="75"/>
  <c r="AK174" i="87"/>
  <c r="AK174" i="74"/>
  <c r="AK174" i="78"/>
  <c r="AK174" i="73"/>
  <c r="AK174" i="81"/>
  <c r="AK174" i="86"/>
  <c r="AK219" i="87"/>
  <c r="AK219" i="75"/>
  <c r="AK219" i="73"/>
  <c r="AK219" i="74"/>
  <c r="AK219" i="86"/>
  <c r="AK219" i="81"/>
  <c r="AK219" i="78"/>
  <c r="AX56" i="63"/>
  <c r="AL21" i="87"/>
  <c r="AL21" i="73"/>
  <c r="AL21" i="75"/>
  <c r="AL21" i="74"/>
  <c r="AL21" i="86"/>
  <c r="AL21" i="81"/>
  <c r="AL21" i="78"/>
  <c r="AR31" i="74"/>
  <c r="AR31" i="73"/>
  <c r="AR31" i="87"/>
  <c r="AR31" i="81"/>
  <c r="AR31" i="75"/>
  <c r="AR31" i="78"/>
  <c r="AR31" i="86"/>
  <c r="AY42" i="63"/>
  <c r="AQ114" i="86"/>
  <c r="AQ114" i="81"/>
  <c r="AQ114" i="73"/>
  <c r="AQ114" i="75"/>
  <c r="AQ114" i="87"/>
  <c r="AQ114" i="74"/>
  <c r="AQ114" i="78"/>
  <c r="AJ201" i="75"/>
  <c r="AJ201" i="73"/>
  <c r="AJ201" i="78"/>
  <c r="AJ201" i="87"/>
  <c r="AJ201" i="81"/>
  <c r="AJ201" i="74"/>
  <c r="AJ201" i="86"/>
  <c r="AM130" i="87"/>
  <c r="AM130" i="86"/>
  <c r="AM130" i="73"/>
  <c r="AM130" i="78"/>
  <c r="AM130" i="81"/>
  <c r="AM130" i="75"/>
  <c r="AM130" i="74"/>
  <c r="AX54" i="63"/>
  <c r="AM92" i="73"/>
  <c r="AM92" i="74"/>
  <c r="AM92" i="86"/>
  <c r="AM92" i="75"/>
  <c r="AM92" i="78"/>
  <c r="AM92" i="87"/>
  <c r="AM92" i="81"/>
  <c r="AK173" i="78"/>
  <c r="AK173" i="73"/>
  <c r="AK173" i="87"/>
  <c r="AK173" i="74"/>
  <c r="AK173" i="81"/>
  <c r="AK173" i="75"/>
  <c r="AK173" i="86"/>
  <c r="BB36" i="63"/>
  <c r="AS137" i="87"/>
  <c r="AS137" i="74"/>
  <c r="AS137" i="86"/>
  <c r="AS137" i="75"/>
  <c r="AS137" i="78"/>
  <c r="AS137" i="73"/>
  <c r="AS137" i="81"/>
  <c r="AP360" i="81"/>
  <c r="AP360" i="78"/>
  <c r="AP360" i="86"/>
  <c r="AX103" i="63"/>
  <c r="AY41" i="63"/>
  <c r="AM93" i="87"/>
  <c r="AM93" i="86"/>
  <c r="AM93" i="75"/>
  <c r="AM93" i="74"/>
  <c r="AM93" i="81"/>
  <c r="AM93" i="73"/>
  <c r="AM93" i="78"/>
  <c r="AY91" i="63"/>
  <c r="AT103" i="81"/>
  <c r="AT103" i="74"/>
  <c r="AT103" i="78"/>
  <c r="AT103" i="86"/>
  <c r="AT103" i="73"/>
  <c r="AT103" i="75"/>
  <c r="AT103" i="87"/>
  <c r="AK104" i="75"/>
  <c r="AK104" i="86"/>
  <c r="AK104" i="74"/>
  <c r="AK104" i="81"/>
  <c r="AK104" i="78"/>
  <c r="AK104" i="87"/>
  <c r="AK104" i="73"/>
  <c r="AI43" i="75"/>
  <c r="AI43" i="81"/>
  <c r="AI43" i="73"/>
  <c r="AI43" i="78"/>
  <c r="AI43" i="86"/>
  <c r="AI43" i="74"/>
  <c r="AI43" i="87"/>
  <c r="BB95" i="63"/>
  <c r="AT74" i="75"/>
  <c r="AT74" i="78"/>
  <c r="AT74" i="87"/>
  <c r="AT74" i="86"/>
  <c r="AT74" i="74"/>
  <c r="AT74" i="81"/>
  <c r="AT74" i="73"/>
  <c r="AR144" i="81"/>
  <c r="AR144" i="74"/>
  <c r="AR144" i="75"/>
  <c r="AR144" i="86"/>
  <c r="AR144" i="87"/>
  <c r="AR144" i="78"/>
  <c r="AR144" i="73"/>
  <c r="AP99" i="87"/>
  <c r="AP99" i="86"/>
  <c r="AP99" i="73"/>
  <c r="AP99" i="81"/>
  <c r="AP99" i="75"/>
  <c r="AP99" i="78"/>
  <c r="AP99" i="74"/>
  <c r="AI194" i="74"/>
  <c r="AI194" i="81"/>
  <c r="AI194" i="78"/>
  <c r="AI194" i="73"/>
  <c r="AI194" i="86"/>
  <c r="AI194" i="87"/>
  <c r="AI194" i="75"/>
  <c r="AM137" i="86"/>
  <c r="AM137" i="74"/>
  <c r="AM137" i="81"/>
  <c r="AM137" i="73"/>
  <c r="AM137" i="75"/>
  <c r="AM137" i="87"/>
  <c r="AM137" i="78"/>
  <c r="AY78" i="63"/>
  <c r="AL69" i="86"/>
  <c r="AL69" i="75"/>
  <c r="AL69" i="87"/>
  <c r="AL69" i="78"/>
  <c r="AL69" i="74"/>
  <c r="AL69" i="81"/>
  <c r="AL69" i="73"/>
  <c r="AL84" i="74"/>
  <c r="AL84" i="73"/>
  <c r="AL84" i="86"/>
  <c r="AL84" i="78"/>
  <c r="AL84" i="87"/>
  <c r="AL84" i="75"/>
  <c r="AL84" i="81"/>
  <c r="AJ288" i="81"/>
  <c r="AJ288" i="78"/>
  <c r="AJ288" i="86"/>
  <c r="AM45" i="73"/>
  <c r="AM45" i="75"/>
  <c r="AM45" i="86"/>
  <c r="AM45" i="87"/>
  <c r="AM45" i="74"/>
  <c r="AM45" i="81"/>
  <c r="AM45" i="78"/>
  <c r="AL95" i="87"/>
  <c r="AL95" i="74"/>
  <c r="AL95" i="78"/>
  <c r="AL95" i="75"/>
  <c r="AL95" i="73"/>
  <c r="AL95" i="86"/>
  <c r="AL95" i="81"/>
  <c r="AP39" i="74"/>
  <c r="AP39" i="75"/>
  <c r="AP39" i="86"/>
  <c r="AP39" i="78"/>
  <c r="AP39" i="87"/>
  <c r="AP39" i="73"/>
  <c r="AP39" i="81"/>
  <c r="AX81" i="63"/>
  <c r="AT52" i="75"/>
  <c r="AT52" i="73"/>
  <c r="AT52" i="87"/>
  <c r="AT52" i="86"/>
  <c r="AT52" i="78"/>
  <c r="AT52" i="81"/>
  <c r="AT52" i="74"/>
  <c r="AL363" i="78"/>
  <c r="AL363" i="86"/>
  <c r="AL363" i="81"/>
  <c r="AQ28" i="74"/>
  <c r="AQ28" i="78"/>
  <c r="AQ28" i="86"/>
  <c r="AQ28" i="73"/>
  <c r="AQ28" i="87"/>
  <c r="AQ28" i="81"/>
  <c r="AQ28" i="75"/>
  <c r="AY74" i="63"/>
  <c r="AJ197" i="86"/>
  <c r="AJ197" i="73"/>
  <c r="AJ197" i="81"/>
  <c r="AJ197" i="78"/>
  <c r="AJ197" i="75"/>
  <c r="AJ197" i="87"/>
  <c r="AJ197" i="74"/>
  <c r="AQ71" i="78"/>
  <c r="AQ71" i="86"/>
  <c r="AQ71" i="74"/>
  <c r="AQ71" i="73"/>
  <c r="AQ71" i="81"/>
  <c r="AQ71" i="87"/>
  <c r="AQ71" i="75"/>
  <c r="AY96" i="63"/>
  <c r="AK66" i="81"/>
  <c r="AK66" i="78"/>
  <c r="AK66" i="74"/>
  <c r="AK66" i="73"/>
  <c r="AK66" i="75"/>
  <c r="AK66" i="86"/>
  <c r="AK66" i="87"/>
  <c r="BB17" i="63"/>
  <c r="AS201" i="75"/>
  <c r="AS201" i="86"/>
  <c r="AS201" i="73"/>
  <c r="AS201" i="81"/>
  <c r="AS201" i="87"/>
  <c r="AS201" i="78"/>
  <c r="AS201" i="74"/>
  <c r="AI170" i="73"/>
  <c r="AI170" i="87"/>
  <c r="AI170" i="75"/>
  <c r="AI170" i="74"/>
  <c r="AI170" i="78"/>
  <c r="AI170" i="81"/>
  <c r="AI170" i="86"/>
  <c r="AK295" i="78"/>
  <c r="AK295" i="86"/>
  <c r="AK295" i="81"/>
  <c r="AL169" i="87"/>
  <c r="AL169" i="74"/>
  <c r="AL169" i="75"/>
  <c r="AL169" i="73"/>
  <c r="AL169" i="81"/>
  <c r="AL169" i="78"/>
  <c r="AL169" i="86"/>
  <c r="AM41" i="73"/>
  <c r="AM41" i="86"/>
  <c r="AM41" i="75"/>
  <c r="AM41" i="78"/>
  <c r="AM41" i="74"/>
  <c r="AM41" i="87"/>
  <c r="AM41" i="81"/>
  <c r="AP89" i="75"/>
  <c r="AP89" i="73"/>
  <c r="AP89" i="86"/>
  <c r="AP89" i="74"/>
  <c r="AP89" i="78"/>
  <c r="AP89" i="81"/>
  <c r="AP89" i="87"/>
  <c r="AP20" i="78"/>
  <c r="AP20" i="74"/>
  <c r="AP20" i="75"/>
  <c r="AP20" i="81"/>
  <c r="AP20" i="87"/>
  <c r="AP20" i="73"/>
  <c r="AP20" i="86"/>
  <c r="AR35" i="75"/>
  <c r="AR35" i="87"/>
  <c r="AR35" i="74"/>
  <c r="AR35" i="73"/>
  <c r="AR35" i="86"/>
  <c r="AR35" i="78"/>
  <c r="AR35" i="81"/>
  <c r="AM83" i="87"/>
  <c r="AM83" i="74"/>
  <c r="AM83" i="81"/>
  <c r="AM83" i="78"/>
  <c r="AM83" i="73"/>
  <c r="AM83" i="86"/>
  <c r="AM83" i="75"/>
  <c r="AK46" i="75"/>
  <c r="AK46" i="81"/>
  <c r="AK46" i="86"/>
  <c r="AK46" i="78"/>
  <c r="AK46" i="73"/>
  <c r="AK46" i="74"/>
  <c r="AK46" i="87"/>
  <c r="AJ123" i="87"/>
  <c r="AJ123" i="73"/>
  <c r="AJ123" i="86"/>
  <c r="AJ123" i="75"/>
  <c r="AJ123" i="74"/>
  <c r="AJ123" i="81"/>
  <c r="AJ123" i="78"/>
  <c r="AQ122" i="73"/>
  <c r="AQ122" i="75"/>
  <c r="AQ122" i="74"/>
  <c r="AQ122" i="78"/>
  <c r="AQ122" i="81"/>
  <c r="AQ122" i="87"/>
  <c r="AQ122" i="86"/>
  <c r="AI110" i="86"/>
  <c r="AI110" i="75"/>
  <c r="AI110" i="74"/>
  <c r="AI110" i="73"/>
  <c r="AI110" i="87"/>
  <c r="AI110" i="81"/>
  <c r="AI110" i="78"/>
  <c r="AP76" i="78"/>
  <c r="AP76" i="75"/>
  <c r="AP76" i="87"/>
  <c r="AP76" i="74"/>
  <c r="AP76" i="81"/>
  <c r="AP76" i="86"/>
  <c r="AP76" i="73"/>
  <c r="AI160" i="78"/>
  <c r="AI160" i="86"/>
  <c r="AI160" i="73"/>
  <c r="AI160" i="74"/>
  <c r="AI160" i="75"/>
  <c r="AI160" i="87"/>
  <c r="AI160" i="81"/>
  <c r="AM245" i="81"/>
  <c r="AM245" i="78"/>
  <c r="AM245" i="86"/>
  <c r="AL356" i="78"/>
  <c r="AL356" i="81"/>
  <c r="AL356" i="86"/>
  <c r="AL133" i="78"/>
  <c r="AL133" i="73"/>
  <c r="AL133" i="86"/>
  <c r="AL133" i="75"/>
  <c r="AL133" i="74"/>
  <c r="AL133" i="87"/>
  <c r="AL133" i="81"/>
  <c r="AM96" i="74"/>
  <c r="AM96" i="86"/>
  <c r="AM96" i="78"/>
  <c r="AM96" i="87"/>
  <c r="AM96" i="81"/>
  <c r="AM96" i="73"/>
  <c r="AM96" i="75"/>
  <c r="AT192" i="78"/>
  <c r="AT192" i="87"/>
  <c r="AT192" i="75"/>
  <c r="AT192" i="86"/>
  <c r="AT192" i="73"/>
  <c r="AT192" i="81"/>
  <c r="AT192" i="74"/>
  <c r="AS14" i="74"/>
  <c r="AS14" i="86"/>
  <c r="AS14" i="81"/>
  <c r="AS14" i="87"/>
  <c r="AS14" i="78"/>
  <c r="AS14" i="73"/>
  <c r="AS14" i="75"/>
  <c r="AM102" i="75"/>
  <c r="AM102" i="78"/>
  <c r="AM102" i="81"/>
  <c r="AM102" i="86"/>
  <c r="AM102" i="73"/>
  <c r="AM102" i="74"/>
  <c r="AM102" i="87"/>
  <c r="AR78" i="87"/>
  <c r="AR78" i="73"/>
  <c r="AR78" i="78"/>
  <c r="AR78" i="86"/>
  <c r="AR78" i="74"/>
  <c r="AR78" i="81"/>
  <c r="AR78" i="75"/>
  <c r="AP103" i="74"/>
  <c r="AP103" i="73"/>
  <c r="AP103" i="78"/>
  <c r="AP103" i="81"/>
  <c r="AP103" i="87"/>
  <c r="AP103" i="86"/>
  <c r="AP103" i="75"/>
  <c r="AS89" i="75"/>
  <c r="AS89" i="78"/>
  <c r="AS89" i="86"/>
  <c r="AS89" i="73"/>
  <c r="AS89" i="87"/>
  <c r="AS89" i="74"/>
  <c r="AS89" i="81"/>
  <c r="AM171" i="73"/>
  <c r="AM171" i="75"/>
  <c r="AM171" i="81"/>
  <c r="AM171" i="87"/>
  <c r="AM171" i="78"/>
  <c r="AM171" i="74"/>
  <c r="AM171" i="86"/>
  <c r="AK213" i="78"/>
  <c r="AK213" i="75"/>
  <c r="AK213" i="73"/>
  <c r="AK213" i="74"/>
  <c r="AK213" i="86"/>
  <c r="AK213" i="81"/>
  <c r="AK213" i="87"/>
  <c r="AI120" i="78"/>
  <c r="AI120" i="87"/>
  <c r="AI120" i="81"/>
  <c r="AI120" i="74"/>
  <c r="AI120" i="73"/>
  <c r="AI120" i="86"/>
  <c r="AI120" i="75"/>
  <c r="AK141" i="75"/>
  <c r="AK141" i="86"/>
  <c r="AK141" i="87"/>
  <c r="AK141" i="81"/>
  <c r="AK141" i="78"/>
  <c r="AK141" i="74"/>
  <c r="AK141" i="73"/>
  <c r="AJ43" i="78"/>
  <c r="AJ43" i="86"/>
  <c r="AJ43" i="75"/>
  <c r="AJ43" i="74"/>
  <c r="AJ43" i="81"/>
  <c r="AJ43" i="87"/>
  <c r="AJ43" i="73"/>
  <c r="AI209" i="81"/>
  <c r="AI209" i="86"/>
  <c r="AI209" i="74"/>
  <c r="AI209" i="78"/>
  <c r="AI209" i="87"/>
  <c r="AI209" i="73"/>
  <c r="AI209" i="75"/>
  <c r="AL110" i="73"/>
  <c r="AL110" i="81"/>
  <c r="AL110" i="86"/>
  <c r="AL110" i="74"/>
  <c r="AL110" i="75"/>
  <c r="AL110" i="78"/>
  <c r="AL110" i="87"/>
  <c r="AK224" i="81"/>
  <c r="AK224" i="86"/>
  <c r="AK224" i="78"/>
  <c r="AM158" i="87"/>
  <c r="AM158" i="73"/>
  <c r="AM158" i="78"/>
  <c r="AM158" i="75"/>
  <c r="AM158" i="86"/>
  <c r="AM158" i="81"/>
  <c r="AM158" i="74"/>
  <c r="AM122" i="73"/>
  <c r="AM122" i="78"/>
  <c r="AM122" i="74"/>
  <c r="AM122" i="81"/>
  <c r="AM122" i="86"/>
  <c r="AM122" i="87"/>
  <c r="AM122" i="75"/>
  <c r="AI159" i="86"/>
  <c r="AI159" i="75"/>
  <c r="AI159" i="78"/>
  <c r="AI159" i="81"/>
  <c r="AI159" i="74"/>
  <c r="AI159" i="73"/>
  <c r="AI159" i="87"/>
  <c r="AQ77" i="81"/>
  <c r="AQ77" i="73"/>
  <c r="AQ77" i="78"/>
  <c r="AQ77" i="74"/>
  <c r="AQ77" i="75"/>
  <c r="AQ77" i="87"/>
  <c r="AQ77" i="86"/>
  <c r="AI162" i="78"/>
  <c r="AI162" i="86"/>
  <c r="AI162" i="73"/>
  <c r="AI162" i="75"/>
  <c r="AI162" i="87"/>
  <c r="AI162" i="74"/>
  <c r="AI162" i="81"/>
  <c r="AJ219" i="86"/>
  <c r="AJ219" i="78"/>
  <c r="AJ219" i="81"/>
  <c r="AJ219" i="75"/>
  <c r="AJ219" i="73"/>
  <c r="AJ219" i="74"/>
  <c r="AJ219" i="87"/>
  <c r="AX84" i="63"/>
  <c r="AQ111" i="86"/>
  <c r="AQ111" i="81"/>
  <c r="AQ111" i="78"/>
  <c r="AQ111" i="74"/>
  <c r="AQ111" i="73"/>
  <c r="AQ111" i="87"/>
  <c r="AQ111" i="75"/>
  <c r="AP97" i="87"/>
  <c r="AP97" i="78"/>
  <c r="AP97" i="75"/>
  <c r="AP97" i="73"/>
  <c r="AP97" i="81"/>
  <c r="AP97" i="86"/>
  <c r="AP97" i="74"/>
  <c r="AK5" i="78"/>
  <c r="AK5" i="74"/>
  <c r="AK5" i="86"/>
  <c r="AK5" i="73"/>
  <c r="AK5" i="75"/>
  <c r="AK5" i="87"/>
  <c r="AK5" i="81"/>
  <c r="AM60" i="73"/>
  <c r="AM60" i="81"/>
  <c r="AM60" i="87"/>
  <c r="AM60" i="86"/>
  <c r="AM60" i="74"/>
  <c r="AM60" i="78"/>
  <c r="AM60" i="75"/>
  <c r="AR75" i="81"/>
  <c r="AR75" i="78"/>
  <c r="AR75" i="75"/>
  <c r="AR75" i="87"/>
  <c r="AR75" i="73"/>
  <c r="AR75" i="74"/>
  <c r="AR75" i="86"/>
  <c r="AM298" i="81"/>
  <c r="AM298" i="78"/>
  <c r="AM298" i="86"/>
  <c r="AK26" i="78"/>
  <c r="AK26" i="73"/>
  <c r="AK26" i="81"/>
  <c r="AK26" i="87"/>
  <c r="AK26" i="86"/>
  <c r="AK26" i="74"/>
  <c r="AK26" i="75"/>
  <c r="AQ95" i="75"/>
  <c r="AQ95" i="87"/>
  <c r="AQ95" i="86"/>
  <c r="AQ95" i="73"/>
  <c r="AQ95" i="78"/>
  <c r="AQ95" i="81"/>
  <c r="AQ95" i="74"/>
  <c r="AX60" i="63"/>
  <c r="AP31" i="78"/>
  <c r="AP31" i="81"/>
  <c r="AP31" i="75"/>
  <c r="AP31" i="86"/>
  <c r="AP31" i="74"/>
  <c r="AP31" i="73"/>
  <c r="AP31" i="87"/>
  <c r="BB12" i="63"/>
  <c r="AP47" i="81"/>
  <c r="AP47" i="74"/>
  <c r="AP47" i="87"/>
  <c r="AP47" i="73"/>
  <c r="AP47" i="75"/>
  <c r="AP47" i="86"/>
  <c r="AP47" i="78"/>
  <c r="BB27" i="63"/>
  <c r="AI135" i="74"/>
  <c r="AI135" i="78"/>
  <c r="AI135" i="87"/>
  <c r="AI135" i="75"/>
  <c r="AI135" i="81"/>
  <c r="AI135" i="86"/>
  <c r="AI135" i="73"/>
  <c r="AQ62" i="75"/>
  <c r="AQ62" i="81"/>
  <c r="AQ62" i="78"/>
  <c r="AQ62" i="74"/>
  <c r="AQ62" i="87"/>
  <c r="AQ62" i="86"/>
  <c r="AQ62" i="73"/>
  <c r="AP84" i="87"/>
  <c r="AP84" i="75"/>
  <c r="AP84" i="81"/>
  <c r="AP84" i="86"/>
  <c r="AP84" i="73"/>
  <c r="AP84" i="74"/>
  <c r="AP84" i="78"/>
  <c r="AS190" i="87"/>
  <c r="AS190" i="86"/>
  <c r="AS190" i="74"/>
  <c r="AS190" i="78"/>
  <c r="AS190" i="81"/>
  <c r="AS190" i="75"/>
  <c r="AS190" i="73"/>
  <c r="AK192" i="74"/>
  <c r="AK192" i="73"/>
  <c r="AK192" i="75"/>
  <c r="AK192" i="81"/>
  <c r="AK192" i="87"/>
  <c r="AK192" i="78"/>
  <c r="AK192" i="86"/>
  <c r="AK178" i="87"/>
  <c r="AK178" i="75"/>
  <c r="AK178" i="81"/>
  <c r="AK178" i="73"/>
  <c r="AK178" i="78"/>
  <c r="AK178" i="74"/>
  <c r="AK178" i="86"/>
  <c r="AQ64" i="81"/>
  <c r="AQ64" i="74"/>
  <c r="AQ64" i="73"/>
  <c r="AQ64" i="75"/>
  <c r="AQ64" i="78"/>
  <c r="AQ64" i="87"/>
  <c r="AQ64" i="86"/>
  <c r="AT143" i="86"/>
  <c r="AT143" i="75"/>
  <c r="AT143" i="74"/>
  <c r="AT143" i="81"/>
  <c r="AT143" i="78"/>
  <c r="AT143" i="73"/>
  <c r="AT143" i="87"/>
  <c r="BB61" i="63"/>
  <c r="AL98" i="87"/>
  <c r="AL98" i="86"/>
  <c r="AL98" i="75"/>
  <c r="AL98" i="78"/>
  <c r="AL98" i="81"/>
  <c r="AL98" i="74"/>
  <c r="AL98" i="73"/>
  <c r="AY35" i="63"/>
  <c r="AR165" i="75"/>
  <c r="AR165" i="78"/>
  <c r="AR165" i="81"/>
  <c r="AR165" i="73"/>
  <c r="AR165" i="87"/>
  <c r="AR165" i="86"/>
  <c r="AR165" i="74"/>
  <c r="AI53" i="86"/>
  <c r="AI53" i="78"/>
  <c r="AI53" i="87"/>
  <c r="AI53" i="74"/>
  <c r="AI53" i="73"/>
  <c r="AI53" i="75"/>
  <c r="AI53" i="81"/>
  <c r="BB100" i="63"/>
  <c r="AQ132" i="73"/>
  <c r="AQ132" i="74"/>
  <c r="AQ132" i="87"/>
  <c r="AQ132" i="75"/>
  <c r="AQ132" i="86"/>
  <c r="AQ132" i="78"/>
  <c r="AQ132" i="81"/>
  <c r="AT105" i="73"/>
  <c r="AT105" i="75"/>
  <c r="AT105" i="81"/>
  <c r="AT105" i="74"/>
  <c r="AT105" i="87"/>
  <c r="AT105" i="86"/>
  <c r="AT105" i="78"/>
  <c r="AJ130" i="81"/>
  <c r="AJ130" i="74"/>
  <c r="AJ130" i="86"/>
  <c r="AJ130" i="75"/>
  <c r="AJ130" i="87"/>
  <c r="AJ130" i="73"/>
  <c r="AJ130" i="78"/>
  <c r="AI60" i="86"/>
  <c r="AI60" i="75"/>
  <c r="AI60" i="73"/>
  <c r="AI60" i="87"/>
  <c r="AI60" i="81"/>
  <c r="AI60" i="78"/>
  <c r="AI60" i="74"/>
  <c r="AT30" i="81"/>
  <c r="AT30" i="78"/>
  <c r="AT30" i="87"/>
  <c r="AT30" i="86"/>
  <c r="AT30" i="74"/>
  <c r="AT30" i="75"/>
  <c r="AT30" i="73"/>
  <c r="AR130" i="73"/>
  <c r="AR130" i="75"/>
  <c r="AR130" i="86"/>
  <c r="AR130" i="74"/>
  <c r="AR130" i="87"/>
  <c r="AR130" i="81"/>
  <c r="AR130" i="78"/>
  <c r="AR178" i="74"/>
  <c r="AR178" i="81"/>
  <c r="AR178" i="73"/>
  <c r="AR178" i="75"/>
  <c r="AR178" i="87"/>
  <c r="AR178" i="86"/>
  <c r="AR178" i="78"/>
  <c r="AL6" i="75"/>
  <c r="AL6" i="86"/>
  <c r="AL6" i="81"/>
  <c r="AL6" i="73"/>
  <c r="AL6" i="87"/>
  <c r="AL6" i="74"/>
  <c r="AL6" i="78"/>
  <c r="AY40" i="63"/>
  <c r="AJ47" i="78"/>
  <c r="AJ47" i="74"/>
  <c r="AJ47" i="81"/>
  <c r="AJ47" i="75"/>
  <c r="AJ47" i="73"/>
  <c r="AJ47" i="86"/>
  <c r="AJ47" i="87"/>
  <c r="AM140" i="78"/>
  <c r="AM140" i="73"/>
  <c r="AM140" i="75"/>
  <c r="AM140" i="74"/>
  <c r="AM140" i="87"/>
  <c r="AM140" i="86"/>
  <c r="AM140" i="81"/>
  <c r="AP326" i="86"/>
  <c r="AP326" i="78"/>
  <c r="AP326" i="81"/>
  <c r="AJ24" i="73"/>
  <c r="AJ24" i="74"/>
  <c r="AJ24" i="78"/>
  <c r="AJ24" i="75"/>
  <c r="AJ24" i="81"/>
  <c r="AJ24" i="87"/>
  <c r="AJ24" i="86"/>
  <c r="AJ268" i="78"/>
  <c r="AJ268" i="86"/>
  <c r="AJ268" i="81"/>
  <c r="AK307" i="78"/>
  <c r="AK307" i="86"/>
  <c r="AK307" i="81"/>
  <c r="AR9" i="81"/>
  <c r="AR9" i="86"/>
  <c r="AR9" i="73"/>
  <c r="AR9" i="78"/>
  <c r="AR9" i="74"/>
  <c r="AR9" i="75"/>
  <c r="AR9" i="87"/>
  <c r="AQ19" i="73"/>
  <c r="AQ19" i="78"/>
  <c r="AQ19" i="74"/>
  <c r="AQ19" i="87"/>
  <c r="AQ19" i="75"/>
  <c r="AQ19" i="86"/>
  <c r="AQ19" i="81"/>
  <c r="AI18" i="75"/>
  <c r="AI18" i="81"/>
  <c r="AI18" i="73"/>
  <c r="AI18" i="78"/>
  <c r="AI18" i="86"/>
  <c r="AI18" i="74"/>
  <c r="AI18" i="87"/>
  <c r="AR164" i="81"/>
  <c r="AR164" i="78"/>
  <c r="AR164" i="75"/>
  <c r="AR164" i="73"/>
  <c r="AR164" i="87"/>
  <c r="AR164" i="86"/>
  <c r="AR164" i="74"/>
  <c r="AL175" i="87"/>
  <c r="AL175" i="81"/>
  <c r="AL175" i="75"/>
  <c r="AL175" i="74"/>
  <c r="AL175" i="86"/>
  <c r="AL175" i="78"/>
  <c r="AL175" i="73"/>
  <c r="AP64" i="78"/>
  <c r="AP64" i="74"/>
  <c r="AP64" i="73"/>
  <c r="AP64" i="86"/>
  <c r="AP64" i="81"/>
  <c r="AP64" i="75"/>
  <c r="AP64" i="87"/>
  <c r="AL143" i="75"/>
  <c r="AL143" i="81"/>
  <c r="AL143" i="73"/>
  <c r="AL143" i="87"/>
  <c r="AL143" i="86"/>
  <c r="AL143" i="78"/>
  <c r="AL143" i="74"/>
  <c r="AQ27" i="87"/>
  <c r="AQ27" i="73"/>
  <c r="AQ27" i="81"/>
  <c r="AQ27" i="74"/>
  <c r="AQ27" i="78"/>
  <c r="AQ27" i="86"/>
  <c r="AQ27" i="75"/>
  <c r="AL355" i="81"/>
  <c r="AL355" i="78"/>
  <c r="AL355" i="86"/>
  <c r="AJ86" i="73"/>
  <c r="AJ86" i="86"/>
  <c r="AJ86" i="74"/>
  <c r="AJ86" i="87"/>
  <c r="AJ86" i="81"/>
  <c r="AJ86" i="78"/>
  <c r="AJ86" i="75"/>
  <c r="AJ71" i="87"/>
  <c r="AJ71" i="73"/>
  <c r="AJ71" i="74"/>
  <c r="AJ71" i="81"/>
  <c r="AJ71" i="75"/>
  <c r="AJ71" i="86"/>
  <c r="AJ71" i="78"/>
  <c r="AP123" i="87"/>
  <c r="AP123" i="86"/>
  <c r="AP123" i="81"/>
  <c r="AP123" i="74"/>
  <c r="AP123" i="73"/>
  <c r="AP123" i="78"/>
  <c r="AP123" i="75"/>
  <c r="AQ13" i="75"/>
  <c r="AQ13" i="73"/>
  <c r="AQ13" i="86"/>
  <c r="AQ13" i="78"/>
  <c r="AQ13" i="74"/>
  <c r="AQ13" i="81"/>
  <c r="AQ13" i="87"/>
  <c r="AL62" i="73"/>
  <c r="AL62" i="81"/>
  <c r="AL62" i="86"/>
  <c r="AL62" i="74"/>
  <c r="AL62" i="87"/>
  <c r="AL62" i="78"/>
  <c r="AL62" i="75"/>
  <c r="AS155" i="87"/>
  <c r="AS155" i="75"/>
  <c r="AS155" i="78"/>
  <c r="AS155" i="74"/>
  <c r="AS155" i="73"/>
  <c r="AS155" i="86"/>
  <c r="AS155" i="81"/>
  <c r="AI108" i="78"/>
  <c r="AI108" i="75"/>
  <c r="AI108" i="81"/>
  <c r="AI108" i="73"/>
  <c r="AI108" i="74"/>
  <c r="AI108" i="86"/>
  <c r="AI108" i="87"/>
  <c r="AI239" i="78"/>
  <c r="AI239" i="86"/>
  <c r="AI239" i="81"/>
  <c r="AR22" i="75"/>
  <c r="AR22" i="87"/>
  <c r="AR22" i="86"/>
  <c r="AR22" i="78"/>
  <c r="AR22" i="74"/>
  <c r="AR22" i="81"/>
  <c r="AR22" i="73"/>
  <c r="AI337" i="86"/>
  <c r="AI337" i="78"/>
  <c r="AI337" i="81"/>
  <c r="BB55" i="63"/>
  <c r="AQ177" i="81"/>
  <c r="AQ177" i="87"/>
  <c r="AQ177" i="74"/>
  <c r="AQ177" i="78"/>
  <c r="AQ177" i="73"/>
  <c r="AQ177" i="75"/>
  <c r="AQ177" i="86"/>
  <c r="AT77" i="87"/>
  <c r="AT77" i="74"/>
  <c r="AT77" i="86"/>
  <c r="AT77" i="75"/>
  <c r="AT77" i="81"/>
  <c r="AT77" i="78"/>
  <c r="AT77" i="73"/>
  <c r="AR286" i="86"/>
  <c r="AR286" i="78"/>
  <c r="AR286" i="81"/>
  <c r="AI121" i="73"/>
  <c r="AI121" i="78"/>
  <c r="AI121" i="86"/>
  <c r="AI121" i="75"/>
  <c r="AI121" i="74"/>
  <c r="AI121" i="81"/>
  <c r="AI121" i="87"/>
  <c r="AJ202" i="74"/>
  <c r="AJ202" i="87"/>
  <c r="AJ202" i="73"/>
  <c r="AJ202" i="78"/>
  <c r="AJ202" i="86"/>
  <c r="AJ202" i="75"/>
  <c r="AJ202" i="81"/>
  <c r="AM267" i="78"/>
  <c r="AM267" i="86"/>
  <c r="AM267" i="81"/>
  <c r="AS166" i="86"/>
  <c r="AS166" i="81"/>
  <c r="AS166" i="78"/>
  <c r="AS166" i="73"/>
  <c r="AS166" i="74"/>
  <c r="AS166" i="87"/>
  <c r="AS166" i="75"/>
  <c r="AP224" i="78"/>
  <c r="AP224" i="86"/>
  <c r="AP224" i="81"/>
  <c r="AL290" i="86"/>
  <c r="AL290" i="78"/>
  <c r="AL290" i="81"/>
  <c r="AI92" i="73"/>
  <c r="AI92" i="87"/>
  <c r="AI92" i="74"/>
  <c r="AI92" i="81"/>
  <c r="AI92" i="75"/>
  <c r="AI92" i="78"/>
  <c r="AI92" i="86"/>
  <c r="AM170" i="78"/>
  <c r="AM170" i="87"/>
  <c r="AM170" i="86"/>
  <c r="AM170" i="75"/>
  <c r="AM170" i="81"/>
  <c r="AM170" i="73"/>
  <c r="AM170" i="74"/>
  <c r="AM218" i="86"/>
  <c r="AM218" i="78"/>
  <c r="AM218" i="74"/>
  <c r="AM218" i="73"/>
  <c r="AM218" i="87"/>
  <c r="AM218" i="75"/>
  <c r="AM218" i="81"/>
  <c r="AI148" i="78"/>
  <c r="AI148" i="74"/>
  <c r="AI148" i="75"/>
  <c r="AI148" i="87"/>
  <c r="AI148" i="86"/>
  <c r="AI148" i="81"/>
  <c r="AI148" i="73"/>
  <c r="AR32" i="81"/>
  <c r="AR32" i="75"/>
  <c r="AR32" i="86"/>
  <c r="AR32" i="87"/>
  <c r="AR32" i="78"/>
  <c r="AR32" i="73"/>
  <c r="AR32" i="74"/>
  <c r="AS117" i="73"/>
  <c r="AS117" i="75"/>
  <c r="AS117" i="78"/>
  <c r="AS117" i="87"/>
  <c r="AS117" i="86"/>
  <c r="AS117" i="81"/>
  <c r="AS117" i="74"/>
  <c r="AR161" i="73"/>
  <c r="AR161" i="81"/>
  <c r="AR161" i="86"/>
  <c r="AR161" i="78"/>
  <c r="AR161" i="75"/>
  <c r="AR161" i="87"/>
  <c r="AR161" i="74"/>
  <c r="AT200" i="86"/>
  <c r="AT200" i="75"/>
  <c r="AT200" i="73"/>
  <c r="AT200" i="81"/>
  <c r="AT200" i="78"/>
  <c r="AT200" i="87"/>
  <c r="AT200" i="74"/>
  <c r="AT13" i="73"/>
  <c r="AT13" i="87"/>
  <c r="AT13" i="81"/>
  <c r="AT13" i="86"/>
  <c r="AT13" i="74"/>
  <c r="AT13" i="78"/>
  <c r="AT13" i="75"/>
  <c r="AJ174" i="73"/>
  <c r="AJ174" i="74"/>
  <c r="AJ174" i="86"/>
  <c r="AJ174" i="78"/>
  <c r="AJ174" i="75"/>
  <c r="AJ174" i="87"/>
  <c r="AJ174" i="81"/>
  <c r="AM53" i="87"/>
  <c r="AM53" i="86"/>
  <c r="AM53" i="74"/>
  <c r="AM53" i="81"/>
  <c r="AM53" i="78"/>
  <c r="AM53" i="75"/>
  <c r="AM53" i="73"/>
  <c r="AJ103" i="75"/>
  <c r="AJ103" i="73"/>
  <c r="AJ103" i="86"/>
  <c r="AJ103" i="81"/>
  <c r="AJ103" i="74"/>
  <c r="AJ103" i="87"/>
  <c r="AJ103" i="78"/>
  <c r="AK97" i="86"/>
  <c r="AK97" i="74"/>
  <c r="AK97" i="78"/>
  <c r="AK97" i="73"/>
  <c r="AK97" i="81"/>
  <c r="AK97" i="75"/>
  <c r="AK97" i="87"/>
  <c r="AX58" i="63"/>
  <c r="AT201" i="73"/>
  <c r="AT201" i="81"/>
  <c r="AT201" i="87"/>
  <c r="AT201" i="86"/>
  <c r="AT201" i="75"/>
  <c r="AT201" i="74"/>
  <c r="AT201" i="78"/>
  <c r="AT104" i="73"/>
  <c r="AT104" i="86"/>
  <c r="AT104" i="81"/>
  <c r="AT104" i="78"/>
  <c r="AT104" i="87"/>
  <c r="AT104" i="74"/>
  <c r="AT104" i="75"/>
  <c r="AT80" i="86"/>
  <c r="AT80" i="87"/>
  <c r="AT80" i="78"/>
  <c r="AT80" i="75"/>
  <c r="AT80" i="81"/>
  <c r="AT80" i="74"/>
  <c r="AT80" i="73"/>
  <c r="AM94" i="86"/>
  <c r="AM94" i="74"/>
  <c r="AM94" i="87"/>
  <c r="AM94" i="81"/>
  <c r="AM94" i="78"/>
  <c r="AM94" i="75"/>
  <c r="AM94" i="73"/>
  <c r="AR93" i="86"/>
  <c r="AR93" i="81"/>
  <c r="AR93" i="75"/>
  <c r="AR93" i="73"/>
  <c r="AR93" i="74"/>
  <c r="AR93" i="87"/>
  <c r="AR93" i="78"/>
  <c r="AR28" i="87"/>
  <c r="AR28" i="73"/>
  <c r="AR28" i="75"/>
  <c r="AR28" i="78"/>
  <c r="AR28" i="81"/>
  <c r="AR28" i="74"/>
  <c r="AR28" i="86"/>
  <c r="AP119" i="74"/>
  <c r="AP119" i="73"/>
  <c r="AP119" i="86"/>
  <c r="AP119" i="75"/>
  <c r="AP119" i="87"/>
  <c r="AP119" i="81"/>
  <c r="AP119" i="78"/>
  <c r="AX72" i="63"/>
  <c r="AL16" i="78"/>
  <c r="AL16" i="73"/>
  <c r="AL16" i="81"/>
  <c r="AL16" i="74"/>
  <c r="AL16" i="87"/>
  <c r="AL16" i="86"/>
  <c r="AL16" i="75"/>
  <c r="AS134" i="78"/>
  <c r="AS134" i="87"/>
  <c r="AS134" i="74"/>
  <c r="AS134" i="81"/>
  <c r="AS134" i="86"/>
  <c r="AS134" i="75"/>
  <c r="AS134" i="73"/>
  <c r="BB35" i="63"/>
  <c r="AL106" i="86"/>
  <c r="AL106" i="74"/>
  <c r="AL106" i="75"/>
  <c r="AL106" i="87"/>
  <c r="AL106" i="78"/>
  <c r="AL106" i="73"/>
  <c r="AL106" i="81"/>
  <c r="AM35" i="86"/>
  <c r="AM35" i="74"/>
  <c r="AM35" i="78"/>
  <c r="AM35" i="73"/>
  <c r="AM35" i="81"/>
  <c r="AM35" i="87"/>
  <c r="AM35" i="75"/>
  <c r="AT138" i="78"/>
  <c r="AT138" i="74"/>
  <c r="AT138" i="81"/>
  <c r="AT138" i="75"/>
  <c r="AT138" i="73"/>
  <c r="AT138" i="87"/>
  <c r="AT138" i="86"/>
  <c r="AJ169" i="78"/>
  <c r="AJ169" i="75"/>
  <c r="AJ169" i="73"/>
  <c r="AJ169" i="81"/>
  <c r="AJ169" i="74"/>
  <c r="AJ169" i="86"/>
  <c r="AJ169" i="87"/>
  <c r="AX71" i="63"/>
  <c r="BB63" i="63"/>
  <c r="AR89" i="75"/>
  <c r="AR89" i="78"/>
  <c r="AR89" i="73"/>
  <c r="AR89" i="87"/>
  <c r="AR89" i="81"/>
  <c r="AR89" i="86"/>
  <c r="AR89" i="74"/>
  <c r="AI179" i="73"/>
  <c r="AI179" i="87"/>
  <c r="AI179" i="78"/>
  <c r="AI179" i="81"/>
  <c r="AI179" i="74"/>
  <c r="AI179" i="75"/>
  <c r="AI179" i="86"/>
  <c r="AX95" i="63"/>
  <c r="AT84" i="86"/>
  <c r="AT84" i="78"/>
  <c r="AT84" i="74"/>
  <c r="AT84" i="87"/>
  <c r="AT84" i="75"/>
  <c r="AT84" i="81"/>
  <c r="AT84" i="73"/>
  <c r="BB29" i="63"/>
  <c r="AP126" i="87"/>
  <c r="AP126" i="78"/>
  <c r="AP126" i="73"/>
  <c r="AP126" i="75"/>
  <c r="AP126" i="81"/>
  <c r="AP126" i="74"/>
  <c r="AP126" i="86"/>
  <c r="AM105" i="78"/>
  <c r="AM105" i="73"/>
  <c r="AM105" i="81"/>
  <c r="AM105" i="87"/>
  <c r="AM105" i="74"/>
  <c r="AM105" i="75"/>
  <c r="AM105" i="86"/>
  <c r="AQ186" i="73"/>
  <c r="AQ186" i="81"/>
  <c r="AQ186" i="74"/>
  <c r="AQ186" i="87"/>
  <c r="AQ186" i="86"/>
  <c r="AQ186" i="75"/>
  <c r="AQ186" i="78"/>
  <c r="AM120" i="81"/>
  <c r="AM120" i="86"/>
  <c r="AM120" i="87"/>
  <c r="AM120" i="73"/>
  <c r="AM120" i="74"/>
  <c r="AM120" i="78"/>
  <c r="AM120" i="75"/>
  <c r="AM100" i="73"/>
  <c r="AM100" i="86"/>
  <c r="AM100" i="74"/>
  <c r="AM100" i="81"/>
  <c r="AM100" i="87"/>
  <c r="AM100" i="78"/>
  <c r="AM100" i="75"/>
  <c r="AL66" i="86"/>
  <c r="AL66" i="87"/>
  <c r="AL66" i="74"/>
  <c r="AL66" i="78"/>
  <c r="AL66" i="73"/>
  <c r="AL66" i="75"/>
  <c r="AL66" i="81"/>
  <c r="AM52" i="78"/>
  <c r="AM52" i="74"/>
  <c r="AM52" i="87"/>
  <c r="AM52" i="81"/>
  <c r="AM52" i="73"/>
  <c r="AM52" i="86"/>
  <c r="AM52" i="75"/>
  <c r="AT9" i="78"/>
  <c r="AT9" i="75"/>
  <c r="AT9" i="86"/>
  <c r="AT9" i="74"/>
  <c r="AT9" i="73"/>
  <c r="AT9" i="87"/>
  <c r="AT9" i="81"/>
  <c r="AQ119" i="86"/>
  <c r="AQ119" i="78"/>
  <c r="AQ119" i="87"/>
  <c r="AQ119" i="75"/>
  <c r="AQ119" i="74"/>
  <c r="AQ119" i="73"/>
  <c r="AQ119" i="81"/>
  <c r="AK298" i="78"/>
  <c r="AK298" i="81"/>
  <c r="AK298" i="86"/>
  <c r="AI9" i="87"/>
  <c r="AI9" i="78"/>
  <c r="AI9" i="74"/>
  <c r="AI9" i="86"/>
  <c r="AI9" i="81"/>
  <c r="AI9" i="73"/>
  <c r="AI9" i="75"/>
  <c r="AS135" i="86"/>
  <c r="AS135" i="78"/>
  <c r="AS135" i="73"/>
  <c r="AS135" i="75"/>
  <c r="AS135" i="81"/>
  <c r="AS135" i="87"/>
  <c r="AS135" i="74"/>
  <c r="AR163" i="78"/>
  <c r="AR163" i="81"/>
  <c r="AR163" i="73"/>
  <c r="AR163" i="74"/>
  <c r="AR163" i="86"/>
  <c r="AR163" i="75"/>
  <c r="AR163" i="87"/>
  <c r="AI241" i="81"/>
  <c r="AI241" i="78"/>
  <c r="AI241" i="86"/>
  <c r="AJ57" i="75"/>
  <c r="AJ57" i="74"/>
  <c r="AJ57" i="81"/>
  <c r="AJ57" i="73"/>
  <c r="AJ57" i="78"/>
  <c r="AJ57" i="86"/>
  <c r="AJ57" i="87"/>
  <c r="AQ146" i="78"/>
  <c r="AQ146" i="73"/>
  <c r="AQ146" i="81"/>
  <c r="AQ146" i="75"/>
  <c r="AQ146" i="74"/>
  <c r="AQ146" i="87"/>
  <c r="AQ146" i="86"/>
  <c r="AJ58" i="75"/>
  <c r="AJ58" i="87"/>
  <c r="AJ58" i="74"/>
  <c r="AJ58" i="73"/>
  <c r="AJ58" i="81"/>
  <c r="AJ58" i="78"/>
  <c r="AJ58" i="86"/>
  <c r="AK82" i="78"/>
  <c r="AK82" i="81"/>
  <c r="AK82" i="86"/>
  <c r="AK82" i="73"/>
  <c r="AK82" i="74"/>
  <c r="AK82" i="87"/>
  <c r="AK82" i="75"/>
  <c r="AI124" i="81"/>
  <c r="AI124" i="75"/>
  <c r="AI124" i="73"/>
  <c r="AI124" i="78"/>
  <c r="AI124" i="87"/>
  <c r="AI124" i="86"/>
  <c r="AI124" i="74"/>
  <c r="AI32" i="73"/>
  <c r="AI32" i="74"/>
  <c r="AI32" i="75"/>
  <c r="AI32" i="87"/>
  <c r="AI32" i="81"/>
  <c r="AI32" i="86"/>
  <c r="AI32" i="78"/>
  <c r="AP44" i="75"/>
  <c r="AP44" i="78"/>
  <c r="AP44" i="81"/>
  <c r="AP44" i="74"/>
  <c r="AP44" i="86"/>
  <c r="AP44" i="73"/>
  <c r="AP44" i="87"/>
  <c r="AP169" i="73"/>
  <c r="AP169" i="74"/>
  <c r="AP169" i="87"/>
  <c r="AP169" i="81"/>
  <c r="AP169" i="78"/>
  <c r="AP169" i="86"/>
  <c r="AP169" i="75"/>
  <c r="AM134" i="86"/>
  <c r="AM134" i="78"/>
  <c r="AM134" i="75"/>
  <c r="AM134" i="87"/>
  <c r="AM134" i="73"/>
  <c r="AM134" i="81"/>
  <c r="AM134" i="74"/>
  <c r="BB66" i="63"/>
  <c r="AL170" i="73"/>
  <c r="AL170" i="78"/>
  <c r="AL170" i="86"/>
  <c r="AL170" i="74"/>
  <c r="AL170" i="75"/>
  <c r="AL170" i="87"/>
  <c r="AL170" i="81"/>
  <c r="BB25" i="63"/>
  <c r="AI128" i="78"/>
  <c r="AI128" i="81"/>
  <c r="AI128" i="74"/>
  <c r="AI128" i="86"/>
  <c r="AI128" i="87"/>
  <c r="AI128" i="75"/>
  <c r="AI128" i="73"/>
  <c r="AY76" i="63"/>
  <c r="AS34" i="87"/>
  <c r="AS34" i="81"/>
  <c r="AS34" i="86"/>
  <c r="AS34" i="78"/>
  <c r="AS34" i="74"/>
  <c r="AS34" i="73"/>
  <c r="AS34" i="75"/>
  <c r="AJ20" i="73"/>
  <c r="AJ20" i="87"/>
  <c r="AJ20" i="86"/>
  <c r="AJ20" i="81"/>
  <c r="AJ20" i="75"/>
  <c r="AJ20" i="74"/>
  <c r="AJ20" i="78"/>
  <c r="AT90" i="86"/>
  <c r="AT90" i="75"/>
  <c r="AT90" i="73"/>
  <c r="AT90" i="74"/>
  <c r="AT90" i="78"/>
  <c r="AT90" i="87"/>
  <c r="AT90" i="81"/>
  <c r="AS153" i="86"/>
  <c r="AS153" i="75"/>
  <c r="AS153" i="87"/>
  <c r="AS153" i="78"/>
  <c r="AS153" i="81"/>
  <c r="AS153" i="73"/>
  <c r="AS153" i="74"/>
  <c r="AL181" i="86"/>
  <c r="AL181" i="73"/>
  <c r="AL181" i="74"/>
  <c r="AL181" i="87"/>
  <c r="AL181" i="78"/>
  <c r="AL181" i="81"/>
  <c r="AL181" i="75"/>
  <c r="AT95" i="87"/>
  <c r="AT95" i="78"/>
  <c r="AT95" i="81"/>
  <c r="AT95" i="73"/>
  <c r="AT95" i="86"/>
  <c r="AT95" i="75"/>
  <c r="AT95" i="74"/>
  <c r="BB99" i="63"/>
  <c r="AS142" i="75"/>
  <c r="AS142" i="86"/>
  <c r="AS142" i="74"/>
  <c r="AS142" i="78"/>
  <c r="AS142" i="81"/>
  <c r="AS142" i="87"/>
  <c r="AS142" i="73"/>
  <c r="AJ241" i="81"/>
  <c r="AJ241" i="86"/>
  <c r="AJ241" i="78"/>
  <c r="AJ290" i="78"/>
  <c r="AJ290" i="86"/>
  <c r="AJ290" i="81"/>
  <c r="AL139" i="87"/>
  <c r="AL139" i="86"/>
  <c r="AL139" i="81"/>
  <c r="AL139" i="78"/>
  <c r="AL139" i="73"/>
  <c r="AL139" i="74"/>
  <c r="AL139" i="75"/>
  <c r="AL362" i="86"/>
  <c r="AL362" i="81"/>
  <c r="AL362" i="78"/>
  <c r="AQ57" i="73"/>
  <c r="AQ57" i="78"/>
  <c r="AQ57" i="75"/>
  <c r="AQ57" i="86"/>
  <c r="AQ57" i="81"/>
  <c r="AQ57" i="74"/>
  <c r="AQ57" i="87"/>
  <c r="AJ148" i="74"/>
  <c r="AJ148" i="78"/>
  <c r="AJ148" i="73"/>
  <c r="AJ148" i="86"/>
  <c r="AJ148" i="75"/>
  <c r="AJ148" i="81"/>
  <c r="AJ148" i="87"/>
  <c r="AS35" i="81"/>
  <c r="AS35" i="87"/>
  <c r="AS35" i="75"/>
  <c r="AS35" i="86"/>
  <c r="AS35" i="74"/>
  <c r="AS35" i="78"/>
  <c r="AS35" i="73"/>
  <c r="AS317" i="86"/>
  <c r="AS317" i="78"/>
  <c r="AS317" i="81"/>
  <c r="AP148" i="73"/>
  <c r="AP148" i="86"/>
  <c r="AP148" i="75"/>
  <c r="AP148" i="74"/>
  <c r="AP148" i="87"/>
  <c r="AP148" i="81"/>
  <c r="AP148" i="78"/>
  <c r="AJ14" i="75"/>
  <c r="AJ14" i="86"/>
  <c r="AJ14" i="73"/>
  <c r="AJ14" i="81"/>
  <c r="AJ14" i="78"/>
  <c r="AJ14" i="87"/>
  <c r="AJ14" i="74"/>
  <c r="AL74" i="75"/>
  <c r="AL74" i="81"/>
  <c r="AL74" i="74"/>
  <c r="AL74" i="86"/>
  <c r="AL74" i="73"/>
  <c r="AL74" i="87"/>
  <c r="AL74" i="78"/>
  <c r="AM10" i="78"/>
  <c r="AM10" i="75"/>
  <c r="AM10" i="73"/>
  <c r="AM10" i="81"/>
  <c r="AM10" i="87"/>
  <c r="AM10" i="86"/>
  <c r="AM10" i="74"/>
  <c r="AT258" i="78"/>
  <c r="AT258" i="86"/>
  <c r="AT258" i="81"/>
  <c r="BB19" i="63"/>
  <c r="AR70" i="74"/>
  <c r="AR70" i="87"/>
  <c r="AR70" i="78"/>
  <c r="AR70" i="73"/>
  <c r="AR70" i="81"/>
  <c r="AR70" i="75"/>
  <c r="AR70" i="86"/>
  <c r="AS255" i="86"/>
  <c r="AS255" i="78"/>
  <c r="AS255" i="81"/>
  <c r="AL176" i="87"/>
  <c r="AL176" i="75"/>
  <c r="AL176" i="86"/>
  <c r="AL176" i="73"/>
  <c r="AL176" i="78"/>
  <c r="AL176" i="74"/>
  <c r="AL176" i="81"/>
  <c r="AI7" i="81"/>
  <c r="AI7" i="87"/>
  <c r="AI7" i="73"/>
  <c r="AI7" i="74"/>
  <c r="AI7" i="86"/>
  <c r="AI7" i="78"/>
  <c r="AI7" i="75"/>
  <c r="AS27" i="86"/>
  <c r="AS27" i="74"/>
  <c r="AS27" i="81"/>
  <c r="AS27" i="73"/>
  <c r="AS27" i="75"/>
  <c r="AS27" i="78"/>
  <c r="AS27" i="87"/>
  <c r="AM128" i="74"/>
  <c r="AM128" i="78"/>
  <c r="AM128" i="87"/>
  <c r="AM128" i="75"/>
  <c r="AM128" i="73"/>
  <c r="AM128" i="86"/>
  <c r="AM128" i="81"/>
  <c r="AP94" i="81"/>
  <c r="AP94" i="75"/>
  <c r="AP94" i="78"/>
  <c r="AP94" i="87"/>
  <c r="AP94" i="74"/>
  <c r="AP94" i="73"/>
  <c r="AP94" i="86"/>
  <c r="AJ308" i="81"/>
  <c r="AJ308" i="86"/>
  <c r="AJ308" i="78"/>
  <c r="AM20" i="87"/>
  <c r="AM20" i="86"/>
  <c r="AM20" i="75"/>
  <c r="AM20" i="78"/>
  <c r="AM20" i="74"/>
  <c r="AM20" i="81"/>
  <c r="AM20" i="73"/>
  <c r="AR44" i="75"/>
  <c r="AR44" i="78"/>
  <c r="AR44" i="87"/>
  <c r="AR44" i="81"/>
  <c r="AR44" i="86"/>
  <c r="AR44" i="74"/>
  <c r="AR44" i="73"/>
  <c r="AK203" i="78"/>
  <c r="AK203" i="87"/>
  <c r="AK203" i="73"/>
  <c r="AK203" i="81"/>
  <c r="AK203" i="75"/>
  <c r="AK203" i="74"/>
  <c r="AK203" i="86"/>
  <c r="AJ122" i="81"/>
  <c r="AJ122" i="78"/>
  <c r="AJ122" i="73"/>
  <c r="AJ122" i="75"/>
  <c r="AJ122" i="86"/>
  <c r="AJ122" i="74"/>
  <c r="AJ122" i="87"/>
  <c r="AQ110" i="87"/>
  <c r="AQ110" i="78"/>
  <c r="AQ110" i="81"/>
  <c r="AQ110" i="86"/>
  <c r="AQ110" i="75"/>
  <c r="AQ110" i="73"/>
  <c r="AQ110" i="74"/>
  <c r="AR134" i="78"/>
  <c r="AR134" i="74"/>
  <c r="AR134" i="87"/>
  <c r="AR134" i="81"/>
  <c r="AR134" i="86"/>
  <c r="AR134" i="75"/>
  <c r="AR134" i="73"/>
  <c r="AJ339" i="81"/>
  <c r="AJ339" i="78"/>
  <c r="AJ339" i="86"/>
  <c r="AT306" i="86"/>
  <c r="AT306" i="78"/>
  <c r="AT306" i="81"/>
  <c r="AQ194" i="73"/>
  <c r="AQ194" i="75"/>
  <c r="AQ194" i="87"/>
  <c r="AQ194" i="81"/>
  <c r="AQ194" i="86"/>
  <c r="AQ194" i="78"/>
  <c r="AQ194" i="74"/>
  <c r="AK179" i="81"/>
  <c r="AK179" i="86"/>
  <c r="AK179" i="74"/>
  <c r="AK179" i="73"/>
  <c r="AK179" i="78"/>
  <c r="AK179" i="75"/>
  <c r="AK179" i="87"/>
  <c r="AI188" i="81"/>
  <c r="AI188" i="75"/>
  <c r="AI188" i="74"/>
  <c r="AI188" i="86"/>
  <c r="AI188" i="73"/>
  <c r="AI188" i="87"/>
  <c r="AI188" i="78"/>
  <c r="AX77" i="63"/>
  <c r="AR170" i="86"/>
  <c r="AR170" i="78"/>
  <c r="AR170" i="75"/>
  <c r="AR170" i="87"/>
  <c r="AR170" i="74"/>
  <c r="AR170" i="73"/>
  <c r="AR170" i="81"/>
  <c r="AP161" i="87"/>
  <c r="AP161" i="78"/>
  <c r="AP161" i="86"/>
  <c r="AP161" i="75"/>
  <c r="AP161" i="81"/>
  <c r="AP161" i="74"/>
  <c r="AP161" i="73"/>
  <c r="AP32" i="73"/>
  <c r="AP32" i="81"/>
  <c r="AP32" i="87"/>
  <c r="AP32" i="75"/>
  <c r="AP32" i="78"/>
  <c r="AP32" i="74"/>
  <c r="AP32" i="86"/>
  <c r="AK142" i="86"/>
  <c r="AK142" i="81"/>
  <c r="AK142" i="75"/>
  <c r="AK142" i="78"/>
  <c r="AK142" i="87"/>
  <c r="AK142" i="73"/>
  <c r="AK142" i="74"/>
  <c r="AR111" i="87"/>
  <c r="AR111" i="86"/>
  <c r="AR111" i="75"/>
  <c r="AR111" i="81"/>
  <c r="AR111" i="74"/>
  <c r="AR111" i="73"/>
  <c r="AR111" i="78"/>
  <c r="AI65" i="86"/>
  <c r="AI65" i="78"/>
  <c r="AI65" i="75"/>
  <c r="AI65" i="73"/>
  <c r="AI65" i="87"/>
  <c r="AI65" i="81"/>
  <c r="AI65" i="74"/>
  <c r="AK30" i="78"/>
  <c r="AK30" i="73"/>
  <c r="AK30" i="87"/>
  <c r="AK30" i="86"/>
  <c r="AK30" i="75"/>
  <c r="AK30" i="74"/>
  <c r="AK30" i="81"/>
  <c r="AP41" i="74"/>
  <c r="AP41" i="86"/>
  <c r="AP41" i="81"/>
  <c r="AP41" i="73"/>
  <c r="AP41" i="87"/>
  <c r="AP41" i="78"/>
  <c r="AP41" i="75"/>
  <c r="AM48" i="81"/>
  <c r="AM48" i="75"/>
  <c r="AM48" i="87"/>
  <c r="AM48" i="78"/>
  <c r="AM48" i="74"/>
  <c r="AM48" i="86"/>
  <c r="AM48" i="73"/>
  <c r="AQ149" i="75"/>
  <c r="AQ149" i="87"/>
  <c r="AQ149" i="86"/>
  <c r="AQ149" i="81"/>
  <c r="AQ149" i="73"/>
  <c r="AQ149" i="78"/>
  <c r="AQ149" i="74"/>
  <c r="AM160" i="75"/>
  <c r="AM160" i="74"/>
  <c r="AM160" i="78"/>
  <c r="AM160" i="87"/>
  <c r="AM160" i="86"/>
  <c r="AM160" i="73"/>
  <c r="AM160" i="81"/>
  <c r="AP338" i="81"/>
  <c r="AP338" i="86"/>
  <c r="AP338" i="78"/>
  <c r="AT142" i="73"/>
  <c r="AT142" i="75"/>
  <c r="AT142" i="74"/>
  <c r="AT142" i="78"/>
  <c r="AT142" i="87"/>
  <c r="AT142" i="86"/>
  <c r="AT142" i="81"/>
  <c r="AJ38" i="81"/>
  <c r="AJ38" i="75"/>
  <c r="AJ38" i="87"/>
  <c r="AJ38" i="86"/>
  <c r="AJ38" i="78"/>
  <c r="AJ38" i="74"/>
  <c r="AJ38" i="73"/>
  <c r="AT204" i="81"/>
  <c r="AT204" i="74"/>
  <c r="AT204" i="78"/>
  <c r="AT204" i="87"/>
  <c r="AT204" i="73"/>
  <c r="AT204" i="75"/>
  <c r="AT204" i="86"/>
  <c r="AJ115" i="74"/>
  <c r="AJ115" i="86"/>
  <c r="AJ115" i="81"/>
  <c r="AJ115" i="78"/>
  <c r="AJ115" i="73"/>
  <c r="AJ115" i="87"/>
  <c r="AJ115" i="75"/>
  <c r="AX62" i="63"/>
  <c r="AM307" i="81"/>
  <c r="AM307" i="78"/>
  <c r="AM307" i="86"/>
  <c r="AI133" i="81"/>
  <c r="AI133" i="75"/>
  <c r="AI133" i="86"/>
  <c r="AI133" i="73"/>
  <c r="AI133" i="78"/>
  <c r="AI133" i="74"/>
  <c r="AI133" i="87"/>
  <c r="AI115" i="78"/>
  <c r="AI115" i="73"/>
  <c r="AI115" i="74"/>
  <c r="AI115" i="87"/>
  <c r="AI115" i="75"/>
  <c r="AI115" i="86"/>
  <c r="AI115" i="81"/>
  <c r="AJ74" i="78"/>
  <c r="AJ74" i="75"/>
  <c r="AJ74" i="87"/>
  <c r="AJ74" i="86"/>
  <c r="AJ74" i="73"/>
  <c r="AJ74" i="81"/>
  <c r="AJ74" i="74"/>
  <c r="AL160" i="87"/>
  <c r="AL160" i="86"/>
  <c r="AL160" i="74"/>
  <c r="AL160" i="75"/>
  <c r="AL160" i="81"/>
  <c r="AL160" i="73"/>
  <c r="AL160" i="78"/>
  <c r="AL19" i="78"/>
  <c r="AL19" i="73"/>
  <c r="AL19" i="75"/>
  <c r="AL19" i="81"/>
  <c r="AL19" i="74"/>
  <c r="AL19" i="87"/>
  <c r="AL19" i="86"/>
  <c r="AY45" i="63"/>
  <c r="AR123" i="78"/>
  <c r="AR123" i="74"/>
  <c r="AR123" i="87"/>
  <c r="AR123" i="73"/>
  <c r="AR123" i="75"/>
  <c r="AR123" i="86"/>
  <c r="AR123" i="81"/>
  <c r="AX70" i="63"/>
  <c r="AL191" i="74"/>
  <c r="AL191" i="75"/>
  <c r="AL191" i="87"/>
  <c r="AL191" i="81"/>
  <c r="AL191" i="78"/>
  <c r="AL191" i="73"/>
  <c r="AL191" i="86"/>
  <c r="AT182" i="78"/>
  <c r="AT182" i="87"/>
  <c r="AT182" i="75"/>
  <c r="AT182" i="73"/>
  <c r="AT182" i="74"/>
  <c r="AT182" i="86"/>
  <c r="AT182" i="81"/>
  <c r="AI175" i="81"/>
  <c r="AI175" i="73"/>
  <c r="AI175" i="86"/>
  <c r="AI175" i="75"/>
  <c r="AI175" i="74"/>
  <c r="AI175" i="78"/>
  <c r="AI175" i="87"/>
  <c r="AS71" i="73"/>
  <c r="AS71" i="86"/>
  <c r="AS71" i="87"/>
  <c r="AS71" i="74"/>
  <c r="AS71" i="75"/>
  <c r="AS71" i="78"/>
  <c r="AS71" i="81"/>
  <c r="AX87" i="63"/>
  <c r="AI138" i="75"/>
  <c r="AI138" i="87"/>
  <c r="AI138" i="78"/>
  <c r="AI138" i="86"/>
  <c r="AI138" i="73"/>
  <c r="AI138" i="81"/>
  <c r="AI138" i="74"/>
  <c r="AK25" i="74"/>
  <c r="AK25" i="87"/>
  <c r="AK25" i="78"/>
  <c r="AK25" i="73"/>
  <c r="AK25" i="81"/>
  <c r="AK25" i="75"/>
  <c r="AK25" i="86"/>
  <c r="AR154" i="87"/>
  <c r="AR154" i="75"/>
  <c r="AR154" i="73"/>
  <c r="AR154" i="86"/>
  <c r="AR154" i="81"/>
  <c r="AR154" i="78"/>
  <c r="AR154" i="74"/>
  <c r="AT119" i="86"/>
  <c r="AT119" i="87"/>
  <c r="AT119" i="78"/>
  <c r="AT119" i="74"/>
  <c r="AT119" i="73"/>
  <c r="AT119" i="81"/>
  <c r="AT119" i="75"/>
  <c r="AS283" i="78"/>
  <c r="AS283" i="86"/>
  <c r="AS283" i="81"/>
  <c r="AQ35" i="87"/>
  <c r="AQ35" i="81"/>
  <c r="AQ35" i="75"/>
  <c r="AQ35" i="86"/>
  <c r="AQ35" i="78"/>
  <c r="AQ35" i="73"/>
  <c r="AQ35" i="74"/>
  <c r="AQ261" i="86"/>
  <c r="AQ261" i="78"/>
  <c r="AQ261" i="81"/>
  <c r="AS177" i="74"/>
  <c r="AS177" i="86"/>
  <c r="AS177" i="73"/>
  <c r="AS177" i="78"/>
  <c r="AS177" i="75"/>
  <c r="AS177" i="81"/>
  <c r="AS177" i="87"/>
  <c r="AL32" i="86"/>
  <c r="AL32" i="73"/>
  <c r="AL32" i="81"/>
  <c r="AL32" i="87"/>
  <c r="AL32" i="75"/>
  <c r="AL32" i="78"/>
  <c r="AL32" i="74"/>
  <c r="AY66" i="63"/>
  <c r="AM77" i="81"/>
  <c r="AM77" i="75"/>
  <c r="AM77" i="73"/>
  <c r="AM77" i="78"/>
  <c r="AM77" i="87"/>
  <c r="AM77" i="74"/>
  <c r="AM77" i="86"/>
  <c r="BB62" i="63"/>
  <c r="AJ85" i="87"/>
  <c r="AJ85" i="78"/>
  <c r="AJ85" i="86"/>
  <c r="AJ85" i="75"/>
  <c r="AJ85" i="73"/>
  <c r="AJ85" i="81"/>
  <c r="AJ85" i="74"/>
  <c r="AJ28" i="73"/>
  <c r="AJ28" i="74"/>
  <c r="AJ28" i="86"/>
  <c r="AJ28" i="87"/>
  <c r="AJ28" i="81"/>
  <c r="AJ28" i="78"/>
  <c r="AJ28" i="75"/>
  <c r="BB98" i="63"/>
  <c r="AR132" i="81"/>
  <c r="AR132" i="75"/>
  <c r="AR132" i="86"/>
  <c r="AR132" i="73"/>
  <c r="AR132" i="78"/>
  <c r="AR132" i="87"/>
  <c r="AR132" i="74"/>
  <c r="AK68" i="74"/>
  <c r="AK68" i="75"/>
  <c r="AK68" i="87"/>
  <c r="AK68" i="86"/>
  <c r="AK68" i="81"/>
  <c r="AK68" i="78"/>
  <c r="AK68" i="73"/>
  <c r="AS77" i="78"/>
  <c r="AS77" i="87"/>
  <c r="AS77" i="86"/>
  <c r="AS77" i="74"/>
  <c r="AS77" i="73"/>
  <c r="AS77" i="81"/>
  <c r="AS77" i="75"/>
  <c r="AP35" i="73"/>
  <c r="AP35" i="86"/>
  <c r="AP35" i="87"/>
  <c r="AP35" i="75"/>
  <c r="AP35" i="81"/>
  <c r="AP35" i="74"/>
  <c r="AP35" i="78"/>
  <c r="AP36" i="78"/>
  <c r="AP36" i="74"/>
  <c r="AP36" i="75"/>
  <c r="AP36" i="73"/>
  <c r="AP36" i="87"/>
  <c r="AP36" i="86"/>
  <c r="AP36" i="81"/>
  <c r="AR353" i="86"/>
  <c r="AR353" i="81"/>
  <c r="AR353" i="78"/>
  <c r="AM42" i="87"/>
  <c r="AM42" i="78"/>
  <c r="AM42" i="73"/>
  <c r="AM42" i="86"/>
  <c r="AM42" i="74"/>
  <c r="AM42" i="81"/>
  <c r="AM42" i="75"/>
  <c r="AM75" i="86"/>
  <c r="AM75" i="73"/>
  <c r="AM75" i="78"/>
  <c r="AM75" i="75"/>
  <c r="AM75" i="74"/>
  <c r="AM75" i="81"/>
  <c r="AM75" i="87"/>
  <c r="AJ15" i="75"/>
  <c r="AJ15" i="81"/>
  <c r="AJ15" i="74"/>
  <c r="AJ15" i="73"/>
  <c r="AJ15" i="87"/>
  <c r="AJ15" i="86"/>
  <c r="AJ15" i="78"/>
  <c r="AL76" i="73"/>
  <c r="AL76" i="87"/>
  <c r="AL76" i="75"/>
  <c r="AL76" i="78"/>
  <c r="AL76" i="86"/>
  <c r="AL76" i="74"/>
  <c r="AL76" i="81"/>
  <c r="AJ314" i="81"/>
  <c r="AJ314" i="86"/>
  <c r="AJ314" i="78"/>
  <c r="AK73" i="86"/>
  <c r="AK73" i="74"/>
  <c r="AK73" i="81"/>
  <c r="AK73" i="78"/>
  <c r="AK73" i="75"/>
  <c r="AK73" i="73"/>
  <c r="AK73" i="87"/>
  <c r="AQ136" i="75"/>
  <c r="AQ136" i="73"/>
  <c r="AQ136" i="74"/>
  <c r="AQ136" i="81"/>
  <c r="AQ136" i="87"/>
  <c r="AQ136" i="86"/>
  <c r="AQ136" i="78"/>
  <c r="AM265" i="81"/>
  <c r="AM265" i="86"/>
  <c r="AM265" i="78"/>
  <c r="AR64" i="73"/>
  <c r="AR64" i="75"/>
  <c r="AR64" i="74"/>
  <c r="AR64" i="81"/>
  <c r="AR64" i="87"/>
  <c r="AR64" i="86"/>
  <c r="AR64" i="78"/>
  <c r="AS347" i="78"/>
  <c r="AS347" i="81"/>
  <c r="AS347" i="86"/>
  <c r="AL5" i="74"/>
  <c r="AL5" i="78"/>
  <c r="AL5" i="81"/>
  <c r="AL5" i="73"/>
  <c r="AL5" i="86"/>
  <c r="AL5" i="75"/>
  <c r="AL5" i="87"/>
  <c r="AM145" i="73"/>
  <c r="AM145" i="87"/>
  <c r="AM145" i="78"/>
  <c r="AM145" i="74"/>
  <c r="AM145" i="81"/>
  <c r="AM145" i="75"/>
  <c r="AM145" i="86"/>
  <c r="AJ316" i="78"/>
  <c r="AJ316" i="86"/>
  <c r="AJ316" i="81"/>
  <c r="AQ202" i="73"/>
  <c r="AQ202" i="87"/>
  <c r="AQ202" i="81"/>
  <c r="AQ202" i="75"/>
  <c r="AQ202" i="78"/>
  <c r="AQ202" i="74"/>
  <c r="AQ202" i="86"/>
  <c r="AM176" i="78"/>
  <c r="AM176" i="81"/>
  <c r="AM176" i="87"/>
  <c r="AM176" i="73"/>
  <c r="AM176" i="74"/>
  <c r="AM176" i="75"/>
  <c r="AM176" i="86"/>
  <c r="AI191" i="78"/>
  <c r="AI191" i="75"/>
  <c r="AI191" i="74"/>
  <c r="AI191" i="81"/>
  <c r="AI191" i="87"/>
  <c r="AI191" i="73"/>
  <c r="AI191" i="86"/>
  <c r="AS55" i="87"/>
  <c r="AS55" i="75"/>
  <c r="AS55" i="78"/>
  <c r="AS55" i="81"/>
  <c r="AS55" i="73"/>
  <c r="AS55" i="74"/>
  <c r="AS55" i="86"/>
  <c r="AI50" i="81"/>
  <c r="AI50" i="78"/>
  <c r="AI50" i="86"/>
  <c r="AI50" i="74"/>
  <c r="AI50" i="75"/>
  <c r="AI50" i="87"/>
  <c r="AI50" i="73"/>
  <c r="AL86" i="75"/>
  <c r="AL86" i="78"/>
  <c r="AL86" i="87"/>
  <c r="AL86" i="73"/>
  <c r="AL86" i="86"/>
  <c r="AL86" i="81"/>
  <c r="AL86" i="74"/>
  <c r="AJ80" i="74"/>
  <c r="AJ80" i="75"/>
  <c r="AJ80" i="78"/>
  <c r="AJ80" i="81"/>
  <c r="AJ80" i="87"/>
  <c r="AJ80" i="73"/>
  <c r="AJ80" i="86"/>
  <c r="AK20" i="87"/>
  <c r="AK20" i="86"/>
  <c r="AK20" i="81"/>
  <c r="AK20" i="74"/>
  <c r="AK20" i="73"/>
  <c r="AK20" i="75"/>
  <c r="AK20" i="78"/>
  <c r="AL77" i="73"/>
  <c r="AL77" i="86"/>
  <c r="AL77" i="74"/>
  <c r="AL77" i="81"/>
  <c r="AL77" i="75"/>
  <c r="AL77" i="78"/>
  <c r="AL77" i="87"/>
  <c r="AM33" i="78"/>
  <c r="AM33" i="75"/>
  <c r="AM33" i="87"/>
  <c r="AM33" i="74"/>
  <c r="AM33" i="86"/>
  <c r="AM33" i="73"/>
  <c r="AM33" i="81"/>
  <c r="AP66" i="86"/>
  <c r="AP66" i="75"/>
  <c r="AP66" i="74"/>
  <c r="AP66" i="87"/>
  <c r="AP66" i="78"/>
  <c r="AP66" i="81"/>
  <c r="AP66" i="73"/>
  <c r="AJ318" i="81"/>
  <c r="AJ318" i="78"/>
  <c r="AJ318" i="86"/>
  <c r="AQ141" i="86"/>
  <c r="AQ141" i="87"/>
  <c r="AQ141" i="78"/>
  <c r="AQ141" i="75"/>
  <c r="AQ141" i="73"/>
  <c r="AQ141" i="74"/>
  <c r="AQ141" i="81"/>
  <c r="AJ101" i="75"/>
  <c r="AJ101" i="74"/>
  <c r="AJ101" i="86"/>
  <c r="AJ101" i="73"/>
  <c r="AJ101" i="78"/>
  <c r="AJ101" i="87"/>
  <c r="AJ101" i="81"/>
  <c r="AP7" i="78"/>
  <c r="AP7" i="86"/>
  <c r="AP7" i="73"/>
  <c r="AP7" i="81"/>
  <c r="AP7" i="75"/>
  <c r="AP7" i="87"/>
  <c r="AP7" i="74"/>
  <c r="AP295" i="86"/>
  <c r="AP295" i="81"/>
  <c r="AP295" i="78"/>
  <c r="AT94" i="73"/>
  <c r="AT94" i="86"/>
  <c r="AT94" i="78"/>
  <c r="AT94" i="81"/>
  <c r="AT94" i="87"/>
  <c r="AT94" i="74"/>
  <c r="AT94" i="75"/>
  <c r="AI193" i="78"/>
  <c r="AI193" i="74"/>
  <c r="AI193" i="87"/>
  <c r="AI193" i="73"/>
  <c r="AI193" i="81"/>
  <c r="AI193" i="75"/>
  <c r="AI193" i="86"/>
  <c r="AJ117" i="87"/>
  <c r="AJ117" i="73"/>
  <c r="AJ117" i="78"/>
  <c r="AJ117" i="81"/>
  <c r="AJ117" i="74"/>
  <c r="AJ117" i="86"/>
  <c r="AJ117" i="75"/>
  <c r="AK223" i="81"/>
  <c r="AK223" i="78"/>
  <c r="AK223" i="86"/>
  <c r="AR125" i="73"/>
  <c r="AR125" i="86"/>
  <c r="AR125" i="75"/>
  <c r="AR125" i="81"/>
  <c r="AR125" i="78"/>
  <c r="AR125" i="87"/>
  <c r="AR125" i="74"/>
  <c r="AJ294" i="81"/>
  <c r="AJ294" i="78"/>
  <c r="AJ294" i="86"/>
  <c r="AT135" i="75"/>
  <c r="AT135" i="74"/>
  <c r="AT135" i="73"/>
  <c r="AT135" i="86"/>
  <c r="AT135" i="78"/>
  <c r="AT135" i="87"/>
  <c r="AT135" i="81"/>
  <c r="AQ123" i="86"/>
  <c r="AQ123" i="73"/>
  <c r="AQ123" i="81"/>
  <c r="AQ123" i="75"/>
  <c r="AQ123" i="78"/>
  <c r="AQ123" i="74"/>
  <c r="AQ123" i="87"/>
  <c r="AL201" i="74"/>
  <c r="AL201" i="78"/>
  <c r="AL201" i="87"/>
  <c r="AL201" i="81"/>
  <c r="AL201" i="86"/>
  <c r="AL201" i="75"/>
  <c r="AL201" i="73"/>
  <c r="AR71" i="74"/>
  <c r="AR71" i="75"/>
  <c r="AR71" i="86"/>
  <c r="AR71" i="81"/>
  <c r="AR71" i="87"/>
  <c r="AR71" i="78"/>
  <c r="AR71" i="73"/>
  <c r="AQ52" i="73"/>
  <c r="AQ52" i="81"/>
  <c r="AQ52" i="75"/>
  <c r="AQ52" i="78"/>
  <c r="AQ52" i="86"/>
  <c r="AQ52" i="87"/>
  <c r="AQ52" i="74"/>
  <c r="AT112" i="78"/>
  <c r="AT112" i="74"/>
  <c r="AT112" i="73"/>
  <c r="AT112" i="87"/>
  <c r="AT112" i="75"/>
  <c r="AT112" i="86"/>
  <c r="AT112" i="81"/>
  <c r="AP263" i="86"/>
  <c r="AP263" i="81"/>
  <c r="AP263" i="78"/>
  <c r="AM291" i="81"/>
  <c r="AM291" i="78"/>
  <c r="AM291" i="86"/>
  <c r="AQ8" i="74"/>
  <c r="AQ8" i="73"/>
  <c r="AQ8" i="75"/>
  <c r="AQ8" i="87"/>
  <c r="AQ8" i="86"/>
  <c r="AQ8" i="78"/>
  <c r="AQ8" i="81"/>
  <c r="AK126" i="81"/>
  <c r="AK126" i="86"/>
  <c r="AK126" i="74"/>
  <c r="AK126" i="73"/>
  <c r="AK126" i="75"/>
  <c r="AK126" i="78"/>
  <c r="AK126" i="87"/>
  <c r="AR148" i="74"/>
  <c r="AR148" i="81"/>
  <c r="AR148" i="73"/>
  <c r="AR148" i="75"/>
  <c r="AR148" i="87"/>
  <c r="AR148" i="78"/>
  <c r="AR148" i="86"/>
  <c r="AR192" i="75"/>
  <c r="AR192" i="73"/>
  <c r="AR192" i="74"/>
  <c r="AR192" i="87"/>
  <c r="AR192" i="81"/>
  <c r="AR192" i="86"/>
  <c r="AR192" i="78"/>
  <c r="AI91" i="74"/>
  <c r="AI91" i="73"/>
  <c r="AI91" i="75"/>
  <c r="AI91" i="86"/>
  <c r="AI91" i="81"/>
  <c r="AI91" i="87"/>
  <c r="AI91" i="78"/>
  <c r="AP149" i="75"/>
  <c r="AP149" i="87"/>
  <c r="AP149" i="78"/>
  <c r="AP149" i="86"/>
  <c r="AP149" i="74"/>
  <c r="AP149" i="73"/>
  <c r="AP149" i="81"/>
  <c r="AT353" i="78"/>
  <c r="AT353" i="86"/>
  <c r="AT353" i="81"/>
  <c r="AS205" i="87"/>
  <c r="AS205" i="86"/>
  <c r="AS205" i="81"/>
  <c r="AS205" i="75"/>
  <c r="AS205" i="78"/>
  <c r="AS205" i="73"/>
  <c r="AS205" i="74"/>
  <c r="AR326" i="78"/>
  <c r="AR326" i="86"/>
  <c r="AR326" i="81"/>
  <c r="AL105" i="75"/>
  <c r="AL105" i="81"/>
  <c r="AL105" i="73"/>
  <c r="AL105" i="87"/>
  <c r="AL105" i="86"/>
  <c r="AL105" i="74"/>
  <c r="AL105" i="78"/>
  <c r="AL7" i="75"/>
  <c r="AL7" i="78"/>
  <c r="AL7" i="74"/>
  <c r="AL7" i="86"/>
  <c r="AL7" i="87"/>
  <c r="AL7" i="81"/>
  <c r="AL7" i="73"/>
  <c r="AR264" i="86"/>
  <c r="AR264" i="78"/>
  <c r="AR264" i="81"/>
  <c r="AT198" i="75"/>
  <c r="AT198" i="86"/>
  <c r="AT198" i="87"/>
  <c r="AT198" i="74"/>
  <c r="AT198" i="78"/>
  <c r="AT198" i="73"/>
  <c r="AT198" i="81"/>
  <c r="AJ39" i="78"/>
  <c r="AJ39" i="73"/>
  <c r="AJ39" i="74"/>
  <c r="AJ39" i="86"/>
  <c r="AJ39" i="75"/>
  <c r="AJ39" i="87"/>
  <c r="AJ39" i="81"/>
  <c r="AP43" i="74"/>
  <c r="AP43" i="81"/>
  <c r="AP43" i="73"/>
  <c r="AP43" i="78"/>
  <c r="AP43" i="87"/>
  <c r="AP43" i="86"/>
  <c r="AP43" i="75"/>
  <c r="AS204" i="74"/>
  <c r="AS204" i="86"/>
  <c r="AS204" i="75"/>
  <c r="AS204" i="81"/>
  <c r="AS204" i="87"/>
  <c r="AS204" i="78"/>
  <c r="AS204" i="73"/>
  <c r="AQ79" i="87"/>
  <c r="AQ79" i="86"/>
  <c r="AQ79" i="74"/>
  <c r="AQ79" i="78"/>
  <c r="AQ79" i="75"/>
  <c r="AQ79" i="81"/>
  <c r="AQ79" i="73"/>
  <c r="AQ32" i="78"/>
  <c r="AQ32" i="75"/>
  <c r="AQ32" i="74"/>
  <c r="AQ32" i="87"/>
  <c r="AQ32" i="86"/>
  <c r="AQ32" i="73"/>
  <c r="AQ32" i="81"/>
  <c r="AS294" i="86"/>
  <c r="AS294" i="81"/>
  <c r="AS294" i="78"/>
  <c r="AQ82" i="74"/>
  <c r="AQ82" i="81"/>
  <c r="AQ82" i="75"/>
  <c r="AQ82" i="73"/>
  <c r="AQ82" i="78"/>
  <c r="AQ82" i="86"/>
  <c r="AQ82" i="87"/>
  <c r="AI224" i="78"/>
  <c r="AI224" i="86"/>
  <c r="AI224" i="81"/>
  <c r="AJ90" i="73"/>
  <c r="AJ90" i="75"/>
  <c r="AJ90" i="87"/>
  <c r="AJ90" i="74"/>
  <c r="AJ90" i="81"/>
  <c r="AJ90" i="78"/>
  <c r="AJ90" i="86"/>
  <c r="AT199" i="81"/>
  <c r="AT199" i="74"/>
  <c r="AT199" i="78"/>
  <c r="AT199" i="86"/>
  <c r="AT199" i="73"/>
  <c r="AT199" i="75"/>
  <c r="AT199" i="87"/>
  <c r="AP145" i="74"/>
  <c r="AP145" i="78"/>
  <c r="AP145" i="73"/>
  <c r="AP145" i="81"/>
  <c r="AP145" i="75"/>
  <c r="AP145" i="87"/>
  <c r="AP145" i="86"/>
  <c r="AI346" i="86"/>
  <c r="AI346" i="81"/>
  <c r="AI346" i="78"/>
  <c r="AT218" i="87"/>
  <c r="AT218" i="86"/>
  <c r="AT218" i="73"/>
  <c r="AT218" i="81"/>
  <c r="AT218" i="78"/>
  <c r="AT218" i="74"/>
  <c r="AT218" i="75"/>
  <c r="AT177" i="81"/>
  <c r="AT177" i="75"/>
  <c r="AT177" i="73"/>
  <c r="AT177" i="86"/>
  <c r="AT177" i="78"/>
  <c r="AT177" i="74"/>
  <c r="AT177" i="87"/>
  <c r="AK274" i="78"/>
  <c r="AK274" i="86"/>
  <c r="AK274" i="81"/>
  <c r="AT23" i="75"/>
  <c r="AT23" i="86"/>
  <c r="AT23" i="81"/>
  <c r="AT23" i="73"/>
  <c r="AT23" i="87"/>
  <c r="AT23" i="74"/>
  <c r="AT23" i="78"/>
  <c r="AJ325" i="81"/>
  <c r="AJ325" i="86"/>
  <c r="AJ325" i="78"/>
  <c r="AR46" i="75"/>
  <c r="AR46" i="73"/>
  <c r="AR46" i="87"/>
  <c r="AR46" i="86"/>
  <c r="AR46" i="81"/>
  <c r="AR46" i="78"/>
  <c r="AR46" i="74"/>
  <c r="AQ99" i="87"/>
  <c r="AQ99" i="78"/>
  <c r="AQ99" i="73"/>
  <c r="AQ99" i="75"/>
  <c r="AQ99" i="74"/>
  <c r="AQ99" i="86"/>
  <c r="AQ99" i="81"/>
  <c r="AM151" i="78"/>
  <c r="AM151" i="87"/>
  <c r="AM151" i="74"/>
  <c r="AM151" i="86"/>
  <c r="AM151" i="81"/>
  <c r="AM151" i="75"/>
  <c r="AM151" i="73"/>
  <c r="AQ327" i="81"/>
  <c r="AQ327" i="78"/>
  <c r="AQ327" i="86"/>
  <c r="AJ182" i="73"/>
  <c r="AJ182" i="74"/>
  <c r="AJ182" i="86"/>
  <c r="AJ182" i="75"/>
  <c r="AJ182" i="81"/>
  <c r="AJ182" i="78"/>
  <c r="AJ182" i="87"/>
  <c r="AS83" i="81"/>
  <c r="AS83" i="73"/>
  <c r="AS83" i="87"/>
  <c r="AS83" i="86"/>
  <c r="AS83" i="78"/>
  <c r="AS83" i="75"/>
  <c r="AS83" i="74"/>
  <c r="AR10" i="78"/>
  <c r="AR10" i="73"/>
  <c r="AR10" i="75"/>
  <c r="AR10" i="86"/>
  <c r="AR10" i="87"/>
  <c r="AR10" i="74"/>
  <c r="AR10" i="81"/>
  <c r="AS346" i="86"/>
  <c r="AS346" i="81"/>
  <c r="AS346" i="78"/>
  <c r="AI125" i="81"/>
  <c r="AI125" i="87"/>
  <c r="AI125" i="75"/>
  <c r="AI125" i="73"/>
  <c r="AI125" i="74"/>
  <c r="AI125" i="78"/>
  <c r="AI125" i="86"/>
  <c r="AL164" i="75"/>
  <c r="AL164" i="73"/>
  <c r="AL164" i="81"/>
  <c r="AL164" i="78"/>
  <c r="AL164" i="74"/>
  <c r="AL164" i="87"/>
  <c r="AL164" i="86"/>
  <c r="AI130" i="75"/>
  <c r="AI130" i="86"/>
  <c r="AI130" i="78"/>
  <c r="AI130" i="73"/>
  <c r="AI130" i="74"/>
  <c r="AI130" i="81"/>
  <c r="AI130" i="87"/>
  <c r="AK139" i="81"/>
  <c r="AK139" i="75"/>
  <c r="AK139" i="73"/>
  <c r="AK139" i="86"/>
  <c r="AK139" i="74"/>
  <c r="AK139" i="87"/>
  <c r="AK139" i="78"/>
  <c r="AK22" i="87"/>
  <c r="AK22" i="73"/>
  <c r="AK22" i="78"/>
  <c r="AK22" i="75"/>
  <c r="AK22" i="81"/>
  <c r="AK22" i="86"/>
  <c r="AK22" i="74"/>
  <c r="AM363" i="86"/>
  <c r="AM363" i="81"/>
  <c r="AM363" i="78"/>
  <c r="AL54" i="81"/>
  <c r="AL54" i="87"/>
  <c r="AL54" i="86"/>
  <c r="AL54" i="78"/>
  <c r="AL54" i="74"/>
  <c r="AL54" i="75"/>
  <c r="AL54" i="73"/>
  <c r="AS9" i="73"/>
  <c r="AS9" i="74"/>
  <c r="AS9" i="86"/>
  <c r="AS9" i="78"/>
  <c r="AS9" i="75"/>
  <c r="AS9" i="81"/>
  <c r="AS9" i="87"/>
  <c r="AI198" i="81"/>
  <c r="AI198" i="87"/>
  <c r="AI198" i="73"/>
  <c r="AI198" i="74"/>
  <c r="AI198" i="86"/>
  <c r="AI198" i="75"/>
  <c r="AI198" i="78"/>
  <c r="AJ23" i="86"/>
  <c r="AJ23" i="74"/>
  <c r="AJ23" i="73"/>
  <c r="AJ23" i="78"/>
  <c r="AJ23" i="81"/>
  <c r="AJ23" i="75"/>
  <c r="AJ23" i="87"/>
  <c r="AI100" i="81"/>
  <c r="AI100" i="78"/>
  <c r="AI100" i="87"/>
  <c r="AI100" i="74"/>
  <c r="AI100" i="73"/>
  <c r="AI100" i="75"/>
  <c r="AI100" i="86"/>
  <c r="AX80" i="63"/>
  <c r="AT113" i="87"/>
  <c r="AT113" i="73"/>
  <c r="AT113" i="74"/>
  <c r="AT113" i="86"/>
  <c r="AT113" i="81"/>
  <c r="AT113" i="78"/>
  <c r="AT113" i="75"/>
  <c r="AP28" i="86"/>
  <c r="AP28" i="75"/>
  <c r="AP28" i="78"/>
  <c r="AP28" i="74"/>
  <c r="AP28" i="81"/>
  <c r="AP28" i="73"/>
  <c r="AP28" i="87"/>
  <c r="AK23" i="75"/>
  <c r="AK23" i="81"/>
  <c r="AK23" i="73"/>
  <c r="AK23" i="87"/>
  <c r="AK23" i="78"/>
  <c r="AK23" i="74"/>
  <c r="AK23" i="86"/>
  <c r="AI157" i="74"/>
  <c r="AI157" i="81"/>
  <c r="AI157" i="78"/>
  <c r="AI157" i="75"/>
  <c r="AI157" i="87"/>
  <c r="AI157" i="86"/>
  <c r="AI157" i="73"/>
  <c r="AI33" i="74"/>
  <c r="AI33" i="87"/>
  <c r="AI33" i="78"/>
  <c r="AI33" i="75"/>
  <c r="AI33" i="81"/>
  <c r="AI33" i="73"/>
  <c r="AI33" i="86"/>
  <c r="AQ288" i="86"/>
  <c r="AQ288" i="78"/>
  <c r="AQ288" i="81"/>
  <c r="AJ52" i="87"/>
  <c r="AJ52" i="81"/>
  <c r="AJ52" i="78"/>
  <c r="AJ52" i="86"/>
  <c r="AJ52" i="73"/>
  <c r="AJ52" i="74"/>
  <c r="AJ52" i="75"/>
  <c r="AL65" i="87"/>
  <c r="AL65" i="86"/>
  <c r="AL65" i="81"/>
  <c r="AL65" i="75"/>
  <c r="AL65" i="74"/>
  <c r="AL65" i="78"/>
  <c r="AL65" i="73"/>
  <c r="AP227" i="86"/>
  <c r="AP227" i="78"/>
  <c r="AP227" i="81"/>
  <c r="AR113" i="73"/>
  <c r="AR113" i="81"/>
  <c r="AR113" i="75"/>
  <c r="AR113" i="86"/>
  <c r="AR113" i="78"/>
  <c r="AR113" i="87"/>
  <c r="AR113" i="74"/>
  <c r="AS234" i="86"/>
  <c r="AS234" i="81"/>
  <c r="AS234" i="78"/>
  <c r="AL153" i="73"/>
  <c r="AL153" i="86"/>
  <c r="AL153" i="78"/>
  <c r="AL153" i="87"/>
  <c r="AL153" i="75"/>
  <c r="AL153" i="74"/>
  <c r="AL153" i="81"/>
  <c r="AT126" i="87"/>
  <c r="AT126" i="73"/>
  <c r="AT126" i="78"/>
  <c r="AT126" i="86"/>
  <c r="AT126" i="81"/>
  <c r="AT126" i="75"/>
  <c r="AT126" i="74"/>
  <c r="AQ184" i="73"/>
  <c r="AQ184" i="87"/>
  <c r="AQ184" i="86"/>
  <c r="AQ184" i="81"/>
  <c r="AQ184" i="75"/>
  <c r="AQ184" i="74"/>
  <c r="AQ184" i="78"/>
  <c r="AR97" i="78"/>
  <c r="AR97" i="73"/>
  <c r="AR97" i="81"/>
  <c r="AR97" i="75"/>
  <c r="AR97" i="87"/>
  <c r="AR97" i="86"/>
  <c r="AR97" i="74"/>
  <c r="AJ104" i="87"/>
  <c r="AJ104" i="75"/>
  <c r="AJ104" i="73"/>
  <c r="AJ104" i="74"/>
  <c r="AJ104" i="86"/>
  <c r="AJ104" i="78"/>
  <c r="AJ104" i="81"/>
  <c r="AX61" i="63"/>
  <c r="AS163" i="81"/>
  <c r="AS163" i="86"/>
  <c r="AS163" i="78"/>
  <c r="AS163" i="73"/>
  <c r="AS163" i="87"/>
  <c r="AS163" i="74"/>
  <c r="AS163" i="75"/>
  <c r="AL146" i="74"/>
  <c r="AL146" i="87"/>
  <c r="AL146" i="86"/>
  <c r="AL146" i="73"/>
  <c r="AL146" i="81"/>
  <c r="AL146" i="78"/>
  <c r="AL146" i="75"/>
  <c r="AY34" i="63"/>
  <c r="AJ167" i="81"/>
  <c r="AJ167" i="87"/>
  <c r="AJ167" i="75"/>
  <c r="AJ167" i="78"/>
  <c r="AJ167" i="73"/>
  <c r="AJ167" i="86"/>
  <c r="AJ167" i="74"/>
  <c r="AJ138" i="74"/>
  <c r="AJ138" i="81"/>
  <c r="AJ138" i="78"/>
  <c r="AJ138" i="87"/>
  <c r="AJ138" i="86"/>
  <c r="AJ138" i="73"/>
  <c r="AJ138" i="75"/>
  <c r="AS146" i="78"/>
  <c r="AS146" i="87"/>
  <c r="AS146" i="73"/>
  <c r="AS146" i="81"/>
  <c r="AS146" i="86"/>
  <c r="AS146" i="74"/>
  <c r="AS146" i="75"/>
  <c r="AJ259" i="86"/>
  <c r="AJ259" i="81"/>
  <c r="AJ259" i="78"/>
  <c r="AS103" i="75"/>
  <c r="AS103" i="86"/>
  <c r="AS103" i="74"/>
  <c r="AS103" i="87"/>
  <c r="AS103" i="73"/>
  <c r="AS103" i="78"/>
  <c r="AS103" i="81"/>
  <c r="AS8" i="74"/>
  <c r="AS8" i="81"/>
  <c r="AS8" i="75"/>
  <c r="AS8" i="73"/>
  <c r="AS8" i="78"/>
  <c r="AS8" i="86"/>
  <c r="AS8" i="87"/>
  <c r="AM150" i="81"/>
  <c r="AM150" i="87"/>
  <c r="AM150" i="74"/>
  <c r="AM150" i="75"/>
  <c r="AM150" i="73"/>
  <c r="AM150" i="86"/>
  <c r="AM150" i="78"/>
  <c r="AS84" i="75"/>
  <c r="AS84" i="74"/>
  <c r="AS84" i="86"/>
  <c r="AS84" i="81"/>
  <c r="AS84" i="87"/>
  <c r="AS84" i="73"/>
  <c r="AS84" i="78"/>
  <c r="AJ309" i="86"/>
  <c r="AJ309" i="78"/>
  <c r="AJ309" i="81"/>
  <c r="AM103" i="75"/>
  <c r="AM103" i="73"/>
  <c r="AM103" i="81"/>
  <c r="AM103" i="86"/>
  <c r="AM103" i="78"/>
  <c r="AM103" i="87"/>
  <c r="AM103" i="74"/>
  <c r="AP135" i="86"/>
  <c r="AP135" i="78"/>
  <c r="AP135" i="74"/>
  <c r="AP135" i="73"/>
  <c r="AP135" i="81"/>
  <c r="AP135" i="87"/>
  <c r="AP135" i="75"/>
  <c r="AT188" i="75"/>
  <c r="AT188" i="87"/>
  <c r="AT188" i="73"/>
  <c r="AT188" i="74"/>
  <c r="AT188" i="86"/>
  <c r="AT188" i="81"/>
  <c r="AT188" i="78"/>
  <c r="AJ133" i="86"/>
  <c r="AJ133" i="87"/>
  <c r="AJ133" i="75"/>
  <c r="AJ133" i="81"/>
  <c r="AJ133" i="74"/>
  <c r="AJ133" i="73"/>
  <c r="AJ133" i="78"/>
  <c r="AX86" i="63"/>
  <c r="AX66" i="63"/>
  <c r="AT33" i="74"/>
  <c r="AT33" i="75"/>
  <c r="AT33" i="87"/>
  <c r="AT33" i="86"/>
  <c r="AT33" i="81"/>
  <c r="AT33" i="78"/>
  <c r="AT33" i="73"/>
  <c r="AP156" i="74"/>
  <c r="AP156" i="78"/>
  <c r="AP156" i="73"/>
  <c r="AP156" i="87"/>
  <c r="AP156" i="81"/>
  <c r="AP156" i="75"/>
  <c r="AP156" i="86"/>
  <c r="AJ12" i="75"/>
  <c r="AJ12" i="73"/>
  <c r="AJ12" i="87"/>
  <c r="AJ12" i="74"/>
  <c r="AJ12" i="78"/>
  <c r="AJ12" i="81"/>
  <c r="AJ12" i="86"/>
  <c r="AS247" i="81"/>
  <c r="AS247" i="78"/>
  <c r="AS247" i="86"/>
  <c r="AJ109" i="74"/>
  <c r="AJ109" i="81"/>
  <c r="AJ109" i="87"/>
  <c r="AJ109" i="86"/>
  <c r="AJ109" i="75"/>
  <c r="AJ109" i="73"/>
  <c r="AJ109" i="78"/>
  <c r="AQ145" i="73"/>
  <c r="AQ145" i="81"/>
  <c r="AQ145" i="78"/>
  <c r="AQ145" i="74"/>
  <c r="AQ145" i="75"/>
  <c r="AQ145" i="87"/>
  <c r="AQ145" i="86"/>
  <c r="AL71" i="73"/>
  <c r="AL71" i="81"/>
  <c r="AL71" i="75"/>
  <c r="AL71" i="86"/>
  <c r="AL71" i="74"/>
  <c r="AL71" i="87"/>
  <c r="AL71" i="78"/>
  <c r="AK34" i="78"/>
  <c r="AK34" i="87"/>
  <c r="AK34" i="73"/>
  <c r="AK34" i="74"/>
  <c r="AK34" i="75"/>
  <c r="AK34" i="86"/>
  <c r="AK34" i="81"/>
  <c r="AP144" i="81"/>
  <c r="AP144" i="87"/>
  <c r="AP144" i="86"/>
  <c r="AP144" i="75"/>
  <c r="AP144" i="78"/>
  <c r="AP144" i="73"/>
  <c r="AP144" i="74"/>
  <c r="AL159" i="74"/>
  <c r="AL159" i="73"/>
  <c r="AL159" i="87"/>
  <c r="AL159" i="86"/>
  <c r="AL159" i="78"/>
  <c r="AL159" i="75"/>
  <c r="AL159" i="81"/>
  <c r="AQ75" i="87"/>
  <c r="AQ75" i="86"/>
  <c r="AQ75" i="81"/>
  <c r="AQ75" i="78"/>
  <c r="AQ75" i="75"/>
  <c r="AQ75" i="73"/>
  <c r="AQ75" i="74"/>
  <c r="AS59" i="78"/>
  <c r="AS59" i="87"/>
  <c r="AS59" i="81"/>
  <c r="AS59" i="74"/>
  <c r="AS59" i="75"/>
  <c r="AS59" i="73"/>
  <c r="AS59" i="86"/>
  <c r="AQ74" i="74"/>
  <c r="AQ74" i="75"/>
  <c r="AQ74" i="78"/>
  <c r="AQ74" i="87"/>
  <c r="AQ74" i="81"/>
  <c r="AQ74" i="86"/>
  <c r="AQ74" i="73"/>
  <c r="AM182" i="78"/>
  <c r="AM182" i="75"/>
  <c r="AM182" i="74"/>
  <c r="AM182" i="73"/>
  <c r="AM182" i="87"/>
  <c r="AM182" i="86"/>
  <c r="AM182" i="81"/>
  <c r="AY100" i="63"/>
  <c r="AI49" i="81"/>
  <c r="AI49" i="87"/>
  <c r="AI49" i="74"/>
  <c r="AI49" i="73"/>
  <c r="AI49" i="75"/>
  <c r="AI49" i="78"/>
  <c r="AI49" i="86"/>
  <c r="AK129" i="78"/>
  <c r="AK129" i="73"/>
  <c r="AK129" i="81"/>
  <c r="AK129" i="87"/>
  <c r="AK129" i="74"/>
  <c r="AK129" i="75"/>
  <c r="AK129" i="86"/>
  <c r="AP209" i="75"/>
  <c r="AP209" i="74"/>
  <c r="AP209" i="86"/>
  <c r="AP209" i="73"/>
  <c r="AP209" i="87"/>
  <c r="AP209" i="78"/>
  <c r="AP209" i="81"/>
  <c r="AI99" i="86"/>
  <c r="AI99" i="78"/>
  <c r="AI99" i="75"/>
  <c r="AI99" i="81"/>
  <c r="AI99" i="74"/>
  <c r="AI99" i="87"/>
  <c r="AI99" i="73"/>
  <c r="AI57" i="87"/>
  <c r="AI57" i="78"/>
  <c r="AI57" i="81"/>
  <c r="AI57" i="74"/>
  <c r="AI57" i="75"/>
  <c r="AI57" i="73"/>
  <c r="AI57" i="86"/>
  <c r="BB106" i="63"/>
  <c r="AI96" i="73"/>
  <c r="AI96" i="87"/>
  <c r="AI96" i="75"/>
  <c r="AI96" i="78"/>
  <c r="AI96" i="81"/>
  <c r="AI96" i="74"/>
  <c r="AI96" i="86"/>
  <c r="AK168" i="74"/>
  <c r="AK168" i="87"/>
  <c r="AK168" i="78"/>
  <c r="AK168" i="75"/>
  <c r="AK168" i="86"/>
  <c r="AK168" i="73"/>
  <c r="AK168" i="81"/>
  <c r="AL81" i="87"/>
  <c r="AL81" i="78"/>
  <c r="AL81" i="75"/>
  <c r="AL81" i="86"/>
  <c r="AL81" i="74"/>
  <c r="AL81" i="81"/>
  <c r="AL81" i="73"/>
  <c r="AR159" i="74"/>
  <c r="AR159" i="75"/>
  <c r="AR159" i="73"/>
  <c r="AR159" i="86"/>
  <c r="AR159" i="81"/>
  <c r="AR159" i="78"/>
  <c r="AR159" i="87"/>
  <c r="AI204" i="73"/>
  <c r="AI204" i="75"/>
  <c r="AI204" i="74"/>
  <c r="AI204" i="86"/>
  <c r="AI204" i="81"/>
  <c r="AI204" i="78"/>
  <c r="AI204" i="87"/>
  <c r="AK93" i="73"/>
  <c r="AK93" i="81"/>
  <c r="AK93" i="74"/>
  <c r="AK93" i="86"/>
  <c r="AK93" i="87"/>
  <c r="AK93" i="78"/>
  <c r="AK93" i="75"/>
  <c r="AK225" i="78"/>
  <c r="AK225" i="86"/>
  <c r="AK225" i="81"/>
  <c r="AM183" i="73"/>
  <c r="AM183" i="78"/>
  <c r="AM183" i="87"/>
  <c r="AM183" i="74"/>
  <c r="AM183" i="75"/>
  <c r="AM183" i="81"/>
  <c r="AM183" i="86"/>
  <c r="AP318" i="81"/>
  <c r="AP318" i="86"/>
  <c r="AP318" i="78"/>
  <c r="AP171" i="74"/>
  <c r="AP171" i="73"/>
  <c r="AP171" i="75"/>
  <c r="AP171" i="87"/>
  <c r="AP171" i="81"/>
  <c r="AP171" i="78"/>
  <c r="AP171" i="86"/>
  <c r="AI136" i="73"/>
  <c r="AI136" i="87"/>
  <c r="AI136" i="75"/>
  <c r="AI136" i="81"/>
  <c r="AI136" i="74"/>
  <c r="AI136" i="78"/>
  <c r="AI136" i="86"/>
  <c r="AI287" i="86"/>
  <c r="AI287" i="81"/>
  <c r="AI287" i="78"/>
  <c r="AJ114" i="75"/>
  <c r="AJ114" i="78"/>
  <c r="AJ114" i="73"/>
  <c r="AJ114" i="74"/>
  <c r="AJ114" i="81"/>
  <c r="AJ114" i="87"/>
  <c r="AJ114" i="86"/>
  <c r="AP75" i="87"/>
  <c r="AP75" i="78"/>
  <c r="AP75" i="75"/>
  <c r="AP75" i="81"/>
  <c r="AP75" i="74"/>
  <c r="AP75" i="86"/>
  <c r="AP75" i="73"/>
  <c r="AS56" i="81"/>
  <c r="AS56" i="78"/>
  <c r="AS56" i="87"/>
  <c r="AS56" i="73"/>
  <c r="AS56" i="74"/>
  <c r="AS56" i="86"/>
  <c r="AS56" i="75"/>
  <c r="AK135" i="87"/>
  <c r="AK135" i="81"/>
  <c r="AK135" i="78"/>
  <c r="AK135" i="74"/>
  <c r="AK135" i="86"/>
  <c r="AK135" i="73"/>
  <c r="AK135" i="75"/>
  <c r="AT315" i="86"/>
  <c r="AT315" i="81"/>
  <c r="AT315" i="78"/>
  <c r="AP329" i="81"/>
  <c r="AP329" i="86"/>
  <c r="AP329" i="78"/>
  <c r="AS187" i="86"/>
  <c r="AS187" i="75"/>
  <c r="AS187" i="73"/>
  <c r="AS187" i="81"/>
  <c r="AS187" i="87"/>
  <c r="AS187" i="78"/>
  <c r="AS187" i="74"/>
  <c r="AR230" i="86"/>
  <c r="AR230" i="81"/>
  <c r="AR230" i="78"/>
  <c r="AK49" i="87"/>
  <c r="AK49" i="75"/>
  <c r="AK49" i="81"/>
  <c r="AK49" i="73"/>
  <c r="AK49" i="74"/>
  <c r="AK49" i="86"/>
  <c r="AK49" i="78"/>
  <c r="AL121" i="75"/>
  <c r="AL121" i="86"/>
  <c r="AL121" i="73"/>
  <c r="AL121" i="78"/>
  <c r="AL121" i="87"/>
  <c r="AL121" i="81"/>
  <c r="AL121" i="74"/>
  <c r="AR355" i="86"/>
  <c r="AR355" i="78"/>
  <c r="AR355" i="81"/>
  <c r="AL200" i="78"/>
  <c r="AL200" i="81"/>
  <c r="AL200" i="74"/>
  <c r="AL200" i="73"/>
  <c r="AL200" i="87"/>
  <c r="AL200" i="86"/>
  <c r="AL200" i="75"/>
  <c r="AI134" i="86"/>
  <c r="AI134" i="87"/>
  <c r="AI134" i="74"/>
  <c r="AI134" i="73"/>
  <c r="AI134" i="78"/>
  <c r="AI134" i="75"/>
  <c r="AI134" i="81"/>
  <c r="AY82" i="63"/>
  <c r="AP129" i="74"/>
  <c r="AP129" i="73"/>
  <c r="AP129" i="87"/>
  <c r="AP129" i="78"/>
  <c r="AP129" i="81"/>
  <c r="AP129" i="75"/>
  <c r="AP129" i="86"/>
  <c r="AT140" i="73"/>
  <c r="AT140" i="81"/>
  <c r="AT140" i="78"/>
  <c r="AT140" i="86"/>
  <c r="AT140" i="74"/>
  <c r="AT140" i="75"/>
  <c r="AT140" i="87"/>
  <c r="AQ63" i="73"/>
  <c r="AQ63" i="75"/>
  <c r="AQ63" i="87"/>
  <c r="AQ63" i="74"/>
  <c r="AQ63" i="81"/>
  <c r="AQ63" i="78"/>
  <c r="AQ63" i="86"/>
  <c r="AS161" i="75"/>
  <c r="AS161" i="74"/>
  <c r="AS161" i="78"/>
  <c r="AS161" i="86"/>
  <c r="AS161" i="87"/>
  <c r="AS161" i="73"/>
  <c r="AS161" i="81"/>
  <c r="AR328" i="81"/>
  <c r="AR328" i="86"/>
  <c r="AR328" i="78"/>
  <c r="AP21" i="74"/>
  <c r="AP21" i="75"/>
  <c r="AP21" i="73"/>
  <c r="AP21" i="78"/>
  <c r="AP21" i="81"/>
  <c r="AP21" i="86"/>
  <c r="AP21" i="87"/>
  <c r="AK21" i="86"/>
  <c r="AK21" i="73"/>
  <c r="AK21" i="81"/>
  <c r="AK21" i="75"/>
  <c r="AK21" i="87"/>
  <c r="AK21" i="74"/>
  <c r="AK21" i="78"/>
  <c r="AJ328" i="81"/>
  <c r="AJ328" i="78"/>
  <c r="AJ328" i="86"/>
  <c r="AK336" i="86"/>
  <c r="AK336" i="81"/>
  <c r="AK336" i="78"/>
  <c r="AK280" i="81"/>
  <c r="AK280" i="78"/>
  <c r="AK280" i="86"/>
  <c r="AT88" i="81"/>
  <c r="AT88" i="78"/>
  <c r="AT88" i="75"/>
  <c r="AT88" i="87"/>
  <c r="AT88" i="86"/>
  <c r="AT88" i="74"/>
  <c r="AT88" i="73"/>
  <c r="AK39" i="73"/>
  <c r="AK39" i="75"/>
  <c r="AK39" i="74"/>
  <c r="AK39" i="87"/>
  <c r="AK39" i="78"/>
  <c r="AK39" i="86"/>
  <c r="AK39" i="81"/>
  <c r="AQ130" i="81"/>
  <c r="AQ130" i="86"/>
  <c r="AQ130" i="74"/>
  <c r="AQ130" i="78"/>
  <c r="AQ130" i="75"/>
  <c r="AQ130" i="73"/>
  <c r="AQ130" i="87"/>
  <c r="AQ43" i="74"/>
  <c r="AQ43" i="81"/>
  <c r="AQ43" i="73"/>
  <c r="AQ43" i="75"/>
  <c r="AQ43" i="87"/>
  <c r="AQ43" i="78"/>
  <c r="AQ43" i="86"/>
  <c r="AT349" i="81"/>
  <c r="AT349" i="78"/>
  <c r="AT349" i="86"/>
  <c r="AI192" i="75"/>
  <c r="AI192" i="87"/>
  <c r="AI192" i="81"/>
  <c r="AI192" i="73"/>
  <c r="AI192" i="74"/>
  <c r="AI192" i="86"/>
  <c r="AI192" i="78"/>
  <c r="AK279" i="81"/>
  <c r="AK279" i="78"/>
  <c r="AK279" i="86"/>
  <c r="AK309" i="81"/>
  <c r="AK309" i="78"/>
  <c r="AK309" i="86"/>
  <c r="AR195" i="78"/>
  <c r="AR195" i="87"/>
  <c r="AR195" i="73"/>
  <c r="AR195" i="86"/>
  <c r="AR195" i="75"/>
  <c r="AR195" i="74"/>
  <c r="AR195" i="81"/>
  <c r="AP194" i="81"/>
  <c r="AP194" i="86"/>
  <c r="AP194" i="74"/>
  <c r="AP194" i="75"/>
  <c r="AP194" i="87"/>
  <c r="AP194" i="73"/>
  <c r="AP194" i="78"/>
  <c r="AT202" i="75"/>
  <c r="AT202" i="73"/>
  <c r="AT202" i="78"/>
  <c r="AT202" i="74"/>
  <c r="AT202" i="87"/>
  <c r="AT202" i="81"/>
  <c r="AT202" i="86"/>
  <c r="AJ116" i="87"/>
  <c r="AJ116" i="78"/>
  <c r="AJ116" i="81"/>
  <c r="AJ116" i="86"/>
  <c r="AJ116" i="74"/>
  <c r="AJ116" i="73"/>
  <c r="AJ116" i="75"/>
  <c r="AK169" i="87"/>
  <c r="AK169" i="75"/>
  <c r="AK169" i="86"/>
  <c r="AK169" i="73"/>
  <c r="AK169" i="78"/>
  <c r="AK169" i="81"/>
  <c r="AK169" i="74"/>
  <c r="AR242" i="81"/>
  <c r="AR242" i="78"/>
  <c r="AR242" i="86"/>
  <c r="AQ121" i="74"/>
  <c r="AQ121" i="87"/>
  <c r="AQ121" i="75"/>
  <c r="AQ121" i="81"/>
  <c r="AQ121" i="73"/>
  <c r="AQ121" i="86"/>
  <c r="AQ121" i="78"/>
  <c r="AS19" i="86"/>
  <c r="AS19" i="78"/>
  <c r="AS19" i="73"/>
  <c r="AS19" i="74"/>
  <c r="AS19" i="75"/>
  <c r="AS19" i="81"/>
  <c r="AS19" i="87"/>
  <c r="AK132" i="78"/>
  <c r="AK132" i="73"/>
  <c r="AK132" i="86"/>
  <c r="AK132" i="81"/>
  <c r="AK132" i="87"/>
  <c r="AK132" i="75"/>
  <c r="AK132" i="74"/>
  <c r="AJ21" i="73"/>
  <c r="AJ21" i="75"/>
  <c r="AJ21" i="87"/>
  <c r="AJ21" i="81"/>
  <c r="AJ21" i="86"/>
  <c r="AJ21" i="78"/>
  <c r="AJ21" i="74"/>
  <c r="AS81" i="75"/>
  <c r="AS81" i="73"/>
  <c r="AS81" i="87"/>
  <c r="AS81" i="78"/>
  <c r="AS81" i="81"/>
  <c r="AS81" i="86"/>
  <c r="AS81" i="74"/>
  <c r="AJ332" i="81"/>
  <c r="AJ332" i="78"/>
  <c r="AJ332" i="86"/>
  <c r="AQ101" i="75"/>
  <c r="AQ101" i="78"/>
  <c r="AQ101" i="81"/>
  <c r="AQ101" i="73"/>
  <c r="AQ101" i="86"/>
  <c r="AQ101" i="87"/>
  <c r="AQ101" i="74"/>
  <c r="AM201" i="87"/>
  <c r="AM201" i="86"/>
  <c r="AM201" i="75"/>
  <c r="AM201" i="73"/>
  <c r="AM201" i="74"/>
  <c r="AM201" i="81"/>
  <c r="AM201" i="78"/>
  <c r="AI132" i="81"/>
  <c r="AI132" i="73"/>
  <c r="AI132" i="86"/>
  <c r="AI132" i="78"/>
  <c r="AI132" i="87"/>
  <c r="AI132" i="75"/>
  <c r="AI132" i="74"/>
  <c r="AJ127" i="81"/>
  <c r="AJ127" i="87"/>
  <c r="AJ127" i="73"/>
  <c r="AJ127" i="78"/>
  <c r="AJ127" i="75"/>
  <c r="AJ127" i="74"/>
  <c r="AJ127" i="86"/>
  <c r="AT341" i="86"/>
  <c r="AT341" i="78"/>
  <c r="AT341" i="81"/>
  <c r="AM131" i="73"/>
  <c r="AM131" i="74"/>
  <c r="AM131" i="81"/>
  <c r="AM131" i="86"/>
  <c r="AM131" i="78"/>
  <c r="AM131" i="87"/>
  <c r="AM131" i="75"/>
  <c r="AJ200" i="78"/>
  <c r="AJ200" i="73"/>
  <c r="AJ200" i="81"/>
  <c r="AJ200" i="87"/>
  <c r="AJ200" i="86"/>
  <c r="AJ200" i="75"/>
  <c r="AJ200" i="74"/>
  <c r="AS20" i="73"/>
  <c r="AS20" i="75"/>
  <c r="AS20" i="87"/>
  <c r="AS20" i="81"/>
  <c r="AS20" i="74"/>
  <c r="AS20" i="78"/>
  <c r="AS20" i="86"/>
  <c r="AQ318" i="78"/>
  <c r="AQ318" i="86"/>
  <c r="AQ318" i="81"/>
  <c r="AK60" i="74"/>
  <c r="AK60" i="75"/>
  <c r="AK60" i="87"/>
  <c r="AK60" i="73"/>
  <c r="AK60" i="81"/>
  <c r="AK60" i="86"/>
  <c r="AK60" i="78"/>
  <c r="AI173" i="78"/>
  <c r="AI173" i="74"/>
  <c r="AI173" i="86"/>
  <c r="AI173" i="75"/>
  <c r="AI173" i="73"/>
  <c r="AI173" i="87"/>
  <c r="AI173" i="81"/>
  <c r="AM123" i="87"/>
  <c r="AM123" i="73"/>
  <c r="AM123" i="86"/>
  <c r="AM123" i="81"/>
  <c r="AM123" i="75"/>
  <c r="AM123" i="78"/>
  <c r="AM123" i="74"/>
  <c r="AJ128" i="73"/>
  <c r="AJ128" i="74"/>
  <c r="AJ128" i="86"/>
  <c r="AJ128" i="87"/>
  <c r="AJ128" i="81"/>
  <c r="AJ128" i="75"/>
  <c r="AJ128" i="78"/>
  <c r="AK144" i="81"/>
  <c r="AK144" i="78"/>
  <c r="AK144" i="87"/>
  <c r="AK144" i="74"/>
  <c r="AK144" i="75"/>
  <c r="AK144" i="73"/>
  <c r="AK144" i="86"/>
  <c r="AK247" i="78"/>
  <c r="AK247" i="86"/>
  <c r="AK247" i="81"/>
  <c r="AT160" i="73"/>
  <c r="AT160" i="74"/>
  <c r="AT160" i="78"/>
  <c r="AT160" i="75"/>
  <c r="AT160" i="81"/>
  <c r="AT160" i="87"/>
  <c r="AT160" i="86"/>
  <c r="AL46" i="75"/>
  <c r="AL46" i="78"/>
  <c r="AL46" i="73"/>
  <c r="AL46" i="81"/>
  <c r="AL46" i="87"/>
  <c r="AL46" i="86"/>
  <c r="AL46" i="74"/>
  <c r="AL241" i="86"/>
  <c r="AL241" i="78"/>
  <c r="AL241" i="81"/>
  <c r="AP118" i="73"/>
  <c r="AP118" i="75"/>
  <c r="AP118" i="86"/>
  <c r="AP118" i="78"/>
  <c r="AP118" i="81"/>
  <c r="AP118" i="87"/>
  <c r="AP118" i="74"/>
  <c r="AR21" i="87"/>
  <c r="AR21" i="75"/>
  <c r="AR21" i="74"/>
  <c r="AR21" i="73"/>
  <c r="AR21" i="78"/>
  <c r="AR21" i="86"/>
  <c r="AR21" i="81"/>
  <c r="AP163" i="74"/>
  <c r="AP163" i="78"/>
  <c r="AP163" i="81"/>
  <c r="AP163" i="87"/>
  <c r="AP163" i="75"/>
  <c r="AP163" i="73"/>
  <c r="AP163" i="86"/>
  <c r="AQ65" i="81"/>
  <c r="AQ65" i="75"/>
  <c r="AQ65" i="73"/>
  <c r="AQ65" i="86"/>
  <c r="AQ65" i="78"/>
  <c r="AQ65" i="74"/>
  <c r="AQ65" i="87"/>
  <c r="AQ147" i="81"/>
  <c r="AQ147" i="86"/>
  <c r="AQ147" i="74"/>
  <c r="AQ147" i="87"/>
  <c r="AQ147" i="73"/>
  <c r="AQ147" i="75"/>
  <c r="AQ147" i="78"/>
  <c r="AS130" i="86"/>
  <c r="AS130" i="73"/>
  <c r="AS130" i="78"/>
  <c r="AS130" i="87"/>
  <c r="AS130" i="81"/>
  <c r="AS130" i="75"/>
  <c r="AS130" i="74"/>
  <c r="AT164" i="81"/>
  <c r="AT164" i="78"/>
  <c r="AT164" i="75"/>
  <c r="AT164" i="87"/>
  <c r="AT164" i="73"/>
  <c r="AT164" i="74"/>
  <c r="AT164" i="86"/>
  <c r="AR50" i="74"/>
  <c r="AR50" i="81"/>
  <c r="AR50" i="78"/>
  <c r="AR50" i="87"/>
  <c r="AR50" i="75"/>
  <c r="AR50" i="86"/>
  <c r="AR50" i="73"/>
  <c r="BB103" i="63"/>
  <c r="AK204" i="87"/>
  <c r="AK204" i="78"/>
  <c r="AK204" i="73"/>
  <c r="AK204" i="74"/>
  <c r="AK204" i="86"/>
  <c r="AK204" i="75"/>
  <c r="AK204" i="81"/>
  <c r="AS209" i="87"/>
  <c r="AS209" i="86"/>
  <c r="AS209" i="75"/>
  <c r="AS209" i="78"/>
  <c r="AS209" i="73"/>
  <c r="AS209" i="81"/>
  <c r="AS209" i="74"/>
  <c r="AS337" i="78"/>
  <c r="AS337" i="86"/>
  <c r="AS337" i="81"/>
  <c r="AS162" i="74"/>
  <c r="AS162" i="73"/>
  <c r="AS162" i="87"/>
  <c r="AS162" i="81"/>
  <c r="AS162" i="75"/>
  <c r="AS162" i="78"/>
  <c r="AS162" i="86"/>
  <c r="AM27" i="73"/>
  <c r="AM27" i="86"/>
  <c r="AM27" i="87"/>
  <c r="AM27" i="78"/>
  <c r="AM27" i="74"/>
  <c r="AM27" i="81"/>
  <c r="AM27" i="75"/>
  <c r="AS216" i="75"/>
  <c r="AS216" i="81"/>
  <c r="AS216" i="87"/>
  <c r="AS216" i="78"/>
  <c r="AS216" i="86"/>
  <c r="AS216" i="74"/>
  <c r="AS216" i="73"/>
  <c r="AS79" i="78"/>
  <c r="AS79" i="74"/>
  <c r="AS79" i="87"/>
  <c r="AS79" i="73"/>
  <c r="AS79" i="75"/>
  <c r="AS79" i="81"/>
  <c r="AS79" i="86"/>
  <c r="AS244" i="78"/>
  <c r="AS244" i="81"/>
  <c r="AS244" i="86"/>
  <c r="AR66" i="86"/>
  <c r="AR66" i="75"/>
  <c r="AR66" i="78"/>
  <c r="AR66" i="81"/>
  <c r="AR66" i="87"/>
  <c r="AR66" i="73"/>
  <c r="AR66" i="74"/>
  <c r="AK171" i="87"/>
  <c r="AK171" i="74"/>
  <c r="AK171" i="81"/>
  <c r="AK171" i="78"/>
  <c r="AK171" i="75"/>
  <c r="AK171" i="73"/>
  <c r="AK171" i="86"/>
  <c r="AM305" i="81"/>
  <c r="AM305" i="78"/>
  <c r="AM305" i="86"/>
  <c r="AP105" i="78"/>
  <c r="AP105" i="73"/>
  <c r="AP105" i="86"/>
  <c r="AP105" i="87"/>
  <c r="AP105" i="81"/>
  <c r="AP105" i="74"/>
  <c r="AP105" i="75"/>
  <c r="AS54" i="86"/>
  <c r="AS54" i="78"/>
  <c r="AS54" i="87"/>
  <c r="AS54" i="74"/>
  <c r="AS54" i="75"/>
  <c r="AS54" i="73"/>
  <c r="AS54" i="81"/>
  <c r="AS285" i="81"/>
  <c r="AS285" i="78"/>
  <c r="AS285" i="86"/>
  <c r="AQ55" i="86"/>
  <c r="AQ55" i="81"/>
  <c r="AQ55" i="75"/>
  <c r="AQ55" i="78"/>
  <c r="AQ55" i="74"/>
  <c r="AQ55" i="87"/>
  <c r="AQ55" i="73"/>
  <c r="AR322" i="81"/>
  <c r="AR322" i="86"/>
  <c r="AR322" i="78"/>
  <c r="AJ154" i="73"/>
  <c r="AJ154" i="74"/>
  <c r="AJ154" i="75"/>
  <c r="AJ154" i="87"/>
  <c r="AJ154" i="86"/>
  <c r="AJ154" i="78"/>
  <c r="AJ154" i="81"/>
  <c r="AQ354" i="81"/>
  <c r="AQ354" i="78"/>
  <c r="AQ354" i="86"/>
  <c r="AL70" i="73"/>
  <c r="AL70" i="81"/>
  <c r="AL70" i="75"/>
  <c r="AL70" i="86"/>
  <c r="AL70" i="74"/>
  <c r="AL70" i="87"/>
  <c r="AL70" i="78"/>
  <c r="AR306" i="81"/>
  <c r="AR306" i="86"/>
  <c r="AR306" i="78"/>
  <c r="AQ188" i="87"/>
  <c r="AQ188" i="73"/>
  <c r="AQ188" i="81"/>
  <c r="AQ188" i="75"/>
  <c r="AQ188" i="74"/>
  <c r="AQ188" i="78"/>
  <c r="AQ188" i="86"/>
  <c r="AT217" i="78"/>
  <c r="AT217" i="73"/>
  <c r="AT217" i="86"/>
  <c r="AT217" i="81"/>
  <c r="AT217" i="74"/>
  <c r="AT217" i="75"/>
  <c r="AT217" i="87"/>
  <c r="AL15" i="81"/>
  <c r="AL15" i="73"/>
  <c r="AL15" i="78"/>
  <c r="AL15" i="75"/>
  <c r="AL15" i="86"/>
  <c r="AL15" i="74"/>
  <c r="AL15" i="87"/>
  <c r="AT173" i="78"/>
  <c r="AT173" i="86"/>
  <c r="AT173" i="81"/>
  <c r="AT173" i="75"/>
  <c r="AT173" i="74"/>
  <c r="AT173" i="87"/>
  <c r="AT173" i="73"/>
  <c r="AR196" i="86"/>
  <c r="AR196" i="78"/>
  <c r="AR196" i="73"/>
  <c r="AR196" i="75"/>
  <c r="AR196" i="74"/>
  <c r="AR196" i="81"/>
  <c r="AR196" i="87"/>
  <c r="AI176" i="86"/>
  <c r="AI176" i="75"/>
  <c r="AI176" i="73"/>
  <c r="AI176" i="74"/>
  <c r="AI176" i="78"/>
  <c r="AI176" i="87"/>
  <c r="AI176" i="81"/>
  <c r="AQ142" i="75"/>
  <c r="AQ142" i="74"/>
  <c r="AQ142" i="78"/>
  <c r="AQ142" i="73"/>
  <c r="AQ142" i="87"/>
  <c r="AQ142" i="81"/>
  <c r="AQ142" i="86"/>
  <c r="AT146" i="73"/>
  <c r="AT146" i="74"/>
  <c r="AT146" i="81"/>
  <c r="AT146" i="75"/>
  <c r="AT146" i="78"/>
  <c r="AT146" i="86"/>
  <c r="AT146" i="87"/>
  <c r="AS192" i="74"/>
  <c r="AS192" i="87"/>
  <c r="AS192" i="78"/>
  <c r="AS192" i="86"/>
  <c r="AS192" i="81"/>
  <c r="AS192" i="75"/>
  <c r="AS192" i="73"/>
  <c r="AL64" i="78"/>
  <c r="AL64" i="81"/>
  <c r="AL64" i="73"/>
  <c r="AL64" i="75"/>
  <c r="AL64" i="86"/>
  <c r="AL64" i="87"/>
  <c r="AL64" i="74"/>
  <c r="AT152" i="86"/>
  <c r="AT152" i="78"/>
  <c r="AT152" i="75"/>
  <c r="AT152" i="74"/>
  <c r="AT152" i="73"/>
  <c r="AT152" i="87"/>
  <c r="AT152" i="81"/>
  <c r="AR18" i="87"/>
  <c r="AR18" i="81"/>
  <c r="AR18" i="78"/>
  <c r="AR18" i="73"/>
  <c r="AR18" i="74"/>
  <c r="AR18" i="75"/>
  <c r="AR18" i="86"/>
  <c r="AJ25" i="87"/>
  <c r="AJ25" i="78"/>
  <c r="AJ25" i="75"/>
  <c r="AJ25" i="86"/>
  <c r="AJ25" i="74"/>
  <c r="AJ25" i="73"/>
  <c r="AJ25" i="81"/>
  <c r="AI27" i="81"/>
  <c r="AI27" i="87"/>
  <c r="AI27" i="86"/>
  <c r="AI27" i="74"/>
  <c r="AI27" i="78"/>
  <c r="AI27" i="75"/>
  <c r="AI27" i="73"/>
  <c r="AL87" i="75"/>
  <c r="AL87" i="74"/>
  <c r="AL87" i="86"/>
  <c r="AL87" i="81"/>
  <c r="AL87" i="87"/>
  <c r="AL87" i="73"/>
  <c r="AL87" i="78"/>
  <c r="AR181" i="87"/>
  <c r="AR181" i="86"/>
  <c r="AR181" i="81"/>
  <c r="AR181" i="78"/>
  <c r="AR181" i="74"/>
  <c r="AR181" i="73"/>
  <c r="AR181" i="75"/>
  <c r="AS110" i="87"/>
  <c r="AS110" i="86"/>
  <c r="AS110" i="81"/>
  <c r="AS110" i="75"/>
  <c r="AS110" i="74"/>
  <c r="AS110" i="78"/>
  <c r="AS110" i="73"/>
  <c r="AK291" i="78"/>
  <c r="AK291" i="81"/>
  <c r="AK291" i="86"/>
  <c r="AI240" i="86"/>
  <c r="AI240" i="81"/>
  <c r="AI240" i="78"/>
  <c r="AM16" i="74"/>
  <c r="AM16" i="73"/>
  <c r="AM16" i="86"/>
  <c r="AM16" i="87"/>
  <c r="AM16" i="78"/>
  <c r="AM16" i="75"/>
  <c r="AM16" i="81"/>
  <c r="AR145" i="73"/>
  <c r="AR145" i="86"/>
  <c r="AR145" i="81"/>
  <c r="AR145" i="87"/>
  <c r="AR145" i="75"/>
  <c r="AR145" i="74"/>
  <c r="AR145" i="78"/>
  <c r="AQ166" i="73"/>
  <c r="AQ166" i="75"/>
  <c r="AQ166" i="74"/>
  <c r="AQ166" i="87"/>
  <c r="AQ166" i="86"/>
  <c r="AQ166" i="81"/>
  <c r="AQ166" i="78"/>
  <c r="AR187" i="87"/>
  <c r="AR187" i="74"/>
  <c r="AR187" i="73"/>
  <c r="AR187" i="75"/>
  <c r="AR187" i="86"/>
  <c r="AR187" i="78"/>
  <c r="AR187" i="81"/>
  <c r="AS30" i="78"/>
  <c r="AS30" i="81"/>
  <c r="AS30" i="87"/>
  <c r="AS30" i="75"/>
  <c r="AS30" i="86"/>
  <c r="AS30" i="74"/>
  <c r="AS30" i="73"/>
  <c r="AL250" i="81"/>
  <c r="AL250" i="78"/>
  <c r="AL250" i="86"/>
  <c r="AJ55" i="86"/>
  <c r="AJ55" i="74"/>
  <c r="AJ55" i="81"/>
  <c r="AJ55" i="73"/>
  <c r="AJ55" i="87"/>
  <c r="AJ55" i="75"/>
  <c r="AJ55" i="78"/>
  <c r="AT251" i="81"/>
  <c r="AT251" i="86"/>
  <c r="AT251" i="78"/>
  <c r="AI151" i="74"/>
  <c r="AI151" i="81"/>
  <c r="AI151" i="73"/>
  <c r="AI151" i="75"/>
  <c r="AI151" i="87"/>
  <c r="AI151" i="86"/>
  <c r="AI151" i="78"/>
  <c r="AI329" i="78"/>
  <c r="AI329" i="86"/>
  <c r="AI329" i="81"/>
  <c r="AM169" i="75"/>
  <c r="AM169" i="74"/>
  <c r="AM169" i="81"/>
  <c r="AM169" i="73"/>
  <c r="AM169" i="86"/>
  <c r="AM169" i="87"/>
  <c r="AM169" i="78"/>
  <c r="AS175" i="78"/>
  <c r="AS175" i="75"/>
  <c r="AS175" i="87"/>
  <c r="AS175" i="86"/>
  <c r="AS175" i="81"/>
  <c r="AS175" i="74"/>
  <c r="AS175" i="73"/>
  <c r="AS185" i="81"/>
  <c r="AS185" i="87"/>
  <c r="AS185" i="86"/>
  <c r="AS185" i="75"/>
  <c r="AS185" i="74"/>
  <c r="AS185" i="78"/>
  <c r="AS185" i="73"/>
  <c r="AJ87" i="87"/>
  <c r="AJ87" i="78"/>
  <c r="AJ87" i="75"/>
  <c r="AJ87" i="74"/>
  <c r="AJ87" i="81"/>
  <c r="AJ87" i="86"/>
  <c r="AJ87" i="73"/>
  <c r="AR92" i="74"/>
  <c r="AR92" i="86"/>
  <c r="AR92" i="78"/>
  <c r="AR92" i="87"/>
  <c r="AR92" i="81"/>
  <c r="AR92" i="75"/>
  <c r="AR92" i="73"/>
  <c r="AI303" i="86"/>
  <c r="AI303" i="81"/>
  <c r="AI303" i="78"/>
  <c r="AL360" i="78"/>
  <c r="AL360" i="86"/>
  <c r="AL360" i="81"/>
  <c r="AT117" i="86"/>
  <c r="AT117" i="73"/>
  <c r="AT117" i="75"/>
  <c r="AT117" i="81"/>
  <c r="AT117" i="78"/>
  <c r="AT117" i="87"/>
  <c r="AT117" i="74"/>
  <c r="AQ189" i="74"/>
  <c r="AQ189" i="86"/>
  <c r="AQ189" i="73"/>
  <c r="AQ189" i="87"/>
  <c r="AQ189" i="75"/>
  <c r="AQ189" i="78"/>
  <c r="AQ189" i="81"/>
  <c r="AT293" i="78"/>
  <c r="AT293" i="86"/>
  <c r="AT293" i="81"/>
  <c r="AJ5" i="87"/>
  <c r="AJ5" i="86"/>
  <c r="AJ5" i="75"/>
  <c r="AJ5" i="74"/>
  <c r="AJ5" i="81"/>
  <c r="AJ5" i="73"/>
  <c r="AJ5" i="78"/>
  <c r="AJ93" i="74"/>
  <c r="AJ93" i="78"/>
  <c r="AJ93" i="75"/>
  <c r="AJ93" i="73"/>
  <c r="AJ93" i="81"/>
  <c r="AJ93" i="87"/>
  <c r="AJ93" i="86"/>
  <c r="AR98" i="81"/>
  <c r="AR98" i="87"/>
  <c r="AR98" i="86"/>
  <c r="AR98" i="73"/>
  <c r="AR98" i="78"/>
  <c r="AR98" i="75"/>
  <c r="AR98" i="74"/>
  <c r="AT81" i="73"/>
  <c r="AT81" i="75"/>
  <c r="AT81" i="74"/>
  <c r="AT81" i="81"/>
  <c r="AT81" i="86"/>
  <c r="AT81" i="87"/>
  <c r="AT81" i="78"/>
  <c r="AS173" i="74"/>
  <c r="AS173" i="81"/>
  <c r="AS173" i="75"/>
  <c r="AS173" i="73"/>
  <c r="AS173" i="87"/>
  <c r="AS173" i="78"/>
  <c r="AS173" i="86"/>
  <c r="AT340" i="86"/>
  <c r="AT340" i="81"/>
  <c r="AT340" i="78"/>
  <c r="AS193" i="81"/>
  <c r="AS193" i="87"/>
  <c r="AS193" i="78"/>
  <c r="AS193" i="86"/>
  <c r="AS193" i="73"/>
  <c r="AS193" i="74"/>
  <c r="AS193" i="75"/>
  <c r="AI308" i="81"/>
  <c r="AI308" i="86"/>
  <c r="AI308" i="78"/>
  <c r="AM194" i="73"/>
  <c r="AM194" i="74"/>
  <c r="AM194" i="78"/>
  <c r="AM194" i="86"/>
  <c r="AM194" i="75"/>
  <c r="AM194" i="87"/>
  <c r="AM194" i="81"/>
  <c r="AK85" i="87"/>
  <c r="AK85" i="81"/>
  <c r="AK85" i="86"/>
  <c r="AK85" i="74"/>
  <c r="AK85" i="75"/>
  <c r="AK85" i="73"/>
  <c r="AK85" i="78"/>
  <c r="AS354" i="78"/>
  <c r="AS354" i="81"/>
  <c r="AS354" i="86"/>
  <c r="AL67" i="73"/>
  <c r="AL67" i="74"/>
  <c r="AL67" i="81"/>
  <c r="AL67" i="78"/>
  <c r="AL67" i="87"/>
  <c r="AL67" i="86"/>
  <c r="AL67" i="75"/>
  <c r="AM43" i="86"/>
  <c r="AM43" i="73"/>
  <c r="AM43" i="75"/>
  <c r="AM43" i="81"/>
  <c r="AM43" i="78"/>
  <c r="AM43" i="87"/>
  <c r="AM43" i="74"/>
  <c r="AK83" i="86"/>
  <c r="AK83" i="78"/>
  <c r="AK83" i="87"/>
  <c r="AK83" i="81"/>
  <c r="AK83" i="73"/>
  <c r="AK83" i="75"/>
  <c r="AK83" i="74"/>
  <c r="AS140" i="86"/>
  <c r="AS140" i="73"/>
  <c r="AS140" i="78"/>
  <c r="AS140" i="74"/>
  <c r="AS140" i="75"/>
  <c r="AS140" i="87"/>
  <c r="AS140" i="81"/>
  <c r="AQ106" i="73"/>
  <c r="AQ106" i="78"/>
  <c r="AQ106" i="81"/>
  <c r="AQ106" i="87"/>
  <c r="AQ106" i="74"/>
  <c r="AQ106" i="86"/>
  <c r="AQ106" i="75"/>
  <c r="AS197" i="81"/>
  <c r="AS197" i="73"/>
  <c r="AS197" i="86"/>
  <c r="AS197" i="74"/>
  <c r="AS197" i="78"/>
  <c r="AS197" i="75"/>
  <c r="AS197" i="87"/>
  <c r="AI141" i="87"/>
  <c r="AI141" i="86"/>
  <c r="AI141" i="74"/>
  <c r="AI141" i="73"/>
  <c r="AI141" i="78"/>
  <c r="AI141" i="75"/>
  <c r="AI141" i="81"/>
  <c r="AS298" i="81"/>
  <c r="AS298" i="78"/>
  <c r="AS298" i="86"/>
  <c r="AL185" i="86"/>
  <c r="AL185" i="75"/>
  <c r="AL185" i="81"/>
  <c r="AL185" i="74"/>
  <c r="AL185" i="73"/>
  <c r="AL185" i="87"/>
  <c r="AL185" i="78"/>
  <c r="AX98" i="63"/>
  <c r="AP112" i="81"/>
  <c r="AP112" i="78"/>
  <c r="AP112" i="74"/>
  <c r="AP112" i="75"/>
  <c r="AP112" i="87"/>
  <c r="AP112" i="73"/>
  <c r="AP112" i="86"/>
  <c r="AK77" i="87"/>
  <c r="AK77" i="78"/>
  <c r="AK77" i="75"/>
  <c r="AK77" i="74"/>
  <c r="AK77" i="86"/>
  <c r="AK77" i="81"/>
  <c r="AK77" i="73"/>
  <c r="AT354" i="81"/>
  <c r="AT354" i="86"/>
  <c r="AT354" i="78"/>
  <c r="AK128" i="75"/>
  <c r="AK128" i="86"/>
  <c r="AK128" i="74"/>
  <c r="AK128" i="73"/>
  <c r="AK128" i="81"/>
  <c r="AK128" i="87"/>
  <c r="AK128" i="78"/>
  <c r="AY83" i="63"/>
  <c r="AK157" i="81"/>
  <c r="AK157" i="73"/>
  <c r="AK157" i="74"/>
  <c r="AK157" i="86"/>
  <c r="AK157" i="75"/>
  <c r="AK157" i="87"/>
  <c r="AK157" i="78"/>
  <c r="AK222" i="81"/>
  <c r="AK222" i="78"/>
  <c r="AK222" i="86"/>
  <c r="AT44" i="87"/>
  <c r="AT44" i="78"/>
  <c r="AT44" i="74"/>
  <c r="AT44" i="73"/>
  <c r="AT44" i="81"/>
  <c r="AT44" i="86"/>
  <c r="AT44" i="75"/>
  <c r="AY65" i="63"/>
  <c r="AL188" i="75"/>
  <c r="AL188" i="86"/>
  <c r="AL188" i="81"/>
  <c r="AL188" i="73"/>
  <c r="AL188" i="78"/>
  <c r="AL188" i="74"/>
  <c r="AL188" i="87"/>
  <c r="AR191" i="87"/>
  <c r="AR191" i="78"/>
  <c r="AR191" i="81"/>
  <c r="AR191" i="75"/>
  <c r="AR191" i="74"/>
  <c r="AR191" i="73"/>
  <c r="AR191" i="86"/>
  <c r="AM81" i="74"/>
  <c r="AM81" i="86"/>
  <c r="AM81" i="75"/>
  <c r="AM81" i="87"/>
  <c r="AM81" i="81"/>
  <c r="AM81" i="78"/>
  <c r="AM81" i="73"/>
  <c r="AT271" i="86"/>
  <c r="AT271" i="81"/>
  <c r="AT271" i="78"/>
  <c r="AI80" i="74"/>
  <c r="AI80" i="87"/>
  <c r="AI80" i="73"/>
  <c r="AI80" i="86"/>
  <c r="AI80" i="78"/>
  <c r="AI80" i="75"/>
  <c r="AI80" i="81"/>
  <c r="AS233" i="86"/>
  <c r="AS233" i="78"/>
  <c r="AS233" i="81"/>
  <c r="AP132" i="81"/>
  <c r="AP132" i="73"/>
  <c r="AP132" i="87"/>
  <c r="AP132" i="78"/>
  <c r="AP132" i="74"/>
  <c r="AP132" i="86"/>
  <c r="AP132" i="75"/>
  <c r="AQ265" i="81"/>
  <c r="AQ265" i="86"/>
  <c r="AQ265" i="78"/>
  <c r="AQ134" i="81"/>
  <c r="AQ134" i="86"/>
  <c r="AQ134" i="87"/>
  <c r="AQ134" i="74"/>
  <c r="AQ134" i="75"/>
  <c r="AQ134" i="73"/>
  <c r="AQ134" i="78"/>
  <c r="AR40" i="86"/>
  <c r="AR40" i="74"/>
  <c r="AR40" i="75"/>
  <c r="AR40" i="87"/>
  <c r="AR40" i="73"/>
  <c r="AR40" i="78"/>
  <c r="AR40" i="81"/>
  <c r="AP25" i="74"/>
  <c r="AP25" i="86"/>
  <c r="AP25" i="75"/>
  <c r="AP25" i="87"/>
  <c r="AP25" i="81"/>
  <c r="AP25" i="78"/>
  <c r="AP25" i="73"/>
  <c r="AK127" i="75"/>
  <c r="AK127" i="81"/>
  <c r="AK127" i="86"/>
  <c r="AK127" i="74"/>
  <c r="AK127" i="78"/>
  <c r="AK127" i="87"/>
  <c r="AK127" i="73"/>
  <c r="AK137" i="78"/>
  <c r="AK137" i="73"/>
  <c r="AK137" i="75"/>
  <c r="AK137" i="74"/>
  <c r="AK137" i="86"/>
  <c r="AK137" i="81"/>
  <c r="AK137" i="87"/>
  <c r="AM319" i="78"/>
  <c r="AM319" i="81"/>
  <c r="AM319" i="86"/>
  <c r="AK182" i="86"/>
  <c r="AK182" i="75"/>
  <c r="AK182" i="78"/>
  <c r="AK182" i="73"/>
  <c r="AK182" i="87"/>
  <c r="AK182" i="81"/>
  <c r="AK182" i="74"/>
  <c r="AK6" i="78"/>
  <c r="AK6" i="73"/>
  <c r="AK6" i="75"/>
  <c r="AK6" i="87"/>
  <c r="AK6" i="81"/>
  <c r="AK6" i="74"/>
  <c r="AK6" i="86"/>
  <c r="AT124" i="86"/>
  <c r="AT124" i="74"/>
  <c r="AT124" i="87"/>
  <c r="AT124" i="75"/>
  <c r="AT124" i="73"/>
  <c r="AT124" i="81"/>
  <c r="AT124" i="78"/>
  <c r="AM57" i="86"/>
  <c r="AM57" i="81"/>
  <c r="AM57" i="75"/>
  <c r="AM57" i="73"/>
  <c r="AM57" i="87"/>
  <c r="AM57" i="78"/>
  <c r="AM57" i="74"/>
  <c r="AK167" i="78"/>
  <c r="AK167" i="73"/>
  <c r="AK167" i="81"/>
  <c r="AK167" i="86"/>
  <c r="AK167" i="74"/>
  <c r="AK167" i="87"/>
  <c r="AK167" i="75"/>
  <c r="AP24" i="74"/>
  <c r="AP24" i="78"/>
  <c r="AP24" i="75"/>
  <c r="AP24" i="81"/>
  <c r="AP24" i="73"/>
  <c r="AP24" i="87"/>
  <c r="AP24" i="86"/>
  <c r="AJ45" i="73"/>
  <c r="AJ45" i="74"/>
  <c r="AJ45" i="78"/>
  <c r="AJ45" i="87"/>
  <c r="AJ45" i="81"/>
  <c r="AJ45" i="75"/>
  <c r="AJ45" i="86"/>
  <c r="AM139" i="86"/>
  <c r="AM139" i="78"/>
  <c r="AM139" i="73"/>
  <c r="AM139" i="74"/>
  <c r="AM139" i="81"/>
  <c r="AM139" i="87"/>
  <c r="AM139" i="75"/>
  <c r="AM76" i="78"/>
  <c r="AM76" i="81"/>
  <c r="AM76" i="73"/>
  <c r="AM76" i="75"/>
  <c r="AM76" i="87"/>
  <c r="AM76" i="74"/>
  <c r="AM76" i="86"/>
  <c r="AR109" i="78"/>
  <c r="AR109" i="74"/>
  <c r="AR109" i="81"/>
  <c r="AR109" i="73"/>
  <c r="AR109" i="87"/>
  <c r="AR109" i="75"/>
  <c r="AR109" i="86"/>
  <c r="AS176" i="78"/>
  <c r="AS176" i="73"/>
  <c r="AS176" i="86"/>
  <c r="AS176" i="74"/>
  <c r="AS176" i="81"/>
  <c r="AS176" i="87"/>
  <c r="AS176" i="75"/>
  <c r="AQ182" i="87"/>
  <c r="AQ182" i="75"/>
  <c r="AQ182" i="86"/>
  <c r="AQ182" i="78"/>
  <c r="AQ182" i="81"/>
  <c r="AQ182" i="73"/>
  <c r="AQ182" i="74"/>
  <c r="AT67" i="87"/>
  <c r="AT67" i="86"/>
  <c r="AT67" i="81"/>
  <c r="AT67" i="78"/>
  <c r="AT67" i="75"/>
  <c r="AT67" i="74"/>
  <c r="AT67" i="73"/>
  <c r="AP93" i="74"/>
  <c r="AP93" i="73"/>
  <c r="AP93" i="78"/>
  <c r="AP93" i="75"/>
  <c r="AP93" i="87"/>
  <c r="AP93" i="86"/>
  <c r="AP93" i="81"/>
  <c r="AM97" i="73"/>
  <c r="AM97" i="87"/>
  <c r="AM97" i="74"/>
  <c r="AM97" i="78"/>
  <c r="AM97" i="75"/>
  <c r="AM97" i="81"/>
  <c r="AM97" i="86"/>
  <c r="AK131" i="75"/>
  <c r="AK131" i="73"/>
  <c r="AK131" i="78"/>
  <c r="AK131" i="86"/>
  <c r="AK131" i="87"/>
  <c r="AK131" i="74"/>
  <c r="AK131" i="81"/>
  <c r="AR131" i="73"/>
  <c r="AR131" i="86"/>
  <c r="AR131" i="81"/>
  <c r="AR131" i="78"/>
  <c r="AR131" i="75"/>
  <c r="AR131" i="87"/>
  <c r="AR131" i="74"/>
  <c r="AJ94" i="87"/>
  <c r="AJ94" i="78"/>
  <c r="AJ94" i="73"/>
  <c r="AJ94" i="75"/>
  <c r="AJ94" i="81"/>
  <c r="AJ94" i="74"/>
  <c r="AJ94" i="86"/>
  <c r="AL194" i="87"/>
  <c r="AL194" i="86"/>
  <c r="AL194" i="73"/>
  <c r="AL194" i="74"/>
  <c r="AL194" i="75"/>
  <c r="AL194" i="81"/>
  <c r="AL194" i="78"/>
  <c r="AQ187" i="87"/>
  <c r="AQ187" i="78"/>
  <c r="AQ187" i="75"/>
  <c r="AQ187" i="86"/>
  <c r="AQ187" i="81"/>
  <c r="AQ187" i="74"/>
  <c r="AQ187" i="73"/>
  <c r="AI142" i="81"/>
  <c r="AI142" i="78"/>
  <c r="AI142" i="73"/>
  <c r="AI142" i="87"/>
  <c r="AI142" i="86"/>
  <c r="AI142" i="75"/>
  <c r="AI142" i="74"/>
  <c r="AL35" i="87"/>
  <c r="AL35" i="81"/>
  <c r="AL35" i="73"/>
  <c r="AL35" i="86"/>
  <c r="AL35" i="78"/>
  <c r="AL35" i="75"/>
  <c r="AL35" i="74"/>
  <c r="AR11" i="86"/>
  <c r="AR11" i="81"/>
  <c r="AR11" i="74"/>
  <c r="AR11" i="73"/>
  <c r="AR11" i="87"/>
  <c r="AR11" i="78"/>
  <c r="AR11" i="75"/>
  <c r="AR114" i="87"/>
  <c r="AR114" i="81"/>
  <c r="AR114" i="73"/>
  <c r="AR114" i="75"/>
  <c r="AR114" i="78"/>
  <c r="AR114" i="74"/>
  <c r="AR114" i="86"/>
  <c r="AT120" i="86"/>
  <c r="AT120" i="74"/>
  <c r="AT120" i="75"/>
  <c r="AT120" i="81"/>
  <c r="AT120" i="87"/>
  <c r="AT120" i="73"/>
  <c r="AT120" i="78"/>
  <c r="AT6" i="86"/>
  <c r="AT6" i="81"/>
  <c r="AT6" i="78"/>
  <c r="AT6" i="73"/>
  <c r="AT6" i="87"/>
  <c r="AT6" i="75"/>
  <c r="AT6" i="74"/>
  <c r="AR138" i="81"/>
  <c r="AR138" i="87"/>
  <c r="AR138" i="75"/>
  <c r="AR138" i="78"/>
  <c r="AR138" i="86"/>
  <c r="AR138" i="73"/>
  <c r="AR138" i="74"/>
  <c r="AI177" i="87"/>
  <c r="AI177" i="86"/>
  <c r="AI177" i="78"/>
  <c r="AI177" i="81"/>
  <c r="AI177" i="74"/>
  <c r="AI177" i="75"/>
  <c r="AI177" i="73"/>
  <c r="AY102" i="63"/>
  <c r="AL225" i="81"/>
  <c r="AL225" i="86"/>
  <c r="AL225" i="78"/>
  <c r="AI38" i="81"/>
  <c r="AI38" i="86"/>
  <c r="AI38" i="78"/>
  <c r="AI38" i="75"/>
  <c r="AI38" i="73"/>
  <c r="AI38" i="87"/>
  <c r="AI38" i="74"/>
  <c r="AQ116" i="74"/>
  <c r="AQ116" i="87"/>
  <c r="AQ116" i="78"/>
  <c r="AQ116" i="86"/>
  <c r="AQ116" i="75"/>
  <c r="AQ116" i="81"/>
  <c r="AQ116" i="73"/>
  <c r="AR120" i="75"/>
  <c r="AR120" i="78"/>
  <c r="AR120" i="86"/>
  <c r="AR120" i="87"/>
  <c r="AR120" i="73"/>
  <c r="AR120" i="81"/>
  <c r="AR120" i="74"/>
  <c r="AS143" i="81"/>
  <c r="AS143" i="74"/>
  <c r="AS143" i="87"/>
  <c r="AS143" i="73"/>
  <c r="AS143" i="86"/>
  <c r="AS143" i="78"/>
  <c r="AS143" i="75"/>
  <c r="AX97" i="63"/>
  <c r="AP108" i="74"/>
  <c r="AP108" i="86"/>
  <c r="AP108" i="73"/>
  <c r="AP108" i="87"/>
  <c r="AP108" i="75"/>
  <c r="AP108" i="81"/>
  <c r="AP108" i="78"/>
  <c r="AK8" i="87"/>
  <c r="AK8" i="86"/>
  <c r="AK8" i="75"/>
  <c r="AK8" i="74"/>
  <c r="AK8" i="81"/>
  <c r="AK8" i="78"/>
  <c r="AK8" i="73"/>
  <c r="AX107" i="63"/>
  <c r="AJ178" i="81"/>
  <c r="AJ178" i="74"/>
  <c r="AJ178" i="78"/>
  <c r="AJ178" i="87"/>
  <c r="AJ178" i="86"/>
  <c r="AJ178" i="73"/>
  <c r="AJ178" i="75"/>
  <c r="AL33" i="75"/>
  <c r="AL33" i="73"/>
  <c r="AL33" i="86"/>
  <c r="AL33" i="74"/>
  <c r="AL33" i="78"/>
  <c r="AL33" i="87"/>
  <c r="AL33" i="81"/>
  <c r="AT96" i="73"/>
  <c r="AT96" i="87"/>
  <c r="AT96" i="81"/>
  <c r="AT96" i="75"/>
  <c r="AT96" i="86"/>
  <c r="AT96" i="74"/>
  <c r="AT96" i="78"/>
  <c r="AT276" i="86"/>
  <c r="AT276" i="81"/>
  <c r="AT276" i="78"/>
  <c r="AQ120" i="78"/>
  <c r="AQ120" i="81"/>
  <c r="AQ120" i="87"/>
  <c r="AQ120" i="86"/>
  <c r="AQ120" i="75"/>
  <c r="AQ120" i="73"/>
  <c r="AQ120" i="74"/>
  <c r="AP301" i="81"/>
  <c r="AP301" i="86"/>
  <c r="AP301" i="78"/>
  <c r="AP239" i="78"/>
  <c r="AP239" i="86"/>
  <c r="AP239" i="81"/>
  <c r="AS40" i="73"/>
  <c r="AS40" i="75"/>
  <c r="AS40" i="78"/>
  <c r="AS40" i="74"/>
  <c r="AS40" i="86"/>
  <c r="AS40" i="81"/>
  <c r="AS40" i="87"/>
  <c r="AR197" i="86"/>
  <c r="AR197" i="74"/>
  <c r="AR197" i="81"/>
  <c r="AR197" i="78"/>
  <c r="AR197" i="73"/>
  <c r="AR197" i="87"/>
  <c r="AR197" i="75"/>
  <c r="AQ133" i="74"/>
  <c r="AQ133" i="81"/>
  <c r="AQ133" i="78"/>
  <c r="AQ133" i="86"/>
  <c r="AQ133" i="87"/>
  <c r="AQ133" i="75"/>
  <c r="AQ133" i="73"/>
  <c r="AQ148" i="81"/>
  <c r="AQ148" i="75"/>
  <c r="AQ148" i="74"/>
  <c r="AQ148" i="73"/>
  <c r="AQ148" i="86"/>
  <c r="AQ148" i="78"/>
  <c r="AQ148" i="87"/>
  <c r="AL27" i="74"/>
  <c r="AL27" i="78"/>
  <c r="AL27" i="73"/>
  <c r="AL27" i="86"/>
  <c r="AL27" i="81"/>
  <c r="AL27" i="87"/>
  <c r="AL27" i="75"/>
  <c r="AI79" i="75"/>
  <c r="AI79" i="87"/>
  <c r="AI79" i="78"/>
  <c r="AI79" i="86"/>
  <c r="AI79" i="73"/>
  <c r="AI79" i="81"/>
  <c r="AI79" i="74"/>
  <c r="AM164" i="86"/>
  <c r="AM164" i="81"/>
  <c r="AM164" i="87"/>
  <c r="AM164" i="74"/>
  <c r="AM164" i="73"/>
  <c r="AM164" i="75"/>
  <c r="AM164" i="78"/>
  <c r="AK28" i="81"/>
  <c r="AK28" i="86"/>
  <c r="AK28" i="75"/>
  <c r="AK28" i="78"/>
  <c r="AK28" i="87"/>
  <c r="AK28" i="73"/>
  <c r="AK28" i="74"/>
  <c r="AS68" i="81"/>
  <c r="AS68" i="75"/>
  <c r="AS68" i="74"/>
  <c r="AS68" i="87"/>
  <c r="AS68" i="73"/>
  <c r="AS68" i="78"/>
  <c r="AS68" i="86"/>
  <c r="AJ226" i="86"/>
  <c r="AJ226" i="81"/>
  <c r="AJ226" i="78"/>
  <c r="AK91" i="81"/>
  <c r="AK91" i="87"/>
  <c r="AK91" i="78"/>
  <c r="AK91" i="73"/>
  <c r="AK91" i="74"/>
  <c r="AK91" i="75"/>
  <c r="AK91" i="86"/>
  <c r="AS82" i="87"/>
  <c r="AS82" i="86"/>
  <c r="AS82" i="81"/>
  <c r="AS82" i="74"/>
  <c r="AS82" i="78"/>
  <c r="AS82" i="73"/>
  <c r="AS82" i="75"/>
  <c r="AI223" i="81"/>
  <c r="AI223" i="78"/>
  <c r="AI223" i="86"/>
  <c r="AI163" i="74"/>
  <c r="AI163" i="78"/>
  <c r="AI163" i="75"/>
  <c r="AI163" i="73"/>
  <c r="AI163" i="87"/>
  <c r="AI163" i="81"/>
  <c r="AI163" i="86"/>
  <c r="AQ96" i="81"/>
  <c r="AQ96" i="87"/>
  <c r="AQ96" i="86"/>
  <c r="AQ96" i="74"/>
  <c r="AQ96" i="73"/>
  <c r="AQ96" i="78"/>
  <c r="AQ96" i="75"/>
  <c r="AJ6" i="86"/>
  <c r="AJ6" i="87"/>
  <c r="AJ6" i="73"/>
  <c r="AJ6" i="81"/>
  <c r="AJ6" i="75"/>
  <c r="AJ6" i="78"/>
  <c r="AJ6" i="74"/>
  <c r="AJ9" i="81"/>
  <c r="AJ9" i="73"/>
  <c r="AJ9" i="75"/>
  <c r="AJ9" i="74"/>
  <c r="AJ9" i="78"/>
  <c r="AJ9" i="86"/>
  <c r="AJ9" i="87"/>
  <c r="AK188" i="86"/>
  <c r="AK188" i="81"/>
  <c r="AK188" i="87"/>
  <c r="AK188" i="74"/>
  <c r="AK188" i="75"/>
  <c r="AK188" i="73"/>
  <c r="AK188" i="78"/>
  <c r="AS95" i="74"/>
  <c r="AS95" i="86"/>
  <c r="AS95" i="73"/>
  <c r="AS95" i="81"/>
  <c r="AS95" i="75"/>
  <c r="AS95" i="87"/>
  <c r="AS95" i="78"/>
  <c r="AR331" i="78"/>
  <c r="AR331" i="81"/>
  <c r="AR331" i="86"/>
  <c r="AM141" i="74"/>
  <c r="AM141" i="73"/>
  <c r="AM141" i="87"/>
  <c r="AM141" i="81"/>
  <c r="AM141" i="78"/>
  <c r="AM141" i="75"/>
  <c r="AM141" i="86"/>
  <c r="AT128" i="75"/>
  <c r="AT128" i="81"/>
  <c r="AT128" i="78"/>
  <c r="AT128" i="87"/>
  <c r="AT128" i="86"/>
  <c r="AT128" i="74"/>
  <c r="AT128" i="73"/>
  <c r="AI253" i="81"/>
  <c r="AI253" i="86"/>
  <c r="AI253" i="78"/>
  <c r="AI313" i="81"/>
  <c r="AI313" i="86"/>
  <c r="AI313" i="78"/>
  <c r="AS92" i="73"/>
  <c r="AS92" i="75"/>
  <c r="AS92" i="87"/>
  <c r="AS92" i="81"/>
  <c r="AS92" i="74"/>
  <c r="AS92" i="86"/>
  <c r="AS92" i="78"/>
  <c r="AM324" i="81"/>
  <c r="AM324" i="86"/>
  <c r="AM324" i="78"/>
  <c r="AS144" i="75"/>
  <c r="AS144" i="73"/>
  <c r="AS144" i="81"/>
  <c r="AS144" i="74"/>
  <c r="AS144" i="87"/>
  <c r="AS144" i="86"/>
  <c r="AS144" i="78"/>
  <c r="AI140" i="78"/>
  <c r="AI140" i="86"/>
  <c r="AI140" i="75"/>
  <c r="AI140" i="73"/>
  <c r="AI140" i="74"/>
  <c r="AI140" i="81"/>
  <c r="AI140" i="87"/>
  <c r="AT57" i="73"/>
  <c r="AT57" i="78"/>
  <c r="AT57" i="81"/>
  <c r="AT57" i="74"/>
  <c r="AT57" i="86"/>
  <c r="AT57" i="87"/>
  <c r="AT57" i="75"/>
  <c r="AT133" i="87"/>
  <c r="AT133" i="78"/>
  <c r="AT133" i="74"/>
  <c r="AT133" i="75"/>
  <c r="AT133" i="86"/>
  <c r="AT133" i="73"/>
  <c r="AT133" i="81"/>
  <c r="AM222" i="78"/>
  <c r="AM222" i="81"/>
  <c r="AM222" i="86"/>
  <c r="AR330" i="86"/>
  <c r="AR330" i="78"/>
  <c r="AR330" i="81"/>
  <c r="AJ170" i="78"/>
  <c r="AJ170" i="73"/>
  <c r="AJ170" i="86"/>
  <c r="AJ170" i="87"/>
  <c r="AJ170" i="81"/>
  <c r="AJ170" i="74"/>
  <c r="AJ170" i="75"/>
  <c r="AL327" i="78"/>
  <c r="AL327" i="86"/>
  <c r="AL327" i="81"/>
  <c r="AK11" i="74"/>
  <c r="AK11" i="75"/>
  <c r="AK11" i="87"/>
  <c r="AK11" i="78"/>
  <c r="AK11" i="86"/>
  <c r="AK11" i="81"/>
  <c r="AK11" i="73"/>
  <c r="AQ264" i="81"/>
  <c r="AQ264" i="86"/>
  <c r="AQ264" i="78"/>
  <c r="AT42" i="81"/>
  <c r="AT42" i="73"/>
  <c r="AT42" i="87"/>
  <c r="AT42" i="74"/>
  <c r="AT42" i="75"/>
  <c r="AT42" i="86"/>
  <c r="AT42" i="78"/>
  <c r="AI183" i="75"/>
  <c r="AI183" i="87"/>
  <c r="AI183" i="78"/>
  <c r="AI183" i="74"/>
  <c r="AI183" i="86"/>
  <c r="AI183" i="73"/>
  <c r="AI183" i="81"/>
  <c r="AM283" i="86"/>
  <c r="AM283" i="81"/>
  <c r="AM283" i="78"/>
  <c r="AI227" i="81"/>
  <c r="AI227" i="78"/>
  <c r="AI227" i="86"/>
  <c r="AS167" i="74"/>
  <c r="AS167" i="87"/>
  <c r="AS167" i="86"/>
  <c r="AS167" i="78"/>
  <c r="AS167" i="73"/>
  <c r="AS167" i="75"/>
  <c r="AS167" i="81"/>
  <c r="AR271" i="78"/>
  <c r="AR271" i="81"/>
  <c r="AR271" i="86"/>
  <c r="AK101" i="81"/>
  <c r="AK101" i="73"/>
  <c r="AK101" i="74"/>
  <c r="AK101" i="87"/>
  <c r="AK101" i="75"/>
  <c r="AK101" i="78"/>
  <c r="AK101" i="86"/>
  <c r="AI214" i="73"/>
  <c r="AI214" i="87"/>
  <c r="AI214" i="75"/>
  <c r="AI214" i="78"/>
  <c r="AI214" i="81"/>
  <c r="AI214" i="74"/>
  <c r="AI214" i="86"/>
  <c r="AR203" i="73"/>
  <c r="AR203" i="87"/>
  <c r="AR203" i="78"/>
  <c r="AR203" i="75"/>
  <c r="AR203" i="74"/>
  <c r="AR203" i="86"/>
  <c r="AR203" i="81"/>
  <c r="AP106" i="81"/>
  <c r="AP106" i="78"/>
  <c r="AP106" i="74"/>
  <c r="AP106" i="86"/>
  <c r="AP106" i="87"/>
  <c r="AP106" i="73"/>
  <c r="AP106" i="75"/>
  <c r="AT324" i="81"/>
  <c r="AT324" i="78"/>
  <c r="AT324" i="86"/>
  <c r="AM208" i="87"/>
  <c r="AM208" i="75"/>
  <c r="AM208" i="86"/>
  <c r="AM208" i="74"/>
  <c r="AM208" i="73"/>
  <c r="AM208" i="78"/>
  <c r="AM208" i="81"/>
  <c r="AI119" i="75"/>
  <c r="AI119" i="73"/>
  <c r="AI119" i="87"/>
  <c r="AI119" i="86"/>
  <c r="AI119" i="78"/>
  <c r="AI119" i="81"/>
  <c r="AI119" i="74"/>
  <c r="AQ46" i="78"/>
  <c r="AQ46" i="73"/>
  <c r="AQ46" i="75"/>
  <c r="AQ46" i="86"/>
  <c r="AQ46" i="81"/>
  <c r="AQ46" i="87"/>
  <c r="AQ46" i="74"/>
  <c r="AI146" i="75"/>
  <c r="AI146" i="86"/>
  <c r="AI146" i="73"/>
  <c r="AI146" i="78"/>
  <c r="AI146" i="87"/>
  <c r="AI146" i="81"/>
  <c r="AI146" i="74"/>
  <c r="AP13" i="87"/>
  <c r="AP13" i="73"/>
  <c r="AP13" i="74"/>
  <c r="AP13" i="81"/>
  <c r="AP13" i="78"/>
  <c r="AP13" i="86"/>
  <c r="AP13" i="75"/>
  <c r="AR313" i="86"/>
  <c r="AR313" i="78"/>
  <c r="AR313" i="81"/>
  <c r="AI232" i="86"/>
  <c r="AI232" i="81"/>
  <c r="AI232" i="78"/>
  <c r="AP309" i="81"/>
  <c r="AP309" i="78"/>
  <c r="AP309" i="86"/>
  <c r="AR153" i="78"/>
  <c r="AR153" i="81"/>
  <c r="AR153" i="74"/>
  <c r="AR153" i="73"/>
  <c r="AR153" i="75"/>
  <c r="AR153" i="86"/>
  <c r="AR153" i="87"/>
  <c r="AP191" i="81"/>
  <c r="AP191" i="73"/>
  <c r="AP191" i="78"/>
  <c r="AP191" i="86"/>
  <c r="AP191" i="75"/>
  <c r="AP191" i="74"/>
  <c r="AP191" i="87"/>
  <c r="AT157" i="87"/>
  <c r="AT157" i="78"/>
  <c r="AT157" i="73"/>
  <c r="AT157" i="86"/>
  <c r="AT157" i="75"/>
  <c r="AT157" i="81"/>
  <c r="AT157" i="74"/>
  <c r="AL80" i="87"/>
  <c r="AL80" i="74"/>
  <c r="AL80" i="75"/>
  <c r="AL80" i="81"/>
  <c r="AL80" i="73"/>
  <c r="AL80" i="78"/>
  <c r="AL80" i="86"/>
  <c r="AS49" i="73"/>
  <c r="AS49" i="86"/>
  <c r="AS49" i="81"/>
  <c r="AS49" i="87"/>
  <c r="AS49" i="75"/>
  <c r="AS49" i="74"/>
  <c r="AS49" i="78"/>
  <c r="AK120" i="73"/>
  <c r="AK120" i="78"/>
  <c r="AK120" i="75"/>
  <c r="AK120" i="81"/>
  <c r="AK120" i="74"/>
  <c r="AK120" i="86"/>
  <c r="AK120" i="87"/>
  <c r="AT59" i="74"/>
  <c r="AT59" i="73"/>
  <c r="AT59" i="75"/>
  <c r="AT59" i="81"/>
  <c r="AT59" i="87"/>
  <c r="AT59" i="78"/>
  <c r="AT59" i="86"/>
  <c r="AL172" i="78"/>
  <c r="AL172" i="87"/>
  <c r="AL172" i="75"/>
  <c r="AL172" i="74"/>
  <c r="AL172" i="73"/>
  <c r="AL172" i="86"/>
  <c r="AL172" i="81"/>
  <c r="AJ73" i="86"/>
  <c r="AJ73" i="73"/>
  <c r="AJ73" i="78"/>
  <c r="AJ73" i="81"/>
  <c r="AJ73" i="87"/>
  <c r="AJ73" i="74"/>
  <c r="AJ73" i="75"/>
  <c r="AJ215" i="81"/>
  <c r="AJ215" i="78"/>
  <c r="AJ215" i="73"/>
  <c r="AJ215" i="87"/>
  <c r="AJ215" i="75"/>
  <c r="AJ215" i="86"/>
  <c r="AJ215" i="74"/>
  <c r="AR280" i="81"/>
  <c r="AR280" i="78"/>
  <c r="AR280" i="86"/>
  <c r="AL161" i="74"/>
  <c r="AL161" i="87"/>
  <c r="AL161" i="73"/>
  <c r="AL161" i="78"/>
  <c r="AL161" i="81"/>
  <c r="AL161" i="86"/>
  <c r="AL161" i="75"/>
  <c r="AR315" i="86"/>
  <c r="AR315" i="78"/>
  <c r="AR315" i="81"/>
  <c r="AJ22" i="73"/>
  <c r="AJ22" i="74"/>
  <c r="AJ22" i="75"/>
  <c r="AJ22" i="81"/>
  <c r="AJ22" i="78"/>
  <c r="AJ22" i="86"/>
  <c r="AJ22" i="87"/>
  <c r="AT78" i="73"/>
  <c r="AT78" i="75"/>
  <c r="AT78" i="78"/>
  <c r="AT78" i="74"/>
  <c r="AT78" i="86"/>
  <c r="AT78" i="81"/>
  <c r="AT78" i="87"/>
  <c r="AM147" i="87"/>
  <c r="AM147" i="75"/>
  <c r="AM147" i="81"/>
  <c r="AM147" i="86"/>
  <c r="AM147" i="73"/>
  <c r="AM147" i="78"/>
  <c r="AM147" i="74"/>
  <c r="AS150" i="86"/>
  <c r="AS150" i="74"/>
  <c r="AS150" i="81"/>
  <c r="AS150" i="73"/>
  <c r="AS150" i="78"/>
  <c r="AS150" i="87"/>
  <c r="AS150" i="75"/>
  <c r="AM331" i="81"/>
  <c r="AM331" i="86"/>
  <c r="AM331" i="78"/>
  <c r="AI225" i="78"/>
  <c r="AI225" i="86"/>
  <c r="AI225" i="81"/>
  <c r="AR26" i="78"/>
  <c r="AR26" i="75"/>
  <c r="AR26" i="73"/>
  <c r="AR26" i="86"/>
  <c r="AR26" i="87"/>
  <c r="AR26" i="74"/>
  <c r="AR26" i="81"/>
  <c r="AI15" i="81"/>
  <c r="AI15" i="86"/>
  <c r="AI15" i="78"/>
  <c r="AI15" i="87"/>
  <c r="AI15" i="74"/>
  <c r="AI15" i="75"/>
  <c r="AI15" i="73"/>
  <c r="AK159" i="86"/>
  <c r="AK159" i="81"/>
  <c r="AK159" i="74"/>
  <c r="AK159" i="73"/>
  <c r="AK159" i="78"/>
  <c r="AK159" i="75"/>
  <c r="AK159" i="87"/>
  <c r="AR249" i="86"/>
  <c r="AR249" i="78"/>
  <c r="AR249" i="81"/>
  <c r="AT181" i="74"/>
  <c r="AT181" i="87"/>
  <c r="AT181" i="73"/>
  <c r="AT181" i="75"/>
  <c r="AT181" i="86"/>
  <c r="AT181" i="81"/>
  <c r="AT181" i="78"/>
  <c r="AR84" i="78"/>
  <c r="AR84" i="75"/>
  <c r="AR84" i="73"/>
  <c r="AR84" i="81"/>
  <c r="AR84" i="86"/>
  <c r="AR84" i="74"/>
  <c r="AR84" i="87"/>
  <c r="AR285" i="81"/>
  <c r="AR285" i="86"/>
  <c r="AR285" i="78"/>
  <c r="AK269" i="81"/>
  <c r="AK269" i="86"/>
  <c r="AK269" i="78"/>
  <c r="AL20" i="75"/>
  <c r="AL20" i="86"/>
  <c r="AL20" i="74"/>
  <c r="AL20" i="78"/>
  <c r="AL20" i="73"/>
  <c r="AL20" i="81"/>
  <c r="AL20" i="87"/>
  <c r="AI271" i="78"/>
  <c r="AI271" i="81"/>
  <c r="AI271" i="86"/>
  <c r="AQ304" i="78"/>
  <c r="AQ304" i="86"/>
  <c r="AQ304" i="81"/>
  <c r="AR288" i="78"/>
  <c r="AR288" i="86"/>
  <c r="AR288" i="81"/>
  <c r="AR266" i="78"/>
  <c r="AR266" i="86"/>
  <c r="AR266" i="81"/>
  <c r="AT358" i="78"/>
  <c r="AT358" i="86"/>
  <c r="AT358" i="81"/>
  <c r="AJ173" i="73"/>
  <c r="AJ173" i="81"/>
  <c r="AJ173" i="87"/>
  <c r="AJ173" i="75"/>
  <c r="AJ173" i="86"/>
  <c r="AJ173" i="78"/>
  <c r="AJ173" i="74"/>
  <c r="AP241" i="86"/>
  <c r="AP241" i="78"/>
  <c r="AP241" i="81"/>
  <c r="AM320" i="86"/>
  <c r="AM320" i="81"/>
  <c r="AM320" i="78"/>
  <c r="AI66" i="74"/>
  <c r="AI66" i="78"/>
  <c r="AI66" i="86"/>
  <c r="AI66" i="73"/>
  <c r="AI66" i="75"/>
  <c r="AI66" i="81"/>
  <c r="AI66" i="87"/>
  <c r="AL171" i="78"/>
  <c r="AL171" i="87"/>
  <c r="AL171" i="73"/>
  <c r="AL171" i="86"/>
  <c r="AL171" i="74"/>
  <c r="AL171" i="81"/>
  <c r="AL171" i="75"/>
  <c r="AL328" i="86"/>
  <c r="AL328" i="81"/>
  <c r="AL328" i="78"/>
  <c r="AR116" i="73"/>
  <c r="AR116" i="74"/>
  <c r="AR116" i="75"/>
  <c r="AR116" i="78"/>
  <c r="AR116" i="87"/>
  <c r="AR116" i="86"/>
  <c r="AR116" i="81"/>
  <c r="AT339" i="86"/>
  <c r="AT339" i="81"/>
  <c r="AT339" i="78"/>
  <c r="AL25" i="81"/>
  <c r="AL25" i="73"/>
  <c r="AL25" i="86"/>
  <c r="AL25" i="87"/>
  <c r="AL25" i="74"/>
  <c r="AL25" i="78"/>
  <c r="AL25" i="75"/>
  <c r="AP249" i="81"/>
  <c r="AP249" i="78"/>
  <c r="AP249" i="86"/>
  <c r="AS272" i="81"/>
  <c r="AS272" i="78"/>
  <c r="AS272" i="86"/>
  <c r="AT291" i="81"/>
  <c r="AT291" i="78"/>
  <c r="AT291" i="86"/>
  <c r="AI167" i="78"/>
  <c r="AI167" i="74"/>
  <c r="AI167" i="75"/>
  <c r="AI167" i="73"/>
  <c r="AI167" i="86"/>
  <c r="AI167" i="87"/>
  <c r="AI167" i="81"/>
  <c r="AT171" i="87"/>
  <c r="AT171" i="86"/>
  <c r="AT171" i="81"/>
  <c r="AT171" i="74"/>
  <c r="AT171" i="73"/>
  <c r="AT171" i="75"/>
  <c r="AT171" i="78"/>
  <c r="AL323" i="78"/>
  <c r="AL323" i="86"/>
  <c r="AL323" i="81"/>
  <c r="AR74" i="81"/>
  <c r="AR74" i="74"/>
  <c r="AR74" i="73"/>
  <c r="AR74" i="86"/>
  <c r="AR74" i="87"/>
  <c r="AR74" i="75"/>
  <c r="AR74" i="78"/>
  <c r="AP167" i="81"/>
  <c r="AP167" i="87"/>
  <c r="AP167" i="75"/>
  <c r="AP167" i="78"/>
  <c r="AP167" i="73"/>
  <c r="AP167" i="74"/>
  <c r="AP167" i="86"/>
  <c r="AJ56" i="86"/>
  <c r="AJ56" i="73"/>
  <c r="AJ56" i="78"/>
  <c r="AJ56" i="87"/>
  <c r="AJ56" i="74"/>
  <c r="AJ56" i="81"/>
  <c r="AJ56" i="75"/>
  <c r="AQ339" i="78"/>
  <c r="AQ339" i="81"/>
  <c r="AQ339" i="86"/>
  <c r="AM107" i="81"/>
  <c r="AM107" i="73"/>
  <c r="AM107" i="78"/>
  <c r="AM107" i="74"/>
  <c r="AM107" i="75"/>
  <c r="AM107" i="87"/>
  <c r="AM107" i="86"/>
  <c r="AM32" i="87"/>
  <c r="AM32" i="78"/>
  <c r="AM32" i="73"/>
  <c r="AM32" i="74"/>
  <c r="AM32" i="81"/>
  <c r="AM32" i="75"/>
  <c r="AM32" i="86"/>
  <c r="AJ7" i="81"/>
  <c r="AJ7" i="78"/>
  <c r="AJ7" i="87"/>
  <c r="AJ7" i="75"/>
  <c r="AJ7" i="73"/>
  <c r="AJ7" i="86"/>
  <c r="AJ7" i="74"/>
  <c r="BB96" i="63"/>
  <c r="AL79" i="74"/>
  <c r="AL79" i="86"/>
  <c r="AL79" i="81"/>
  <c r="AL79" i="75"/>
  <c r="AL79" i="87"/>
  <c r="AL79" i="78"/>
  <c r="AL79" i="73"/>
  <c r="AR166" i="73"/>
  <c r="AR166" i="75"/>
  <c r="AR166" i="81"/>
  <c r="AR166" i="87"/>
  <c r="AR166" i="78"/>
  <c r="AR166" i="86"/>
  <c r="AR166" i="74"/>
  <c r="AI195" i="75"/>
  <c r="AI195" i="87"/>
  <c r="AI195" i="78"/>
  <c r="AI195" i="86"/>
  <c r="AI195" i="73"/>
  <c r="AI195" i="81"/>
  <c r="AI195" i="74"/>
  <c r="AL136" i="81"/>
  <c r="AL136" i="74"/>
  <c r="AL136" i="87"/>
  <c r="AL136" i="78"/>
  <c r="AL136" i="73"/>
  <c r="AL136" i="86"/>
  <c r="AL136" i="75"/>
  <c r="AJ42" i="87"/>
  <c r="AJ42" i="73"/>
  <c r="AJ42" i="78"/>
  <c r="AJ42" i="86"/>
  <c r="AJ42" i="75"/>
  <c r="AJ42" i="74"/>
  <c r="AJ42" i="81"/>
  <c r="AI23" i="87"/>
  <c r="AI23" i="86"/>
  <c r="AI23" i="75"/>
  <c r="AI23" i="73"/>
  <c r="AI23" i="81"/>
  <c r="AI23" i="74"/>
  <c r="AI23" i="78"/>
  <c r="AI172" i="87"/>
  <c r="AI172" i="73"/>
  <c r="AI172" i="81"/>
  <c r="AI172" i="75"/>
  <c r="AI172" i="78"/>
  <c r="AI172" i="74"/>
  <c r="AI172" i="86"/>
  <c r="AT35" i="74"/>
  <c r="AT35" i="81"/>
  <c r="AT35" i="73"/>
  <c r="AT35" i="75"/>
  <c r="AT35" i="87"/>
  <c r="AT35" i="78"/>
  <c r="AT35" i="86"/>
  <c r="AJ113" i="73"/>
  <c r="AJ113" i="74"/>
  <c r="AJ113" i="75"/>
  <c r="AJ113" i="87"/>
  <c r="AJ113" i="78"/>
  <c r="AJ113" i="86"/>
  <c r="AJ113" i="81"/>
  <c r="AK90" i="74"/>
  <c r="AK90" i="86"/>
  <c r="AK90" i="78"/>
  <c r="AK90" i="75"/>
  <c r="AK90" i="73"/>
  <c r="AK90" i="81"/>
  <c r="AK90" i="87"/>
  <c r="AJ96" i="81"/>
  <c r="AJ96" i="78"/>
  <c r="AJ96" i="87"/>
  <c r="AJ96" i="74"/>
  <c r="AJ96" i="75"/>
  <c r="AJ96" i="73"/>
  <c r="AJ96" i="86"/>
  <c r="AK343" i="81"/>
  <c r="AK343" i="86"/>
  <c r="AK343" i="78"/>
  <c r="AM328" i="86"/>
  <c r="AM328" i="78"/>
  <c r="AM328" i="81"/>
  <c r="AR190" i="73"/>
  <c r="AR190" i="78"/>
  <c r="AR190" i="74"/>
  <c r="AR190" i="75"/>
  <c r="AR190" i="86"/>
  <c r="AR190" i="87"/>
  <c r="AR190" i="81"/>
  <c r="AK79" i="81"/>
  <c r="AK79" i="75"/>
  <c r="AK79" i="74"/>
  <c r="AK79" i="87"/>
  <c r="AK79" i="78"/>
  <c r="AK79" i="73"/>
  <c r="AK79" i="86"/>
  <c r="AQ276" i="81"/>
  <c r="AQ276" i="86"/>
  <c r="AQ276" i="78"/>
  <c r="AR354" i="78"/>
  <c r="AR354" i="81"/>
  <c r="AR354" i="86"/>
  <c r="AS360" i="81"/>
  <c r="AS360" i="78"/>
  <c r="AS360" i="86"/>
  <c r="AQ67" i="87"/>
  <c r="AQ67" i="73"/>
  <c r="AQ67" i="86"/>
  <c r="AQ67" i="78"/>
  <c r="AQ67" i="81"/>
  <c r="AQ67" i="75"/>
  <c r="AQ67" i="74"/>
  <c r="AM62" i="75"/>
  <c r="AM62" i="78"/>
  <c r="AM62" i="81"/>
  <c r="AM62" i="86"/>
  <c r="AM62" i="87"/>
  <c r="AM62" i="74"/>
  <c r="AM62" i="73"/>
  <c r="AK114" i="75"/>
  <c r="AK114" i="73"/>
  <c r="AK114" i="81"/>
  <c r="AK114" i="78"/>
  <c r="AK114" i="74"/>
  <c r="AK114" i="86"/>
  <c r="AK114" i="87"/>
  <c r="AS51" i="74"/>
  <c r="AS51" i="73"/>
  <c r="AS51" i="86"/>
  <c r="AS51" i="78"/>
  <c r="AS51" i="81"/>
  <c r="AS51" i="87"/>
  <c r="AS51" i="75"/>
  <c r="AT41" i="86"/>
  <c r="AT41" i="81"/>
  <c r="AT41" i="75"/>
  <c r="AT41" i="73"/>
  <c r="AT41" i="74"/>
  <c r="AT41" i="87"/>
  <c r="AT41" i="78"/>
  <c r="AK158" i="78"/>
  <c r="AK158" i="74"/>
  <c r="AK158" i="87"/>
  <c r="AK158" i="73"/>
  <c r="AK158" i="75"/>
  <c r="AK158" i="86"/>
  <c r="AK158" i="81"/>
  <c r="AQ97" i="78"/>
  <c r="AQ97" i="86"/>
  <c r="AQ97" i="75"/>
  <c r="AQ97" i="73"/>
  <c r="AQ97" i="87"/>
  <c r="AQ97" i="74"/>
  <c r="AQ97" i="81"/>
  <c r="AJ147" i="87"/>
  <c r="AJ147" i="78"/>
  <c r="AJ147" i="75"/>
  <c r="AJ147" i="74"/>
  <c r="AJ147" i="86"/>
  <c r="AJ147" i="73"/>
  <c r="AJ147" i="81"/>
  <c r="AP287" i="86"/>
  <c r="AP287" i="81"/>
  <c r="AP287" i="78"/>
  <c r="AI258" i="78"/>
  <c r="AI258" i="81"/>
  <c r="AI258" i="86"/>
  <c r="AK185" i="78"/>
  <c r="AK185" i="81"/>
  <c r="AK185" i="75"/>
  <c r="AK185" i="73"/>
  <c r="AK185" i="87"/>
  <c r="AK185" i="74"/>
  <c r="AK185" i="86"/>
  <c r="AT8" i="78"/>
  <c r="AT8" i="75"/>
  <c r="AT8" i="73"/>
  <c r="AT8" i="87"/>
  <c r="AT8" i="81"/>
  <c r="AT8" i="86"/>
  <c r="AT8" i="74"/>
  <c r="AQ30" i="81"/>
  <c r="AQ30" i="75"/>
  <c r="AQ30" i="78"/>
  <c r="AQ30" i="74"/>
  <c r="AQ30" i="73"/>
  <c r="AQ30" i="87"/>
  <c r="AQ30" i="86"/>
  <c r="AM193" i="73"/>
  <c r="AM193" i="74"/>
  <c r="AM193" i="75"/>
  <c r="AM193" i="86"/>
  <c r="AM193" i="78"/>
  <c r="AM193" i="81"/>
  <c r="AM193" i="87"/>
  <c r="AT359" i="81"/>
  <c r="AT359" i="78"/>
  <c r="AT359" i="86"/>
  <c r="AP188" i="81"/>
  <c r="AP188" i="87"/>
  <c r="AP188" i="73"/>
  <c r="AP188" i="78"/>
  <c r="AP188" i="74"/>
  <c r="AP188" i="86"/>
  <c r="AP188" i="75"/>
  <c r="AK294" i="81"/>
  <c r="AK294" i="78"/>
  <c r="AK294" i="86"/>
  <c r="AT17" i="75"/>
  <c r="AT17" i="78"/>
  <c r="AT17" i="73"/>
  <c r="AT17" i="81"/>
  <c r="AT17" i="86"/>
  <c r="AT17" i="87"/>
  <c r="AT17" i="74"/>
  <c r="AK155" i="87"/>
  <c r="AK155" i="73"/>
  <c r="AK155" i="78"/>
  <c r="AK155" i="75"/>
  <c r="AK155" i="81"/>
  <c r="AK155" i="86"/>
  <c r="AK155" i="74"/>
  <c r="AL131" i="86"/>
  <c r="AL131" i="87"/>
  <c r="AL131" i="73"/>
  <c r="AL131" i="75"/>
  <c r="AL131" i="81"/>
  <c r="AL131" i="78"/>
  <c r="AL131" i="74"/>
  <c r="AI206" i="81"/>
  <c r="AI206" i="87"/>
  <c r="AI206" i="75"/>
  <c r="AI206" i="78"/>
  <c r="AI206" i="73"/>
  <c r="AI206" i="74"/>
  <c r="AI206" i="86"/>
  <c r="AS115" i="81"/>
  <c r="AS115" i="78"/>
  <c r="AS115" i="86"/>
  <c r="AS115" i="74"/>
  <c r="AS115" i="87"/>
  <c r="AS115" i="73"/>
  <c r="AS115" i="75"/>
  <c r="AT193" i="81"/>
  <c r="AT193" i="87"/>
  <c r="AT193" i="75"/>
  <c r="AT193" i="78"/>
  <c r="AT193" i="74"/>
  <c r="AT193" i="73"/>
  <c r="AT193" i="86"/>
  <c r="AT148" i="78"/>
  <c r="AT148" i="86"/>
  <c r="AT148" i="74"/>
  <c r="AT148" i="75"/>
  <c r="AT148" i="73"/>
  <c r="AT148" i="81"/>
  <c r="AT148" i="87"/>
  <c r="AQ161" i="78"/>
  <c r="AQ161" i="87"/>
  <c r="AQ161" i="86"/>
  <c r="AQ161" i="74"/>
  <c r="AQ161" i="81"/>
  <c r="AQ161" i="73"/>
  <c r="AQ161" i="75"/>
  <c r="AP315" i="86"/>
  <c r="AP315" i="78"/>
  <c r="AP315" i="81"/>
  <c r="AK264" i="86"/>
  <c r="AK264" i="81"/>
  <c r="AK264" i="78"/>
  <c r="AM344" i="78"/>
  <c r="AM344" i="86"/>
  <c r="AM344" i="81"/>
  <c r="AP291" i="86"/>
  <c r="AP291" i="81"/>
  <c r="AP291" i="78"/>
  <c r="AQ93" i="87"/>
  <c r="AQ93" i="75"/>
  <c r="AQ93" i="81"/>
  <c r="AQ93" i="86"/>
  <c r="AQ93" i="74"/>
  <c r="AQ93" i="73"/>
  <c r="AQ93" i="78"/>
  <c r="AL141" i="75"/>
  <c r="AL141" i="78"/>
  <c r="AL141" i="74"/>
  <c r="AL141" i="81"/>
  <c r="AL141" i="73"/>
  <c r="AL141" i="86"/>
  <c r="AL141" i="87"/>
  <c r="AR185" i="75"/>
  <c r="AR185" i="81"/>
  <c r="AR185" i="87"/>
  <c r="AR185" i="78"/>
  <c r="AR185" i="73"/>
  <c r="AR185" i="86"/>
  <c r="AR185" i="74"/>
  <c r="AP30" i="75"/>
  <c r="AP30" i="78"/>
  <c r="AP30" i="73"/>
  <c r="AP30" i="87"/>
  <c r="AP30" i="81"/>
  <c r="AP30" i="86"/>
  <c r="AP30" i="74"/>
  <c r="AK111" i="81"/>
  <c r="AK111" i="74"/>
  <c r="AK111" i="78"/>
  <c r="AK111" i="75"/>
  <c r="AK111" i="73"/>
  <c r="AK111" i="87"/>
  <c r="AK111" i="86"/>
  <c r="AM64" i="81"/>
  <c r="AM64" i="73"/>
  <c r="AM64" i="75"/>
  <c r="AM64" i="87"/>
  <c r="AM64" i="78"/>
  <c r="AM64" i="74"/>
  <c r="AM64" i="86"/>
  <c r="AJ13" i="75"/>
  <c r="AJ13" i="73"/>
  <c r="AJ13" i="74"/>
  <c r="AJ13" i="86"/>
  <c r="AJ13" i="81"/>
  <c r="AJ13" i="78"/>
  <c r="AJ13" i="87"/>
  <c r="AQ191" i="73"/>
  <c r="AQ191" i="81"/>
  <c r="AQ191" i="74"/>
  <c r="AQ191" i="87"/>
  <c r="AQ191" i="78"/>
  <c r="AQ191" i="86"/>
  <c r="AQ191" i="75"/>
  <c r="AL197" i="75"/>
  <c r="AL197" i="78"/>
  <c r="AL197" i="74"/>
  <c r="AL197" i="87"/>
  <c r="AL197" i="86"/>
  <c r="AL197" i="81"/>
  <c r="AL197" i="73"/>
  <c r="AT32" i="81"/>
  <c r="AT32" i="75"/>
  <c r="AT32" i="87"/>
  <c r="AT32" i="74"/>
  <c r="AT32" i="86"/>
  <c r="AT32" i="78"/>
  <c r="AT32" i="73"/>
  <c r="AK84" i="86"/>
  <c r="AK84" i="74"/>
  <c r="AK84" i="75"/>
  <c r="AK84" i="81"/>
  <c r="AK84" i="78"/>
  <c r="AK84" i="73"/>
  <c r="AK84" i="87"/>
  <c r="AP37" i="86"/>
  <c r="AP37" i="81"/>
  <c r="AP37" i="74"/>
  <c r="AP37" i="75"/>
  <c r="AP37" i="78"/>
  <c r="AP37" i="87"/>
  <c r="AP37" i="73"/>
  <c r="AM192" i="73"/>
  <c r="AM192" i="87"/>
  <c r="AM192" i="86"/>
  <c r="AM192" i="78"/>
  <c r="AM192" i="74"/>
  <c r="AM192" i="75"/>
  <c r="AM192" i="81"/>
  <c r="AQ94" i="73"/>
  <c r="AQ94" i="86"/>
  <c r="AQ94" i="78"/>
  <c r="AQ94" i="87"/>
  <c r="AQ94" i="74"/>
  <c r="AQ94" i="75"/>
  <c r="AQ94" i="81"/>
  <c r="AT159" i="87"/>
  <c r="AT159" i="78"/>
  <c r="AT159" i="73"/>
  <c r="AT159" i="75"/>
  <c r="AT159" i="86"/>
  <c r="AT159" i="81"/>
  <c r="AT159" i="74"/>
  <c r="AT327" i="81"/>
  <c r="AT327" i="86"/>
  <c r="AT327" i="78"/>
  <c r="AI322" i="81"/>
  <c r="AI322" i="78"/>
  <c r="AI322" i="86"/>
  <c r="AS100" i="81"/>
  <c r="AS100" i="74"/>
  <c r="AS100" i="78"/>
  <c r="AS100" i="87"/>
  <c r="AS100" i="86"/>
  <c r="AS100" i="73"/>
  <c r="AS100" i="75"/>
  <c r="AL158" i="87"/>
  <c r="AL158" i="86"/>
  <c r="AL158" i="78"/>
  <c r="AL158" i="75"/>
  <c r="AL158" i="81"/>
  <c r="AL158" i="74"/>
  <c r="AL158" i="73"/>
  <c r="AK109" i="86"/>
  <c r="AK109" i="75"/>
  <c r="AK109" i="73"/>
  <c r="AK109" i="78"/>
  <c r="AK109" i="87"/>
  <c r="AK109" i="81"/>
  <c r="AK109" i="74"/>
  <c r="AM40" i="73"/>
  <c r="AM40" i="87"/>
  <c r="AM40" i="78"/>
  <c r="AM40" i="74"/>
  <c r="AM40" i="81"/>
  <c r="AM40" i="75"/>
  <c r="AM40" i="86"/>
  <c r="AM36" i="75"/>
  <c r="AM36" i="81"/>
  <c r="AM36" i="87"/>
  <c r="AM36" i="74"/>
  <c r="AM36" i="86"/>
  <c r="AM36" i="73"/>
  <c r="AM36" i="78"/>
  <c r="AT65" i="78"/>
  <c r="AT65" i="86"/>
  <c r="AT65" i="73"/>
  <c r="AT65" i="75"/>
  <c r="AT65" i="87"/>
  <c r="AT65" i="74"/>
  <c r="AT65" i="81"/>
  <c r="AP344" i="86"/>
  <c r="AP344" i="81"/>
  <c r="AP344" i="78"/>
  <c r="AK305" i="81"/>
  <c r="AK305" i="86"/>
  <c r="AK305" i="78"/>
  <c r="AQ168" i="73"/>
  <c r="AQ168" i="78"/>
  <c r="AQ168" i="74"/>
  <c r="AQ168" i="86"/>
  <c r="AQ168" i="75"/>
  <c r="AQ168" i="81"/>
  <c r="AQ168" i="87"/>
  <c r="AM89" i="73"/>
  <c r="AM89" i="78"/>
  <c r="AM89" i="87"/>
  <c r="AM89" i="74"/>
  <c r="AM89" i="75"/>
  <c r="AM89" i="86"/>
  <c r="AM89" i="81"/>
  <c r="AP208" i="87"/>
  <c r="AP208" i="75"/>
  <c r="AP208" i="73"/>
  <c r="AP208" i="74"/>
  <c r="AP208" i="81"/>
  <c r="AP208" i="86"/>
  <c r="AP208" i="78"/>
  <c r="AR142" i="74"/>
  <c r="AR142" i="81"/>
  <c r="AR142" i="75"/>
  <c r="AR142" i="87"/>
  <c r="AR142" i="86"/>
  <c r="AR142" i="78"/>
  <c r="AR142" i="73"/>
  <c r="AS226" i="81"/>
  <c r="AS226" i="86"/>
  <c r="AS226" i="78"/>
  <c r="AM261" i="78"/>
  <c r="AM261" i="86"/>
  <c r="AM261" i="81"/>
  <c r="AQ195" i="81"/>
  <c r="AQ195" i="87"/>
  <c r="AQ195" i="74"/>
  <c r="AQ195" i="78"/>
  <c r="AQ195" i="73"/>
  <c r="AQ195" i="86"/>
  <c r="AQ195" i="75"/>
  <c r="AK58" i="74"/>
  <c r="AK58" i="78"/>
  <c r="AK58" i="87"/>
  <c r="AK58" i="81"/>
  <c r="AK58" i="86"/>
  <c r="AK58" i="73"/>
  <c r="AK58" i="75"/>
  <c r="AQ140" i="86"/>
  <c r="AQ140" i="81"/>
  <c r="AQ140" i="87"/>
  <c r="AQ140" i="73"/>
  <c r="AQ140" i="78"/>
  <c r="AQ140" i="74"/>
  <c r="AQ140" i="75"/>
  <c r="AR107" i="86"/>
  <c r="AR107" i="75"/>
  <c r="AR107" i="78"/>
  <c r="AR107" i="87"/>
  <c r="AR107" i="73"/>
  <c r="AR107" i="81"/>
  <c r="AR107" i="74"/>
  <c r="AI243" i="78"/>
  <c r="AI243" i="81"/>
  <c r="AI243" i="86"/>
  <c r="AL11" i="81"/>
  <c r="AL11" i="73"/>
  <c r="AL11" i="78"/>
  <c r="AL11" i="75"/>
  <c r="AL11" i="86"/>
  <c r="AL11" i="74"/>
  <c r="AL11" i="87"/>
  <c r="AT246" i="81"/>
  <c r="AT246" i="86"/>
  <c r="AT246" i="78"/>
  <c r="AR334" i="78"/>
  <c r="AR334" i="81"/>
  <c r="AR334" i="86"/>
  <c r="AM67" i="81"/>
  <c r="AM67" i="78"/>
  <c r="AM67" i="74"/>
  <c r="AM67" i="75"/>
  <c r="AM67" i="73"/>
  <c r="AM67" i="86"/>
  <c r="AM67" i="87"/>
  <c r="AT292" i="81"/>
  <c r="AT292" i="78"/>
  <c r="AT292" i="86"/>
  <c r="AS336" i="86"/>
  <c r="AS336" i="78"/>
  <c r="AS336" i="81"/>
  <c r="AT247" i="78"/>
  <c r="AT247" i="86"/>
  <c r="AT247" i="81"/>
  <c r="AP72" i="87"/>
  <c r="AP72" i="78"/>
  <c r="AP72" i="75"/>
  <c r="AP72" i="86"/>
  <c r="AP72" i="81"/>
  <c r="AP72" i="73"/>
  <c r="AP72" i="74"/>
  <c r="AQ127" i="74"/>
  <c r="AQ127" i="73"/>
  <c r="AQ127" i="87"/>
  <c r="AQ127" i="86"/>
  <c r="AQ127" i="75"/>
  <c r="AQ127" i="78"/>
  <c r="AQ127" i="81"/>
  <c r="AI37" i="87"/>
  <c r="AI37" i="81"/>
  <c r="AI37" i="73"/>
  <c r="AI37" i="86"/>
  <c r="AI37" i="74"/>
  <c r="AI37" i="78"/>
  <c r="AI37" i="75"/>
  <c r="AL167" i="74"/>
  <c r="AL167" i="86"/>
  <c r="AL167" i="87"/>
  <c r="AL167" i="75"/>
  <c r="AL167" i="78"/>
  <c r="AL167" i="81"/>
  <c r="AL167" i="73"/>
  <c r="AT163" i="78"/>
  <c r="AT163" i="81"/>
  <c r="AT163" i="86"/>
  <c r="AT163" i="87"/>
  <c r="AT163" i="74"/>
  <c r="AT163" i="73"/>
  <c r="AT163" i="75"/>
  <c r="AL140" i="74"/>
  <c r="AL140" i="78"/>
  <c r="AL140" i="73"/>
  <c r="AL140" i="75"/>
  <c r="AL140" i="87"/>
  <c r="AL140" i="86"/>
  <c r="AL140" i="81"/>
  <c r="AL281" i="86"/>
  <c r="AL281" i="81"/>
  <c r="AL281" i="78"/>
  <c r="AM255" i="86"/>
  <c r="AM255" i="81"/>
  <c r="AM255" i="78"/>
  <c r="AL155" i="86"/>
  <c r="AL155" i="78"/>
  <c r="AL155" i="74"/>
  <c r="AL155" i="81"/>
  <c r="AL155" i="87"/>
  <c r="AL155" i="75"/>
  <c r="AL155" i="73"/>
  <c r="AQ158" i="74"/>
  <c r="AQ158" i="87"/>
  <c r="AQ158" i="73"/>
  <c r="AQ158" i="75"/>
  <c r="AQ158" i="86"/>
  <c r="AQ158" i="78"/>
  <c r="AQ158" i="81"/>
  <c r="AQ254" i="86"/>
  <c r="AQ254" i="78"/>
  <c r="AQ254" i="81"/>
  <c r="AQ98" i="73"/>
  <c r="AQ98" i="81"/>
  <c r="AQ98" i="87"/>
  <c r="AQ98" i="78"/>
  <c r="AQ98" i="86"/>
  <c r="AQ98" i="74"/>
  <c r="AQ98" i="75"/>
  <c r="AI189" i="74"/>
  <c r="AI189" i="75"/>
  <c r="AI189" i="81"/>
  <c r="AI189" i="86"/>
  <c r="AI189" i="87"/>
  <c r="AI189" i="73"/>
  <c r="AI189" i="78"/>
  <c r="AL88" i="86"/>
  <c r="AL88" i="75"/>
  <c r="AL88" i="81"/>
  <c r="AL88" i="74"/>
  <c r="AL88" i="87"/>
  <c r="AL88" i="78"/>
  <c r="AL88" i="73"/>
  <c r="AI111" i="86"/>
  <c r="AI111" i="75"/>
  <c r="AI111" i="81"/>
  <c r="AI111" i="87"/>
  <c r="AI111" i="74"/>
  <c r="AI111" i="73"/>
  <c r="AI111" i="78"/>
  <c r="AQ72" i="87"/>
  <c r="AQ72" i="74"/>
  <c r="AQ72" i="81"/>
  <c r="AQ72" i="86"/>
  <c r="AQ72" i="73"/>
  <c r="AQ72" i="75"/>
  <c r="AQ72" i="78"/>
  <c r="AJ193" i="75"/>
  <c r="AJ193" i="81"/>
  <c r="AJ193" i="73"/>
  <c r="AJ193" i="87"/>
  <c r="AJ193" i="78"/>
  <c r="AJ193" i="86"/>
  <c r="AJ193" i="74"/>
  <c r="AL116" i="75"/>
  <c r="AL116" i="86"/>
  <c r="AL116" i="87"/>
  <c r="AL116" i="81"/>
  <c r="AL116" i="78"/>
  <c r="AL116" i="74"/>
  <c r="AL116" i="73"/>
  <c r="AI40" i="87"/>
  <c r="AI40" i="86"/>
  <c r="AI40" i="81"/>
  <c r="AI40" i="75"/>
  <c r="AI40" i="73"/>
  <c r="AI40" i="78"/>
  <c r="AI40" i="74"/>
  <c r="AR126" i="78"/>
  <c r="AR126" i="73"/>
  <c r="AR126" i="87"/>
  <c r="AR126" i="81"/>
  <c r="AR126" i="75"/>
  <c r="AR126" i="74"/>
  <c r="AR126" i="86"/>
  <c r="AT34" i="78"/>
  <c r="AT34" i="74"/>
  <c r="AT34" i="86"/>
  <c r="AT34" i="81"/>
  <c r="AT34" i="75"/>
  <c r="AT34" i="87"/>
  <c r="AT34" i="73"/>
  <c r="AL135" i="78"/>
  <c r="AL135" i="73"/>
  <c r="AL135" i="87"/>
  <c r="AL135" i="75"/>
  <c r="AL135" i="74"/>
  <c r="AL135" i="86"/>
  <c r="AL135" i="81"/>
  <c r="AR54" i="87"/>
  <c r="AR54" i="75"/>
  <c r="AR54" i="86"/>
  <c r="AR54" i="74"/>
  <c r="AR54" i="81"/>
  <c r="AR54" i="78"/>
  <c r="AR54" i="73"/>
  <c r="AT169" i="78"/>
  <c r="AT169" i="73"/>
  <c r="AT169" i="87"/>
  <c r="AT169" i="75"/>
  <c r="AT169" i="81"/>
  <c r="AT169" i="86"/>
  <c r="AT169" i="74"/>
  <c r="AQ60" i="74"/>
  <c r="AQ60" i="81"/>
  <c r="AQ60" i="75"/>
  <c r="AQ60" i="87"/>
  <c r="AQ60" i="78"/>
  <c r="AQ60" i="73"/>
  <c r="AQ60" i="86"/>
  <c r="AP12" i="81"/>
  <c r="AP12" i="74"/>
  <c r="AP12" i="86"/>
  <c r="AP12" i="73"/>
  <c r="AP12" i="87"/>
  <c r="AP12" i="75"/>
  <c r="AP12" i="78"/>
  <c r="AS327" i="78"/>
  <c r="AS327" i="81"/>
  <c r="AS327" i="86"/>
  <c r="AT73" i="74"/>
  <c r="AT73" i="87"/>
  <c r="AT73" i="86"/>
  <c r="AT73" i="73"/>
  <c r="AT73" i="75"/>
  <c r="AT73" i="81"/>
  <c r="AT73" i="78"/>
  <c r="AT305" i="86"/>
  <c r="AT305" i="78"/>
  <c r="AT305" i="81"/>
  <c r="AI307" i="78"/>
  <c r="AI307" i="86"/>
  <c r="AI307" i="81"/>
  <c r="AP57" i="81"/>
  <c r="AP57" i="74"/>
  <c r="AP57" i="87"/>
  <c r="AP57" i="78"/>
  <c r="AP57" i="86"/>
  <c r="AP57" i="75"/>
  <c r="AP57" i="73"/>
  <c r="AL336" i="81"/>
  <c r="AL336" i="86"/>
  <c r="AL336" i="78"/>
  <c r="AS28" i="74"/>
  <c r="AS28" i="86"/>
  <c r="AS28" i="75"/>
  <c r="AS28" i="87"/>
  <c r="AS28" i="73"/>
  <c r="AS28" i="81"/>
  <c r="AS28" i="78"/>
  <c r="AI321" i="86"/>
  <c r="AI321" i="81"/>
  <c r="AI321" i="78"/>
  <c r="AK9" i="87"/>
  <c r="AK9" i="75"/>
  <c r="AK9" i="74"/>
  <c r="AK9" i="78"/>
  <c r="AK9" i="86"/>
  <c r="AK9" i="73"/>
  <c r="AK9" i="81"/>
  <c r="AT118" i="75"/>
  <c r="AT118" i="73"/>
  <c r="AT118" i="78"/>
  <c r="AT118" i="74"/>
  <c r="AT118" i="81"/>
  <c r="AT118" i="87"/>
  <c r="AT118" i="86"/>
  <c r="AR345" i="81"/>
  <c r="AR345" i="86"/>
  <c r="AR345" i="78"/>
  <c r="AP204" i="78"/>
  <c r="AP204" i="74"/>
  <c r="AP204" i="87"/>
  <c r="AP204" i="86"/>
  <c r="AP204" i="73"/>
  <c r="AP204" i="75"/>
  <c r="AP204" i="81"/>
  <c r="AR86" i="81"/>
  <c r="AR86" i="86"/>
  <c r="AR86" i="75"/>
  <c r="AR86" i="74"/>
  <c r="AR86" i="78"/>
  <c r="AR86" i="73"/>
  <c r="AR86" i="87"/>
  <c r="AP160" i="74"/>
  <c r="AP160" i="78"/>
  <c r="AP160" i="75"/>
  <c r="AP160" i="81"/>
  <c r="AP160" i="73"/>
  <c r="AP160" i="87"/>
  <c r="AP160" i="86"/>
  <c r="AT5" i="73"/>
  <c r="AT5" i="78"/>
  <c r="AT5" i="75"/>
  <c r="AT5" i="74"/>
  <c r="AT5" i="81"/>
  <c r="AT5" i="86"/>
  <c r="AT5" i="87"/>
  <c r="AY38" i="63"/>
  <c r="BB91" i="63"/>
  <c r="AJ305" i="78"/>
  <c r="AJ305" i="81"/>
  <c r="AJ305" i="86"/>
  <c r="AJ32" i="86"/>
  <c r="AJ32" i="73"/>
  <c r="AJ32" i="81"/>
  <c r="AJ32" i="87"/>
  <c r="AJ32" i="74"/>
  <c r="AJ32" i="75"/>
  <c r="AJ32" i="78"/>
  <c r="AQ192" i="78"/>
  <c r="AQ192" i="86"/>
  <c r="AQ192" i="81"/>
  <c r="AQ192" i="87"/>
  <c r="AQ192" i="75"/>
  <c r="AQ192" i="73"/>
  <c r="AQ192" i="74"/>
  <c r="AR256" i="78"/>
  <c r="AR256" i="81"/>
  <c r="AR256" i="86"/>
  <c r="AJ105" i="75"/>
  <c r="AJ105" i="87"/>
  <c r="AJ105" i="86"/>
  <c r="AJ105" i="81"/>
  <c r="AJ105" i="73"/>
  <c r="AJ105" i="74"/>
  <c r="AJ105" i="78"/>
  <c r="AI156" i="75"/>
  <c r="AI156" i="78"/>
  <c r="AI156" i="81"/>
  <c r="AI156" i="74"/>
  <c r="AI156" i="73"/>
  <c r="AI156" i="87"/>
  <c r="AI156" i="86"/>
  <c r="AP29" i="81"/>
  <c r="AP29" i="87"/>
  <c r="AP29" i="73"/>
  <c r="AP29" i="75"/>
  <c r="AP29" i="74"/>
  <c r="AP29" i="78"/>
  <c r="AP29" i="86"/>
  <c r="AY95" i="63"/>
  <c r="AT91" i="78"/>
  <c r="AT91" i="86"/>
  <c r="AT91" i="75"/>
  <c r="AT91" i="73"/>
  <c r="AT91" i="87"/>
  <c r="AT91" i="81"/>
  <c r="AT91" i="74"/>
  <c r="AK45" i="78"/>
  <c r="AK45" i="86"/>
  <c r="AK45" i="81"/>
  <c r="AK45" i="74"/>
  <c r="AK45" i="75"/>
  <c r="AK45" i="73"/>
  <c r="AK45" i="87"/>
  <c r="AM195" i="75"/>
  <c r="AM195" i="86"/>
  <c r="AM195" i="74"/>
  <c r="AM195" i="73"/>
  <c r="AM195" i="87"/>
  <c r="AM195" i="78"/>
  <c r="AM195" i="81"/>
  <c r="AT357" i="81"/>
  <c r="AT357" i="78"/>
  <c r="AT357" i="86"/>
  <c r="AT100" i="73"/>
  <c r="AT100" i="75"/>
  <c r="AT100" i="87"/>
  <c r="AT100" i="78"/>
  <c r="AT100" i="81"/>
  <c r="AT100" i="74"/>
  <c r="AT100" i="86"/>
  <c r="BB92" i="63"/>
  <c r="AQ170" i="81"/>
  <c r="AQ170" i="73"/>
  <c r="AQ170" i="87"/>
  <c r="AQ170" i="86"/>
  <c r="AQ170" i="78"/>
  <c r="AQ170" i="74"/>
  <c r="AQ170" i="75"/>
  <c r="AR121" i="74"/>
  <c r="AR121" i="73"/>
  <c r="AR121" i="87"/>
  <c r="AR121" i="86"/>
  <c r="AR121" i="78"/>
  <c r="AR121" i="75"/>
  <c r="AR121" i="81"/>
  <c r="AI25" i="78"/>
  <c r="AI25" i="81"/>
  <c r="AI25" i="87"/>
  <c r="AI25" i="86"/>
  <c r="AI25" i="74"/>
  <c r="AI25" i="75"/>
  <c r="AI25" i="73"/>
  <c r="AL163" i="87"/>
  <c r="AL163" i="75"/>
  <c r="AL163" i="86"/>
  <c r="AL163" i="78"/>
  <c r="AL163" i="74"/>
  <c r="AL163" i="73"/>
  <c r="AL163" i="81"/>
  <c r="AR25" i="73"/>
  <c r="AR25" i="86"/>
  <c r="AR25" i="87"/>
  <c r="AR25" i="81"/>
  <c r="AR25" i="74"/>
  <c r="AR25" i="78"/>
  <c r="AR25" i="75"/>
  <c r="AL244" i="81"/>
  <c r="AL244" i="78"/>
  <c r="AL244" i="86"/>
  <c r="AL82" i="75"/>
  <c r="AL82" i="78"/>
  <c r="AL82" i="87"/>
  <c r="AL82" i="81"/>
  <c r="AL82" i="86"/>
  <c r="AL82" i="74"/>
  <c r="AL82" i="73"/>
  <c r="AM135" i="75"/>
  <c r="AM135" i="73"/>
  <c r="AM135" i="78"/>
  <c r="AM135" i="86"/>
  <c r="AM135" i="87"/>
  <c r="AM135" i="81"/>
  <c r="AM135" i="74"/>
  <c r="AJ95" i="86"/>
  <c r="AJ95" i="87"/>
  <c r="AJ95" i="81"/>
  <c r="AJ95" i="74"/>
  <c r="AJ95" i="78"/>
  <c r="AJ95" i="73"/>
  <c r="AJ95" i="75"/>
  <c r="AJ149" i="75"/>
  <c r="AJ149" i="81"/>
  <c r="AJ149" i="87"/>
  <c r="AJ149" i="78"/>
  <c r="AJ149" i="86"/>
  <c r="AJ149" i="73"/>
  <c r="AJ149" i="74"/>
  <c r="AM90" i="75"/>
  <c r="AM90" i="74"/>
  <c r="AM90" i="87"/>
  <c r="AM90" i="86"/>
  <c r="AM90" i="81"/>
  <c r="AM90" i="78"/>
  <c r="AM90" i="73"/>
  <c r="AS156" i="86"/>
  <c r="AS156" i="81"/>
  <c r="AS156" i="74"/>
  <c r="AS156" i="73"/>
  <c r="AS156" i="87"/>
  <c r="AS156" i="78"/>
  <c r="AS156" i="75"/>
  <c r="AX96" i="63"/>
  <c r="AS99" i="74"/>
  <c r="AS99" i="86"/>
  <c r="AS99" i="75"/>
  <c r="AS99" i="87"/>
  <c r="AS99" i="81"/>
  <c r="AS99" i="78"/>
  <c r="AS99" i="73"/>
  <c r="AK164" i="74"/>
  <c r="AK164" i="81"/>
  <c r="AK164" i="78"/>
  <c r="AK164" i="86"/>
  <c r="AK164" i="75"/>
  <c r="AK164" i="73"/>
  <c r="AK164" i="87"/>
  <c r="AI197" i="74"/>
  <c r="AI197" i="81"/>
  <c r="AI197" i="75"/>
  <c r="AI197" i="86"/>
  <c r="AI197" i="78"/>
  <c r="AI197" i="87"/>
  <c r="AI197" i="73"/>
  <c r="AR24" i="78"/>
  <c r="AR24" i="75"/>
  <c r="AR24" i="73"/>
  <c r="AR24" i="86"/>
  <c r="AR24" i="81"/>
  <c r="AR24" i="74"/>
  <c r="AR24" i="87"/>
  <c r="AP147" i="74"/>
  <c r="AP147" i="86"/>
  <c r="AP147" i="87"/>
  <c r="AP147" i="73"/>
  <c r="AP147" i="81"/>
  <c r="AP147" i="75"/>
  <c r="AP147" i="78"/>
  <c r="AI5" i="74"/>
  <c r="AI5" i="73"/>
  <c r="AI5" i="86"/>
  <c r="AI5" i="87"/>
  <c r="AI5" i="81"/>
  <c r="AI5" i="78"/>
  <c r="AI5" i="75"/>
  <c r="AJ270" i="78"/>
  <c r="AJ270" i="86"/>
  <c r="AJ270" i="81"/>
  <c r="AJ163" i="73"/>
  <c r="AJ163" i="75"/>
  <c r="AJ163" i="87"/>
  <c r="AJ163" i="74"/>
  <c r="AJ163" i="81"/>
  <c r="AJ163" i="78"/>
  <c r="AJ163" i="86"/>
  <c r="AS128" i="86"/>
  <c r="AS128" i="87"/>
  <c r="AS128" i="78"/>
  <c r="AS128" i="73"/>
  <c r="AS128" i="74"/>
  <c r="AS128" i="81"/>
  <c r="AS128" i="75"/>
  <c r="AS52" i="78"/>
  <c r="AS52" i="75"/>
  <c r="AS52" i="81"/>
  <c r="AS52" i="87"/>
  <c r="AS52" i="74"/>
  <c r="AS52" i="73"/>
  <c r="AS52" i="86"/>
  <c r="AT79" i="75"/>
  <c r="AT79" i="74"/>
  <c r="AT79" i="78"/>
  <c r="AT79" i="86"/>
  <c r="AT79" i="87"/>
  <c r="AT79" i="81"/>
  <c r="AT79" i="73"/>
  <c r="AM166" i="81"/>
  <c r="AM166" i="73"/>
  <c r="AM166" i="78"/>
  <c r="AM166" i="75"/>
  <c r="AM166" i="86"/>
  <c r="AM166" i="74"/>
  <c r="AM166" i="87"/>
  <c r="AP175" i="75"/>
  <c r="AP175" i="81"/>
  <c r="AP175" i="86"/>
  <c r="AP175" i="73"/>
  <c r="AP175" i="78"/>
  <c r="AP175" i="87"/>
  <c r="AP175" i="74"/>
  <c r="AT278" i="86"/>
  <c r="AT278" i="78"/>
  <c r="AT278" i="81"/>
  <c r="AR146" i="75"/>
  <c r="AR146" i="74"/>
  <c r="AR146" i="81"/>
  <c r="AR146" i="78"/>
  <c r="AR146" i="73"/>
  <c r="AR146" i="86"/>
  <c r="AR146" i="87"/>
  <c r="AL14" i="74"/>
  <c r="AL14" i="87"/>
  <c r="AL14" i="73"/>
  <c r="AL14" i="75"/>
  <c r="AL14" i="81"/>
  <c r="AL14" i="86"/>
  <c r="AL14" i="78"/>
  <c r="AM58" i="87"/>
  <c r="AM58" i="86"/>
  <c r="AM58" i="74"/>
  <c r="AM58" i="81"/>
  <c r="AM58" i="75"/>
  <c r="AM58" i="73"/>
  <c r="AM58" i="78"/>
  <c r="AK297" i="78"/>
  <c r="AK297" i="86"/>
  <c r="AK297" i="81"/>
  <c r="AK166" i="78"/>
  <c r="AK166" i="73"/>
  <c r="AK166" i="75"/>
  <c r="AK166" i="87"/>
  <c r="AK166" i="86"/>
  <c r="AK166" i="81"/>
  <c r="AK166" i="74"/>
  <c r="AQ175" i="73"/>
  <c r="AQ175" i="81"/>
  <c r="AQ175" i="86"/>
  <c r="AQ175" i="87"/>
  <c r="AQ175" i="78"/>
  <c r="AQ175" i="75"/>
  <c r="AQ175" i="74"/>
  <c r="AQ38" i="87"/>
  <c r="AQ38" i="75"/>
  <c r="AQ38" i="78"/>
  <c r="AQ38" i="81"/>
  <c r="AQ38" i="73"/>
  <c r="AQ38" i="74"/>
  <c r="AQ38" i="86"/>
  <c r="AQ201" i="73"/>
  <c r="AQ201" i="75"/>
  <c r="AQ201" i="86"/>
  <c r="AQ201" i="74"/>
  <c r="AQ201" i="81"/>
  <c r="AQ201" i="78"/>
  <c r="AQ201" i="87"/>
  <c r="AT43" i="86"/>
  <c r="AT43" i="73"/>
  <c r="AT43" i="78"/>
  <c r="AT43" i="74"/>
  <c r="AT43" i="81"/>
  <c r="AT43" i="75"/>
  <c r="AT43" i="87"/>
  <c r="AT232" i="78"/>
  <c r="AT232" i="81"/>
  <c r="AT232" i="86"/>
  <c r="AK261" i="78"/>
  <c r="AK261" i="86"/>
  <c r="AK261" i="81"/>
  <c r="AP207" i="86"/>
  <c r="AP207" i="75"/>
  <c r="AP207" i="78"/>
  <c r="AP207" i="87"/>
  <c r="AP207" i="81"/>
  <c r="AP207" i="73"/>
  <c r="AP207" i="74"/>
  <c r="AL278" i="86"/>
  <c r="AL278" i="81"/>
  <c r="AL278" i="78"/>
  <c r="AS16" i="73"/>
  <c r="AS16" i="86"/>
  <c r="AS16" i="74"/>
  <c r="AS16" i="78"/>
  <c r="AS16" i="87"/>
  <c r="AS16" i="81"/>
  <c r="AS16" i="75"/>
  <c r="AQ125" i="73"/>
  <c r="AQ125" i="75"/>
  <c r="AQ125" i="81"/>
  <c r="AQ125" i="74"/>
  <c r="AQ125" i="78"/>
  <c r="AQ125" i="87"/>
  <c r="AQ125" i="86"/>
  <c r="AI270" i="86"/>
  <c r="AI270" i="81"/>
  <c r="AI270" i="78"/>
  <c r="AS351" i="78"/>
  <c r="AS351" i="86"/>
  <c r="AS351" i="81"/>
  <c r="AP40" i="87"/>
  <c r="AP40" i="78"/>
  <c r="AP40" i="81"/>
  <c r="AP40" i="86"/>
  <c r="AP40" i="75"/>
  <c r="AP40" i="74"/>
  <c r="AP40" i="73"/>
  <c r="AP274" i="78"/>
  <c r="AP274" i="81"/>
  <c r="AP274" i="86"/>
  <c r="AP74" i="87"/>
  <c r="AP74" i="86"/>
  <c r="AP74" i="74"/>
  <c r="AP74" i="73"/>
  <c r="AP74" i="75"/>
  <c r="AP74" i="78"/>
  <c r="AP74" i="81"/>
  <c r="AP92" i="87"/>
  <c r="AP92" i="78"/>
  <c r="AP92" i="73"/>
  <c r="AP92" i="75"/>
  <c r="AP92" i="86"/>
  <c r="AP92" i="81"/>
  <c r="AP92" i="74"/>
  <c r="AS182" i="73"/>
  <c r="AS182" i="78"/>
  <c r="AS182" i="81"/>
  <c r="AS182" i="87"/>
  <c r="AS182" i="74"/>
  <c r="AS182" i="86"/>
  <c r="AS182" i="75"/>
  <c r="AL8" i="75"/>
  <c r="AL8" i="78"/>
  <c r="AL8" i="86"/>
  <c r="AL8" i="74"/>
  <c r="AL8" i="87"/>
  <c r="AL8" i="73"/>
  <c r="AL8" i="81"/>
  <c r="AK273" i="86"/>
  <c r="AK273" i="78"/>
  <c r="AK273" i="81"/>
  <c r="AQ259" i="78"/>
  <c r="AQ259" i="86"/>
  <c r="AQ259" i="81"/>
  <c r="AR102" i="81"/>
  <c r="AR102" i="78"/>
  <c r="AR102" i="75"/>
  <c r="AR102" i="73"/>
  <c r="AR102" i="86"/>
  <c r="AR102" i="87"/>
  <c r="AR102" i="74"/>
  <c r="AT178" i="74"/>
  <c r="AT178" i="87"/>
  <c r="AT178" i="81"/>
  <c r="AT178" i="86"/>
  <c r="AT178" i="75"/>
  <c r="AT178" i="78"/>
  <c r="AT178" i="73"/>
  <c r="AP349" i="81"/>
  <c r="AP349" i="78"/>
  <c r="AP349" i="86"/>
  <c r="AP298" i="86"/>
  <c r="AP298" i="78"/>
  <c r="AP298" i="81"/>
  <c r="AT213" i="73"/>
  <c r="AT213" i="78"/>
  <c r="AT213" i="86"/>
  <c r="AT213" i="81"/>
  <c r="AT213" i="75"/>
  <c r="AT213" i="74"/>
  <c r="AT213" i="87"/>
  <c r="AK24" i="73"/>
  <c r="AK24" i="75"/>
  <c r="AK24" i="86"/>
  <c r="AK24" i="87"/>
  <c r="AK24" i="74"/>
  <c r="AK24" i="78"/>
  <c r="AK24" i="81"/>
  <c r="AM5" i="86"/>
  <c r="AM5" i="81"/>
  <c r="AM5" i="78"/>
  <c r="AM5" i="87"/>
  <c r="AM5" i="74"/>
  <c r="AM5" i="75"/>
  <c r="AM5" i="73"/>
  <c r="AR320" i="81"/>
  <c r="AR320" i="78"/>
  <c r="AR320" i="86"/>
  <c r="AI56" i="81"/>
  <c r="AI56" i="73"/>
  <c r="AI56" i="87"/>
  <c r="AI56" i="75"/>
  <c r="AI56" i="86"/>
  <c r="AI56" i="78"/>
  <c r="AI56" i="74"/>
  <c r="AY94" i="63"/>
  <c r="AS94" i="73"/>
  <c r="AS94" i="81"/>
  <c r="AS94" i="74"/>
  <c r="AS94" i="78"/>
  <c r="AS94" i="86"/>
  <c r="AS94" i="75"/>
  <c r="AS94" i="87"/>
  <c r="AJ253" i="78"/>
  <c r="AJ253" i="86"/>
  <c r="AJ253" i="81"/>
  <c r="AJ180" i="73"/>
  <c r="AJ180" i="87"/>
  <c r="AJ180" i="75"/>
  <c r="AJ180" i="74"/>
  <c r="AJ180" i="86"/>
  <c r="AJ180" i="78"/>
  <c r="AJ180" i="81"/>
  <c r="AI203" i="74"/>
  <c r="AI203" i="81"/>
  <c r="AI203" i="78"/>
  <c r="AI203" i="73"/>
  <c r="AI203" i="75"/>
  <c r="AI203" i="87"/>
  <c r="AI203" i="86"/>
  <c r="AM240" i="86"/>
  <c r="AM240" i="78"/>
  <c r="AM240" i="81"/>
  <c r="AM65" i="75"/>
  <c r="AM65" i="74"/>
  <c r="AM65" i="81"/>
  <c r="AM65" i="86"/>
  <c r="AM65" i="78"/>
  <c r="AM65" i="73"/>
  <c r="AM65" i="87"/>
  <c r="AR37" i="73"/>
  <c r="AR37" i="86"/>
  <c r="AR37" i="87"/>
  <c r="AR37" i="74"/>
  <c r="AR37" i="78"/>
  <c r="AR37" i="81"/>
  <c r="AR37" i="75"/>
  <c r="AJ144" i="73"/>
  <c r="AJ144" i="78"/>
  <c r="AJ144" i="74"/>
  <c r="AJ144" i="87"/>
  <c r="AJ144" i="75"/>
  <c r="AJ144" i="81"/>
  <c r="AJ144" i="86"/>
  <c r="AP214" i="81"/>
  <c r="AP214" i="75"/>
  <c r="AP214" i="78"/>
  <c r="AP214" i="86"/>
  <c r="AP214" i="74"/>
  <c r="AP214" i="87"/>
  <c r="AP214" i="73"/>
  <c r="AS154" i="87"/>
  <c r="AS154" i="74"/>
  <c r="AS154" i="86"/>
  <c r="AS154" i="81"/>
  <c r="AS154" i="75"/>
  <c r="AS154" i="78"/>
  <c r="AS154" i="73"/>
  <c r="AJ102" i="73"/>
  <c r="AJ102" i="87"/>
  <c r="AJ102" i="81"/>
  <c r="AJ102" i="78"/>
  <c r="AJ102" i="86"/>
  <c r="AJ102" i="74"/>
  <c r="AJ102" i="75"/>
  <c r="AI190" i="74"/>
  <c r="AI190" i="87"/>
  <c r="AI190" i="81"/>
  <c r="AI190" i="73"/>
  <c r="AI190" i="86"/>
  <c r="AI190" i="75"/>
  <c r="AI190" i="78"/>
  <c r="AJ220" i="81"/>
  <c r="AJ220" i="73"/>
  <c r="AJ220" i="87"/>
  <c r="AJ220" i="86"/>
  <c r="AJ220" i="74"/>
  <c r="AJ220" i="78"/>
  <c r="AJ220" i="75"/>
  <c r="AL42" i="86"/>
  <c r="AL42" i="73"/>
  <c r="AL42" i="75"/>
  <c r="AL42" i="74"/>
  <c r="AL42" i="78"/>
  <c r="AL42" i="87"/>
  <c r="AL42" i="81"/>
  <c r="AI44" i="73"/>
  <c r="AI44" i="75"/>
  <c r="AI44" i="74"/>
  <c r="AI44" i="87"/>
  <c r="AI44" i="78"/>
  <c r="AI44" i="81"/>
  <c r="AI44" i="86"/>
  <c r="AS62" i="74"/>
  <c r="AS62" i="86"/>
  <c r="AS62" i="75"/>
  <c r="AS62" i="81"/>
  <c r="AS62" i="78"/>
  <c r="AS62" i="73"/>
  <c r="AS62" i="87"/>
  <c r="AT16" i="87"/>
  <c r="AT16" i="81"/>
  <c r="AT16" i="78"/>
  <c r="AT16" i="73"/>
  <c r="AT16" i="75"/>
  <c r="AT16" i="86"/>
  <c r="AT16" i="74"/>
  <c r="AR13" i="74"/>
  <c r="AR13" i="75"/>
  <c r="AR13" i="86"/>
  <c r="AR13" i="73"/>
  <c r="AR13" i="78"/>
  <c r="AR13" i="81"/>
  <c r="AR13" i="87"/>
  <c r="AT167" i="74"/>
  <c r="AT167" i="78"/>
  <c r="AT167" i="86"/>
  <c r="AT167" i="73"/>
  <c r="AT167" i="87"/>
  <c r="AT167" i="81"/>
  <c r="AT167" i="75"/>
  <c r="AT55" i="81"/>
  <c r="AT55" i="74"/>
  <c r="AT55" i="87"/>
  <c r="AT55" i="86"/>
  <c r="AT55" i="75"/>
  <c r="AT55" i="78"/>
  <c r="AT55" i="73"/>
  <c r="AL256" i="78"/>
  <c r="AL256" i="81"/>
  <c r="AL256" i="86"/>
  <c r="AR246" i="78"/>
  <c r="AR246" i="81"/>
  <c r="AR246" i="86"/>
  <c r="AI333" i="78"/>
  <c r="AI333" i="81"/>
  <c r="AI333" i="86"/>
  <c r="AL134" i="81"/>
  <c r="AL134" i="86"/>
  <c r="AL134" i="78"/>
  <c r="AL134" i="87"/>
  <c r="AL134" i="75"/>
  <c r="AL134" i="73"/>
  <c r="AL134" i="74"/>
  <c r="AR193" i="78"/>
  <c r="AR193" i="87"/>
  <c r="AR193" i="81"/>
  <c r="AR193" i="73"/>
  <c r="AR193" i="74"/>
  <c r="AR193" i="75"/>
  <c r="AR193" i="86"/>
  <c r="AS181" i="86"/>
  <c r="AS181" i="75"/>
  <c r="AS181" i="74"/>
  <c r="AS181" i="78"/>
  <c r="AS181" i="73"/>
  <c r="AS181" i="87"/>
  <c r="AS181" i="81"/>
  <c r="AJ153" i="78"/>
  <c r="AJ153" i="86"/>
  <c r="AJ153" i="87"/>
  <c r="AJ153" i="74"/>
  <c r="AJ153" i="75"/>
  <c r="AJ153" i="73"/>
  <c r="AJ153" i="81"/>
  <c r="AI26" i="73"/>
  <c r="AI26" i="74"/>
  <c r="AI26" i="81"/>
  <c r="AI26" i="75"/>
  <c r="AI26" i="87"/>
  <c r="AI26" i="78"/>
  <c r="AI26" i="86"/>
  <c r="AP83" i="81"/>
  <c r="AP83" i="75"/>
  <c r="AP83" i="87"/>
  <c r="AP83" i="78"/>
  <c r="AP83" i="74"/>
  <c r="AP83" i="73"/>
  <c r="AP83" i="86"/>
  <c r="AL242" i="81"/>
  <c r="AL242" i="86"/>
  <c r="AL242" i="78"/>
  <c r="AJ263" i="81"/>
  <c r="AJ263" i="78"/>
  <c r="AJ263" i="86"/>
  <c r="AM333" i="81"/>
  <c r="AM333" i="78"/>
  <c r="AM333" i="86"/>
  <c r="AJ262" i="78"/>
  <c r="AJ262" i="81"/>
  <c r="AJ262" i="86"/>
  <c r="AR173" i="81"/>
  <c r="AR173" i="86"/>
  <c r="AR173" i="78"/>
  <c r="AR173" i="73"/>
  <c r="AR173" i="87"/>
  <c r="AR173" i="74"/>
  <c r="AR173" i="75"/>
  <c r="AL58" i="73"/>
  <c r="AL58" i="87"/>
  <c r="AL58" i="78"/>
  <c r="AL58" i="75"/>
  <c r="AL58" i="81"/>
  <c r="AL58" i="74"/>
  <c r="AL58" i="86"/>
  <c r="AK44" i="73"/>
  <c r="AK44" i="81"/>
  <c r="AK44" i="87"/>
  <c r="AK44" i="86"/>
  <c r="AK44" i="74"/>
  <c r="AK44" i="75"/>
  <c r="AK44" i="78"/>
  <c r="AT10" i="78"/>
  <c r="AT10" i="87"/>
  <c r="AT10" i="73"/>
  <c r="AT10" i="74"/>
  <c r="AT10" i="75"/>
  <c r="AT10" i="86"/>
  <c r="AT10" i="81"/>
  <c r="AS21" i="78"/>
  <c r="AS21" i="75"/>
  <c r="AS21" i="81"/>
  <c r="AS21" i="73"/>
  <c r="AS21" i="74"/>
  <c r="AS21" i="86"/>
  <c r="AS21" i="87"/>
  <c r="AK55" i="81"/>
  <c r="AK55" i="75"/>
  <c r="AK55" i="78"/>
  <c r="AK55" i="73"/>
  <c r="AK55" i="87"/>
  <c r="AK55" i="86"/>
  <c r="AK55" i="74"/>
  <c r="AI147" i="87"/>
  <c r="AI147" i="78"/>
  <c r="AI147" i="86"/>
  <c r="AI147" i="73"/>
  <c r="AI147" i="81"/>
  <c r="AI147" i="75"/>
  <c r="AI147" i="74"/>
  <c r="AI42" i="78"/>
  <c r="AI42" i="74"/>
  <c r="AI42" i="87"/>
  <c r="AI42" i="86"/>
  <c r="AI42" i="81"/>
  <c r="AI42" i="75"/>
  <c r="AI42" i="73"/>
  <c r="AQ204" i="81"/>
  <c r="AQ204" i="87"/>
  <c r="AQ204" i="86"/>
  <c r="AQ204" i="74"/>
  <c r="AQ204" i="73"/>
  <c r="AQ204" i="75"/>
  <c r="AQ204" i="78"/>
  <c r="AP81" i="74"/>
  <c r="AP81" i="87"/>
  <c r="AP81" i="75"/>
  <c r="AP81" i="86"/>
  <c r="AP81" i="73"/>
  <c r="AP81" i="81"/>
  <c r="AP81" i="78"/>
  <c r="AT39" i="75"/>
  <c r="AT39" i="81"/>
  <c r="AT39" i="74"/>
  <c r="AT39" i="86"/>
  <c r="AT39" i="78"/>
  <c r="AT39" i="73"/>
  <c r="AT39" i="87"/>
  <c r="AT161" i="75"/>
  <c r="AT161" i="78"/>
  <c r="AT161" i="87"/>
  <c r="AT161" i="81"/>
  <c r="AT161" i="73"/>
  <c r="AT161" i="74"/>
  <c r="AT161" i="86"/>
  <c r="AR43" i="87"/>
  <c r="AR43" i="86"/>
  <c r="AR43" i="75"/>
  <c r="AR43" i="78"/>
  <c r="AR43" i="74"/>
  <c r="AR43" i="73"/>
  <c r="AR43" i="81"/>
  <c r="AJ176" i="86"/>
  <c r="AJ176" i="81"/>
  <c r="AJ176" i="73"/>
  <c r="AJ176" i="87"/>
  <c r="AJ176" i="75"/>
  <c r="AJ176" i="74"/>
  <c r="AJ176" i="78"/>
  <c r="AI201" i="78"/>
  <c r="AI201" i="75"/>
  <c r="AI201" i="86"/>
  <c r="AI201" i="87"/>
  <c r="AI201" i="73"/>
  <c r="AI201" i="81"/>
  <c r="AI201" i="74"/>
  <c r="AQ103" i="73"/>
  <c r="AQ103" i="74"/>
  <c r="AQ103" i="87"/>
  <c r="AQ103" i="78"/>
  <c r="AQ103" i="86"/>
  <c r="AQ103" i="81"/>
  <c r="AQ103" i="75"/>
  <c r="AP73" i="74"/>
  <c r="AP73" i="78"/>
  <c r="AP73" i="87"/>
  <c r="AP73" i="86"/>
  <c r="AP73" i="81"/>
  <c r="AP73" i="73"/>
  <c r="AP73" i="75"/>
  <c r="AM198" i="78"/>
  <c r="AM198" i="74"/>
  <c r="AM198" i="75"/>
  <c r="AM198" i="87"/>
  <c r="AM198" i="73"/>
  <c r="AM198" i="81"/>
  <c r="AM198" i="86"/>
  <c r="AJ120" i="81"/>
  <c r="AJ120" i="74"/>
  <c r="AJ120" i="86"/>
  <c r="AJ120" i="87"/>
  <c r="AJ120" i="75"/>
  <c r="AJ120" i="78"/>
  <c r="AJ120" i="73"/>
  <c r="AR82" i="78"/>
  <c r="AR82" i="75"/>
  <c r="AR82" i="74"/>
  <c r="AR82" i="81"/>
  <c r="AR82" i="73"/>
  <c r="AR82" i="87"/>
  <c r="AR82" i="86"/>
  <c r="AT40" i="87"/>
  <c r="AT40" i="78"/>
  <c r="AT40" i="73"/>
  <c r="AT40" i="86"/>
  <c r="AT40" i="75"/>
  <c r="AT40" i="81"/>
  <c r="AT40" i="74"/>
  <c r="AM22" i="87"/>
  <c r="AM22" i="74"/>
  <c r="AM22" i="75"/>
  <c r="AM22" i="81"/>
  <c r="AM22" i="78"/>
  <c r="AM22" i="73"/>
  <c r="AM22" i="86"/>
  <c r="AK149" i="73"/>
  <c r="AK149" i="74"/>
  <c r="AK149" i="87"/>
  <c r="AK149" i="81"/>
  <c r="AK149" i="75"/>
  <c r="AK149" i="86"/>
  <c r="AK149" i="78"/>
  <c r="AQ144" i="87"/>
  <c r="AQ144" i="81"/>
  <c r="AQ144" i="86"/>
  <c r="AQ144" i="74"/>
  <c r="AQ144" i="78"/>
  <c r="AQ144" i="75"/>
  <c r="AQ144" i="73"/>
  <c r="AM44" i="75"/>
  <c r="AM44" i="86"/>
  <c r="AM44" i="73"/>
  <c r="AM44" i="74"/>
  <c r="AM44" i="81"/>
  <c r="AM44" i="78"/>
  <c r="AM44" i="87"/>
  <c r="AQ73" i="86"/>
  <c r="AQ73" i="74"/>
  <c r="AQ73" i="73"/>
  <c r="AQ73" i="81"/>
  <c r="AQ73" i="75"/>
  <c r="AQ73" i="87"/>
  <c r="AQ73" i="78"/>
  <c r="AR52" i="73"/>
  <c r="AR52" i="74"/>
  <c r="AR52" i="81"/>
  <c r="AR52" i="86"/>
  <c r="AR52" i="78"/>
  <c r="AR52" i="75"/>
  <c r="AR52" i="87"/>
  <c r="AL61" i="87"/>
  <c r="AL61" i="86"/>
  <c r="AL61" i="73"/>
  <c r="AL61" i="74"/>
  <c r="AL61" i="81"/>
  <c r="AL61" i="75"/>
  <c r="AL61" i="78"/>
  <c r="AK102" i="86"/>
  <c r="AK102" i="81"/>
  <c r="AK102" i="74"/>
  <c r="AK102" i="73"/>
  <c r="AK102" i="75"/>
  <c r="AK102" i="78"/>
  <c r="AK102" i="87"/>
  <c r="AP27" i="78"/>
  <c r="AP27" i="75"/>
  <c r="AP27" i="73"/>
  <c r="AP27" i="86"/>
  <c r="AP27" i="87"/>
  <c r="AP27" i="74"/>
  <c r="AP27" i="81"/>
  <c r="AI139" i="75"/>
  <c r="AI139" i="87"/>
  <c r="AI139" i="81"/>
  <c r="AI139" i="78"/>
  <c r="AI139" i="74"/>
  <c r="AI139" i="73"/>
  <c r="AI139" i="86"/>
  <c r="BB89" i="63"/>
  <c r="AJ78" i="75"/>
  <c r="AJ78" i="73"/>
  <c r="AJ78" i="87"/>
  <c r="AJ78" i="78"/>
  <c r="AJ78" i="81"/>
  <c r="AJ78" i="86"/>
  <c r="AJ78" i="74"/>
  <c r="AL83" i="78"/>
  <c r="AL83" i="74"/>
  <c r="AL83" i="81"/>
  <c r="AL83" i="75"/>
  <c r="AL83" i="73"/>
  <c r="AL83" i="87"/>
  <c r="AL83" i="86"/>
  <c r="AP193" i="74"/>
  <c r="AP193" i="81"/>
  <c r="AP193" i="75"/>
  <c r="AP193" i="78"/>
  <c r="AP193" i="87"/>
  <c r="AP193" i="86"/>
  <c r="AP193" i="73"/>
  <c r="AI123" i="73"/>
  <c r="AI123" i="78"/>
  <c r="AI123" i="75"/>
  <c r="AI123" i="86"/>
  <c r="AI123" i="87"/>
  <c r="AI123" i="81"/>
  <c r="AI123" i="74"/>
  <c r="AM79" i="81"/>
  <c r="AM79" i="87"/>
  <c r="AM79" i="73"/>
  <c r="AM79" i="78"/>
  <c r="AM79" i="75"/>
  <c r="AM79" i="86"/>
  <c r="AM79" i="74"/>
  <c r="AT102" i="87"/>
  <c r="AT102" i="78"/>
  <c r="AT102" i="75"/>
  <c r="AT102" i="86"/>
  <c r="AT102" i="74"/>
  <c r="AT102" i="73"/>
  <c r="AT102" i="81"/>
  <c r="AQ359" i="81"/>
  <c r="AQ359" i="86"/>
  <c r="AQ359" i="78"/>
  <c r="AM25" i="74"/>
  <c r="AM25" i="78"/>
  <c r="AM25" i="73"/>
  <c r="AM25" i="75"/>
  <c r="AM25" i="87"/>
  <c r="AM25" i="81"/>
  <c r="AM25" i="86"/>
  <c r="BB94" i="63"/>
  <c r="AX102" i="63"/>
  <c r="AR77" i="73"/>
  <c r="AR77" i="78"/>
  <c r="AR77" i="75"/>
  <c r="AR77" i="87"/>
  <c r="AR77" i="86"/>
  <c r="AR77" i="74"/>
  <c r="AR77" i="81"/>
  <c r="AS65" i="87"/>
  <c r="AS65" i="74"/>
  <c r="AS65" i="75"/>
  <c r="AS65" i="78"/>
  <c r="AS65" i="86"/>
  <c r="AS65" i="81"/>
  <c r="AS65" i="73"/>
  <c r="AP34" i="81"/>
  <c r="AP34" i="73"/>
  <c r="AP34" i="75"/>
  <c r="AP34" i="86"/>
  <c r="AP34" i="74"/>
  <c r="AP34" i="78"/>
  <c r="AP34" i="87"/>
  <c r="AT60" i="86"/>
  <c r="AT60" i="81"/>
  <c r="AT60" i="87"/>
  <c r="AT60" i="75"/>
  <c r="AT60" i="74"/>
  <c r="AT60" i="73"/>
  <c r="AT60" i="78"/>
  <c r="AL72" i="78"/>
  <c r="AL72" i="87"/>
  <c r="AL72" i="81"/>
  <c r="AL72" i="73"/>
  <c r="AL72" i="75"/>
  <c r="AL72" i="86"/>
  <c r="AL72" i="74"/>
  <c r="AI234" i="86"/>
  <c r="AI234" i="81"/>
  <c r="AI234" i="78"/>
  <c r="AM129" i="75"/>
  <c r="AM129" i="87"/>
  <c r="AM129" i="86"/>
  <c r="AM129" i="81"/>
  <c r="AM129" i="73"/>
  <c r="AM129" i="78"/>
  <c r="AM129" i="74"/>
  <c r="AI154" i="73"/>
  <c r="AI154" i="78"/>
  <c r="AI154" i="74"/>
  <c r="AI154" i="86"/>
  <c r="AI154" i="81"/>
  <c r="AI154" i="87"/>
  <c r="AI154" i="75"/>
  <c r="AK130" i="81"/>
  <c r="AK130" i="78"/>
  <c r="AK130" i="87"/>
  <c r="AK130" i="73"/>
  <c r="AK130" i="86"/>
  <c r="AK130" i="75"/>
  <c r="AK130" i="74"/>
  <c r="AI131" i="73"/>
  <c r="AI131" i="74"/>
  <c r="AI131" i="86"/>
  <c r="AI131" i="75"/>
  <c r="AI131" i="81"/>
  <c r="AI131" i="78"/>
  <c r="AI131" i="87"/>
  <c r="AT179" i="86"/>
  <c r="AT179" i="74"/>
  <c r="AT179" i="75"/>
  <c r="AT179" i="73"/>
  <c r="AT179" i="81"/>
  <c r="AT179" i="78"/>
  <c r="AT179" i="87"/>
  <c r="AR301" i="86"/>
  <c r="AR301" i="78"/>
  <c r="AR301" i="81"/>
  <c r="AP174" i="81"/>
  <c r="AP174" i="74"/>
  <c r="AP174" i="86"/>
  <c r="AP174" i="73"/>
  <c r="AP174" i="78"/>
  <c r="AP174" i="75"/>
  <c r="AP174" i="87"/>
  <c r="AR162" i="78"/>
  <c r="AR162" i="87"/>
  <c r="AR162" i="74"/>
  <c r="AR162" i="73"/>
  <c r="AR162" i="81"/>
  <c r="AR162" i="75"/>
  <c r="AR162" i="86"/>
  <c r="AL128" i="86"/>
  <c r="AL128" i="78"/>
  <c r="AL128" i="74"/>
  <c r="AL128" i="75"/>
  <c r="AL128" i="73"/>
  <c r="AL128" i="87"/>
  <c r="AL128" i="81"/>
  <c r="AQ160" i="74"/>
  <c r="AQ160" i="86"/>
  <c r="AQ160" i="75"/>
  <c r="AQ160" i="78"/>
  <c r="AQ160" i="87"/>
  <c r="AQ160" i="81"/>
  <c r="AQ160" i="73"/>
  <c r="AT225" i="86"/>
  <c r="AT225" i="78"/>
  <c r="AT225" i="81"/>
  <c r="AQ150" i="87"/>
  <c r="AQ150" i="86"/>
  <c r="AQ150" i="73"/>
  <c r="AQ150" i="75"/>
  <c r="AQ150" i="78"/>
  <c r="AQ150" i="74"/>
  <c r="AQ150" i="81"/>
  <c r="AI81" i="75"/>
  <c r="AI81" i="73"/>
  <c r="AI81" i="87"/>
  <c r="AI81" i="78"/>
  <c r="AI81" i="74"/>
  <c r="AI81" i="86"/>
  <c r="AI81" i="81"/>
  <c r="AI341" i="78"/>
  <c r="AI341" i="86"/>
  <c r="AI341" i="81"/>
  <c r="AK177" i="78"/>
  <c r="AK177" i="86"/>
  <c r="AK177" i="87"/>
  <c r="AK177" i="73"/>
  <c r="AK177" i="81"/>
  <c r="AK177" i="74"/>
  <c r="AK177" i="75"/>
  <c r="AK283" i="81"/>
  <c r="AK283" i="78"/>
  <c r="AK283" i="86"/>
  <c r="AS236" i="78"/>
  <c r="AS236" i="86"/>
  <c r="AS236" i="81"/>
  <c r="AS63" i="75"/>
  <c r="AS63" i="78"/>
  <c r="AS63" i="74"/>
  <c r="AS63" i="86"/>
  <c r="AS63" i="73"/>
  <c r="AS63" i="81"/>
  <c r="AS63" i="87"/>
  <c r="AP17" i="74"/>
  <c r="AP17" i="87"/>
  <c r="AP17" i="81"/>
  <c r="AP17" i="78"/>
  <c r="AP17" i="86"/>
  <c r="AP17" i="75"/>
  <c r="AP17" i="73"/>
  <c r="AI105" i="78"/>
  <c r="AI105" i="74"/>
  <c r="AI105" i="87"/>
  <c r="AI105" i="75"/>
  <c r="AI105" i="86"/>
  <c r="AI105" i="73"/>
  <c r="AI105" i="81"/>
  <c r="AR135" i="86"/>
  <c r="AR135" i="81"/>
  <c r="AR135" i="74"/>
  <c r="AR135" i="75"/>
  <c r="AR135" i="78"/>
  <c r="AR135" i="73"/>
  <c r="AR135" i="87"/>
  <c r="AQ152" i="75"/>
  <c r="AQ152" i="87"/>
  <c r="AQ152" i="78"/>
  <c r="AQ152" i="73"/>
  <c r="AQ152" i="86"/>
  <c r="AQ152" i="81"/>
  <c r="AQ152" i="74"/>
  <c r="AR105" i="74"/>
  <c r="AR105" i="75"/>
  <c r="AR105" i="87"/>
  <c r="AR105" i="78"/>
  <c r="AR105" i="81"/>
  <c r="AR105" i="86"/>
  <c r="AR105" i="73"/>
  <c r="AK181" i="86"/>
  <c r="AK181" i="81"/>
  <c r="AK181" i="75"/>
  <c r="AK181" i="87"/>
  <c r="AK181" i="74"/>
  <c r="AK181" i="73"/>
  <c r="AK181" i="78"/>
  <c r="AP122" i="74"/>
  <c r="AP122" i="86"/>
  <c r="AP122" i="73"/>
  <c r="AP122" i="75"/>
  <c r="AP122" i="87"/>
  <c r="AP122" i="78"/>
  <c r="AP122" i="81"/>
  <c r="AQ48" i="86"/>
  <c r="AQ48" i="73"/>
  <c r="AQ48" i="78"/>
  <c r="AQ48" i="74"/>
  <c r="AQ48" i="81"/>
  <c r="AQ48" i="75"/>
  <c r="AQ48" i="87"/>
  <c r="AK50" i="87"/>
  <c r="AK50" i="86"/>
  <c r="AK50" i="75"/>
  <c r="AK50" i="81"/>
  <c r="AK50" i="78"/>
  <c r="AK50" i="73"/>
  <c r="AK50" i="74"/>
  <c r="AP49" i="74"/>
  <c r="AP49" i="86"/>
  <c r="AP49" i="78"/>
  <c r="AP49" i="75"/>
  <c r="AP49" i="87"/>
  <c r="AP49" i="81"/>
  <c r="AP49" i="73"/>
  <c r="AT321" i="78"/>
  <c r="AT321" i="81"/>
  <c r="AT321" i="86"/>
  <c r="AS121" i="86"/>
  <c r="AS121" i="81"/>
  <c r="AS121" i="74"/>
  <c r="AS121" i="87"/>
  <c r="AS121" i="75"/>
  <c r="AS121" i="78"/>
  <c r="AS121" i="73"/>
  <c r="AL75" i="81"/>
  <c r="AL75" i="75"/>
  <c r="AL75" i="86"/>
  <c r="AL75" i="73"/>
  <c r="AL75" i="74"/>
  <c r="AL75" i="87"/>
  <c r="AL75" i="78"/>
  <c r="AP230" i="81"/>
  <c r="AP230" i="86"/>
  <c r="AP230" i="78"/>
  <c r="AR16" i="81"/>
  <c r="AR16" i="87"/>
  <c r="AR16" i="73"/>
  <c r="AR16" i="74"/>
  <c r="AR16" i="86"/>
  <c r="AR16" i="78"/>
  <c r="AR16" i="75"/>
  <c r="AS151" i="87"/>
  <c r="AS151" i="74"/>
  <c r="AS151" i="73"/>
  <c r="AS151" i="75"/>
  <c r="AS151" i="86"/>
  <c r="AS151" i="81"/>
  <c r="AS151" i="78"/>
  <c r="AJ146" i="81"/>
  <c r="AJ146" i="78"/>
  <c r="AJ146" i="74"/>
  <c r="AJ146" i="75"/>
  <c r="AJ146" i="86"/>
  <c r="AJ146" i="73"/>
  <c r="AJ146" i="87"/>
  <c r="AS123" i="74"/>
  <c r="AS123" i="86"/>
  <c r="AS123" i="87"/>
  <c r="AS123" i="81"/>
  <c r="AS123" i="73"/>
  <c r="AS123" i="78"/>
  <c r="AS123" i="75"/>
  <c r="AP51" i="81"/>
  <c r="AP51" i="73"/>
  <c r="AP51" i="87"/>
  <c r="AP51" i="75"/>
  <c r="AP51" i="78"/>
  <c r="AP51" i="86"/>
  <c r="AP51" i="74"/>
  <c r="AR268" i="86"/>
  <c r="AR268" i="81"/>
  <c r="AR268" i="78"/>
  <c r="AR211" i="75"/>
  <c r="AR211" i="74"/>
  <c r="AR211" i="78"/>
  <c r="AR211" i="86"/>
  <c r="AR211" i="81"/>
  <c r="AR211" i="73"/>
  <c r="AR211" i="87"/>
  <c r="AL94" i="74"/>
  <c r="AL94" i="86"/>
  <c r="AL94" i="78"/>
  <c r="AL94" i="87"/>
  <c r="AL94" i="81"/>
  <c r="AL94" i="75"/>
  <c r="AL94" i="73"/>
  <c r="AQ31" i="73"/>
  <c r="AQ31" i="81"/>
  <c r="AQ31" i="78"/>
  <c r="AQ31" i="75"/>
  <c r="AQ31" i="87"/>
  <c r="AQ31" i="86"/>
  <c r="AQ31" i="74"/>
  <c r="AQ105" i="74"/>
  <c r="AQ105" i="81"/>
  <c r="AQ105" i="86"/>
  <c r="AQ105" i="73"/>
  <c r="AQ105" i="78"/>
  <c r="AQ105" i="87"/>
  <c r="AQ105" i="75"/>
  <c r="AQ211" i="75"/>
  <c r="AQ211" i="87"/>
  <c r="AQ211" i="73"/>
  <c r="AQ211" i="81"/>
  <c r="AQ211" i="78"/>
  <c r="AQ211" i="86"/>
  <c r="AQ211" i="74"/>
  <c r="AP140" i="73"/>
  <c r="AP140" i="74"/>
  <c r="AP140" i="75"/>
  <c r="AP140" i="81"/>
  <c r="AP140" i="78"/>
  <c r="AP140" i="86"/>
  <c r="AP140" i="87"/>
  <c r="AK331" i="81"/>
  <c r="AK331" i="86"/>
  <c r="AK331" i="78"/>
  <c r="AR198" i="75"/>
  <c r="AR198" i="78"/>
  <c r="AR198" i="81"/>
  <c r="AR198" i="86"/>
  <c r="AR198" i="87"/>
  <c r="AR198" i="74"/>
  <c r="AR198" i="73"/>
  <c r="AK140" i="86"/>
  <c r="AK140" i="78"/>
  <c r="AK140" i="74"/>
  <c r="AK140" i="81"/>
  <c r="AK140" i="73"/>
  <c r="AK140" i="87"/>
  <c r="AK140" i="75"/>
  <c r="AL38" i="81"/>
  <c r="AL38" i="74"/>
  <c r="AL38" i="86"/>
  <c r="AL38" i="87"/>
  <c r="AL38" i="78"/>
  <c r="AL38" i="73"/>
  <c r="AL38" i="75"/>
  <c r="AJ119" i="74"/>
  <c r="AJ119" i="87"/>
  <c r="AJ119" i="81"/>
  <c r="AJ119" i="73"/>
  <c r="AJ119" i="86"/>
  <c r="AJ119" i="78"/>
  <c r="AJ119" i="75"/>
  <c r="AM364" i="78"/>
  <c r="AM364" i="86"/>
  <c r="AM364" i="81"/>
  <c r="AP203" i="86"/>
  <c r="AP203" i="87"/>
  <c r="AP203" i="81"/>
  <c r="AP203" i="78"/>
  <c r="AP203" i="75"/>
  <c r="AP203" i="74"/>
  <c r="AP203" i="73"/>
  <c r="AP211" i="73"/>
  <c r="AP211" i="74"/>
  <c r="AP211" i="86"/>
  <c r="AP211" i="78"/>
  <c r="AP211" i="75"/>
  <c r="AP211" i="81"/>
  <c r="AP211" i="87"/>
  <c r="AQ297" i="86"/>
  <c r="AQ297" i="81"/>
  <c r="AQ297" i="78"/>
  <c r="AT196" i="75"/>
  <c r="AT196" i="73"/>
  <c r="AT196" i="74"/>
  <c r="AT196" i="87"/>
  <c r="AT196" i="86"/>
  <c r="AT196" i="78"/>
  <c r="AT196" i="81"/>
  <c r="AI202" i="74"/>
  <c r="AI202" i="78"/>
  <c r="AI202" i="86"/>
  <c r="AI202" i="81"/>
  <c r="AI202" i="73"/>
  <c r="AI202" i="75"/>
  <c r="AI202" i="87"/>
  <c r="AL101" i="78"/>
  <c r="AL101" i="81"/>
  <c r="AL101" i="75"/>
  <c r="AL101" i="87"/>
  <c r="AL101" i="74"/>
  <c r="AL101" i="73"/>
  <c r="AL101" i="86"/>
  <c r="AJ69" i="87"/>
  <c r="AJ69" i="73"/>
  <c r="AJ69" i="78"/>
  <c r="AJ69" i="81"/>
  <c r="AJ69" i="74"/>
  <c r="AJ69" i="86"/>
  <c r="AJ69" i="75"/>
  <c r="AT87" i="75"/>
  <c r="AT87" i="74"/>
  <c r="AT87" i="87"/>
  <c r="AT87" i="81"/>
  <c r="AT87" i="86"/>
  <c r="AT87" i="73"/>
  <c r="AT87" i="78"/>
  <c r="AK196" i="86"/>
  <c r="AK196" i="75"/>
  <c r="AK196" i="78"/>
  <c r="AK196" i="73"/>
  <c r="AK196" i="87"/>
  <c r="AK196" i="74"/>
  <c r="AK196" i="81"/>
  <c r="AT93" i="73"/>
  <c r="AT93" i="74"/>
  <c r="AT93" i="86"/>
  <c r="AT93" i="81"/>
  <c r="AT93" i="75"/>
  <c r="AT93" i="87"/>
  <c r="AT93" i="78"/>
  <c r="AQ200" i="81"/>
  <c r="AQ200" i="87"/>
  <c r="AQ200" i="86"/>
  <c r="AQ200" i="73"/>
  <c r="AQ200" i="78"/>
  <c r="AQ200" i="74"/>
  <c r="AQ200" i="75"/>
  <c r="AT314" i="86"/>
  <c r="AT314" i="78"/>
  <c r="AT314" i="81"/>
  <c r="AI30" i="86"/>
  <c r="AI30" i="73"/>
  <c r="AI30" i="78"/>
  <c r="AI30" i="75"/>
  <c r="AI30" i="81"/>
  <c r="AI30" i="87"/>
  <c r="AI30" i="74"/>
  <c r="AM98" i="86"/>
  <c r="AM98" i="75"/>
  <c r="AM98" i="81"/>
  <c r="AM98" i="78"/>
  <c r="AM98" i="74"/>
  <c r="AM98" i="73"/>
  <c r="AM98" i="87"/>
  <c r="AK100" i="78"/>
  <c r="AK100" i="73"/>
  <c r="AK100" i="75"/>
  <c r="AK100" i="81"/>
  <c r="AK100" i="74"/>
  <c r="AK100" i="87"/>
  <c r="AK100" i="86"/>
  <c r="AP255" i="81"/>
  <c r="AP255" i="78"/>
  <c r="AP255" i="86"/>
  <c r="AT47" i="86"/>
  <c r="AT47" i="75"/>
  <c r="AT47" i="73"/>
  <c r="AT47" i="81"/>
  <c r="AT47" i="87"/>
  <c r="AT47" i="78"/>
  <c r="AT47" i="74"/>
  <c r="AP62" i="74"/>
  <c r="AP62" i="78"/>
  <c r="AP62" i="87"/>
  <c r="AP62" i="86"/>
  <c r="AP62" i="81"/>
  <c r="AP62" i="75"/>
  <c r="AP62" i="73"/>
  <c r="AK103" i="73"/>
  <c r="AK103" i="78"/>
  <c r="AK103" i="74"/>
  <c r="AK103" i="86"/>
  <c r="AK103" i="75"/>
  <c r="AK103" i="87"/>
  <c r="AK103" i="81"/>
  <c r="AI41" i="78"/>
  <c r="AI41" i="81"/>
  <c r="AI41" i="74"/>
  <c r="AI41" i="75"/>
  <c r="AI41" i="73"/>
  <c r="AI41" i="87"/>
  <c r="AI41" i="86"/>
  <c r="AL96" i="87"/>
  <c r="AL96" i="78"/>
  <c r="AL96" i="81"/>
  <c r="AL96" i="86"/>
  <c r="AL96" i="74"/>
  <c r="AL96" i="75"/>
  <c r="AL96" i="73"/>
  <c r="AR72" i="81"/>
  <c r="AR72" i="87"/>
  <c r="AR72" i="75"/>
  <c r="AR72" i="86"/>
  <c r="AR72" i="78"/>
  <c r="AR72" i="73"/>
  <c r="AR72" i="74"/>
  <c r="AQ131" i="87"/>
  <c r="AQ131" i="81"/>
  <c r="AQ131" i="74"/>
  <c r="AQ131" i="75"/>
  <c r="AQ131" i="86"/>
  <c r="AQ131" i="73"/>
  <c r="AQ131" i="78"/>
  <c r="AI315" i="78"/>
  <c r="AI315" i="86"/>
  <c r="AI315" i="81"/>
  <c r="AR150" i="86"/>
  <c r="AR150" i="81"/>
  <c r="AR150" i="75"/>
  <c r="AR150" i="74"/>
  <c r="AR150" i="78"/>
  <c r="AR150" i="73"/>
  <c r="AR150" i="87"/>
  <c r="AR179" i="75"/>
  <c r="AR179" i="81"/>
  <c r="AR179" i="74"/>
  <c r="AR179" i="86"/>
  <c r="AR179" i="78"/>
  <c r="AR179" i="73"/>
  <c r="AR179" i="87"/>
  <c r="AT62" i="74"/>
  <c r="AT62" i="73"/>
  <c r="AT62" i="75"/>
  <c r="AT62" i="78"/>
  <c r="AT62" i="86"/>
  <c r="AT62" i="87"/>
  <c r="AT62" i="81"/>
  <c r="AR124" i="75"/>
  <c r="AR124" i="78"/>
  <c r="AR124" i="86"/>
  <c r="AR124" i="81"/>
  <c r="AR124" i="87"/>
  <c r="AR124" i="73"/>
  <c r="AR124" i="74"/>
  <c r="AM187" i="87"/>
  <c r="AM187" i="81"/>
  <c r="AM187" i="86"/>
  <c r="AM187" i="75"/>
  <c r="AM187" i="74"/>
  <c r="AM187" i="73"/>
  <c r="AM187" i="78"/>
  <c r="AI70" i="81"/>
  <c r="AI70" i="87"/>
  <c r="AI70" i="86"/>
  <c r="AI70" i="75"/>
  <c r="AI70" i="74"/>
  <c r="AI70" i="73"/>
  <c r="AI70" i="78"/>
  <c r="AM321" i="81"/>
  <c r="AM321" i="78"/>
  <c r="AM321" i="86"/>
  <c r="AY93" i="63"/>
  <c r="AJ271" i="78"/>
  <c r="AJ271" i="86"/>
  <c r="AJ271" i="81"/>
  <c r="AM188" i="81"/>
  <c r="AM188" i="87"/>
  <c r="AM188" i="86"/>
  <c r="AM188" i="75"/>
  <c r="AM188" i="74"/>
  <c r="AM188" i="78"/>
  <c r="AM188" i="73"/>
  <c r="AP61" i="87"/>
  <c r="AP61" i="86"/>
  <c r="AP61" i="81"/>
  <c r="AP61" i="78"/>
  <c r="AP61" i="75"/>
  <c r="AP61" i="74"/>
  <c r="AP61" i="73"/>
  <c r="AL305" i="78"/>
  <c r="AL305" i="81"/>
  <c r="AL305" i="86"/>
  <c r="AQ176" i="81"/>
  <c r="AQ176" i="87"/>
  <c r="AQ176" i="74"/>
  <c r="AQ176" i="86"/>
  <c r="AQ176" i="75"/>
  <c r="AQ176" i="78"/>
  <c r="AQ176" i="73"/>
  <c r="AJ295" i="81"/>
  <c r="AJ295" i="78"/>
  <c r="AJ295" i="86"/>
  <c r="AS64" i="87"/>
  <c r="AS64" i="74"/>
  <c r="AS64" i="78"/>
  <c r="AS64" i="75"/>
  <c r="AS64" i="73"/>
  <c r="AS64" i="81"/>
  <c r="AS64" i="86"/>
  <c r="AL259" i="81"/>
  <c r="AL259" i="78"/>
  <c r="AL259" i="86"/>
  <c r="AQ209" i="87"/>
  <c r="AQ209" i="78"/>
  <c r="AQ209" i="74"/>
  <c r="AQ209" i="81"/>
  <c r="AQ209" i="75"/>
  <c r="AQ209" i="73"/>
  <c r="AQ209" i="86"/>
  <c r="AK202" i="78"/>
  <c r="AK202" i="75"/>
  <c r="AK202" i="73"/>
  <c r="AK202" i="86"/>
  <c r="AK202" i="74"/>
  <c r="AK202" i="87"/>
  <c r="AK202" i="81"/>
  <c r="AF237" i="78"/>
  <c r="AF66" i="78"/>
  <c r="AF17" i="78"/>
  <c r="AF107" i="78"/>
  <c r="AF158" i="78"/>
  <c r="AF139" i="78"/>
  <c r="AF203" i="78"/>
  <c r="AF192" i="78"/>
  <c r="AF27" i="78"/>
  <c r="AF105" i="78"/>
  <c r="AF210" i="78"/>
  <c r="AF65" i="78"/>
  <c r="AF253" i="78"/>
  <c r="AF117" i="78"/>
  <c r="AF259" i="78"/>
  <c r="AF218" i="78"/>
  <c r="AF175" i="78"/>
  <c r="AF347" i="78"/>
  <c r="AF214" i="78"/>
  <c r="AF329" i="78"/>
  <c r="AF143" i="78"/>
  <c r="AF187" i="78"/>
  <c r="AF211" i="78"/>
  <c r="AF40" i="78"/>
  <c r="AF352" i="78"/>
  <c r="AF87" i="78"/>
  <c r="AF60" i="78"/>
  <c r="AF129" i="78"/>
  <c r="AF121" i="78"/>
  <c r="AF100" i="78"/>
  <c r="AF346" i="78"/>
  <c r="AF131" i="78"/>
  <c r="AF32" i="78"/>
  <c r="AF252" i="78"/>
  <c r="AF5" i="78"/>
  <c r="AF170" i="78"/>
  <c r="AF331" i="78"/>
  <c r="AF36" i="78"/>
  <c r="AF108" i="78"/>
  <c r="AF54" i="78"/>
  <c r="AF299" i="78"/>
  <c r="AF244" i="78"/>
  <c r="AF229" i="78"/>
  <c r="AF291" i="78"/>
  <c r="AF51" i="78"/>
  <c r="AF295" i="78"/>
  <c r="AF163" i="78"/>
  <c r="AF178" i="78"/>
  <c r="AF8" i="78"/>
  <c r="AF338" i="78"/>
  <c r="AF226" i="78"/>
  <c r="AF62" i="78"/>
  <c r="AF205" i="78"/>
  <c r="AF11" i="78"/>
  <c r="AF74" i="78"/>
  <c r="AF360" i="78"/>
  <c r="AF223" i="78"/>
  <c r="AF303" i="78"/>
  <c r="AF255" i="78"/>
  <c r="AF29" i="78"/>
  <c r="AF343" i="78"/>
  <c r="AF110" i="78"/>
  <c r="AF206" i="78"/>
  <c r="AF92" i="78"/>
  <c r="AF236" i="78"/>
  <c r="AF359" i="78"/>
  <c r="AF144" i="78"/>
  <c r="AF89" i="78"/>
  <c r="AF191" i="78"/>
  <c r="AF273" i="78"/>
  <c r="AF173" i="78"/>
  <c r="AF188" i="78"/>
  <c r="AF45" i="78"/>
  <c r="AF330" i="78"/>
  <c r="AF213" i="78"/>
  <c r="AF333" i="78"/>
  <c r="AF224" i="78"/>
  <c r="AF135" i="78"/>
  <c r="AF127" i="78"/>
  <c r="AF153" i="78"/>
  <c r="AF52" i="78"/>
  <c r="AF122" i="78"/>
  <c r="AF41" i="78"/>
  <c r="AF230" i="78"/>
  <c r="AF88" i="78"/>
  <c r="AF42" i="78"/>
  <c r="AF260" i="78"/>
  <c r="AF50" i="78"/>
  <c r="AF358" i="78"/>
  <c r="AF166" i="78"/>
  <c r="AF190" i="78"/>
  <c r="AF318" i="78"/>
  <c r="AF146" i="78"/>
  <c r="AF35" i="78"/>
  <c r="AF245" i="78"/>
  <c r="AF57" i="78"/>
  <c r="AF231" i="78"/>
  <c r="AF39" i="78"/>
  <c r="AF68" i="78"/>
  <c r="AF317" i="78"/>
  <c r="AF308" i="78"/>
  <c r="AF97" i="78"/>
  <c r="AF302" i="78"/>
  <c r="AF209" i="78"/>
  <c r="AF221" i="78"/>
  <c r="AF285" i="78"/>
  <c r="AF239" i="78"/>
  <c r="AF37" i="78"/>
  <c r="AF157" i="78"/>
  <c r="AF283" i="78"/>
  <c r="AF26" i="78"/>
  <c r="AF93" i="78"/>
  <c r="AF306" i="78"/>
  <c r="AF204" i="78"/>
  <c r="AF216" i="78"/>
  <c r="AF181" i="78"/>
  <c r="AF115" i="78"/>
  <c r="AF126" i="78"/>
  <c r="AF155" i="78"/>
  <c r="AF77" i="78"/>
  <c r="AF137" i="78"/>
  <c r="AF339" i="78"/>
  <c r="AF99" i="78"/>
  <c r="AF185" i="78"/>
  <c r="AF111" i="78"/>
  <c r="AF298" i="78"/>
  <c r="AF280" i="78"/>
  <c r="AF25" i="78"/>
  <c r="AF14" i="78"/>
  <c r="AF301" i="78"/>
  <c r="AF310" i="78"/>
  <c r="AF292" i="78"/>
  <c r="AF234" i="78"/>
  <c r="AF261" i="78"/>
  <c r="AF43" i="78"/>
  <c r="AF159" i="78"/>
  <c r="AF140" i="78"/>
  <c r="AF49" i="78"/>
  <c r="AF249" i="78"/>
  <c r="AF180" i="78"/>
  <c r="AF177" i="78"/>
  <c r="AF348" i="78"/>
  <c r="AF48" i="78"/>
  <c r="AF148" i="78"/>
  <c r="AF106" i="78"/>
  <c r="AF220" i="78"/>
  <c r="AF321" i="78"/>
  <c r="AF56" i="78"/>
  <c r="AF305" i="78"/>
  <c r="AF353" i="78"/>
  <c r="AF69" i="78"/>
  <c r="AF269" i="78"/>
  <c r="AF138" i="78"/>
  <c r="AF124" i="78"/>
  <c r="AF152" i="78"/>
  <c r="AF179" i="78"/>
  <c r="AF272" i="78"/>
  <c r="AF162" i="78"/>
  <c r="AF243" i="78"/>
  <c r="AF232" i="78"/>
  <c r="AF337" i="78"/>
  <c r="AF95" i="78"/>
  <c r="AF165" i="78"/>
  <c r="AF238" i="78"/>
  <c r="AF364" i="78"/>
  <c r="AF90" i="78"/>
  <c r="AF176" i="78"/>
  <c r="AF284" i="78"/>
  <c r="AF18" i="78"/>
  <c r="AF208" i="78"/>
  <c r="AF202" i="78"/>
  <c r="AF168" i="78"/>
  <c r="AF34" i="78"/>
  <c r="AF217" i="78"/>
  <c r="AF247" i="78"/>
  <c r="AF76" i="78"/>
  <c r="AF279" i="78"/>
  <c r="AF363" i="78"/>
  <c r="AF133" i="78"/>
  <c r="AF197" i="78"/>
  <c r="AF278" i="78"/>
  <c r="AF21" i="78"/>
  <c r="AF362" i="78"/>
  <c r="AF332" i="78"/>
  <c r="AF171" i="78"/>
  <c r="AF85" i="78"/>
  <c r="AF324" i="78"/>
  <c r="AF225" i="78"/>
  <c r="AF28" i="78"/>
  <c r="AF78" i="78"/>
  <c r="AF119" i="78"/>
  <c r="AF248" i="78"/>
  <c r="AF256" i="78"/>
  <c r="AF16" i="78"/>
  <c r="AF275" i="78"/>
  <c r="AF6" i="78"/>
  <c r="AF235" i="78"/>
  <c r="AF293" i="78"/>
  <c r="AF134" i="78"/>
  <c r="AF271" i="78"/>
  <c r="AF12" i="78"/>
  <c r="AF47" i="78"/>
  <c r="AF125" i="78"/>
  <c r="AF103" i="78"/>
  <c r="AF123" i="78"/>
  <c r="AF242" i="78"/>
  <c r="AF233" i="78"/>
  <c r="AF112" i="78"/>
  <c r="AF264" i="78"/>
  <c r="AF315" i="78"/>
  <c r="AF38" i="78"/>
  <c r="AF262" i="78"/>
  <c r="AF327" i="78"/>
  <c r="AF322" i="78"/>
  <c r="AF75" i="78"/>
  <c r="AF228" i="78"/>
  <c r="AF342" i="78"/>
  <c r="AF132" i="78"/>
  <c r="AF316" i="78"/>
  <c r="AF46" i="78"/>
  <c r="AF276" i="78"/>
  <c r="AF300" i="78"/>
  <c r="AF136" i="78"/>
  <c r="AF141" i="78"/>
  <c r="AF83" i="78"/>
  <c r="AF219" i="78"/>
  <c r="AF328" i="78"/>
  <c r="AF174" i="78"/>
  <c r="AF114" i="78"/>
  <c r="AF150" i="78"/>
  <c r="AF307" i="78"/>
  <c r="AF101" i="78"/>
  <c r="AF104" i="78"/>
  <c r="AF145" i="78"/>
  <c r="AF345" i="78"/>
  <c r="AF184" i="78"/>
  <c r="AF304" i="78"/>
  <c r="AF241" i="78"/>
  <c r="AF351" i="78"/>
  <c r="AF44" i="78"/>
  <c r="AF156" i="78"/>
  <c r="AF350" i="78"/>
  <c r="AF194" i="78"/>
  <c r="AF311" i="78"/>
  <c r="AF294" i="78"/>
  <c r="AF341" i="78"/>
  <c r="AF289" i="78"/>
  <c r="AF199" i="78"/>
  <c r="AF222" i="78"/>
  <c r="AF24" i="78"/>
  <c r="AF81" i="78"/>
  <c r="AF160" i="78"/>
  <c r="AF167" i="78"/>
  <c r="AF118" i="78"/>
  <c r="AF326" i="78"/>
  <c r="AF266" i="78"/>
  <c r="AF258" i="78"/>
  <c r="AF22" i="78"/>
  <c r="AF31" i="78"/>
  <c r="AF182" i="78"/>
  <c r="AF151" i="78"/>
  <c r="AF297" i="78"/>
  <c r="AF109" i="78"/>
  <c r="AF91" i="78"/>
  <c r="AF277" i="78"/>
  <c r="AF147" i="78"/>
  <c r="AF79" i="78"/>
  <c r="AF164" i="78"/>
  <c r="AF287" i="78"/>
  <c r="AF320" i="78"/>
  <c r="AF84" i="78"/>
  <c r="AF288" i="78"/>
  <c r="AF7" i="78"/>
  <c r="AF189" i="78"/>
  <c r="AF96" i="78"/>
  <c r="AF227" i="78"/>
  <c r="AF268" i="78"/>
  <c r="AF290" i="78"/>
  <c r="AF13" i="78"/>
  <c r="AF335" i="78"/>
  <c r="AF354" i="78"/>
  <c r="AF154" i="78"/>
  <c r="AF336" i="78"/>
  <c r="AF19" i="78"/>
  <c r="AF183" i="78"/>
  <c r="AF286" i="78"/>
  <c r="AF334" i="78"/>
  <c r="AF344" i="78"/>
  <c r="AF254" i="78"/>
  <c r="AF30" i="78"/>
  <c r="AF9" i="78"/>
  <c r="AF325" i="78"/>
  <c r="AF142" i="78"/>
  <c r="AF23" i="78"/>
  <c r="AF149" i="78"/>
  <c r="AF355" i="78"/>
  <c r="AF33" i="78"/>
  <c r="AF312" i="78"/>
  <c r="AF250" i="78"/>
  <c r="AF53" i="78"/>
  <c r="AF67" i="78"/>
  <c r="AF128" i="78"/>
  <c r="AF61" i="78"/>
  <c r="AF63" i="78"/>
  <c r="AF80" i="78"/>
  <c r="AF98" i="78"/>
  <c r="AF296" i="78"/>
  <c r="AF257" i="78"/>
  <c r="AF59" i="78"/>
  <c r="AF71" i="78"/>
  <c r="AF102" i="78"/>
  <c r="AF15" i="78"/>
  <c r="AF212" i="78"/>
  <c r="AF72" i="78"/>
  <c r="AF309" i="78"/>
  <c r="AF314" i="78"/>
  <c r="AF58" i="78"/>
  <c r="AF82" i="78"/>
  <c r="AF313" i="78"/>
  <c r="AF323" i="78"/>
  <c r="AF267" i="78"/>
  <c r="AF340" i="78"/>
  <c r="AF172" i="78"/>
  <c r="AF215" i="78"/>
  <c r="AF357" i="78"/>
  <c r="AF240" i="78"/>
  <c r="AF201" i="78"/>
  <c r="AF169" i="78"/>
  <c r="AF86" i="78"/>
  <c r="AF251" i="78"/>
  <c r="AF207" i="78"/>
  <c r="AF356" i="78"/>
  <c r="AF282" i="78"/>
  <c r="AF64" i="78"/>
  <c r="AF361" i="78"/>
  <c r="AF130" i="78"/>
  <c r="AF186" i="78"/>
  <c r="AF196" i="78"/>
  <c r="AF55" i="78"/>
  <c r="AF319" i="78"/>
  <c r="AF274" i="78"/>
  <c r="AF120" i="78"/>
  <c r="AF73" i="78"/>
  <c r="AF263" i="78"/>
  <c r="AF265" i="78"/>
  <c r="AF270" i="78"/>
  <c r="AF10" i="78"/>
  <c r="AF198" i="78"/>
  <c r="AF70" i="78"/>
  <c r="AF116" i="78"/>
  <c r="AF349" i="78"/>
  <c r="AF113" i="78"/>
  <c r="AF193" i="78"/>
  <c r="AF94" i="78"/>
  <c r="AF195" i="78"/>
  <c r="AF281" i="78"/>
  <c r="AF20" i="78"/>
  <c r="AF200" i="78"/>
  <c r="AF246" i="78"/>
  <c r="AF161" i="78"/>
  <c r="AJ83" i="87"/>
  <c r="AJ83" i="75"/>
  <c r="AJ83" i="73"/>
  <c r="AJ83" i="86"/>
  <c r="AJ83" i="78"/>
  <c r="AJ83" i="81"/>
  <c r="AJ83" i="74"/>
  <c r="AK186" i="81"/>
  <c r="AK186" i="87"/>
  <c r="AK186" i="78"/>
  <c r="AK186" i="73"/>
  <c r="AK186" i="74"/>
  <c r="AK186" i="86"/>
  <c r="AK186" i="75"/>
  <c r="AQ190" i="87"/>
  <c r="AQ190" i="78"/>
  <c r="AQ190" i="81"/>
  <c r="AQ190" i="86"/>
  <c r="AQ190" i="74"/>
  <c r="AQ190" i="75"/>
  <c r="AQ190" i="73"/>
  <c r="AS309" i="86"/>
  <c r="AS309" i="78"/>
  <c r="AS309" i="81"/>
  <c r="AP77" i="74"/>
  <c r="AP77" i="81"/>
  <c r="AP77" i="75"/>
  <c r="AP77" i="87"/>
  <c r="AP77" i="78"/>
  <c r="AP77" i="73"/>
  <c r="AP77" i="86"/>
  <c r="AR136" i="86"/>
  <c r="AR136" i="74"/>
  <c r="AR136" i="87"/>
  <c r="AR136" i="73"/>
  <c r="AR136" i="75"/>
  <c r="AR136" i="78"/>
  <c r="AR136" i="81"/>
  <c r="AJ53" i="78"/>
  <c r="AJ53" i="86"/>
  <c r="AJ53" i="73"/>
  <c r="AJ53" i="75"/>
  <c r="AJ53" i="87"/>
  <c r="AJ53" i="81"/>
  <c r="AJ53" i="74"/>
  <c r="AS23" i="78"/>
  <c r="AS23" i="73"/>
  <c r="AS23" i="81"/>
  <c r="AS23" i="74"/>
  <c r="AS23" i="87"/>
  <c r="AS23" i="75"/>
  <c r="AS23" i="86"/>
  <c r="AQ68" i="81"/>
  <c r="AQ68" i="78"/>
  <c r="AQ68" i="73"/>
  <c r="AQ68" i="86"/>
  <c r="AQ68" i="74"/>
  <c r="AQ68" i="87"/>
  <c r="AQ68" i="75"/>
  <c r="AP183" i="78"/>
  <c r="AP183" i="73"/>
  <c r="AP183" i="86"/>
  <c r="AP183" i="87"/>
  <c r="AP183" i="75"/>
  <c r="AP183" i="74"/>
  <c r="AP183" i="81"/>
  <c r="AS129" i="78"/>
  <c r="AS129" i="75"/>
  <c r="AS129" i="73"/>
  <c r="AS129" i="87"/>
  <c r="AS129" i="74"/>
  <c r="AS129" i="81"/>
  <c r="AS129" i="86"/>
  <c r="AI185" i="74"/>
  <c r="AI185" i="73"/>
  <c r="AI185" i="86"/>
  <c r="AI185" i="87"/>
  <c r="AI185" i="81"/>
  <c r="AI185" i="75"/>
  <c r="AI185" i="78"/>
  <c r="AJ51" i="74"/>
  <c r="AJ51" i="86"/>
  <c r="AJ51" i="87"/>
  <c r="AJ51" i="81"/>
  <c r="AJ51" i="78"/>
  <c r="AJ51" i="73"/>
  <c r="AJ51" i="75"/>
  <c r="AJ233" i="86"/>
  <c r="AJ233" i="78"/>
  <c r="AJ233" i="81"/>
  <c r="AL17" i="81"/>
  <c r="AL17" i="74"/>
  <c r="AL17" i="86"/>
  <c r="AL17" i="87"/>
  <c r="AL17" i="73"/>
  <c r="AL17" i="78"/>
  <c r="AL17" i="75"/>
  <c r="AI293" i="86"/>
  <c r="AI293" i="78"/>
  <c r="AI293" i="81"/>
  <c r="AQ37" i="87"/>
  <c r="AQ37" i="73"/>
  <c r="AQ37" i="86"/>
  <c r="AQ37" i="74"/>
  <c r="AQ37" i="81"/>
  <c r="AQ37" i="78"/>
  <c r="AQ37" i="75"/>
  <c r="AS105" i="86"/>
  <c r="AS105" i="74"/>
  <c r="AS105" i="73"/>
  <c r="AS105" i="78"/>
  <c r="AS105" i="81"/>
  <c r="AS105" i="75"/>
  <c r="AS105" i="87"/>
  <c r="AK197" i="81"/>
  <c r="AK197" i="74"/>
  <c r="AK197" i="78"/>
  <c r="AK197" i="87"/>
  <c r="AK197" i="73"/>
  <c r="AK197" i="75"/>
  <c r="AK197" i="86"/>
  <c r="AS111" i="75"/>
  <c r="AS111" i="73"/>
  <c r="AS111" i="86"/>
  <c r="AS111" i="81"/>
  <c r="AS111" i="74"/>
  <c r="AS111" i="87"/>
  <c r="AS111" i="78"/>
  <c r="AP96" i="81"/>
  <c r="AP96" i="73"/>
  <c r="AP96" i="86"/>
  <c r="AP96" i="78"/>
  <c r="AP96" i="75"/>
  <c r="AP96" i="87"/>
  <c r="AP96" i="74"/>
  <c r="AT269" i="81"/>
  <c r="AT269" i="86"/>
  <c r="AT269" i="78"/>
  <c r="AQ232" i="86"/>
  <c r="AQ232" i="81"/>
  <c r="AQ232" i="78"/>
  <c r="AP216" i="75"/>
  <c r="AP216" i="87"/>
  <c r="AP216" i="86"/>
  <c r="AP216" i="74"/>
  <c r="AP216" i="73"/>
  <c r="AP216" i="78"/>
  <c r="AP216" i="81"/>
  <c r="AJ158" i="75"/>
  <c r="AJ158" i="86"/>
  <c r="AJ158" i="81"/>
  <c r="AJ158" i="73"/>
  <c r="AJ158" i="74"/>
  <c r="AJ158" i="87"/>
  <c r="AJ158" i="78"/>
  <c r="AT46" i="87"/>
  <c r="AT46" i="78"/>
  <c r="AT46" i="86"/>
  <c r="AT46" i="74"/>
  <c r="AT46" i="81"/>
  <c r="AT46" i="73"/>
  <c r="AT46" i="75"/>
  <c r="AR282" i="81"/>
  <c r="AR282" i="86"/>
  <c r="AR282" i="78"/>
  <c r="AP322" i="81"/>
  <c r="AP322" i="86"/>
  <c r="AP322" i="78"/>
  <c r="AJ27" i="87"/>
  <c r="AJ27" i="86"/>
  <c r="AJ27" i="81"/>
  <c r="AJ27" i="78"/>
  <c r="AJ27" i="73"/>
  <c r="AJ27" i="75"/>
  <c r="AJ27" i="74"/>
  <c r="AJ33" i="75"/>
  <c r="AJ33" i="73"/>
  <c r="AJ33" i="87"/>
  <c r="AJ33" i="74"/>
  <c r="AJ33" i="78"/>
  <c r="AJ33" i="81"/>
  <c r="AJ33" i="86"/>
  <c r="AT36" i="86"/>
  <c r="AT36" i="81"/>
  <c r="AT36" i="75"/>
  <c r="AT36" i="87"/>
  <c r="AT36" i="73"/>
  <c r="AT36" i="74"/>
  <c r="AT36" i="78"/>
  <c r="AL52" i="74"/>
  <c r="AL52" i="86"/>
  <c r="AL52" i="87"/>
  <c r="AL52" i="75"/>
  <c r="AL52" i="78"/>
  <c r="AL52" i="73"/>
  <c r="AL52" i="81"/>
  <c r="AL53" i="87"/>
  <c r="AL53" i="86"/>
  <c r="AL53" i="75"/>
  <c r="AL53" i="81"/>
  <c r="AL53" i="74"/>
  <c r="AL53" i="78"/>
  <c r="AL53" i="73"/>
  <c r="AJ361" i="81"/>
  <c r="AJ361" i="78"/>
  <c r="AJ361" i="86"/>
  <c r="AT123" i="75"/>
  <c r="AT123" i="86"/>
  <c r="AT123" i="73"/>
  <c r="AT123" i="78"/>
  <c r="AT123" i="81"/>
  <c r="AT123" i="74"/>
  <c r="AT123" i="87"/>
  <c r="AL51" i="74"/>
  <c r="AL51" i="81"/>
  <c r="AL51" i="73"/>
  <c r="AL51" i="86"/>
  <c r="AL51" i="75"/>
  <c r="AL51" i="87"/>
  <c r="AL51" i="78"/>
  <c r="AI11" i="75"/>
  <c r="AI11" i="86"/>
  <c r="AI11" i="73"/>
  <c r="AI11" i="81"/>
  <c r="AI11" i="78"/>
  <c r="AI11" i="74"/>
  <c r="AI11" i="87"/>
  <c r="AL154" i="86"/>
  <c r="AL154" i="81"/>
  <c r="AL154" i="87"/>
  <c r="AL154" i="73"/>
  <c r="AL154" i="78"/>
  <c r="AL154" i="75"/>
  <c r="AL154" i="74"/>
  <c r="AP141" i="73"/>
  <c r="AP141" i="81"/>
  <c r="AP141" i="87"/>
  <c r="AP141" i="86"/>
  <c r="AP141" i="75"/>
  <c r="AP141" i="74"/>
  <c r="AP141" i="78"/>
  <c r="AS200" i="73"/>
  <c r="AS200" i="74"/>
  <c r="AS200" i="86"/>
  <c r="AS200" i="75"/>
  <c r="AS200" i="81"/>
  <c r="AS200" i="87"/>
  <c r="AS200" i="78"/>
  <c r="AL206" i="78"/>
  <c r="AL206" i="73"/>
  <c r="AL206" i="75"/>
  <c r="AL206" i="86"/>
  <c r="AL206" i="87"/>
  <c r="AL206" i="74"/>
  <c r="AL206" i="81"/>
  <c r="AM80" i="87"/>
  <c r="AM80" i="75"/>
  <c r="AM80" i="73"/>
  <c r="AM80" i="81"/>
  <c r="AM80" i="86"/>
  <c r="AM80" i="74"/>
  <c r="AM80" i="78"/>
  <c r="AT249" i="86"/>
  <c r="AT249" i="78"/>
  <c r="AT249" i="81"/>
  <c r="AP166" i="73"/>
  <c r="AP166" i="75"/>
  <c r="AP166" i="86"/>
  <c r="AP166" i="81"/>
  <c r="AP166" i="74"/>
  <c r="AP166" i="87"/>
  <c r="AP166" i="78"/>
  <c r="AQ115" i="86"/>
  <c r="AQ115" i="73"/>
  <c r="AQ115" i="75"/>
  <c r="AQ115" i="87"/>
  <c r="AQ115" i="78"/>
  <c r="AQ115" i="74"/>
  <c r="AQ115" i="81"/>
  <c r="AS248" i="81"/>
  <c r="AS248" i="78"/>
  <c r="AS248" i="86"/>
  <c r="AL183" i="74"/>
  <c r="AL183" i="78"/>
  <c r="AL183" i="86"/>
  <c r="AL183" i="87"/>
  <c r="AL183" i="75"/>
  <c r="AL183" i="73"/>
  <c r="AL183" i="81"/>
  <c r="AP127" i="73"/>
  <c r="AP127" i="78"/>
  <c r="AP127" i="74"/>
  <c r="AP127" i="86"/>
  <c r="AP127" i="87"/>
  <c r="AP127" i="75"/>
  <c r="AP127" i="81"/>
  <c r="AK134" i="73"/>
  <c r="AK134" i="87"/>
  <c r="AK134" i="81"/>
  <c r="AK134" i="78"/>
  <c r="AK134" i="74"/>
  <c r="AK134" i="75"/>
  <c r="AK134" i="86"/>
  <c r="AK317" i="78"/>
  <c r="AK317" i="86"/>
  <c r="AK317" i="81"/>
  <c r="AL279" i="78"/>
  <c r="AL279" i="86"/>
  <c r="AL279" i="81"/>
  <c r="AI238" i="81"/>
  <c r="AI238" i="86"/>
  <c r="AI238" i="78"/>
  <c r="AJ171" i="87"/>
  <c r="AJ171" i="78"/>
  <c r="AJ171" i="81"/>
  <c r="AJ171" i="73"/>
  <c r="AJ171" i="75"/>
  <c r="AJ171" i="86"/>
  <c r="AJ171" i="74"/>
  <c r="AQ126" i="78"/>
  <c r="AQ126" i="74"/>
  <c r="AQ126" i="87"/>
  <c r="AQ126" i="86"/>
  <c r="AQ126" i="73"/>
  <c r="AQ126" i="81"/>
  <c r="AQ126" i="75"/>
  <c r="AM279" i="86"/>
  <c r="AM279" i="81"/>
  <c r="AM279" i="78"/>
  <c r="AI226" i="78"/>
  <c r="AI226" i="86"/>
  <c r="AI226" i="81"/>
  <c r="AJ81" i="75"/>
  <c r="AJ81" i="78"/>
  <c r="AJ81" i="74"/>
  <c r="AJ81" i="86"/>
  <c r="AJ81" i="87"/>
  <c r="AJ81" i="73"/>
  <c r="AJ81" i="81"/>
  <c r="AL31" i="75"/>
  <c r="AL31" i="73"/>
  <c r="AL31" i="81"/>
  <c r="AL31" i="87"/>
  <c r="AL31" i="86"/>
  <c r="AL31" i="74"/>
  <c r="AL31" i="78"/>
  <c r="AM219" i="73"/>
  <c r="AM219" i="75"/>
  <c r="AM219" i="81"/>
  <c r="AM219" i="78"/>
  <c r="AM219" i="86"/>
  <c r="AM219" i="74"/>
  <c r="AM219" i="87"/>
  <c r="AK138" i="73"/>
  <c r="AK138" i="87"/>
  <c r="AK138" i="75"/>
  <c r="AK138" i="78"/>
  <c r="AK138" i="74"/>
  <c r="AK138" i="81"/>
  <c r="AK138" i="86"/>
  <c r="AM221" i="74"/>
  <c r="AM221" i="73"/>
  <c r="AM221" i="81"/>
  <c r="AM221" i="86"/>
  <c r="AM221" i="75"/>
  <c r="AM221" i="87"/>
  <c r="AM221" i="78"/>
  <c r="AM29" i="74"/>
  <c r="AM29" i="87"/>
  <c r="AM29" i="81"/>
  <c r="AM29" i="86"/>
  <c r="AM29" i="78"/>
  <c r="AM29" i="73"/>
  <c r="AM29" i="75"/>
  <c r="AP136" i="75"/>
  <c r="AP136" i="86"/>
  <c r="AP136" i="74"/>
  <c r="AP136" i="73"/>
  <c r="AP136" i="87"/>
  <c r="AP136" i="81"/>
  <c r="AP136" i="78"/>
  <c r="AK251" i="81"/>
  <c r="AK251" i="86"/>
  <c r="AK251" i="78"/>
  <c r="AT50" i="81"/>
  <c r="AT50" i="75"/>
  <c r="AT50" i="73"/>
  <c r="AT50" i="78"/>
  <c r="AT50" i="87"/>
  <c r="AT50" i="74"/>
  <c r="AT50" i="86"/>
  <c r="AI8" i="75"/>
  <c r="AI8" i="81"/>
  <c r="AI8" i="78"/>
  <c r="AI8" i="73"/>
  <c r="AI8" i="87"/>
  <c r="AI8" i="86"/>
  <c r="AI8" i="74"/>
  <c r="AQ224" i="81"/>
  <c r="AQ224" i="86"/>
  <c r="AQ224" i="78"/>
  <c r="AS15" i="78"/>
  <c r="AS15" i="81"/>
  <c r="AS15" i="86"/>
  <c r="AS15" i="75"/>
  <c r="AS15" i="74"/>
  <c r="AS15" i="87"/>
  <c r="AS15" i="73"/>
  <c r="AT307" i="86"/>
  <c r="AT307" i="78"/>
  <c r="AT307" i="81"/>
  <c r="AJ181" i="81"/>
  <c r="AJ181" i="74"/>
  <c r="AJ181" i="73"/>
  <c r="AJ181" i="87"/>
  <c r="AJ181" i="78"/>
  <c r="AJ181" i="75"/>
  <c r="AJ181" i="86"/>
  <c r="AT215" i="81"/>
  <c r="AT215" i="87"/>
  <c r="AT215" i="73"/>
  <c r="AT215" i="78"/>
  <c r="AT215" i="75"/>
  <c r="AT215" i="74"/>
  <c r="AT215" i="86"/>
  <c r="AS102" i="74"/>
  <c r="AS102" i="78"/>
  <c r="AS102" i="81"/>
  <c r="AS102" i="86"/>
  <c r="AS102" i="73"/>
  <c r="AS102" i="75"/>
  <c r="AS102" i="87"/>
  <c r="AR309" i="86"/>
  <c r="AR309" i="81"/>
  <c r="AR309" i="78"/>
  <c r="AI71" i="78"/>
  <c r="AI71" i="87"/>
  <c r="AI71" i="81"/>
  <c r="AI71" i="86"/>
  <c r="AI71" i="73"/>
  <c r="AI71" i="74"/>
  <c r="AI71" i="75"/>
  <c r="AL329" i="81"/>
  <c r="AL329" i="86"/>
  <c r="AL329" i="78"/>
  <c r="AR127" i="87"/>
  <c r="AR127" i="73"/>
  <c r="AR127" i="74"/>
  <c r="AR127" i="81"/>
  <c r="AR127" i="86"/>
  <c r="AR127" i="75"/>
  <c r="AR127" i="78"/>
  <c r="AJ184" i="87"/>
  <c r="AJ184" i="78"/>
  <c r="AJ184" i="86"/>
  <c r="AJ184" i="81"/>
  <c r="AJ184" i="75"/>
  <c r="AJ184" i="73"/>
  <c r="AJ184" i="74"/>
  <c r="AJ260" i="81"/>
  <c r="AJ260" i="86"/>
  <c r="AJ260" i="78"/>
  <c r="AP11" i="73"/>
  <c r="AP11" i="74"/>
  <c r="AP11" i="86"/>
  <c r="AP11" i="78"/>
  <c r="AP11" i="87"/>
  <c r="AP11" i="81"/>
  <c r="AP11" i="75"/>
  <c r="AS221" i="87"/>
  <c r="AS221" i="86"/>
  <c r="AS221" i="75"/>
  <c r="AS221" i="73"/>
  <c r="AS221" i="74"/>
  <c r="AS221" i="78"/>
  <c r="AS221" i="81"/>
  <c r="AJ203" i="81"/>
  <c r="AJ203" i="75"/>
  <c r="AJ203" i="74"/>
  <c r="AJ203" i="73"/>
  <c r="AJ203" i="87"/>
  <c r="AJ203" i="86"/>
  <c r="AJ203" i="78"/>
  <c r="AM167" i="73"/>
  <c r="AM167" i="87"/>
  <c r="AM167" i="74"/>
  <c r="AM167" i="78"/>
  <c r="AM167" i="75"/>
  <c r="AM167" i="81"/>
  <c r="AM167" i="86"/>
  <c r="AR186" i="73"/>
  <c r="AR186" i="78"/>
  <c r="AR186" i="86"/>
  <c r="AR186" i="81"/>
  <c r="AR186" i="87"/>
  <c r="AR186" i="75"/>
  <c r="AR186" i="74"/>
  <c r="AQ300" i="78"/>
  <c r="AQ300" i="86"/>
  <c r="AQ300" i="81"/>
  <c r="AQ171" i="74"/>
  <c r="AQ171" i="81"/>
  <c r="AQ171" i="87"/>
  <c r="AQ171" i="78"/>
  <c r="AQ171" i="75"/>
  <c r="AQ171" i="86"/>
  <c r="AQ171" i="73"/>
  <c r="AM232" i="81"/>
  <c r="AM232" i="78"/>
  <c r="AM232" i="86"/>
  <c r="AL195" i="86"/>
  <c r="AL195" i="81"/>
  <c r="AL195" i="73"/>
  <c r="AL195" i="74"/>
  <c r="AL195" i="75"/>
  <c r="AL195" i="87"/>
  <c r="AL195" i="78"/>
  <c r="AK146" i="87"/>
  <c r="AK146" i="74"/>
  <c r="AK146" i="78"/>
  <c r="AK146" i="75"/>
  <c r="AK146" i="73"/>
  <c r="AK146" i="81"/>
  <c r="AK146" i="86"/>
  <c r="AQ24" i="74"/>
  <c r="AQ24" i="87"/>
  <c r="AQ24" i="78"/>
  <c r="AQ24" i="81"/>
  <c r="AQ24" i="73"/>
  <c r="AQ24" i="75"/>
  <c r="AQ24" i="86"/>
  <c r="AR336" i="86"/>
  <c r="AR336" i="78"/>
  <c r="AR336" i="81"/>
  <c r="AQ325" i="81"/>
  <c r="AQ325" i="78"/>
  <c r="AQ325" i="86"/>
  <c r="AQ330" i="78"/>
  <c r="AQ330" i="86"/>
  <c r="AQ330" i="81"/>
  <c r="AQ285" i="78"/>
  <c r="AQ285" i="86"/>
  <c r="AQ285" i="81"/>
  <c r="AP330" i="81"/>
  <c r="AP330" i="78"/>
  <c r="AP330" i="86"/>
  <c r="AK340" i="86"/>
  <c r="AK340" i="81"/>
  <c r="AK340" i="78"/>
  <c r="AL24" i="81"/>
  <c r="AL24" i="74"/>
  <c r="AL24" i="86"/>
  <c r="AL24" i="87"/>
  <c r="AL24" i="78"/>
  <c r="AL24" i="75"/>
  <c r="AL24" i="73"/>
  <c r="AI260" i="81"/>
  <c r="AI260" i="86"/>
  <c r="AI260" i="78"/>
  <c r="AM226" i="81"/>
  <c r="AM226" i="78"/>
  <c r="AM226" i="86"/>
  <c r="AK234" i="81"/>
  <c r="AK234" i="78"/>
  <c r="AK234" i="86"/>
  <c r="AT209" i="86"/>
  <c r="AT209" i="75"/>
  <c r="AT209" i="81"/>
  <c r="AT209" i="78"/>
  <c r="AT209" i="74"/>
  <c r="AT209" i="73"/>
  <c r="AT209" i="87"/>
  <c r="AK300" i="81"/>
  <c r="AK300" i="86"/>
  <c r="AK300" i="78"/>
  <c r="AQ157" i="74"/>
  <c r="AQ157" i="86"/>
  <c r="AQ157" i="75"/>
  <c r="AQ157" i="81"/>
  <c r="AQ157" i="87"/>
  <c r="AQ157" i="73"/>
  <c r="AQ157" i="78"/>
  <c r="AP272" i="81"/>
  <c r="AP272" i="78"/>
  <c r="AP272" i="86"/>
  <c r="AJ29" i="78"/>
  <c r="AJ29" i="73"/>
  <c r="AJ29" i="75"/>
  <c r="AJ29" i="87"/>
  <c r="AJ29" i="86"/>
  <c r="AJ29" i="74"/>
  <c r="AJ29" i="81"/>
  <c r="AT322" i="78"/>
  <c r="AT322" i="81"/>
  <c r="AT322" i="86"/>
  <c r="AI178" i="73"/>
  <c r="AI178" i="86"/>
  <c r="AI178" i="81"/>
  <c r="AI178" i="74"/>
  <c r="AI178" i="87"/>
  <c r="AI178" i="78"/>
  <c r="AI178" i="75"/>
  <c r="AP356" i="81"/>
  <c r="AP356" i="86"/>
  <c r="AP356" i="78"/>
  <c r="AJ330" i="81"/>
  <c r="AJ330" i="78"/>
  <c r="AJ330" i="86"/>
  <c r="AP107" i="81"/>
  <c r="AP107" i="73"/>
  <c r="AP107" i="74"/>
  <c r="AP107" i="75"/>
  <c r="AP107" i="78"/>
  <c r="AP107" i="87"/>
  <c r="AP107" i="86"/>
  <c r="AM84" i="87"/>
  <c r="AM84" i="81"/>
  <c r="AM84" i="75"/>
  <c r="AM84" i="73"/>
  <c r="AM84" i="74"/>
  <c r="AM84" i="86"/>
  <c r="AM84" i="78"/>
  <c r="AR339" i="78"/>
  <c r="AR339" i="81"/>
  <c r="AR339" i="86"/>
  <c r="AM23" i="81"/>
  <c r="AM23" i="74"/>
  <c r="AM23" i="73"/>
  <c r="AM23" i="86"/>
  <c r="AM23" i="87"/>
  <c r="AM23" i="75"/>
  <c r="AM23" i="78"/>
  <c r="AM114" i="86"/>
  <c r="AM114" i="87"/>
  <c r="AM114" i="78"/>
  <c r="AM114" i="81"/>
  <c r="AM114" i="74"/>
  <c r="AM114" i="75"/>
  <c r="AM114" i="73"/>
  <c r="AQ164" i="75"/>
  <c r="AQ164" i="86"/>
  <c r="AQ164" i="78"/>
  <c r="AQ164" i="73"/>
  <c r="AQ164" i="74"/>
  <c r="AQ164" i="87"/>
  <c r="AQ164" i="81"/>
  <c r="AT332" i="81"/>
  <c r="AT332" i="78"/>
  <c r="AT332" i="86"/>
  <c r="AJ82" i="73"/>
  <c r="AJ82" i="78"/>
  <c r="AJ82" i="86"/>
  <c r="AJ82" i="75"/>
  <c r="AJ82" i="81"/>
  <c r="AJ82" i="87"/>
  <c r="AJ82" i="74"/>
  <c r="AQ173" i="86"/>
  <c r="AQ173" i="73"/>
  <c r="AQ173" i="78"/>
  <c r="AQ173" i="81"/>
  <c r="AQ173" i="75"/>
  <c r="AQ173" i="87"/>
  <c r="AQ173" i="74"/>
  <c r="AL93" i="81"/>
  <c r="AL93" i="86"/>
  <c r="AL93" i="78"/>
  <c r="AL93" i="74"/>
  <c r="AL93" i="75"/>
  <c r="AL93" i="87"/>
  <c r="AL93" i="73"/>
  <c r="AY89" i="63"/>
  <c r="AQ102" i="78"/>
  <c r="AQ102" i="81"/>
  <c r="AQ102" i="74"/>
  <c r="AQ102" i="86"/>
  <c r="AQ102" i="87"/>
  <c r="AQ102" i="73"/>
  <c r="AQ102" i="75"/>
  <c r="AJ76" i="86"/>
  <c r="AJ76" i="75"/>
  <c r="AJ76" i="74"/>
  <c r="AJ76" i="73"/>
  <c r="AJ76" i="81"/>
  <c r="AJ76" i="78"/>
  <c r="AJ76" i="87"/>
  <c r="AI6" i="87"/>
  <c r="AI6" i="74"/>
  <c r="AI6" i="75"/>
  <c r="AI6" i="81"/>
  <c r="AI6" i="78"/>
  <c r="AI6" i="86"/>
  <c r="AI6" i="73"/>
  <c r="AJ338" i="78"/>
  <c r="AJ338" i="81"/>
  <c r="AJ338" i="86"/>
  <c r="AM149" i="87"/>
  <c r="AM149" i="81"/>
  <c r="AM149" i="73"/>
  <c r="AM149" i="75"/>
  <c r="AM149" i="86"/>
  <c r="AM149" i="74"/>
  <c r="AM149" i="78"/>
  <c r="AM360" i="78"/>
  <c r="AM360" i="81"/>
  <c r="AM360" i="86"/>
  <c r="AK322" i="81"/>
  <c r="AK322" i="86"/>
  <c r="AK322" i="78"/>
  <c r="AT330" i="81"/>
  <c r="AT330" i="86"/>
  <c r="AT330" i="78"/>
  <c r="AM185" i="81"/>
  <c r="AM185" i="86"/>
  <c r="AM185" i="87"/>
  <c r="AM185" i="73"/>
  <c r="AM185" i="78"/>
  <c r="AM185" i="74"/>
  <c r="AM185" i="75"/>
  <c r="AR115" i="81"/>
  <c r="AR115" i="75"/>
  <c r="AR115" i="86"/>
  <c r="AR115" i="73"/>
  <c r="AR115" i="87"/>
  <c r="AR115" i="74"/>
  <c r="AR115" i="78"/>
  <c r="AR156" i="87"/>
  <c r="AR156" i="86"/>
  <c r="AR156" i="75"/>
  <c r="AR156" i="74"/>
  <c r="AR156" i="73"/>
  <c r="AR156" i="78"/>
  <c r="AR156" i="81"/>
  <c r="AP50" i="87"/>
  <c r="AP50" i="86"/>
  <c r="AP50" i="75"/>
  <c r="AP50" i="78"/>
  <c r="AP50" i="73"/>
  <c r="AP50" i="81"/>
  <c r="AP50" i="74"/>
  <c r="AQ41" i="75"/>
  <c r="AQ41" i="81"/>
  <c r="AQ41" i="78"/>
  <c r="AQ41" i="73"/>
  <c r="AQ41" i="86"/>
  <c r="AQ41" i="87"/>
  <c r="AQ41" i="74"/>
  <c r="AI180" i="87"/>
  <c r="AI180" i="78"/>
  <c r="AI180" i="86"/>
  <c r="AI180" i="73"/>
  <c r="AI180" i="74"/>
  <c r="AI180" i="81"/>
  <c r="AI180" i="75"/>
  <c r="AI89" i="73"/>
  <c r="AI89" i="81"/>
  <c r="AI89" i="78"/>
  <c r="AI89" i="87"/>
  <c r="AI89" i="75"/>
  <c r="AI89" i="86"/>
  <c r="AI89" i="74"/>
  <c r="AP113" i="75"/>
  <c r="AP113" i="81"/>
  <c r="AP113" i="73"/>
  <c r="AP113" i="74"/>
  <c r="AP113" i="86"/>
  <c r="AP113" i="87"/>
  <c r="AP113" i="78"/>
  <c r="AS264" i="78"/>
  <c r="AS264" i="86"/>
  <c r="AS264" i="81"/>
  <c r="AL304" i="86"/>
  <c r="AL304" i="78"/>
  <c r="AL304" i="81"/>
  <c r="AQ162" i="78"/>
  <c r="AQ162" i="87"/>
  <c r="AQ162" i="75"/>
  <c r="AQ162" i="74"/>
  <c r="AQ162" i="81"/>
  <c r="AQ162" i="73"/>
  <c r="AQ162" i="86"/>
  <c r="AK184" i="87"/>
  <c r="AK184" i="86"/>
  <c r="AK184" i="73"/>
  <c r="AK184" i="74"/>
  <c r="AK184" i="75"/>
  <c r="AK184" i="81"/>
  <c r="AK184" i="78"/>
  <c r="AK293" i="81"/>
  <c r="AK293" i="78"/>
  <c r="AK293" i="86"/>
  <c r="AR140" i="74"/>
  <c r="AR140" i="86"/>
  <c r="AR140" i="73"/>
  <c r="AR140" i="87"/>
  <c r="AR140" i="81"/>
  <c r="AR140" i="78"/>
  <c r="AR140" i="75"/>
  <c r="AI143" i="87"/>
  <c r="AI143" i="78"/>
  <c r="AI143" i="86"/>
  <c r="AI143" i="75"/>
  <c r="AI143" i="81"/>
  <c r="AI143" i="74"/>
  <c r="AI143" i="73"/>
  <c r="AK70" i="73"/>
  <c r="AK70" i="75"/>
  <c r="AK70" i="86"/>
  <c r="AK70" i="74"/>
  <c r="AK70" i="81"/>
  <c r="AK70" i="78"/>
  <c r="AK70" i="87"/>
  <c r="AR259" i="86"/>
  <c r="AR259" i="81"/>
  <c r="AR259" i="78"/>
  <c r="AK241" i="86"/>
  <c r="AK241" i="81"/>
  <c r="AK241" i="78"/>
  <c r="AT86" i="75"/>
  <c r="AT86" i="81"/>
  <c r="AT86" i="87"/>
  <c r="AT86" i="74"/>
  <c r="AT86" i="73"/>
  <c r="AT86" i="78"/>
  <c r="AT86" i="86"/>
  <c r="AK96" i="87"/>
  <c r="AK96" i="75"/>
  <c r="AK96" i="81"/>
  <c r="AK96" i="73"/>
  <c r="AK96" i="86"/>
  <c r="AK96" i="78"/>
  <c r="AK96" i="74"/>
  <c r="AL361" i="81"/>
  <c r="AL361" i="78"/>
  <c r="AL361" i="86"/>
  <c r="AJ131" i="74"/>
  <c r="AJ131" i="73"/>
  <c r="AJ131" i="81"/>
  <c r="AJ131" i="75"/>
  <c r="AJ131" i="78"/>
  <c r="AJ131" i="86"/>
  <c r="AJ131" i="87"/>
  <c r="AJ190" i="87"/>
  <c r="AJ190" i="81"/>
  <c r="AJ190" i="86"/>
  <c r="AJ190" i="78"/>
  <c r="AJ190" i="75"/>
  <c r="AJ190" i="74"/>
  <c r="AJ190" i="73"/>
  <c r="AP137" i="81"/>
  <c r="AP137" i="87"/>
  <c r="AP137" i="78"/>
  <c r="AP137" i="86"/>
  <c r="AP137" i="74"/>
  <c r="AP137" i="75"/>
  <c r="AP137" i="73"/>
  <c r="AS165" i="78"/>
  <c r="AS165" i="75"/>
  <c r="AS165" i="87"/>
  <c r="AS165" i="73"/>
  <c r="AS165" i="74"/>
  <c r="AS165" i="86"/>
  <c r="AS165" i="81"/>
  <c r="AQ155" i="74"/>
  <c r="AQ155" i="81"/>
  <c r="AQ155" i="87"/>
  <c r="AQ155" i="78"/>
  <c r="AQ155" i="86"/>
  <c r="AQ155" i="73"/>
  <c r="AQ155" i="75"/>
  <c r="AR61" i="75"/>
  <c r="AR61" i="87"/>
  <c r="AR61" i="86"/>
  <c r="AR61" i="74"/>
  <c r="AR61" i="73"/>
  <c r="AR61" i="81"/>
  <c r="AR61" i="78"/>
  <c r="AL283" i="81"/>
  <c r="AL283" i="78"/>
  <c r="AL283" i="86"/>
  <c r="AM342" i="86"/>
  <c r="AM342" i="78"/>
  <c r="AM342" i="81"/>
  <c r="AS342" i="86"/>
  <c r="AS342" i="81"/>
  <c r="AS342" i="78"/>
  <c r="AJ35" i="74"/>
  <c r="AJ35" i="87"/>
  <c r="AJ35" i="86"/>
  <c r="AJ35" i="81"/>
  <c r="AJ35" i="73"/>
  <c r="AJ35" i="75"/>
  <c r="AJ35" i="78"/>
  <c r="AS48" i="78"/>
  <c r="AS48" i="86"/>
  <c r="AS48" i="81"/>
  <c r="AS48" i="74"/>
  <c r="AS48" i="73"/>
  <c r="AS48" i="75"/>
  <c r="AS48" i="87"/>
  <c r="AT348" i="81"/>
  <c r="AT348" i="86"/>
  <c r="AT348" i="78"/>
  <c r="AJ346" i="86"/>
  <c r="AJ346" i="78"/>
  <c r="AJ346" i="81"/>
  <c r="AL49" i="81"/>
  <c r="AL49" i="73"/>
  <c r="AL49" i="75"/>
  <c r="AL49" i="74"/>
  <c r="AL49" i="78"/>
  <c r="AL49" i="86"/>
  <c r="AL49" i="87"/>
  <c r="AL10" i="81"/>
  <c r="AL10" i="75"/>
  <c r="AL10" i="86"/>
  <c r="AL10" i="78"/>
  <c r="AL10" i="73"/>
  <c r="AL10" i="74"/>
  <c r="AL10" i="87"/>
  <c r="AJ303" i="78"/>
  <c r="AJ303" i="86"/>
  <c r="AJ303" i="81"/>
  <c r="AP229" i="81"/>
  <c r="AP229" i="86"/>
  <c r="AP229" i="78"/>
  <c r="AJ286" i="86"/>
  <c r="AJ286" i="78"/>
  <c r="AJ286" i="81"/>
  <c r="AI320" i="78"/>
  <c r="AI320" i="86"/>
  <c r="AI320" i="81"/>
  <c r="AT49" i="86"/>
  <c r="AT49" i="81"/>
  <c r="AT49" i="74"/>
  <c r="AT49" i="87"/>
  <c r="AT49" i="78"/>
  <c r="AT49" i="73"/>
  <c r="AT49" i="75"/>
  <c r="AP14" i="73"/>
  <c r="AP14" i="74"/>
  <c r="AP14" i="78"/>
  <c r="AP14" i="81"/>
  <c r="AP14" i="87"/>
  <c r="AP14" i="75"/>
  <c r="AP14" i="86"/>
  <c r="AI230" i="81"/>
  <c r="AI230" i="86"/>
  <c r="AI230" i="78"/>
  <c r="AL37" i="81"/>
  <c r="AL37" i="78"/>
  <c r="AL37" i="73"/>
  <c r="AL37" i="87"/>
  <c r="AL37" i="75"/>
  <c r="AL37" i="86"/>
  <c r="AL37" i="74"/>
  <c r="AL215" i="78"/>
  <c r="AL215" i="73"/>
  <c r="AL215" i="81"/>
  <c r="AL215" i="74"/>
  <c r="AL215" i="86"/>
  <c r="AL215" i="75"/>
  <c r="AL215" i="87"/>
  <c r="AT114" i="78"/>
  <c r="AT114" i="86"/>
  <c r="AT114" i="87"/>
  <c r="AT114" i="75"/>
  <c r="AT114" i="73"/>
  <c r="AT114" i="74"/>
  <c r="AT114" i="81"/>
  <c r="AL156" i="74"/>
  <c r="AL156" i="87"/>
  <c r="AL156" i="78"/>
  <c r="AL156" i="73"/>
  <c r="AL156" i="75"/>
  <c r="AL156" i="86"/>
  <c r="AL156" i="81"/>
  <c r="AK117" i="73"/>
  <c r="AK117" i="74"/>
  <c r="AK117" i="81"/>
  <c r="AK117" i="78"/>
  <c r="AK117" i="86"/>
  <c r="AK117" i="87"/>
  <c r="AK117" i="75"/>
  <c r="AL97" i="87"/>
  <c r="AL97" i="74"/>
  <c r="AL97" i="81"/>
  <c r="AL97" i="73"/>
  <c r="AL97" i="75"/>
  <c r="AL97" i="86"/>
  <c r="AL97" i="78"/>
  <c r="AR363" i="81"/>
  <c r="AR363" i="86"/>
  <c r="AR363" i="78"/>
  <c r="AR292" i="81"/>
  <c r="AR292" i="86"/>
  <c r="AR292" i="78"/>
  <c r="AM49" i="78"/>
  <c r="AM49" i="81"/>
  <c r="AM49" i="73"/>
  <c r="AM49" i="75"/>
  <c r="AM49" i="86"/>
  <c r="AM49" i="74"/>
  <c r="AM49" i="87"/>
  <c r="AR59" i="87"/>
  <c r="AR59" i="78"/>
  <c r="AR59" i="73"/>
  <c r="AR59" i="75"/>
  <c r="AR59" i="86"/>
  <c r="AR59" i="81"/>
  <c r="AR59" i="74"/>
  <c r="AQ154" i="78"/>
  <c r="AQ154" i="74"/>
  <c r="AQ154" i="75"/>
  <c r="AQ154" i="87"/>
  <c r="AQ154" i="86"/>
  <c r="AQ154" i="73"/>
  <c r="AQ154" i="81"/>
  <c r="AK56" i="81"/>
  <c r="AK56" i="86"/>
  <c r="AK56" i="78"/>
  <c r="AK56" i="73"/>
  <c r="AK56" i="74"/>
  <c r="AK56" i="87"/>
  <c r="AK56" i="75"/>
  <c r="AI127" i="86"/>
  <c r="AI127" i="73"/>
  <c r="AI127" i="87"/>
  <c r="AI127" i="78"/>
  <c r="AI127" i="74"/>
  <c r="AI127" i="75"/>
  <c r="AI127" i="81"/>
  <c r="AP311" i="81"/>
  <c r="AP311" i="78"/>
  <c r="AP311" i="86"/>
  <c r="AP342" i="86"/>
  <c r="AP342" i="78"/>
  <c r="AP342" i="81"/>
  <c r="AP327" i="81"/>
  <c r="AP327" i="86"/>
  <c r="AP327" i="78"/>
  <c r="AI45" i="74"/>
  <c r="AI45" i="86"/>
  <c r="AI45" i="73"/>
  <c r="AI45" i="75"/>
  <c r="AI45" i="78"/>
  <c r="AI45" i="81"/>
  <c r="AI45" i="87"/>
  <c r="AT288" i="86"/>
  <c r="AT288" i="81"/>
  <c r="AT288" i="78"/>
  <c r="AP165" i="81"/>
  <c r="AP165" i="73"/>
  <c r="AP165" i="75"/>
  <c r="AP165" i="87"/>
  <c r="AP165" i="74"/>
  <c r="AP165" i="78"/>
  <c r="AP165" i="86"/>
  <c r="AT28" i="87"/>
  <c r="AT28" i="73"/>
  <c r="AT28" i="81"/>
  <c r="AT28" i="86"/>
  <c r="AT28" i="74"/>
  <c r="AT28" i="75"/>
  <c r="AT28" i="78"/>
  <c r="AM330" i="81"/>
  <c r="AM330" i="86"/>
  <c r="AM330" i="78"/>
  <c r="AR270" i="81"/>
  <c r="AR270" i="78"/>
  <c r="AR270" i="86"/>
  <c r="AT131" i="75"/>
  <c r="AT131" i="74"/>
  <c r="AT131" i="73"/>
  <c r="AT131" i="81"/>
  <c r="AT131" i="87"/>
  <c r="AT131" i="86"/>
  <c r="AT131" i="78"/>
  <c r="AK67" i="78"/>
  <c r="AK67" i="74"/>
  <c r="AK67" i="73"/>
  <c r="AK67" i="81"/>
  <c r="AK67" i="75"/>
  <c r="AK67" i="86"/>
  <c r="AK67" i="87"/>
  <c r="AQ112" i="75"/>
  <c r="AQ112" i="86"/>
  <c r="AQ112" i="73"/>
  <c r="AQ112" i="78"/>
  <c r="AQ112" i="87"/>
  <c r="AQ112" i="74"/>
  <c r="AQ112" i="81"/>
  <c r="AT312" i="81"/>
  <c r="AT312" i="78"/>
  <c r="AT312" i="86"/>
  <c r="AJ134" i="78"/>
  <c r="AJ134" i="87"/>
  <c r="AJ134" i="73"/>
  <c r="AJ134" i="74"/>
  <c r="AJ134" i="75"/>
  <c r="AJ134" i="86"/>
  <c r="AJ134" i="81"/>
  <c r="AI144" i="75"/>
  <c r="AI144" i="81"/>
  <c r="AI144" i="87"/>
  <c r="AI144" i="78"/>
  <c r="AI144" i="74"/>
  <c r="AI144" i="86"/>
  <c r="AI144" i="73"/>
  <c r="AT302" i="78"/>
  <c r="AT302" i="86"/>
  <c r="AT302" i="81"/>
  <c r="AR303" i="86"/>
  <c r="AR303" i="81"/>
  <c r="AR303" i="78"/>
  <c r="AS241" i="78"/>
  <c r="AS241" i="81"/>
  <c r="AS241" i="86"/>
  <c r="AP54" i="87"/>
  <c r="AP54" i="73"/>
  <c r="AP54" i="74"/>
  <c r="AP54" i="81"/>
  <c r="AP54" i="78"/>
  <c r="AP54" i="86"/>
  <c r="AP54" i="75"/>
  <c r="AJ75" i="74"/>
  <c r="AJ75" i="78"/>
  <c r="AJ75" i="81"/>
  <c r="AJ75" i="75"/>
  <c r="AJ75" i="86"/>
  <c r="AJ75" i="73"/>
  <c r="AJ75" i="87"/>
  <c r="AP52" i="81"/>
  <c r="AP52" i="87"/>
  <c r="AP52" i="75"/>
  <c r="AP52" i="74"/>
  <c r="AP52" i="73"/>
  <c r="AP52" i="78"/>
  <c r="AP52" i="86"/>
  <c r="AK160" i="81"/>
  <c r="AK160" i="75"/>
  <c r="AK160" i="73"/>
  <c r="AK160" i="74"/>
  <c r="AK160" i="78"/>
  <c r="AK160" i="86"/>
  <c r="AK160" i="87"/>
  <c r="AT295" i="78"/>
  <c r="AT295" i="86"/>
  <c r="AT295" i="81"/>
  <c r="AM142" i="74"/>
  <c r="AM142" i="78"/>
  <c r="AM142" i="86"/>
  <c r="AM142" i="81"/>
  <c r="AM142" i="87"/>
  <c r="AM142" i="75"/>
  <c r="AM142" i="73"/>
  <c r="AP321" i="81"/>
  <c r="AP321" i="78"/>
  <c r="AP321" i="86"/>
  <c r="AK306" i="86"/>
  <c r="AK306" i="78"/>
  <c r="AK306" i="81"/>
  <c r="AT184" i="86"/>
  <c r="AT184" i="87"/>
  <c r="AT184" i="78"/>
  <c r="AT184" i="81"/>
  <c r="AT184" i="73"/>
  <c r="AT184" i="75"/>
  <c r="AT184" i="74"/>
  <c r="AQ303" i="78"/>
  <c r="AQ303" i="81"/>
  <c r="AQ303" i="86"/>
  <c r="AR41" i="81"/>
  <c r="AR41" i="78"/>
  <c r="AR41" i="87"/>
  <c r="AR41" i="86"/>
  <c r="AR41" i="74"/>
  <c r="AR41" i="73"/>
  <c r="AR41" i="75"/>
  <c r="AL150" i="86"/>
  <c r="AL150" i="73"/>
  <c r="AL150" i="78"/>
  <c r="AL150" i="87"/>
  <c r="AL150" i="74"/>
  <c r="AL150" i="75"/>
  <c r="AL150" i="81"/>
  <c r="AK194" i="86"/>
  <c r="AK194" i="74"/>
  <c r="AK194" i="81"/>
  <c r="AK194" i="75"/>
  <c r="AK194" i="78"/>
  <c r="AK194" i="87"/>
  <c r="AK194" i="73"/>
  <c r="AR69" i="78"/>
  <c r="AR69" i="75"/>
  <c r="AR69" i="81"/>
  <c r="AR69" i="73"/>
  <c r="AR69" i="74"/>
  <c r="AR69" i="87"/>
  <c r="AR69" i="86"/>
  <c r="AS12" i="78"/>
  <c r="AS12" i="86"/>
  <c r="AS12" i="74"/>
  <c r="AS12" i="75"/>
  <c r="AS12" i="81"/>
  <c r="AS12" i="73"/>
  <c r="AS12" i="87"/>
  <c r="AT329" i="78"/>
  <c r="AT329" i="81"/>
  <c r="AT329" i="86"/>
  <c r="AP79" i="75"/>
  <c r="AP79" i="81"/>
  <c r="AP79" i="78"/>
  <c r="AP79" i="87"/>
  <c r="AP79" i="86"/>
  <c r="AP79" i="73"/>
  <c r="AP79" i="74"/>
  <c r="AL338" i="78"/>
  <c r="AL338" i="81"/>
  <c r="AL338" i="86"/>
  <c r="AM186" i="81"/>
  <c r="AM186" i="78"/>
  <c r="AM186" i="86"/>
  <c r="AM186" i="73"/>
  <c r="AM186" i="75"/>
  <c r="AM186" i="87"/>
  <c r="AM186" i="74"/>
  <c r="AM346" i="81"/>
  <c r="AM346" i="86"/>
  <c r="AM346" i="78"/>
  <c r="AQ357" i="86"/>
  <c r="AQ357" i="78"/>
  <c r="AQ357" i="81"/>
  <c r="AT250" i="86"/>
  <c r="AT250" i="78"/>
  <c r="AT250" i="81"/>
  <c r="AL313" i="86"/>
  <c r="AL313" i="81"/>
  <c r="AL313" i="78"/>
  <c r="AP343" i="78"/>
  <c r="AP343" i="81"/>
  <c r="AP343" i="86"/>
  <c r="AJ296" i="78"/>
  <c r="AJ296" i="86"/>
  <c r="AJ296" i="81"/>
  <c r="AP244" i="86"/>
  <c r="AP244" i="78"/>
  <c r="AP244" i="81"/>
  <c r="AI235" i="86"/>
  <c r="AI235" i="81"/>
  <c r="AI235" i="78"/>
  <c r="AP357" i="86"/>
  <c r="AP357" i="78"/>
  <c r="AP357" i="81"/>
  <c r="AK364" i="81"/>
  <c r="AK364" i="78"/>
  <c r="AK364" i="86"/>
  <c r="AS46" i="81"/>
  <c r="AS46" i="87"/>
  <c r="AS46" i="86"/>
  <c r="AS46" i="73"/>
  <c r="AS46" i="78"/>
  <c r="AS46" i="74"/>
  <c r="AS46" i="75"/>
  <c r="AR283" i="81"/>
  <c r="AR283" i="78"/>
  <c r="AR283" i="86"/>
  <c r="AK316" i="78"/>
  <c r="AK316" i="86"/>
  <c r="AK316" i="81"/>
  <c r="AR42" i="73"/>
  <c r="AR42" i="81"/>
  <c r="AR42" i="78"/>
  <c r="AR42" i="74"/>
  <c r="AR42" i="87"/>
  <c r="AR42" i="86"/>
  <c r="AR42" i="75"/>
  <c r="AL23" i="74"/>
  <c r="AL23" i="75"/>
  <c r="AL23" i="78"/>
  <c r="AL23" i="86"/>
  <c r="AL23" i="87"/>
  <c r="AL23" i="81"/>
  <c r="AL23" i="73"/>
  <c r="AJ112" i="73"/>
  <c r="AJ112" i="86"/>
  <c r="AJ112" i="78"/>
  <c r="AJ112" i="87"/>
  <c r="AJ112" i="75"/>
  <c r="AJ112" i="81"/>
  <c r="AJ112" i="74"/>
  <c r="AM66" i="74"/>
  <c r="AM66" i="87"/>
  <c r="AM66" i="75"/>
  <c r="AM66" i="86"/>
  <c r="AM66" i="78"/>
  <c r="AM66" i="81"/>
  <c r="AM66" i="73"/>
  <c r="AJ84" i="86"/>
  <c r="AJ84" i="74"/>
  <c r="AJ84" i="87"/>
  <c r="AJ84" i="75"/>
  <c r="AJ84" i="81"/>
  <c r="AJ84" i="78"/>
  <c r="AJ84" i="73"/>
  <c r="AQ6" i="73"/>
  <c r="AQ6" i="87"/>
  <c r="AQ6" i="86"/>
  <c r="AQ6" i="74"/>
  <c r="AQ6" i="81"/>
  <c r="AQ6" i="78"/>
  <c r="AQ6" i="75"/>
  <c r="AT115" i="86"/>
  <c r="AT115" i="81"/>
  <c r="AT115" i="75"/>
  <c r="AT115" i="74"/>
  <c r="AT115" i="87"/>
  <c r="AT115" i="78"/>
  <c r="AT115" i="73"/>
  <c r="AS72" i="81"/>
  <c r="AS72" i="73"/>
  <c r="AS72" i="78"/>
  <c r="AS72" i="86"/>
  <c r="AS72" i="75"/>
  <c r="AS72" i="87"/>
  <c r="AS72" i="74"/>
  <c r="AT325" i="81"/>
  <c r="AT325" i="78"/>
  <c r="AT325" i="86"/>
  <c r="AM74" i="78"/>
  <c r="AM74" i="86"/>
  <c r="AM74" i="75"/>
  <c r="AM74" i="81"/>
  <c r="AM74" i="74"/>
  <c r="AM74" i="73"/>
  <c r="AM74" i="87"/>
  <c r="AK95" i="74"/>
  <c r="AK95" i="86"/>
  <c r="AK95" i="81"/>
  <c r="AK95" i="75"/>
  <c r="AK95" i="78"/>
  <c r="AK95" i="73"/>
  <c r="AK95" i="87"/>
  <c r="AT76" i="74"/>
  <c r="AT76" i="87"/>
  <c r="AT76" i="73"/>
  <c r="AT76" i="78"/>
  <c r="AT76" i="81"/>
  <c r="AT76" i="86"/>
  <c r="AT76" i="75"/>
  <c r="AT21" i="81"/>
  <c r="AT21" i="74"/>
  <c r="AT21" i="86"/>
  <c r="AT21" i="87"/>
  <c r="AT21" i="78"/>
  <c r="AT21" i="73"/>
  <c r="AT21" i="75"/>
  <c r="AT127" i="78"/>
  <c r="AT127" i="86"/>
  <c r="AT127" i="73"/>
  <c r="AT127" i="87"/>
  <c r="AT127" i="75"/>
  <c r="AT127" i="81"/>
  <c r="AT127" i="74"/>
  <c r="AK198" i="87"/>
  <c r="AK198" i="74"/>
  <c r="AK198" i="86"/>
  <c r="AK198" i="73"/>
  <c r="AK198" i="81"/>
  <c r="AK198" i="78"/>
  <c r="AK198" i="75"/>
  <c r="AK74" i="75"/>
  <c r="AK74" i="86"/>
  <c r="AK74" i="73"/>
  <c r="AK74" i="74"/>
  <c r="AK74" i="78"/>
  <c r="AK74" i="87"/>
  <c r="AK74" i="81"/>
  <c r="AP155" i="81"/>
  <c r="AP155" i="86"/>
  <c r="AP155" i="73"/>
  <c r="AP155" i="78"/>
  <c r="AP155" i="87"/>
  <c r="AP155" i="75"/>
  <c r="AP155" i="74"/>
  <c r="AP95" i="87"/>
  <c r="AP95" i="86"/>
  <c r="AP95" i="81"/>
  <c r="AP95" i="78"/>
  <c r="AP95" i="73"/>
  <c r="AP95" i="74"/>
  <c r="AP95" i="75"/>
  <c r="AQ20" i="78"/>
  <c r="AQ20" i="75"/>
  <c r="AQ20" i="73"/>
  <c r="AQ20" i="81"/>
  <c r="AQ20" i="87"/>
  <c r="AQ20" i="86"/>
  <c r="AQ20" i="74"/>
  <c r="AS195" i="74"/>
  <c r="AS195" i="73"/>
  <c r="AS195" i="87"/>
  <c r="AS195" i="86"/>
  <c r="AS195" i="78"/>
  <c r="AS195" i="75"/>
  <c r="AS195" i="81"/>
  <c r="AM12" i="86"/>
  <c r="AM12" i="81"/>
  <c r="AM12" i="75"/>
  <c r="AM12" i="74"/>
  <c r="AM12" i="87"/>
  <c r="AM12" i="73"/>
  <c r="AM12" i="78"/>
  <c r="AQ267" i="78"/>
  <c r="AQ267" i="86"/>
  <c r="AQ267" i="81"/>
  <c r="AS125" i="73"/>
  <c r="AS125" i="81"/>
  <c r="AS125" i="87"/>
  <c r="AS125" i="86"/>
  <c r="AS125" i="74"/>
  <c r="AS125" i="75"/>
  <c r="AS125" i="78"/>
  <c r="AJ362" i="78"/>
  <c r="AJ362" i="81"/>
  <c r="AJ362" i="86"/>
  <c r="AK32" i="81"/>
  <c r="AK32" i="74"/>
  <c r="AK32" i="75"/>
  <c r="AK32" i="78"/>
  <c r="AK32" i="87"/>
  <c r="AK32" i="73"/>
  <c r="AK32" i="86"/>
  <c r="AT260" i="81"/>
  <c r="AT260" i="78"/>
  <c r="AT260" i="86"/>
  <c r="AK47" i="81"/>
  <c r="AK47" i="73"/>
  <c r="AK47" i="87"/>
  <c r="AK47" i="75"/>
  <c r="AK47" i="78"/>
  <c r="AK47" i="74"/>
  <c r="AK47" i="86"/>
  <c r="AM154" i="81"/>
  <c r="AM154" i="87"/>
  <c r="AM154" i="86"/>
  <c r="AM154" i="74"/>
  <c r="AM154" i="75"/>
  <c r="AM154" i="73"/>
  <c r="AM154" i="78"/>
  <c r="AL124" i="73"/>
  <c r="AL124" i="75"/>
  <c r="AL124" i="86"/>
  <c r="AL124" i="78"/>
  <c r="AL124" i="87"/>
  <c r="AL124" i="81"/>
  <c r="AL124" i="74"/>
  <c r="AS25" i="73"/>
  <c r="AS25" i="86"/>
  <c r="AS25" i="81"/>
  <c r="AS25" i="78"/>
  <c r="AS25" i="87"/>
  <c r="AS25" i="75"/>
  <c r="AS25" i="74"/>
  <c r="AK354" i="86"/>
  <c r="AK354" i="81"/>
  <c r="AK354" i="78"/>
  <c r="AP231" i="86"/>
  <c r="AP231" i="81"/>
  <c r="AP231" i="78"/>
  <c r="AT343" i="78"/>
  <c r="AT343" i="86"/>
  <c r="AT343" i="81"/>
  <c r="AJ36" i="87"/>
  <c r="AJ36" i="74"/>
  <c r="AJ36" i="81"/>
  <c r="AJ36" i="86"/>
  <c r="AJ36" i="75"/>
  <c r="AJ36" i="78"/>
  <c r="AJ36" i="73"/>
  <c r="AK236" i="81"/>
  <c r="AK236" i="78"/>
  <c r="AK236" i="86"/>
  <c r="AJ229" i="86"/>
  <c r="AJ229" i="81"/>
  <c r="AJ229" i="78"/>
  <c r="AJ347" i="81"/>
  <c r="AJ347" i="86"/>
  <c r="AJ347" i="78"/>
  <c r="AL13" i="81"/>
  <c r="AL13" i="74"/>
  <c r="AL13" i="87"/>
  <c r="AL13" i="78"/>
  <c r="AL13" i="73"/>
  <c r="AL13" i="75"/>
  <c r="AL13" i="86"/>
  <c r="AK69" i="87"/>
  <c r="AK69" i="86"/>
  <c r="AK69" i="73"/>
  <c r="AK69" i="75"/>
  <c r="AK69" i="81"/>
  <c r="AK69" i="78"/>
  <c r="AK69" i="74"/>
  <c r="AR188" i="87"/>
  <c r="AR188" i="86"/>
  <c r="AR188" i="81"/>
  <c r="AR188" i="75"/>
  <c r="AR188" i="73"/>
  <c r="AR188" i="78"/>
  <c r="AR188" i="74"/>
  <c r="AR88" i="74"/>
  <c r="AR88" i="87"/>
  <c r="AR88" i="73"/>
  <c r="AR88" i="81"/>
  <c r="AR88" i="75"/>
  <c r="AR88" i="78"/>
  <c r="AR88" i="86"/>
  <c r="AR298" i="78"/>
  <c r="AR298" i="81"/>
  <c r="AR298" i="86"/>
  <c r="AY80" i="63"/>
  <c r="AT53" i="73"/>
  <c r="AT53" i="78"/>
  <c r="AT53" i="75"/>
  <c r="AT53" i="74"/>
  <c r="AT53" i="87"/>
  <c r="AT53" i="81"/>
  <c r="AT53" i="86"/>
  <c r="AJ172" i="74"/>
  <c r="AJ172" i="78"/>
  <c r="AJ172" i="87"/>
  <c r="AJ172" i="73"/>
  <c r="AJ172" i="75"/>
  <c r="AJ172" i="81"/>
  <c r="AJ172" i="86"/>
  <c r="AR167" i="73"/>
  <c r="AR167" i="81"/>
  <c r="AR167" i="74"/>
  <c r="AR167" i="86"/>
  <c r="AR167" i="78"/>
  <c r="AR167" i="87"/>
  <c r="AR167" i="75"/>
  <c r="AP347" i="86"/>
  <c r="AP347" i="78"/>
  <c r="AP347" i="81"/>
  <c r="AT83" i="74"/>
  <c r="AT83" i="86"/>
  <c r="AT83" i="73"/>
  <c r="AT83" i="81"/>
  <c r="AT83" i="87"/>
  <c r="AT83" i="75"/>
  <c r="AT83" i="78"/>
  <c r="AS80" i="87"/>
  <c r="AS80" i="74"/>
  <c r="AS80" i="81"/>
  <c r="AS80" i="78"/>
  <c r="AS80" i="73"/>
  <c r="AS80" i="86"/>
  <c r="AS80" i="75"/>
  <c r="AM181" i="74"/>
  <c r="AM181" i="81"/>
  <c r="AM181" i="78"/>
  <c r="AM181" i="73"/>
  <c r="AM181" i="87"/>
  <c r="AM181" i="86"/>
  <c r="AM181" i="75"/>
  <c r="AM246" i="81"/>
  <c r="AM246" i="78"/>
  <c r="AM246" i="86"/>
  <c r="AT266" i="81"/>
  <c r="AT266" i="78"/>
  <c r="AT266" i="86"/>
  <c r="AR33" i="75"/>
  <c r="AR33" i="81"/>
  <c r="AR33" i="73"/>
  <c r="AR33" i="86"/>
  <c r="AR33" i="78"/>
  <c r="AR33" i="74"/>
  <c r="AR33" i="87"/>
  <c r="AP6" i="78"/>
  <c r="AP6" i="86"/>
  <c r="AP6" i="75"/>
  <c r="AP6" i="74"/>
  <c r="AP6" i="81"/>
  <c r="AP6" i="73"/>
  <c r="AP6" i="87"/>
  <c r="AL302" i="86"/>
  <c r="AL302" i="81"/>
  <c r="AL302" i="78"/>
  <c r="AJ79" i="75"/>
  <c r="AJ79" i="86"/>
  <c r="AJ79" i="73"/>
  <c r="AJ79" i="74"/>
  <c r="AJ79" i="81"/>
  <c r="AJ79" i="87"/>
  <c r="AJ79" i="78"/>
  <c r="AS136" i="73"/>
  <c r="AS136" i="86"/>
  <c r="AS136" i="78"/>
  <c r="AS136" i="74"/>
  <c r="AS136" i="87"/>
  <c r="AS136" i="81"/>
  <c r="AS136" i="75"/>
  <c r="AR290" i="86"/>
  <c r="AR290" i="81"/>
  <c r="AR290" i="78"/>
  <c r="AI118" i="87"/>
  <c r="AI118" i="75"/>
  <c r="AI118" i="81"/>
  <c r="AI118" i="74"/>
  <c r="AI118" i="78"/>
  <c r="AI118" i="73"/>
  <c r="AI118" i="86"/>
  <c r="AT220" i="75"/>
  <c r="AT220" i="78"/>
  <c r="AT220" i="74"/>
  <c r="AT220" i="73"/>
  <c r="AT220" i="87"/>
  <c r="AT220" i="81"/>
  <c r="AT220" i="86"/>
  <c r="AP114" i="87"/>
  <c r="AP114" i="81"/>
  <c r="AP114" i="75"/>
  <c r="AP114" i="73"/>
  <c r="AP114" i="86"/>
  <c r="AP114" i="78"/>
  <c r="AP114" i="74"/>
  <c r="AM272" i="81"/>
  <c r="AM272" i="78"/>
  <c r="AM272" i="86"/>
  <c r="AJ230" i="86"/>
  <c r="AJ230" i="81"/>
  <c r="AJ230" i="78"/>
  <c r="AJ343" i="86"/>
  <c r="AJ343" i="78"/>
  <c r="AJ343" i="81"/>
  <c r="AT208" i="87"/>
  <c r="AT208" i="74"/>
  <c r="AT208" i="73"/>
  <c r="AT208" i="86"/>
  <c r="AT208" i="75"/>
  <c r="AT208" i="81"/>
  <c r="AT208" i="78"/>
  <c r="AT243" i="78"/>
  <c r="AT243" i="86"/>
  <c r="AT243" i="81"/>
  <c r="AJ228" i="81"/>
  <c r="AJ228" i="78"/>
  <c r="AJ228" i="86"/>
  <c r="AP259" i="81"/>
  <c r="AP259" i="78"/>
  <c r="AP259" i="86"/>
  <c r="AL309" i="86"/>
  <c r="AL309" i="81"/>
  <c r="AL309" i="78"/>
  <c r="AT254" i="81"/>
  <c r="AT254" i="86"/>
  <c r="AT254" i="78"/>
  <c r="AP124" i="86"/>
  <c r="AP124" i="87"/>
  <c r="AP124" i="81"/>
  <c r="AP124" i="75"/>
  <c r="AP124" i="73"/>
  <c r="AP124" i="74"/>
  <c r="AP124" i="78"/>
  <c r="AP55" i="87"/>
  <c r="AP55" i="75"/>
  <c r="AP55" i="78"/>
  <c r="AP55" i="81"/>
  <c r="AP55" i="74"/>
  <c r="AP55" i="86"/>
  <c r="AP55" i="73"/>
  <c r="AT71" i="87"/>
  <c r="AT71" i="75"/>
  <c r="AT71" i="81"/>
  <c r="AT71" i="74"/>
  <c r="AT71" i="73"/>
  <c r="AT71" i="86"/>
  <c r="AT71" i="78"/>
  <c r="AP281" i="86"/>
  <c r="AP281" i="81"/>
  <c r="AP281" i="78"/>
  <c r="AR356" i="86"/>
  <c r="AR356" i="81"/>
  <c r="AR356" i="78"/>
  <c r="AQ81" i="75"/>
  <c r="AQ81" i="73"/>
  <c r="AQ81" i="78"/>
  <c r="AQ81" i="87"/>
  <c r="AQ81" i="74"/>
  <c r="AQ81" i="86"/>
  <c r="AQ81" i="81"/>
  <c r="AJ126" i="86"/>
  <c r="AJ126" i="74"/>
  <c r="AJ126" i="81"/>
  <c r="AJ126" i="73"/>
  <c r="AJ126" i="87"/>
  <c r="AJ126" i="78"/>
  <c r="AJ126" i="75"/>
  <c r="AT244" i="81"/>
  <c r="AT244" i="86"/>
  <c r="AT244" i="78"/>
  <c r="AL280" i="81"/>
  <c r="AL280" i="78"/>
  <c r="AL280" i="86"/>
  <c r="AK163" i="81"/>
  <c r="AK163" i="75"/>
  <c r="AK163" i="86"/>
  <c r="AK163" i="74"/>
  <c r="AK163" i="78"/>
  <c r="AK163" i="87"/>
  <c r="AK163" i="73"/>
  <c r="AJ61" i="87"/>
  <c r="AJ61" i="86"/>
  <c r="AJ61" i="75"/>
  <c r="AJ61" i="78"/>
  <c r="AJ61" i="74"/>
  <c r="AJ61" i="81"/>
  <c r="AJ61" i="73"/>
  <c r="AJ239" i="81"/>
  <c r="AJ239" i="78"/>
  <c r="AJ239" i="86"/>
  <c r="AK43" i="78"/>
  <c r="AK43" i="87"/>
  <c r="AK43" i="75"/>
  <c r="AK43" i="86"/>
  <c r="AK43" i="73"/>
  <c r="AK43" i="81"/>
  <c r="AK43" i="74"/>
  <c r="AP199" i="75"/>
  <c r="AP199" i="87"/>
  <c r="AP199" i="74"/>
  <c r="AP199" i="86"/>
  <c r="AP199" i="73"/>
  <c r="AP199" i="81"/>
  <c r="AP199" i="78"/>
  <c r="AL234" i="81"/>
  <c r="AL234" i="78"/>
  <c r="AL234" i="86"/>
  <c r="AK29" i="75"/>
  <c r="AK29" i="74"/>
  <c r="AK29" i="81"/>
  <c r="AK29" i="78"/>
  <c r="AK29" i="73"/>
  <c r="AK29" i="87"/>
  <c r="AK29" i="86"/>
  <c r="AL298" i="86"/>
  <c r="AL298" i="78"/>
  <c r="AL298" i="81"/>
  <c r="AR118" i="73"/>
  <c r="AR118" i="75"/>
  <c r="AR118" i="78"/>
  <c r="AR118" i="74"/>
  <c r="AR118" i="86"/>
  <c r="AR118" i="87"/>
  <c r="AR118" i="81"/>
  <c r="AQ69" i="78"/>
  <c r="AQ69" i="75"/>
  <c r="AQ69" i="74"/>
  <c r="AQ69" i="73"/>
  <c r="AQ69" i="87"/>
  <c r="AQ69" i="86"/>
  <c r="AQ69" i="81"/>
  <c r="AP45" i="74"/>
  <c r="AP45" i="78"/>
  <c r="AP45" i="86"/>
  <c r="AP45" i="81"/>
  <c r="AP45" i="73"/>
  <c r="AP45" i="75"/>
  <c r="AP45" i="87"/>
  <c r="AK86" i="75"/>
  <c r="AK86" i="73"/>
  <c r="AK86" i="87"/>
  <c r="AK86" i="86"/>
  <c r="AK86" i="81"/>
  <c r="AK86" i="78"/>
  <c r="AK86" i="74"/>
  <c r="AL34" i="87"/>
  <c r="AL34" i="81"/>
  <c r="AL34" i="86"/>
  <c r="AL34" i="73"/>
  <c r="AL34" i="78"/>
  <c r="AL34" i="74"/>
  <c r="AL34" i="75"/>
  <c r="AR218" i="78"/>
  <c r="AR218" i="86"/>
  <c r="AR218" i="74"/>
  <c r="AR218" i="87"/>
  <c r="AR218" i="73"/>
  <c r="AR218" i="75"/>
  <c r="AR218" i="81"/>
  <c r="AP16" i="78"/>
  <c r="AP16" i="81"/>
  <c r="AP16" i="75"/>
  <c r="AP16" i="87"/>
  <c r="AP16" i="73"/>
  <c r="AP16" i="86"/>
  <c r="AP16" i="74"/>
  <c r="AM175" i="78"/>
  <c r="AM175" i="81"/>
  <c r="AM175" i="75"/>
  <c r="AM175" i="87"/>
  <c r="AM175" i="86"/>
  <c r="AM175" i="73"/>
  <c r="AM175" i="74"/>
  <c r="AI181" i="81"/>
  <c r="AI181" i="75"/>
  <c r="AI181" i="86"/>
  <c r="AI181" i="74"/>
  <c r="AI181" i="73"/>
  <c r="AI181" i="78"/>
  <c r="AI181" i="87"/>
  <c r="AM144" i="78"/>
  <c r="AM144" i="74"/>
  <c r="AM144" i="86"/>
  <c r="AM144" i="75"/>
  <c r="AM144" i="73"/>
  <c r="AM144" i="87"/>
  <c r="AM144" i="81"/>
  <c r="AL213" i="73"/>
  <c r="AL213" i="86"/>
  <c r="AL213" i="87"/>
  <c r="AL213" i="75"/>
  <c r="AL213" i="81"/>
  <c r="AL213" i="78"/>
  <c r="AL213" i="74"/>
  <c r="AM359" i="86"/>
  <c r="AM359" i="81"/>
  <c r="AM359" i="78"/>
  <c r="AJ337" i="78"/>
  <c r="AJ337" i="86"/>
  <c r="AJ337" i="81"/>
  <c r="AR133" i="81"/>
  <c r="AR133" i="75"/>
  <c r="AR133" i="78"/>
  <c r="AR133" i="73"/>
  <c r="AR133" i="87"/>
  <c r="AR133" i="86"/>
  <c r="AR133" i="74"/>
  <c r="AK124" i="86"/>
  <c r="AK124" i="78"/>
  <c r="AK124" i="74"/>
  <c r="AK124" i="73"/>
  <c r="AK124" i="81"/>
  <c r="AK124" i="87"/>
  <c r="AK124" i="75"/>
  <c r="AI122" i="78"/>
  <c r="AI122" i="74"/>
  <c r="AI122" i="87"/>
  <c r="AI122" i="75"/>
  <c r="AI122" i="73"/>
  <c r="AI122" i="81"/>
  <c r="AI122" i="86"/>
  <c r="AS112" i="73"/>
  <c r="AS112" i="78"/>
  <c r="AS112" i="87"/>
  <c r="AS112" i="75"/>
  <c r="AS112" i="81"/>
  <c r="AS112" i="86"/>
  <c r="AS112" i="74"/>
  <c r="AR141" i="86"/>
  <c r="AR141" i="81"/>
  <c r="AR141" i="78"/>
  <c r="AR141" i="73"/>
  <c r="AR141" i="74"/>
  <c r="AR141" i="87"/>
  <c r="AR141" i="75"/>
  <c r="AL291" i="78"/>
  <c r="AL291" i="86"/>
  <c r="AL291" i="81"/>
  <c r="AL199" i="87"/>
  <c r="AL199" i="74"/>
  <c r="AL199" i="81"/>
  <c r="AL199" i="73"/>
  <c r="AL199" i="75"/>
  <c r="AL199" i="86"/>
  <c r="AL199" i="78"/>
  <c r="AQ124" i="75"/>
  <c r="AQ124" i="86"/>
  <c r="AQ124" i="73"/>
  <c r="AQ124" i="81"/>
  <c r="AQ124" i="78"/>
  <c r="AQ124" i="74"/>
  <c r="AQ124" i="87"/>
  <c r="AM335" i="78"/>
  <c r="AM335" i="86"/>
  <c r="AM335" i="81"/>
  <c r="AT298" i="86"/>
  <c r="AT298" i="81"/>
  <c r="AT298" i="78"/>
  <c r="AK244" i="86"/>
  <c r="AK244" i="81"/>
  <c r="AK244" i="78"/>
  <c r="AL308" i="81"/>
  <c r="AL308" i="78"/>
  <c r="AL308" i="86"/>
  <c r="AT239" i="78"/>
  <c r="AT239" i="86"/>
  <c r="AT239" i="81"/>
  <c r="AJ175" i="86"/>
  <c r="AJ175" i="81"/>
  <c r="AJ175" i="73"/>
  <c r="AJ175" i="75"/>
  <c r="AJ175" i="78"/>
  <c r="AJ175" i="74"/>
  <c r="AJ175" i="87"/>
  <c r="AI51" i="81"/>
  <c r="AI51" i="75"/>
  <c r="AI51" i="74"/>
  <c r="AI51" i="86"/>
  <c r="AI51" i="73"/>
  <c r="AI51" i="78"/>
  <c r="AI51" i="87"/>
  <c r="AQ83" i="75"/>
  <c r="AQ83" i="73"/>
  <c r="AQ83" i="87"/>
  <c r="AQ83" i="81"/>
  <c r="AQ83" i="74"/>
  <c r="AQ83" i="86"/>
  <c r="AQ83" i="78"/>
  <c r="AT253" i="78"/>
  <c r="AT253" i="86"/>
  <c r="AT253" i="81"/>
  <c r="AJ360" i="86"/>
  <c r="AJ360" i="81"/>
  <c r="AJ360" i="78"/>
  <c r="AT66" i="78"/>
  <c r="AT66" i="81"/>
  <c r="AT66" i="75"/>
  <c r="AT66" i="86"/>
  <c r="AT66" i="87"/>
  <c r="AT66" i="73"/>
  <c r="AT66" i="74"/>
  <c r="AL299" i="86"/>
  <c r="AL299" i="78"/>
  <c r="AL299" i="81"/>
  <c r="AP104" i="78"/>
  <c r="AP104" i="75"/>
  <c r="AP104" i="87"/>
  <c r="AP104" i="81"/>
  <c r="AP104" i="74"/>
  <c r="AP104" i="73"/>
  <c r="AP104" i="86"/>
  <c r="AM72" i="81"/>
  <c r="AM72" i="86"/>
  <c r="AM72" i="75"/>
  <c r="AM72" i="73"/>
  <c r="AM72" i="87"/>
  <c r="AM72" i="78"/>
  <c r="AM72" i="74"/>
  <c r="AI261" i="86"/>
  <c r="AI261" i="78"/>
  <c r="AI261" i="81"/>
  <c r="AP352" i="81"/>
  <c r="AP352" i="78"/>
  <c r="AP352" i="86"/>
  <c r="AQ252" i="86"/>
  <c r="AQ252" i="81"/>
  <c r="AQ252" i="78"/>
  <c r="AK233" i="78"/>
  <c r="AK233" i="86"/>
  <c r="AK233" i="81"/>
  <c r="AT58" i="75"/>
  <c r="AT58" i="73"/>
  <c r="AT58" i="74"/>
  <c r="AT58" i="87"/>
  <c r="AT58" i="81"/>
  <c r="AT58" i="86"/>
  <c r="AT58" i="78"/>
  <c r="AM204" i="73"/>
  <c r="AM204" i="87"/>
  <c r="AM204" i="78"/>
  <c r="AM204" i="75"/>
  <c r="AM204" i="86"/>
  <c r="AM204" i="81"/>
  <c r="AM204" i="74"/>
  <c r="AJ357" i="81"/>
  <c r="AJ357" i="78"/>
  <c r="AJ357" i="86"/>
  <c r="AR263" i="78"/>
  <c r="AR263" i="86"/>
  <c r="AR263" i="81"/>
  <c r="AR12" i="75"/>
  <c r="AR12" i="74"/>
  <c r="AR12" i="86"/>
  <c r="AR12" i="87"/>
  <c r="AR12" i="78"/>
  <c r="AR12" i="73"/>
  <c r="AR12" i="81"/>
  <c r="AL277" i="86"/>
  <c r="AL277" i="81"/>
  <c r="AL277" i="78"/>
  <c r="AR235" i="81"/>
  <c r="AR235" i="78"/>
  <c r="AR235" i="86"/>
  <c r="AJ244" i="86"/>
  <c r="AJ244" i="81"/>
  <c r="AJ244" i="78"/>
  <c r="AP22" i="87"/>
  <c r="AP22" i="75"/>
  <c r="AP22" i="74"/>
  <c r="AP22" i="73"/>
  <c r="AP22" i="81"/>
  <c r="AP22" i="86"/>
  <c r="AP22" i="78"/>
  <c r="AP142" i="87"/>
  <c r="AP142" i="86"/>
  <c r="AP142" i="81"/>
  <c r="AP142" i="75"/>
  <c r="AP142" i="73"/>
  <c r="AP142" i="74"/>
  <c r="AP142" i="78"/>
  <c r="AI259" i="78"/>
  <c r="AI259" i="86"/>
  <c r="AI259" i="81"/>
  <c r="AP350" i="78"/>
  <c r="AP350" i="86"/>
  <c r="AP350" i="81"/>
  <c r="AP310" i="78"/>
  <c r="AP310" i="86"/>
  <c r="AP310" i="81"/>
  <c r="AT261" i="78"/>
  <c r="AT261" i="81"/>
  <c r="AT261" i="86"/>
  <c r="AT356" i="78"/>
  <c r="AT356" i="86"/>
  <c r="AT356" i="81"/>
  <c r="AS328" i="81"/>
  <c r="AS328" i="78"/>
  <c r="AS328" i="86"/>
  <c r="AR194" i="75"/>
  <c r="AR194" i="81"/>
  <c r="AR194" i="73"/>
  <c r="AR194" i="78"/>
  <c r="AR194" i="87"/>
  <c r="AR194" i="86"/>
  <c r="AR194" i="74"/>
  <c r="AM61" i="78"/>
  <c r="AM61" i="74"/>
  <c r="AM61" i="86"/>
  <c r="AM61" i="81"/>
  <c r="AM61" i="75"/>
  <c r="AM61" i="73"/>
  <c r="AM61" i="87"/>
  <c r="AK284" i="86"/>
  <c r="AK284" i="81"/>
  <c r="AK284" i="78"/>
  <c r="AT282" i="86"/>
  <c r="AT282" i="81"/>
  <c r="AT282" i="78"/>
  <c r="AI63" i="75"/>
  <c r="AI63" i="73"/>
  <c r="AI63" i="81"/>
  <c r="AI63" i="78"/>
  <c r="AI63" i="74"/>
  <c r="AI63" i="87"/>
  <c r="AI63" i="86"/>
  <c r="AR300" i="86"/>
  <c r="AR300" i="81"/>
  <c r="AR300" i="78"/>
  <c r="AI269" i="78"/>
  <c r="AI269" i="86"/>
  <c r="AI269" i="81"/>
  <c r="AP354" i="78"/>
  <c r="AP354" i="81"/>
  <c r="AP354" i="86"/>
  <c r="AM155" i="74"/>
  <c r="AM155" i="75"/>
  <c r="AM155" i="87"/>
  <c r="AM155" i="86"/>
  <c r="AM155" i="78"/>
  <c r="AM155" i="73"/>
  <c r="AM155" i="81"/>
  <c r="AL85" i="86"/>
  <c r="AL85" i="81"/>
  <c r="AL85" i="73"/>
  <c r="AL85" i="75"/>
  <c r="AL85" i="74"/>
  <c r="AL85" i="87"/>
  <c r="AL85" i="78"/>
  <c r="AJ234" i="86"/>
  <c r="AJ234" i="78"/>
  <c r="AJ234" i="81"/>
  <c r="AM202" i="87"/>
  <c r="AM202" i="78"/>
  <c r="AM202" i="74"/>
  <c r="AM202" i="75"/>
  <c r="AM202" i="73"/>
  <c r="AM202" i="81"/>
  <c r="AM202" i="86"/>
  <c r="AR224" i="86"/>
  <c r="AR224" i="78"/>
  <c r="AR224" i="81"/>
  <c r="AL180" i="73"/>
  <c r="AL180" i="81"/>
  <c r="AL180" i="75"/>
  <c r="AL180" i="78"/>
  <c r="AL180" i="87"/>
  <c r="AL180" i="86"/>
  <c r="AL180" i="74"/>
  <c r="AQ89" i="86"/>
  <c r="AQ89" i="87"/>
  <c r="AQ89" i="73"/>
  <c r="AQ89" i="75"/>
  <c r="AQ89" i="81"/>
  <c r="AQ89" i="78"/>
  <c r="AQ89" i="74"/>
  <c r="AI85" i="78"/>
  <c r="AI85" i="73"/>
  <c r="AI85" i="74"/>
  <c r="AI85" i="75"/>
  <c r="AI85" i="87"/>
  <c r="AI85" i="86"/>
  <c r="AI85" i="81"/>
  <c r="AK51" i="86"/>
  <c r="AK51" i="81"/>
  <c r="AK51" i="74"/>
  <c r="AK51" i="78"/>
  <c r="AK51" i="75"/>
  <c r="AK51" i="87"/>
  <c r="AK51" i="73"/>
  <c r="AR321" i="78"/>
  <c r="AR321" i="81"/>
  <c r="AR321" i="86"/>
  <c r="AT129" i="87"/>
  <c r="AT129" i="81"/>
  <c r="AT129" i="73"/>
  <c r="AT129" i="74"/>
  <c r="AT129" i="86"/>
  <c r="AT129" i="78"/>
  <c r="AT129" i="75"/>
  <c r="AQ51" i="74"/>
  <c r="AQ51" i="75"/>
  <c r="AQ51" i="87"/>
  <c r="AQ51" i="81"/>
  <c r="AQ51" i="73"/>
  <c r="AQ51" i="86"/>
  <c r="AQ51" i="78"/>
  <c r="AM69" i="74"/>
  <c r="AM69" i="86"/>
  <c r="AM69" i="81"/>
  <c r="AM69" i="87"/>
  <c r="AM69" i="73"/>
  <c r="AM69" i="78"/>
  <c r="AM69" i="75"/>
  <c r="AS138" i="81"/>
  <c r="AS138" i="78"/>
  <c r="AS138" i="75"/>
  <c r="AS138" i="74"/>
  <c r="AS138" i="87"/>
  <c r="AS138" i="73"/>
  <c r="AS138" i="86"/>
  <c r="AQ129" i="74"/>
  <c r="AQ129" i="81"/>
  <c r="AQ129" i="86"/>
  <c r="AQ129" i="75"/>
  <c r="AQ129" i="73"/>
  <c r="AQ129" i="87"/>
  <c r="AQ129" i="78"/>
  <c r="AI14" i="74"/>
  <c r="AI14" i="75"/>
  <c r="AI14" i="87"/>
  <c r="AI14" i="81"/>
  <c r="AI14" i="73"/>
  <c r="AI14" i="86"/>
  <c r="AI14" i="78"/>
  <c r="AR81" i="81"/>
  <c r="AR81" i="87"/>
  <c r="AR81" i="73"/>
  <c r="AR81" i="86"/>
  <c r="AR81" i="74"/>
  <c r="AR81" i="78"/>
  <c r="AR81" i="75"/>
  <c r="AJ37" i="75"/>
  <c r="AJ37" i="81"/>
  <c r="AJ37" i="87"/>
  <c r="AJ37" i="74"/>
  <c r="AJ37" i="86"/>
  <c r="AJ37" i="73"/>
  <c r="AJ37" i="78"/>
  <c r="AK303" i="78"/>
  <c r="AK303" i="81"/>
  <c r="AK303" i="86"/>
  <c r="AT106" i="75"/>
  <c r="AT106" i="87"/>
  <c r="AT106" i="74"/>
  <c r="AT106" i="73"/>
  <c r="AT106" i="86"/>
  <c r="AT106" i="81"/>
  <c r="AT106" i="78"/>
  <c r="AI24" i="78"/>
  <c r="AI24" i="81"/>
  <c r="AI24" i="73"/>
  <c r="AI24" i="75"/>
  <c r="AI24" i="74"/>
  <c r="AI24" i="87"/>
  <c r="AI24" i="86"/>
  <c r="AK89" i="87"/>
  <c r="AK89" i="75"/>
  <c r="AK89" i="86"/>
  <c r="AK89" i="81"/>
  <c r="AK89" i="74"/>
  <c r="AK89" i="73"/>
  <c r="AK89" i="78"/>
  <c r="AP168" i="87"/>
  <c r="AP168" i="86"/>
  <c r="AP168" i="81"/>
  <c r="AP168" i="73"/>
  <c r="AP168" i="78"/>
  <c r="AP168" i="74"/>
  <c r="AP168" i="75"/>
  <c r="AS333" i="78"/>
  <c r="AS333" i="86"/>
  <c r="AS333" i="81"/>
  <c r="AL9" i="87"/>
  <c r="AL9" i="73"/>
  <c r="AL9" i="78"/>
  <c r="AL9" i="75"/>
  <c r="AL9" i="74"/>
  <c r="AL9" i="81"/>
  <c r="AL9" i="86"/>
  <c r="AQ307" i="81"/>
  <c r="AQ307" i="78"/>
  <c r="AQ307" i="86"/>
  <c r="AL187" i="75"/>
  <c r="AL187" i="87"/>
  <c r="AL187" i="74"/>
  <c r="AL187" i="78"/>
  <c r="AL187" i="73"/>
  <c r="AL187" i="86"/>
  <c r="AL187" i="81"/>
  <c r="AI117" i="78"/>
  <c r="AI117" i="74"/>
  <c r="AI117" i="75"/>
  <c r="AI117" i="86"/>
  <c r="AI117" i="87"/>
  <c r="AI117" i="81"/>
  <c r="AI117" i="73"/>
  <c r="AS132" i="86"/>
  <c r="AS132" i="81"/>
  <c r="AS132" i="75"/>
  <c r="AS132" i="87"/>
  <c r="AS132" i="73"/>
  <c r="AS132" i="74"/>
  <c r="AS132" i="78"/>
  <c r="AP116" i="75"/>
  <c r="AP116" i="86"/>
  <c r="AP116" i="81"/>
  <c r="AP116" i="73"/>
  <c r="AP116" i="78"/>
  <c r="AP116" i="87"/>
  <c r="AP116" i="74"/>
  <c r="AM159" i="74"/>
  <c r="AM159" i="73"/>
  <c r="AM159" i="86"/>
  <c r="AM159" i="81"/>
  <c r="AM159" i="75"/>
  <c r="AM159" i="87"/>
  <c r="AM159" i="78"/>
  <c r="AR96" i="73"/>
  <c r="AR96" i="78"/>
  <c r="AR96" i="74"/>
  <c r="AR96" i="86"/>
  <c r="AR96" i="87"/>
  <c r="AR96" i="81"/>
  <c r="AR96" i="75"/>
  <c r="AR36" i="74"/>
  <c r="AR36" i="75"/>
  <c r="AR36" i="78"/>
  <c r="AR36" i="86"/>
  <c r="AR36" i="87"/>
  <c r="AR36" i="81"/>
  <c r="AR36" i="73"/>
  <c r="AI182" i="75"/>
  <c r="AI182" i="86"/>
  <c r="AI182" i="78"/>
  <c r="AI182" i="81"/>
  <c r="AI182" i="74"/>
  <c r="AI182" i="87"/>
  <c r="AI182" i="73"/>
  <c r="AI59" i="87"/>
  <c r="AI59" i="81"/>
  <c r="AI59" i="78"/>
  <c r="AI59" i="73"/>
  <c r="AI59" i="74"/>
  <c r="AI59" i="86"/>
  <c r="AI59" i="75"/>
  <c r="AQ167" i="81"/>
  <c r="AQ167" i="78"/>
  <c r="AQ167" i="86"/>
  <c r="AQ167" i="74"/>
  <c r="AQ167" i="75"/>
  <c r="AQ167" i="87"/>
  <c r="AQ167" i="73"/>
  <c r="AQ16" i="86"/>
  <c r="AQ16" i="74"/>
  <c r="AQ16" i="78"/>
  <c r="AQ16" i="87"/>
  <c r="AQ16" i="73"/>
  <c r="AQ16" i="75"/>
  <c r="AQ16" i="81"/>
  <c r="AM95" i="74"/>
  <c r="AM95" i="73"/>
  <c r="AM95" i="86"/>
  <c r="AM95" i="78"/>
  <c r="AM95" i="75"/>
  <c r="AM95" i="87"/>
  <c r="AM95" i="81"/>
  <c r="AK349" i="81"/>
  <c r="AK349" i="86"/>
  <c r="AK349" i="78"/>
  <c r="AP59" i="86"/>
  <c r="AP59" i="81"/>
  <c r="AP59" i="74"/>
  <c r="AP59" i="73"/>
  <c r="AP59" i="75"/>
  <c r="AP59" i="87"/>
  <c r="AP59" i="78"/>
  <c r="AP71" i="81"/>
  <c r="AP71" i="74"/>
  <c r="AP71" i="75"/>
  <c r="AP71" i="73"/>
  <c r="AP71" i="86"/>
  <c r="AP71" i="78"/>
  <c r="AP71" i="87"/>
  <c r="AM133" i="87"/>
  <c r="AM133" i="74"/>
  <c r="AM133" i="78"/>
  <c r="AM133" i="86"/>
  <c r="AM133" i="75"/>
  <c r="AM133" i="81"/>
  <c r="AM133" i="73"/>
  <c r="AP234" i="86"/>
  <c r="AP234" i="81"/>
  <c r="AP234" i="78"/>
  <c r="AK161" i="75"/>
  <c r="AK161" i="86"/>
  <c r="AK161" i="73"/>
  <c r="AK161" i="74"/>
  <c r="AK161" i="87"/>
  <c r="AK161" i="78"/>
  <c r="AK161" i="81"/>
  <c r="AM111" i="75"/>
  <c r="AM111" i="73"/>
  <c r="AM111" i="81"/>
  <c r="AM111" i="87"/>
  <c r="AM111" i="74"/>
  <c r="AM111" i="78"/>
  <c r="AM111" i="86"/>
  <c r="AQ22" i="78"/>
  <c r="AQ22" i="87"/>
  <c r="AQ22" i="73"/>
  <c r="AQ22" i="81"/>
  <c r="AQ22" i="86"/>
  <c r="AQ22" i="74"/>
  <c r="AQ22" i="75"/>
  <c r="AJ151" i="81"/>
  <c r="AJ151" i="86"/>
  <c r="AJ151" i="73"/>
  <c r="AJ151" i="75"/>
  <c r="AJ151" i="78"/>
  <c r="AJ151" i="74"/>
  <c r="AJ151" i="87"/>
  <c r="AK153" i="73"/>
  <c r="AK153" i="74"/>
  <c r="AK153" i="81"/>
  <c r="AK153" i="75"/>
  <c r="AK153" i="86"/>
  <c r="AK153" i="87"/>
  <c r="AK153" i="78"/>
  <c r="AL44" i="75"/>
  <c r="AL44" i="87"/>
  <c r="AL44" i="81"/>
  <c r="AL44" i="73"/>
  <c r="AL44" i="86"/>
  <c r="AL44" i="74"/>
  <c r="AL44" i="78"/>
  <c r="AL190" i="78"/>
  <c r="AL190" i="86"/>
  <c r="AL190" i="81"/>
  <c r="AL190" i="73"/>
  <c r="AL190" i="87"/>
  <c r="AL190" i="75"/>
  <c r="AL190" i="74"/>
  <c r="AR95" i="87"/>
  <c r="AR95" i="78"/>
  <c r="AR95" i="75"/>
  <c r="AR95" i="73"/>
  <c r="AR95" i="81"/>
  <c r="AR95" i="86"/>
  <c r="AR95" i="74"/>
  <c r="AI19" i="73"/>
  <c r="AI19" i="81"/>
  <c r="AI19" i="86"/>
  <c r="AI19" i="75"/>
  <c r="AI19" i="78"/>
  <c r="AI19" i="74"/>
  <c r="AI19" i="87"/>
  <c r="AK147" i="75"/>
  <c r="AK147" i="78"/>
  <c r="AK147" i="74"/>
  <c r="AK147" i="86"/>
  <c r="AK147" i="81"/>
  <c r="AK147" i="73"/>
  <c r="AK147" i="87"/>
  <c r="AJ77" i="78"/>
  <c r="AJ77" i="73"/>
  <c r="AJ77" i="86"/>
  <c r="AJ77" i="74"/>
  <c r="AJ77" i="87"/>
  <c r="AJ77" i="81"/>
  <c r="AJ77" i="75"/>
  <c r="AM125" i="86"/>
  <c r="AM125" i="78"/>
  <c r="AM125" i="87"/>
  <c r="AM125" i="81"/>
  <c r="AM125" i="74"/>
  <c r="AM125" i="73"/>
  <c r="AM125" i="75"/>
  <c r="AM138" i="75"/>
  <c r="AM138" i="74"/>
  <c r="AM138" i="78"/>
  <c r="AM138" i="87"/>
  <c r="AM138" i="73"/>
  <c r="AM138" i="86"/>
  <c r="AM138" i="81"/>
  <c r="AS157" i="74"/>
  <c r="AS157" i="86"/>
  <c r="AS157" i="78"/>
  <c r="AS157" i="87"/>
  <c r="AS157" i="81"/>
  <c r="AS157" i="73"/>
  <c r="AS157" i="75"/>
  <c r="AR305" i="86"/>
  <c r="AR305" i="81"/>
  <c r="AR305" i="78"/>
  <c r="AK125" i="86"/>
  <c r="AK125" i="75"/>
  <c r="AK125" i="74"/>
  <c r="AK125" i="73"/>
  <c r="AK125" i="81"/>
  <c r="AK125" i="78"/>
  <c r="AK125" i="87"/>
  <c r="AM82" i="73"/>
  <c r="AM82" i="78"/>
  <c r="AM82" i="86"/>
  <c r="AM82" i="74"/>
  <c r="AM82" i="87"/>
  <c r="AM82" i="81"/>
  <c r="AM82" i="75"/>
  <c r="AS24" i="74"/>
  <c r="AS24" i="73"/>
  <c r="AS24" i="81"/>
  <c r="AS24" i="75"/>
  <c r="AS24" i="86"/>
  <c r="AS24" i="87"/>
  <c r="AS24" i="78"/>
  <c r="AM190" i="78"/>
  <c r="AM190" i="74"/>
  <c r="AM190" i="75"/>
  <c r="AM190" i="73"/>
  <c r="AM190" i="87"/>
  <c r="AM190" i="86"/>
  <c r="AM190" i="81"/>
  <c r="AM228" i="78"/>
  <c r="AM228" i="81"/>
  <c r="AM228" i="86"/>
  <c r="AT319" i="81"/>
  <c r="AT319" i="86"/>
  <c r="AT319" i="78"/>
  <c r="AS261" i="86"/>
  <c r="AS261" i="81"/>
  <c r="AS261" i="78"/>
  <c r="AQ26" i="86"/>
  <c r="AQ26" i="75"/>
  <c r="AQ26" i="74"/>
  <c r="AQ26" i="78"/>
  <c r="AQ26" i="73"/>
  <c r="AQ26" i="87"/>
  <c r="AQ26" i="81"/>
  <c r="AM227" i="86"/>
  <c r="AM227" i="78"/>
  <c r="AM227" i="81"/>
  <c r="AM113" i="74"/>
  <c r="AM113" i="86"/>
  <c r="AM113" i="75"/>
  <c r="AM113" i="78"/>
  <c r="AM113" i="81"/>
  <c r="AM113" i="73"/>
  <c r="AM113" i="87"/>
  <c r="AJ183" i="81"/>
  <c r="AJ183" i="75"/>
  <c r="AJ183" i="74"/>
  <c r="AJ183" i="86"/>
  <c r="AJ183" i="73"/>
  <c r="AJ183" i="87"/>
  <c r="AJ183" i="78"/>
  <c r="AJ252" i="81"/>
  <c r="AJ252" i="86"/>
  <c r="AJ252" i="78"/>
  <c r="AM281" i="78"/>
  <c r="AM281" i="86"/>
  <c r="AM281" i="81"/>
  <c r="AM248" i="78"/>
  <c r="AM248" i="86"/>
  <c r="AM248" i="81"/>
  <c r="AR62" i="75"/>
  <c r="AR62" i="78"/>
  <c r="AR62" i="74"/>
  <c r="AR62" i="73"/>
  <c r="AR62" i="86"/>
  <c r="AR62" i="81"/>
  <c r="AR62" i="87"/>
  <c r="AI129" i="86"/>
  <c r="AI129" i="73"/>
  <c r="AI129" i="87"/>
  <c r="AI129" i="81"/>
  <c r="AI129" i="78"/>
  <c r="AI129" i="75"/>
  <c r="AI129" i="74"/>
  <c r="AJ140" i="74"/>
  <c r="AJ140" i="78"/>
  <c r="AJ140" i="81"/>
  <c r="AJ140" i="87"/>
  <c r="AJ140" i="75"/>
  <c r="AJ140" i="86"/>
  <c r="AJ140" i="73"/>
  <c r="AI326" i="78"/>
  <c r="AI326" i="86"/>
  <c r="AI326" i="81"/>
  <c r="AK310" i="81"/>
  <c r="AK310" i="86"/>
  <c r="AK310" i="78"/>
  <c r="AP23" i="87"/>
  <c r="AP23" i="75"/>
  <c r="AP23" i="78"/>
  <c r="AP23" i="81"/>
  <c r="AP23" i="73"/>
  <c r="AP23" i="86"/>
  <c r="AP23" i="74"/>
  <c r="AL40" i="81"/>
  <c r="AL40" i="78"/>
  <c r="AL40" i="73"/>
  <c r="AL40" i="87"/>
  <c r="AL40" i="86"/>
  <c r="AL40" i="75"/>
  <c r="AL40" i="74"/>
  <c r="AS278" i="78"/>
  <c r="AS278" i="81"/>
  <c r="AS278" i="86"/>
  <c r="AK260" i="78"/>
  <c r="AK260" i="81"/>
  <c r="AK260" i="86"/>
  <c r="AR175" i="86"/>
  <c r="AR175" i="78"/>
  <c r="AR175" i="73"/>
  <c r="AR175" i="81"/>
  <c r="AR175" i="75"/>
  <c r="AR175" i="87"/>
  <c r="AR175" i="74"/>
  <c r="AM212" i="81"/>
  <c r="AM212" i="86"/>
  <c r="AM212" i="78"/>
  <c r="AM212" i="74"/>
  <c r="AM212" i="73"/>
  <c r="AM212" i="87"/>
  <c r="AM212" i="75"/>
  <c r="AI116" i="81"/>
  <c r="AI116" i="86"/>
  <c r="AI116" i="73"/>
  <c r="AI116" i="87"/>
  <c r="AI116" i="74"/>
  <c r="AI116" i="75"/>
  <c r="AI116" i="78"/>
  <c r="AR333" i="78"/>
  <c r="AR333" i="86"/>
  <c r="AR333" i="81"/>
  <c r="AP117" i="74"/>
  <c r="AP117" i="78"/>
  <c r="AP117" i="86"/>
  <c r="AP117" i="81"/>
  <c r="AP117" i="87"/>
  <c r="AP117" i="75"/>
  <c r="AP117" i="73"/>
  <c r="AP269" i="81"/>
  <c r="AP269" i="86"/>
  <c r="AP269" i="78"/>
  <c r="AI35" i="73"/>
  <c r="AI35" i="87"/>
  <c r="AI35" i="74"/>
  <c r="AI35" i="78"/>
  <c r="AI35" i="75"/>
  <c r="AI35" i="86"/>
  <c r="AI35" i="81"/>
  <c r="AL68" i="75"/>
  <c r="AL68" i="86"/>
  <c r="AL68" i="73"/>
  <c r="AL68" i="87"/>
  <c r="AL68" i="81"/>
  <c r="AL68" i="78"/>
  <c r="AL68" i="74"/>
  <c r="AP153" i="86"/>
  <c r="AP153" i="78"/>
  <c r="AP153" i="73"/>
  <c r="AP153" i="75"/>
  <c r="AP153" i="74"/>
  <c r="AP153" i="87"/>
  <c r="AP153" i="81"/>
  <c r="AQ295" i="78"/>
  <c r="AQ295" i="81"/>
  <c r="AQ295" i="86"/>
  <c r="AM153" i="74"/>
  <c r="AM153" i="73"/>
  <c r="AM153" i="75"/>
  <c r="AM153" i="78"/>
  <c r="AM153" i="87"/>
  <c r="AM153" i="86"/>
  <c r="AM153" i="81"/>
  <c r="AT308" i="86"/>
  <c r="AT308" i="78"/>
  <c r="AT308" i="81"/>
  <c r="AL203" i="86"/>
  <c r="AL203" i="81"/>
  <c r="AL203" i="74"/>
  <c r="AL203" i="75"/>
  <c r="AL203" i="87"/>
  <c r="AL203" i="73"/>
  <c r="AL203" i="78"/>
  <c r="AQ5" i="87"/>
  <c r="AQ5" i="78"/>
  <c r="AQ5" i="86"/>
  <c r="AQ5" i="73"/>
  <c r="AQ5" i="74"/>
  <c r="AQ5" i="75"/>
  <c r="AQ5" i="81"/>
  <c r="AJ223" i="78"/>
  <c r="AJ223" i="86"/>
  <c r="AJ223" i="81"/>
  <c r="AQ139" i="81"/>
  <c r="AQ139" i="87"/>
  <c r="AQ139" i="78"/>
  <c r="AQ139" i="86"/>
  <c r="AQ139" i="75"/>
  <c r="AQ139" i="73"/>
  <c r="AQ139" i="74"/>
  <c r="AR215" i="78"/>
  <c r="AR215" i="87"/>
  <c r="AR215" i="81"/>
  <c r="AR215" i="73"/>
  <c r="AR215" i="86"/>
  <c r="AR215" i="75"/>
  <c r="AR215" i="74"/>
  <c r="AI174" i="75"/>
  <c r="AI174" i="86"/>
  <c r="AI174" i="87"/>
  <c r="AI174" i="74"/>
  <c r="AI174" i="73"/>
  <c r="AI174" i="81"/>
  <c r="AI174" i="78"/>
  <c r="AR99" i="78"/>
  <c r="AR99" i="74"/>
  <c r="AR99" i="73"/>
  <c r="AR99" i="87"/>
  <c r="AR99" i="81"/>
  <c r="AR99" i="75"/>
  <c r="AR99" i="86"/>
  <c r="AT68" i="73"/>
  <c r="AT68" i="75"/>
  <c r="AT68" i="86"/>
  <c r="AT68" i="78"/>
  <c r="AT68" i="74"/>
  <c r="AT68" i="81"/>
  <c r="AT68" i="87"/>
  <c r="AI112" i="73"/>
  <c r="AI112" i="81"/>
  <c r="AI112" i="78"/>
  <c r="AI112" i="87"/>
  <c r="AI112" i="86"/>
  <c r="AI112" i="75"/>
  <c r="AI112" i="74"/>
  <c r="AT245" i="78"/>
  <c r="AT245" i="81"/>
  <c r="AT245" i="86"/>
  <c r="AT18" i="73"/>
  <c r="AT18" i="75"/>
  <c r="AT18" i="87"/>
  <c r="AT18" i="86"/>
  <c r="AT18" i="81"/>
  <c r="AT18" i="78"/>
  <c r="AT18" i="74"/>
  <c r="AK282" i="81"/>
  <c r="AK282" i="86"/>
  <c r="AK282" i="78"/>
  <c r="AS250" i="86"/>
  <c r="AS250" i="81"/>
  <c r="AS250" i="78"/>
  <c r="AP65" i="86"/>
  <c r="AP65" i="87"/>
  <c r="AP65" i="73"/>
  <c r="AP65" i="81"/>
  <c r="AP65" i="75"/>
  <c r="AP65" i="74"/>
  <c r="AP65" i="78"/>
  <c r="AI20" i="75"/>
  <c r="AI20" i="87"/>
  <c r="AI20" i="81"/>
  <c r="AI20" i="74"/>
  <c r="AI20" i="78"/>
  <c r="AI20" i="86"/>
  <c r="AI20" i="73"/>
  <c r="AS306" i="86"/>
  <c r="AS306" i="81"/>
  <c r="AS306" i="78"/>
  <c r="AL29" i="81"/>
  <c r="AL29" i="74"/>
  <c r="AL29" i="87"/>
  <c r="AL29" i="86"/>
  <c r="AL29" i="75"/>
  <c r="AL29" i="73"/>
  <c r="AL29" i="78"/>
  <c r="AI17" i="75"/>
  <c r="AI17" i="87"/>
  <c r="AI17" i="78"/>
  <c r="AI17" i="74"/>
  <c r="AI17" i="86"/>
  <c r="AI17" i="73"/>
  <c r="AI17" i="81"/>
  <c r="AQ53" i="75"/>
  <c r="AQ53" i="86"/>
  <c r="AQ53" i="81"/>
  <c r="AQ53" i="78"/>
  <c r="AQ53" i="87"/>
  <c r="AQ53" i="74"/>
  <c r="AQ53" i="73"/>
  <c r="AT310" i="86"/>
  <c r="AT310" i="81"/>
  <c r="AT310" i="78"/>
  <c r="AQ15" i="81"/>
  <c r="AQ15" i="75"/>
  <c r="AQ15" i="78"/>
  <c r="AQ15" i="87"/>
  <c r="AQ15" i="74"/>
  <c r="AQ15" i="73"/>
  <c r="AQ15" i="86"/>
  <c r="AQ221" i="74"/>
  <c r="AQ221" i="87"/>
  <c r="AQ221" i="73"/>
  <c r="AQ221" i="75"/>
  <c r="AQ221" i="78"/>
  <c r="AQ221" i="86"/>
  <c r="AQ221" i="81"/>
  <c r="AS198" i="86"/>
  <c r="AS198" i="78"/>
  <c r="AS198" i="87"/>
  <c r="AS198" i="73"/>
  <c r="AS198" i="81"/>
  <c r="AS198" i="74"/>
  <c r="AS198" i="75"/>
  <c r="AQ70" i="74"/>
  <c r="AQ70" i="86"/>
  <c r="AQ70" i="81"/>
  <c r="AQ70" i="87"/>
  <c r="AQ70" i="73"/>
  <c r="AQ70" i="75"/>
  <c r="AQ70" i="78"/>
  <c r="AT350" i="81"/>
  <c r="AT350" i="78"/>
  <c r="AT350" i="86"/>
  <c r="AR15" i="75"/>
  <c r="AR15" i="87"/>
  <c r="AR15" i="81"/>
  <c r="AR15" i="73"/>
  <c r="AR15" i="74"/>
  <c r="AR15" i="78"/>
  <c r="AR15" i="86"/>
  <c r="AT318" i="86"/>
  <c r="AT318" i="78"/>
  <c r="AT318" i="81"/>
  <c r="AQ92" i="75"/>
  <c r="AQ92" i="74"/>
  <c r="AQ92" i="87"/>
  <c r="AQ92" i="86"/>
  <c r="AQ92" i="78"/>
  <c r="AQ92" i="73"/>
  <c r="AQ92" i="81"/>
  <c r="AS350" i="86"/>
  <c r="AS350" i="81"/>
  <c r="AS350" i="78"/>
  <c r="AR157" i="74"/>
  <c r="AR157" i="81"/>
  <c r="AR157" i="78"/>
  <c r="AR157" i="73"/>
  <c r="AR157" i="87"/>
  <c r="AR157" i="75"/>
  <c r="AR157" i="86"/>
  <c r="AI351" i="78"/>
  <c r="AI351" i="86"/>
  <c r="AI351" i="81"/>
  <c r="AS242" i="78"/>
  <c r="AS242" i="81"/>
  <c r="AS242" i="86"/>
  <c r="AR272" i="78"/>
  <c r="AR272" i="86"/>
  <c r="AR272" i="81"/>
  <c r="AI305" i="78"/>
  <c r="AI305" i="86"/>
  <c r="AI305" i="81"/>
  <c r="AM282" i="78"/>
  <c r="AM282" i="86"/>
  <c r="AM282" i="81"/>
  <c r="AP162" i="75"/>
  <c r="AP162" i="74"/>
  <c r="AP162" i="78"/>
  <c r="AP162" i="73"/>
  <c r="AP162" i="81"/>
  <c r="AP162" i="87"/>
  <c r="AP162" i="86"/>
  <c r="AP80" i="75"/>
  <c r="AP80" i="74"/>
  <c r="AP80" i="73"/>
  <c r="AP80" i="81"/>
  <c r="AP80" i="87"/>
  <c r="AP80" i="78"/>
  <c r="AP80" i="86"/>
  <c r="AL117" i="81"/>
  <c r="AL117" i="86"/>
  <c r="AL117" i="78"/>
  <c r="AL117" i="87"/>
  <c r="AL117" i="74"/>
  <c r="AL117" i="73"/>
  <c r="AL117" i="75"/>
  <c r="AM345" i="81"/>
  <c r="AM345" i="86"/>
  <c r="AM345" i="78"/>
  <c r="AK54" i="81"/>
  <c r="AK54" i="86"/>
  <c r="AK54" i="75"/>
  <c r="AK54" i="78"/>
  <c r="AK54" i="74"/>
  <c r="AK54" i="73"/>
  <c r="AK54" i="87"/>
  <c r="AM88" i="86"/>
  <c r="AM88" i="81"/>
  <c r="AM88" i="87"/>
  <c r="AM88" i="74"/>
  <c r="AM88" i="78"/>
  <c r="AM88" i="75"/>
  <c r="AM88" i="73"/>
  <c r="AL148" i="87"/>
  <c r="AL148" i="86"/>
  <c r="AL148" i="81"/>
  <c r="AL148" i="73"/>
  <c r="AL148" i="78"/>
  <c r="AL148" i="75"/>
  <c r="AL148" i="74"/>
  <c r="AM63" i="86"/>
  <c r="AM63" i="73"/>
  <c r="AM63" i="74"/>
  <c r="AM63" i="81"/>
  <c r="AM63" i="87"/>
  <c r="AM63" i="75"/>
  <c r="AM63" i="78"/>
  <c r="AK330" i="81"/>
  <c r="AK330" i="86"/>
  <c r="AK330" i="78"/>
  <c r="AK189" i="74"/>
  <c r="AK189" i="78"/>
  <c r="AK189" i="73"/>
  <c r="AK189" i="86"/>
  <c r="AK189" i="75"/>
  <c r="AK189" i="87"/>
  <c r="AK189" i="81"/>
  <c r="AJ26" i="87"/>
  <c r="AJ26" i="74"/>
  <c r="AJ26" i="81"/>
  <c r="AJ26" i="86"/>
  <c r="AJ26" i="73"/>
  <c r="AJ26" i="75"/>
  <c r="AJ26" i="78"/>
  <c r="AR204" i="73"/>
  <c r="AR204" i="81"/>
  <c r="AR204" i="86"/>
  <c r="AR204" i="74"/>
  <c r="AR204" i="87"/>
  <c r="AR204" i="75"/>
  <c r="AR204" i="78"/>
  <c r="AT132" i="75"/>
  <c r="AT132" i="87"/>
  <c r="AT132" i="78"/>
  <c r="AT132" i="74"/>
  <c r="AT132" i="81"/>
  <c r="AT132" i="86"/>
  <c r="AT132" i="73"/>
  <c r="AP42" i="87"/>
  <c r="AP42" i="75"/>
  <c r="AP42" i="81"/>
  <c r="AP42" i="78"/>
  <c r="AP42" i="74"/>
  <c r="AP42" i="86"/>
  <c r="AP42" i="73"/>
  <c r="AJ92" i="75"/>
  <c r="AJ92" i="78"/>
  <c r="AJ92" i="86"/>
  <c r="AJ92" i="87"/>
  <c r="AJ92" i="73"/>
  <c r="AJ92" i="81"/>
  <c r="AJ92" i="74"/>
  <c r="AT82" i="74"/>
  <c r="AT82" i="86"/>
  <c r="AT82" i="81"/>
  <c r="AT82" i="75"/>
  <c r="AT82" i="78"/>
  <c r="AT82" i="73"/>
  <c r="AT82" i="87"/>
  <c r="AM21" i="78"/>
  <c r="AM21" i="75"/>
  <c r="AM21" i="86"/>
  <c r="AM21" i="74"/>
  <c r="AM21" i="87"/>
  <c r="AM21" i="73"/>
  <c r="AM21" i="81"/>
  <c r="AI31" i="87"/>
  <c r="AI31" i="73"/>
  <c r="AI31" i="78"/>
  <c r="AI31" i="74"/>
  <c r="AI31" i="86"/>
  <c r="AI31" i="81"/>
  <c r="AI31" i="75"/>
  <c r="AM302" i="81"/>
  <c r="AM302" i="78"/>
  <c r="AM302" i="86"/>
  <c r="AR240" i="81"/>
  <c r="AR240" i="86"/>
  <c r="AR240" i="78"/>
  <c r="AK150" i="87"/>
  <c r="AK150" i="75"/>
  <c r="AK150" i="81"/>
  <c r="AK150" i="74"/>
  <c r="AK150" i="86"/>
  <c r="AK150" i="78"/>
  <c r="AK150" i="73"/>
  <c r="AL239" i="78"/>
  <c r="AL239" i="81"/>
  <c r="AL239" i="86"/>
  <c r="AT221" i="74"/>
  <c r="AT221" i="73"/>
  <c r="AT221" i="78"/>
  <c r="AT221" i="86"/>
  <c r="AT221" i="81"/>
  <c r="AT221" i="87"/>
  <c r="AT221" i="75"/>
  <c r="AK258" i="81"/>
  <c r="AK258" i="78"/>
  <c r="AK258" i="86"/>
  <c r="AK170" i="75"/>
  <c r="AK170" i="87"/>
  <c r="AK170" i="86"/>
  <c r="AK170" i="73"/>
  <c r="AK170" i="81"/>
  <c r="AK170" i="78"/>
  <c r="AK170" i="74"/>
  <c r="AT98" i="73"/>
  <c r="AT98" i="74"/>
  <c r="AT98" i="87"/>
  <c r="AT98" i="86"/>
  <c r="AT98" i="75"/>
  <c r="AT98" i="81"/>
  <c r="AT98" i="78"/>
  <c r="AK212" i="75"/>
  <c r="AK212" i="86"/>
  <c r="AK212" i="78"/>
  <c r="AK212" i="81"/>
  <c r="AK212" i="73"/>
  <c r="AK212" i="87"/>
  <c r="AK212" i="74"/>
  <c r="AK52" i="87"/>
  <c r="AK52" i="81"/>
  <c r="AK52" i="74"/>
  <c r="AK52" i="86"/>
  <c r="AK52" i="75"/>
  <c r="AK52" i="73"/>
  <c r="AK52" i="78"/>
  <c r="AP319" i="81"/>
  <c r="AP319" i="78"/>
  <c r="AP319" i="86"/>
  <c r="AM258" i="86"/>
  <c r="AM258" i="78"/>
  <c r="AM258" i="81"/>
  <c r="AI228" i="78"/>
  <c r="AI228" i="81"/>
  <c r="AI228" i="86"/>
  <c r="AJ274" i="78"/>
  <c r="AJ274" i="81"/>
  <c r="AJ274" i="86"/>
  <c r="AS293" i="78"/>
  <c r="AS293" i="81"/>
  <c r="AS293" i="86"/>
  <c r="AI283" i="78"/>
  <c r="AI283" i="86"/>
  <c r="AI283" i="81"/>
  <c r="AK16" i="75"/>
  <c r="AK16" i="81"/>
  <c r="AK16" i="74"/>
  <c r="AK16" i="73"/>
  <c r="AK16" i="87"/>
  <c r="AK16" i="86"/>
  <c r="AK16" i="78"/>
  <c r="AS194" i="75"/>
  <c r="AS194" i="81"/>
  <c r="AS194" i="74"/>
  <c r="AS194" i="73"/>
  <c r="AS194" i="87"/>
  <c r="AS194" i="78"/>
  <c r="AS194" i="86"/>
  <c r="AR199" i="86"/>
  <c r="AR199" i="74"/>
  <c r="AR199" i="81"/>
  <c r="AR199" i="78"/>
  <c r="AR199" i="73"/>
  <c r="AR199" i="75"/>
  <c r="AR199" i="87"/>
  <c r="AL295" i="86"/>
  <c r="AL295" i="81"/>
  <c r="AL295" i="78"/>
  <c r="AL90" i="74"/>
  <c r="AL90" i="81"/>
  <c r="AL90" i="78"/>
  <c r="AL90" i="87"/>
  <c r="AL90" i="86"/>
  <c r="AL90" i="73"/>
  <c r="AL90" i="75"/>
  <c r="AS239" i="81"/>
  <c r="AS239" i="86"/>
  <c r="AS239" i="78"/>
  <c r="AM34" i="78"/>
  <c r="AM34" i="86"/>
  <c r="AM34" i="75"/>
  <c r="AM34" i="74"/>
  <c r="AM34" i="73"/>
  <c r="AM34" i="81"/>
  <c r="AM34" i="87"/>
  <c r="AK7" i="73"/>
  <c r="AK7" i="78"/>
  <c r="AK7" i="86"/>
  <c r="AK7" i="75"/>
  <c r="AK7" i="74"/>
  <c r="AK7" i="87"/>
  <c r="AK7" i="81"/>
  <c r="AS69" i="78"/>
  <c r="AS69" i="75"/>
  <c r="AS69" i="73"/>
  <c r="AS69" i="81"/>
  <c r="AS69" i="87"/>
  <c r="AS69" i="86"/>
  <c r="AS69" i="74"/>
  <c r="AK105" i="78"/>
  <c r="AK105" i="73"/>
  <c r="AK105" i="75"/>
  <c r="AK105" i="86"/>
  <c r="AK105" i="87"/>
  <c r="AK105" i="74"/>
  <c r="AK105" i="81"/>
  <c r="AR275" i="86"/>
  <c r="AR275" i="78"/>
  <c r="AR275" i="81"/>
  <c r="AI72" i="81"/>
  <c r="AI72" i="73"/>
  <c r="AI72" i="78"/>
  <c r="AI72" i="74"/>
  <c r="AI72" i="87"/>
  <c r="AI72" i="86"/>
  <c r="AI72" i="75"/>
  <c r="AL152" i="73"/>
  <c r="AL152" i="86"/>
  <c r="AL152" i="78"/>
  <c r="AL152" i="75"/>
  <c r="AL152" i="74"/>
  <c r="AL152" i="87"/>
  <c r="AL152" i="81"/>
  <c r="AS183" i="75"/>
  <c r="AS183" i="86"/>
  <c r="AS183" i="74"/>
  <c r="AS183" i="78"/>
  <c r="AS183" i="87"/>
  <c r="AS183" i="73"/>
  <c r="AS183" i="81"/>
  <c r="AM337" i="78"/>
  <c r="AM337" i="86"/>
  <c r="AM337" i="81"/>
  <c r="AS312" i="78"/>
  <c r="AS312" i="86"/>
  <c r="AS312" i="81"/>
  <c r="AR252" i="86"/>
  <c r="AR252" i="78"/>
  <c r="AR252" i="81"/>
  <c r="AK40" i="87"/>
  <c r="AK40" i="86"/>
  <c r="AK40" i="81"/>
  <c r="AK40" i="73"/>
  <c r="AK40" i="78"/>
  <c r="AK40" i="75"/>
  <c r="AK40" i="74"/>
  <c r="AK121" i="74"/>
  <c r="AK121" i="86"/>
  <c r="AK121" i="81"/>
  <c r="AK121" i="87"/>
  <c r="AK121" i="78"/>
  <c r="AK121" i="75"/>
  <c r="AK121" i="73"/>
  <c r="AQ183" i="75"/>
  <c r="AQ183" i="87"/>
  <c r="AQ183" i="81"/>
  <c r="AQ183" i="74"/>
  <c r="AQ183" i="78"/>
  <c r="AQ183" i="73"/>
  <c r="AQ183" i="86"/>
  <c r="AK329" i="78"/>
  <c r="AK329" i="86"/>
  <c r="AK329" i="81"/>
  <c r="AI145" i="87"/>
  <c r="AI145" i="73"/>
  <c r="AI145" i="75"/>
  <c r="AI145" i="74"/>
  <c r="AI145" i="78"/>
  <c r="AI145" i="86"/>
  <c r="AI145" i="81"/>
  <c r="AJ254" i="86"/>
  <c r="AJ254" i="78"/>
  <c r="AJ254" i="81"/>
  <c r="AP82" i="81"/>
  <c r="AP82" i="74"/>
  <c r="AP82" i="87"/>
  <c r="AP82" i="73"/>
  <c r="AP82" i="78"/>
  <c r="AP82" i="75"/>
  <c r="AP82" i="86"/>
  <c r="AQ291" i="86"/>
  <c r="AQ291" i="81"/>
  <c r="AQ291" i="78"/>
  <c r="AP125" i="86"/>
  <c r="AP125" i="81"/>
  <c r="AP125" i="75"/>
  <c r="AP125" i="74"/>
  <c r="AP125" i="87"/>
  <c r="AP125" i="73"/>
  <c r="AP125" i="78"/>
  <c r="AJ64" i="87"/>
  <c r="AJ64" i="81"/>
  <c r="AJ64" i="78"/>
  <c r="AJ64" i="73"/>
  <c r="AJ64" i="74"/>
  <c r="AJ64" i="86"/>
  <c r="AJ64" i="75"/>
  <c r="AT154" i="78"/>
  <c r="AT154" i="75"/>
  <c r="AT154" i="81"/>
  <c r="AT154" i="73"/>
  <c r="AT154" i="74"/>
  <c r="AT154" i="87"/>
  <c r="AT154" i="86"/>
  <c r="AL55" i="86"/>
  <c r="AL55" i="74"/>
  <c r="AL55" i="81"/>
  <c r="AL55" i="75"/>
  <c r="AL55" i="73"/>
  <c r="AL55" i="78"/>
  <c r="AL55" i="87"/>
  <c r="AJ124" i="81"/>
  <c r="AJ124" i="75"/>
  <c r="AJ124" i="87"/>
  <c r="AJ124" i="73"/>
  <c r="AJ124" i="74"/>
  <c r="AJ124" i="78"/>
  <c r="AJ124" i="86"/>
  <c r="AK154" i="78"/>
  <c r="AK154" i="73"/>
  <c r="AK154" i="87"/>
  <c r="AK154" i="74"/>
  <c r="AK154" i="81"/>
  <c r="AK154" i="75"/>
  <c r="AK154" i="86"/>
  <c r="AR91" i="81"/>
  <c r="AR91" i="86"/>
  <c r="AR91" i="73"/>
  <c r="AR91" i="75"/>
  <c r="AR91" i="74"/>
  <c r="AR91" i="87"/>
  <c r="AR91" i="78"/>
  <c r="AK348" i="78"/>
  <c r="AK348" i="86"/>
  <c r="AK348" i="81"/>
  <c r="AT183" i="86"/>
  <c r="AT183" i="75"/>
  <c r="AT183" i="81"/>
  <c r="AT183" i="78"/>
  <c r="AT183" i="74"/>
  <c r="AT183" i="73"/>
  <c r="AT183" i="87"/>
  <c r="AQ85" i="78"/>
  <c r="AQ85" i="75"/>
  <c r="AQ85" i="86"/>
  <c r="AQ85" i="81"/>
  <c r="AQ85" i="74"/>
  <c r="AQ85" i="87"/>
  <c r="AQ85" i="73"/>
  <c r="AL137" i="86"/>
  <c r="AL137" i="74"/>
  <c r="AL137" i="81"/>
  <c r="AL137" i="78"/>
  <c r="AL137" i="73"/>
  <c r="AL137" i="75"/>
  <c r="AL137" i="87"/>
  <c r="AM215" i="74"/>
  <c r="AM215" i="86"/>
  <c r="AM215" i="75"/>
  <c r="AM215" i="81"/>
  <c r="AM215" i="73"/>
  <c r="AM215" i="78"/>
  <c r="AM215" i="87"/>
  <c r="AJ363" i="81"/>
  <c r="AJ363" i="86"/>
  <c r="AJ363" i="78"/>
  <c r="AP307" i="86"/>
  <c r="AP307" i="78"/>
  <c r="AP307" i="81"/>
  <c r="AI312" i="86"/>
  <c r="AI312" i="78"/>
  <c r="AI312" i="81"/>
  <c r="AQ49" i="87"/>
  <c r="AQ49" i="81"/>
  <c r="AQ49" i="75"/>
  <c r="AQ49" i="78"/>
  <c r="AQ49" i="73"/>
  <c r="AQ49" i="86"/>
  <c r="AQ49" i="74"/>
  <c r="AP187" i="78"/>
  <c r="AP187" i="75"/>
  <c r="AP187" i="86"/>
  <c r="AP187" i="74"/>
  <c r="AP187" i="73"/>
  <c r="AP187" i="87"/>
  <c r="AP187" i="81"/>
  <c r="AR262" i="81"/>
  <c r="AR262" i="86"/>
  <c r="AR262" i="78"/>
  <c r="AM262" i="81"/>
  <c r="AM262" i="86"/>
  <c r="AM262" i="78"/>
  <c r="AJ40" i="74"/>
  <c r="AJ40" i="78"/>
  <c r="AJ40" i="81"/>
  <c r="AJ40" i="73"/>
  <c r="AJ40" i="87"/>
  <c r="AJ40" i="75"/>
  <c r="AJ40" i="86"/>
  <c r="AJ70" i="78"/>
  <c r="AJ70" i="81"/>
  <c r="AJ70" i="75"/>
  <c r="AJ70" i="86"/>
  <c r="AJ70" i="87"/>
  <c r="AJ70" i="73"/>
  <c r="AJ70" i="74"/>
  <c r="AR117" i="74"/>
  <c r="AR117" i="73"/>
  <c r="AR117" i="81"/>
  <c r="AR117" i="78"/>
  <c r="AR117" i="75"/>
  <c r="AR117" i="86"/>
  <c r="AR117" i="87"/>
  <c r="AJ264" i="86"/>
  <c r="AJ264" i="78"/>
  <c r="AJ264" i="81"/>
  <c r="AL227" i="86"/>
  <c r="AL227" i="78"/>
  <c r="AL227" i="81"/>
  <c r="AT187" i="74"/>
  <c r="AT187" i="87"/>
  <c r="AT187" i="73"/>
  <c r="AT187" i="81"/>
  <c r="AT187" i="86"/>
  <c r="AT187" i="75"/>
  <c r="AT187" i="78"/>
  <c r="AJ72" i="74"/>
  <c r="AJ72" i="78"/>
  <c r="AJ72" i="87"/>
  <c r="AJ72" i="81"/>
  <c r="AJ72" i="86"/>
  <c r="AJ72" i="75"/>
  <c r="AJ72" i="73"/>
  <c r="AQ34" i="73"/>
  <c r="AQ34" i="74"/>
  <c r="AQ34" i="81"/>
  <c r="AQ34" i="78"/>
  <c r="AQ34" i="87"/>
  <c r="AQ34" i="75"/>
  <c r="AQ34" i="86"/>
  <c r="AR177" i="86"/>
  <c r="AR177" i="81"/>
  <c r="AR177" i="78"/>
  <c r="AR177" i="87"/>
  <c r="AR177" i="73"/>
  <c r="AR177" i="75"/>
  <c r="AR177" i="74"/>
  <c r="AT158" i="75"/>
  <c r="AT158" i="81"/>
  <c r="AT158" i="78"/>
  <c r="AT158" i="73"/>
  <c r="AT158" i="86"/>
  <c r="AT158" i="74"/>
  <c r="AT158" i="87"/>
  <c r="AP101" i="81"/>
  <c r="AP101" i="73"/>
  <c r="AP101" i="86"/>
  <c r="AP101" i="78"/>
  <c r="AP101" i="75"/>
  <c r="AP101" i="87"/>
  <c r="AP101" i="74"/>
  <c r="AL168" i="87"/>
  <c r="AL168" i="73"/>
  <c r="AL168" i="81"/>
  <c r="AL168" i="86"/>
  <c r="AL168" i="75"/>
  <c r="AL168" i="78"/>
  <c r="AL168" i="74"/>
  <c r="AK75" i="73"/>
  <c r="AK75" i="87"/>
  <c r="AK75" i="74"/>
  <c r="AK75" i="75"/>
  <c r="AK75" i="81"/>
  <c r="AK75" i="78"/>
  <c r="AK75" i="86"/>
  <c r="AP70" i="74"/>
  <c r="AP70" i="78"/>
  <c r="AP70" i="75"/>
  <c r="AP70" i="86"/>
  <c r="AP70" i="73"/>
  <c r="AP70" i="81"/>
  <c r="AP70" i="87"/>
  <c r="AJ100" i="75"/>
  <c r="AJ100" i="74"/>
  <c r="AJ100" i="87"/>
  <c r="AJ100" i="81"/>
  <c r="AJ100" i="86"/>
  <c r="AJ100" i="73"/>
  <c r="AJ100" i="78"/>
  <c r="AR350" i="81"/>
  <c r="AR350" i="78"/>
  <c r="AR350" i="86"/>
  <c r="AP56" i="86"/>
  <c r="AP56" i="78"/>
  <c r="AP56" i="75"/>
  <c r="AP56" i="74"/>
  <c r="AP56" i="81"/>
  <c r="AP56" i="73"/>
  <c r="AP56" i="87"/>
  <c r="AJ99" i="86"/>
  <c r="AJ99" i="78"/>
  <c r="AJ99" i="75"/>
  <c r="AJ99" i="74"/>
  <c r="AJ99" i="87"/>
  <c r="AJ99" i="73"/>
  <c r="AJ99" i="81"/>
  <c r="AJ165" i="86"/>
  <c r="AJ165" i="74"/>
  <c r="AJ165" i="73"/>
  <c r="AJ165" i="75"/>
  <c r="AJ165" i="87"/>
  <c r="AJ165" i="78"/>
  <c r="AJ165" i="81"/>
  <c r="AL179" i="73"/>
  <c r="AL179" i="78"/>
  <c r="AL179" i="87"/>
  <c r="AL179" i="81"/>
  <c r="AL179" i="74"/>
  <c r="AL179" i="86"/>
  <c r="AL179" i="75"/>
  <c r="AS178" i="86"/>
  <c r="AS178" i="78"/>
  <c r="AS178" i="81"/>
  <c r="AS178" i="87"/>
  <c r="AS178" i="73"/>
  <c r="AS178" i="75"/>
  <c r="AS178" i="74"/>
  <c r="AT15" i="73"/>
  <c r="AT15" i="87"/>
  <c r="AT15" i="86"/>
  <c r="AT15" i="75"/>
  <c r="AT15" i="74"/>
  <c r="AT15" i="81"/>
  <c r="AT15" i="78"/>
  <c r="AS73" i="81"/>
  <c r="AS73" i="86"/>
  <c r="AS73" i="73"/>
  <c r="AS73" i="87"/>
  <c r="AS73" i="75"/>
  <c r="AS73" i="74"/>
  <c r="AS73" i="78"/>
  <c r="AR247" i="81"/>
  <c r="AR247" i="86"/>
  <c r="AR247" i="78"/>
  <c r="AT19" i="73"/>
  <c r="AT19" i="81"/>
  <c r="AT19" i="78"/>
  <c r="AT19" i="86"/>
  <c r="AT19" i="87"/>
  <c r="AT19" i="75"/>
  <c r="AT19" i="74"/>
  <c r="AP217" i="86"/>
  <c r="AP217" i="75"/>
  <c r="AP217" i="74"/>
  <c r="AP217" i="87"/>
  <c r="AP217" i="73"/>
  <c r="AP217" i="81"/>
  <c r="AP217" i="78"/>
  <c r="AM274" i="81"/>
  <c r="AM274" i="86"/>
  <c r="AM274" i="78"/>
  <c r="AL322" i="81"/>
  <c r="AL322" i="86"/>
  <c r="AL322" i="78"/>
  <c r="AK78" i="81"/>
  <c r="AK78" i="78"/>
  <c r="AK78" i="87"/>
  <c r="AK78" i="75"/>
  <c r="AK78" i="73"/>
  <c r="AK78" i="86"/>
  <c r="AK78" i="74"/>
  <c r="AJ299" i="86"/>
  <c r="AJ299" i="81"/>
  <c r="AJ299" i="78"/>
  <c r="AT51" i="78"/>
  <c r="AT51" i="86"/>
  <c r="AT51" i="75"/>
  <c r="AT51" i="81"/>
  <c r="AT51" i="73"/>
  <c r="AT51" i="87"/>
  <c r="AT51" i="74"/>
  <c r="AQ338" i="81"/>
  <c r="AQ338" i="86"/>
  <c r="AQ338" i="78"/>
  <c r="AJ10" i="81"/>
  <c r="AJ10" i="78"/>
  <c r="AJ10" i="86"/>
  <c r="AJ10" i="75"/>
  <c r="AJ10" i="73"/>
  <c r="AJ10" i="87"/>
  <c r="AJ10" i="74"/>
  <c r="AR184" i="73"/>
  <c r="AR184" i="81"/>
  <c r="AR184" i="87"/>
  <c r="AR184" i="78"/>
  <c r="AR184" i="86"/>
  <c r="AR184" i="74"/>
  <c r="AR184" i="75"/>
  <c r="AP198" i="81"/>
  <c r="AP198" i="73"/>
  <c r="AP198" i="87"/>
  <c r="AP198" i="75"/>
  <c r="AP198" i="86"/>
  <c r="AP198" i="74"/>
  <c r="AP198" i="78"/>
  <c r="AS170" i="86"/>
  <c r="AS170" i="87"/>
  <c r="AS170" i="75"/>
  <c r="AS170" i="78"/>
  <c r="AS170" i="74"/>
  <c r="AS170" i="73"/>
  <c r="AS170" i="81"/>
  <c r="AR27" i="81"/>
  <c r="AR27" i="86"/>
  <c r="AR27" i="78"/>
  <c r="AR27" i="74"/>
  <c r="AR27" i="87"/>
  <c r="AR27" i="73"/>
  <c r="AR27" i="75"/>
  <c r="AQ315" i="86"/>
  <c r="AQ315" i="78"/>
  <c r="AQ315" i="81"/>
  <c r="AM152" i="74"/>
  <c r="AM152" i="75"/>
  <c r="AM152" i="86"/>
  <c r="AM152" i="73"/>
  <c r="AM152" i="78"/>
  <c r="AM152" i="81"/>
  <c r="AM152" i="87"/>
  <c r="AJ275" i="78"/>
  <c r="AJ275" i="86"/>
  <c r="AJ275" i="81"/>
  <c r="AS126" i="75"/>
  <c r="AS126" i="86"/>
  <c r="AS126" i="74"/>
  <c r="AS126" i="73"/>
  <c r="AS126" i="78"/>
  <c r="AS126" i="87"/>
  <c r="AS126" i="81"/>
  <c r="AQ290" i="78"/>
  <c r="AQ290" i="86"/>
  <c r="AQ290" i="81"/>
  <c r="AP19" i="81"/>
  <c r="AP19" i="75"/>
  <c r="AP19" i="78"/>
  <c r="AP19" i="87"/>
  <c r="AP19" i="73"/>
  <c r="AP19" i="86"/>
  <c r="AP19" i="74"/>
  <c r="AL184" i="86"/>
  <c r="AL184" i="81"/>
  <c r="AL184" i="73"/>
  <c r="AL184" i="87"/>
  <c r="AL184" i="78"/>
  <c r="AL184" i="74"/>
  <c r="AL184" i="75"/>
  <c r="AI254" i="86"/>
  <c r="AI254" i="78"/>
  <c r="AI254" i="81"/>
  <c r="AP38" i="75"/>
  <c r="AP38" i="78"/>
  <c r="AP38" i="74"/>
  <c r="AP38" i="81"/>
  <c r="AP38" i="86"/>
  <c r="AP38" i="73"/>
  <c r="AP38" i="87"/>
  <c r="AP120" i="75"/>
  <c r="AP120" i="81"/>
  <c r="AP120" i="87"/>
  <c r="AP120" i="78"/>
  <c r="AP120" i="86"/>
  <c r="AP120" i="74"/>
  <c r="AP120" i="73"/>
  <c r="AL189" i="73"/>
  <c r="AL189" i="86"/>
  <c r="AL189" i="74"/>
  <c r="AL189" i="75"/>
  <c r="AL189" i="78"/>
  <c r="AL189" i="87"/>
  <c r="AL189" i="81"/>
  <c r="AQ230" i="86"/>
  <c r="AQ230" i="81"/>
  <c r="AQ230" i="78"/>
  <c r="AJ198" i="78"/>
  <c r="AJ198" i="75"/>
  <c r="AJ198" i="74"/>
  <c r="AJ198" i="81"/>
  <c r="AJ198" i="73"/>
  <c r="AJ198" i="87"/>
  <c r="AJ198" i="86"/>
  <c r="AM306" i="86"/>
  <c r="AM306" i="81"/>
  <c r="AM306" i="78"/>
  <c r="AJ353" i="86"/>
  <c r="AJ353" i="78"/>
  <c r="AJ353" i="81"/>
  <c r="AM46" i="87"/>
  <c r="AM46" i="74"/>
  <c r="AM46" i="86"/>
  <c r="AM46" i="73"/>
  <c r="AM46" i="75"/>
  <c r="AM46" i="78"/>
  <c r="AM46" i="81"/>
  <c r="AK324" i="86"/>
  <c r="AK324" i="81"/>
  <c r="AK324" i="78"/>
  <c r="AT101" i="86"/>
  <c r="AT101" i="73"/>
  <c r="AT101" i="74"/>
  <c r="AT101" i="81"/>
  <c r="AT101" i="87"/>
  <c r="AT101" i="75"/>
  <c r="AT101" i="78"/>
  <c r="AT69" i="73"/>
  <c r="AT69" i="86"/>
  <c r="AT69" i="81"/>
  <c r="AT69" i="87"/>
  <c r="AT69" i="78"/>
  <c r="AT69" i="74"/>
  <c r="AT69" i="75"/>
  <c r="AI95" i="81"/>
  <c r="AI95" i="74"/>
  <c r="AI95" i="75"/>
  <c r="AI95" i="86"/>
  <c r="AI95" i="78"/>
  <c r="AI95" i="73"/>
  <c r="AI95" i="87"/>
  <c r="AP264" i="86"/>
  <c r="AP264" i="81"/>
  <c r="AP264" i="78"/>
  <c r="AJ141" i="75"/>
  <c r="AJ141" i="74"/>
  <c r="AJ141" i="87"/>
  <c r="AJ141" i="78"/>
  <c r="AJ141" i="81"/>
  <c r="AJ141" i="73"/>
  <c r="AJ141" i="86"/>
  <c r="AT12" i="74"/>
  <c r="AT12" i="78"/>
  <c r="AT12" i="75"/>
  <c r="AT12" i="73"/>
  <c r="AT12" i="87"/>
  <c r="AT12" i="81"/>
  <c r="AT12" i="86"/>
  <c r="AJ145" i="86"/>
  <c r="AJ145" i="74"/>
  <c r="AJ145" i="75"/>
  <c r="AJ145" i="78"/>
  <c r="AJ145" i="87"/>
  <c r="AJ145" i="73"/>
  <c r="AJ145" i="81"/>
  <c r="AQ76" i="86"/>
  <c r="AQ76" i="74"/>
  <c r="AQ76" i="75"/>
  <c r="AQ76" i="78"/>
  <c r="AQ76" i="73"/>
  <c r="AQ76" i="87"/>
  <c r="AQ76" i="81"/>
  <c r="AP58" i="86"/>
  <c r="AP58" i="87"/>
  <c r="AP58" i="75"/>
  <c r="AP58" i="81"/>
  <c r="AP58" i="78"/>
  <c r="AP58" i="73"/>
  <c r="AP58" i="74"/>
  <c r="AK88" i="81"/>
  <c r="AK88" i="87"/>
  <c r="AK88" i="73"/>
  <c r="AK88" i="86"/>
  <c r="AK88" i="74"/>
  <c r="AK88" i="75"/>
  <c r="AK88" i="78"/>
  <c r="AP276" i="78"/>
  <c r="AP276" i="81"/>
  <c r="AP276" i="86"/>
  <c r="AQ151" i="74"/>
  <c r="AQ151" i="78"/>
  <c r="AQ151" i="87"/>
  <c r="AQ151" i="75"/>
  <c r="AQ151" i="81"/>
  <c r="AQ151" i="73"/>
  <c r="AQ151" i="86"/>
  <c r="AT27" i="74"/>
  <c r="AT27" i="78"/>
  <c r="AT27" i="75"/>
  <c r="AT27" i="87"/>
  <c r="AT27" i="81"/>
  <c r="AT27" i="86"/>
  <c r="AT27" i="73"/>
  <c r="AJ210" i="78"/>
  <c r="AJ210" i="81"/>
  <c r="AJ210" i="74"/>
  <c r="AJ210" i="75"/>
  <c r="AJ210" i="73"/>
  <c r="AJ210" i="86"/>
  <c r="AJ210" i="87"/>
  <c r="AJ132" i="73"/>
  <c r="AJ132" i="87"/>
  <c r="AJ132" i="86"/>
  <c r="AJ132" i="74"/>
  <c r="AJ132" i="75"/>
  <c r="AJ132" i="78"/>
  <c r="AJ132" i="81"/>
  <c r="AS31" i="74"/>
  <c r="AS31" i="73"/>
  <c r="AS31" i="81"/>
  <c r="AS31" i="86"/>
  <c r="AS31" i="75"/>
  <c r="AS31" i="87"/>
  <c r="AS31" i="78"/>
  <c r="AS141" i="78"/>
  <c r="AS141" i="87"/>
  <c r="AS141" i="74"/>
  <c r="AS141" i="86"/>
  <c r="AS141" i="75"/>
  <c r="AS141" i="81"/>
  <c r="AS141" i="73"/>
  <c r="AS301" i="78"/>
  <c r="AS301" i="81"/>
  <c r="AS301" i="86"/>
  <c r="AS355" i="78"/>
  <c r="AS355" i="81"/>
  <c r="AS355" i="86"/>
  <c r="AQ107" i="87"/>
  <c r="AQ107" i="86"/>
  <c r="AQ107" i="78"/>
  <c r="AQ107" i="75"/>
  <c r="AQ107" i="74"/>
  <c r="AQ107" i="81"/>
  <c r="AQ107" i="73"/>
  <c r="AQ61" i="81"/>
  <c r="AQ61" i="87"/>
  <c r="AQ61" i="78"/>
  <c r="AQ61" i="86"/>
  <c r="AQ61" i="74"/>
  <c r="AQ61" i="73"/>
  <c r="AQ61" i="75"/>
  <c r="AI68" i="86"/>
  <c r="AI68" i="81"/>
  <c r="AI68" i="73"/>
  <c r="AI68" i="78"/>
  <c r="AI68" i="74"/>
  <c r="AI68" i="87"/>
  <c r="AI68" i="75"/>
  <c r="AK220" i="73"/>
  <c r="AK220" i="78"/>
  <c r="AK220" i="87"/>
  <c r="AK220" i="75"/>
  <c r="AK220" i="81"/>
  <c r="AK220" i="74"/>
  <c r="AK220" i="86"/>
  <c r="AP154" i="81"/>
  <c r="AP154" i="74"/>
  <c r="AP154" i="78"/>
  <c r="AP154" i="86"/>
  <c r="AP154" i="73"/>
  <c r="AP154" i="87"/>
  <c r="AP154" i="75"/>
  <c r="AM121" i="74"/>
  <c r="AM121" i="81"/>
  <c r="AM121" i="86"/>
  <c r="AM121" i="78"/>
  <c r="AM121" i="87"/>
  <c r="AM121" i="75"/>
  <c r="AM121" i="73"/>
  <c r="AQ312" i="81"/>
  <c r="AQ312" i="78"/>
  <c r="AQ312" i="86"/>
  <c r="AT170" i="73"/>
  <c r="AT170" i="75"/>
  <c r="AT170" i="87"/>
  <c r="AT170" i="86"/>
  <c r="AT170" i="78"/>
  <c r="AT170" i="74"/>
  <c r="AT170" i="81"/>
  <c r="AJ194" i="74"/>
  <c r="AJ194" i="73"/>
  <c r="AJ194" i="81"/>
  <c r="AJ194" i="86"/>
  <c r="AJ194" i="78"/>
  <c r="AJ194" i="75"/>
  <c r="AJ194" i="87"/>
  <c r="AM47" i="74"/>
  <c r="AM47" i="73"/>
  <c r="AM47" i="75"/>
  <c r="AM47" i="86"/>
  <c r="AM47" i="87"/>
  <c r="AM47" i="78"/>
  <c r="AM47" i="81"/>
  <c r="AJ179" i="86"/>
  <c r="AJ179" i="87"/>
  <c r="AJ179" i="78"/>
  <c r="AJ179" i="75"/>
  <c r="AJ179" i="73"/>
  <c r="AJ179" i="81"/>
  <c r="AJ179" i="74"/>
  <c r="AT97" i="81"/>
  <c r="AT97" i="78"/>
  <c r="AT97" i="86"/>
  <c r="AT97" i="75"/>
  <c r="AT97" i="87"/>
  <c r="AT97" i="74"/>
  <c r="AT97" i="73"/>
  <c r="AI62" i="81"/>
  <c r="AI62" i="78"/>
  <c r="AI62" i="74"/>
  <c r="AI62" i="73"/>
  <c r="AI62" i="75"/>
  <c r="AI62" i="86"/>
  <c r="AI62" i="87"/>
  <c r="AQ108" i="75"/>
  <c r="AQ108" i="73"/>
  <c r="AQ108" i="86"/>
  <c r="AQ108" i="78"/>
  <c r="AQ108" i="74"/>
  <c r="AQ108" i="87"/>
  <c r="AQ108" i="81"/>
  <c r="AI212" i="78"/>
  <c r="AI212" i="75"/>
  <c r="AI212" i="87"/>
  <c r="AI212" i="73"/>
  <c r="AI212" i="81"/>
  <c r="AI212" i="86"/>
  <c r="AI212" i="74"/>
  <c r="AL316" i="81"/>
  <c r="AL316" i="86"/>
  <c r="AL316" i="78"/>
  <c r="AS348" i="86"/>
  <c r="AS348" i="78"/>
  <c r="AS348" i="81"/>
  <c r="AP182" i="74"/>
  <c r="AP182" i="73"/>
  <c r="AP182" i="87"/>
  <c r="AP182" i="81"/>
  <c r="AP182" i="86"/>
  <c r="AP182" i="75"/>
  <c r="AP182" i="78"/>
  <c r="AI280" i="81"/>
  <c r="AI280" i="78"/>
  <c r="AI280" i="86"/>
  <c r="AT31" i="75"/>
  <c r="AT31" i="78"/>
  <c r="AT31" i="87"/>
  <c r="AT31" i="73"/>
  <c r="AT31" i="81"/>
  <c r="AT31" i="86"/>
  <c r="AT31" i="74"/>
  <c r="AL125" i="86"/>
  <c r="AL125" i="78"/>
  <c r="AL125" i="81"/>
  <c r="AL125" i="74"/>
  <c r="AL125" i="75"/>
  <c r="AL125" i="73"/>
  <c r="AL125" i="87"/>
  <c r="AR169" i="87"/>
  <c r="AR169" i="78"/>
  <c r="AR169" i="86"/>
  <c r="AR169" i="73"/>
  <c r="AR169" i="74"/>
  <c r="AR169" i="81"/>
  <c r="AR169" i="75"/>
  <c r="AJ159" i="87"/>
  <c r="AJ159" i="74"/>
  <c r="AJ159" i="86"/>
  <c r="AJ159" i="78"/>
  <c r="AJ159" i="73"/>
  <c r="AJ159" i="81"/>
  <c r="AJ159" i="75"/>
  <c r="AS325" i="86"/>
  <c r="AS325" i="81"/>
  <c r="AS325" i="78"/>
  <c r="AT207" i="81"/>
  <c r="AT207" i="75"/>
  <c r="AT207" i="74"/>
  <c r="AT207" i="73"/>
  <c r="AT207" i="87"/>
  <c r="AT207" i="78"/>
  <c r="AT207" i="86"/>
  <c r="AL321" i="78"/>
  <c r="AL321" i="86"/>
  <c r="AL321" i="81"/>
  <c r="AS251" i="86"/>
  <c r="AS251" i="81"/>
  <c r="AS251" i="78"/>
  <c r="AS41" i="74"/>
  <c r="AS41" i="81"/>
  <c r="AS41" i="78"/>
  <c r="AS41" i="87"/>
  <c r="AS41" i="86"/>
  <c r="AS41" i="73"/>
  <c r="AS41" i="75"/>
  <c r="AR327" i="78"/>
  <c r="AR327" i="81"/>
  <c r="AR327" i="86"/>
  <c r="AJ348" i="86"/>
  <c r="AJ348" i="78"/>
  <c r="AJ348" i="81"/>
  <c r="AM206" i="81"/>
  <c r="AM206" i="86"/>
  <c r="AM206" i="74"/>
  <c r="AM206" i="73"/>
  <c r="AM206" i="75"/>
  <c r="AM206" i="78"/>
  <c r="AM206" i="87"/>
  <c r="AR152" i="78"/>
  <c r="AR152" i="75"/>
  <c r="AR152" i="81"/>
  <c r="AR152" i="87"/>
  <c r="AR152" i="74"/>
  <c r="AR152" i="86"/>
  <c r="AR152" i="73"/>
  <c r="AP109" i="73"/>
  <c r="AP109" i="87"/>
  <c r="AP109" i="81"/>
  <c r="AP109" i="74"/>
  <c r="AP109" i="78"/>
  <c r="AP109" i="75"/>
  <c r="AP109" i="86"/>
  <c r="AS229" i="78"/>
  <c r="AS229" i="86"/>
  <c r="AS229" i="81"/>
  <c r="AI345" i="81"/>
  <c r="AI345" i="86"/>
  <c r="AI345" i="78"/>
  <c r="AJ245" i="86"/>
  <c r="AJ245" i="81"/>
  <c r="AJ245" i="78"/>
  <c r="AM269" i="86"/>
  <c r="AM269" i="78"/>
  <c r="AM269" i="81"/>
  <c r="AP300" i="81"/>
  <c r="AP300" i="78"/>
  <c r="AP300" i="86"/>
  <c r="AK242" i="81"/>
  <c r="AK242" i="86"/>
  <c r="AK242" i="78"/>
  <c r="AM39" i="78"/>
  <c r="AM39" i="75"/>
  <c r="AM39" i="86"/>
  <c r="AM39" i="87"/>
  <c r="AM39" i="73"/>
  <c r="AM39" i="81"/>
  <c r="AM39" i="74"/>
  <c r="AT283" i="86"/>
  <c r="AT283" i="81"/>
  <c r="AT283" i="78"/>
  <c r="AK187" i="74"/>
  <c r="AK187" i="81"/>
  <c r="AK187" i="73"/>
  <c r="AK187" i="87"/>
  <c r="AK187" i="86"/>
  <c r="AK187" i="78"/>
  <c r="AK187" i="75"/>
  <c r="AI46" i="78"/>
  <c r="AI46" i="87"/>
  <c r="AI46" i="86"/>
  <c r="AI46" i="73"/>
  <c r="AI46" i="75"/>
  <c r="AI46" i="81"/>
  <c r="AI46" i="74"/>
  <c r="AK221" i="78"/>
  <c r="AK221" i="75"/>
  <c r="AK221" i="73"/>
  <c r="AK221" i="81"/>
  <c r="AK221" i="74"/>
  <c r="AK221" i="87"/>
  <c r="AK221" i="86"/>
  <c r="AK345" i="78"/>
  <c r="AK345" i="81"/>
  <c r="AK345" i="86"/>
  <c r="AK116" i="73"/>
  <c r="AK116" i="81"/>
  <c r="AK116" i="75"/>
  <c r="AK116" i="78"/>
  <c r="AK116" i="87"/>
  <c r="AK116" i="74"/>
  <c r="AK116" i="86"/>
  <c r="AS58" i="73"/>
  <c r="AS58" i="81"/>
  <c r="AS58" i="86"/>
  <c r="AS58" i="75"/>
  <c r="AS58" i="74"/>
  <c r="AS58" i="78"/>
  <c r="AS58" i="87"/>
  <c r="AI360" i="86"/>
  <c r="AI360" i="81"/>
  <c r="AI360" i="78"/>
  <c r="AS222" i="78"/>
  <c r="AS222" i="86"/>
  <c r="AS222" i="81"/>
  <c r="AP192" i="87"/>
  <c r="AP192" i="74"/>
  <c r="AP192" i="73"/>
  <c r="AP192" i="75"/>
  <c r="AP192" i="86"/>
  <c r="AP192" i="81"/>
  <c r="AP192" i="78"/>
  <c r="AI244" i="86"/>
  <c r="AI244" i="78"/>
  <c r="AI244" i="81"/>
  <c r="AK228" i="86"/>
  <c r="AK228" i="81"/>
  <c r="AK228" i="78"/>
  <c r="AL202" i="78"/>
  <c r="AL202" i="86"/>
  <c r="AL202" i="75"/>
  <c r="AL202" i="74"/>
  <c r="AL202" i="73"/>
  <c r="AL202" i="81"/>
  <c r="AL202" i="87"/>
  <c r="AT145" i="87"/>
  <c r="AT145" i="73"/>
  <c r="AT145" i="75"/>
  <c r="AT145" i="78"/>
  <c r="AT145" i="81"/>
  <c r="AT145" i="86"/>
  <c r="AT145" i="74"/>
  <c r="AP177" i="78"/>
  <c r="AP177" i="74"/>
  <c r="AP177" i="87"/>
  <c r="AP177" i="86"/>
  <c r="AP177" i="75"/>
  <c r="AP177" i="73"/>
  <c r="AP177" i="81"/>
  <c r="AJ168" i="78"/>
  <c r="AJ168" i="73"/>
  <c r="AJ168" i="87"/>
  <c r="AJ168" i="81"/>
  <c r="AJ168" i="75"/>
  <c r="AJ168" i="74"/>
  <c r="AJ168" i="86"/>
  <c r="AK41" i="75"/>
  <c r="AK41" i="87"/>
  <c r="AK41" i="73"/>
  <c r="AK41" i="78"/>
  <c r="AK41" i="81"/>
  <c r="AK41" i="86"/>
  <c r="AK41" i="74"/>
  <c r="AP312" i="81"/>
  <c r="AP312" i="86"/>
  <c r="AP312" i="78"/>
  <c r="AP128" i="87"/>
  <c r="AP128" i="74"/>
  <c r="AP128" i="81"/>
  <c r="AP128" i="86"/>
  <c r="AP128" i="78"/>
  <c r="AP128" i="75"/>
  <c r="AP128" i="73"/>
  <c r="AL30" i="81"/>
  <c r="AL30" i="78"/>
  <c r="AL30" i="86"/>
  <c r="AL30" i="75"/>
  <c r="AL30" i="74"/>
  <c r="AL30" i="87"/>
  <c r="AL30" i="73"/>
  <c r="AM24" i="86"/>
  <c r="AM24" i="78"/>
  <c r="AM24" i="87"/>
  <c r="AM24" i="73"/>
  <c r="AM24" i="81"/>
  <c r="AM24" i="74"/>
  <c r="AM24" i="75"/>
  <c r="AP210" i="86"/>
  <c r="AP210" i="73"/>
  <c r="AP210" i="74"/>
  <c r="AP210" i="78"/>
  <c r="AP210" i="87"/>
  <c r="AP210" i="81"/>
  <c r="AP210" i="75"/>
  <c r="AR47" i="86"/>
  <c r="AR47" i="81"/>
  <c r="AR47" i="74"/>
  <c r="AR47" i="75"/>
  <c r="AR47" i="73"/>
  <c r="AR47" i="87"/>
  <c r="AR47" i="78"/>
  <c r="AR67" i="78"/>
  <c r="AR67" i="75"/>
  <c r="AR67" i="74"/>
  <c r="AR67" i="87"/>
  <c r="AR67" i="81"/>
  <c r="AR67" i="73"/>
  <c r="AR67" i="86"/>
  <c r="AS171" i="87"/>
  <c r="AS171" i="78"/>
  <c r="AS171" i="74"/>
  <c r="AS171" i="75"/>
  <c r="AS171" i="86"/>
  <c r="AS171" i="73"/>
  <c r="AS171" i="81"/>
  <c r="AQ266" i="86"/>
  <c r="AQ266" i="78"/>
  <c r="AQ266" i="81"/>
  <c r="AL196" i="74"/>
  <c r="AL196" i="75"/>
  <c r="AL196" i="81"/>
  <c r="AL196" i="78"/>
  <c r="AL196" i="73"/>
  <c r="AL196" i="86"/>
  <c r="AL196" i="87"/>
  <c r="AK108" i="81"/>
  <c r="AK108" i="87"/>
  <c r="AK108" i="78"/>
  <c r="AK108" i="74"/>
  <c r="AK108" i="75"/>
  <c r="AK108" i="86"/>
  <c r="AK108" i="73"/>
  <c r="AL252" i="78"/>
  <c r="AL252" i="81"/>
  <c r="AL252" i="86"/>
  <c r="AK229" i="78"/>
  <c r="AK229" i="86"/>
  <c r="AK229" i="81"/>
  <c r="AI149" i="81"/>
  <c r="AI149" i="87"/>
  <c r="AI149" i="86"/>
  <c r="AI149" i="73"/>
  <c r="AI149" i="75"/>
  <c r="AI149" i="74"/>
  <c r="AI149" i="78"/>
  <c r="AS11" i="86"/>
  <c r="AS11" i="74"/>
  <c r="AS11" i="73"/>
  <c r="AS11" i="75"/>
  <c r="AS11" i="87"/>
  <c r="AS11" i="78"/>
  <c r="AS11" i="81"/>
  <c r="AQ18" i="74"/>
  <c r="AQ18" i="73"/>
  <c r="AQ18" i="86"/>
  <c r="AQ18" i="78"/>
  <c r="AQ18" i="81"/>
  <c r="AQ18" i="75"/>
  <c r="AQ18" i="87"/>
  <c r="AM214" i="81"/>
  <c r="AM214" i="75"/>
  <c r="AM214" i="73"/>
  <c r="AM214" i="86"/>
  <c r="AM214" i="87"/>
  <c r="AM214" i="78"/>
  <c r="AM214" i="74"/>
  <c r="AL307" i="78"/>
  <c r="AL307" i="86"/>
  <c r="AL307" i="81"/>
  <c r="AJ31" i="75"/>
  <c r="AJ31" i="81"/>
  <c r="AJ31" i="78"/>
  <c r="AJ31" i="74"/>
  <c r="AJ31" i="86"/>
  <c r="AJ31" i="87"/>
  <c r="AJ31" i="73"/>
  <c r="AK33" i="78"/>
  <c r="AK33" i="73"/>
  <c r="AK33" i="87"/>
  <c r="AK33" i="75"/>
  <c r="AK33" i="74"/>
  <c r="AK33" i="86"/>
  <c r="AK33" i="81"/>
  <c r="AP294" i="81"/>
  <c r="AP294" i="78"/>
  <c r="AP294" i="86"/>
  <c r="AM292" i="86"/>
  <c r="AM292" i="78"/>
  <c r="AM292" i="81"/>
  <c r="AT165" i="81"/>
  <c r="AT165" i="75"/>
  <c r="AT165" i="87"/>
  <c r="AT165" i="74"/>
  <c r="AT165" i="78"/>
  <c r="AT165" i="73"/>
  <c r="AT165" i="86"/>
  <c r="AS109" i="87"/>
  <c r="AS109" i="86"/>
  <c r="AS109" i="74"/>
  <c r="AS109" i="81"/>
  <c r="AS109" i="78"/>
  <c r="AS109" i="73"/>
  <c r="AS109" i="75"/>
  <c r="AI76" i="74"/>
  <c r="AI76" i="73"/>
  <c r="AI76" i="81"/>
  <c r="AI76" i="78"/>
  <c r="AI76" i="87"/>
  <c r="AI76" i="75"/>
  <c r="AI76" i="86"/>
  <c r="AI10" i="87"/>
  <c r="AI10" i="73"/>
  <c r="AI10" i="86"/>
  <c r="AI10" i="74"/>
  <c r="AI10" i="78"/>
  <c r="AI10" i="75"/>
  <c r="AI10" i="81"/>
  <c r="AS45" i="87"/>
  <c r="AS45" i="78"/>
  <c r="AS45" i="81"/>
  <c r="AS45" i="74"/>
  <c r="AS45" i="86"/>
  <c r="AS45" i="73"/>
  <c r="AS45" i="75"/>
  <c r="AK318" i="81"/>
  <c r="AK318" i="86"/>
  <c r="AK318" i="78"/>
  <c r="AS159" i="86"/>
  <c r="AS159" i="75"/>
  <c r="AS159" i="74"/>
  <c r="AS159" i="73"/>
  <c r="AS159" i="81"/>
  <c r="AS159" i="87"/>
  <c r="AS159" i="78"/>
  <c r="AL145" i="73"/>
  <c r="AL145" i="78"/>
  <c r="AL145" i="75"/>
  <c r="AL145" i="74"/>
  <c r="AL145" i="87"/>
  <c r="AL145" i="86"/>
  <c r="AL145" i="81"/>
  <c r="AP60" i="75"/>
  <c r="AP60" i="78"/>
  <c r="AP60" i="73"/>
  <c r="AP60" i="81"/>
  <c r="AP60" i="87"/>
  <c r="AP60" i="74"/>
  <c r="AP60" i="86"/>
  <c r="AR151" i="87"/>
  <c r="AR151" i="78"/>
  <c r="AR151" i="86"/>
  <c r="AR151" i="74"/>
  <c r="AR151" i="75"/>
  <c r="AR151" i="81"/>
  <c r="AR151" i="73"/>
  <c r="AQ86" i="73"/>
  <c r="AQ86" i="74"/>
  <c r="AQ86" i="87"/>
  <c r="AQ86" i="78"/>
  <c r="AQ86" i="81"/>
  <c r="AQ86" i="75"/>
  <c r="AQ86" i="86"/>
  <c r="AT317" i="86"/>
  <c r="AT317" i="81"/>
  <c r="AT317" i="78"/>
  <c r="AK136" i="73"/>
  <c r="AK136" i="78"/>
  <c r="AK136" i="74"/>
  <c r="AK136" i="86"/>
  <c r="AK136" i="87"/>
  <c r="AK136" i="81"/>
  <c r="AK136" i="75"/>
  <c r="AJ166" i="86"/>
  <c r="AJ166" i="78"/>
  <c r="AJ166" i="73"/>
  <c r="AJ166" i="75"/>
  <c r="AJ166" i="74"/>
  <c r="AJ166" i="87"/>
  <c r="AJ166" i="81"/>
  <c r="AJ238" i="78"/>
  <c r="AJ238" i="81"/>
  <c r="AJ238" i="86"/>
  <c r="AJ91" i="74"/>
  <c r="AJ91" i="87"/>
  <c r="AJ91" i="75"/>
  <c r="AJ91" i="81"/>
  <c r="AJ91" i="86"/>
  <c r="AJ91" i="73"/>
  <c r="AJ91" i="78"/>
  <c r="AI304" i="78"/>
  <c r="AI304" i="86"/>
  <c r="AI304" i="81"/>
  <c r="AI324" i="78"/>
  <c r="AI324" i="86"/>
  <c r="AI324" i="81"/>
  <c r="AT121" i="73"/>
  <c r="AT121" i="78"/>
  <c r="AT121" i="86"/>
  <c r="AT121" i="81"/>
  <c r="AT121" i="75"/>
  <c r="AT121" i="87"/>
  <c r="AT121" i="74"/>
  <c r="AI311" i="78"/>
  <c r="AI311" i="86"/>
  <c r="AI311" i="81"/>
  <c r="AL138" i="87"/>
  <c r="AL138" i="75"/>
  <c r="AL138" i="81"/>
  <c r="AL138" i="86"/>
  <c r="AL138" i="74"/>
  <c r="AL138" i="73"/>
  <c r="AL138" i="78"/>
  <c r="AS36" i="81"/>
  <c r="AS36" i="87"/>
  <c r="AS36" i="86"/>
  <c r="AS36" i="74"/>
  <c r="AS36" i="73"/>
  <c r="AS36" i="75"/>
  <c r="AS36" i="78"/>
  <c r="AS86" i="86"/>
  <c r="AS86" i="81"/>
  <c r="AS86" i="78"/>
  <c r="AS86" i="75"/>
  <c r="AS86" i="74"/>
  <c r="AS86" i="87"/>
  <c r="AS86" i="73"/>
  <c r="AT153" i="78"/>
  <c r="AT153" i="81"/>
  <c r="AT153" i="87"/>
  <c r="AT153" i="86"/>
  <c r="AT153" i="74"/>
  <c r="AT153" i="73"/>
  <c r="AT153" i="75"/>
  <c r="AL102" i="86"/>
  <c r="AL102" i="75"/>
  <c r="AL102" i="81"/>
  <c r="AL102" i="78"/>
  <c r="AL102" i="87"/>
  <c r="AL102" i="74"/>
  <c r="AL102" i="73"/>
  <c r="AJ150" i="86"/>
  <c r="AJ150" i="75"/>
  <c r="AJ150" i="81"/>
  <c r="AJ150" i="74"/>
  <c r="AJ150" i="87"/>
  <c r="AJ150" i="73"/>
  <c r="AJ150" i="78"/>
  <c r="AM127" i="74"/>
  <c r="AM127" i="86"/>
  <c r="AM127" i="87"/>
  <c r="AM127" i="81"/>
  <c r="AM127" i="78"/>
  <c r="AM127" i="75"/>
  <c r="AM127" i="73"/>
  <c r="AT107" i="73"/>
  <c r="AT107" i="81"/>
  <c r="AT107" i="74"/>
  <c r="AT107" i="86"/>
  <c r="AT107" i="75"/>
  <c r="AT107" i="78"/>
  <c r="AT107" i="87"/>
  <c r="AS266" i="81"/>
  <c r="AS266" i="78"/>
  <c r="AS266" i="86"/>
  <c r="AR51" i="74"/>
  <c r="AR51" i="86"/>
  <c r="AR51" i="81"/>
  <c r="AR51" i="75"/>
  <c r="AR51" i="73"/>
  <c r="AR51" i="87"/>
  <c r="AR51" i="78"/>
  <c r="AP139" i="74"/>
  <c r="AP139" i="81"/>
  <c r="AP139" i="78"/>
  <c r="AP139" i="86"/>
  <c r="AP139" i="73"/>
  <c r="AP139" i="75"/>
  <c r="AP139" i="87"/>
  <c r="AQ33" i="74"/>
  <c r="AQ33" i="78"/>
  <c r="AQ33" i="73"/>
  <c r="AQ33" i="86"/>
  <c r="AQ33" i="87"/>
  <c r="AQ33" i="81"/>
  <c r="AQ33" i="75"/>
  <c r="AP100" i="87"/>
  <c r="AP100" i="86"/>
  <c r="AP100" i="81"/>
  <c r="AP100" i="75"/>
  <c r="AP100" i="78"/>
  <c r="AP100" i="73"/>
  <c r="AP100" i="74"/>
  <c r="AT45" i="81"/>
  <c r="AT45" i="73"/>
  <c r="AT45" i="74"/>
  <c r="AT45" i="87"/>
  <c r="AT45" i="78"/>
  <c r="AT45" i="75"/>
  <c r="AT45" i="86"/>
  <c r="AI12" i="75"/>
  <c r="AI12" i="87"/>
  <c r="AI12" i="86"/>
  <c r="AI12" i="73"/>
  <c r="AI12" i="74"/>
  <c r="AI12" i="78"/>
  <c r="AI12" i="81"/>
  <c r="AM349" i="86"/>
  <c r="AM349" i="78"/>
  <c r="AM349" i="81"/>
  <c r="AT11" i="87"/>
  <c r="AT11" i="73"/>
  <c r="AT11" i="86"/>
  <c r="AT11" i="81"/>
  <c r="AT11" i="74"/>
  <c r="AT11" i="75"/>
  <c r="AT11" i="78"/>
  <c r="AS114" i="86"/>
  <c r="AS114" i="75"/>
  <c r="AS114" i="73"/>
  <c r="AS114" i="74"/>
  <c r="AS114" i="87"/>
  <c r="AS114" i="78"/>
  <c r="AS114" i="81"/>
  <c r="AI164" i="87"/>
  <c r="AI164" i="86"/>
  <c r="AI164" i="75"/>
  <c r="AI164" i="81"/>
  <c r="AI164" i="78"/>
  <c r="AI164" i="73"/>
  <c r="AI164" i="74"/>
  <c r="AL147" i="75"/>
  <c r="AL147" i="87"/>
  <c r="AL147" i="78"/>
  <c r="AL147" i="74"/>
  <c r="AL147" i="81"/>
  <c r="AL147" i="86"/>
  <c r="AL147" i="73"/>
  <c r="AT194" i="74"/>
  <c r="AT194" i="73"/>
  <c r="AT194" i="75"/>
  <c r="AT194" i="78"/>
  <c r="AT194" i="87"/>
  <c r="AT194" i="81"/>
  <c r="AT194" i="86"/>
  <c r="AP308" i="81"/>
  <c r="AP308" i="86"/>
  <c r="AP308" i="78"/>
  <c r="AL249" i="86"/>
  <c r="AL249" i="81"/>
  <c r="AL249" i="78"/>
  <c r="AT85" i="87"/>
  <c r="AT85" i="73"/>
  <c r="AT85" i="81"/>
  <c r="AT85" i="78"/>
  <c r="AT85" i="86"/>
  <c r="AT85" i="75"/>
  <c r="AT85" i="74"/>
  <c r="AS152" i="78"/>
  <c r="AS152" i="73"/>
  <c r="AS152" i="74"/>
  <c r="AS152" i="81"/>
  <c r="AS152" i="75"/>
  <c r="AS152" i="87"/>
  <c r="AS152" i="86"/>
  <c r="AL104" i="86"/>
  <c r="AL104" i="81"/>
  <c r="AL104" i="87"/>
  <c r="AL104" i="78"/>
  <c r="AL104" i="75"/>
  <c r="AL104" i="73"/>
  <c r="AL104" i="74"/>
  <c r="AR73" i="78"/>
  <c r="AR73" i="74"/>
  <c r="AR73" i="86"/>
  <c r="AR73" i="73"/>
  <c r="AR73" i="75"/>
  <c r="AR73" i="81"/>
  <c r="AR73" i="87"/>
  <c r="AI88" i="75"/>
  <c r="AI88" i="81"/>
  <c r="AI88" i="87"/>
  <c r="AI88" i="74"/>
  <c r="AI88" i="78"/>
  <c r="AI88" i="73"/>
  <c r="AI88" i="86"/>
  <c r="AT22" i="78"/>
  <c r="AT22" i="73"/>
  <c r="AT22" i="87"/>
  <c r="AT22" i="81"/>
  <c r="AT22" i="75"/>
  <c r="AT22" i="74"/>
  <c r="AT22" i="86"/>
  <c r="AJ135" i="78"/>
  <c r="AJ135" i="75"/>
  <c r="AJ135" i="73"/>
  <c r="AJ135" i="74"/>
  <c r="AJ135" i="81"/>
  <c r="AJ135" i="87"/>
  <c r="AJ135" i="86"/>
  <c r="AT268" i="86"/>
  <c r="AT268" i="78"/>
  <c r="AT268" i="81"/>
  <c r="AT147" i="75"/>
  <c r="AT147" i="81"/>
  <c r="AT147" i="74"/>
  <c r="AT147" i="86"/>
  <c r="AT147" i="87"/>
  <c r="AT147" i="73"/>
  <c r="AT147" i="78"/>
  <c r="AR351" i="81"/>
  <c r="AR351" i="78"/>
  <c r="AR351" i="86"/>
  <c r="AP238" i="81"/>
  <c r="AP238" i="86"/>
  <c r="AP238" i="78"/>
  <c r="AK277" i="81"/>
  <c r="AK277" i="78"/>
  <c r="AK277" i="86"/>
  <c r="AT272" i="86"/>
  <c r="AT272" i="78"/>
  <c r="AT272" i="81"/>
  <c r="AK290" i="81"/>
  <c r="AK290" i="78"/>
  <c r="AK290" i="86"/>
  <c r="AS18" i="78"/>
  <c r="AS18" i="75"/>
  <c r="AS18" i="73"/>
  <c r="AS18" i="86"/>
  <c r="AS18" i="74"/>
  <c r="AS18" i="87"/>
  <c r="AS18" i="81"/>
  <c r="AQ321" i="81"/>
  <c r="AQ321" i="86"/>
  <c r="AQ321" i="78"/>
  <c r="AK13" i="73"/>
  <c r="AK13" i="74"/>
  <c r="AK13" i="78"/>
  <c r="AK13" i="81"/>
  <c r="AK13" i="86"/>
  <c r="AK13" i="75"/>
  <c r="AK13" i="87"/>
  <c r="AL132" i="73"/>
  <c r="AL132" i="81"/>
  <c r="AL132" i="75"/>
  <c r="AL132" i="78"/>
  <c r="AL132" i="86"/>
  <c r="AL132" i="74"/>
  <c r="AL132" i="87"/>
  <c r="AK143" i="74"/>
  <c r="AK143" i="75"/>
  <c r="AK143" i="81"/>
  <c r="AK143" i="86"/>
  <c r="AK143" i="87"/>
  <c r="AK143" i="73"/>
  <c r="AK143" i="78"/>
  <c r="AT130" i="75"/>
  <c r="AT130" i="74"/>
  <c r="AT130" i="87"/>
  <c r="AT130" i="78"/>
  <c r="AT130" i="73"/>
  <c r="AT130" i="86"/>
  <c r="AT130" i="81"/>
  <c r="AQ196" i="78"/>
  <c r="AQ196" i="73"/>
  <c r="AQ196" i="75"/>
  <c r="AQ196" i="86"/>
  <c r="AQ196" i="87"/>
  <c r="AQ196" i="81"/>
  <c r="AQ196" i="74"/>
  <c r="AK248" i="86"/>
  <c r="AK248" i="81"/>
  <c r="AK248" i="78"/>
  <c r="AQ243" i="78"/>
  <c r="AQ243" i="86"/>
  <c r="AQ243" i="81"/>
  <c r="AQ237" i="86"/>
  <c r="AQ237" i="81"/>
  <c r="AQ237" i="78"/>
  <c r="AK237" i="86"/>
  <c r="AK237" i="81"/>
  <c r="AK237" i="78"/>
  <c r="AI245" i="86"/>
  <c r="AI245" i="78"/>
  <c r="AI245" i="81"/>
  <c r="AS42" i="86"/>
  <c r="AS42" i="73"/>
  <c r="AS42" i="78"/>
  <c r="AS42" i="87"/>
  <c r="AS42" i="75"/>
  <c r="AS42" i="74"/>
  <c r="AS42" i="81"/>
  <c r="AS199" i="86"/>
  <c r="AS199" i="74"/>
  <c r="AS199" i="75"/>
  <c r="AS199" i="78"/>
  <c r="AS199" i="73"/>
  <c r="AS199" i="87"/>
  <c r="AS199" i="81"/>
  <c r="AR45" i="81"/>
  <c r="AR45" i="87"/>
  <c r="AR45" i="74"/>
  <c r="AR45" i="75"/>
  <c r="AR45" i="78"/>
  <c r="AR45" i="86"/>
  <c r="AR45" i="73"/>
  <c r="AQ275" i="81"/>
  <c r="AQ275" i="78"/>
  <c r="AQ275" i="86"/>
  <c r="AJ89" i="81"/>
  <c r="AJ89" i="75"/>
  <c r="AJ89" i="74"/>
  <c r="AJ89" i="87"/>
  <c r="AJ89" i="78"/>
  <c r="AJ89" i="73"/>
  <c r="AJ89" i="86"/>
  <c r="AT56" i="74"/>
  <c r="AT56" i="81"/>
  <c r="AT56" i="75"/>
  <c r="AT56" i="78"/>
  <c r="AT56" i="87"/>
  <c r="AT56" i="86"/>
  <c r="AT56" i="73"/>
  <c r="AI78" i="86"/>
  <c r="AI78" i="75"/>
  <c r="AI78" i="81"/>
  <c r="AI78" i="74"/>
  <c r="AI78" i="78"/>
  <c r="AI78" i="73"/>
  <c r="AI78" i="87"/>
  <c r="AT303" i="86"/>
  <c r="AT303" i="78"/>
  <c r="AT303" i="81"/>
  <c r="AS224" i="86"/>
  <c r="AS224" i="81"/>
  <c r="AS224" i="78"/>
  <c r="AL222" i="78"/>
  <c r="AL222" i="86"/>
  <c r="AL222" i="81"/>
  <c r="AR8" i="74"/>
  <c r="AR8" i="87"/>
  <c r="AR8" i="81"/>
  <c r="AR8" i="86"/>
  <c r="AR8" i="78"/>
  <c r="AR8" i="73"/>
  <c r="AR8" i="75"/>
  <c r="AS168" i="74"/>
  <c r="AS168" i="81"/>
  <c r="AS168" i="78"/>
  <c r="AS168" i="75"/>
  <c r="AS168" i="87"/>
  <c r="AS168" i="73"/>
  <c r="AS168" i="86"/>
  <c r="AI64" i="75"/>
  <c r="AI64" i="74"/>
  <c r="AI64" i="73"/>
  <c r="AI64" i="78"/>
  <c r="AI64" i="81"/>
  <c r="AI64" i="87"/>
  <c r="AI64" i="86"/>
  <c r="AI264" i="81"/>
  <c r="AI264" i="86"/>
  <c r="AI264" i="78"/>
  <c r="AS196" i="86"/>
  <c r="AS196" i="75"/>
  <c r="AS196" i="74"/>
  <c r="AS196" i="81"/>
  <c r="AS196" i="78"/>
  <c r="AS196" i="87"/>
  <c r="AS196" i="73"/>
  <c r="AL178" i="75"/>
  <c r="AL178" i="87"/>
  <c r="AL178" i="86"/>
  <c r="AL178" i="78"/>
  <c r="AL178" i="81"/>
  <c r="AL178" i="74"/>
  <c r="AL178" i="73"/>
  <c r="AK217" i="86"/>
  <c r="AK217" i="74"/>
  <c r="AK217" i="75"/>
  <c r="AK217" i="73"/>
  <c r="AK217" i="81"/>
  <c r="AK217" i="78"/>
  <c r="AK217" i="87"/>
  <c r="AJ284" i="81"/>
  <c r="AJ284" i="86"/>
  <c r="AJ284" i="78"/>
  <c r="AL233" i="78"/>
  <c r="AL233" i="86"/>
  <c r="AL233" i="81"/>
  <c r="AR5" i="87"/>
  <c r="AR5" i="75"/>
  <c r="AR5" i="74"/>
  <c r="AR5" i="78"/>
  <c r="AR5" i="86"/>
  <c r="AR5" i="81"/>
  <c r="AR5" i="73"/>
  <c r="AQ310" i="81"/>
  <c r="AQ310" i="78"/>
  <c r="AQ310" i="86"/>
  <c r="AK151" i="74"/>
  <c r="AK151" i="86"/>
  <c r="AK151" i="73"/>
  <c r="AK151" i="81"/>
  <c r="AK151" i="87"/>
  <c r="AK151" i="78"/>
  <c r="AK151" i="75"/>
  <c r="AM68" i="78"/>
  <c r="AM68" i="74"/>
  <c r="AM68" i="81"/>
  <c r="AM68" i="73"/>
  <c r="AM68" i="87"/>
  <c r="AM68" i="86"/>
  <c r="AM68" i="75"/>
  <c r="AQ207" i="74"/>
  <c r="AQ207" i="78"/>
  <c r="AQ207" i="75"/>
  <c r="AQ207" i="73"/>
  <c r="AQ207" i="81"/>
  <c r="AQ207" i="87"/>
  <c r="AQ207" i="86"/>
  <c r="AI54" i="86"/>
  <c r="AI54" i="87"/>
  <c r="AI54" i="81"/>
  <c r="AI54" i="75"/>
  <c r="AI54" i="74"/>
  <c r="AI54" i="73"/>
  <c r="AI54" i="78"/>
  <c r="AI364" i="78"/>
  <c r="AI364" i="86"/>
  <c r="AI364" i="81"/>
  <c r="AK358" i="78"/>
  <c r="AK358" i="81"/>
  <c r="AK358" i="86"/>
  <c r="AL63" i="86"/>
  <c r="AL63" i="78"/>
  <c r="AL63" i="87"/>
  <c r="AL63" i="74"/>
  <c r="AL63" i="81"/>
  <c r="AL63" i="73"/>
  <c r="AL63" i="75"/>
  <c r="AK113" i="74"/>
  <c r="AK113" i="86"/>
  <c r="AK113" i="81"/>
  <c r="AK113" i="87"/>
  <c r="AK113" i="78"/>
  <c r="AK113" i="75"/>
  <c r="AK113" i="73"/>
  <c r="AS145" i="78"/>
  <c r="AS145" i="87"/>
  <c r="AS145" i="74"/>
  <c r="AS145" i="81"/>
  <c r="AS145" i="75"/>
  <c r="AS145" i="86"/>
  <c r="AS145" i="73"/>
  <c r="AR359" i="78"/>
  <c r="AR359" i="81"/>
  <c r="AR359" i="86"/>
  <c r="AT92" i="74"/>
  <c r="AT92" i="73"/>
  <c r="AT92" i="86"/>
  <c r="AT92" i="87"/>
  <c r="AT92" i="75"/>
  <c r="AT92" i="81"/>
  <c r="AT92" i="78"/>
  <c r="AJ108" i="75"/>
  <c r="AJ108" i="74"/>
  <c r="AJ108" i="81"/>
  <c r="AJ108" i="87"/>
  <c r="AJ108" i="86"/>
  <c r="AJ108" i="78"/>
  <c r="AJ108" i="73"/>
  <c r="AS96" i="74"/>
  <c r="AS96" i="73"/>
  <c r="AS96" i="75"/>
  <c r="AS96" i="87"/>
  <c r="AS96" i="81"/>
  <c r="AS96" i="78"/>
  <c r="AS96" i="86"/>
  <c r="AS295" i="86"/>
  <c r="AS295" i="78"/>
  <c r="AS295" i="81"/>
  <c r="AL130" i="86"/>
  <c r="AL130" i="78"/>
  <c r="AL130" i="73"/>
  <c r="AL130" i="75"/>
  <c r="AL130" i="74"/>
  <c r="AL130" i="87"/>
  <c r="AL130" i="81"/>
  <c r="AT137" i="87"/>
  <c r="AT137" i="86"/>
  <c r="AT137" i="74"/>
  <c r="AT137" i="73"/>
  <c r="AT137" i="81"/>
  <c r="AT137" i="78"/>
  <c r="AT137" i="75"/>
  <c r="AS349" i="81"/>
  <c r="AS349" i="78"/>
  <c r="AS349" i="86"/>
  <c r="AI166" i="86"/>
  <c r="AI166" i="73"/>
  <c r="AI166" i="74"/>
  <c r="AI166" i="81"/>
  <c r="AI166" i="78"/>
  <c r="AI166" i="87"/>
  <c r="AI166" i="75"/>
  <c r="AQ352" i="86"/>
  <c r="AQ352" i="81"/>
  <c r="AQ352" i="78"/>
  <c r="AM263" i="81"/>
  <c r="AM263" i="86"/>
  <c r="AM263" i="78"/>
  <c r="AQ251" i="81"/>
  <c r="AQ251" i="86"/>
  <c r="AQ251" i="78"/>
  <c r="AS90" i="87"/>
  <c r="AS90" i="86"/>
  <c r="AS90" i="78"/>
  <c r="AS90" i="73"/>
  <c r="AS90" i="81"/>
  <c r="AS90" i="75"/>
  <c r="AS90" i="74"/>
  <c r="AR174" i="87"/>
  <c r="AR174" i="75"/>
  <c r="AR174" i="74"/>
  <c r="AR174" i="81"/>
  <c r="AR174" i="78"/>
  <c r="AR174" i="86"/>
  <c r="AR174" i="73"/>
  <c r="AL129" i="78"/>
  <c r="AL129" i="81"/>
  <c r="AL129" i="87"/>
  <c r="AL129" i="73"/>
  <c r="AL129" i="75"/>
  <c r="AL129" i="86"/>
  <c r="AL129" i="74"/>
  <c r="AQ228" i="81"/>
  <c r="AQ228" i="78"/>
  <c r="AQ228" i="86"/>
  <c r="AS263" i="81"/>
  <c r="AS263" i="78"/>
  <c r="AS263" i="86"/>
  <c r="AR347" i="81"/>
  <c r="AR347" i="86"/>
  <c r="AR347" i="78"/>
  <c r="AS344" i="81"/>
  <c r="AS344" i="86"/>
  <c r="AS344" i="78"/>
  <c r="AP271" i="81"/>
  <c r="AP271" i="78"/>
  <c r="AP271" i="86"/>
  <c r="AI309" i="81"/>
  <c r="AI309" i="78"/>
  <c r="AI309" i="86"/>
  <c r="AP339" i="81"/>
  <c r="AP339" i="78"/>
  <c r="AP339" i="86"/>
  <c r="AR180" i="81"/>
  <c r="AR180" i="78"/>
  <c r="AR180" i="74"/>
  <c r="AR180" i="87"/>
  <c r="AR180" i="86"/>
  <c r="AR180" i="75"/>
  <c r="AR180" i="73"/>
  <c r="AS345" i="81"/>
  <c r="AS345" i="78"/>
  <c r="AS345" i="86"/>
  <c r="AQ36" i="78"/>
  <c r="AQ36" i="87"/>
  <c r="AQ36" i="81"/>
  <c r="AQ36" i="73"/>
  <c r="AQ36" i="74"/>
  <c r="AQ36" i="86"/>
  <c r="AQ36" i="75"/>
  <c r="AR182" i="78"/>
  <c r="AR182" i="81"/>
  <c r="AR182" i="75"/>
  <c r="AR182" i="73"/>
  <c r="AR182" i="74"/>
  <c r="AR182" i="87"/>
  <c r="AR182" i="86"/>
  <c r="AS256" i="78"/>
  <c r="AS256" i="81"/>
  <c r="AS256" i="86"/>
  <c r="AM174" i="78"/>
  <c r="AM174" i="75"/>
  <c r="AM174" i="74"/>
  <c r="AM174" i="81"/>
  <c r="AM174" i="87"/>
  <c r="AM174" i="86"/>
  <c r="AM174" i="73"/>
  <c r="AP236" i="86"/>
  <c r="AP236" i="78"/>
  <c r="AP236" i="81"/>
  <c r="AS147" i="86"/>
  <c r="AS147" i="75"/>
  <c r="AS147" i="73"/>
  <c r="AS147" i="81"/>
  <c r="AS147" i="78"/>
  <c r="AS147" i="87"/>
  <c r="AS147" i="74"/>
  <c r="AJ63" i="87"/>
  <c r="AJ63" i="75"/>
  <c r="AJ63" i="74"/>
  <c r="AJ63" i="81"/>
  <c r="AJ63" i="86"/>
  <c r="AJ63" i="78"/>
  <c r="AJ63" i="73"/>
  <c r="AR319" i="78"/>
  <c r="AR319" i="81"/>
  <c r="AR319" i="86"/>
  <c r="AT205" i="75"/>
  <c r="AT205" i="81"/>
  <c r="AT205" i="87"/>
  <c r="AT205" i="78"/>
  <c r="AT205" i="86"/>
  <c r="AT205" i="74"/>
  <c r="AT205" i="73"/>
  <c r="AS299" i="78"/>
  <c r="AS299" i="86"/>
  <c r="AS299" i="81"/>
  <c r="AM146" i="73"/>
  <c r="AM146" i="81"/>
  <c r="AM146" i="75"/>
  <c r="AM146" i="86"/>
  <c r="AM146" i="87"/>
  <c r="AM146" i="74"/>
  <c r="AM146" i="78"/>
  <c r="AP221" i="74"/>
  <c r="AP221" i="73"/>
  <c r="AP221" i="81"/>
  <c r="AP221" i="78"/>
  <c r="AP221" i="75"/>
  <c r="AP221" i="87"/>
  <c r="AP221" i="86"/>
  <c r="AR254" i="78"/>
  <c r="AR254" i="81"/>
  <c r="AR254" i="86"/>
  <c r="AR143" i="75"/>
  <c r="AR143" i="81"/>
  <c r="AR143" i="87"/>
  <c r="AR143" i="74"/>
  <c r="AR143" i="86"/>
  <c r="AR143" i="78"/>
  <c r="AR143" i="73"/>
  <c r="AL326" i="81"/>
  <c r="AL326" i="86"/>
  <c r="AL326" i="78"/>
  <c r="AK353" i="78"/>
  <c r="AK353" i="86"/>
  <c r="AK353" i="81"/>
  <c r="AT328" i="81"/>
  <c r="AT328" i="78"/>
  <c r="AT328" i="86"/>
  <c r="AK210" i="87"/>
  <c r="AK210" i="86"/>
  <c r="AK210" i="78"/>
  <c r="AK210" i="73"/>
  <c r="AK210" i="74"/>
  <c r="AK210" i="75"/>
  <c r="AK210" i="81"/>
  <c r="AT26" i="87"/>
  <c r="AT26" i="81"/>
  <c r="AT26" i="75"/>
  <c r="AT26" i="74"/>
  <c r="AT26" i="73"/>
  <c r="AT26" i="86"/>
  <c r="AT26" i="78"/>
  <c r="AL57" i="75"/>
  <c r="AL57" i="78"/>
  <c r="AL57" i="74"/>
  <c r="AL57" i="81"/>
  <c r="AL57" i="87"/>
  <c r="AL57" i="73"/>
  <c r="AL57" i="86"/>
  <c r="AQ283" i="78"/>
  <c r="AQ283" i="86"/>
  <c r="AQ283" i="81"/>
  <c r="AR332" i="81"/>
  <c r="AR332" i="78"/>
  <c r="AR332" i="86"/>
  <c r="AS259" i="78"/>
  <c r="AS259" i="86"/>
  <c r="AS259" i="81"/>
  <c r="AS227" i="86"/>
  <c r="AS227" i="78"/>
  <c r="AS227" i="81"/>
  <c r="AI299" i="81"/>
  <c r="AI299" i="78"/>
  <c r="AI299" i="86"/>
  <c r="AR104" i="87"/>
  <c r="AR104" i="78"/>
  <c r="AR104" i="73"/>
  <c r="AR104" i="75"/>
  <c r="AR104" i="74"/>
  <c r="AR104" i="86"/>
  <c r="AR104" i="81"/>
  <c r="AK249" i="78"/>
  <c r="AK249" i="86"/>
  <c r="AK249" i="81"/>
  <c r="AR228" i="81"/>
  <c r="AR228" i="78"/>
  <c r="AR228" i="86"/>
  <c r="AL12" i="87"/>
  <c r="AL12" i="78"/>
  <c r="AL12" i="74"/>
  <c r="AL12" i="86"/>
  <c r="AL12" i="81"/>
  <c r="AL12" i="73"/>
  <c r="AL12" i="75"/>
  <c r="AI84" i="75"/>
  <c r="AI84" i="81"/>
  <c r="AI84" i="87"/>
  <c r="AI84" i="86"/>
  <c r="AI84" i="73"/>
  <c r="AI84" i="78"/>
  <c r="AI84" i="74"/>
  <c r="AI257" i="86"/>
  <c r="AI257" i="81"/>
  <c r="AI257" i="78"/>
  <c r="AI171" i="75"/>
  <c r="AI171" i="74"/>
  <c r="AI171" i="78"/>
  <c r="AI171" i="87"/>
  <c r="AI171" i="86"/>
  <c r="AI171" i="81"/>
  <c r="AI171" i="73"/>
  <c r="AT344" i="81"/>
  <c r="AT344" i="78"/>
  <c r="AT344" i="86"/>
  <c r="AM303" i="86"/>
  <c r="AM303" i="78"/>
  <c r="AM303" i="81"/>
  <c r="AS262" i="86"/>
  <c r="AS262" i="78"/>
  <c r="AS262" i="81"/>
  <c r="AT304" i="78"/>
  <c r="AT304" i="86"/>
  <c r="AT304" i="81"/>
  <c r="AQ355" i="81"/>
  <c r="AQ355" i="78"/>
  <c r="AQ355" i="86"/>
  <c r="AM308" i="86"/>
  <c r="AM308" i="78"/>
  <c r="AM308" i="81"/>
  <c r="AR119" i="81"/>
  <c r="AR119" i="75"/>
  <c r="AR119" i="73"/>
  <c r="AR119" i="86"/>
  <c r="AR119" i="74"/>
  <c r="AR119" i="87"/>
  <c r="AR119" i="78"/>
  <c r="AQ340" i="81"/>
  <c r="AQ340" i="86"/>
  <c r="AQ340" i="78"/>
  <c r="AQ9" i="86"/>
  <c r="AQ9" i="75"/>
  <c r="AQ9" i="73"/>
  <c r="AQ9" i="74"/>
  <c r="AQ9" i="81"/>
  <c r="AQ9" i="78"/>
  <c r="AQ9" i="87"/>
  <c r="AK323" i="86"/>
  <c r="AK323" i="78"/>
  <c r="AK323" i="81"/>
  <c r="AM341" i="81"/>
  <c r="AM341" i="78"/>
  <c r="AM341" i="86"/>
  <c r="AM294" i="86"/>
  <c r="AM294" i="81"/>
  <c r="AM294" i="78"/>
  <c r="AP222" i="86"/>
  <c r="AP222" i="78"/>
  <c r="AP222" i="81"/>
  <c r="AI362" i="86"/>
  <c r="AI362" i="81"/>
  <c r="AI362" i="78"/>
  <c r="AK227" i="78"/>
  <c r="AK227" i="86"/>
  <c r="AK227" i="81"/>
  <c r="AS292" i="86"/>
  <c r="AS292" i="78"/>
  <c r="AS292" i="81"/>
  <c r="AR318" i="78"/>
  <c r="AR318" i="86"/>
  <c r="AR318" i="81"/>
  <c r="AS203" i="74"/>
  <c r="AS203" i="86"/>
  <c r="AS203" i="73"/>
  <c r="AS203" i="87"/>
  <c r="AS203" i="78"/>
  <c r="AS203" i="81"/>
  <c r="AS203" i="75"/>
  <c r="AJ283" i="81"/>
  <c r="AJ283" i="86"/>
  <c r="AJ283" i="78"/>
  <c r="AM19" i="74"/>
  <c r="AM19" i="78"/>
  <c r="AM19" i="75"/>
  <c r="AM19" i="81"/>
  <c r="AM19" i="87"/>
  <c r="AM19" i="73"/>
  <c r="AM19" i="86"/>
  <c r="AI158" i="87"/>
  <c r="AI158" i="81"/>
  <c r="AI158" i="78"/>
  <c r="AI158" i="73"/>
  <c r="AI158" i="74"/>
  <c r="AI158" i="75"/>
  <c r="AI158" i="86"/>
  <c r="AM8" i="86"/>
  <c r="AM8" i="81"/>
  <c r="AM8" i="73"/>
  <c r="AM8" i="78"/>
  <c r="AM8" i="87"/>
  <c r="AM8" i="75"/>
  <c r="AM8" i="74"/>
  <c r="AI113" i="73"/>
  <c r="AI113" i="78"/>
  <c r="AI113" i="74"/>
  <c r="AI113" i="75"/>
  <c r="AI113" i="86"/>
  <c r="AI113" i="87"/>
  <c r="AI113" i="81"/>
  <c r="AT334" i="86"/>
  <c r="AT334" i="78"/>
  <c r="AT334" i="81"/>
  <c r="AJ186" i="74"/>
  <c r="AJ186" i="78"/>
  <c r="AJ186" i="75"/>
  <c r="AJ186" i="87"/>
  <c r="AJ186" i="86"/>
  <c r="AJ186" i="81"/>
  <c r="AJ186" i="73"/>
  <c r="AJ65" i="73"/>
  <c r="AJ65" i="74"/>
  <c r="AJ65" i="87"/>
  <c r="AJ65" i="86"/>
  <c r="AJ65" i="78"/>
  <c r="AJ65" i="81"/>
  <c r="AJ65" i="75"/>
  <c r="AQ231" i="78"/>
  <c r="AQ231" i="81"/>
  <c r="AQ231" i="86"/>
  <c r="AS313" i="86"/>
  <c r="AS313" i="81"/>
  <c r="AS313" i="78"/>
  <c r="AR261" i="81"/>
  <c r="AR261" i="78"/>
  <c r="AR261" i="86"/>
  <c r="AS339" i="81"/>
  <c r="AS339" i="86"/>
  <c r="AS339" i="78"/>
  <c r="AL108" i="78"/>
  <c r="AL108" i="75"/>
  <c r="AL108" i="87"/>
  <c r="AL108" i="73"/>
  <c r="AL108" i="86"/>
  <c r="AL108" i="74"/>
  <c r="AL108" i="81"/>
  <c r="AI75" i="86"/>
  <c r="AI75" i="75"/>
  <c r="AI75" i="87"/>
  <c r="AI75" i="81"/>
  <c r="AI75" i="78"/>
  <c r="AI75" i="74"/>
  <c r="AI75" i="73"/>
  <c r="AM86" i="74"/>
  <c r="AM86" i="73"/>
  <c r="AM86" i="75"/>
  <c r="AM86" i="81"/>
  <c r="AM86" i="87"/>
  <c r="AM86" i="86"/>
  <c r="AM86" i="78"/>
  <c r="AS104" i="73"/>
  <c r="AS104" i="74"/>
  <c r="AS104" i="81"/>
  <c r="AS104" i="75"/>
  <c r="AS104" i="86"/>
  <c r="AS104" i="87"/>
  <c r="AS104" i="78"/>
  <c r="AQ270" i="86"/>
  <c r="AQ270" i="78"/>
  <c r="AQ270" i="81"/>
  <c r="AK87" i="81"/>
  <c r="AK87" i="74"/>
  <c r="AK87" i="78"/>
  <c r="AK87" i="86"/>
  <c r="AK87" i="87"/>
  <c r="AK87" i="73"/>
  <c r="AK87" i="75"/>
  <c r="AL345" i="78"/>
  <c r="AL345" i="81"/>
  <c r="AL345" i="86"/>
  <c r="AI67" i="78"/>
  <c r="AI67" i="87"/>
  <c r="AI67" i="86"/>
  <c r="AI67" i="74"/>
  <c r="AI67" i="73"/>
  <c r="AI67" i="75"/>
  <c r="AI67" i="81"/>
  <c r="AK289" i="86"/>
  <c r="AK289" i="81"/>
  <c r="AK289" i="78"/>
  <c r="AT172" i="87"/>
  <c r="AT172" i="86"/>
  <c r="AT172" i="81"/>
  <c r="AT172" i="74"/>
  <c r="AT172" i="75"/>
  <c r="AT172" i="78"/>
  <c r="AT172" i="73"/>
  <c r="AM311" i="81"/>
  <c r="AM311" i="78"/>
  <c r="AM311" i="86"/>
  <c r="AK216" i="86"/>
  <c r="AK216" i="81"/>
  <c r="AK216" i="75"/>
  <c r="AK216" i="87"/>
  <c r="AK216" i="73"/>
  <c r="AK216" i="78"/>
  <c r="AK216" i="74"/>
  <c r="AR30" i="73"/>
  <c r="AR30" i="75"/>
  <c r="AR30" i="74"/>
  <c r="AR30" i="81"/>
  <c r="AR30" i="78"/>
  <c r="AR30" i="86"/>
  <c r="AR30" i="87"/>
  <c r="AM297" i="81"/>
  <c r="AM297" i="78"/>
  <c r="AM297" i="86"/>
  <c r="AK175" i="75"/>
  <c r="AK175" i="73"/>
  <c r="AK175" i="74"/>
  <c r="AK175" i="78"/>
  <c r="AK175" i="87"/>
  <c r="AK175" i="81"/>
  <c r="AK175" i="86"/>
  <c r="AT191" i="74"/>
  <c r="AT191" i="73"/>
  <c r="AT191" i="78"/>
  <c r="AT191" i="87"/>
  <c r="AT191" i="75"/>
  <c r="AT191" i="86"/>
  <c r="AT191" i="81"/>
  <c r="AK172" i="87"/>
  <c r="AK172" i="86"/>
  <c r="AK172" i="73"/>
  <c r="AK172" i="78"/>
  <c r="AK172" i="74"/>
  <c r="AK172" i="75"/>
  <c r="AK172" i="81"/>
  <c r="AI102" i="74"/>
  <c r="AI102" i="75"/>
  <c r="AI102" i="81"/>
  <c r="AI102" i="78"/>
  <c r="AI102" i="87"/>
  <c r="AI102" i="86"/>
  <c r="AI102" i="73"/>
  <c r="AM242" i="86"/>
  <c r="AM242" i="78"/>
  <c r="AM242" i="81"/>
  <c r="AQ277" i="81"/>
  <c r="AQ277" i="86"/>
  <c r="AQ277" i="78"/>
  <c r="AR206" i="75"/>
  <c r="AR206" i="87"/>
  <c r="AR206" i="81"/>
  <c r="AR206" i="74"/>
  <c r="AR206" i="73"/>
  <c r="AR206" i="86"/>
  <c r="AR206" i="78"/>
  <c r="AJ54" i="78"/>
  <c r="AJ54" i="86"/>
  <c r="AJ54" i="75"/>
  <c r="AJ54" i="81"/>
  <c r="AJ54" i="73"/>
  <c r="AJ54" i="74"/>
  <c r="AJ54" i="87"/>
  <c r="AL73" i="87"/>
  <c r="AL73" i="78"/>
  <c r="AL73" i="74"/>
  <c r="AL73" i="75"/>
  <c r="AL73" i="73"/>
  <c r="AL73" i="86"/>
  <c r="AL73" i="81"/>
  <c r="AS43" i="78"/>
  <c r="AS43" i="86"/>
  <c r="AS43" i="73"/>
  <c r="AS43" i="87"/>
  <c r="AS43" i="75"/>
  <c r="AS43" i="81"/>
  <c r="AS43" i="74"/>
  <c r="AS280" i="86"/>
  <c r="AS280" i="78"/>
  <c r="AS280" i="81"/>
  <c r="AP316" i="81"/>
  <c r="AP316" i="86"/>
  <c r="AP316" i="78"/>
  <c r="AM334" i="86"/>
  <c r="AM334" i="78"/>
  <c r="AM334" i="81"/>
  <c r="AM289" i="81"/>
  <c r="AM289" i="86"/>
  <c r="AM289" i="78"/>
  <c r="AS318" i="81"/>
  <c r="AS318" i="78"/>
  <c r="AS318" i="86"/>
  <c r="AK255" i="81"/>
  <c r="AK255" i="86"/>
  <c r="AK255" i="78"/>
  <c r="AP278" i="86"/>
  <c r="AP278" i="81"/>
  <c r="AP278" i="78"/>
  <c r="AI339" i="86"/>
  <c r="AI339" i="78"/>
  <c r="AI339" i="81"/>
  <c r="AI332" i="78"/>
  <c r="AI332" i="81"/>
  <c r="AI332" i="86"/>
  <c r="AJ152" i="78"/>
  <c r="AJ152" i="74"/>
  <c r="AJ152" i="75"/>
  <c r="AJ152" i="73"/>
  <c r="AJ152" i="87"/>
  <c r="AJ152" i="86"/>
  <c r="AJ152" i="81"/>
  <c r="AL236" i="86"/>
  <c r="AL236" i="78"/>
  <c r="AL236" i="81"/>
  <c r="AJ333" i="81"/>
  <c r="AJ333" i="86"/>
  <c r="AJ333" i="78"/>
  <c r="AR253" i="78"/>
  <c r="AR253" i="86"/>
  <c r="AR253" i="81"/>
  <c r="AK361" i="81"/>
  <c r="AK361" i="78"/>
  <c r="AK361" i="86"/>
  <c r="AI310" i="86"/>
  <c r="AI310" i="78"/>
  <c r="AI310" i="81"/>
  <c r="AS281" i="86"/>
  <c r="AS281" i="78"/>
  <c r="AS281" i="81"/>
  <c r="AT212" i="86"/>
  <c r="AT212" i="81"/>
  <c r="AT212" i="74"/>
  <c r="AT212" i="75"/>
  <c r="AT212" i="73"/>
  <c r="AT212" i="87"/>
  <c r="AT212" i="78"/>
  <c r="AI349" i="86"/>
  <c r="AI349" i="78"/>
  <c r="AI349" i="81"/>
  <c r="AQ242" i="81"/>
  <c r="AQ242" i="78"/>
  <c r="AQ242" i="86"/>
  <c r="AL266" i="81"/>
  <c r="AL266" i="78"/>
  <c r="AL266" i="86"/>
  <c r="AP323" i="86"/>
  <c r="AP323" i="78"/>
  <c r="AP323" i="81"/>
  <c r="AS191" i="75"/>
  <c r="AS191" i="73"/>
  <c r="AS191" i="86"/>
  <c r="AS191" i="74"/>
  <c r="AS191" i="81"/>
  <c r="AS191" i="87"/>
  <c r="AS191" i="78"/>
  <c r="AP292" i="78"/>
  <c r="AP292" i="86"/>
  <c r="AP292" i="81"/>
  <c r="AK268" i="81"/>
  <c r="AK268" i="86"/>
  <c r="AK268" i="78"/>
  <c r="AK62" i="75"/>
  <c r="AK62" i="86"/>
  <c r="AK62" i="87"/>
  <c r="AK62" i="81"/>
  <c r="AK62" i="74"/>
  <c r="AK62" i="73"/>
  <c r="AK62" i="78"/>
  <c r="AS38" i="87"/>
  <c r="AS38" i="78"/>
  <c r="AS38" i="81"/>
  <c r="AS38" i="86"/>
  <c r="AS38" i="75"/>
  <c r="AS38" i="73"/>
  <c r="AS38" i="74"/>
  <c r="AM14" i="87"/>
  <c r="AM14" i="74"/>
  <c r="AM14" i="75"/>
  <c r="AM14" i="86"/>
  <c r="AM14" i="81"/>
  <c r="AM14" i="78"/>
  <c r="AM14" i="73"/>
  <c r="AS235" i="86"/>
  <c r="AS235" i="78"/>
  <c r="AS235" i="81"/>
  <c r="AJ340" i="78"/>
  <c r="AJ340" i="86"/>
  <c r="AJ340" i="81"/>
  <c r="AS245" i="81"/>
  <c r="AS245" i="78"/>
  <c r="AS245" i="86"/>
  <c r="AR324" i="81"/>
  <c r="AR324" i="86"/>
  <c r="AR324" i="78"/>
  <c r="AS206" i="87"/>
  <c r="AS206" i="74"/>
  <c r="AS206" i="78"/>
  <c r="AS206" i="86"/>
  <c r="AS206" i="73"/>
  <c r="AS206" i="75"/>
  <c r="AS206" i="81"/>
  <c r="AP242" i="78"/>
  <c r="AP242" i="81"/>
  <c r="AP242" i="86"/>
  <c r="AL207" i="86"/>
  <c r="AL207" i="81"/>
  <c r="AL207" i="73"/>
  <c r="AL207" i="74"/>
  <c r="AL207" i="87"/>
  <c r="AL207" i="75"/>
  <c r="AL207" i="78"/>
  <c r="AL294" i="81"/>
  <c r="AL294" i="78"/>
  <c r="AL294" i="86"/>
  <c r="AM271" i="86"/>
  <c r="AM271" i="78"/>
  <c r="AM271" i="81"/>
  <c r="AI97" i="86"/>
  <c r="AI97" i="87"/>
  <c r="AI97" i="78"/>
  <c r="AI97" i="74"/>
  <c r="AI97" i="81"/>
  <c r="AI97" i="73"/>
  <c r="AI97" i="75"/>
  <c r="AL56" i="86"/>
  <c r="AL56" i="78"/>
  <c r="AL56" i="87"/>
  <c r="AL56" i="73"/>
  <c r="AL56" i="74"/>
  <c r="AL56" i="75"/>
  <c r="AL56" i="81"/>
  <c r="AT255" i="78"/>
  <c r="AT255" i="86"/>
  <c r="AT255" i="81"/>
  <c r="AI217" i="87"/>
  <c r="AI217" i="86"/>
  <c r="AI217" i="78"/>
  <c r="AI217" i="75"/>
  <c r="AI217" i="74"/>
  <c r="AI217" i="73"/>
  <c r="AI217" i="81"/>
  <c r="AR277" i="86"/>
  <c r="AR277" i="81"/>
  <c r="AR277" i="78"/>
  <c r="AQ337" i="86"/>
  <c r="AQ337" i="81"/>
  <c r="AQ337" i="78"/>
  <c r="AQ180" i="78"/>
  <c r="AQ180" i="75"/>
  <c r="AQ180" i="74"/>
  <c r="AQ180" i="73"/>
  <c r="AQ180" i="81"/>
  <c r="AQ180" i="86"/>
  <c r="AQ180" i="87"/>
  <c r="AR341" i="81"/>
  <c r="AR341" i="86"/>
  <c r="AR341" i="78"/>
  <c r="AR244" i="78"/>
  <c r="AR244" i="86"/>
  <c r="AR244" i="81"/>
  <c r="AR245" i="81"/>
  <c r="AR245" i="78"/>
  <c r="AR245" i="86"/>
  <c r="AI187" i="75"/>
  <c r="AI187" i="86"/>
  <c r="AI187" i="73"/>
  <c r="AI187" i="81"/>
  <c r="AI187" i="74"/>
  <c r="AI187" i="87"/>
  <c r="AI187" i="78"/>
  <c r="AM352" i="78"/>
  <c r="AM352" i="81"/>
  <c r="AM352" i="86"/>
  <c r="AJ358" i="78"/>
  <c r="AJ358" i="86"/>
  <c r="AJ358" i="81"/>
  <c r="AI342" i="78"/>
  <c r="AI342" i="81"/>
  <c r="AI342" i="86"/>
  <c r="AS324" i="86"/>
  <c r="AS324" i="78"/>
  <c r="AS324" i="81"/>
  <c r="AQ225" i="81"/>
  <c r="AQ225" i="86"/>
  <c r="AQ225" i="78"/>
  <c r="AP332" i="86"/>
  <c r="AP332" i="81"/>
  <c r="AP332" i="78"/>
  <c r="AP359" i="81"/>
  <c r="AP359" i="78"/>
  <c r="AP359" i="86"/>
  <c r="AI363" i="81"/>
  <c r="AI363" i="78"/>
  <c r="AI363" i="86"/>
  <c r="AS353" i="86"/>
  <c r="AS353" i="78"/>
  <c r="AS353" i="81"/>
  <c r="AI205" i="75"/>
  <c r="AI205" i="86"/>
  <c r="AI205" i="81"/>
  <c r="AI205" i="73"/>
  <c r="AI205" i="87"/>
  <c r="AI205" i="74"/>
  <c r="AI205" i="78"/>
  <c r="AQ336" i="86"/>
  <c r="AQ336" i="78"/>
  <c r="AQ336" i="81"/>
  <c r="AJ227" i="86"/>
  <c r="AJ227" i="81"/>
  <c r="AJ227" i="78"/>
  <c r="AT355" i="86"/>
  <c r="AT355" i="78"/>
  <c r="AT355" i="81"/>
  <c r="AJ278" i="86"/>
  <c r="AJ278" i="81"/>
  <c r="AJ278" i="78"/>
  <c r="AT363" i="81"/>
  <c r="AT363" i="86"/>
  <c r="AT363" i="78"/>
  <c r="AM355" i="86"/>
  <c r="AM355" i="81"/>
  <c r="AM355" i="78"/>
  <c r="AM287" i="86"/>
  <c r="AM287" i="78"/>
  <c r="AM287" i="81"/>
  <c r="AT228" i="81"/>
  <c r="AT228" i="78"/>
  <c r="AT228" i="86"/>
  <c r="AK205" i="87"/>
  <c r="AK205" i="73"/>
  <c r="AK205" i="81"/>
  <c r="AK205" i="74"/>
  <c r="AK205" i="78"/>
  <c r="AK205" i="75"/>
  <c r="AK205" i="86"/>
  <c r="AI256" i="81"/>
  <c r="AI256" i="78"/>
  <c r="AI256" i="86"/>
  <c r="AL247" i="81"/>
  <c r="AL247" i="78"/>
  <c r="AL247" i="86"/>
  <c r="AR229" i="86"/>
  <c r="AR229" i="81"/>
  <c r="AR229" i="78"/>
  <c r="AQ239" i="78"/>
  <c r="AQ239" i="86"/>
  <c r="AQ239" i="81"/>
  <c r="AL332" i="78"/>
  <c r="AL332" i="86"/>
  <c r="AL332" i="81"/>
  <c r="AT190" i="87"/>
  <c r="AT190" i="75"/>
  <c r="AT190" i="86"/>
  <c r="AT190" i="78"/>
  <c r="AT190" i="74"/>
  <c r="AT190" i="81"/>
  <c r="AT190" i="73"/>
  <c r="AL311" i="81"/>
  <c r="AL311" i="86"/>
  <c r="AL311" i="78"/>
  <c r="AT265" i="86"/>
  <c r="AT265" i="81"/>
  <c r="AT265" i="78"/>
  <c r="AI126" i="86"/>
  <c r="AI126" i="74"/>
  <c r="AI126" i="78"/>
  <c r="AI126" i="81"/>
  <c r="AI126" i="75"/>
  <c r="AI126" i="87"/>
  <c r="AI126" i="73"/>
  <c r="AL127" i="81"/>
  <c r="AL127" i="87"/>
  <c r="AL127" i="86"/>
  <c r="AL127" i="78"/>
  <c r="AL127" i="75"/>
  <c r="AL127" i="73"/>
  <c r="AL127" i="74"/>
  <c r="AM179" i="87"/>
  <c r="AM179" i="78"/>
  <c r="AM179" i="73"/>
  <c r="AM179" i="75"/>
  <c r="AM179" i="86"/>
  <c r="AM179" i="81"/>
  <c r="AM179" i="74"/>
  <c r="AJ311" i="81"/>
  <c r="AJ311" i="86"/>
  <c r="AJ311" i="78"/>
  <c r="AI249" i="86"/>
  <c r="AI249" i="81"/>
  <c r="AI249" i="78"/>
  <c r="AT285" i="86"/>
  <c r="AT285" i="81"/>
  <c r="AT285" i="78"/>
  <c r="AL243" i="81"/>
  <c r="AL243" i="86"/>
  <c r="AL243" i="78"/>
  <c r="AT14" i="75"/>
  <c r="AT14" i="73"/>
  <c r="AT14" i="87"/>
  <c r="AT14" i="81"/>
  <c r="AT14" i="78"/>
  <c r="AT14" i="74"/>
  <c r="AT14" i="86"/>
  <c r="AK63" i="86"/>
  <c r="AK63" i="87"/>
  <c r="AK63" i="81"/>
  <c r="AK63" i="75"/>
  <c r="AK63" i="78"/>
  <c r="AK63" i="74"/>
  <c r="AK63" i="73"/>
  <c r="AQ328" i="78"/>
  <c r="AQ328" i="81"/>
  <c r="AQ328" i="86"/>
  <c r="AS287" i="81"/>
  <c r="AS287" i="86"/>
  <c r="AS287" i="78"/>
  <c r="AP143" i="87"/>
  <c r="AP143" i="74"/>
  <c r="AP143" i="86"/>
  <c r="AP143" i="78"/>
  <c r="AP143" i="81"/>
  <c r="AP143" i="75"/>
  <c r="AP143" i="73"/>
  <c r="AM310" i="86"/>
  <c r="AM310" i="78"/>
  <c r="AM310" i="81"/>
  <c r="AJ256" i="81"/>
  <c r="AJ256" i="86"/>
  <c r="AJ256" i="78"/>
  <c r="AP232" i="86"/>
  <c r="AP232" i="81"/>
  <c r="AP232" i="78"/>
  <c r="AK207" i="86"/>
  <c r="AK207" i="87"/>
  <c r="AK207" i="73"/>
  <c r="AK207" i="74"/>
  <c r="AK207" i="75"/>
  <c r="AK207" i="78"/>
  <c r="AK207" i="81"/>
  <c r="AJ321" i="86"/>
  <c r="AJ321" i="78"/>
  <c r="AJ321" i="81"/>
  <c r="AM362" i="81"/>
  <c r="AM362" i="78"/>
  <c r="AM362" i="86"/>
  <c r="AP228" i="86"/>
  <c r="AP228" i="78"/>
  <c r="AP228" i="81"/>
  <c r="AP237" i="86"/>
  <c r="AP237" i="81"/>
  <c r="AP237" i="78"/>
  <c r="AI161" i="81"/>
  <c r="AI161" i="75"/>
  <c r="AI161" i="87"/>
  <c r="AI161" i="74"/>
  <c r="AI161" i="73"/>
  <c r="AI161" i="86"/>
  <c r="AI161" i="78"/>
  <c r="AQ42" i="81"/>
  <c r="AQ42" i="75"/>
  <c r="AQ42" i="87"/>
  <c r="AQ42" i="86"/>
  <c r="AQ42" i="78"/>
  <c r="AQ42" i="73"/>
  <c r="AQ42" i="74"/>
  <c r="AP258" i="81"/>
  <c r="AP258" i="78"/>
  <c r="AP258" i="86"/>
  <c r="AK106" i="73"/>
  <c r="AK106" i="81"/>
  <c r="AK106" i="74"/>
  <c r="AK106" i="78"/>
  <c r="AK106" i="87"/>
  <c r="AK106" i="86"/>
  <c r="AK106" i="75"/>
  <c r="AI52" i="74"/>
  <c r="AI52" i="87"/>
  <c r="AI52" i="78"/>
  <c r="AI52" i="86"/>
  <c r="AI52" i="81"/>
  <c r="AI52" i="75"/>
  <c r="AI52" i="73"/>
  <c r="AL78" i="78"/>
  <c r="AL78" i="73"/>
  <c r="AL78" i="74"/>
  <c r="AL78" i="86"/>
  <c r="AL78" i="81"/>
  <c r="AL78" i="75"/>
  <c r="AL78" i="87"/>
  <c r="AL267" i="86"/>
  <c r="AL267" i="81"/>
  <c r="AL267" i="78"/>
  <c r="AP223" i="81"/>
  <c r="AP223" i="78"/>
  <c r="AP223" i="86"/>
  <c r="AI216" i="78"/>
  <c r="AI216" i="81"/>
  <c r="AI216" i="73"/>
  <c r="AI216" i="75"/>
  <c r="AI216" i="87"/>
  <c r="AI216" i="86"/>
  <c r="AI216" i="74"/>
  <c r="AL319" i="78"/>
  <c r="AL319" i="86"/>
  <c r="AL319" i="81"/>
  <c r="AI355" i="86"/>
  <c r="AI355" i="81"/>
  <c r="AI355" i="78"/>
  <c r="AR342" i="81"/>
  <c r="AR342" i="78"/>
  <c r="AR342" i="86"/>
  <c r="AP336" i="81"/>
  <c r="AP336" i="78"/>
  <c r="AP336" i="86"/>
  <c r="AT219" i="78"/>
  <c r="AT219" i="86"/>
  <c r="AT219" i="81"/>
  <c r="AT219" i="87"/>
  <c r="AT219" i="75"/>
  <c r="AT219" i="74"/>
  <c r="AT219" i="73"/>
  <c r="AQ362" i="81"/>
  <c r="AQ362" i="78"/>
  <c r="AQ362" i="86"/>
  <c r="AR183" i="73"/>
  <c r="AR183" i="87"/>
  <c r="AR183" i="78"/>
  <c r="AR183" i="81"/>
  <c r="AR183" i="86"/>
  <c r="AR183" i="74"/>
  <c r="AR183" i="75"/>
  <c r="AJ334" i="78"/>
  <c r="AJ334" i="81"/>
  <c r="AJ334" i="86"/>
  <c r="AS273" i="78"/>
  <c r="AS273" i="86"/>
  <c r="AS273" i="81"/>
  <c r="AK245" i="81"/>
  <c r="AK245" i="86"/>
  <c r="AK245" i="78"/>
  <c r="AK311" i="81"/>
  <c r="AK311" i="78"/>
  <c r="AK311" i="86"/>
  <c r="AI347" i="81"/>
  <c r="AI347" i="86"/>
  <c r="AI347" i="78"/>
  <c r="AR297" i="78"/>
  <c r="AR297" i="81"/>
  <c r="AR297" i="86"/>
  <c r="AM339" i="86"/>
  <c r="AM339" i="78"/>
  <c r="AM339" i="81"/>
  <c r="AS213" i="75"/>
  <c r="AS213" i="87"/>
  <c r="AS213" i="78"/>
  <c r="AS213" i="86"/>
  <c r="AS213" i="81"/>
  <c r="AS213" i="74"/>
  <c r="AS213" i="73"/>
  <c r="AI48" i="81"/>
  <c r="AI48" i="75"/>
  <c r="AI48" i="73"/>
  <c r="AI48" i="87"/>
  <c r="AI48" i="78"/>
  <c r="AI48" i="86"/>
  <c r="AI48" i="74"/>
  <c r="AP283" i="86"/>
  <c r="AP283" i="81"/>
  <c r="AP283" i="78"/>
  <c r="AM358" i="81"/>
  <c r="AM358" i="86"/>
  <c r="AM358" i="78"/>
  <c r="AJ164" i="81"/>
  <c r="AJ164" i="74"/>
  <c r="AJ164" i="75"/>
  <c r="AJ164" i="86"/>
  <c r="AJ164" i="87"/>
  <c r="AJ164" i="78"/>
  <c r="AJ164" i="73"/>
  <c r="AP197" i="74"/>
  <c r="AP197" i="75"/>
  <c r="AP197" i="78"/>
  <c r="AP197" i="87"/>
  <c r="AP197" i="86"/>
  <c r="AP197" i="81"/>
  <c r="AP197" i="73"/>
  <c r="AK214" i="73"/>
  <c r="AK214" i="81"/>
  <c r="AK214" i="75"/>
  <c r="AK214" i="78"/>
  <c r="AK214" i="87"/>
  <c r="AK214" i="74"/>
  <c r="AK214" i="86"/>
  <c r="AS26" i="73"/>
  <c r="AS26" i="75"/>
  <c r="AS26" i="87"/>
  <c r="AS26" i="78"/>
  <c r="AS26" i="74"/>
  <c r="AS26" i="86"/>
  <c r="AS26" i="81"/>
  <c r="AT206" i="75"/>
  <c r="AT206" i="87"/>
  <c r="AT206" i="86"/>
  <c r="AT206" i="81"/>
  <c r="AT206" i="73"/>
  <c r="AT206" i="74"/>
  <c r="AT206" i="78"/>
  <c r="AJ341" i="81"/>
  <c r="AJ341" i="86"/>
  <c r="AJ341" i="78"/>
  <c r="AP288" i="78"/>
  <c r="AP288" i="86"/>
  <c r="AP288" i="81"/>
  <c r="AR358" i="81"/>
  <c r="AR358" i="78"/>
  <c r="AR358" i="86"/>
  <c r="AI215" i="78"/>
  <c r="AI215" i="73"/>
  <c r="AI215" i="87"/>
  <c r="AI215" i="81"/>
  <c r="AI215" i="86"/>
  <c r="AI215" i="75"/>
  <c r="AI215" i="74"/>
  <c r="AQ349" i="86"/>
  <c r="AQ349" i="81"/>
  <c r="AQ349" i="78"/>
  <c r="AP102" i="74"/>
  <c r="AP102" i="78"/>
  <c r="AP102" i="86"/>
  <c r="AP102" i="81"/>
  <c r="AP102" i="73"/>
  <c r="AP102" i="75"/>
  <c r="AP102" i="87"/>
  <c r="AS321" i="78"/>
  <c r="AS321" i="81"/>
  <c r="AS321" i="86"/>
  <c r="AK240" i="81"/>
  <c r="AK240" i="86"/>
  <c r="AK240" i="78"/>
  <c r="AP256" i="78"/>
  <c r="AP256" i="86"/>
  <c r="AP256" i="81"/>
  <c r="AM329" i="86"/>
  <c r="AM329" i="81"/>
  <c r="AM329" i="78"/>
  <c r="AL28" i="87"/>
  <c r="AL28" i="74"/>
  <c r="AL28" i="73"/>
  <c r="AL28" i="78"/>
  <c r="AL28" i="75"/>
  <c r="AL28" i="86"/>
  <c r="AL28" i="81"/>
  <c r="AT347" i="78"/>
  <c r="AT347" i="86"/>
  <c r="AT347" i="81"/>
  <c r="AI298" i="81"/>
  <c r="AI298" i="86"/>
  <c r="AI298" i="78"/>
  <c r="AM250" i="86"/>
  <c r="AM250" i="81"/>
  <c r="AM250" i="78"/>
  <c r="AM317" i="86"/>
  <c r="AM317" i="81"/>
  <c r="AM317" i="78"/>
  <c r="AS290" i="81"/>
  <c r="AS290" i="78"/>
  <c r="AS290" i="86"/>
  <c r="AR217" i="81"/>
  <c r="AR217" i="87"/>
  <c r="AR217" i="86"/>
  <c r="AR217" i="75"/>
  <c r="AR217" i="74"/>
  <c r="AR217" i="73"/>
  <c r="AR217" i="78"/>
  <c r="AL119" i="87"/>
  <c r="AL119" i="74"/>
  <c r="AL119" i="73"/>
  <c r="AL119" i="81"/>
  <c r="AL119" i="86"/>
  <c r="AL119" i="75"/>
  <c r="AL119" i="78"/>
  <c r="AS304" i="78"/>
  <c r="AS304" i="81"/>
  <c r="AS304" i="86"/>
  <c r="AQ212" i="75"/>
  <c r="AQ212" i="81"/>
  <c r="AQ212" i="86"/>
  <c r="AQ212" i="87"/>
  <c r="AQ212" i="74"/>
  <c r="AQ212" i="73"/>
  <c r="AQ212" i="78"/>
  <c r="AS362" i="78"/>
  <c r="AS362" i="86"/>
  <c r="AS362" i="81"/>
  <c r="AJ249" i="81"/>
  <c r="AJ249" i="78"/>
  <c r="AJ249" i="86"/>
  <c r="AT346" i="86"/>
  <c r="AT346" i="78"/>
  <c r="AT346" i="81"/>
  <c r="AJ237" i="81"/>
  <c r="AJ237" i="86"/>
  <c r="AJ237" i="78"/>
  <c r="AS361" i="86"/>
  <c r="AS361" i="78"/>
  <c r="AS361" i="81"/>
  <c r="AK231" i="78"/>
  <c r="AK231" i="86"/>
  <c r="AK231" i="81"/>
  <c r="AP361" i="78"/>
  <c r="AP361" i="81"/>
  <c r="AP361" i="86"/>
  <c r="AI328" i="86"/>
  <c r="AI328" i="78"/>
  <c r="AI328" i="81"/>
  <c r="AT210" i="86"/>
  <c r="AT210" i="74"/>
  <c r="AT210" i="73"/>
  <c r="AT210" i="87"/>
  <c r="AT210" i="75"/>
  <c r="AT210" i="78"/>
  <c r="AT210" i="81"/>
  <c r="AL99" i="74"/>
  <c r="AL99" i="87"/>
  <c r="AL99" i="86"/>
  <c r="AL99" i="75"/>
  <c r="AL99" i="81"/>
  <c r="AL99" i="73"/>
  <c r="AL99" i="78"/>
  <c r="AK18" i="73"/>
  <c r="AK18" i="81"/>
  <c r="AK18" i="75"/>
  <c r="AK18" i="74"/>
  <c r="AK18" i="78"/>
  <c r="AK18" i="87"/>
  <c r="AK18" i="86"/>
  <c r="AQ360" i="78"/>
  <c r="AQ360" i="81"/>
  <c r="AQ360" i="86"/>
  <c r="AK112" i="75"/>
  <c r="AK112" i="78"/>
  <c r="AK112" i="74"/>
  <c r="AK112" i="87"/>
  <c r="AK112" i="81"/>
  <c r="AK112" i="73"/>
  <c r="AK112" i="86"/>
  <c r="AS253" i="86"/>
  <c r="AS253" i="81"/>
  <c r="AS253" i="78"/>
  <c r="AR317" i="78"/>
  <c r="AR317" i="86"/>
  <c r="AR317" i="81"/>
  <c r="AP282" i="81"/>
  <c r="AP282" i="78"/>
  <c r="AP282" i="86"/>
  <c r="AR221" i="81"/>
  <c r="AR221" i="75"/>
  <c r="AR221" i="78"/>
  <c r="AR221" i="74"/>
  <c r="AR221" i="87"/>
  <c r="AR221" i="86"/>
  <c r="AR221" i="73"/>
  <c r="AJ88" i="78"/>
  <c r="AJ88" i="87"/>
  <c r="AJ88" i="75"/>
  <c r="AJ88" i="86"/>
  <c r="AJ88" i="74"/>
  <c r="AJ88" i="73"/>
  <c r="AJ88" i="81"/>
  <c r="AT226" i="81"/>
  <c r="AT226" i="86"/>
  <c r="AT226" i="78"/>
  <c r="AQ90" i="73"/>
  <c r="AQ90" i="86"/>
  <c r="AQ90" i="78"/>
  <c r="AQ90" i="75"/>
  <c r="AQ90" i="74"/>
  <c r="AQ90" i="87"/>
  <c r="AQ90" i="81"/>
  <c r="AQ305" i="78"/>
  <c r="AQ305" i="81"/>
  <c r="AQ305" i="86"/>
  <c r="AL263" i="78"/>
  <c r="AL263" i="81"/>
  <c r="AL263" i="86"/>
  <c r="AS133" i="73"/>
  <c r="AS133" i="81"/>
  <c r="AS133" i="75"/>
  <c r="AS133" i="86"/>
  <c r="AS133" i="74"/>
  <c r="AS133" i="78"/>
  <c r="AS133" i="87"/>
  <c r="AI83" i="74"/>
  <c r="AI83" i="78"/>
  <c r="AI83" i="86"/>
  <c r="AI83" i="81"/>
  <c r="AI83" i="75"/>
  <c r="AI83" i="87"/>
  <c r="AI83" i="73"/>
  <c r="AJ157" i="86"/>
  <c r="AJ157" i="74"/>
  <c r="AJ157" i="87"/>
  <c r="AJ157" i="81"/>
  <c r="AJ157" i="78"/>
  <c r="AJ157" i="75"/>
  <c r="AJ157" i="73"/>
  <c r="AM243" i="86"/>
  <c r="AM243" i="78"/>
  <c r="AM243" i="81"/>
  <c r="AM28" i="87"/>
  <c r="AM28" i="86"/>
  <c r="AM28" i="78"/>
  <c r="AM28" i="73"/>
  <c r="AM28" i="75"/>
  <c r="AM28" i="81"/>
  <c r="AM28" i="74"/>
  <c r="AJ250" i="78"/>
  <c r="AJ250" i="86"/>
  <c r="AJ250" i="81"/>
  <c r="AK327" i="81"/>
  <c r="AK327" i="78"/>
  <c r="AK327" i="86"/>
  <c r="AQ284" i="86"/>
  <c r="AQ284" i="78"/>
  <c r="AQ284" i="81"/>
  <c r="AK246" i="78"/>
  <c r="AK246" i="86"/>
  <c r="AK246" i="81"/>
  <c r="AM124" i="81"/>
  <c r="AM124" i="87"/>
  <c r="AM124" i="86"/>
  <c r="AM124" i="73"/>
  <c r="AM124" i="78"/>
  <c r="AM124" i="74"/>
  <c r="AM124" i="75"/>
  <c r="AQ44" i="78"/>
  <c r="AQ44" i="74"/>
  <c r="AQ44" i="87"/>
  <c r="AQ44" i="75"/>
  <c r="AQ44" i="86"/>
  <c r="AQ44" i="81"/>
  <c r="AQ44" i="73"/>
  <c r="AK342" i="86"/>
  <c r="AK342" i="78"/>
  <c r="AK342" i="81"/>
  <c r="AT155" i="86"/>
  <c r="AT155" i="87"/>
  <c r="AT155" i="73"/>
  <c r="AT155" i="78"/>
  <c r="AT155" i="81"/>
  <c r="AT155" i="74"/>
  <c r="AT155" i="75"/>
  <c r="AM323" i="78"/>
  <c r="AM323" i="81"/>
  <c r="AM323" i="86"/>
  <c r="AR58" i="81"/>
  <c r="AR58" i="78"/>
  <c r="AR58" i="87"/>
  <c r="AR58" i="86"/>
  <c r="AR58" i="74"/>
  <c r="AR58" i="73"/>
  <c r="AR58" i="75"/>
  <c r="AK267" i="86"/>
  <c r="AK267" i="78"/>
  <c r="AK267" i="81"/>
  <c r="AI286" i="86"/>
  <c r="AI286" i="78"/>
  <c r="AI286" i="81"/>
  <c r="AR205" i="86"/>
  <c r="AR205" i="75"/>
  <c r="AR205" i="81"/>
  <c r="AR205" i="78"/>
  <c r="AR205" i="74"/>
  <c r="AR205" i="73"/>
  <c r="AR205" i="87"/>
  <c r="AQ358" i="81"/>
  <c r="AQ358" i="78"/>
  <c r="AQ358" i="86"/>
  <c r="AP185" i="86"/>
  <c r="AP185" i="87"/>
  <c r="AP185" i="78"/>
  <c r="AP185" i="73"/>
  <c r="AP185" i="81"/>
  <c r="AP185" i="75"/>
  <c r="AP185" i="74"/>
  <c r="AQ226" i="78"/>
  <c r="AQ226" i="81"/>
  <c r="AQ226" i="86"/>
  <c r="AR110" i="81"/>
  <c r="AR110" i="78"/>
  <c r="AR110" i="75"/>
  <c r="AR110" i="87"/>
  <c r="AR110" i="86"/>
  <c r="AR110" i="73"/>
  <c r="AR110" i="74"/>
  <c r="AR243" i="81"/>
  <c r="AR243" i="78"/>
  <c r="AR243" i="86"/>
  <c r="AP98" i="81"/>
  <c r="AP98" i="86"/>
  <c r="AP98" i="73"/>
  <c r="AP98" i="78"/>
  <c r="AP98" i="75"/>
  <c r="AP98" i="74"/>
  <c r="AP98" i="87"/>
  <c r="AI77" i="87"/>
  <c r="AI77" i="86"/>
  <c r="AI77" i="74"/>
  <c r="AI77" i="75"/>
  <c r="AI77" i="81"/>
  <c r="AI77" i="78"/>
  <c r="AI77" i="73"/>
  <c r="AT38" i="86"/>
  <c r="AT38" i="78"/>
  <c r="AT38" i="75"/>
  <c r="AT38" i="73"/>
  <c r="AT38" i="74"/>
  <c r="AT38" i="87"/>
  <c r="AT38" i="81"/>
  <c r="AJ240" i="78"/>
  <c r="AJ240" i="81"/>
  <c r="AJ240" i="86"/>
  <c r="AL193" i="74"/>
  <c r="AL193" i="73"/>
  <c r="AL193" i="75"/>
  <c r="AL193" i="78"/>
  <c r="AL193" i="81"/>
  <c r="AL193" i="87"/>
  <c r="AL193" i="86"/>
  <c r="AR6" i="75"/>
  <c r="AR6" i="74"/>
  <c r="AR6" i="78"/>
  <c r="AR6" i="73"/>
  <c r="AR6" i="87"/>
  <c r="AR6" i="86"/>
  <c r="AR6" i="81"/>
  <c r="AJ98" i="74"/>
  <c r="AJ98" i="78"/>
  <c r="AJ98" i="87"/>
  <c r="AJ98" i="86"/>
  <c r="AJ98" i="75"/>
  <c r="AJ98" i="73"/>
  <c r="AJ98" i="81"/>
  <c r="AT237" i="86"/>
  <c r="AT237" i="81"/>
  <c r="AT237" i="78"/>
  <c r="AS335" i="81"/>
  <c r="AS335" i="86"/>
  <c r="AS335" i="78"/>
  <c r="AK122" i="87"/>
  <c r="AK122" i="86"/>
  <c r="AK122" i="81"/>
  <c r="AK122" i="74"/>
  <c r="AK122" i="73"/>
  <c r="AK122" i="75"/>
  <c r="AK122" i="78"/>
  <c r="AP121" i="74"/>
  <c r="AP121" i="86"/>
  <c r="AP121" i="81"/>
  <c r="AP121" i="87"/>
  <c r="AP121" i="73"/>
  <c r="AP121" i="75"/>
  <c r="AP121" i="78"/>
  <c r="AJ129" i="87"/>
  <c r="AJ129" i="86"/>
  <c r="AJ129" i="81"/>
  <c r="AJ129" i="75"/>
  <c r="AJ129" i="73"/>
  <c r="AJ129" i="74"/>
  <c r="AJ129" i="78"/>
  <c r="AJ185" i="74"/>
  <c r="AJ185" i="87"/>
  <c r="AJ185" i="73"/>
  <c r="AJ185" i="86"/>
  <c r="AJ185" i="81"/>
  <c r="AJ185" i="78"/>
  <c r="AJ185" i="75"/>
  <c r="AS116" i="87"/>
  <c r="AS116" i="74"/>
  <c r="AS116" i="86"/>
  <c r="AS116" i="78"/>
  <c r="AS116" i="75"/>
  <c r="AS116" i="81"/>
  <c r="AS116" i="73"/>
  <c r="AK326" i="78"/>
  <c r="AK326" i="81"/>
  <c r="AK326" i="86"/>
  <c r="AI247" i="78"/>
  <c r="AI247" i="86"/>
  <c r="AI247" i="81"/>
  <c r="AT337" i="86"/>
  <c r="AT337" i="81"/>
  <c r="AT337" i="78"/>
  <c r="AP296" i="86"/>
  <c r="AP296" i="78"/>
  <c r="AP296" i="81"/>
  <c r="AQ287" i="86"/>
  <c r="AQ287" i="81"/>
  <c r="AQ287" i="78"/>
  <c r="AS308" i="78"/>
  <c r="AS308" i="81"/>
  <c r="AS308" i="86"/>
  <c r="AM225" i="78"/>
  <c r="AM225" i="86"/>
  <c r="AM225" i="81"/>
  <c r="AI268" i="78"/>
  <c r="AI268" i="86"/>
  <c r="AI268" i="81"/>
  <c r="AS288" i="81"/>
  <c r="AS288" i="86"/>
  <c r="AS288" i="78"/>
  <c r="AJ327" i="78"/>
  <c r="AJ327" i="86"/>
  <c r="AJ327" i="81"/>
  <c r="AL286" i="86"/>
  <c r="AL286" i="81"/>
  <c r="AL286" i="78"/>
  <c r="AI237" i="78"/>
  <c r="AI237" i="86"/>
  <c r="AI237" i="81"/>
  <c r="AJ67" i="75"/>
  <c r="AJ67" i="78"/>
  <c r="AJ67" i="74"/>
  <c r="AJ67" i="81"/>
  <c r="AJ67" i="87"/>
  <c r="AJ67" i="86"/>
  <c r="AJ67" i="73"/>
  <c r="AM213" i="86"/>
  <c r="AM213" i="78"/>
  <c r="AM213" i="73"/>
  <c r="AM213" i="74"/>
  <c r="AM213" i="81"/>
  <c r="AM213" i="87"/>
  <c r="AM213" i="75"/>
  <c r="AR360" i="86"/>
  <c r="AR360" i="81"/>
  <c r="AR360" i="78"/>
  <c r="AP212" i="75"/>
  <c r="AP212" i="81"/>
  <c r="AP212" i="73"/>
  <c r="AP212" i="78"/>
  <c r="AP212" i="74"/>
  <c r="AP212" i="87"/>
  <c r="AP212" i="86"/>
  <c r="AI314" i="86"/>
  <c r="AI314" i="78"/>
  <c r="AI314" i="81"/>
  <c r="AR225" i="78"/>
  <c r="AR225" i="81"/>
  <c r="AR225" i="86"/>
  <c r="AK360" i="78"/>
  <c r="AK360" i="81"/>
  <c r="AK360" i="86"/>
  <c r="AI29" i="74"/>
  <c r="AI29" i="78"/>
  <c r="AI29" i="87"/>
  <c r="AI29" i="81"/>
  <c r="AI29" i="73"/>
  <c r="AI29" i="86"/>
  <c r="AI29" i="75"/>
  <c r="AR220" i="75"/>
  <c r="AR220" i="81"/>
  <c r="AR220" i="78"/>
  <c r="AR220" i="86"/>
  <c r="AR220" i="74"/>
  <c r="AR220" i="87"/>
  <c r="AR220" i="73"/>
  <c r="AP213" i="87"/>
  <c r="AP213" i="81"/>
  <c r="AP213" i="73"/>
  <c r="AP213" i="74"/>
  <c r="AP213" i="75"/>
  <c r="AP213" i="78"/>
  <c r="AP213" i="86"/>
  <c r="AM276" i="81"/>
  <c r="AM276" i="86"/>
  <c r="AM276" i="78"/>
  <c r="AP364" i="81"/>
  <c r="AP364" i="86"/>
  <c r="AP364" i="78"/>
  <c r="AP304" i="86"/>
  <c r="AP304" i="81"/>
  <c r="AP304" i="78"/>
  <c r="AI265" i="81"/>
  <c r="AI265" i="86"/>
  <c r="AI265" i="78"/>
  <c r="AM270" i="78"/>
  <c r="AM270" i="86"/>
  <c r="AM270" i="81"/>
  <c r="AS149" i="78"/>
  <c r="AS149" i="87"/>
  <c r="AS149" i="73"/>
  <c r="AS149" i="75"/>
  <c r="AS149" i="86"/>
  <c r="AS149" i="81"/>
  <c r="AS149" i="74"/>
  <c r="AI319" i="81"/>
  <c r="AI319" i="78"/>
  <c r="AI319" i="86"/>
  <c r="AI348" i="81"/>
  <c r="AI348" i="78"/>
  <c r="AI348" i="86"/>
  <c r="AK226" i="81"/>
  <c r="AK226" i="78"/>
  <c r="AK226" i="86"/>
  <c r="AR281" i="78"/>
  <c r="AR281" i="86"/>
  <c r="AR281" i="81"/>
  <c r="AI137" i="87"/>
  <c r="AI137" i="78"/>
  <c r="AI137" i="74"/>
  <c r="AI137" i="75"/>
  <c r="AI137" i="73"/>
  <c r="AI137" i="81"/>
  <c r="AI137" i="86"/>
  <c r="AP9" i="78"/>
  <c r="AP9" i="86"/>
  <c r="AP9" i="75"/>
  <c r="AP9" i="81"/>
  <c r="AP9" i="87"/>
  <c r="AP9" i="74"/>
  <c r="AP9" i="73"/>
  <c r="AS119" i="81"/>
  <c r="AS119" i="87"/>
  <c r="AS119" i="74"/>
  <c r="AS119" i="73"/>
  <c r="AS119" i="75"/>
  <c r="AS119" i="78"/>
  <c r="AS119" i="86"/>
  <c r="AS228" i="78"/>
  <c r="AS228" i="86"/>
  <c r="AS228" i="81"/>
  <c r="AL89" i="74"/>
  <c r="AL89" i="78"/>
  <c r="AL89" i="86"/>
  <c r="AL89" i="73"/>
  <c r="AL89" i="81"/>
  <c r="AL89" i="87"/>
  <c r="AL89" i="75"/>
  <c r="AR325" i="78"/>
  <c r="AR325" i="81"/>
  <c r="AR325" i="86"/>
  <c r="AP334" i="86"/>
  <c r="AP334" i="81"/>
  <c r="AP334" i="78"/>
  <c r="AP247" i="86"/>
  <c r="AP247" i="78"/>
  <c r="AP247" i="81"/>
  <c r="AQ308" i="86"/>
  <c r="AQ308" i="81"/>
  <c r="AQ308" i="78"/>
  <c r="AQ249" i="86"/>
  <c r="AQ249" i="78"/>
  <c r="AQ249" i="81"/>
  <c r="AM220" i="78"/>
  <c r="AM220" i="81"/>
  <c r="AM220" i="73"/>
  <c r="AM220" i="86"/>
  <c r="AM220" i="75"/>
  <c r="AM220" i="74"/>
  <c r="AM220" i="87"/>
  <c r="AK351" i="78"/>
  <c r="AK351" i="81"/>
  <c r="AK351" i="86"/>
  <c r="AI39" i="75"/>
  <c r="AI39" i="87"/>
  <c r="AI39" i="86"/>
  <c r="AI39" i="81"/>
  <c r="AI39" i="73"/>
  <c r="AI39" i="74"/>
  <c r="AI39" i="78"/>
  <c r="AJ217" i="87"/>
  <c r="AJ217" i="86"/>
  <c r="AJ217" i="81"/>
  <c r="AJ217" i="78"/>
  <c r="AJ217" i="74"/>
  <c r="AJ217" i="73"/>
  <c r="AJ217" i="75"/>
  <c r="AM56" i="87"/>
  <c r="AM56" i="81"/>
  <c r="AM56" i="75"/>
  <c r="AM56" i="74"/>
  <c r="AM56" i="73"/>
  <c r="AM56" i="78"/>
  <c r="AM56" i="86"/>
  <c r="AJ269" i="81"/>
  <c r="AJ269" i="78"/>
  <c r="AJ269" i="86"/>
  <c r="AI318" i="86"/>
  <c r="AI318" i="78"/>
  <c r="AI318" i="81"/>
  <c r="AK35" i="87"/>
  <c r="AK35" i="78"/>
  <c r="AK35" i="86"/>
  <c r="AK35" i="73"/>
  <c r="AK35" i="75"/>
  <c r="AK35" i="74"/>
  <c r="AK35" i="81"/>
  <c r="AQ109" i="75"/>
  <c r="AQ109" i="86"/>
  <c r="AQ109" i="73"/>
  <c r="AQ109" i="81"/>
  <c r="AQ109" i="87"/>
  <c r="AQ109" i="78"/>
  <c r="AQ109" i="74"/>
  <c r="AR295" i="86"/>
  <c r="AR295" i="81"/>
  <c r="AR295" i="78"/>
  <c r="AS330" i="86"/>
  <c r="AS330" i="81"/>
  <c r="AS330" i="78"/>
  <c r="AQ214" i="78"/>
  <c r="AQ214" i="73"/>
  <c r="AQ214" i="86"/>
  <c r="AQ214" i="87"/>
  <c r="AQ214" i="81"/>
  <c r="AQ214" i="74"/>
  <c r="AQ214" i="75"/>
  <c r="AL268" i="86"/>
  <c r="AL268" i="81"/>
  <c r="AL268" i="78"/>
  <c r="AJ204" i="81"/>
  <c r="AJ204" i="73"/>
  <c r="AJ204" i="78"/>
  <c r="AJ204" i="75"/>
  <c r="AJ204" i="87"/>
  <c r="AJ204" i="74"/>
  <c r="AJ204" i="86"/>
  <c r="AM17" i="75"/>
  <c r="AM17" i="78"/>
  <c r="AM17" i="87"/>
  <c r="AM17" i="81"/>
  <c r="AM17" i="74"/>
  <c r="AM17" i="86"/>
  <c r="AM17" i="73"/>
  <c r="AR49" i="81"/>
  <c r="AR49" i="74"/>
  <c r="AR49" i="75"/>
  <c r="AR49" i="86"/>
  <c r="AR49" i="73"/>
  <c r="AR49" i="78"/>
  <c r="AR49" i="87"/>
  <c r="AK334" i="78"/>
  <c r="AK334" i="86"/>
  <c r="AK334" i="81"/>
  <c r="AS225" i="86"/>
  <c r="AS225" i="81"/>
  <c r="AS225" i="78"/>
  <c r="AJ248" i="78"/>
  <c r="AJ248" i="86"/>
  <c r="AJ248" i="81"/>
  <c r="AS211" i="86"/>
  <c r="AS211" i="73"/>
  <c r="AS211" i="75"/>
  <c r="AS211" i="74"/>
  <c r="AS211" i="81"/>
  <c r="AS211" i="78"/>
  <c r="AS211" i="87"/>
  <c r="AQ113" i="78"/>
  <c r="AQ113" i="73"/>
  <c r="AQ113" i="74"/>
  <c r="AQ113" i="87"/>
  <c r="AQ113" i="81"/>
  <c r="AQ113" i="86"/>
  <c r="AQ113" i="75"/>
  <c r="AK42" i="73"/>
  <c r="AK42" i="74"/>
  <c r="AK42" i="81"/>
  <c r="AK42" i="87"/>
  <c r="AK42" i="86"/>
  <c r="AK42" i="78"/>
  <c r="AK42" i="75"/>
  <c r="AM199" i="86"/>
  <c r="AM199" i="73"/>
  <c r="AM199" i="74"/>
  <c r="AM199" i="81"/>
  <c r="AM199" i="78"/>
  <c r="AM199" i="75"/>
  <c r="AM199" i="87"/>
  <c r="AQ203" i="81"/>
  <c r="AQ203" i="73"/>
  <c r="AQ203" i="87"/>
  <c r="AQ203" i="78"/>
  <c r="AQ203" i="75"/>
  <c r="AQ203" i="74"/>
  <c r="AQ203" i="86"/>
  <c r="AP219" i="75"/>
  <c r="AP219" i="86"/>
  <c r="AP219" i="81"/>
  <c r="AP219" i="78"/>
  <c r="AP219" i="74"/>
  <c r="AP219" i="73"/>
  <c r="AP219" i="87"/>
  <c r="AR108" i="87"/>
  <c r="AR108" i="86"/>
  <c r="AR108" i="73"/>
  <c r="AR108" i="75"/>
  <c r="AR108" i="78"/>
  <c r="AR108" i="81"/>
  <c r="AR108" i="74"/>
  <c r="AT264" i="86"/>
  <c r="AT264" i="78"/>
  <c r="AT264" i="81"/>
  <c r="AI13" i="78"/>
  <c r="AI13" i="87"/>
  <c r="AI13" i="74"/>
  <c r="AI13" i="86"/>
  <c r="AI13" i="73"/>
  <c r="AI13" i="75"/>
  <c r="AI13" i="81"/>
  <c r="AL359" i="86"/>
  <c r="AL359" i="81"/>
  <c r="AL359" i="78"/>
  <c r="AJ354" i="78"/>
  <c r="AJ354" i="86"/>
  <c r="AJ354" i="81"/>
  <c r="AQ341" i="81"/>
  <c r="AQ341" i="78"/>
  <c r="AQ341" i="86"/>
  <c r="AQ313" i="86"/>
  <c r="AQ313" i="78"/>
  <c r="AQ313" i="81"/>
  <c r="AS237" i="81"/>
  <c r="AS237" i="78"/>
  <c r="AS237" i="86"/>
  <c r="AI354" i="78"/>
  <c r="AI354" i="81"/>
  <c r="AI354" i="86"/>
  <c r="AS356" i="86"/>
  <c r="AS356" i="78"/>
  <c r="AS356" i="81"/>
  <c r="AT316" i="81"/>
  <c r="AT316" i="86"/>
  <c r="AT316" i="78"/>
  <c r="AK347" i="78"/>
  <c r="AK347" i="86"/>
  <c r="AK347" i="81"/>
  <c r="AI263" i="78"/>
  <c r="AI263" i="86"/>
  <c r="AI263" i="81"/>
  <c r="AS268" i="78"/>
  <c r="AS268" i="81"/>
  <c r="AS268" i="86"/>
  <c r="AI47" i="74"/>
  <c r="AI47" i="73"/>
  <c r="AI47" i="78"/>
  <c r="AI47" i="81"/>
  <c r="AI47" i="75"/>
  <c r="AI47" i="87"/>
  <c r="AI47" i="86"/>
  <c r="AP240" i="78"/>
  <c r="AP240" i="86"/>
  <c r="AP240" i="81"/>
  <c r="AR255" i="78"/>
  <c r="AR255" i="86"/>
  <c r="AR255" i="81"/>
  <c r="AT287" i="86"/>
  <c r="AT287" i="81"/>
  <c r="AT287" i="78"/>
  <c r="AR274" i="86"/>
  <c r="AR274" i="78"/>
  <c r="AR274" i="81"/>
  <c r="AP265" i="81"/>
  <c r="AP265" i="78"/>
  <c r="AP265" i="86"/>
  <c r="AR80" i="78"/>
  <c r="AR80" i="87"/>
  <c r="AR80" i="86"/>
  <c r="AR80" i="81"/>
  <c r="AR80" i="75"/>
  <c r="AR80" i="74"/>
  <c r="AR80" i="73"/>
  <c r="AR207" i="73"/>
  <c r="AR207" i="86"/>
  <c r="AR207" i="78"/>
  <c r="AR207" i="74"/>
  <c r="AR207" i="81"/>
  <c r="AR207" i="75"/>
  <c r="AR207" i="87"/>
  <c r="AL217" i="87"/>
  <c r="AL217" i="74"/>
  <c r="AL217" i="73"/>
  <c r="AL217" i="81"/>
  <c r="AL217" i="75"/>
  <c r="AL217" i="86"/>
  <c r="AL217" i="78"/>
  <c r="AQ234" i="86"/>
  <c r="AQ234" i="81"/>
  <c r="AQ234" i="78"/>
  <c r="AL91" i="78"/>
  <c r="AL91" i="81"/>
  <c r="AL91" i="74"/>
  <c r="AL91" i="73"/>
  <c r="AL91" i="87"/>
  <c r="AL91" i="86"/>
  <c r="AL91" i="75"/>
  <c r="AJ211" i="86"/>
  <c r="AJ211" i="78"/>
  <c r="AJ211" i="74"/>
  <c r="AJ211" i="75"/>
  <c r="AJ211" i="87"/>
  <c r="AJ211" i="81"/>
  <c r="AJ211" i="73"/>
  <c r="AL219" i="75"/>
  <c r="AL219" i="87"/>
  <c r="AL219" i="78"/>
  <c r="AL219" i="73"/>
  <c r="AL219" i="86"/>
  <c r="AL219" i="74"/>
  <c r="AL219" i="81"/>
  <c r="AL354" i="78"/>
  <c r="AL354" i="86"/>
  <c r="AL354" i="81"/>
  <c r="AJ350" i="78"/>
  <c r="AJ350" i="81"/>
  <c r="AJ350" i="86"/>
  <c r="AL209" i="75"/>
  <c r="AL209" i="87"/>
  <c r="AL209" i="81"/>
  <c r="AL209" i="78"/>
  <c r="AL209" i="73"/>
  <c r="AL209" i="74"/>
  <c r="AL209" i="86"/>
  <c r="AQ91" i="75"/>
  <c r="AQ91" i="87"/>
  <c r="AQ91" i="78"/>
  <c r="AQ91" i="81"/>
  <c r="AQ91" i="74"/>
  <c r="AQ91" i="73"/>
  <c r="AQ91" i="86"/>
  <c r="AL112" i="75"/>
  <c r="AL112" i="87"/>
  <c r="AL112" i="74"/>
  <c r="AL112" i="86"/>
  <c r="AL112" i="81"/>
  <c r="AL112" i="73"/>
  <c r="AL112" i="78"/>
  <c r="AP243" i="78"/>
  <c r="AP243" i="81"/>
  <c r="AP243" i="86"/>
  <c r="AL118" i="78"/>
  <c r="AL118" i="75"/>
  <c r="AL118" i="86"/>
  <c r="AL118" i="74"/>
  <c r="AL118" i="73"/>
  <c r="AL118" i="81"/>
  <c r="AL118" i="87"/>
  <c r="AM200" i="74"/>
  <c r="AM200" i="73"/>
  <c r="AM200" i="78"/>
  <c r="AM200" i="81"/>
  <c r="AM200" i="75"/>
  <c r="AM200" i="87"/>
  <c r="AM200" i="86"/>
  <c r="AQ198" i="73"/>
  <c r="AQ198" i="81"/>
  <c r="AQ198" i="78"/>
  <c r="AQ198" i="74"/>
  <c r="AQ198" i="87"/>
  <c r="AQ198" i="86"/>
  <c r="AQ198" i="75"/>
  <c r="AR158" i="75"/>
  <c r="AR158" i="86"/>
  <c r="AR158" i="73"/>
  <c r="AR158" i="87"/>
  <c r="AR158" i="78"/>
  <c r="AR158" i="81"/>
  <c r="AR158" i="74"/>
  <c r="AT151" i="75"/>
  <c r="AT151" i="73"/>
  <c r="AT151" i="81"/>
  <c r="AT151" i="87"/>
  <c r="AT151" i="74"/>
  <c r="AT151" i="78"/>
  <c r="AT151" i="86"/>
  <c r="AK362" i="86"/>
  <c r="AK362" i="78"/>
  <c r="AK362" i="81"/>
  <c r="AS37" i="74"/>
  <c r="AS37" i="87"/>
  <c r="AS37" i="81"/>
  <c r="AS37" i="78"/>
  <c r="AS37" i="73"/>
  <c r="AS37" i="86"/>
  <c r="AS37" i="75"/>
  <c r="AP225" i="78"/>
  <c r="AP225" i="81"/>
  <c r="AP225" i="86"/>
  <c r="AS118" i="78"/>
  <c r="AS118" i="87"/>
  <c r="AS118" i="86"/>
  <c r="AS118" i="74"/>
  <c r="AS118" i="75"/>
  <c r="AS118" i="73"/>
  <c r="AS118" i="81"/>
  <c r="AI93" i="73"/>
  <c r="AI93" i="75"/>
  <c r="AI93" i="81"/>
  <c r="AI93" i="87"/>
  <c r="AI93" i="74"/>
  <c r="AI93" i="78"/>
  <c r="AI93" i="86"/>
  <c r="AS358" i="81"/>
  <c r="AS358" i="78"/>
  <c r="AS358" i="86"/>
  <c r="AM315" i="86"/>
  <c r="AM315" i="78"/>
  <c r="AM315" i="81"/>
  <c r="AP179" i="73"/>
  <c r="AP179" i="75"/>
  <c r="AP179" i="87"/>
  <c r="AP179" i="81"/>
  <c r="AP179" i="74"/>
  <c r="AP179" i="78"/>
  <c r="AP179" i="86"/>
  <c r="AR338" i="81"/>
  <c r="AR338" i="86"/>
  <c r="AR338" i="78"/>
  <c r="AK53" i="75"/>
  <c r="AK53" i="81"/>
  <c r="AK53" i="87"/>
  <c r="AK53" i="74"/>
  <c r="AK53" i="78"/>
  <c r="AK53" i="73"/>
  <c r="AK53" i="86"/>
  <c r="AI255" i="81"/>
  <c r="AI255" i="86"/>
  <c r="AI255" i="78"/>
  <c r="AJ50" i="86"/>
  <c r="AJ50" i="75"/>
  <c r="AJ50" i="87"/>
  <c r="AJ50" i="74"/>
  <c r="AJ50" i="78"/>
  <c r="AJ50" i="73"/>
  <c r="AJ50" i="81"/>
  <c r="AM157" i="75"/>
  <c r="AM157" i="74"/>
  <c r="AM157" i="81"/>
  <c r="AM157" i="87"/>
  <c r="AM157" i="86"/>
  <c r="AM157" i="78"/>
  <c r="AM157" i="73"/>
  <c r="AQ236" i="86"/>
  <c r="AQ236" i="81"/>
  <c r="AQ236" i="78"/>
  <c r="AS252" i="78"/>
  <c r="AS252" i="81"/>
  <c r="AS252" i="86"/>
  <c r="AQ292" i="81"/>
  <c r="AQ292" i="86"/>
  <c r="AQ292" i="78"/>
  <c r="AI273" i="81"/>
  <c r="AI273" i="78"/>
  <c r="AI273" i="86"/>
  <c r="AJ336" i="78"/>
  <c r="AJ336" i="81"/>
  <c r="AJ336" i="86"/>
  <c r="AP235" i="78"/>
  <c r="AP235" i="81"/>
  <c r="AP235" i="86"/>
  <c r="AR237" i="86"/>
  <c r="AR237" i="78"/>
  <c r="AR237" i="81"/>
  <c r="AM234" i="78"/>
  <c r="AM234" i="86"/>
  <c r="AM234" i="81"/>
  <c r="AT326" i="86"/>
  <c r="AT326" i="81"/>
  <c r="AT326" i="78"/>
  <c r="AM196" i="73"/>
  <c r="AM196" i="87"/>
  <c r="AM196" i="86"/>
  <c r="AM196" i="81"/>
  <c r="AM196" i="78"/>
  <c r="AM196" i="74"/>
  <c r="AM196" i="75"/>
  <c r="AS215" i="87"/>
  <c r="AS215" i="86"/>
  <c r="AS215" i="74"/>
  <c r="AS215" i="73"/>
  <c r="AS215" i="81"/>
  <c r="AS215" i="78"/>
  <c r="AS215" i="75"/>
  <c r="AM50" i="78"/>
  <c r="AM50" i="81"/>
  <c r="AM50" i="86"/>
  <c r="AM50" i="74"/>
  <c r="AM50" i="73"/>
  <c r="AM50" i="75"/>
  <c r="AM50" i="87"/>
  <c r="AP170" i="86"/>
  <c r="AP170" i="74"/>
  <c r="AP170" i="81"/>
  <c r="AP170" i="78"/>
  <c r="AP170" i="73"/>
  <c r="AP170" i="75"/>
  <c r="AP170" i="87"/>
  <c r="AI221" i="81"/>
  <c r="AI221" i="78"/>
  <c r="AI221" i="75"/>
  <c r="AI221" i="87"/>
  <c r="AI221" i="74"/>
  <c r="AI221" i="73"/>
  <c r="AI221" i="86"/>
  <c r="AM237" i="86"/>
  <c r="AM237" i="81"/>
  <c r="AM237" i="78"/>
  <c r="AP248" i="78"/>
  <c r="AP248" i="81"/>
  <c r="AP248" i="86"/>
  <c r="AQ172" i="74"/>
  <c r="AQ172" i="87"/>
  <c r="AQ172" i="86"/>
  <c r="AQ172" i="73"/>
  <c r="AQ172" i="81"/>
  <c r="AQ172" i="75"/>
  <c r="AQ172" i="78"/>
  <c r="AQ279" i="78"/>
  <c r="AQ279" i="81"/>
  <c r="AQ279" i="86"/>
  <c r="AL231" i="78"/>
  <c r="AL231" i="81"/>
  <c r="AL231" i="86"/>
  <c r="AJ214" i="86"/>
  <c r="AJ214" i="75"/>
  <c r="AJ214" i="78"/>
  <c r="AJ214" i="74"/>
  <c r="AJ214" i="73"/>
  <c r="AJ214" i="87"/>
  <c r="AJ214" i="81"/>
  <c r="AT216" i="81"/>
  <c r="AT216" i="73"/>
  <c r="AT216" i="75"/>
  <c r="AT216" i="86"/>
  <c r="AT216" i="87"/>
  <c r="AT216" i="74"/>
  <c r="AT216" i="78"/>
  <c r="AI274" i="81"/>
  <c r="AI274" i="86"/>
  <c r="AI274" i="78"/>
  <c r="AR267" i="81"/>
  <c r="AR267" i="78"/>
  <c r="AR267" i="86"/>
  <c r="AJ355" i="81"/>
  <c r="AJ355" i="78"/>
  <c r="AJ355" i="86"/>
  <c r="AL43" i="81"/>
  <c r="AL43" i="73"/>
  <c r="AL43" i="87"/>
  <c r="AL43" i="86"/>
  <c r="AL43" i="78"/>
  <c r="AL43" i="74"/>
  <c r="AL43" i="75"/>
  <c r="AI356" i="81"/>
  <c r="AI356" i="78"/>
  <c r="AI356" i="86"/>
  <c r="AL269" i="78"/>
  <c r="AL269" i="81"/>
  <c r="AL269" i="86"/>
  <c r="AT361" i="86"/>
  <c r="AT361" i="81"/>
  <c r="AT361" i="78"/>
  <c r="AL312" i="78"/>
  <c r="AL312" i="81"/>
  <c r="AL312" i="86"/>
  <c r="AM256" i="78"/>
  <c r="AM256" i="81"/>
  <c r="AM256" i="86"/>
  <c r="AK209" i="81"/>
  <c r="AK209" i="75"/>
  <c r="AK209" i="78"/>
  <c r="AK209" i="74"/>
  <c r="AK209" i="87"/>
  <c r="AK209" i="86"/>
  <c r="AK209" i="73"/>
  <c r="AK276" i="86"/>
  <c r="AK276" i="81"/>
  <c r="AK276" i="78"/>
  <c r="AL273" i="78"/>
  <c r="AL273" i="81"/>
  <c r="AL273" i="86"/>
  <c r="AI165" i="74"/>
  <c r="AI165" i="75"/>
  <c r="AI165" i="78"/>
  <c r="AI165" i="73"/>
  <c r="AI165" i="87"/>
  <c r="AI165" i="86"/>
  <c r="AI165" i="81"/>
  <c r="AQ314" i="78"/>
  <c r="AQ314" i="86"/>
  <c r="AQ314" i="81"/>
  <c r="AM224" i="78"/>
  <c r="AM224" i="86"/>
  <c r="AM224" i="81"/>
  <c r="AM78" i="73"/>
  <c r="AM78" i="74"/>
  <c r="AM78" i="86"/>
  <c r="AM78" i="81"/>
  <c r="AM78" i="75"/>
  <c r="AM78" i="87"/>
  <c r="AM78" i="78"/>
  <c r="AM301" i="78"/>
  <c r="AM301" i="86"/>
  <c r="AM301" i="81"/>
  <c r="AL226" i="78"/>
  <c r="AL226" i="86"/>
  <c r="AL226" i="81"/>
  <c r="AS76" i="86"/>
  <c r="AS76" i="75"/>
  <c r="AS76" i="81"/>
  <c r="AS76" i="78"/>
  <c r="AS76" i="74"/>
  <c r="AS76" i="87"/>
  <c r="AS76" i="73"/>
  <c r="AM118" i="73"/>
  <c r="AM118" i="81"/>
  <c r="AM118" i="86"/>
  <c r="AM118" i="74"/>
  <c r="AM118" i="87"/>
  <c r="AM118" i="75"/>
  <c r="AM118" i="78"/>
  <c r="AS352" i="81"/>
  <c r="AS352" i="78"/>
  <c r="AS352" i="86"/>
  <c r="AQ47" i="78"/>
  <c r="AQ47" i="73"/>
  <c r="AQ47" i="75"/>
  <c r="AQ47" i="86"/>
  <c r="AQ47" i="81"/>
  <c r="AQ47" i="87"/>
  <c r="AQ47" i="74"/>
  <c r="AJ187" i="75"/>
  <c r="AJ187" i="73"/>
  <c r="AJ187" i="87"/>
  <c r="AJ187" i="86"/>
  <c r="AJ187" i="78"/>
  <c r="AJ187" i="74"/>
  <c r="AJ187" i="81"/>
  <c r="AS334" i="81"/>
  <c r="AS334" i="78"/>
  <c r="AS334" i="86"/>
  <c r="AR291" i="81"/>
  <c r="AR291" i="78"/>
  <c r="AR291" i="86"/>
  <c r="AM285" i="78"/>
  <c r="AM285" i="81"/>
  <c r="AM285" i="86"/>
  <c r="AR227" i="86"/>
  <c r="AR227" i="81"/>
  <c r="AR227" i="78"/>
  <c r="AL221" i="75"/>
  <c r="AL221" i="78"/>
  <c r="AL221" i="81"/>
  <c r="AL221" i="74"/>
  <c r="AL221" i="86"/>
  <c r="AL221" i="87"/>
  <c r="AL221" i="73"/>
  <c r="AS22" i="86"/>
  <c r="AS22" i="87"/>
  <c r="AS22" i="73"/>
  <c r="AS22" i="81"/>
  <c r="AS22" i="78"/>
  <c r="AS22" i="75"/>
  <c r="AS22" i="74"/>
  <c r="AJ213" i="78"/>
  <c r="AJ213" i="86"/>
  <c r="AJ213" i="74"/>
  <c r="AJ213" i="75"/>
  <c r="AJ213" i="81"/>
  <c r="AJ213" i="87"/>
  <c r="AJ213" i="73"/>
  <c r="AT309" i="78"/>
  <c r="AT309" i="81"/>
  <c r="AT309" i="86"/>
  <c r="AR216" i="73"/>
  <c r="AR216" i="74"/>
  <c r="AR216" i="87"/>
  <c r="AR216" i="81"/>
  <c r="AR216" i="78"/>
  <c r="AR216" i="75"/>
  <c r="AR216" i="86"/>
  <c r="AS343" i="78"/>
  <c r="AS343" i="81"/>
  <c r="AS343" i="86"/>
  <c r="AJ251" i="81"/>
  <c r="AJ251" i="86"/>
  <c r="AJ251" i="78"/>
  <c r="AI103" i="81"/>
  <c r="AI103" i="73"/>
  <c r="AI103" i="87"/>
  <c r="AI103" i="74"/>
  <c r="AI103" i="75"/>
  <c r="AI103" i="86"/>
  <c r="AI103" i="78"/>
  <c r="AS179" i="78"/>
  <c r="AS179" i="73"/>
  <c r="AS179" i="74"/>
  <c r="AS179" i="86"/>
  <c r="AS179" i="81"/>
  <c r="AS179" i="87"/>
  <c r="AS179" i="75"/>
  <c r="AR201" i="78"/>
  <c r="AR201" i="74"/>
  <c r="AR201" i="86"/>
  <c r="AR201" i="73"/>
  <c r="AR201" i="81"/>
  <c r="AR201" i="87"/>
  <c r="AR201" i="75"/>
  <c r="AM109" i="81"/>
  <c r="AM109" i="86"/>
  <c r="AM109" i="73"/>
  <c r="AM109" i="87"/>
  <c r="AM109" i="74"/>
  <c r="AM109" i="75"/>
  <c r="AM109" i="78"/>
  <c r="AL39" i="73"/>
  <c r="AL39" i="87"/>
  <c r="AL39" i="81"/>
  <c r="AL39" i="78"/>
  <c r="AL39" i="75"/>
  <c r="AL39" i="86"/>
  <c r="AL39" i="74"/>
  <c r="AT323" i="81"/>
  <c r="AT323" i="86"/>
  <c r="AT323" i="78"/>
  <c r="AS57" i="81"/>
  <c r="AS57" i="87"/>
  <c r="AS57" i="86"/>
  <c r="AS57" i="78"/>
  <c r="AS57" i="73"/>
  <c r="AS57" i="75"/>
  <c r="AS57" i="74"/>
  <c r="AP68" i="78"/>
  <c r="AP68" i="86"/>
  <c r="AP68" i="73"/>
  <c r="AP68" i="81"/>
  <c r="AP68" i="75"/>
  <c r="AP68" i="87"/>
  <c r="AP68" i="74"/>
  <c r="AI289" i="78"/>
  <c r="AI289" i="81"/>
  <c r="AI289" i="86"/>
  <c r="AP10" i="78"/>
  <c r="AP10" i="86"/>
  <c r="AP10" i="87"/>
  <c r="AP10" i="74"/>
  <c r="AP10" i="75"/>
  <c r="AP10" i="73"/>
  <c r="AP10" i="81"/>
  <c r="AI153" i="78"/>
  <c r="AI153" i="87"/>
  <c r="AI153" i="86"/>
  <c r="AI153" i="74"/>
  <c r="AI153" i="81"/>
  <c r="AI153" i="75"/>
  <c r="AI153" i="73"/>
  <c r="AL36" i="75"/>
  <c r="AL36" i="73"/>
  <c r="AL36" i="74"/>
  <c r="AL36" i="87"/>
  <c r="AL36" i="86"/>
  <c r="AL36" i="81"/>
  <c r="AL36" i="78"/>
  <c r="AQ320" i="86"/>
  <c r="AQ320" i="81"/>
  <c r="AQ320" i="78"/>
  <c r="AI327" i="78"/>
  <c r="AI327" i="81"/>
  <c r="AI327" i="86"/>
  <c r="AP270" i="78"/>
  <c r="AP270" i="81"/>
  <c r="AP270" i="86"/>
  <c r="AS10" i="86"/>
  <c r="AS10" i="75"/>
  <c r="AS10" i="78"/>
  <c r="AS10" i="73"/>
  <c r="AS10" i="81"/>
  <c r="AS10" i="74"/>
  <c r="AS10" i="87"/>
  <c r="AK65" i="78"/>
  <c r="AK65" i="86"/>
  <c r="AK65" i="73"/>
  <c r="AK65" i="87"/>
  <c r="AK65" i="74"/>
  <c r="AK65" i="75"/>
  <c r="AK65" i="81"/>
  <c r="AM173" i="74"/>
  <c r="AM173" i="81"/>
  <c r="AM173" i="86"/>
  <c r="AM173" i="73"/>
  <c r="AM173" i="75"/>
  <c r="AM173" i="87"/>
  <c r="AM173" i="78"/>
  <c r="AQ159" i="74"/>
  <c r="AQ159" i="81"/>
  <c r="AQ159" i="87"/>
  <c r="AQ159" i="75"/>
  <c r="AQ159" i="78"/>
  <c r="AQ159" i="86"/>
  <c r="AQ159" i="73"/>
  <c r="AQ174" i="74"/>
  <c r="AQ174" i="78"/>
  <c r="AQ174" i="86"/>
  <c r="AQ174" i="75"/>
  <c r="AQ174" i="87"/>
  <c r="AQ174" i="73"/>
  <c r="AQ174" i="81"/>
  <c r="AP173" i="75"/>
  <c r="AP173" i="87"/>
  <c r="AP173" i="86"/>
  <c r="AP173" i="74"/>
  <c r="AP173" i="78"/>
  <c r="AP173" i="73"/>
  <c r="AP173" i="81"/>
  <c r="AK287" i="78"/>
  <c r="AK287" i="86"/>
  <c r="AK287" i="81"/>
  <c r="AM293" i="81"/>
  <c r="AM293" i="78"/>
  <c r="AM293" i="86"/>
  <c r="AJ137" i="74"/>
  <c r="AJ137" i="86"/>
  <c r="AJ137" i="81"/>
  <c r="AJ137" i="87"/>
  <c r="AJ137" i="78"/>
  <c r="AJ137" i="75"/>
  <c r="AJ137" i="73"/>
  <c r="AS270" i="86"/>
  <c r="AS270" i="81"/>
  <c r="AS270" i="78"/>
  <c r="AJ298" i="81"/>
  <c r="AJ298" i="86"/>
  <c r="AJ298" i="78"/>
  <c r="AK118" i="81"/>
  <c r="AK118" i="87"/>
  <c r="AK118" i="74"/>
  <c r="AK118" i="75"/>
  <c r="AK118" i="86"/>
  <c r="AK118" i="73"/>
  <c r="AK118" i="78"/>
  <c r="AK254" i="81"/>
  <c r="AK254" i="78"/>
  <c r="AK254" i="86"/>
  <c r="AJ310" i="78"/>
  <c r="AJ310" i="86"/>
  <c r="AJ310" i="81"/>
  <c r="AR296" i="78"/>
  <c r="AR296" i="86"/>
  <c r="AR296" i="81"/>
  <c r="AQ238" i="78"/>
  <c r="AQ238" i="86"/>
  <c r="AQ238" i="81"/>
  <c r="AS231" i="81"/>
  <c r="AS231" i="86"/>
  <c r="AS231" i="78"/>
  <c r="AL100" i="73"/>
  <c r="AL100" i="74"/>
  <c r="AL100" i="75"/>
  <c r="AL100" i="87"/>
  <c r="AL100" i="86"/>
  <c r="AL100" i="81"/>
  <c r="AL100" i="78"/>
  <c r="AJ247" i="81"/>
  <c r="AJ247" i="78"/>
  <c r="AJ247" i="86"/>
  <c r="AS17" i="75"/>
  <c r="AS17" i="74"/>
  <c r="AS17" i="87"/>
  <c r="AS17" i="78"/>
  <c r="AS17" i="86"/>
  <c r="AS17" i="81"/>
  <c r="AS17" i="73"/>
  <c r="AM165" i="73"/>
  <c r="AM165" i="75"/>
  <c r="AM165" i="74"/>
  <c r="AM165" i="86"/>
  <c r="AM165" i="87"/>
  <c r="AM165" i="78"/>
  <c r="AM165" i="81"/>
  <c r="AK270" i="81"/>
  <c r="AK270" i="78"/>
  <c r="AK270" i="86"/>
  <c r="AP46" i="86"/>
  <c r="AP46" i="74"/>
  <c r="AP46" i="87"/>
  <c r="AP46" i="81"/>
  <c r="AP46" i="73"/>
  <c r="AP46" i="78"/>
  <c r="AP46" i="75"/>
  <c r="AJ297" i="78"/>
  <c r="AJ297" i="81"/>
  <c r="AJ297" i="86"/>
  <c r="AR344" i="86"/>
  <c r="AR344" i="81"/>
  <c r="AR344" i="78"/>
  <c r="AS98" i="78"/>
  <c r="AS98" i="74"/>
  <c r="AS98" i="87"/>
  <c r="AS98" i="86"/>
  <c r="AS98" i="81"/>
  <c r="AS98" i="75"/>
  <c r="AS98" i="73"/>
  <c r="AP131" i="81"/>
  <c r="AP131" i="78"/>
  <c r="AP131" i="73"/>
  <c r="AP131" i="75"/>
  <c r="AP131" i="74"/>
  <c r="AP131" i="87"/>
  <c r="AP131" i="86"/>
  <c r="AQ364" i="86"/>
  <c r="AQ364" i="81"/>
  <c r="AQ364" i="78"/>
  <c r="AI352" i="86"/>
  <c r="AI352" i="78"/>
  <c r="AI352" i="81"/>
  <c r="AK232" i="78"/>
  <c r="AK232" i="81"/>
  <c r="AK232" i="86"/>
  <c r="AQ66" i="75"/>
  <c r="AQ66" i="81"/>
  <c r="AQ66" i="78"/>
  <c r="AQ66" i="74"/>
  <c r="AQ66" i="73"/>
  <c r="AQ66" i="86"/>
  <c r="AQ66" i="87"/>
  <c r="AT185" i="86"/>
  <c r="AT185" i="81"/>
  <c r="AT185" i="75"/>
  <c r="AT185" i="74"/>
  <c r="AT185" i="73"/>
  <c r="AT185" i="78"/>
  <c r="AT185" i="87"/>
  <c r="AJ8" i="81"/>
  <c r="AJ8" i="73"/>
  <c r="AJ8" i="87"/>
  <c r="AJ8" i="75"/>
  <c r="AJ8" i="86"/>
  <c r="AJ8" i="78"/>
  <c r="AJ8" i="74"/>
  <c r="AQ296" i="86"/>
  <c r="AQ296" i="78"/>
  <c r="AQ296" i="81"/>
  <c r="AI291" i="86"/>
  <c r="AI291" i="78"/>
  <c r="AI291" i="81"/>
  <c r="AQ258" i="81"/>
  <c r="AQ258" i="78"/>
  <c r="AQ258" i="86"/>
  <c r="AP267" i="81"/>
  <c r="AP267" i="86"/>
  <c r="AP267" i="78"/>
  <c r="AK148" i="86"/>
  <c r="AK148" i="81"/>
  <c r="AK148" i="74"/>
  <c r="AK148" i="87"/>
  <c r="AK148" i="78"/>
  <c r="AK148" i="73"/>
  <c r="AK148" i="75"/>
  <c r="AS148" i="73"/>
  <c r="AS148" i="81"/>
  <c r="AS148" i="74"/>
  <c r="AS148" i="87"/>
  <c r="AS148" i="78"/>
  <c r="AS148" i="75"/>
  <c r="AS148" i="86"/>
  <c r="AP190" i="73"/>
  <c r="AP190" i="87"/>
  <c r="AP190" i="86"/>
  <c r="AP190" i="75"/>
  <c r="AP190" i="74"/>
  <c r="AP190" i="81"/>
  <c r="AP190" i="78"/>
  <c r="AJ258" i="78"/>
  <c r="AJ258" i="86"/>
  <c r="AJ258" i="81"/>
  <c r="AI296" i="86"/>
  <c r="AI296" i="81"/>
  <c r="AI296" i="78"/>
  <c r="AL103" i="74"/>
  <c r="AL103" i="73"/>
  <c r="AL103" i="78"/>
  <c r="AL103" i="86"/>
  <c r="AL103" i="81"/>
  <c r="AL103" i="75"/>
  <c r="AL103" i="87"/>
  <c r="AM216" i="86"/>
  <c r="AM216" i="73"/>
  <c r="AM216" i="78"/>
  <c r="AM216" i="81"/>
  <c r="AM216" i="87"/>
  <c r="AM216" i="75"/>
  <c r="AM216" i="74"/>
  <c r="AL115" i="87"/>
  <c r="AL115" i="73"/>
  <c r="AL115" i="74"/>
  <c r="AL115" i="86"/>
  <c r="AL115" i="81"/>
  <c r="AL115" i="78"/>
  <c r="AL115" i="75"/>
  <c r="AI252" i="81"/>
  <c r="AI252" i="86"/>
  <c r="AI252" i="78"/>
  <c r="AS91" i="81"/>
  <c r="AS91" i="74"/>
  <c r="AS91" i="87"/>
  <c r="AS91" i="86"/>
  <c r="AS91" i="75"/>
  <c r="AS91" i="73"/>
  <c r="AS91" i="78"/>
  <c r="AS97" i="78"/>
  <c r="AS97" i="81"/>
  <c r="AS97" i="86"/>
  <c r="AS97" i="75"/>
  <c r="AS97" i="87"/>
  <c r="AS97" i="73"/>
  <c r="AS97" i="74"/>
  <c r="AR232" i="86"/>
  <c r="AR232" i="78"/>
  <c r="AR232" i="81"/>
  <c r="AM278" i="78"/>
  <c r="AM278" i="86"/>
  <c r="AM278" i="81"/>
  <c r="AJ224" i="81"/>
  <c r="AJ224" i="86"/>
  <c r="AJ224" i="78"/>
  <c r="AK352" i="78"/>
  <c r="AK352" i="86"/>
  <c r="AK352" i="81"/>
  <c r="AP206" i="73"/>
  <c r="AP206" i="74"/>
  <c r="AP206" i="78"/>
  <c r="AP206" i="75"/>
  <c r="AP206" i="81"/>
  <c r="AP206" i="86"/>
  <c r="AP206" i="87"/>
  <c r="AL212" i="74"/>
  <c r="AL212" i="87"/>
  <c r="AL212" i="73"/>
  <c r="AL212" i="75"/>
  <c r="AL212" i="78"/>
  <c r="AL212" i="81"/>
  <c r="AL212" i="86"/>
  <c r="AS322" i="81"/>
  <c r="AS322" i="78"/>
  <c r="AS322" i="86"/>
  <c r="AI297" i="81"/>
  <c r="AI297" i="86"/>
  <c r="AI297" i="78"/>
  <c r="AI335" i="78"/>
  <c r="AI335" i="81"/>
  <c r="AI335" i="86"/>
  <c r="AT37" i="75"/>
  <c r="AT37" i="86"/>
  <c r="AT37" i="87"/>
  <c r="AT37" i="81"/>
  <c r="AT37" i="78"/>
  <c r="AT37" i="73"/>
  <c r="AT37" i="74"/>
  <c r="AQ345" i="78"/>
  <c r="AQ345" i="81"/>
  <c r="AQ345" i="86"/>
  <c r="AP218" i="78"/>
  <c r="AP218" i="87"/>
  <c r="AP218" i="75"/>
  <c r="AP218" i="74"/>
  <c r="AP218" i="73"/>
  <c r="AP218" i="81"/>
  <c r="AP218" i="86"/>
  <c r="AJ315" i="86"/>
  <c r="AJ315" i="81"/>
  <c r="AJ315" i="78"/>
  <c r="AP275" i="86"/>
  <c r="AP275" i="81"/>
  <c r="AP275" i="78"/>
  <c r="AQ351" i="78"/>
  <c r="AQ351" i="86"/>
  <c r="AQ351" i="81"/>
  <c r="AK285" i="78"/>
  <c r="AK285" i="81"/>
  <c r="AK285" i="86"/>
  <c r="AJ277" i="78"/>
  <c r="AJ277" i="81"/>
  <c r="AJ277" i="86"/>
  <c r="AS340" i="81"/>
  <c r="AS340" i="86"/>
  <c r="AS340" i="78"/>
  <c r="AI336" i="81"/>
  <c r="AI336" i="78"/>
  <c r="AI336" i="86"/>
  <c r="AI210" i="86"/>
  <c r="AI210" i="87"/>
  <c r="AI210" i="81"/>
  <c r="AI210" i="75"/>
  <c r="AI210" i="74"/>
  <c r="AI210" i="78"/>
  <c r="AI210" i="73"/>
  <c r="AJ291" i="81"/>
  <c r="AJ291" i="86"/>
  <c r="AJ291" i="78"/>
  <c r="AR258" i="81"/>
  <c r="AR258" i="78"/>
  <c r="AR258" i="86"/>
  <c r="AT238" i="78"/>
  <c r="AT238" i="81"/>
  <c r="AT238" i="86"/>
  <c r="AP297" i="81"/>
  <c r="AP297" i="78"/>
  <c r="AP297" i="86"/>
  <c r="AM244" i="81"/>
  <c r="AM244" i="86"/>
  <c r="AM244" i="78"/>
  <c r="AM252" i="78"/>
  <c r="AM252" i="86"/>
  <c r="AM252" i="81"/>
  <c r="AJ232" i="81"/>
  <c r="AJ232" i="86"/>
  <c r="AJ232" i="78"/>
  <c r="AS284" i="86"/>
  <c r="AS284" i="81"/>
  <c r="AS284" i="78"/>
  <c r="AP305" i="86"/>
  <c r="AP305" i="81"/>
  <c r="AP305" i="78"/>
  <c r="AP341" i="86"/>
  <c r="AP341" i="78"/>
  <c r="AP341" i="81"/>
  <c r="AS107" i="73"/>
  <c r="AS107" i="74"/>
  <c r="AS107" i="87"/>
  <c r="AS107" i="78"/>
  <c r="AS107" i="81"/>
  <c r="AS107" i="75"/>
  <c r="AS107" i="86"/>
  <c r="AJ319" i="86"/>
  <c r="AJ319" i="81"/>
  <c r="AJ319" i="78"/>
  <c r="AS303" i="81"/>
  <c r="AS303" i="86"/>
  <c r="AS303" i="78"/>
  <c r="AT297" i="81"/>
  <c r="AT297" i="86"/>
  <c r="AT297" i="78"/>
  <c r="AM299" i="81"/>
  <c r="AM299" i="86"/>
  <c r="AM299" i="78"/>
  <c r="AQ263" i="81"/>
  <c r="AQ263" i="78"/>
  <c r="AQ263" i="86"/>
  <c r="AT345" i="86"/>
  <c r="AT345" i="78"/>
  <c r="AT345" i="81"/>
  <c r="AT284" i="78"/>
  <c r="AT284" i="81"/>
  <c r="AT284" i="86"/>
  <c r="AR236" i="78"/>
  <c r="AR236" i="86"/>
  <c r="AR236" i="81"/>
  <c r="AQ247" i="81"/>
  <c r="AQ247" i="86"/>
  <c r="AQ247" i="78"/>
  <c r="AQ323" i="81"/>
  <c r="AQ323" i="86"/>
  <c r="AQ323" i="78"/>
  <c r="AR208" i="74"/>
  <c r="AR208" i="75"/>
  <c r="AR208" i="78"/>
  <c r="AR208" i="87"/>
  <c r="AR208" i="81"/>
  <c r="AR208" i="86"/>
  <c r="AR208" i="73"/>
  <c r="AK215" i="86"/>
  <c r="AK215" i="73"/>
  <c r="AK215" i="87"/>
  <c r="AK215" i="78"/>
  <c r="AK215" i="75"/>
  <c r="AK215" i="81"/>
  <c r="AK215" i="74"/>
  <c r="AM347" i="78"/>
  <c r="AM347" i="86"/>
  <c r="AM347" i="81"/>
  <c r="AL288" i="86"/>
  <c r="AL288" i="81"/>
  <c r="AL288" i="78"/>
  <c r="AM268" i="86"/>
  <c r="AM268" i="78"/>
  <c r="AM268" i="81"/>
  <c r="AL272" i="86"/>
  <c r="AL272" i="78"/>
  <c r="AL272" i="81"/>
  <c r="AL301" i="86"/>
  <c r="AL301" i="78"/>
  <c r="AL301" i="81"/>
  <c r="AQ218" i="73"/>
  <c r="AQ218" i="75"/>
  <c r="AQ218" i="81"/>
  <c r="AQ218" i="86"/>
  <c r="AQ218" i="87"/>
  <c r="AQ218" i="74"/>
  <c r="AQ218" i="78"/>
  <c r="AQ272" i="81"/>
  <c r="AQ272" i="86"/>
  <c r="AQ272" i="78"/>
  <c r="AT351" i="81"/>
  <c r="AT351" i="78"/>
  <c r="AT351" i="86"/>
  <c r="AT229" i="86"/>
  <c r="AT229" i="78"/>
  <c r="AT229" i="81"/>
  <c r="AI267" i="86"/>
  <c r="AI267" i="78"/>
  <c r="AI267" i="81"/>
  <c r="AL157" i="73"/>
  <c r="AL157" i="74"/>
  <c r="AL157" i="75"/>
  <c r="AL157" i="87"/>
  <c r="AL157" i="86"/>
  <c r="AL157" i="81"/>
  <c r="AL157" i="78"/>
  <c r="AP202" i="87"/>
  <c r="AP202" i="73"/>
  <c r="AP202" i="75"/>
  <c r="AP202" i="78"/>
  <c r="AP202" i="74"/>
  <c r="AP202" i="86"/>
  <c r="AP202" i="81"/>
  <c r="AP133" i="75"/>
  <c r="AP133" i="81"/>
  <c r="AP133" i="73"/>
  <c r="AP133" i="74"/>
  <c r="AP133" i="86"/>
  <c r="AP133" i="87"/>
  <c r="AP133" i="78"/>
  <c r="AS164" i="86"/>
  <c r="AS164" i="87"/>
  <c r="AS164" i="81"/>
  <c r="AS164" i="74"/>
  <c r="AS164" i="78"/>
  <c r="AS164" i="73"/>
  <c r="AS164" i="75"/>
  <c r="AS363" i="86"/>
  <c r="AS363" i="78"/>
  <c r="AS363" i="81"/>
  <c r="AK332" i="86"/>
  <c r="AK332" i="81"/>
  <c r="AK332" i="78"/>
  <c r="AQ343" i="86"/>
  <c r="AQ343" i="78"/>
  <c r="AQ343" i="81"/>
  <c r="AJ243" i="81"/>
  <c r="AJ243" i="86"/>
  <c r="AJ243" i="78"/>
  <c r="AK193" i="86"/>
  <c r="AK193" i="87"/>
  <c r="AK193" i="73"/>
  <c r="AK193" i="75"/>
  <c r="AK193" i="78"/>
  <c r="AK193" i="81"/>
  <c r="AK193" i="74"/>
  <c r="AP233" i="86"/>
  <c r="AP233" i="81"/>
  <c r="AP233" i="78"/>
  <c r="AP284" i="78"/>
  <c r="AP284" i="86"/>
  <c r="AP284" i="81"/>
  <c r="AL306" i="78"/>
  <c r="AL306" i="86"/>
  <c r="AL306" i="81"/>
  <c r="AK301" i="86"/>
  <c r="AK301" i="78"/>
  <c r="AK301" i="81"/>
  <c r="AR19" i="73"/>
  <c r="AR19" i="78"/>
  <c r="AR19" i="74"/>
  <c r="AR19" i="75"/>
  <c r="AR19" i="87"/>
  <c r="AR19" i="81"/>
  <c r="AR19" i="86"/>
  <c r="AM264" i="81"/>
  <c r="AM264" i="78"/>
  <c r="AM264" i="86"/>
  <c r="AK319" i="86"/>
  <c r="AK319" i="81"/>
  <c r="AK319" i="78"/>
  <c r="AR87" i="78"/>
  <c r="AR87" i="75"/>
  <c r="AR87" i="86"/>
  <c r="AR87" i="73"/>
  <c r="AR87" i="81"/>
  <c r="AR87" i="87"/>
  <c r="AR87" i="74"/>
  <c r="AT7" i="78"/>
  <c r="AT7" i="86"/>
  <c r="AT7" i="81"/>
  <c r="AT7" i="75"/>
  <c r="AT7" i="74"/>
  <c r="AT7" i="73"/>
  <c r="AT7" i="87"/>
  <c r="AT335" i="86"/>
  <c r="AT335" i="81"/>
  <c r="AT335" i="78"/>
  <c r="AI338" i="81"/>
  <c r="AI338" i="86"/>
  <c r="AI338" i="78"/>
  <c r="AJ349" i="86"/>
  <c r="AJ349" i="81"/>
  <c r="AJ349" i="78"/>
  <c r="AQ80" i="78"/>
  <c r="AQ80" i="86"/>
  <c r="AQ80" i="74"/>
  <c r="AQ80" i="87"/>
  <c r="AQ80" i="75"/>
  <c r="AQ80" i="73"/>
  <c r="AQ80" i="81"/>
  <c r="AK314" i="81"/>
  <c r="AK314" i="78"/>
  <c r="AK314" i="86"/>
  <c r="AR90" i="78"/>
  <c r="AR90" i="73"/>
  <c r="AR90" i="86"/>
  <c r="AR90" i="87"/>
  <c r="AR90" i="75"/>
  <c r="AR90" i="74"/>
  <c r="AR90" i="81"/>
  <c r="AK250" i="86"/>
  <c r="AK250" i="81"/>
  <c r="AK250" i="78"/>
  <c r="AL340" i="78"/>
  <c r="AL340" i="81"/>
  <c r="AL340" i="86"/>
  <c r="AS180" i="78"/>
  <c r="AS180" i="74"/>
  <c r="AS180" i="86"/>
  <c r="AS180" i="73"/>
  <c r="AS180" i="81"/>
  <c r="AS180" i="87"/>
  <c r="AS180" i="75"/>
  <c r="AJ136" i="74"/>
  <c r="AJ136" i="86"/>
  <c r="AJ136" i="73"/>
  <c r="AJ136" i="75"/>
  <c r="AJ136" i="87"/>
  <c r="AJ136" i="81"/>
  <c r="AJ136" i="78"/>
  <c r="AQ334" i="78"/>
  <c r="AQ334" i="81"/>
  <c r="AQ334" i="86"/>
  <c r="AP251" i="86"/>
  <c r="AP251" i="81"/>
  <c r="AP251" i="78"/>
  <c r="AP159" i="81"/>
  <c r="AP159" i="73"/>
  <c r="AP159" i="75"/>
  <c r="AP159" i="86"/>
  <c r="AP159" i="78"/>
  <c r="AP159" i="87"/>
  <c r="AP159" i="74"/>
  <c r="AK278" i="81"/>
  <c r="AK278" i="86"/>
  <c r="AK278" i="78"/>
  <c r="AS286" i="86"/>
  <c r="AS286" i="81"/>
  <c r="AS286" i="78"/>
  <c r="AR311" i="86"/>
  <c r="AR311" i="78"/>
  <c r="AR311" i="81"/>
  <c r="AS254" i="78"/>
  <c r="AS254" i="81"/>
  <c r="AS254" i="86"/>
  <c r="AK355" i="86"/>
  <c r="AK355" i="81"/>
  <c r="AK355" i="78"/>
  <c r="AI22" i="86"/>
  <c r="AI22" i="75"/>
  <c r="AI22" i="81"/>
  <c r="AI22" i="74"/>
  <c r="AI22" i="78"/>
  <c r="AI22" i="73"/>
  <c r="AI22" i="87"/>
  <c r="AK299" i="78"/>
  <c r="AK299" i="86"/>
  <c r="AK299" i="81"/>
  <c r="AT289" i="86"/>
  <c r="AT289" i="78"/>
  <c r="AT289" i="81"/>
  <c r="AJ306" i="86"/>
  <c r="AJ306" i="78"/>
  <c r="AJ306" i="81"/>
  <c r="AJ287" i="86"/>
  <c r="AJ287" i="81"/>
  <c r="AJ287" i="78"/>
  <c r="AL274" i="86"/>
  <c r="AL274" i="78"/>
  <c r="AL274" i="81"/>
  <c r="AL276" i="78"/>
  <c r="AL276" i="81"/>
  <c r="AL276" i="86"/>
  <c r="AQ217" i="73"/>
  <c r="AQ217" i="87"/>
  <c r="AQ217" i="74"/>
  <c r="AQ217" i="75"/>
  <c r="AQ217" i="78"/>
  <c r="AQ217" i="86"/>
  <c r="AQ217" i="81"/>
  <c r="AM286" i="78"/>
  <c r="AM286" i="81"/>
  <c r="AM286" i="86"/>
  <c r="AM251" i="81"/>
  <c r="AM251" i="78"/>
  <c r="AM251" i="86"/>
  <c r="AS120" i="78"/>
  <c r="AS120" i="75"/>
  <c r="AS120" i="73"/>
  <c r="AS120" i="81"/>
  <c r="AS120" i="86"/>
  <c r="AS120" i="87"/>
  <c r="AS120" i="74"/>
  <c r="AL254" i="81"/>
  <c r="AL254" i="86"/>
  <c r="AL254" i="78"/>
  <c r="AQ350" i="78"/>
  <c r="AQ350" i="81"/>
  <c r="AQ350" i="86"/>
  <c r="AI231" i="86"/>
  <c r="AI231" i="81"/>
  <c r="AI231" i="78"/>
  <c r="AM177" i="75"/>
  <c r="AM177" i="81"/>
  <c r="AM177" i="86"/>
  <c r="AM177" i="87"/>
  <c r="AM177" i="73"/>
  <c r="AM177" i="78"/>
  <c r="AM177" i="74"/>
  <c r="AS246" i="78"/>
  <c r="AS246" i="81"/>
  <c r="AS246" i="86"/>
  <c r="AT338" i="81"/>
  <c r="AT338" i="78"/>
  <c r="AT338" i="86"/>
  <c r="AL149" i="86"/>
  <c r="AL149" i="81"/>
  <c r="AL149" i="75"/>
  <c r="AL149" i="87"/>
  <c r="AL149" i="78"/>
  <c r="AL149" i="73"/>
  <c r="AL149" i="74"/>
  <c r="AL287" i="86"/>
  <c r="AL287" i="81"/>
  <c r="AL287" i="78"/>
  <c r="AM223" i="78"/>
  <c r="AM223" i="81"/>
  <c r="AM223" i="86"/>
  <c r="AI330" i="78"/>
  <c r="AI330" i="86"/>
  <c r="AI330" i="81"/>
  <c r="AR364" i="86"/>
  <c r="AR364" i="78"/>
  <c r="AR364" i="81"/>
  <c r="AM316" i="81"/>
  <c r="AM316" i="78"/>
  <c r="AM316" i="86"/>
  <c r="AT296" i="81"/>
  <c r="AT296" i="78"/>
  <c r="AT296" i="86"/>
  <c r="AL208" i="75"/>
  <c r="AL208" i="74"/>
  <c r="AL208" i="86"/>
  <c r="AL208" i="81"/>
  <c r="AL208" i="78"/>
  <c r="AL208" i="73"/>
  <c r="AL208" i="87"/>
  <c r="AR349" i="86"/>
  <c r="AR349" i="78"/>
  <c r="AR349" i="81"/>
  <c r="AQ317" i="81"/>
  <c r="AQ317" i="78"/>
  <c r="AQ317" i="86"/>
  <c r="AM233" i="86"/>
  <c r="AM233" i="81"/>
  <c r="AM233" i="78"/>
  <c r="AQ346" i="86"/>
  <c r="AQ346" i="78"/>
  <c r="AQ346" i="81"/>
  <c r="AK338" i="86"/>
  <c r="AK338" i="78"/>
  <c r="AK338" i="81"/>
  <c r="AP253" i="86"/>
  <c r="AP253" i="81"/>
  <c r="AP253" i="78"/>
  <c r="AI211" i="86"/>
  <c r="AI211" i="74"/>
  <c r="AI211" i="81"/>
  <c r="AI211" i="78"/>
  <c r="AI211" i="75"/>
  <c r="AI211" i="73"/>
  <c r="AI211" i="87"/>
  <c r="AK312" i="86"/>
  <c r="AK312" i="78"/>
  <c r="AK312" i="81"/>
  <c r="AP313" i="86"/>
  <c r="AP313" i="81"/>
  <c r="AP313" i="78"/>
  <c r="AT281" i="78"/>
  <c r="AT281" i="86"/>
  <c r="AT281" i="81"/>
  <c r="AL352" i="78"/>
  <c r="AL352" i="86"/>
  <c r="AL352" i="81"/>
  <c r="AM235" i="78"/>
  <c r="AM235" i="86"/>
  <c r="AM235" i="81"/>
  <c r="AS212" i="73"/>
  <c r="AS212" i="78"/>
  <c r="AS212" i="75"/>
  <c r="AS212" i="87"/>
  <c r="AS212" i="81"/>
  <c r="AS212" i="86"/>
  <c r="AS212" i="74"/>
  <c r="AT263" i="86"/>
  <c r="AT263" i="78"/>
  <c r="AT263" i="81"/>
  <c r="AS93" i="87"/>
  <c r="AS93" i="86"/>
  <c r="AS93" i="73"/>
  <c r="AS93" i="75"/>
  <c r="AS93" i="81"/>
  <c r="AS93" i="78"/>
  <c r="AS93" i="74"/>
  <c r="AM332" i="86"/>
  <c r="AM332" i="81"/>
  <c r="AM332" i="78"/>
  <c r="AP279" i="78"/>
  <c r="AP279" i="86"/>
  <c r="AP279" i="81"/>
  <c r="AT294" i="78"/>
  <c r="AT294" i="86"/>
  <c r="AT294" i="81"/>
  <c r="AQ246" i="78"/>
  <c r="AQ246" i="86"/>
  <c r="AQ246" i="81"/>
  <c r="AQ233" i="86"/>
  <c r="AQ233" i="81"/>
  <c r="AQ233" i="78"/>
  <c r="AJ320" i="78"/>
  <c r="AJ320" i="86"/>
  <c r="AJ320" i="81"/>
  <c r="AK341" i="86"/>
  <c r="AK341" i="81"/>
  <c r="AK341" i="78"/>
  <c r="AM254" i="81"/>
  <c r="AM254" i="78"/>
  <c r="AM254" i="86"/>
  <c r="AS230" i="78"/>
  <c r="AS230" i="86"/>
  <c r="AS230" i="81"/>
  <c r="AI272" i="81"/>
  <c r="AI272" i="78"/>
  <c r="AI272" i="86"/>
  <c r="AS314" i="78"/>
  <c r="AS314" i="86"/>
  <c r="AS314" i="81"/>
  <c r="AP33" i="74"/>
  <c r="AP33" i="81"/>
  <c r="AP33" i="87"/>
  <c r="AP33" i="75"/>
  <c r="AP33" i="78"/>
  <c r="AP33" i="86"/>
  <c r="AP33" i="73"/>
  <c r="AJ304" i="81"/>
  <c r="AJ304" i="78"/>
  <c r="AJ304" i="86"/>
  <c r="AS172" i="73"/>
  <c r="AS172" i="87"/>
  <c r="AS172" i="86"/>
  <c r="AS172" i="74"/>
  <c r="AS172" i="81"/>
  <c r="AS172" i="75"/>
  <c r="AS172" i="78"/>
  <c r="AL300" i="86"/>
  <c r="AL300" i="78"/>
  <c r="AL300" i="81"/>
  <c r="AJ289" i="78"/>
  <c r="AJ289" i="86"/>
  <c r="AJ289" i="81"/>
  <c r="AP111" i="87"/>
  <c r="AP111" i="86"/>
  <c r="AP111" i="81"/>
  <c r="AP111" i="78"/>
  <c r="AP111" i="74"/>
  <c r="AP111" i="75"/>
  <c r="AP111" i="73"/>
  <c r="AQ21" i="78"/>
  <c r="AQ21" i="81"/>
  <c r="AQ21" i="74"/>
  <c r="AQ21" i="73"/>
  <c r="AQ21" i="75"/>
  <c r="AQ21" i="87"/>
  <c r="AQ21" i="86"/>
  <c r="AR361" i="86"/>
  <c r="AR361" i="78"/>
  <c r="AR361" i="81"/>
  <c r="AR238" i="86"/>
  <c r="AR238" i="78"/>
  <c r="AR238" i="81"/>
  <c r="AS238" i="86"/>
  <c r="AS238" i="81"/>
  <c r="AS238" i="78"/>
  <c r="AK12" i="74"/>
  <c r="AK12" i="75"/>
  <c r="AK12" i="86"/>
  <c r="AK12" i="81"/>
  <c r="AK12" i="78"/>
  <c r="AK12" i="87"/>
  <c r="AK12" i="73"/>
  <c r="AR248" i="78"/>
  <c r="AR248" i="86"/>
  <c r="AR248" i="81"/>
  <c r="AI278" i="78"/>
  <c r="AI278" i="86"/>
  <c r="AI278" i="81"/>
  <c r="AT333" i="81"/>
  <c r="AT333" i="78"/>
  <c r="AT333" i="86"/>
  <c r="AL253" i="86"/>
  <c r="AL253" i="81"/>
  <c r="AL253" i="78"/>
  <c r="AQ206" i="73"/>
  <c r="AQ206" i="75"/>
  <c r="AQ206" i="78"/>
  <c r="AQ206" i="81"/>
  <c r="AQ206" i="86"/>
  <c r="AQ206" i="87"/>
  <c r="AQ206" i="74"/>
  <c r="AF276" i="81"/>
  <c r="AF87" i="81"/>
  <c r="AF128" i="81"/>
  <c r="AF244" i="81"/>
  <c r="AF101" i="81"/>
  <c r="AF62" i="81"/>
  <c r="AF312" i="81"/>
  <c r="AF158" i="81"/>
  <c r="AF303" i="81"/>
  <c r="AF352" i="81"/>
  <c r="AF305" i="81"/>
  <c r="AF104" i="81"/>
  <c r="AF317" i="81"/>
  <c r="AF143" i="81"/>
  <c r="AF134" i="81"/>
  <c r="AF213" i="81"/>
  <c r="AF195" i="81"/>
  <c r="AF55" i="81"/>
  <c r="AF340" i="81"/>
  <c r="AF336" i="81"/>
  <c r="AF84" i="81"/>
  <c r="AF346" i="81"/>
  <c r="AF103" i="81"/>
  <c r="AF86" i="81"/>
  <c r="AF95" i="81"/>
  <c r="AF185" i="81"/>
  <c r="AF166" i="81"/>
  <c r="AF266" i="81"/>
  <c r="AF191" i="81"/>
  <c r="AF169" i="81"/>
  <c r="AF251" i="81"/>
  <c r="AF89" i="81"/>
  <c r="AF51" i="81"/>
  <c r="AF201" i="81"/>
  <c r="AF153" i="81"/>
  <c r="AF268" i="81"/>
  <c r="AF184" i="81"/>
  <c r="AF113" i="81"/>
  <c r="AF318" i="81"/>
  <c r="AF274" i="81"/>
  <c r="AF363" i="81"/>
  <c r="AF13" i="81"/>
  <c r="AF9" i="81"/>
  <c r="AF339" i="81"/>
  <c r="AF285" i="81"/>
  <c r="AF181" i="81"/>
  <c r="AF109" i="81"/>
  <c r="AF351" i="81"/>
  <c r="AF144" i="81"/>
  <c r="AF167" i="81"/>
  <c r="AF282" i="81"/>
  <c r="AF16" i="81"/>
  <c r="AF21" i="81"/>
  <c r="AF53" i="81"/>
  <c r="AF159" i="81"/>
  <c r="AF342" i="81"/>
  <c r="AF48" i="81"/>
  <c r="AF39" i="81"/>
  <c r="AF140" i="81"/>
  <c r="AF188" i="81"/>
  <c r="AF177" i="81"/>
  <c r="AF133" i="81"/>
  <c r="AF58" i="81"/>
  <c r="AF59" i="81"/>
  <c r="AF85" i="81"/>
  <c r="AF348" i="81"/>
  <c r="AF315" i="81"/>
  <c r="AF7" i="81"/>
  <c r="AF198" i="81"/>
  <c r="AF33" i="81"/>
  <c r="AF302" i="81"/>
  <c r="AF265" i="81"/>
  <c r="AF92" i="81"/>
  <c r="AF29" i="81"/>
  <c r="AF326" i="81"/>
  <c r="AF248" i="81"/>
  <c r="AF22" i="81"/>
  <c r="AF235" i="81"/>
  <c r="AF99" i="81"/>
  <c r="AF222" i="81"/>
  <c r="AF149" i="81"/>
  <c r="AF193" i="81"/>
  <c r="AF279" i="81"/>
  <c r="AF357" i="81"/>
  <c r="AF341" i="81"/>
  <c r="AF255" i="81"/>
  <c r="AF359" i="81"/>
  <c r="AF225" i="81"/>
  <c r="AF6" i="81"/>
  <c r="AF61" i="81"/>
  <c r="AF107" i="81"/>
  <c r="AF136" i="81"/>
  <c r="AF123" i="81"/>
  <c r="AF307" i="81"/>
  <c r="AF288" i="81"/>
  <c r="AF257" i="81"/>
  <c r="AF36" i="81"/>
  <c r="AF180" i="81"/>
  <c r="AF194" i="81"/>
  <c r="AF350" i="81"/>
  <c r="AF151" i="81"/>
  <c r="AF313" i="81"/>
  <c r="AF108" i="81"/>
  <c r="AF115" i="81"/>
  <c r="AF17" i="81"/>
  <c r="AF40" i="81"/>
  <c r="AF63" i="81"/>
  <c r="AF75" i="81"/>
  <c r="AF131" i="81"/>
  <c r="AF176" i="81"/>
  <c r="AF69" i="81"/>
  <c r="AF145" i="81"/>
  <c r="AF160" i="81"/>
  <c r="AF26" i="81"/>
  <c r="AF120" i="81"/>
  <c r="AF38" i="81"/>
  <c r="AF28" i="81"/>
  <c r="AF281" i="81"/>
  <c r="AF245" i="81"/>
  <c r="AF327" i="81"/>
  <c r="AF220" i="81"/>
  <c r="AF127" i="81"/>
  <c r="AF46" i="81"/>
  <c r="AF23" i="81"/>
  <c r="AF272" i="81"/>
  <c r="AF269" i="81"/>
  <c r="AF152" i="81"/>
  <c r="AF356" i="81"/>
  <c r="AF19" i="81"/>
  <c r="AF237" i="81"/>
  <c r="AF223" i="81"/>
  <c r="AF15" i="81"/>
  <c r="AF304" i="81"/>
  <c r="AF226" i="81"/>
  <c r="AF224" i="81"/>
  <c r="AF27" i="81"/>
  <c r="AF35" i="81"/>
  <c r="AF211" i="81"/>
  <c r="AF291" i="81"/>
  <c r="AF240" i="81"/>
  <c r="AF296" i="81"/>
  <c r="AF11" i="81"/>
  <c r="AF320" i="81"/>
  <c r="AF174" i="81"/>
  <c r="AF267" i="81"/>
  <c r="AF182" i="81"/>
  <c r="AF171" i="81"/>
  <c r="AF94" i="81"/>
  <c r="AF231" i="81"/>
  <c r="AF141" i="81"/>
  <c r="AF57" i="81"/>
  <c r="AF68" i="81"/>
  <c r="AF137" i="81"/>
  <c r="AF204" i="81"/>
  <c r="AF172" i="81"/>
  <c r="AF65" i="81"/>
  <c r="AF364" i="81"/>
  <c r="AF330" i="81"/>
  <c r="AF175" i="81"/>
  <c r="AF132" i="81"/>
  <c r="AF221" i="81"/>
  <c r="AF314" i="81"/>
  <c r="AF329" i="81"/>
  <c r="AF311" i="81"/>
  <c r="AF345" i="81"/>
  <c r="AF334" i="81"/>
  <c r="AF280" i="81"/>
  <c r="AF316" i="81"/>
  <c r="AF66" i="81"/>
  <c r="AF93" i="81"/>
  <c r="AF98" i="81"/>
  <c r="AF179" i="81"/>
  <c r="AF249" i="81"/>
  <c r="AF170" i="81"/>
  <c r="AF187" i="81"/>
  <c r="AF118" i="81"/>
  <c r="AF32" i="81"/>
  <c r="AF200" i="81"/>
  <c r="AF83" i="81"/>
  <c r="AF45" i="81"/>
  <c r="AF117" i="81"/>
  <c r="AF60" i="81"/>
  <c r="AF206" i="81"/>
  <c r="AF227" i="81"/>
  <c r="AF361" i="81"/>
  <c r="AF297" i="81"/>
  <c r="AF197" i="81"/>
  <c r="AF238" i="81"/>
  <c r="AF332" i="81"/>
  <c r="AF271" i="81"/>
  <c r="AF209" i="81"/>
  <c r="AF306" i="81"/>
  <c r="AF254" i="81"/>
  <c r="AF91" i="81"/>
  <c r="AF119" i="81"/>
  <c r="AF135" i="81"/>
  <c r="AF256" i="81"/>
  <c r="AF358" i="81"/>
  <c r="AF79" i="81"/>
  <c r="AF42" i="81"/>
  <c r="AF110" i="81"/>
  <c r="AF47" i="81"/>
  <c r="AF258" i="81"/>
  <c r="AF355" i="81"/>
  <c r="AF278" i="81"/>
  <c r="AF130" i="81"/>
  <c r="AF349" i="81"/>
  <c r="AF192" i="81"/>
  <c r="AF261" i="81"/>
  <c r="AF114" i="81"/>
  <c r="AF111" i="81"/>
  <c r="AF322" i="81"/>
  <c r="AF250" i="81"/>
  <c r="AF67" i="81"/>
  <c r="AF338" i="81"/>
  <c r="AF273" i="81"/>
  <c r="AF154" i="81"/>
  <c r="AF347" i="81"/>
  <c r="AF196" i="81"/>
  <c r="AF183" i="81"/>
  <c r="AF219" i="81"/>
  <c r="AF20" i="81"/>
  <c r="AF142" i="81"/>
  <c r="AF324" i="81"/>
  <c r="AF78" i="81"/>
  <c r="AF333" i="81"/>
  <c r="AF34" i="81"/>
  <c r="AF178" i="81"/>
  <c r="AF247" i="81"/>
  <c r="AF189" i="81"/>
  <c r="AF41" i="81"/>
  <c r="AF168" i="81"/>
  <c r="AF54" i="81"/>
  <c r="AF215" i="81"/>
  <c r="AF263" i="81"/>
  <c r="AF300" i="81"/>
  <c r="AF284" i="81"/>
  <c r="AF295" i="81"/>
  <c r="AF14" i="81"/>
  <c r="AF362" i="81"/>
  <c r="AF190" i="81"/>
  <c r="AF246" i="81"/>
  <c r="AF164" i="81"/>
  <c r="AF24" i="81"/>
  <c r="AF308" i="81"/>
  <c r="AF157" i="81"/>
  <c r="AF173" i="81"/>
  <c r="AF337" i="81"/>
  <c r="AF331" i="81"/>
  <c r="AF292" i="81"/>
  <c r="AF202" i="81"/>
  <c r="AF260" i="81"/>
  <c r="AF81" i="81"/>
  <c r="AF90" i="81"/>
  <c r="AF205" i="81"/>
  <c r="AF229" i="81"/>
  <c r="AF96" i="81"/>
  <c r="AF230" i="81"/>
  <c r="AF216" i="81"/>
  <c r="AF76" i="81"/>
  <c r="AF293" i="81"/>
  <c r="AF243" i="81"/>
  <c r="AF275" i="81"/>
  <c r="AF290" i="81"/>
  <c r="AF242" i="81"/>
  <c r="AF259" i="81"/>
  <c r="AF287" i="81"/>
  <c r="AF12" i="81"/>
  <c r="AF8" i="81"/>
  <c r="AF203" i="81"/>
  <c r="AF121" i="81"/>
  <c r="AF112" i="81"/>
  <c r="AF49" i="81"/>
  <c r="AF212" i="81"/>
  <c r="AF253" i="81"/>
  <c r="AF264" i="81"/>
  <c r="AF124" i="81"/>
  <c r="AF125" i="81"/>
  <c r="AF138" i="81"/>
  <c r="AF161" i="81"/>
  <c r="AF72" i="81"/>
  <c r="AF234" i="81"/>
  <c r="AF43" i="81"/>
  <c r="AF210" i="81"/>
  <c r="AF233" i="81"/>
  <c r="AF82" i="81"/>
  <c r="AF100" i="81"/>
  <c r="AF37" i="81"/>
  <c r="AF214" i="81"/>
  <c r="AF44" i="81"/>
  <c r="AF126" i="81"/>
  <c r="AF97" i="81"/>
  <c r="AF270" i="81"/>
  <c r="AF343" i="81"/>
  <c r="AF70" i="81"/>
  <c r="AF241" i="81"/>
  <c r="AF122" i="81"/>
  <c r="AF88" i="81"/>
  <c r="AF105" i="81"/>
  <c r="AF262" i="81"/>
  <c r="AF289" i="81"/>
  <c r="AF239" i="81"/>
  <c r="AF52" i="81"/>
  <c r="AF77" i="81"/>
  <c r="AF5" i="81"/>
  <c r="AF102" i="81"/>
  <c r="AF232" i="81"/>
  <c r="AF10" i="81"/>
  <c r="AF163" i="81"/>
  <c r="AF162" i="81"/>
  <c r="AF129" i="81"/>
  <c r="AF156" i="81"/>
  <c r="AF186" i="81"/>
  <c r="AF64" i="81"/>
  <c r="AF116" i="81"/>
  <c r="AF294" i="81"/>
  <c r="AF353" i="81"/>
  <c r="AF283" i="81"/>
  <c r="AF147" i="81"/>
  <c r="AF74" i="81"/>
  <c r="AF319" i="81"/>
  <c r="AF80" i="81"/>
  <c r="AF146" i="81"/>
  <c r="AF30" i="81"/>
  <c r="AF106" i="81"/>
  <c r="AF298" i="81"/>
  <c r="AF73" i="81"/>
  <c r="AF25" i="81"/>
  <c r="AF217" i="81"/>
  <c r="AF199" i="81"/>
  <c r="AF335" i="81"/>
  <c r="AF325" i="81"/>
  <c r="AF56" i="81"/>
  <c r="AF236" i="81"/>
  <c r="AF18" i="81"/>
  <c r="AF139" i="81"/>
  <c r="AF228" i="81"/>
  <c r="AF354" i="81"/>
  <c r="AF207" i="81"/>
  <c r="AF218" i="81"/>
  <c r="AF321" i="81"/>
  <c r="AF344" i="81"/>
  <c r="AF208" i="81"/>
  <c r="AF286" i="81"/>
  <c r="AF328" i="81"/>
  <c r="AF165" i="81"/>
  <c r="AF50" i="81"/>
  <c r="AF323" i="81"/>
  <c r="AF252" i="81"/>
  <c r="AF299" i="81"/>
  <c r="AF71" i="81"/>
  <c r="AF277" i="81"/>
  <c r="AF31" i="81"/>
  <c r="AF310" i="81"/>
  <c r="AF301" i="81"/>
  <c r="AF155" i="81"/>
  <c r="AF309" i="81"/>
  <c r="AF150" i="81"/>
  <c r="AF360" i="81"/>
  <c r="AF148" i="81"/>
  <c r="AQ215" i="86"/>
  <c r="AQ215" i="78"/>
  <c r="AQ215" i="73"/>
  <c r="AQ215" i="75"/>
  <c r="AQ215" i="87"/>
  <c r="AQ215" i="81"/>
  <c r="AQ215" i="74"/>
  <c r="AK271" i="86"/>
  <c r="AK271" i="81"/>
  <c r="AK271" i="78"/>
  <c r="AS217" i="78"/>
  <c r="AS217" i="75"/>
  <c r="AS217" i="86"/>
  <c r="AS217" i="81"/>
  <c r="AS217" i="73"/>
  <c r="AS217" i="87"/>
  <c r="AS217" i="74"/>
  <c r="AS319" i="81"/>
  <c r="AS319" i="78"/>
  <c r="AS319" i="86"/>
  <c r="AJ307" i="81"/>
  <c r="AJ307" i="86"/>
  <c r="AJ307" i="78"/>
  <c r="AP261" i="86"/>
  <c r="AP261" i="81"/>
  <c r="AP261" i="78"/>
  <c r="AR231" i="81"/>
  <c r="AR231" i="78"/>
  <c r="AR231" i="86"/>
  <c r="AI284" i="86"/>
  <c r="AI284" i="78"/>
  <c r="AI284" i="81"/>
  <c r="AR312" i="81"/>
  <c r="AR312" i="78"/>
  <c r="AR312" i="86"/>
  <c r="AS219" i="86"/>
  <c r="AS219" i="74"/>
  <c r="AS219" i="78"/>
  <c r="AS219" i="81"/>
  <c r="AS219" i="73"/>
  <c r="AS219" i="75"/>
  <c r="AS219" i="87"/>
  <c r="AK315" i="86"/>
  <c r="AK315" i="78"/>
  <c r="AK315" i="81"/>
  <c r="AI58" i="87"/>
  <c r="AI58" i="73"/>
  <c r="AI58" i="81"/>
  <c r="AI58" i="74"/>
  <c r="AI58" i="78"/>
  <c r="AI58" i="86"/>
  <c r="AI58" i="75"/>
  <c r="AJ282" i="78"/>
  <c r="AJ282" i="86"/>
  <c r="AJ282" i="81"/>
  <c r="AM295" i="86"/>
  <c r="AM295" i="81"/>
  <c r="AM295" i="78"/>
  <c r="AK201" i="74"/>
  <c r="AK201" i="75"/>
  <c r="AK201" i="81"/>
  <c r="AK201" i="73"/>
  <c r="AK201" i="87"/>
  <c r="AK201" i="86"/>
  <c r="AK201" i="78"/>
  <c r="AJ292" i="86"/>
  <c r="AJ292" i="81"/>
  <c r="AJ292" i="78"/>
  <c r="AJ351" i="78"/>
  <c r="AJ351" i="86"/>
  <c r="AJ351" i="81"/>
  <c r="AJ209" i="73"/>
  <c r="AJ209" i="86"/>
  <c r="AJ209" i="87"/>
  <c r="AJ209" i="81"/>
  <c r="AJ209" i="78"/>
  <c r="AJ209" i="75"/>
  <c r="AJ209" i="74"/>
  <c r="AP351" i="78"/>
  <c r="AP351" i="86"/>
  <c r="AP351" i="81"/>
  <c r="AQ220" i="74"/>
  <c r="AQ220" i="86"/>
  <c r="AQ220" i="78"/>
  <c r="AQ220" i="87"/>
  <c r="AQ220" i="81"/>
  <c r="AQ220" i="75"/>
  <c r="AQ220" i="73"/>
  <c r="AK292" i="86"/>
  <c r="AK292" i="78"/>
  <c r="AK292" i="81"/>
  <c r="AK346" i="86"/>
  <c r="AK346" i="78"/>
  <c r="AK346" i="81"/>
  <c r="AM249" i="78"/>
  <c r="AM249" i="86"/>
  <c r="AM249" i="81"/>
  <c r="AK321" i="86"/>
  <c r="AK321" i="81"/>
  <c r="AK321" i="78"/>
  <c r="AS240" i="78"/>
  <c r="AS240" i="81"/>
  <c r="AS240" i="86"/>
  <c r="AJ255" i="81"/>
  <c r="AJ255" i="78"/>
  <c r="AJ255" i="86"/>
  <c r="AR219" i="74"/>
  <c r="AR219" i="75"/>
  <c r="AR219" i="86"/>
  <c r="AR219" i="73"/>
  <c r="AR219" i="78"/>
  <c r="AR219" i="87"/>
  <c r="AR219" i="81"/>
  <c r="AL285" i="86"/>
  <c r="AL285" i="81"/>
  <c r="AL285" i="78"/>
  <c r="AK288" i="81"/>
  <c r="AK288" i="78"/>
  <c r="AK288" i="86"/>
  <c r="AP293" i="81"/>
  <c r="AP293" i="78"/>
  <c r="AP293" i="86"/>
  <c r="AT360" i="81"/>
  <c r="AT360" i="78"/>
  <c r="AT360" i="86"/>
  <c r="AQ332" i="78"/>
  <c r="AQ332" i="86"/>
  <c r="AQ332" i="81"/>
  <c r="AP331" i="81"/>
  <c r="AP331" i="86"/>
  <c r="AP331" i="78"/>
  <c r="AI34" i="75"/>
  <c r="AI34" i="81"/>
  <c r="AI34" i="87"/>
  <c r="AI34" i="73"/>
  <c r="AI34" i="86"/>
  <c r="AI34" i="74"/>
  <c r="AI34" i="78"/>
  <c r="AJ212" i="86"/>
  <c r="AJ212" i="74"/>
  <c r="AJ212" i="73"/>
  <c r="AJ212" i="78"/>
  <c r="AJ212" i="75"/>
  <c r="AJ212" i="87"/>
  <c r="AJ212" i="81"/>
  <c r="AL317" i="86"/>
  <c r="AL317" i="81"/>
  <c r="AL317" i="78"/>
  <c r="AP246" i="78"/>
  <c r="AP246" i="86"/>
  <c r="AP246" i="81"/>
  <c r="AR287" i="78"/>
  <c r="AR287" i="81"/>
  <c r="AR287" i="86"/>
  <c r="AL350" i="81"/>
  <c r="AL350" i="78"/>
  <c r="AL350" i="86"/>
  <c r="AR214" i="74"/>
  <c r="AR214" i="81"/>
  <c r="AR214" i="78"/>
  <c r="AR214" i="75"/>
  <c r="AR214" i="73"/>
  <c r="AR214" i="86"/>
  <c r="AR214" i="87"/>
  <c r="AJ207" i="78"/>
  <c r="AJ207" i="81"/>
  <c r="AJ207" i="75"/>
  <c r="AJ207" i="87"/>
  <c r="AJ207" i="86"/>
  <c r="AJ207" i="74"/>
  <c r="AJ207" i="73"/>
  <c r="AM211" i="73"/>
  <c r="AM211" i="86"/>
  <c r="AM211" i="81"/>
  <c r="AM211" i="87"/>
  <c r="AM211" i="74"/>
  <c r="AM211" i="75"/>
  <c r="AM211" i="78"/>
  <c r="AT275" i="86"/>
  <c r="AT275" i="78"/>
  <c r="AT275" i="81"/>
  <c r="AT270" i="78"/>
  <c r="AT270" i="86"/>
  <c r="AT270" i="81"/>
  <c r="AP325" i="86"/>
  <c r="AP325" i="81"/>
  <c r="AP325" i="78"/>
  <c r="AI196" i="78"/>
  <c r="AI196" i="81"/>
  <c r="AI196" i="75"/>
  <c r="AI196" i="74"/>
  <c r="AI196" i="87"/>
  <c r="AI196" i="86"/>
  <c r="AI196" i="73"/>
  <c r="AM259" i="86"/>
  <c r="AM259" i="81"/>
  <c r="AM259" i="78"/>
  <c r="AJ111" i="75"/>
  <c r="AJ111" i="78"/>
  <c r="AJ111" i="73"/>
  <c r="AJ111" i="74"/>
  <c r="AJ111" i="81"/>
  <c r="AJ111" i="87"/>
  <c r="AJ111" i="86"/>
  <c r="AS338" i="81"/>
  <c r="AS338" i="86"/>
  <c r="AS338" i="78"/>
  <c r="AS232" i="86"/>
  <c r="AS232" i="78"/>
  <c r="AS232" i="81"/>
  <c r="AR276" i="81"/>
  <c r="AR276" i="86"/>
  <c r="AR276" i="78"/>
  <c r="AK211" i="81"/>
  <c r="AK211" i="86"/>
  <c r="AK211" i="87"/>
  <c r="AK211" i="78"/>
  <c r="AK211" i="75"/>
  <c r="AK211" i="73"/>
  <c r="AK211" i="74"/>
  <c r="AJ356" i="86"/>
  <c r="AJ356" i="78"/>
  <c r="AJ356" i="81"/>
  <c r="AK357" i="86"/>
  <c r="AK357" i="81"/>
  <c r="AK357" i="78"/>
  <c r="AP289" i="81"/>
  <c r="AP289" i="86"/>
  <c r="AP289" i="78"/>
  <c r="AI275" i="78"/>
  <c r="AI275" i="81"/>
  <c r="AI275" i="86"/>
  <c r="AJ280" i="78"/>
  <c r="AJ280" i="81"/>
  <c r="AJ280" i="86"/>
  <c r="AJ273" i="78"/>
  <c r="AJ273" i="81"/>
  <c r="AJ273" i="86"/>
  <c r="AS269" i="86"/>
  <c r="AS269" i="81"/>
  <c r="AS269" i="78"/>
  <c r="AL292" i="78"/>
  <c r="AL292" i="81"/>
  <c r="AL292" i="86"/>
  <c r="AR307" i="78"/>
  <c r="AR307" i="86"/>
  <c r="AR307" i="81"/>
  <c r="AM229" i="78"/>
  <c r="AM229" i="86"/>
  <c r="AM229" i="81"/>
  <c r="AT234" i="81"/>
  <c r="AT234" i="78"/>
  <c r="AT234" i="86"/>
  <c r="AR257" i="78"/>
  <c r="AR257" i="81"/>
  <c r="AR257" i="86"/>
  <c r="AQ281" i="81"/>
  <c r="AQ281" i="86"/>
  <c r="AQ281" i="78"/>
  <c r="AQ286" i="78"/>
  <c r="AQ286" i="81"/>
  <c r="AQ286" i="86"/>
  <c r="AQ289" i="81"/>
  <c r="AQ289" i="78"/>
  <c r="AQ289" i="86"/>
  <c r="AI208" i="75"/>
  <c r="AI208" i="78"/>
  <c r="AI208" i="81"/>
  <c r="AI208" i="86"/>
  <c r="AI208" i="74"/>
  <c r="AI208" i="87"/>
  <c r="AI208" i="73"/>
  <c r="AT336" i="86"/>
  <c r="AT336" i="78"/>
  <c r="AT336" i="81"/>
  <c r="AL245" i="78"/>
  <c r="AL245" i="86"/>
  <c r="AL245" i="81"/>
  <c r="AR304" i="86"/>
  <c r="AR304" i="81"/>
  <c r="AR304" i="78"/>
  <c r="AI343" i="78"/>
  <c r="AI343" i="86"/>
  <c r="AI343" i="81"/>
  <c r="AR210" i="75"/>
  <c r="AR210" i="87"/>
  <c r="AR210" i="74"/>
  <c r="AR210" i="73"/>
  <c r="AR210" i="78"/>
  <c r="AR210" i="86"/>
  <c r="AR210" i="81"/>
  <c r="AI357" i="78"/>
  <c r="AI357" i="86"/>
  <c r="AI357" i="81"/>
  <c r="AK239" i="81"/>
  <c r="AK239" i="78"/>
  <c r="AK239" i="86"/>
  <c r="AL257" i="78"/>
  <c r="AL257" i="86"/>
  <c r="AL257" i="81"/>
  <c r="AP252" i="86"/>
  <c r="AP252" i="78"/>
  <c r="AP252" i="81"/>
  <c r="AJ364" i="86"/>
  <c r="AJ364" i="78"/>
  <c r="AJ364" i="81"/>
  <c r="AM290" i="86"/>
  <c r="AM290" i="78"/>
  <c r="AM290" i="81"/>
  <c r="AI220" i="86"/>
  <c r="AI220" i="81"/>
  <c r="AI220" i="78"/>
  <c r="AI220" i="87"/>
  <c r="AI220" i="73"/>
  <c r="AI220" i="74"/>
  <c r="AI220" i="75"/>
  <c r="AT236" i="86"/>
  <c r="AT236" i="81"/>
  <c r="AT236" i="78"/>
  <c r="AM230" i="78"/>
  <c r="AM230" i="81"/>
  <c r="AM230" i="86"/>
  <c r="AS271" i="81"/>
  <c r="AS271" i="86"/>
  <c r="AS271" i="78"/>
  <c r="AQ302" i="86"/>
  <c r="AQ302" i="81"/>
  <c r="AQ302" i="78"/>
  <c r="AJ221" i="74"/>
  <c r="AJ221" i="86"/>
  <c r="AJ221" i="87"/>
  <c r="AJ221" i="81"/>
  <c r="AJ221" i="75"/>
  <c r="AJ221" i="78"/>
  <c r="AJ221" i="73"/>
  <c r="AQ294" i="78"/>
  <c r="AQ294" i="86"/>
  <c r="AQ294" i="81"/>
  <c r="AP260" i="86"/>
  <c r="AP260" i="78"/>
  <c r="AP260" i="81"/>
  <c r="AJ222" i="78"/>
  <c r="AJ222" i="86"/>
  <c r="AJ222" i="81"/>
  <c r="AK238" i="86"/>
  <c r="AK238" i="78"/>
  <c r="AK238" i="81"/>
  <c r="AT320" i="81"/>
  <c r="AT320" i="86"/>
  <c r="AT320" i="78"/>
  <c r="AL248" i="81"/>
  <c r="AL248" i="78"/>
  <c r="AL248" i="86"/>
  <c r="AL358" i="86"/>
  <c r="AL358" i="81"/>
  <c r="AL358" i="78"/>
  <c r="AQ316" i="78"/>
  <c r="AQ316" i="86"/>
  <c r="AQ316" i="81"/>
  <c r="AT277" i="86"/>
  <c r="AT277" i="81"/>
  <c r="AT277" i="78"/>
  <c r="AI279" i="81"/>
  <c r="AI279" i="86"/>
  <c r="AI279" i="78"/>
  <c r="AL349" i="81"/>
  <c r="AL349" i="78"/>
  <c r="AL349" i="86"/>
  <c r="AM197" i="73"/>
  <c r="AM197" i="74"/>
  <c r="AM197" i="86"/>
  <c r="AM197" i="87"/>
  <c r="AM197" i="75"/>
  <c r="AM197" i="78"/>
  <c r="AM197" i="81"/>
  <c r="AK253" i="81"/>
  <c r="AK253" i="78"/>
  <c r="AK253" i="86"/>
  <c r="AK272" i="78"/>
  <c r="AK272" i="86"/>
  <c r="AK272" i="81"/>
  <c r="AJ313" i="86"/>
  <c r="AJ313" i="81"/>
  <c r="AJ313" i="78"/>
  <c r="AM354" i="86"/>
  <c r="AM354" i="78"/>
  <c r="AM354" i="81"/>
  <c r="AL343" i="86"/>
  <c r="AL343" i="78"/>
  <c r="AL343" i="81"/>
  <c r="AT280" i="78"/>
  <c r="AT280" i="86"/>
  <c r="AT280" i="81"/>
  <c r="AM210" i="87"/>
  <c r="AM210" i="86"/>
  <c r="AM210" i="78"/>
  <c r="AM210" i="74"/>
  <c r="AM210" i="73"/>
  <c r="AM210" i="81"/>
  <c r="AM210" i="75"/>
  <c r="AM351" i="86"/>
  <c r="AM351" i="81"/>
  <c r="AM351" i="78"/>
  <c r="AI316" i="78"/>
  <c r="AI316" i="81"/>
  <c r="AI316" i="86"/>
  <c r="AI302" i="86"/>
  <c r="AI302" i="78"/>
  <c r="AI302" i="81"/>
  <c r="AS311" i="81"/>
  <c r="AS311" i="78"/>
  <c r="AS311" i="86"/>
  <c r="AS274" i="81"/>
  <c r="AS274" i="78"/>
  <c r="AS274" i="86"/>
  <c r="AL310" i="78"/>
  <c r="AL310" i="86"/>
  <c r="AL310" i="81"/>
  <c r="AJ281" i="81"/>
  <c r="AJ281" i="86"/>
  <c r="AJ281" i="78"/>
  <c r="AP268" i="81"/>
  <c r="AP268" i="78"/>
  <c r="AP268" i="86"/>
  <c r="AI361" i="81"/>
  <c r="AI361" i="86"/>
  <c r="AI361" i="78"/>
  <c r="AI277" i="86"/>
  <c r="AI277" i="81"/>
  <c r="AI277" i="78"/>
  <c r="AR323" i="81"/>
  <c r="AR323" i="78"/>
  <c r="AR323" i="86"/>
  <c r="AS13" i="78"/>
  <c r="AS13" i="75"/>
  <c r="AS13" i="86"/>
  <c r="AS13" i="74"/>
  <c r="AS13" i="73"/>
  <c r="AS13" i="87"/>
  <c r="AS13" i="81"/>
  <c r="AK230" i="78"/>
  <c r="AK230" i="81"/>
  <c r="AK230" i="86"/>
  <c r="AS359" i="78"/>
  <c r="AS359" i="81"/>
  <c r="AS359" i="86"/>
  <c r="AT364" i="78"/>
  <c r="AT364" i="81"/>
  <c r="AT364" i="86"/>
  <c r="AQ227" i="78"/>
  <c r="AQ227" i="86"/>
  <c r="AQ227" i="81"/>
  <c r="AK262" i="86"/>
  <c r="AK262" i="78"/>
  <c r="AK262" i="81"/>
  <c r="AL271" i="86"/>
  <c r="AL271" i="81"/>
  <c r="AL271" i="78"/>
  <c r="AS310" i="78"/>
  <c r="AS310" i="81"/>
  <c r="AS310" i="86"/>
  <c r="AS305" i="86"/>
  <c r="AS305" i="78"/>
  <c r="AS305" i="81"/>
  <c r="AS208" i="73"/>
  <c r="AS208" i="86"/>
  <c r="AS208" i="81"/>
  <c r="AS208" i="74"/>
  <c r="AS208" i="87"/>
  <c r="AS208" i="75"/>
  <c r="AS208" i="78"/>
  <c r="AQ216" i="87"/>
  <c r="AQ216" i="75"/>
  <c r="AQ216" i="74"/>
  <c r="AQ216" i="81"/>
  <c r="AQ216" i="73"/>
  <c r="AQ216" i="86"/>
  <c r="AQ216" i="78"/>
  <c r="AR294" i="78"/>
  <c r="AR294" i="81"/>
  <c r="AR294" i="86"/>
  <c r="AK14" i="78"/>
  <c r="AK14" i="74"/>
  <c r="AK14" i="73"/>
  <c r="AK14" i="81"/>
  <c r="AK14" i="86"/>
  <c r="AK14" i="87"/>
  <c r="AK14" i="75"/>
  <c r="AQ282" i="78"/>
  <c r="AQ282" i="81"/>
  <c r="AQ282" i="86"/>
  <c r="AR352" i="78"/>
  <c r="AR352" i="81"/>
  <c r="AR352" i="86"/>
  <c r="AP337" i="81"/>
  <c r="AP337" i="86"/>
  <c r="AP337" i="78"/>
  <c r="AL228" i="81"/>
  <c r="AL228" i="86"/>
  <c r="AL228" i="78"/>
  <c r="AL238" i="86"/>
  <c r="AL238" i="78"/>
  <c r="AL238" i="81"/>
  <c r="AP324" i="78"/>
  <c r="AP324" i="86"/>
  <c r="AP324" i="81"/>
  <c r="AP262" i="81"/>
  <c r="AP262" i="86"/>
  <c r="AP262" i="78"/>
  <c r="AK359" i="86"/>
  <c r="AK359" i="78"/>
  <c r="AK359" i="81"/>
  <c r="AL335" i="86"/>
  <c r="AL335" i="78"/>
  <c r="AL335" i="81"/>
  <c r="AP290" i="86"/>
  <c r="AP290" i="78"/>
  <c r="AP290" i="81"/>
  <c r="AM300" i="86"/>
  <c r="AM300" i="78"/>
  <c r="AM300" i="81"/>
  <c r="AL297" i="81"/>
  <c r="AL297" i="86"/>
  <c r="AL297" i="78"/>
  <c r="AL224" i="81"/>
  <c r="AL224" i="78"/>
  <c r="AL224" i="86"/>
  <c r="AQ273" i="78"/>
  <c r="AQ273" i="81"/>
  <c r="AQ273" i="86"/>
  <c r="AM9" i="87"/>
  <c r="AM9" i="74"/>
  <c r="AM9" i="81"/>
  <c r="AM9" i="78"/>
  <c r="AM9" i="75"/>
  <c r="AM9" i="73"/>
  <c r="AM9" i="86"/>
  <c r="AM18" i="74"/>
  <c r="AM18" i="73"/>
  <c r="AM18" i="87"/>
  <c r="AM18" i="78"/>
  <c r="AM18" i="81"/>
  <c r="AM18" i="86"/>
  <c r="AM18" i="75"/>
  <c r="AS329" i="86"/>
  <c r="AS329" i="81"/>
  <c r="AS329" i="78"/>
  <c r="AS357" i="86"/>
  <c r="AS357" i="81"/>
  <c r="AS357" i="78"/>
  <c r="AK15" i="86"/>
  <c r="AK15" i="73"/>
  <c r="AK15" i="78"/>
  <c r="AK15" i="75"/>
  <c r="AK15" i="87"/>
  <c r="AK15" i="81"/>
  <c r="AK15" i="74"/>
  <c r="AK304" i="86"/>
  <c r="AK304" i="81"/>
  <c r="AK304" i="78"/>
  <c r="AL255" i="78"/>
  <c r="AL255" i="81"/>
  <c r="AL255" i="86"/>
  <c r="AP86" i="74"/>
  <c r="AP86" i="78"/>
  <c r="AP86" i="87"/>
  <c r="AP86" i="86"/>
  <c r="AP86" i="81"/>
  <c r="AP86" i="73"/>
  <c r="AP86" i="75"/>
  <c r="AQ240" i="86"/>
  <c r="AQ240" i="81"/>
  <c r="AQ240" i="78"/>
  <c r="AP320" i="86"/>
  <c r="AP320" i="78"/>
  <c r="AP320" i="81"/>
  <c r="AT300" i="78"/>
  <c r="AT300" i="86"/>
  <c r="AT300" i="81"/>
  <c r="AR209" i="81"/>
  <c r="AR209" i="86"/>
  <c r="AR209" i="75"/>
  <c r="AR209" i="78"/>
  <c r="AR209" i="74"/>
  <c r="AR209" i="87"/>
  <c r="AR209" i="73"/>
  <c r="AQ306" i="86"/>
  <c r="AQ306" i="81"/>
  <c r="AQ306" i="78"/>
  <c r="AK320" i="81"/>
  <c r="AK320" i="78"/>
  <c r="AK320" i="86"/>
  <c r="AK256" i="86"/>
  <c r="AK256" i="78"/>
  <c r="AK256" i="81"/>
  <c r="AL325" i="86"/>
  <c r="AL325" i="81"/>
  <c r="AL325" i="78"/>
  <c r="AP340" i="78"/>
  <c r="AP340" i="86"/>
  <c r="AP340" i="81"/>
  <c r="AQ278" i="86"/>
  <c r="AQ278" i="81"/>
  <c r="AQ278" i="78"/>
  <c r="AL324" i="78"/>
  <c r="AL324" i="86"/>
  <c r="AL324" i="81"/>
  <c r="AQ361" i="81"/>
  <c r="AQ361" i="86"/>
  <c r="AQ361" i="78"/>
  <c r="AT166" i="74"/>
  <c r="AT166" i="78"/>
  <c r="AT166" i="73"/>
  <c r="AT166" i="75"/>
  <c r="AT166" i="87"/>
  <c r="AT166" i="86"/>
  <c r="AT166" i="81"/>
  <c r="AR340" i="86"/>
  <c r="AR340" i="81"/>
  <c r="AR340" i="78"/>
  <c r="AM253" i="86"/>
  <c r="AM253" i="81"/>
  <c r="AM253" i="78"/>
  <c r="AM288" i="78"/>
  <c r="AM288" i="86"/>
  <c r="AM288" i="81"/>
  <c r="AR233" i="81"/>
  <c r="AR233" i="78"/>
  <c r="AR233" i="86"/>
  <c r="AJ276" i="78"/>
  <c r="AJ276" i="86"/>
  <c r="AJ276" i="81"/>
  <c r="AQ319" i="78"/>
  <c r="AQ319" i="81"/>
  <c r="AQ319" i="86"/>
  <c r="AM353" i="81"/>
  <c r="AM353" i="78"/>
  <c r="AM353" i="86"/>
  <c r="AL330" i="78"/>
  <c r="AL330" i="86"/>
  <c r="AL330" i="81"/>
  <c r="AM325" i="81"/>
  <c r="AM325" i="86"/>
  <c r="AM325" i="78"/>
  <c r="AP317" i="86"/>
  <c r="AP317" i="78"/>
  <c r="AP317" i="81"/>
  <c r="AT256" i="86"/>
  <c r="AT256" i="81"/>
  <c r="AT256" i="78"/>
  <c r="AK266" i="81"/>
  <c r="AK266" i="78"/>
  <c r="AK266" i="86"/>
  <c r="AQ324" i="81"/>
  <c r="AQ324" i="78"/>
  <c r="AQ324" i="86"/>
  <c r="AI301" i="81"/>
  <c r="AI301" i="78"/>
  <c r="AI301" i="86"/>
  <c r="AT240" i="81"/>
  <c r="AT240" i="78"/>
  <c r="AT240" i="86"/>
  <c r="AL232" i="78"/>
  <c r="AL232" i="81"/>
  <c r="AL232" i="86"/>
  <c r="AI248" i="81"/>
  <c r="AI248" i="86"/>
  <c r="AI248" i="78"/>
  <c r="AI219" i="74"/>
  <c r="AI219" i="87"/>
  <c r="AI219" i="78"/>
  <c r="AI219" i="86"/>
  <c r="AI219" i="81"/>
  <c r="AI219" i="75"/>
  <c r="AI219" i="73"/>
  <c r="AM313" i="78"/>
  <c r="AM313" i="81"/>
  <c r="AM313" i="86"/>
  <c r="AR302" i="78"/>
  <c r="AR302" i="86"/>
  <c r="AR302" i="81"/>
  <c r="AK38" i="87"/>
  <c r="AK38" i="86"/>
  <c r="AK38" i="73"/>
  <c r="AK38" i="81"/>
  <c r="AK38" i="74"/>
  <c r="AK38" i="78"/>
  <c r="AK38" i="75"/>
  <c r="AJ265" i="81"/>
  <c r="AJ265" i="86"/>
  <c r="AJ265" i="78"/>
  <c r="AI236" i="78"/>
  <c r="AI236" i="86"/>
  <c r="AI236" i="81"/>
  <c r="AT313" i="81"/>
  <c r="AT313" i="86"/>
  <c r="AT313" i="78"/>
  <c r="AS218" i="87"/>
  <c r="AS218" i="78"/>
  <c r="AS218" i="73"/>
  <c r="AS218" i="81"/>
  <c r="AS218" i="75"/>
  <c r="AS218" i="74"/>
  <c r="AS218" i="86"/>
  <c r="AQ185" i="73"/>
  <c r="AQ185" i="87"/>
  <c r="AQ185" i="74"/>
  <c r="AQ185" i="75"/>
  <c r="AQ185" i="86"/>
  <c r="AQ185" i="78"/>
  <c r="AQ185" i="81"/>
  <c r="AR260" i="81"/>
  <c r="AR260" i="78"/>
  <c r="AR260" i="86"/>
  <c r="AJ246" i="81"/>
  <c r="AJ246" i="78"/>
  <c r="AJ246" i="86"/>
  <c r="AQ87" i="78"/>
  <c r="AQ87" i="87"/>
  <c r="AQ87" i="86"/>
  <c r="AQ87" i="73"/>
  <c r="AQ87" i="81"/>
  <c r="AQ87" i="74"/>
  <c r="AQ87" i="75"/>
  <c r="AR329" i="86"/>
  <c r="AR329" i="81"/>
  <c r="AR329" i="78"/>
  <c r="AQ335" i="86"/>
  <c r="AQ335" i="81"/>
  <c r="AQ335" i="78"/>
  <c r="AS323" i="81"/>
  <c r="AS323" i="78"/>
  <c r="AS323" i="86"/>
  <c r="AI229" i="81"/>
  <c r="AI229" i="86"/>
  <c r="AI229" i="78"/>
  <c r="AQ257" i="81"/>
  <c r="AQ257" i="78"/>
  <c r="AQ257" i="86"/>
  <c r="AP306" i="86"/>
  <c r="AP306" i="81"/>
  <c r="AP306" i="78"/>
  <c r="AQ235" i="78"/>
  <c r="AQ235" i="81"/>
  <c r="AQ235" i="86"/>
  <c r="AL337" i="78"/>
  <c r="AL337" i="81"/>
  <c r="AL337" i="86"/>
  <c r="AL293" i="78"/>
  <c r="AL293" i="81"/>
  <c r="AL293" i="86"/>
  <c r="AM207" i="81"/>
  <c r="AM207" i="87"/>
  <c r="AM207" i="86"/>
  <c r="AM207" i="78"/>
  <c r="AM207" i="74"/>
  <c r="AM207" i="73"/>
  <c r="AM207" i="75"/>
  <c r="AS300" i="81"/>
  <c r="AS300" i="86"/>
  <c r="AS300" i="78"/>
  <c r="AL351" i="81"/>
  <c r="AL351" i="86"/>
  <c r="AL351" i="78"/>
  <c r="AI222" i="78"/>
  <c r="AI222" i="86"/>
  <c r="AI222" i="81"/>
  <c r="AJ225" i="86"/>
  <c r="AJ225" i="81"/>
  <c r="AJ225" i="78"/>
  <c r="AP285" i="81"/>
  <c r="AP285" i="86"/>
  <c r="AP285" i="78"/>
  <c r="AI340" i="86"/>
  <c r="AI340" i="78"/>
  <c r="AI340" i="81"/>
  <c r="AL289" i="78"/>
  <c r="AL289" i="81"/>
  <c r="AL289" i="86"/>
  <c r="AK335" i="81"/>
  <c r="AK335" i="86"/>
  <c r="AK335" i="78"/>
  <c r="AI251" i="78"/>
  <c r="AI251" i="81"/>
  <c r="AI251" i="86"/>
  <c r="AP205" i="73"/>
  <c r="AP205" i="87"/>
  <c r="AP205" i="81"/>
  <c r="AP205" i="78"/>
  <c r="AP205" i="86"/>
  <c r="AP205" i="75"/>
  <c r="AP205" i="74"/>
  <c r="AQ7" i="73"/>
  <c r="AQ7" i="74"/>
  <c r="AQ7" i="75"/>
  <c r="AQ7" i="86"/>
  <c r="AQ7" i="87"/>
  <c r="AQ7" i="81"/>
  <c r="AQ7" i="78"/>
  <c r="AS276" i="81"/>
  <c r="AS276" i="78"/>
  <c r="AS276" i="86"/>
  <c r="AL220" i="87"/>
  <c r="AL220" i="75"/>
  <c r="AL220" i="86"/>
  <c r="AL220" i="81"/>
  <c r="AL220" i="78"/>
  <c r="AL220" i="74"/>
  <c r="AL220" i="73"/>
  <c r="AL223" i="78"/>
  <c r="AL223" i="81"/>
  <c r="AL223" i="86"/>
  <c r="AT299" i="86"/>
  <c r="AT299" i="81"/>
  <c r="AT299" i="78"/>
  <c r="AK356" i="81"/>
  <c r="AK356" i="78"/>
  <c r="AK356" i="86"/>
  <c r="AQ229" i="86"/>
  <c r="AQ229" i="78"/>
  <c r="AQ229" i="81"/>
  <c r="AJ216" i="78"/>
  <c r="AJ216" i="81"/>
  <c r="AJ216" i="75"/>
  <c r="AJ216" i="74"/>
  <c r="AJ216" i="73"/>
  <c r="AJ216" i="87"/>
  <c r="AJ216" i="86"/>
  <c r="AJ279" i="81"/>
  <c r="AJ279" i="86"/>
  <c r="AJ279" i="78"/>
  <c r="AM340" i="81"/>
  <c r="AM340" i="78"/>
  <c r="AM340" i="86"/>
  <c r="AQ253" i="78"/>
  <c r="AQ253" i="81"/>
  <c r="AQ253" i="86"/>
  <c r="AJ301" i="78"/>
  <c r="AJ301" i="86"/>
  <c r="AJ301" i="81"/>
  <c r="AL318" i="81"/>
  <c r="AL318" i="78"/>
  <c r="AL318" i="86"/>
  <c r="AT211" i="87"/>
  <c r="AT211" i="75"/>
  <c r="AT211" i="73"/>
  <c r="AT211" i="74"/>
  <c r="AT211" i="86"/>
  <c r="AT211" i="81"/>
  <c r="AT211" i="78"/>
  <c r="AR357" i="78"/>
  <c r="AR357" i="81"/>
  <c r="AR357" i="86"/>
  <c r="AK81" i="73"/>
  <c r="AK81" i="74"/>
  <c r="AK81" i="87"/>
  <c r="AK81" i="86"/>
  <c r="AK81" i="81"/>
  <c r="AK81" i="75"/>
  <c r="AK81" i="78"/>
  <c r="AR34" i="81"/>
  <c r="AR34" i="78"/>
  <c r="AR34" i="74"/>
  <c r="AR34" i="73"/>
  <c r="AR34" i="75"/>
  <c r="AR34" i="87"/>
  <c r="AR34" i="86"/>
  <c r="AT301" i="86"/>
  <c r="AT301" i="78"/>
  <c r="AT301" i="81"/>
  <c r="AT29" i="78"/>
  <c r="AT29" i="86"/>
  <c r="AT29" i="75"/>
  <c r="AT29" i="81"/>
  <c r="AT29" i="73"/>
  <c r="AT29" i="87"/>
  <c r="AT29" i="74"/>
  <c r="AS279" i="81"/>
  <c r="AS279" i="86"/>
  <c r="AS279" i="78"/>
  <c r="AS331" i="86"/>
  <c r="AS331" i="78"/>
  <c r="AS331" i="81"/>
  <c r="AJ235" i="78"/>
  <c r="AJ235" i="81"/>
  <c r="AJ235" i="86"/>
  <c r="AP353" i="81"/>
  <c r="AP353" i="78"/>
  <c r="AP353" i="86"/>
  <c r="AJ231" i="81"/>
  <c r="AJ231" i="78"/>
  <c r="AJ231" i="86"/>
  <c r="AR222" i="78"/>
  <c r="AR222" i="86"/>
  <c r="AR222" i="81"/>
  <c r="AR314" i="81"/>
  <c r="AR314" i="78"/>
  <c r="AR314" i="86"/>
  <c r="AM85" i="87"/>
  <c r="AM85" i="75"/>
  <c r="AM85" i="73"/>
  <c r="AM85" i="86"/>
  <c r="AM85" i="81"/>
  <c r="AM85" i="78"/>
  <c r="AM85" i="74"/>
  <c r="AL229" i="86"/>
  <c r="AL229" i="78"/>
  <c r="AL229" i="81"/>
  <c r="AT227" i="81"/>
  <c r="AT227" i="78"/>
  <c r="AT227" i="86"/>
  <c r="AL296" i="78"/>
  <c r="AL296" i="86"/>
  <c r="AL296" i="81"/>
  <c r="AL339" i="86"/>
  <c r="AL339" i="78"/>
  <c r="AL339" i="81"/>
  <c r="AQ104" i="87"/>
  <c r="AQ104" i="81"/>
  <c r="AQ104" i="73"/>
  <c r="AQ104" i="74"/>
  <c r="AQ104" i="75"/>
  <c r="AQ104" i="86"/>
  <c r="AQ104" i="78"/>
  <c r="AQ255" i="81"/>
  <c r="AQ255" i="78"/>
  <c r="AQ255" i="86"/>
  <c r="AJ335" i="86"/>
  <c r="AJ335" i="78"/>
  <c r="AJ335" i="81"/>
  <c r="AM55" i="81"/>
  <c r="AM55" i="75"/>
  <c r="AM55" i="74"/>
  <c r="AM55" i="78"/>
  <c r="AM55" i="86"/>
  <c r="AM55" i="87"/>
  <c r="AM55" i="73"/>
  <c r="AI184" i="78"/>
  <c r="AI184" i="87"/>
  <c r="AI184" i="86"/>
  <c r="AI184" i="81"/>
  <c r="AI184" i="74"/>
  <c r="AI184" i="73"/>
  <c r="AI184" i="75"/>
  <c r="AJ324" i="78"/>
  <c r="AJ324" i="86"/>
  <c r="AJ324" i="81"/>
  <c r="AK265" i="81"/>
  <c r="AK265" i="86"/>
  <c r="AK265" i="78"/>
  <c r="AL240" i="86"/>
  <c r="AL240" i="78"/>
  <c r="AL240" i="81"/>
  <c r="AT259" i="78"/>
  <c r="AT259" i="86"/>
  <c r="AT259" i="81"/>
  <c r="AL364" i="81"/>
  <c r="AL364" i="86"/>
  <c r="AL364" i="78"/>
  <c r="AL341" i="78"/>
  <c r="AL341" i="86"/>
  <c r="AL341" i="81"/>
  <c r="AJ142" i="74"/>
  <c r="AJ142" i="75"/>
  <c r="AJ142" i="78"/>
  <c r="AJ142" i="87"/>
  <c r="AJ142" i="73"/>
  <c r="AJ142" i="81"/>
  <c r="AJ142" i="86"/>
  <c r="AM126" i="73"/>
  <c r="AM126" i="78"/>
  <c r="AM126" i="75"/>
  <c r="AM126" i="81"/>
  <c r="AM126" i="87"/>
  <c r="AM126" i="86"/>
  <c r="AM126" i="74"/>
  <c r="AM266" i="81"/>
  <c r="AM266" i="86"/>
  <c r="AM266" i="78"/>
  <c r="AK152" i="87"/>
  <c r="AK152" i="78"/>
  <c r="AK152" i="81"/>
  <c r="AK152" i="73"/>
  <c r="AK152" i="86"/>
  <c r="AK152" i="74"/>
  <c r="AK152" i="75"/>
  <c r="AJ344" i="78"/>
  <c r="AJ344" i="81"/>
  <c r="AJ344" i="86"/>
  <c r="AJ322" i="78"/>
  <c r="AJ322" i="81"/>
  <c r="AJ322" i="86"/>
  <c r="AQ244" i="81"/>
  <c r="AQ244" i="86"/>
  <c r="AQ244" i="78"/>
  <c r="AL211" i="73"/>
  <c r="AL211" i="81"/>
  <c r="AL211" i="75"/>
  <c r="AL211" i="74"/>
  <c r="AL211" i="87"/>
  <c r="AL211" i="86"/>
  <c r="AL211" i="78"/>
  <c r="AL270" i="78"/>
  <c r="AL270" i="86"/>
  <c r="AL270" i="81"/>
  <c r="AQ250" i="78"/>
  <c r="AQ250" i="86"/>
  <c r="AQ250" i="81"/>
  <c r="AL331" i="78"/>
  <c r="AL331" i="81"/>
  <c r="AL331" i="86"/>
  <c r="AJ302" i="78"/>
  <c r="AJ302" i="86"/>
  <c r="AJ302" i="81"/>
  <c r="AP299" i="81"/>
  <c r="AP299" i="86"/>
  <c r="AP299" i="78"/>
  <c r="AR299" i="78"/>
  <c r="AR299" i="86"/>
  <c r="AR299" i="81"/>
  <c r="AS315" i="78"/>
  <c r="AS315" i="86"/>
  <c r="AS315" i="81"/>
  <c r="AR316" i="86"/>
  <c r="AR316" i="78"/>
  <c r="AR316" i="81"/>
  <c r="AR226" i="78"/>
  <c r="AR226" i="86"/>
  <c r="AR226" i="81"/>
  <c r="AK308" i="81"/>
  <c r="AK308" i="86"/>
  <c r="AK308" i="78"/>
  <c r="AQ353" i="81"/>
  <c r="AQ353" i="86"/>
  <c r="AQ353" i="78"/>
  <c r="AQ256" i="78"/>
  <c r="AQ256" i="86"/>
  <c r="AQ256" i="81"/>
  <c r="AS39" i="87"/>
  <c r="AS39" i="81"/>
  <c r="AS39" i="74"/>
  <c r="AS39" i="73"/>
  <c r="AS39" i="75"/>
  <c r="AS39" i="86"/>
  <c r="AS39" i="78"/>
  <c r="AL262" i="81"/>
  <c r="AL262" i="78"/>
  <c r="AL262" i="86"/>
  <c r="AM343" i="78"/>
  <c r="AM343" i="86"/>
  <c r="AM343" i="81"/>
  <c r="AQ199" i="74"/>
  <c r="AQ199" i="87"/>
  <c r="AQ199" i="86"/>
  <c r="AQ199" i="75"/>
  <c r="AQ199" i="78"/>
  <c r="AQ199" i="73"/>
  <c r="AQ199" i="81"/>
  <c r="AS307" i="78"/>
  <c r="AS307" i="81"/>
  <c r="AS307" i="86"/>
  <c r="AK313" i="78"/>
  <c r="AK313" i="81"/>
  <c r="AK313" i="86"/>
  <c r="AI294" i="78"/>
  <c r="AI294" i="81"/>
  <c r="AI294" i="86"/>
  <c r="AJ107" i="86"/>
  <c r="AJ107" i="81"/>
  <c r="AJ107" i="78"/>
  <c r="AJ107" i="87"/>
  <c r="AJ107" i="73"/>
  <c r="AJ107" i="75"/>
  <c r="AJ107" i="74"/>
  <c r="AP362" i="86"/>
  <c r="AP362" i="81"/>
  <c r="AP362" i="78"/>
  <c r="AR241" i="78"/>
  <c r="AR241" i="86"/>
  <c r="AR241" i="81"/>
  <c r="AQ260" i="86"/>
  <c r="AQ260" i="78"/>
  <c r="AQ260" i="81"/>
  <c r="AQ348" i="81"/>
  <c r="AQ348" i="86"/>
  <c r="AQ348" i="78"/>
  <c r="AS302" i="86"/>
  <c r="AS302" i="81"/>
  <c r="AS302" i="78"/>
  <c r="AI150" i="86"/>
  <c r="AI150" i="73"/>
  <c r="AI150" i="74"/>
  <c r="AI150" i="81"/>
  <c r="AI150" i="78"/>
  <c r="AI150" i="75"/>
  <c r="AI150" i="87"/>
  <c r="AR346" i="78"/>
  <c r="AR346" i="81"/>
  <c r="AR346" i="86"/>
  <c r="AS326" i="81"/>
  <c r="AS326" i="78"/>
  <c r="AS326" i="86"/>
  <c r="AS223" i="78"/>
  <c r="AS223" i="86"/>
  <c r="AS223" i="81"/>
  <c r="AK344" i="81"/>
  <c r="AK344" i="78"/>
  <c r="AK344" i="86"/>
  <c r="AI90" i="74"/>
  <c r="AI90" i="87"/>
  <c r="AI90" i="86"/>
  <c r="AI90" i="73"/>
  <c r="AI90" i="81"/>
  <c r="AI90" i="75"/>
  <c r="AI90" i="78"/>
  <c r="AR239" i="78"/>
  <c r="AR239" i="86"/>
  <c r="AR239" i="81"/>
  <c r="AI325" i="78"/>
  <c r="AI325" i="81"/>
  <c r="AI325" i="86"/>
  <c r="AM275" i="86"/>
  <c r="AM275" i="81"/>
  <c r="AM275" i="78"/>
  <c r="AI282" i="78"/>
  <c r="AI282" i="86"/>
  <c r="AI282" i="81"/>
  <c r="AM239" i="78"/>
  <c r="AM239" i="86"/>
  <c r="AM239" i="81"/>
  <c r="AT273" i="86"/>
  <c r="AT273" i="81"/>
  <c r="AT273" i="78"/>
  <c r="AT257" i="81"/>
  <c r="AT257" i="86"/>
  <c r="AT257" i="78"/>
  <c r="AJ267" i="81"/>
  <c r="AJ267" i="86"/>
  <c r="AJ267" i="78"/>
  <c r="AP280" i="86"/>
  <c r="AP280" i="78"/>
  <c r="AP280" i="81"/>
  <c r="AI292" i="81"/>
  <c r="AI292" i="78"/>
  <c r="AI292" i="86"/>
  <c r="AL344" i="86"/>
  <c r="AL344" i="81"/>
  <c r="AL344" i="78"/>
  <c r="AQ245" i="78"/>
  <c r="AQ245" i="86"/>
  <c r="AQ245" i="81"/>
  <c r="AT252" i="86"/>
  <c r="AT252" i="81"/>
  <c r="AT252" i="78"/>
  <c r="AI207" i="87"/>
  <c r="AI207" i="74"/>
  <c r="AI207" i="75"/>
  <c r="AI207" i="78"/>
  <c r="AI207" i="86"/>
  <c r="AI207" i="81"/>
  <c r="AI207" i="73"/>
  <c r="AQ299" i="78"/>
  <c r="AQ299" i="86"/>
  <c r="AQ299" i="81"/>
  <c r="AL210" i="81"/>
  <c r="AL210" i="86"/>
  <c r="AL210" i="75"/>
  <c r="AL210" i="78"/>
  <c r="AL210" i="73"/>
  <c r="AL210" i="74"/>
  <c r="AL210" i="87"/>
  <c r="AR308" i="78"/>
  <c r="AR308" i="81"/>
  <c r="AR308" i="86"/>
  <c r="AQ329" i="78"/>
  <c r="AQ329" i="86"/>
  <c r="AQ329" i="81"/>
  <c r="AI218" i="86"/>
  <c r="AI218" i="74"/>
  <c r="AI218" i="75"/>
  <c r="AI218" i="81"/>
  <c r="AI218" i="73"/>
  <c r="AI218" i="87"/>
  <c r="AI218" i="78"/>
  <c r="AL230" i="78"/>
  <c r="AL230" i="81"/>
  <c r="AL230" i="86"/>
  <c r="AM312" i="78"/>
  <c r="AM312" i="81"/>
  <c r="AM312" i="86"/>
  <c r="AJ206" i="75"/>
  <c r="AJ206" i="78"/>
  <c r="AJ206" i="74"/>
  <c r="AJ206" i="73"/>
  <c r="AJ206" i="86"/>
  <c r="AJ206" i="87"/>
  <c r="AJ206" i="81"/>
  <c r="AP348" i="86"/>
  <c r="AP348" i="81"/>
  <c r="AP348" i="78"/>
  <c r="AJ352" i="78"/>
  <c r="AJ352" i="86"/>
  <c r="AJ352" i="81"/>
  <c r="AQ322" i="81"/>
  <c r="AQ322" i="86"/>
  <c r="AQ322" i="78"/>
  <c r="AM231" i="78"/>
  <c r="AM231" i="86"/>
  <c r="AM231" i="81"/>
  <c r="AM361" i="81"/>
  <c r="AM361" i="78"/>
  <c r="AM361" i="86"/>
  <c r="AP266" i="78"/>
  <c r="AP266" i="81"/>
  <c r="AP266" i="86"/>
  <c r="AL214" i="74"/>
  <c r="AL214" i="78"/>
  <c r="AL214" i="86"/>
  <c r="AL214" i="87"/>
  <c r="AL214" i="81"/>
  <c r="AL214" i="73"/>
  <c r="AL214" i="75"/>
  <c r="AP335" i="86"/>
  <c r="AP335" i="78"/>
  <c r="AP335" i="81"/>
  <c r="AQ298" i="86"/>
  <c r="AQ298" i="81"/>
  <c r="AQ298" i="78"/>
  <c r="AQ205" i="75"/>
  <c r="AQ205" i="73"/>
  <c r="AQ205" i="87"/>
  <c r="AQ205" i="74"/>
  <c r="AQ205" i="86"/>
  <c r="AQ205" i="81"/>
  <c r="AQ205" i="78"/>
  <c r="AQ219" i="74"/>
  <c r="AQ219" i="73"/>
  <c r="AQ219" i="78"/>
  <c r="AQ219" i="81"/>
  <c r="AQ219" i="86"/>
  <c r="AQ219" i="87"/>
  <c r="AQ219" i="75"/>
  <c r="AK208" i="73"/>
  <c r="AK208" i="87"/>
  <c r="AK208" i="74"/>
  <c r="AK208" i="81"/>
  <c r="AK208" i="86"/>
  <c r="AK208" i="78"/>
  <c r="AK208" i="75"/>
  <c r="AI306" i="81"/>
  <c r="AI306" i="78"/>
  <c r="AI306" i="86"/>
  <c r="AT224" i="86"/>
  <c r="AT224" i="81"/>
  <c r="AT224" i="78"/>
  <c r="AM350" i="81"/>
  <c r="AM350" i="86"/>
  <c r="AM350" i="78"/>
  <c r="AT262" i="81"/>
  <c r="AT262" i="78"/>
  <c r="AT262" i="86"/>
  <c r="AI246" i="86"/>
  <c r="AI246" i="78"/>
  <c r="AI246" i="81"/>
  <c r="AL348" i="78"/>
  <c r="AL348" i="86"/>
  <c r="AL348" i="81"/>
  <c r="AM273" i="86"/>
  <c r="AM273" i="78"/>
  <c r="AM273" i="81"/>
  <c r="AR265" i="86"/>
  <c r="AR265" i="78"/>
  <c r="AR265" i="81"/>
  <c r="AR310" i="81"/>
  <c r="AR310" i="78"/>
  <c r="AR310" i="86"/>
  <c r="AK363" i="78"/>
  <c r="AK363" i="86"/>
  <c r="AK363" i="81"/>
  <c r="AJ208" i="86"/>
  <c r="AJ208" i="74"/>
  <c r="AJ208" i="78"/>
  <c r="AJ208" i="75"/>
  <c r="AJ208" i="81"/>
  <c r="AJ208" i="87"/>
  <c r="AJ208" i="73"/>
  <c r="AJ257" i="86"/>
  <c r="AJ257" i="78"/>
  <c r="AJ257" i="81"/>
  <c r="AM236" i="86"/>
  <c r="AM236" i="78"/>
  <c r="AM236" i="81"/>
  <c r="AL218" i="87"/>
  <c r="AL218" i="86"/>
  <c r="AL218" i="73"/>
  <c r="AL218" i="81"/>
  <c r="AL218" i="78"/>
  <c r="AL218" i="74"/>
  <c r="AL218" i="75"/>
  <c r="AJ218" i="74"/>
  <c r="AJ218" i="78"/>
  <c r="AJ218" i="86"/>
  <c r="AJ218" i="75"/>
  <c r="AJ218" i="87"/>
  <c r="AJ218" i="73"/>
  <c r="AJ218" i="81"/>
  <c r="AK259" i="78"/>
  <c r="AK259" i="81"/>
  <c r="AK259" i="86"/>
  <c r="AJ300" i="78"/>
  <c r="AJ300" i="81"/>
  <c r="AJ300" i="86"/>
  <c r="AL314" i="81"/>
  <c r="AL314" i="78"/>
  <c r="AL314" i="86"/>
  <c r="AJ266" i="81"/>
  <c r="AJ266" i="78"/>
  <c r="AJ266" i="86"/>
  <c r="AT342" i="86"/>
  <c r="AT342" i="78"/>
  <c r="AT342" i="81"/>
  <c r="AL264" i="81"/>
  <c r="AL264" i="86"/>
  <c r="AL264" i="78"/>
  <c r="AM309" i="86"/>
  <c r="AM309" i="78"/>
  <c r="AM309" i="81"/>
  <c r="AM326" i="78"/>
  <c r="AM326" i="81"/>
  <c r="AM326" i="86"/>
  <c r="AQ210" i="74"/>
  <c r="AQ210" i="75"/>
  <c r="AQ210" i="78"/>
  <c r="AQ210" i="87"/>
  <c r="AQ210" i="81"/>
  <c r="AQ210" i="86"/>
  <c r="AQ210" i="73"/>
  <c r="AJ342" i="86"/>
  <c r="AJ342" i="78"/>
  <c r="AJ342" i="81"/>
  <c r="AL347" i="81"/>
  <c r="AL347" i="86"/>
  <c r="AL347" i="78"/>
  <c r="AQ342" i="86"/>
  <c r="AQ342" i="81"/>
  <c r="AQ342" i="78"/>
  <c r="AL237" i="81"/>
  <c r="AL237" i="78"/>
  <c r="AL237" i="86"/>
  <c r="AJ312" i="78"/>
  <c r="AJ312" i="81"/>
  <c r="AJ312" i="86"/>
  <c r="AQ326" i="86"/>
  <c r="AQ326" i="78"/>
  <c r="AQ326" i="81"/>
  <c r="AJ97" i="87"/>
  <c r="AJ97" i="73"/>
  <c r="AJ97" i="74"/>
  <c r="AJ97" i="75"/>
  <c r="AJ97" i="81"/>
  <c r="AJ97" i="78"/>
  <c r="AJ97" i="86"/>
  <c r="AI334" i="81"/>
  <c r="AI334" i="78"/>
  <c r="AI334" i="86"/>
  <c r="AQ241" i="78"/>
  <c r="AQ241" i="81"/>
  <c r="AQ241" i="86"/>
  <c r="AK286" i="78"/>
  <c r="AK286" i="86"/>
  <c r="AK286" i="81"/>
  <c r="AM327" i="81"/>
  <c r="AM327" i="86"/>
  <c r="AM327" i="78"/>
  <c r="AT223" i="86"/>
  <c r="AT223" i="81"/>
  <c r="AT223" i="78"/>
  <c r="AR335" i="78"/>
  <c r="AR335" i="86"/>
  <c r="AR335" i="81"/>
  <c r="AJ345" i="81"/>
  <c r="AJ345" i="86"/>
  <c r="AJ345" i="78"/>
  <c r="AJ196" i="74"/>
  <c r="AJ196" i="78"/>
  <c r="AJ196" i="75"/>
  <c r="AJ196" i="81"/>
  <c r="AJ196" i="87"/>
  <c r="AJ196" i="86"/>
  <c r="AJ196" i="73"/>
  <c r="AL346" i="86"/>
  <c r="AL346" i="81"/>
  <c r="AL346" i="78"/>
  <c r="AT235" i="81"/>
  <c r="AT235" i="86"/>
  <c r="AT235" i="78"/>
  <c r="AS364" i="81"/>
  <c r="AS364" i="86"/>
  <c r="AS364" i="78"/>
  <c r="AP345" i="86"/>
  <c r="AP345" i="81"/>
  <c r="AP345" i="78"/>
  <c r="AK243" i="81"/>
  <c r="AK243" i="78"/>
  <c r="AK243" i="86"/>
  <c r="AQ331" i="86"/>
  <c r="AQ331" i="81"/>
  <c r="AQ331" i="78"/>
  <c r="AR343" i="81"/>
  <c r="AR343" i="86"/>
  <c r="AR343" i="78"/>
  <c r="AT241" i="78"/>
  <c r="AT241" i="81"/>
  <c r="AT241" i="86"/>
  <c r="AQ268" i="81"/>
  <c r="AQ268" i="78"/>
  <c r="AQ268" i="86"/>
  <c r="AP277" i="78"/>
  <c r="AP277" i="81"/>
  <c r="AP277" i="86"/>
  <c r="AQ222" i="81"/>
  <c r="AQ222" i="86"/>
  <c r="AQ222" i="78"/>
  <c r="AJ317" i="86"/>
  <c r="AJ317" i="78"/>
  <c r="AJ317" i="81"/>
  <c r="AL315" i="86"/>
  <c r="AL315" i="81"/>
  <c r="AL315" i="78"/>
  <c r="AS277" i="78"/>
  <c r="AS277" i="81"/>
  <c r="AS277" i="86"/>
  <c r="AS265" i="86"/>
  <c r="AS265" i="81"/>
  <c r="AS265" i="78"/>
  <c r="AI290" i="81"/>
  <c r="AI290" i="86"/>
  <c r="AI290" i="78"/>
  <c r="AJ272" i="81"/>
  <c r="AJ272" i="86"/>
  <c r="AJ272" i="78"/>
  <c r="AK281" i="81"/>
  <c r="AK281" i="78"/>
  <c r="AK281" i="86"/>
  <c r="AI359" i="86"/>
  <c r="AI359" i="78"/>
  <c r="AI359" i="81"/>
  <c r="AQ333" i="78"/>
  <c r="AQ333" i="81"/>
  <c r="AQ333" i="86"/>
  <c r="AM348" i="86"/>
  <c r="AM348" i="78"/>
  <c r="AM348" i="81"/>
  <c r="AQ309" i="81"/>
  <c r="AQ309" i="86"/>
  <c r="AQ309" i="78"/>
  <c r="AJ293" i="86"/>
  <c r="AJ293" i="78"/>
  <c r="AJ293" i="81"/>
  <c r="AS257" i="86"/>
  <c r="AS257" i="78"/>
  <c r="AS257" i="81"/>
  <c r="AM322" i="78"/>
  <c r="AM322" i="81"/>
  <c r="AM322" i="86"/>
  <c r="AR223" i="81"/>
  <c r="AR223" i="78"/>
  <c r="AR223" i="86"/>
  <c r="AP220" i="87"/>
  <c r="AP220" i="86"/>
  <c r="AP220" i="73"/>
  <c r="AP220" i="78"/>
  <c r="AP220" i="74"/>
  <c r="AP220" i="81"/>
  <c r="AP220" i="75"/>
  <c r="AM277" i="81"/>
  <c r="AM277" i="86"/>
  <c r="AM277" i="78"/>
  <c r="AL303" i="81"/>
  <c r="AL303" i="78"/>
  <c r="AL303" i="86"/>
  <c r="AT362" i="81"/>
  <c r="AT362" i="78"/>
  <c r="AT362" i="86"/>
  <c r="AJ331" i="78"/>
  <c r="AJ331" i="81"/>
  <c r="AJ331" i="86"/>
  <c r="AQ347" i="81"/>
  <c r="AQ347" i="86"/>
  <c r="AQ347" i="78"/>
  <c r="AQ274" i="81"/>
  <c r="AQ274" i="86"/>
  <c r="AQ274" i="78"/>
  <c r="AL357" i="78"/>
  <c r="AL357" i="81"/>
  <c r="AL357" i="86"/>
  <c r="AR149" i="78"/>
  <c r="AR149" i="73"/>
  <c r="AR149" i="81"/>
  <c r="AR149" i="87"/>
  <c r="AR149" i="86"/>
  <c r="AR149" i="75"/>
  <c r="AR149" i="74"/>
  <c r="AQ223" i="81"/>
  <c r="AQ223" i="86"/>
  <c r="AQ223" i="78"/>
  <c r="AR293" i="86"/>
  <c r="AR293" i="81"/>
  <c r="AR293" i="78"/>
  <c r="AM209" i="75"/>
  <c r="AM209" i="86"/>
  <c r="AM209" i="73"/>
  <c r="AM209" i="78"/>
  <c r="AM209" i="74"/>
  <c r="AM209" i="87"/>
  <c r="AM209" i="81"/>
  <c r="AS260" i="86"/>
  <c r="AS260" i="78"/>
  <c r="AS260" i="81"/>
  <c r="AL342" i="86"/>
  <c r="AL342" i="78"/>
  <c r="AL342" i="81"/>
  <c r="AP302" i="81"/>
  <c r="AP302" i="86"/>
  <c r="AP302" i="78"/>
  <c r="AP346" i="81"/>
  <c r="AP346" i="86"/>
  <c r="AP346" i="78"/>
  <c r="AJ359" i="86"/>
  <c r="AJ359" i="81"/>
  <c r="AJ359" i="78"/>
  <c r="AM338" i="86"/>
  <c r="AM338" i="78"/>
  <c r="AM338" i="81"/>
  <c r="AL282" i="86"/>
  <c r="AL282" i="78"/>
  <c r="AL282" i="81"/>
  <c r="AP215" i="73"/>
  <c r="AP215" i="75"/>
  <c r="AP215" i="87"/>
  <c r="AP215" i="86"/>
  <c r="AP215" i="81"/>
  <c r="AP215" i="78"/>
  <c r="AP215" i="74"/>
  <c r="AJ236" i="81"/>
  <c r="AJ236" i="78"/>
  <c r="AJ236" i="86"/>
  <c r="AJ205" i="81"/>
  <c r="AJ205" i="73"/>
  <c r="AJ205" i="78"/>
  <c r="AJ205" i="87"/>
  <c r="AJ205" i="75"/>
  <c r="AJ205" i="74"/>
  <c r="AJ205" i="86"/>
  <c r="AS249" i="86"/>
  <c r="AS249" i="81"/>
  <c r="AS249" i="78"/>
  <c r="AS220" i="87"/>
  <c r="AS220" i="81"/>
  <c r="AS220" i="75"/>
  <c r="AS220" i="74"/>
  <c r="AS220" i="86"/>
  <c r="AS220" i="73"/>
  <c r="AS220" i="78"/>
  <c r="AR284" i="86"/>
  <c r="AR284" i="81"/>
  <c r="AR284" i="78"/>
  <c r="AS207" i="78"/>
  <c r="AS207" i="87"/>
  <c r="AS207" i="74"/>
  <c r="AS207" i="86"/>
  <c r="AS207" i="81"/>
  <c r="AS207" i="73"/>
  <c r="AS207" i="75"/>
  <c r="AP328" i="81"/>
  <c r="AP328" i="78"/>
  <c r="AP328" i="86"/>
  <c r="AM238" i="81"/>
  <c r="AM238" i="78"/>
  <c r="AM238" i="86"/>
  <c r="AM336" i="78"/>
  <c r="AM336" i="86"/>
  <c r="AM336" i="81"/>
  <c r="AR278" i="86"/>
  <c r="AR278" i="78"/>
  <c r="AR278" i="81"/>
  <c r="AT230" i="78"/>
  <c r="AT230" i="81"/>
  <c r="AT230" i="86"/>
  <c r="AS297" i="78"/>
  <c r="AS297" i="86"/>
  <c r="AS297" i="81"/>
  <c r="AJ16" i="86"/>
  <c r="AJ16" i="74"/>
  <c r="AJ16" i="81"/>
  <c r="AJ16" i="73"/>
  <c r="AJ16" i="75"/>
  <c r="AJ16" i="78"/>
  <c r="AJ16" i="87"/>
  <c r="AP245" i="81"/>
  <c r="AP245" i="78"/>
  <c r="AP245" i="86"/>
  <c r="AS275" i="78"/>
  <c r="AS275" i="86"/>
  <c r="AS275" i="81"/>
  <c r="AQ208" i="73"/>
  <c r="AQ208" i="75"/>
  <c r="AQ208" i="74"/>
  <c r="AQ208" i="86"/>
  <c r="AQ208" i="87"/>
  <c r="AQ208" i="78"/>
  <c r="AQ208" i="81"/>
  <c r="AP254" i="86"/>
  <c r="AP254" i="78"/>
  <c r="AP254" i="81"/>
  <c r="AM357" i="81"/>
  <c r="AM357" i="78"/>
  <c r="AM357" i="86"/>
  <c r="AS316" i="86"/>
  <c r="AS316" i="78"/>
  <c r="AS316" i="81"/>
  <c r="AL284" i="81"/>
  <c r="AL284" i="86"/>
  <c r="AL284" i="78"/>
  <c r="AK257" i="86"/>
  <c r="AK257" i="78"/>
  <c r="AK257" i="81"/>
  <c r="AS210" i="73"/>
  <c r="AS210" i="78"/>
  <c r="AS210" i="86"/>
  <c r="AS210" i="81"/>
  <c r="AS210" i="75"/>
  <c r="AS210" i="74"/>
  <c r="AS210" i="87"/>
  <c r="AM296" i="81"/>
  <c r="AM296" i="86"/>
  <c r="AM296" i="78"/>
  <c r="AM304" i="78"/>
  <c r="AM304" i="86"/>
  <c r="AM304" i="81"/>
  <c r="AQ301" i="86"/>
  <c r="AQ301" i="78"/>
  <c r="AQ301" i="81"/>
  <c r="AR348" i="81"/>
  <c r="AR348" i="78"/>
  <c r="AR348" i="86"/>
  <c r="AT286" i="81"/>
  <c r="AT286" i="86"/>
  <c r="AT286" i="78"/>
  <c r="AQ213" i="74"/>
  <c r="AQ213" i="73"/>
  <c r="AQ213" i="86"/>
  <c r="AQ213" i="87"/>
  <c r="AQ213" i="75"/>
  <c r="AQ213" i="81"/>
  <c r="AQ213" i="78"/>
  <c r="AR279" i="81"/>
  <c r="AR279" i="78"/>
  <c r="AR279" i="86"/>
  <c r="AI295" i="81"/>
  <c r="AI295" i="86"/>
  <c r="AI295" i="78"/>
  <c r="AR250" i="81"/>
  <c r="AR250" i="78"/>
  <c r="AR250" i="86"/>
  <c r="AQ344" i="86"/>
  <c r="AQ344" i="81"/>
  <c r="AQ344" i="78"/>
  <c r="AP363" i="81"/>
  <c r="AP363" i="86"/>
  <c r="AP363" i="78"/>
  <c r="AQ248" i="81"/>
  <c r="AQ248" i="78"/>
  <c r="AQ248" i="86"/>
  <c r="AR213" i="73"/>
  <c r="AR213" i="75"/>
  <c r="AR213" i="78"/>
  <c r="AR213" i="86"/>
  <c r="AR213" i="74"/>
  <c r="AR213" i="81"/>
  <c r="AR213" i="87"/>
  <c r="AP355" i="81"/>
  <c r="AP355" i="78"/>
  <c r="AP355" i="86"/>
  <c r="AS296" i="81"/>
  <c r="AS296" i="78"/>
  <c r="AS296" i="86"/>
  <c r="AT331" i="86"/>
  <c r="AT331" i="78"/>
  <c r="AT331" i="81"/>
  <c r="AQ269" i="86"/>
  <c r="AQ269" i="81"/>
  <c r="AQ269" i="78"/>
  <c r="AK235" i="78"/>
  <c r="AK235" i="86"/>
  <c r="AK235" i="81"/>
  <c r="AP69" i="81"/>
  <c r="AP69" i="74"/>
  <c r="AP69" i="78"/>
  <c r="AP69" i="73"/>
  <c r="AP69" i="87"/>
  <c r="AP69" i="86"/>
  <c r="AP69" i="75"/>
  <c r="AP250" i="78"/>
  <c r="AP250" i="81"/>
  <c r="AP250" i="86"/>
  <c r="AL216" i="74"/>
  <c r="AL216" i="87"/>
  <c r="AL216" i="86"/>
  <c r="AL216" i="73"/>
  <c r="AL216" i="78"/>
  <c r="AL216" i="81"/>
  <c r="AL216" i="75"/>
  <c r="AL334" i="86"/>
  <c r="AL334" i="81"/>
  <c r="AL334" i="78"/>
  <c r="AR337" i="86"/>
  <c r="AR337" i="78"/>
  <c r="AR337" i="81"/>
  <c r="AR362" i="81"/>
  <c r="AR362" i="78"/>
  <c r="AR362" i="86"/>
  <c r="AJ177" i="73"/>
  <c r="AJ177" i="75"/>
  <c r="AJ177" i="78"/>
  <c r="AJ177" i="81"/>
  <c r="AJ177" i="74"/>
  <c r="AJ177" i="87"/>
  <c r="AJ177" i="86"/>
  <c r="AI213" i="75"/>
  <c r="AI213" i="87"/>
  <c r="AI213" i="86"/>
  <c r="AI213" i="73"/>
  <c r="AI213" i="74"/>
  <c r="AI213" i="81"/>
  <c r="AI213" i="78"/>
  <c r="AS243" i="81"/>
  <c r="AS243" i="86"/>
  <c r="AS243" i="78"/>
  <c r="AK206" i="73"/>
  <c r="AK206" i="74"/>
  <c r="AK206" i="78"/>
  <c r="AK206" i="81"/>
  <c r="AK206" i="75"/>
  <c r="AK206" i="87"/>
  <c r="AK206" i="86"/>
  <c r="AT267" i="86"/>
  <c r="AT267" i="81"/>
  <c r="AT267" i="78"/>
  <c r="AK328" i="81"/>
  <c r="AK328" i="86"/>
  <c r="AK328" i="78"/>
  <c r="AL258" i="78"/>
  <c r="AL258" i="81"/>
  <c r="AL258" i="86"/>
  <c r="AP226" i="86"/>
  <c r="AP226" i="78"/>
  <c r="AP226" i="81"/>
  <c r="AK176" i="73"/>
  <c r="AK176" i="75"/>
  <c r="AK176" i="81"/>
  <c r="AK176" i="78"/>
  <c r="AK176" i="74"/>
  <c r="AK176" i="86"/>
  <c r="AK176" i="87"/>
  <c r="AR234" i="81"/>
  <c r="AR234" i="86"/>
  <c r="AR234" i="78"/>
  <c r="AL320" i="78"/>
  <c r="AL320" i="86"/>
  <c r="AL320" i="81"/>
  <c r="AL333" i="78"/>
  <c r="AL333" i="86"/>
  <c r="AL333" i="81"/>
  <c r="AR212" i="75"/>
  <c r="AR212" i="78"/>
  <c r="AR212" i="74"/>
  <c r="AR212" i="87"/>
  <c r="AR212" i="73"/>
  <c r="AR212" i="86"/>
  <c r="AR212" i="81"/>
  <c r="AK325" i="81"/>
  <c r="AK325" i="78"/>
  <c r="AK325" i="86"/>
  <c r="AS320" i="78"/>
  <c r="AS320" i="86"/>
  <c r="AS320" i="81"/>
  <c r="AK339" i="86"/>
  <c r="AK339" i="78"/>
  <c r="AK339" i="81"/>
  <c r="AJ326" i="78"/>
  <c r="AJ326" i="81"/>
  <c r="AJ326" i="86"/>
  <c r="AK252" i="86"/>
  <c r="AK252" i="78"/>
  <c r="AK252" i="81"/>
  <c r="AQ356" i="78"/>
  <c r="AQ356" i="81"/>
  <c r="AQ356" i="86"/>
  <c r="AJ242" i="86"/>
  <c r="AJ242" i="81"/>
  <c r="AJ242" i="78"/>
  <c r="AL275" i="78"/>
  <c r="AL275" i="86"/>
  <c r="AL275" i="81"/>
  <c r="AM257" i="86"/>
  <c r="AM257" i="81"/>
  <c r="AM257" i="78"/>
  <c r="AJ261" i="86"/>
  <c r="AJ261" i="78"/>
  <c r="AJ261" i="81"/>
  <c r="AR251" i="86"/>
  <c r="AR251" i="81"/>
  <c r="AR251" i="78"/>
  <c r="AI242" i="78"/>
  <c r="AI242" i="81"/>
  <c r="AI242" i="86"/>
  <c r="AQ311" i="81"/>
  <c r="AQ311" i="86"/>
  <c r="AQ311" i="78"/>
  <c r="AJ329" i="78"/>
  <c r="AJ329" i="81"/>
  <c r="AJ329" i="86"/>
  <c r="AI353" i="78"/>
  <c r="AI353" i="81"/>
  <c r="AI353" i="86"/>
  <c r="AK302" i="78"/>
  <c r="AK302" i="86"/>
  <c r="AK302" i="81"/>
  <c r="AP286" i="78"/>
  <c r="AP286" i="86"/>
  <c r="AP286" i="81"/>
  <c r="AQ280" i="86"/>
  <c r="AQ280" i="81"/>
  <c r="AQ280" i="78"/>
  <c r="AM318" i="86"/>
  <c r="AM318" i="78"/>
  <c r="AM318" i="81"/>
  <c r="AK333" i="78"/>
  <c r="AK333" i="81"/>
  <c r="AK333" i="86"/>
  <c r="AT274" i="78"/>
  <c r="AT274" i="81"/>
  <c r="AT274" i="86"/>
  <c r="AM284" i="81"/>
  <c r="AM284" i="86"/>
  <c r="AM284" i="78"/>
  <c r="AL251" i="81"/>
  <c r="AL251" i="86"/>
  <c r="AL251" i="78"/>
  <c r="AK350" i="81"/>
  <c r="AK350" i="86"/>
  <c r="AK350" i="78"/>
  <c r="AS214" i="78"/>
  <c r="AS214" i="86"/>
  <c r="AS214" i="75"/>
  <c r="AS214" i="73"/>
  <c r="AS214" i="87"/>
  <c r="AS214" i="74"/>
  <c r="AS214" i="81"/>
  <c r="AM30" i="81"/>
  <c r="AM30" i="78"/>
  <c r="AM30" i="73"/>
  <c r="AM30" i="86"/>
  <c r="AM30" i="75"/>
  <c r="AM30" i="74"/>
  <c r="AM30" i="87"/>
  <c r="AP273" i="78"/>
  <c r="AP273" i="81"/>
  <c r="AP273" i="86"/>
  <c r="AK296" i="86"/>
  <c r="AK296" i="78"/>
  <c r="AK296" i="81"/>
  <c r="AP257" i="78"/>
  <c r="AP257" i="86"/>
  <c r="AP257" i="81"/>
  <c r="AK263" i="81"/>
  <c r="AK263" i="78"/>
  <c r="AK263" i="86"/>
  <c r="AK218" i="75"/>
  <c r="AK218" i="73"/>
  <c r="AK218" i="86"/>
  <c r="AK218" i="81"/>
  <c r="AK218" i="74"/>
  <c r="AK218" i="78"/>
  <c r="AK218" i="87"/>
  <c r="AI262" i="86"/>
  <c r="AI262" i="78"/>
  <c r="AI262" i="81"/>
  <c r="AL353" i="78"/>
  <c r="AL353" i="81"/>
  <c r="AL353" i="86"/>
  <c r="AI323" i="81"/>
  <c r="AI323" i="78"/>
  <c r="AI323" i="86"/>
  <c r="AJ323" i="81"/>
  <c r="AJ323" i="86"/>
  <c r="AJ323" i="78"/>
  <c r="AT290" i="86"/>
  <c r="AT290" i="78"/>
  <c r="AT290" i="81"/>
  <c r="AI358" i="86"/>
  <c r="AI358" i="78"/>
  <c r="AI358" i="81"/>
  <c r="AM260" i="78"/>
  <c r="AM260" i="86"/>
  <c r="AM260" i="81"/>
  <c r="AI285" i="81"/>
  <c r="AI285" i="86"/>
  <c r="AI285" i="78"/>
  <c r="AS291" i="81"/>
  <c r="AS291" i="78"/>
  <c r="AS291" i="86"/>
  <c r="AT214" i="73"/>
  <c r="AT214" i="87"/>
  <c r="AT214" i="81"/>
  <c r="AT214" i="75"/>
  <c r="AT214" i="86"/>
  <c r="AT214" i="74"/>
  <c r="AT214" i="78"/>
  <c r="AM241" i="81"/>
  <c r="AM241" i="78"/>
  <c r="AM241" i="86"/>
  <c r="AI300" i="86"/>
  <c r="AI300" i="78"/>
  <c r="AI300" i="81"/>
  <c r="AM247" i="78"/>
  <c r="AM247" i="86"/>
  <c r="AM247" i="81"/>
  <c r="AI350" i="81"/>
  <c r="AI350" i="86"/>
  <c r="AI350" i="78"/>
  <c r="AQ271" i="78"/>
  <c r="AQ271" i="81"/>
  <c r="AQ271" i="86"/>
  <c r="AT248" i="86"/>
  <c r="AT248" i="81"/>
  <c r="AT248" i="78"/>
  <c r="AK275" i="78"/>
  <c r="AK275" i="86"/>
  <c r="AK275" i="81"/>
  <c r="AS282" i="86"/>
  <c r="AS282" i="78"/>
  <c r="AS282" i="81"/>
  <c r="AL260" i="81"/>
  <c r="AL260" i="86"/>
  <c r="AL260" i="78"/>
  <c r="AI317" i="81"/>
  <c r="AI317" i="86"/>
  <c r="AI317" i="78"/>
  <c r="AT311" i="78"/>
  <c r="AT311" i="81"/>
  <c r="AT311" i="86"/>
  <c r="AQ293" i="78"/>
  <c r="AQ293" i="86"/>
  <c r="AQ293" i="81"/>
  <c r="E11" i="78"/>
  <c r="E10" i="78"/>
  <c r="E5" i="81"/>
  <c r="E16" i="81"/>
  <c r="E14" i="78"/>
  <c r="E27" i="78"/>
  <c r="E25" i="81"/>
  <c r="E6" i="78"/>
  <c r="E7" i="78"/>
  <c r="E14" i="81"/>
  <c r="E7" i="81"/>
  <c r="E6" i="81"/>
  <c r="E23" i="81"/>
  <c r="E12" i="81"/>
  <c r="E25" i="78"/>
  <c r="E21" i="78"/>
  <c r="E24" i="78"/>
  <c r="E12" i="78"/>
  <c r="E28" i="81"/>
  <c r="E24" i="81"/>
  <c r="E21" i="81"/>
  <c r="E10" i="81"/>
  <c r="E20" i="78"/>
  <c r="E9" i="78"/>
  <c r="E8" i="78"/>
  <c r="E16" i="78"/>
  <c r="E28" i="78"/>
  <c r="E5" i="78"/>
  <c r="E26" i="78"/>
  <c r="E9" i="81"/>
  <c r="E8" i="81"/>
  <c r="E22" i="81"/>
  <c r="E20" i="81"/>
  <c r="E19" i="81"/>
  <c r="E11" i="81"/>
  <c r="AM65" i="63"/>
  <c r="E19" i="78"/>
  <c r="E13" i="81"/>
  <c r="E26" i="81"/>
  <c r="E17" i="81"/>
  <c r="E15" i="81"/>
  <c r="E18" i="78"/>
  <c r="E22" i="78"/>
  <c r="E17" i="78"/>
  <c r="E23" i="78"/>
  <c r="E13" i="78"/>
  <c r="E15" i="78"/>
  <c r="E18" i="81"/>
  <c r="E27" i="81"/>
  <c r="AX65" i="63" l="1"/>
  <c r="AN267" i="78"/>
  <c r="AN261" i="78"/>
  <c r="AN123" i="78"/>
  <c r="AN30" i="78"/>
  <c r="AN208" i="78"/>
  <c r="AN252" i="78"/>
  <c r="AN213" i="78"/>
  <c r="AN292" i="78"/>
  <c r="AN78" i="78"/>
  <c r="AN250" i="78"/>
  <c r="AN141" i="78"/>
  <c r="AN258" i="78"/>
  <c r="AN28" i="78"/>
  <c r="AN142" i="78"/>
  <c r="AN41" i="78"/>
  <c r="AN136" i="78"/>
  <c r="AN195" i="78"/>
  <c r="AN209" i="78"/>
  <c r="AN71" i="78"/>
  <c r="AN143" i="78"/>
  <c r="AN323" i="78"/>
  <c r="AN31" i="78"/>
  <c r="AN53" i="78"/>
  <c r="AN249" i="78"/>
  <c r="AN223" i="78"/>
  <c r="AN112" i="78"/>
  <c r="AN283" i="78"/>
  <c r="AN15" i="78"/>
  <c r="AN97" i="78"/>
  <c r="AN189" i="78"/>
  <c r="AN325" i="78"/>
  <c r="AN199" i="78"/>
  <c r="AN343" i="78"/>
  <c r="AN360" i="78"/>
  <c r="AN197" i="78"/>
  <c r="AN347" i="78"/>
  <c r="AN151" i="78"/>
  <c r="AN99" i="78"/>
  <c r="AN8" i="78"/>
  <c r="AN293" i="78"/>
  <c r="AN291" i="78"/>
  <c r="AN9" i="78"/>
  <c r="AN313" i="78"/>
  <c r="AN29" i="78"/>
  <c r="AN47" i="78"/>
  <c r="AN198" i="78"/>
  <c r="AN212" i="78"/>
  <c r="AN62" i="78"/>
  <c r="AN294" i="78"/>
  <c r="AN324" i="78"/>
  <c r="AN211" i="78"/>
  <c r="AN275" i="78"/>
  <c r="AN82" i="78"/>
  <c r="AN239" i="78"/>
  <c r="AN218" i="78"/>
  <c r="AN86" i="78"/>
  <c r="AN196" i="78"/>
  <c r="AN12" i="78"/>
  <c r="AN222" i="78"/>
  <c r="AN300" i="78"/>
  <c r="AN205" i="78"/>
  <c r="AN37" i="78"/>
  <c r="AN336" i="78"/>
  <c r="AN263" i="78"/>
  <c r="AN131" i="78"/>
  <c r="AN106" i="78"/>
  <c r="AN338" i="78"/>
  <c r="AN73" i="78"/>
  <c r="AN188" i="78"/>
  <c r="AN262" i="78"/>
  <c r="AN251" i="78"/>
  <c r="AN253" i="78"/>
  <c r="AN155" i="78"/>
  <c r="AN335" i="78"/>
  <c r="AN13" i="78"/>
  <c r="AN201" i="78"/>
  <c r="AN135" i="78"/>
  <c r="AN185" i="78"/>
  <c r="AN346" i="78"/>
  <c r="AN157" i="78"/>
  <c r="AN101" i="78"/>
  <c r="AN139" i="78"/>
  <c r="AN217" i="78"/>
  <c r="AN153" i="78"/>
  <c r="AN216" i="78"/>
  <c r="AN109" i="78"/>
  <c r="AN27" i="78"/>
  <c r="AN322" i="78"/>
  <c r="AN58" i="78"/>
  <c r="AN180" i="78"/>
  <c r="AN295" i="78"/>
  <c r="AN7" i="78"/>
  <c r="AN358" i="78"/>
  <c r="AN301" i="78"/>
  <c r="AN326" i="78"/>
  <c r="AN194" i="78"/>
  <c r="AN57" i="78"/>
  <c r="AN172" i="78"/>
  <c r="AN170" i="78"/>
  <c r="AN191" i="78"/>
  <c r="AN349" i="78"/>
  <c r="AN345" i="78"/>
  <c r="AN87" i="78"/>
  <c r="AN174" i="78"/>
  <c r="AN127" i="78"/>
  <c r="AN307" i="78"/>
  <c r="AN243" i="78"/>
  <c r="AN161" i="78"/>
  <c r="AN233" i="78"/>
  <c r="AN234" i="78"/>
  <c r="AN241" i="78"/>
  <c r="AN124" i="78"/>
  <c r="AN277" i="78"/>
  <c r="AN95" i="78"/>
  <c r="AN200" i="78"/>
  <c r="AN344" i="78"/>
  <c r="AN88" i="78"/>
  <c r="AN240" i="78"/>
  <c r="AN145" i="78"/>
  <c r="AN321" i="78"/>
  <c r="AN44" i="78"/>
  <c r="AN290" i="78"/>
  <c r="AN55" i="78"/>
  <c r="AN138" i="78"/>
  <c r="AN133" i="78"/>
  <c r="AN23" i="78"/>
  <c r="AN100" i="78"/>
  <c r="AN340" i="78"/>
  <c r="AN179" i="78"/>
  <c r="AN361" i="78"/>
  <c r="AN168" i="78"/>
  <c r="AN116" i="78"/>
  <c r="AN147" i="78"/>
  <c r="AN298" i="78"/>
  <c r="AN89" i="78"/>
  <c r="AN207" i="78"/>
  <c r="AN247" i="78"/>
  <c r="AN339" i="78"/>
  <c r="AN266" i="78"/>
  <c r="AN63" i="78"/>
  <c r="AN220" i="78"/>
  <c r="AN35" i="78"/>
  <c r="AN146" i="78"/>
  <c r="AN93" i="78"/>
  <c r="AN68" i="78"/>
  <c r="AN10" i="78"/>
  <c r="AN309" i="78"/>
  <c r="AN329" i="78"/>
  <c r="AN122" i="78"/>
  <c r="AN144" i="78"/>
  <c r="AN219" i="78"/>
  <c r="AN276" i="78"/>
  <c r="AN364" i="78"/>
  <c r="AN108" i="78"/>
  <c r="AN237" i="78"/>
  <c r="AN274" i="78"/>
  <c r="AN34" i="78"/>
  <c r="AN32" i="78"/>
  <c r="AN19" i="78"/>
  <c r="AN210" i="78"/>
  <c r="AN254" i="78"/>
  <c r="AN314" i="78"/>
  <c r="AN67" i="78"/>
  <c r="AN206" i="78"/>
  <c r="AN70" i="78"/>
  <c r="AN158" i="78"/>
  <c r="AN270" i="78"/>
  <c r="AN215" i="78"/>
  <c r="AN184" i="78"/>
  <c r="AN308" i="78"/>
  <c r="AN299" i="78"/>
  <c r="AN317" i="78"/>
  <c r="AN287" i="78"/>
  <c r="AN305" i="78"/>
  <c r="AN107" i="78"/>
  <c r="AN84" i="78"/>
  <c r="AN328" i="78"/>
  <c r="AN49" i="78"/>
  <c r="AN288" i="78"/>
  <c r="AN74" i="78"/>
  <c r="AN318" i="78"/>
  <c r="AN38" i="78"/>
  <c r="AN312" i="78"/>
  <c r="AN134" i="78"/>
  <c r="AN310" i="78"/>
  <c r="AN79" i="78"/>
  <c r="AN24" i="78"/>
  <c r="AN327" i="78"/>
  <c r="AN166" i="78"/>
  <c r="AN40" i="78"/>
  <c r="AN203" i="78"/>
  <c r="AN26" i="78"/>
  <c r="AN228" i="78"/>
  <c r="AN114" i="78"/>
  <c r="AN248" i="78"/>
  <c r="AN5" i="78"/>
  <c r="AN225" i="78"/>
  <c r="AN18" i="78"/>
  <c r="AN154" i="78"/>
  <c r="AN280" i="78"/>
  <c r="AN260" i="78"/>
  <c r="AN160" i="78"/>
  <c r="AN64" i="78"/>
  <c r="AN175" i="78"/>
  <c r="AN257" i="78"/>
  <c r="AN48" i="78"/>
  <c r="AN334" i="78"/>
  <c r="AN167" i="78"/>
  <c r="AN45" i="78"/>
  <c r="AN272" i="78"/>
  <c r="AN39" i="78"/>
  <c r="AN120" i="78"/>
  <c r="AN359" i="78"/>
  <c r="AN14" i="78"/>
  <c r="AN117" i="78"/>
  <c r="AN177" i="78"/>
  <c r="AN226" i="78"/>
  <c r="AN363" i="78"/>
  <c r="AN69" i="78"/>
  <c r="AN165" i="78"/>
  <c r="AN357" i="78"/>
  <c r="AN230" i="78"/>
  <c r="AN80" i="78"/>
  <c r="AN303" i="78"/>
  <c r="AN246" i="78"/>
  <c r="AN331" i="78"/>
  <c r="AN98" i="78"/>
  <c r="AN94" i="78"/>
  <c r="AN282" i="78"/>
  <c r="AN284" i="78"/>
  <c r="AN148" i="78"/>
  <c r="AN229" i="78"/>
  <c r="AN105" i="78"/>
  <c r="AN76" i="78"/>
  <c r="AN319" i="78"/>
  <c r="AN285" i="78"/>
  <c r="AN187" i="78"/>
  <c r="AN52" i="78"/>
  <c r="AN204" i="78"/>
  <c r="AN22" i="78"/>
  <c r="AN25" i="78"/>
  <c r="AN83" i="78"/>
  <c r="AN132" i="78"/>
  <c r="AN42" i="78"/>
  <c r="AN348" i="78"/>
  <c r="AN306" i="78"/>
  <c r="AN271" i="78"/>
  <c r="AN169" i="78"/>
  <c r="AN245" i="78"/>
  <c r="AN255" i="78"/>
  <c r="AN66" i="78"/>
  <c r="AN181" i="78"/>
  <c r="AN354" i="78"/>
  <c r="AN51" i="78"/>
  <c r="AN121" i="78"/>
  <c r="AN352" i="78"/>
  <c r="AN244" i="78"/>
  <c r="AN330" i="78"/>
  <c r="AN162" i="78"/>
  <c r="AN130" i="78"/>
  <c r="AN163" i="78"/>
  <c r="AN190" i="78"/>
  <c r="AN173" i="78"/>
  <c r="AN65" i="78"/>
  <c r="AN150" i="78"/>
  <c r="AN221" i="78"/>
  <c r="AN140" i="78"/>
  <c r="AN353" i="78"/>
  <c r="AN333" i="78"/>
  <c r="AN273" i="78"/>
  <c r="AN311" i="78"/>
  <c r="AN356" i="78"/>
  <c r="AN17" i="78"/>
  <c r="AN91" i="78"/>
  <c r="AN21" i="78"/>
  <c r="AN350" i="78"/>
  <c r="AN231" i="78"/>
  <c r="AN176" i="78"/>
  <c r="AN265" i="78"/>
  <c r="AN81" i="78"/>
  <c r="AN60" i="78"/>
  <c r="AN214" i="78"/>
  <c r="AN238" i="78"/>
  <c r="AN269" i="78"/>
  <c r="AN264" i="78"/>
  <c r="AN72" i="78"/>
  <c r="AN119" i="78"/>
  <c r="AN337" i="78"/>
  <c r="AN50" i="78"/>
  <c r="AN46" i="78"/>
  <c r="AN43" i="78"/>
  <c r="AN193" i="78"/>
  <c r="AN268" i="78"/>
  <c r="AN341" i="78"/>
  <c r="AN75" i="78"/>
  <c r="AN149" i="78"/>
  <c r="AN242" i="78"/>
  <c r="AN278" i="78"/>
  <c r="AN259" i="78"/>
  <c r="AN20" i="78"/>
  <c r="AN59" i="78"/>
  <c r="AN159" i="78"/>
  <c r="AN90" i="78"/>
  <c r="AN297" i="78"/>
  <c r="AN104" i="78"/>
  <c r="AN192" i="78"/>
  <c r="AN137" i="78"/>
  <c r="AN320" i="78"/>
  <c r="AN110" i="78"/>
  <c r="AN227" i="78"/>
  <c r="AN115" i="78"/>
  <c r="AN126" i="78"/>
  <c r="AN77" i="78"/>
  <c r="AN103" i="78"/>
  <c r="AN342" i="78"/>
  <c r="AN281" i="78"/>
  <c r="AN355" i="78"/>
  <c r="AN6" i="78"/>
  <c r="AN156" i="78"/>
  <c r="AN16" i="78"/>
  <c r="AN178" i="78"/>
  <c r="AN85" i="78"/>
  <c r="AN61" i="78"/>
  <c r="AN129" i="78"/>
  <c r="AN56" i="78"/>
  <c r="AN183" i="78"/>
  <c r="AN186" i="78"/>
  <c r="AN111" i="78"/>
  <c r="AN36" i="78"/>
  <c r="AN171" i="78"/>
  <c r="AN289" i="78"/>
  <c r="AN202" i="78"/>
  <c r="AN332" i="78"/>
  <c r="AN316" i="78"/>
  <c r="AN351" i="78"/>
  <c r="AN232" i="78"/>
  <c r="AN102" i="78"/>
  <c r="AN256" i="78"/>
  <c r="AN286" i="78"/>
  <c r="AN113" i="78"/>
  <c r="AN182" i="78"/>
  <c r="AN96" i="78"/>
  <c r="AN33" i="78"/>
  <c r="AN304" i="78"/>
  <c r="AN164" i="78"/>
  <c r="AN236" i="78"/>
  <c r="AN315" i="78"/>
  <c r="AN92" i="78"/>
  <c r="AN125" i="78"/>
  <c r="AN235" i="78"/>
  <c r="AN279" i="78"/>
  <c r="AN296" i="78"/>
  <c r="AN128" i="78"/>
  <c r="AN118" i="78"/>
  <c r="AN152" i="78"/>
  <c r="AN362" i="78"/>
  <c r="AN302" i="78"/>
  <c r="AN224" i="78"/>
  <c r="AN11" i="78"/>
  <c r="AN54" i="78"/>
  <c r="AN39" i="81"/>
  <c r="AN229" i="81"/>
  <c r="AN362" i="81"/>
  <c r="AN268" i="81"/>
  <c r="AN227" i="81"/>
  <c r="AN137" i="81"/>
  <c r="AN261" i="81"/>
  <c r="AN43" i="81"/>
  <c r="AN112" i="81"/>
  <c r="AN70" i="81"/>
  <c r="AN42" i="81"/>
  <c r="AN306" i="81"/>
  <c r="AN138" i="81"/>
  <c r="AN234" i="81"/>
  <c r="AN148" i="81"/>
  <c r="AN247" i="81"/>
  <c r="AN59" i="81"/>
  <c r="AN40" i="81"/>
  <c r="AN188" i="81"/>
  <c r="AN242" i="81"/>
  <c r="AN173" i="81"/>
  <c r="AN175" i="81"/>
  <c r="AN105" i="81"/>
  <c r="AN22" i="81"/>
  <c r="AN78" i="81"/>
  <c r="AN182" i="81"/>
  <c r="AN197" i="81"/>
  <c r="AN270" i="81"/>
  <c r="AN101" i="81"/>
  <c r="AN174" i="81"/>
  <c r="AN14" i="81"/>
  <c r="AN257" i="81"/>
  <c r="AN130" i="81"/>
  <c r="AN321" i="81"/>
  <c r="AN233" i="81"/>
  <c r="AN163" i="81"/>
  <c r="AN319" i="81"/>
  <c r="AN54" i="81"/>
  <c r="AN254" i="81"/>
  <c r="AN364" i="81"/>
  <c r="AN258" i="81"/>
  <c r="AN21" i="81"/>
  <c r="AN220" i="81"/>
  <c r="AN341" i="81"/>
  <c r="AN351" i="81"/>
  <c r="AN125" i="81"/>
  <c r="AN113" i="81"/>
  <c r="AN133" i="81"/>
  <c r="AN89" i="81"/>
  <c r="AN49" i="81"/>
  <c r="AN264" i="81"/>
  <c r="AN171" i="81"/>
  <c r="AN19" i="81"/>
  <c r="AN316" i="81"/>
  <c r="AN181" i="81"/>
  <c r="AN74" i="81"/>
  <c r="AN144" i="81"/>
  <c r="AN110" i="81"/>
  <c r="AN45" i="81"/>
  <c r="AN51" i="81"/>
  <c r="AN298" i="81"/>
  <c r="AN139" i="81"/>
  <c r="AN87" i="81"/>
  <c r="AN255" i="81"/>
  <c r="AN32" i="81"/>
  <c r="AN346" i="81"/>
  <c r="AN131" i="81"/>
  <c r="AN88" i="81"/>
  <c r="AN284" i="81"/>
  <c r="AN60" i="81"/>
  <c r="AN331" i="81"/>
  <c r="AN26" i="81"/>
  <c r="AN135" i="81"/>
  <c r="AN84" i="81"/>
  <c r="AN120" i="81"/>
  <c r="AN126" i="81"/>
  <c r="AN41" i="81"/>
  <c r="AN33" i="81"/>
  <c r="AN20" i="81"/>
  <c r="AN18" i="81"/>
  <c r="AN250" i="81"/>
  <c r="AN360" i="81"/>
  <c r="AN310" i="81"/>
  <c r="AN228" i="81"/>
  <c r="AN141" i="81"/>
  <c r="AN340" i="81"/>
  <c r="AN142" i="81"/>
  <c r="AN239" i="81"/>
  <c r="AN217" i="81"/>
  <c r="AN189" i="81"/>
  <c r="AN342" i="81"/>
  <c r="AN50" i="81"/>
  <c r="AN81" i="81"/>
  <c r="AN196" i="81"/>
  <c r="AN206" i="81"/>
  <c r="AN179" i="81"/>
  <c r="AN207" i="81"/>
  <c r="AN187" i="81"/>
  <c r="AN145" i="81"/>
  <c r="AN263" i="81"/>
  <c r="AN253" i="81"/>
  <c r="AN151" i="81"/>
  <c r="AN123" i="81"/>
  <c r="AN277" i="81"/>
  <c r="AN209" i="81"/>
  <c r="AN333" i="81"/>
  <c r="AN336" i="81"/>
  <c r="AN265" i="81"/>
  <c r="AN219" i="81"/>
  <c r="AN252" i="81"/>
  <c r="AN240" i="81"/>
  <c r="AN7" i="81"/>
  <c r="AN237" i="81"/>
  <c r="AN83" i="81"/>
  <c r="AN143" i="81"/>
  <c r="AN243" i="81"/>
  <c r="AN354" i="81"/>
  <c r="AN282" i="81"/>
  <c r="AN119" i="81"/>
  <c r="AN169" i="81"/>
  <c r="AN98" i="81"/>
  <c r="AN127" i="81"/>
  <c r="AN314" i="81"/>
  <c r="AN225" i="81"/>
  <c r="AN186" i="81"/>
  <c r="AN48" i="81"/>
  <c r="AN157" i="81"/>
  <c r="AN190" i="81"/>
  <c r="AN97" i="81"/>
  <c r="AN150" i="81"/>
  <c r="AN69" i="81"/>
  <c r="AN94" i="81"/>
  <c r="AN329" i="81"/>
  <c r="AN82" i="81"/>
  <c r="AN128" i="81"/>
  <c r="AN266" i="81"/>
  <c r="AN212" i="81"/>
  <c r="AN79" i="81"/>
  <c r="AN208" i="81"/>
  <c r="AN293" i="81"/>
  <c r="AN191" i="81"/>
  <c r="AN327" i="81"/>
  <c r="AN176" i="81"/>
  <c r="AN300" i="81"/>
  <c r="AN136" i="81"/>
  <c r="AN30" i="81"/>
  <c r="AN292" i="81"/>
  <c r="AN330" i="81"/>
  <c r="AN71" i="81"/>
  <c r="AN165" i="81"/>
  <c r="AN134" i="81"/>
  <c r="AN267" i="81"/>
  <c r="AN63" i="81"/>
  <c r="AN335" i="81"/>
  <c r="AN289" i="81"/>
  <c r="AN248" i="81"/>
  <c r="AN202" i="81"/>
  <c r="AN309" i="81"/>
  <c r="AN203" i="81"/>
  <c r="AN44" i="81"/>
  <c r="AN167" i="81"/>
  <c r="AN77" i="81"/>
  <c r="AN109" i="81"/>
  <c r="AN356" i="81"/>
  <c r="AN231" i="81"/>
  <c r="AN221" i="81"/>
  <c r="AN140" i="81"/>
  <c r="AN61" i="81"/>
  <c r="AN16" i="81"/>
  <c r="AN106" i="81"/>
  <c r="AN35" i="81"/>
  <c r="AN66" i="81"/>
  <c r="AN328" i="81"/>
  <c r="AN218" i="81"/>
  <c r="AN161" i="81"/>
  <c r="AN343" i="81"/>
  <c r="AN53" i="81"/>
  <c r="AN38" i="81"/>
  <c r="AN299" i="81"/>
  <c r="AN204" i="81"/>
  <c r="AN23" i="81"/>
  <c r="AN34" i="81"/>
  <c r="AN238" i="81"/>
  <c r="AN290" i="81"/>
  <c r="AN11" i="81"/>
  <c r="AN211" i="81"/>
  <c r="AN334" i="81"/>
  <c r="AN192" i="81"/>
  <c r="AN6" i="81"/>
  <c r="AN75" i="81"/>
  <c r="AN107" i="81"/>
  <c r="AN348" i="81"/>
  <c r="AN338" i="81"/>
  <c r="AN95" i="81"/>
  <c r="AN64" i="81"/>
  <c r="AN37" i="81"/>
  <c r="AN102" i="81"/>
  <c r="AN170" i="81"/>
  <c r="AN172" i="81"/>
  <c r="AN162" i="81"/>
  <c r="AN271" i="81"/>
  <c r="AN154" i="81"/>
  <c r="AN304" i="81"/>
  <c r="AN279" i="81"/>
  <c r="AN245" i="81"/>
  <c r="AN117" i="81"/>
  <c r="AN305" i="81"/>
  <c r="AN57" i="81"/>
  <c r="AN177" i="81"/>
  <c r="AN283" i="81"/>
  <c r="AN353" i="81"/>
  <c r="AN276" i="81"/>
  <c r="AN58" i="81"/>
  <c r="AN226" i="81"/>
  <c r="AN92" i="81"/>
  <c r="AN317" i="81"/>
  <c r="AN230" i="81"/>
  <c r="AN275" i="81"/>
  <c r="AN241" i="81"/>
  <c r="AN210" i="81"/>
  <c r="AN17" i="81"/>
  <c r="AN344" i="81"/>
  <c r="AN93" i="81"/>
  <c r="AN355" i="81"/>
  <c r="AN80" i="81"/>
  <c r="AN326" i="81"/>
  <c r="AN103" i="81"/>
  <c r="AN180" i="81"/>
  <c r="AN358" i="81"/>
  <c r="AN337" i="81"/>
  <c r="AN301" i="81"/>
  <c r="AN350" i="81"/>
  <c r="AN294" i="81"/>
  <c r="AN288" i="81"/>
  <c r="AN322" i="81"/>
  <c r="AN96" i="81"/>
  <c r="AN215" i="81"/>
  <c r="AN363" i="81"/>
  <c r="AN24" i="81"/>
  <c r="AN85" i="81"/>
  <c r="AN116" i="81"/>
  <c r="AN291" i="81"/>
  <c r="AN320" i="81"/>
  <c r="AN272" i="81"/>
  <c r="AN104" i="81"/>
  <c r="AN332" i="81"/>
  <c r="AN313" i="81"/>
  <c r="AN260" i="81"/>
  <c r="AN90" i="81"/>
  <c r="AN100" i="81"/>
  <c r="AN224" i="81"/>
  <c r="AN28" i="81"/>
  <c r="AN158" i="81"/>
  <c r="AN115" i="81"/>
  <c r="AN357" i="81"/>
  <c r="AN232" i="81"/>
  <c r="AN153" i="81"/>
  <c r="AN152" i="81"/>
  <c r="AN13" i="81"/>
  <c r="AN132" i="81"/>
  <c r="AN73" i="81"/>
  <c r="AN307" i="81"/>
  <c r="AN8" i="81"/>
  <c r="AN9" i="81"/>
  <c r="AN286" i="81"/>
  <c r="AN201" i="81"/>
  <c r="AN236" i="81"/>
  <c r="AN295" i="81"/>
  <c r="AN347" i="81"/>
  <c r="AN118" i="81"/>
  <c r="AN315" i="81"/>
  <c r="AN303" i="81"/>
  <c r="AN223" i="81"/>
  <c r="AN121" i="81"/>
  <c r="AN47" i="81"/>
  <c r="AN67" i="81"/>
  <c r="AN287" i="81"/>
  <c r="AN91" i="81"/>
  <c r="AN178" i="81"/>
  <c r="AN244" i="81"/>
  <c r="AN308" i="81"/>
  <c r="AN222" i="81"/>
  <c r="AN166" i="81"/>
  <c r="AN273" i="81"/>
  <c r="AN297" i="81"/>
  <c r="AN345" i="81"/>
  <c r="AN249" i="81"/>
  <c r="AN5" i="81"/>
  <c r="AN36" i="81"/>
  <c r="AN122" i="81"/>
  <c r="AN296" i="81"/>
  <c r="AN325" i="81"/>
  <c r="AN160" i="81"/>
  <c r="AN99" i="81"/>
  <c r="AN199" i="81"/>
  <c r="AN281" i="81"/>
  <c r="AN302" i="81"/>
  <c r="AN339" i="81"/>
  <c r="AN235" i="81"/>
  <c r="AN349" i="81"/>
  <c r="AN149" i="81"/>
  <c r="AN285" i="81"/>
  <c r="AN10" i="81"/>
  <c r="AN246" i="81"/>
  <c r="AN12" i="81"/>
  <c r="AN251" i="81"/>
  <c r="AN278" i="81"/>
  <c r="AN56" i="81"/>
  <c r="AN52" i="81"/>
  <c r="AN259" i="81"/>
  <c r="AN164" i="81"/>
  <c r="AN262" i="81"/>
  <c r="AN323" i="81"/>
  <c r="AN168" i="81"/>
  <c r="AN25" i="81"/>
  <c r="AN200" i="81"/>
  <c r="AN68" i="81"/>
  <c r="AN129" i="81"/>
  <c r="AN155" i="81"/>
  <c r="AN312" i="81"/>
  <c r="AN318" i="81"/>
  <c r="AN27" i="81"/>
  <c r="AN15" i="81"/>
  <c r="AN359" i="81"/>
  <c r="AN216" i="81"/>
  <c r="AN29" i="81"/>
  <c r="AN108" i="81"/>
  <c r="AN274" i="81"/>
  <c r="AN86" i="81"/>
  <c r="AN185" i="81"/>
  <c r="AN72" i="81"/>
  <c r="AN324" i="81"/>
  <c r="AN205" i="81"/>
  <c r="AN184" i="81"/>
  <c r="AN269" i="81"/>
  <c r="AN256" i="81"/>
  <c r="AN361" i="81"/>
  <c r="AN147" i="81"/>
  <c r="AN124" i="81"/>
  <c r="AN195" i="81"/>
  <c r="AN111" i="81"/>
  <c r="AN76" i="81"/>
  <c r="AN352" i="81"/>
  <c r="AN214" i="81"/>
  <c r="AN194" i="81"/>
  <c r="AN183" i="81"/>
  <c r="AN65" i="81"/>
  <c r="AN311" i="81"/>
  <c r="AN31" i="81"/>
  <c r="AN159" i="81"/>
  <c r="AN193" i="81"/>
  <c r="AN55" i="81"/>
  <c r="AN280" i="81"/>
  <c r="AN46" i="81"/>
  <c r="AN62" i="81"/>
  <c r="AN156" i="81"/>
  <c r="AN198" i="81"/>
  <c r="AN146" i="81"/>
  <c r="AN114" i="81"/>
  <c r="AN213" i="81"/>
  <c r="AU29" i="75"/>
  <c r="AU106" i="75"/>
  <c r="AU96" i="75"/>
  <c r="AU139" i="75"/>
  <c r="AU184" i="75"/>
  <c r="AU123" i="75"/>
  <c r="AU118" i="75"/>
  <c r="AU40" i="75"/>
  <c r="AU121" i="75"/>
  <c r="AU201" i="75"/>
  <c r="AU155" i="75"/>
  <c r="AU82" i="75"/>
  <c r="AU47" i="75"/>
  <c r="AU169" i="75"/>
  <c r="AU197" i="75"/>
  <c r="AU111" i="75"/>
  <c r="AU136" i="75"/>
  <c r="AU30" i="75"/>
  <c r="AU32" i="75"/>
  <c r="AU9" i="75"/>
  <c r="AU31" i="75"/>
  <c r="AU146" i="75"/>
  <c r="AU210" i="75"/>
  <c r="AU84" i="75"/>
  <c r="AU110" i="75"/>
  <c r="AU135" i="75"/>
  <c r="AU145" i="75"/>
  <c r="AU98" i="75"/>
  <c r="AU168" i="75"/>
  <c r="AU220" i="75"/>
  <c r="AU186" i="75"/>
  <c r="AU23" i="75"/>
  <c r="AU124" i="75"/>
  <c r="AU44" i="75"/>
  <c r="AU97" i="75"/>
  <c r="AU14" i="75"/>
  <c r="AU166" i="75"/>
  <c r="AU104" i="75"/>
  <c r="AU188" i="75"/>
  <c r="AU179" i="75"/>
  <c r="AU21" i="75"/>
  <c r="AU129" i="75"/>
  <c r="AU160" i="75"/>
  <c r="AU88" i="75"/>
  <c r="AU177" i="75"/>
  <c r="AU187" i="75"/>
  <c r="AU77" i="75"/>
  <c r="AU173" i="75"/>
  <c r="AU34" i="75"/>
  <c r="AU162" i="75"/>
  <c r="AU46" i="75"/>
  <c r="AU125" i="75"/>
  <c r="AU130" i="75"/>
  <c r="AU209" i="75"/>
  <c r="AU214" i="75"/>
  <c r="AU56" i="75"/>
  <c r="AU213" i="75"/>
  <c r="AU157" i="75"/>
  <c r="AU49" i="75"/>
  <c r="AU127" i="75"/>
  <c r="AU150" i="75"/>
  <c r="AU68" i="75"/>
  <c r="AU217" i="75"/>
  <c r="AU28" i="75"/>
  <c r="AU115" i="75"/>
  <c r="AU51" i="75"/>
  <c r="AU218" i="75"/>
  <c r="AU140" i="75"/>
  <c r="AU55" i="75"/>
  <c r="AU101" i="75"/>
  <c r="AU73" i="75"/>
  <c r="AU27" i="75"/>
  <c r="AU109" i="75"/>
  <c r="AU117" i="75"/>
  <c r="AU199" i="75"/>
  <c r="AU41" i="75"/>
  <c r="AU50" i="75"/>
  <c r="AU95" i="75"/>
  <c r="AU33" i="75"/>
  <c r="AU178" i="75"/>
  <c r="AU103" i="75"/>
  <c r="AU66" i="75"/>
  <c r="AU62" i="75"/>
  <c r="AU90" i="75"/>
  <c r="AU71" i="75"/>
  <c r="AU22" i="75"/>
  <c r="AU20" i="75"/>
  <c r="AU181" i="75"/>
  <c r="AU16" i="75"/>
  <c r="AU59" i="75"/>
  <c r="AU138" i="75"/>
  <c r="AU212" i="75"/>
  <c r="AU42" i="75"/>
  <c r="AU196" i="75"/>
  <c r="AU65" i="75"/>
  <c r="AU153" i="75"/>
  <c r="AU193" i="75"/>
  <c r="AU200" i="75"/>
  <c r="AU43" i="75"/>
  <c r="AU120" i="75"/>
  <c r="AU133" i="75"/>
  <c r="AU80" i="75"/>
  <c r="AU148" i="75"/>
  <c r="AU10" i="75"/>
  <c r="AU76" i="75"/>
  <c r="AU137" i="75"/>
  <c r="AU191" i="75"/>
  <c r="AU167" i="75"/>
  <c r="AU63" i="75"/>
  <c r="AU161" i="75"/>
  <c r="AU102" i="75"/>
  <c r="AU87" i="75"/>
  <c r="AU99" i="75"/>
  <c r="AU12" i="75"/>
  <c r="AU53" i="75"/>
  <c r="AU57" i="75"/>
  <c r="AU205" i="75"/>
  <c r="AU48" i="75"/>
  <c r="AU116" i="75"/>
  <c r="AU52" i="75"/>
  <c r="AU11" i="75"/>
  <c r="AU91" i="75"/>
  <c r="AU64" i="75"/>
  <c r="AU67" i="75"/>
  <c r="AU208" i="75"/>
  <c r="AU58" i="75"/>
  <c r="AU134" i="75"/>
  <c r="AU7" i="75"/>
  <c r="AU176" i="75"/>
  <c r="AU180" i="75"/>
  <c r="AU86" i="75"/>
  <c r="AU112" i="75"/>
  <c r="AU221" i="75"/>
  <c r="AU170" i="75"/>
  <c r="AU154" i="75"/>
  <c r="AU60" i="75"/>
  <c r="AU207" i="75"/>
  <c r="AU204" i="75"/>
  <c r="AU93" i="75"/>
  <c r="AU83" i="75"/>
  <c r="AU26" i="75"/>
  <c r="AU131" i="75"/>
  <c r="AU194" i="75"/>
  <c r="AU215" i="75"/>
  <c r="AU151" i="75"/>
  <c r="AU94" i="75"/>
  <c r="AU75" i="75"/>
  <c r="AU81" i="75"/>
  <c r="AU219" i="75"/>
  <c r="AU113" i="75"/>
  <c r="AU25" i="75"/>
  <c r="AU163" i="75"/>
  <c r="AU79" i="75"/>
  <c r="AU78" i="75"/>
  <c r="AU211" i="75"/>
  <c r="AU35" i="75"/>
  <c r="AU216" i="75"/>
  <c r="AU17" i="75"/>
  <c r="AU164" i="75"/>
  <c r="AU171" i="75"/>
  <c r="AU6" i="75"/>
  <c r="AU190" i="75"/>
  <c r="AU189" i="75"/>
  <c r="AU141" i="75"/>
  <c r="AU143" i="75"/>
  <c r="AU72" i="75"/>
  <c r="AU18" i="75"/>
  <c r="AU61" i="75"/>
  <c r="AU159" i="75"/>
  <c r="AU206" i="75"/>
  <c r="AU54" i="75"/>
  <c r="AU70" i="75"/>
  <c r="AU144" i="75"/>
  <c r="AU100" i="75"/>
  <c r="AU126" i="75"/>
  <c r="AU45" i="75"/>
  <c r="AU175" i="75"/>
  <c r="AU152" i="75"/>
  <c r="AU119" i="75"/>
  <c r="AU108" i="75"/>
  <c r="AU36" i="75"/>
  <c r="AU24" i="75"/>
  <c r="AU74" i="75"/>
  <c r="AU172" i="75"/>
  <c r="AU89" i="75"/>
  <c r="AU174" i="75"/>
  <c r="AU195" i="75"/>
  <c r="AU92" i="75"/>
  <c r="AU185" i="75"/>
  <c r="AU105" i="75"/>
  <c r="AU8" i="75"/>
  <c r="AU158" i="75"/>
  <c r="AU198" i="75"/>
  <c r="AU132" i="75"/>
  <c r="AU192" i="75"/>
  <c r="AU39" i="75"/>
  <c r="AU5" i="75"/>
  <c r="AU13" i="75"/>
  <c r="AU128" i="75"/>
  <c r="AU165" i="75"/>
  <c r="AU114" i="75"/>
  <c r="AU183" i="75"/>
  <c r="AU19" i="75"/>
  <c r="AU107" i="75"/>
  <c r="AU69" i="75"/>
  <c r="AU37" i="75"/>
  <c r="AU85" i="75"/>
  <c r="AU182" i="75"/>
  <c r="AU15" i="75"/>
  <c r="AU203" i="75"/>
  <c r="AU202" i="75"/>
  <c r="AU142" i="75"/>
  <c r="AU38" i="75"/>
  <c r="AU147" i="75"/>
  <c r="AU149" i="75"/>
  <c r="AU156" i="75"/>
  <c r="AU122" i="75"/>
  <c r="AN31" i="87"/>
  <c r="AN144" i="87"/>
  <c r="AN131" i="87"/>
  <c r="AN165" i="87"/>
  <c r="AN114" i="87"/>
  <c r="AN62" i="87"/>
  <c r="AN11" i="87"/>
  <c r="AN59" i="87"/>
  <c r="AN136" i="87"/>
  <c r="AN219" i="87"/>
  <c r="AN74" i="87"/>
  <c r="AN18" i="87"/>
  <c r="AN195" i="87"/>
  <c r="AN78" i="87"/>
  <c r="AN92" i="87"/>
  <c r="AN83" i="87"/>
  <c r="AN179" i="87"/>
  <c r="AN169" i="87"/>
  <c r="AN177" i="87"/>
  <c r="AN207" i="87"/>
  <c r="AN5" i="87"/>
  <c r="AN176" i="87"/>
  <c r="AN193" i="87"/>
  <c r="AN96" i="87"/>
  <c r="AN32" i="87"/>
  <c r="AN160" i="87"/>
  <c r="AN81" i="87"/>
  <c r="AN173" i="87"/>
  <c r="AN126" i="87"/>
  <c r="AN12" i="87"/>
  <c r="AN26" i="87"/>
  <c r="AN111" i="87"/>
  <c r="AN37" i="87"/>
  <c r="AN166" i="87"/>
  <c r="AN187" i="87"/>
  <c r="AN68" i="87"/>
  <c r="AN143" i="87"/>
  <c r="AN107" i="87"/>
  <c r="AN202" i="87"/>
  <c r="AN117" i="87"/>
  <c r="AN163" i="87"/>
  <c r="AN211" i="87"/>
  <c r="AN110" i="87"/>
  <c r="AN67" i="87"/>
  <c r="AN129" i="87"/>
  <c r="AN43" i="87"/>
  <c r="AN55" i="87"/>
  <c r="AN140" i="87"/>
  <c r="AN197" i="87"/>
  <c r="AN60" i="87"/>
  <c r="AN112" i="87"/>
  <c r="AN80" i="87"/>
  <c r="AN198" i="87"/>
  <c r="AN6" i="87"/>
  <c r="AN162" i="87"/>
  <c r="AN186" i="87"/>
  <c r="AN10" i="87"/>
  <c r="AN90" i="87"/>
  <c r="AN103" i="87"/>
  <c r="AN108" i="87"/>
  <c r="AN210" i="87"/>
  <c r="AN182" i="87"/>
  <c r="AN23" i="87"/>
  <c r="AN185" i="87"/>
  <c r="AN206" i="87"/>
  <c r="AN167" i="87"/>
  <c r="AN148" i="87"/>
  <c r="AN29" i="87"/>
  <c r="AN77" i="87"/>
  <c r="AN44" i="87"/>
  <c r="AN194" i="87"/>
  <c r="AN201" i="87"/>
  <c r="AN48" i="87"/>
  <c r="AN133" i="87"/>
  <c r="AN41" i="87"/>
  <c r="AN66" i="87"/>
  <c r="AN52" i="87"/>
  <c r="AN199" i="87"/>
  <c r="AN36" i="87"/>
  <c r="AN139" i="87"/>
  <c r="AN56" i="87"/>
  <c r="AN208" i="87"/>
  <c r="AN192" i="87"/>
  <c r="AN172" i="87"/>
  <c r="AN216" i="87"/>
  <c r="AN89" i="87"/>
  <c r="AN34" i="87"/>
  <c r="AN65" i="87"/>
  <c r="AN159" i="87"/>
  <c r="AN57" i="87"/>
  <c r="AN130" i="87"/>
  <c r="AN137" i="87"/>
  <c r="AN212" i="87"/>
  <c r="AN155" i="87"/>
  <c r="AN87" i="87"/>
  <c r="AN170" i="87"/>
  <c r="AN174" i="87"/>
  <c r="AN22" i="87"/>
  <c r="AN123" i="87"/>
  <c r="AN100" i="87"/>
  <c r="AN203" i="87"/>
  <c r="AN85" i="87"/>
  <c r="AN119" i="87"/>
  <c r="AN175" i="87"/>
  <c r="AN205" i="87"/>
  <c r="AN218" i="87"/>
  <c r="AN39" i="87"/>
  <c r="AN116" i="87"/>
  <c r="AN154" i="87"/>
  <c r="AN190" i="87"/>
  <c r="AN49" i="87"/>
  <c r="AN134" i="87"/>
  <c r="AN124" i="87"/>
  <c r="AN132" i="87"/>
  <c r="AN88" i="87"/>
  <c r="AN217" i="87"/>
  <c r="AN158" i="87"/>
  <c r="AN7" i="87"/>
  <c r="AN157" i="87"/>
  <c r="AN152" i="87"/>
  <c r="AN115" i="87"/>
  <c r="AN104" i="87"/>
  <c r="AN214" i="87"/>
  <c r="AN184" i="87"/>
  <c r="AN121" i="87"/>
  <c r="AN75" i="87"/>
  <c r="AN127" i="87"/>
  <c r="AN38" i="87"/>
  <c r="AN19" i="87"/>
  <c r="AN204" i="87"/>
  <c r="AN84" i="87"/>
  <c r="AN99" i="87"/>
  <c r="AN54" i="87"/>
  <c r="AN95" i="87"/>
  <c r="AN120" i="87"/>
  <c r="AN213" i="87"/>
  <c r="AN200" i="87"/>
  <c r="AN149" i="87"/>
  <c r="AN21" i="87"/>
  <c r="AN122" i="87"/>
  <c r="AN164" i="87"/>
  <c r="AN42" i="87"/>
  <c r="AN106" i="87"/>
  <c r="AN33" i="87"/>
  <c r="AN196" i="87"/>
  <c r="AN98" i="87"/>
  <c r="AN94" i="87"/>
  <c r="AN142" i="87"/>
  <c r="AN113" i="87"/>
  <c r="AN150" i="87"/>
  <c r="AN53" i="87"/>
  <c r="AN79" i="87"/>
  <c r="AN118" i="87"/>
  <c r="AN25" i="87"/>
  <c r="AN178" i="87"/>
  <c r="AN183" i="87"/>
  <c r="AN171" i="87"/>
  <c r="AN153" i="87"/>
  <c r="AN221" i="87"/>
  <c r="AN16" i="87"/>
  <c r="AN8" i="87"/>
  <c r="AN51" i="87"/>
  <c r="AN64" i="87"/>
  <c r="AN20" i="87"/>
  <c r="AN24" i="87"/>
  <c r="AN141" i="87"/>
  <c r="AN138" i="87"/>
  <c r="AN13" i="87"/>
  <c r="AN28" i="87"/>
  <c r="AN180" i="87"/>
  <c r="AN209" i="87"/>
  <c r="AN220" i="87"/>
  <c r="AN30" i="87"/>
  <c r="AN145" i="87"/>
  <c r="AN61" i="87"/>
  <c r="AN147" i="87"/>
  <c r="AN102" i="87"/>
  <c r="AN73" i="87"/>
  <c r="AN188" i="87"/>
  <c r="AN63" i="87"/>
  <c r="AN135" i="87"/>
  <c r="AN9" i="87"/>
  <c r="AN215" i="87"/>
  <c r="AN105" i="87"/>
  <c r="AN69" i="87"/>
  <c r="AN27" i="87"/>
  <c r="AN189" i="87"/>
  <c r="AN72" i="87"/>
  <c r="AN76" i="87"/>
  <c r="AN128" i="87"/>
  <c r="AN161" i="87"/>
  <c r="AN40" i="87"/>
  <c r="AN35" i="87"/>
  <c r="AN97" i="87"/>
  <c r="AN86" i="87"/>
  <c r="AN125" i="87"/>
  <c r="AN82" i="87"/>
  <c r="AN91" i="87"/>
  <c r="AN146" i="87"/>
  <c r="AN151" i="87"/>
  <c r="AN47" i="87"/>
  <c r="AN45" i="87"/>
  <c r="AN14" i="87"/>
  <c r="AN109" i="87"/>
  <c r="AN71" i="87"/>
  <c r="AN17" i="87"/>
  <c r="AN191" i="87"/>
  <c r="AN156" i="87"/>
  <c r="AN70" i="87"/>
  <c r="AN50" i="87"/>
  <c r="AN46" i="87"/>
  <c r="AN93" i="87"/>
  <c r="AN15" i="87"/>
  <c r="AN58" i="87"/>
  <c r="AN181" i="87"/>
  <c r="AN101" i="87"/>
  <c r="AN168" i="87"/>
  <c r="AU26" i="73"/>
  <c r="AU12" i="73"/>
  <c r="AU185" i="73"/>
  <c r="AU14" i="73"/>
  <c r="AU27" i="73"/>
  <c r="AU109" i="73"/>
  <c r="AU53" i="73"/>
  <c r="AU85" i="73"/>
  <c r="AU191" i="73"/>
  <c r="AU71" i="73"/>
  <c r="AU9" i="73"/>
  <c r="AU38" i="73"/>
  <c r="AU96" i="73"/>
  <c r="AU76" i="73"/>
  <c r="AU145" i="73"/>
  <c r="AU110" i="73"/>
  <c r="AU146" i="73"/>
  <c r="AU100" i="73"/>
  <c r="AU34" i="73"/>
  <c r="AU16" i="73"/>
  <c r="AU149" i="73"/>
  <c r="AU128" i="73"/>
  <c r="AU220" i="73"/>
  <c r="AU176" i="73"/>
  <c r="AU221" i="73"/>
  <c r="AU23" i="73"/>
  <c r="AU8" i="73"/>
  <c r="AU124" i="73"/>
  <c r="AU122" i="73"/>
  <c r="AU81" i="73"/>
  <c r="AU68" i="73"/>
  <c r="AU127" i="73"/>
  <c r="AU150" i="73"/>
  <c r="AU46" i="73"/>
  <c r="AU119" i="73"/>
  <c r="AU31" i="73"/>
  <c r="AU214" i="73"/>
  <c r="AU6" i="73"/>
  <c r="AU178" i="73"/>
  <c r="AU82" i="73"/>
  <c r="AU133" i="73"/>
  <c r="AU115" i="73"/>
  <c r="AU64" i="73"/>
  <c r="AU62" i="73"/>
  <c r="AU33" i="73"/>
  <c r="AU188" i="73"/>
  <c r="AU143" i="73"/>
  <c r="AU36" i="73"/>
  <c r="AU48" i="73"/>
  <c r="AU95" i="73"/>
  <c r="AU104" i="73"/>
  <c r="AU18" i="73"/>
  <c r="AU73" i="73"/>
  <c r="AU91" i="73"/>
  <c r="AU189" i="73"/>
  <c r="AU192" i="73"/>
  <c r="AU80" i="73"/>
  <c r="AU70" i="73"/>
  <c r="AU171" i="73"/>
  <c r="AU211" i="73"/>
  <c r="AU184" i="73"/>
  <c r="AU79" i="73"/>
  <c r="AU32" i="73"/>
  <c r="AU137" i="73"/>
  <c r="AU147" i="73"/>
  <c r="AU142" i="73"/>
  <c r="AU94" i="73"/>
  <c r="AU203" i="73"/>
  <c r="AU30" i="73"/>
  <c r="AU5" i="73"/>
  <c r="AU161" i="73"/>
  <c r="AU107" i="73"/>
  <c r="AU175" i="73"/>
  <c r="AU148" i="73"/>
  <c r="AU136" i="73"/>
  <c r="AU65" i="73"/>
  <c r="AU105" i="73"/>
  <c r="AU212" i="73"/>
  <c r="AU44" i="73"/>
  <c r="AU168" i="73"/>
  <c r="AU112" i="73"/>
  <c r="AU154" i="73"/>
  <c r="AU218" i="73"/>
  <c r="AU166" i="73"/>
  <c r="AU215" i="73"/>
  <c r="AU205" i="73"/>
  <c r="AU200" i="73"/>
  <c r="AU98" i="73"/>
  <c r="AU28" i="73"/>
  <c r="AU88" i="73"/>
  <c r="AU54" i="73"/>
  <c r="AU129" i="73"/>
  <c r="AU89" i="73"/>
  <c r="AU101" i="73"/>
  <c r="AU131" i="73"/>
  <c r="AU210" i="73"/>
  <c r="AU138" i="73"/>
  <c r="AU157" i="73"/>
  <c r="AU13" i="73"/>
  <c r="AU106" i="73"/>
  <c r="AU41" i="73"/>
  <c r="AU21" i="73"/>
  <c r="AU165" i="73"/>
  <c r="AU152" i="73"/>
  <c r="AU194" i="73"/>
  <c r="AU55" i="73"/>
  <c r="AU186" i="73"/>
  <c r="AU199" i="73"/>
  <c r="AU174" i="73"/>
  <c r="AU61" i="73"/>
  <c r="AU97" i="73"/>
  <c r="AU17" i="73"/>
  <c r="AU50" i="73"/>
  <c r="AU217" i="73"/>
  <c r="AU155" i="73"/>
  <c r="AU193" i="73"/>
  <c r="AU135" i="73"/>
  <c r="AU162" i="73"/>
  <c r="AU59" i="73"/>
  <c r="AU87" i="73"/>
  <c r="AU213" i="73"/>
  <c r="AU49" i="73"/>
  <c r="AU78" i="73"/>
  <c r="AU167" i="73"/>
  <c r="AU177" i="73"/>
  <c r="AU10" i="73"/>
  <c r="AU7" i="73"/>
  <c r="AU90" i="73"/>
  <c r="AU40" i="73"/>
  <c r="AU25" i="73"/>
  <c r="AU117" i="73"/>
  <c r="AU153" i="73"/>
  <c r="AU111" i="73"/>
  <c r="AU43" i="73"/>
  <c r="AU201" i="73"/>
  <c r="AU206" i="73"/>
  <c r="AU52" i="73"/>
  <c r="AU92" i="73"/>
  <c r="AU195" i="73"/>
  <c r="AU118" i="73"/>
  <c r="AU99" i="73"/>
  <c r="AU47" i="73"/>
  <c r="AU123" i="73"/>
  <c r="AU74" i="73"/>
  <c r="AU190" i="73"/>
  <c r="AU45" i="73"/>
  <c r="AU202" i="73"/>
  <c r="AU126" i="73"/>
  <c r="AU103" i="73"/>
  <c r="AU114" i="73"/>
  <c r="AU39" i="73"/>
  <c r="AU15" i="73"/>
  <c r="AU169" i="73"/>
  <c r="AU77" i="73"/>
  <c r="AU116" i="73"/>
  <c r="AU134" i="73"/>
  <c r="AU24" i="73"/>
  <c r="AU93" i="73"/>
  <c r="AU113" i="73"/>
  <c r="AU216" i="73"/>
  <c r="AU159" i="73"/>
  <c r="AU42" i="73"/>
  <c r="AU209" i="73"/>
  <c r="AU51" i="73"/>
  <c r="AU182" i="73"/>
  <c r="AU144" i="73"/>
  <c r="AU63" i="73"/>
  <c r="AU204" i="73"/>
  <c r="AU156" i="73"/>
  <c r="AU37" i="73"/>
  <c r="AU11" i="73"/>
  <c r="AU181" i="73"/>
  <c r="AU69" i="73"/>
  <c r="AU130" i="73"/>
  <c r="AU35" i="73"/>
  <c r="AU84" i="73"/>
  <c r="AU58" i="73"/>
  <c r="AU207" i="73"/>
  <c r="AU102" i="73"/>
  <c r="AU125" i="73"/>
  <c r="AU132" i="73"/>
  <c r="AU158" i="73"/>
  <c r="AU172" i="73"/>
  <c r="AU163" i="73"/>
  <c r="AU164" i="73"/>
  <c r="AU151" i="73"/>
  <c r="AU86" i="73"/>
  <c r="AU19" i="73"/>
  <c r="AU140" i="73"/>
  <c r="AU60" i="73"/>
  <c r="AU198" i="73"/>
  <c r="AU57" i="73"/>
  <c r="AU66" i="73"/>
  <c r="AU183" i="73"/>
  <c r="AU170" i="73"/>
  <c r="AU187" i="73"/>
  <c r="AU196" i="73"/>
  <c r="AU29" i="73"/>
  <c r="AU141" i="73"/>
  <c r="AU22" i="73"/>
  <c r="AU20" i="73"/>
  <c r="AU83" i="73"/>
  <c r="AU179" i="73"/>
  <c r="AU121" i="73"/>
  <c r="AU75" i="73"/>
  <c r="AU180" i="73"/>
  <c r="AU67" i="73"/>
  <c r="AU219" i="73"/>
  <c r="AU56" i="73"/>
  <c r="AU173" i="73"/>
  <c r="AU72" i="73"/>
  <c r="AU139" i="73"/>
  <c r="AU120" i="73"/>
  <c r="AU208" i="73"/>
  <c r="AU108" i="73"/>
  <c r="AU160" i="73"/>
  <c r="AU197" i="73"/>
  <c r="AN7" i="86"/>
  <c r="AN160" i="86"/>
  <c r="AN311" i="86"/>
  <c r="AN117" i="86"/>
  <c r="AN142" i="86"/>
  <c r="AN257" i="86"/>
  <c r="AN154" i="86"/>
  <c r="AN334" i="86"/>
  <c r="AN152" i="86"/>
  <c r="AN196" i="86"/>
  <c r="AN89" i="86"/>
  <c r="AN25" i="86"/>
  <c r="AN178" i="86"/>
  <c r="AN343" i="86"/>
  <c r="AN42" i="86"/>
  <c r="AN199" i="86"/>
  <c r="AN10" i="86"/>
  <c r="AN79" i="86"/>
  <c r="AN351" i="86"/>
  <c r="AN298" i="86"/>
  <c r="AN69" i="86"/>
  <c r="AN187" i="86"/>
  <c r="AN253" i="86"/>
  <c r="AN48" i="86"/>
  <c r="AN228" i="86"/>
  <c r="AN41" i="86"/>
  <c r="AN88" i="86"/>
  <c r="AN26" i="86"/>
  <c r="AN174" i="86"/>
  <c r="AN337" i="86"/>
  <c r="AN57" i="86"/>
  <c r="AN38" i="86"/>
  <c r="AN43" i="86"/>
  <c r="AN287" i="86"/>
  <c r="AN313" i="86"/>
  <c r="AN11" i="86"/>
  <c r="AN125" i="86"/>
  <c r="AN236" i="86"/>
  <c r="AN123" i="86"/>
  <c r="AN153" i="86"/>
  <c r="AN96" i="86"/>
  <c r="AN97" i="86"/>
  <c r="AN232" i="86"/>
  <c r="AN364" i="86"/>
  <c r="AN325" i="86"/>
  <c r="AN344" i="86"/>
  <c r="AN128" i="86"/>
  <c r="AN18" i="86"/>
  <c r="AN202" i="86"/>
  <c r="AN326" i="86"/>
  <c r="AN8" i="86"/>
  <c r="AN103" i="86"/>
  <c r="AN177" i="86"/>
  <c r="AN180" i="86"/>
  <c r="AN280" i="86"/>
  <c r="AN216" i="86"/>
  <c r="AN143" i="86"/>
  <c r="AN286" i="86"/>
  <c r="AN15" i="86"/>
  <c r="AN126" i="86"/>
  <c r="AN84" i="86"/>
  <c r="AN249" i="86"/>
  <c r="AN203" i="86"/>
  <c r="AN362" i="86"/>
  <c r="AN22" i="86"/>
  <c r="AN118" i="86"/>
  <c r="AN239" i="86"/>
  <c r="AN332" i="86"/>
  <c r="AN47" i="86"/>
  <c r="AN186" i="86"/>
  <c r="AN175" i="86"/>
  <c r="AN167" i="86"/>
  <c r="AN64" i="86"/>
  <c r="AN183" i="86"/>
  <c r="AN237" i="86"/>
  <c r="AN39" i="86"/>
  <c r="AN16" i="86"/>
  <c r="AN60" i="86"/>
  <c r="AN194" i="86"/>
  <c r="AN36" i="86"/>
  <c r="AN204" i="86"/>
  <c r="AN270" i="86"/>
  <c r="AN93" i="86"/>
  <c r="AN182" i="86"/>
  <c r="AN92" i="86"/>
  <c r="AN110" i="86"/>
  <c r="AN251" i="86"/>
  <c r="AN297" i="86"/>
  <c r="AN155" i="86"/>
  <c r="AN278" i="86"/>
  <c r="AN357" i="86"/>
  <c r="AN206" i="86"/>
  <c r="AN285" i="86"/>
  <c r="AN185" i="86"/>
  <c r="AN358" i="86"/>
  <c r="AN76" i="86"/>
  <c r="AN234" i="86"/>
  <c r="AN258" i="86"/>
  <c r="AN77" i="86"/>
  <c r="AN346" i="86"/>
  <c r="AN350" i="86"/>
  <c r="AN355" i="86"/>
  <c r="AN105" i="86"/>
  <c r="AN192" i="86"/>
  <c r="AN200" i="86"/>
  <c r="AN272" i="86"/>
  <c r="AN250" i="86"/>
  <c r="AN27" i="86"/>
  <c r="AN162" i="86"/>
  <c r="AN267" i="86"/>
  <c r="AN277" i="86"/>
  <c r="AN6" i="86"/>
  <c r="AN293" i="86"/>
  <c r="AN300" i="86"/>
  <c r="AN338" i="86"/>
  <c r="AN66" i="86"/>
  <c r="AN317" i="86"/>
  <c r="AN247" i="86"/>
  <c r="AN157" i="86"/>
  <c r="AN107" i="86"/>
  <c r="AN306" i="86"/>
  <c r="AN72" i="86"/>
  <c r="AN95" i="86"/>
  <c r="AN349" i="86"/>
  <c r="AN330" i="86"/>
  <c r="AN193" i="86"/>
  <c r="AN133" i="86"/>
  <c r="AN341" i="86"/>
  <c r="AN20" i="86"/>
  <c r="AN256" i="86"/>
  <c r="AN304" i="86"/>
  <c r="AN127" i="86"/>
  <c r="AN233" i="86"/>
  <c r="AN241" i="86"/>
  <c r="AN75" i="86"/>
  <c r="AN336" i="86"/>
  <c r="AN13" i="86"/>
  <c r="AN171" i="86"/>
  <c r="AN284" i="86"/>
  <c r="AN309" i="86"/>
  <c r="AN61" i="86"/>
  <c r="AN263" i="86"/>
  <c r="AN122" i="86"/>
  <c r="AN145" i="86"/>
  <c r="AN156" i="86"/>
  <c r="AN31" i="86"/>
  <c r="AN220" i="86"/>
  <c r="AN271" i="86"/>
  <c r="AN322" i="86"/>
  <c r="AN124" i="86"/>
  <c r="AN56" i="86"/>
  <c r="AN254" i="86"/>
  <c r="AN275" i="86"/>
  <c r="AN259" i="86"/>
  <c r="AN243" i="86"/>
  <c r="AN115" i="86"/>
  <c r="AN245" i="86"/>
  <c r="AN229" i="86"/>
  <c r="AN209" i="86"/>
  <c r="AN113" i="86"/>
  <c r="AN339" i="86"/>
  <c r="AN112" i="86"/>
  <c r="AN214" i="86"/>
  <c r="AN9" i="86"/>
  <c r="AN129" i="86"/>
  <c r="AN108" i="86"/>
  <c r="AN223" i="86"/>
  <c r="AN226" i="86"/>
  <c r="AN169" i="86"/>
  <c r="AN219" i="86"/>
  <c r="AN273" i="86"/>
  <c r="AN144" i="86"/>
  <c r="AN282" i="86"/>
  <c r="AN238" i="86"/>
  <c r="AN151" i="86"/>
  <c r="AN342" i="86"/>
  <c r="AN225" i="86"/>
  <c r="AN58" i="86"/>
  <c r="AN159" i="86"/>
  <c r="AN213" i="86"/>
  <c r="AN340" i="86"/>
  <c r="AN319" i="86"/>
  <c r="AN30" i="86"/>
  <c r="AN80" i="86"/>
  <c r="AN81" i="86"/>
  <c r="AN255" i="86"/>
  <c r="AN191" i="86"/>
  <c r="AN101" i="86"/>
  <c r="AN51" i="86"/>
  <c r="AN87" i="86"/>
  <c r="AN261" i="86"/>
  <c r="AN211" i="86"/>
  <c r="AN207" i="86"/>
  <c r="AN121" i="86"/>
  <c r="AN352" i="86"/>
  <c r="AN163" i="86"/>
  <c r="AN353" i="86"/>
  <c r="AN244" i="86"/>
  <c r="AN140" i="86"/>
  <c r="AN262" i="86"/>
  <c r="AN59" i="86"/>
  <c r="AN290" i="86"/>
  <c r="AN109" i="86"/>
  <c r="AN281" i="86"/>
  <c r="AN37" i="86"/>
  <c r="AN264" i="86"/>
  <c r="AN316" i="86"/>
  <c r="AN46" i="86"/>
  <c r="AN34" i="86"/>
  <c r="AN288" i="86"/>
  <c r="AN189" i="86"/>
  <c r="AN86" i="86"/>
  <c r="AN224" i="86"/>
  <c r="AN165" i="86"/>
  <c r="AN190" i="86"/>
  <c r="AN335" i="86"/>
  <c r="AN164" i="86"/>
  <c r="AN301" i="86"/>
  <c r="AN305" i="86"/>
  <c r="AN292" i="86"/>
  <c r="AN141" i="86"/>
  <c r="AN134" i="86"/>
  <c r="AN327" i="86"/>
  <c r="AN331" i="86"/>
  <c r="AN132" i="86"/>
  <c r="AN329" i="86"/>
  <c r="AN347" i="86"/>
  <c r="AN345" i="86"/>
  <c r="AN45" i="86"/>
  <c r="AN83" i="86"/>
  <c r="AN197" i="86"/>
  <c r="AN242" i="86"/>
  <c r="AN252" i="86"/>
  <c r="AN360" i="86"/>
  <c r="AN52" i="86"/>
  <c r="AN53" i="86"/>
  <c r="AN98" i="86"/>
  <c r="AN138" i="86"/>
  <c r="AN67" i="86"/>
  <c r="AN302" i="86"/>
  <c r="AN303" i="86"/>
  <c r="AN333" i="86"/>
  <c r="AN55" i="86"/>
  <c r="AN307" i="86"/>
  <c r="AN269" i="86"/>
  <c r="AN100" i="86"/>
  <c r="AN23" i="86"/>
  <c r="AN359" i="86"/>
  <c r="AN44" i="86"/>
  <c r="AN205" i="86"/>
  <c r="AN28" i="86"/>
  <c r="AN283" i="86"/>
  <c r="AN268" i="86"/>
  <c r="AN195" i="86"/>
  <c r="AN240" i="86"/>
  <c r="AN201" i="86"/>
  <c r="AN63" i="86"/>
  <c r="AN274" i="86"/>
  <c r="AN363" i="86"/>
  <c r="AN328" i="86"/>
  <c r="AN33" i="86"/>
  <c r="AN49" i="86"/>
  <c r="AN308" i="86"/>
  <c r="AN215" i="86"/>
  <c r="AN208" i="86"/>
  <c r="AN65" i="86"/>
  <c r="AN136" i="86"/>
  <c r="AN73" i="86"/>
  <c r="AN85" i="86"/>
  <c r="AN246" i="86"/>
  <c r="AN265" i="86"/>
  <c r="AN168" i="86"/>
  <c r="AN354" i="86"/>
  <c r="AN361" i="86"/>
  <c r="AN166" i="86"/>
  <c r="AN119" i="86"/>
  <c r="AN111" i="86"/>
  <c r="AN74" i="86"/>
  <c r="AN50" i="86"/>
  <c r="AN40" i="86"/>
  <c r="AN210" i="86"/>
  <c r="AN227" i="86"/>
  <c r="AN146" i="86"/>
  <c r="AN14" i="86"/>
  <c r="AN148" i="86"/>
  <c r="AN35" i="86"/>
  <c r="AN235" i="86"/>
  <c r="AN139" i="86"/>
  <c r="AN212" i="86"/>
  <c r="AN29" i="86"/>
  <c r="AN68" i="86"/>
  <c r="AN21" i="86"/>
  <c r="AN172" i="86"/>
  <c r="AN266" i="86"/>
  <c r="AN279" i="86"/>
  <c r="AN348" i="86"/>
  <c r="AN99" i="86"/>
  <c r="AN135" i="86"/>
  <c r="AN248" i="86"/>
  <c r="AN147" i="86"/>
  <c r="AN198" i="86"/>
  <c r="AN149" i="86"/>
  <c r="AN78" i="86"/>
  <c r="AN260" i="86"/>
  <c r="AN106" i="86"/>
  <c r="AN94" i="86"/>
  <c r="AN294" i="86"/>
  <c r="AN150" i="86"/>
  <c r="AN179" i="86"/>
  <c r="AN276" i="86"/>
  <c r="AN161" i="86"/>
  <c r="AN324" i="86"/>
  <c r="AN188" i="86"/>
  <c r="AN131" i="86"/>
  <c r="AN217" i="86"/>
  <c r="AN181" i="86"/>
  <c r="AN184" i="86"/>
  <c r="AN102" i="86"/>
  <c r="AN314" i="86"/>
  <c r="AN137" i="86"/>
  <c r="AN70" i="86"/>
  <c r="AN17" i="86"/>
  <c r="AN120" i="86"/>
  <c r="AN299" i="86"/>
  <c r="AN54" i="86"/>
  <c r="AN62" i="86"/>
  <c r="AN114" i="86"/>
  <c r="AN130" i="86"/>
  <c r="AN289" i="86"/>
  <c r="AN291" i="86"/>
  <c r="AN104" i="86"/>
  <c r="AN312" i="86"/>
  <c r="AN173" i="86"/>
  <c r="AN315" i="86"/>
  <c r="AN19" i="86"/>
  <c r="AN32" i="86"/>
  <c r="AN323" i="86"/>
  <c r="AN221" i="86"/>
  <c r="AN82" i="86"/>
  <c r="AN310" i="86"/>
  <c r="AN12" i="86"/>
  <c r="AN176" i="86"/>
  <c r="AN71" i="86"/>
  <c r="AN218" i="86"/>
  <c r="AN296" i="86"/>
  <c r="AN231" i="86"/>
  <c r="AN320" i="86"/>
  <c r="AN116" i="86"/>
  <c r="AN90" i="86"/>
  <c r="AN170" i="86"/>
  <c r="AN222" i="86"/>
  <c r="AN158" i="86"/>
  <c r="AN295" i="86"/>
  <c r="AN356" i="86"/>
  <c r="AN321" i="86"/>
  <c r="AN5" i="86"/>
  <c r="AN24" i="86"/>
  <c r="AN318" i="86"/>
  <c r="AN91" i="86"/>
  <c r="AN230" i="86"/>
  <c r="AU101" i="81"/>
  <c r="AU16" i="81"/>
  <c r="AU156" i="81"/>
  <c r="AU244" i="81"/>
  <c r="AU109" i="81"/>
  <c r="AU71" i="81"/>
  <c r="AU327" i="81"/>
  <c r="AU44" i="81"/>
  <c r="AU305" i="81"/>
  <c r="AU9" i="81"/>
  <c r="AU160" i="81"/>
  <c r="AU126" i="81"/>
  <c r="AU203" i="81"/>
  <c r="AU113" i="81"/>
  <c r="AU351" i="81"/>
  <c r="AU261" i="81"/>
  <c r="AU62" i="81"/>
  <c r="AU232" i="81"/>
  <c r="AU182" i="81"/>
  <c r="AU24" i="81"/>
  <c r="AU74" i="81"/>
  <c r="AU38" i="81"/>
  <c r="AU196" i="81"/>
  <c r="AU227" i="81"/>
  <c r="AU46" i="81"/>
  <c r="AU357" i="81"/>
  <c r="AU236" i="81"/>
  <c r="AU42" i="81"/>
  <c r="AU7" i="81"/>
  <c r="AU286" i="81"/>
  <c r="AU333" i="81"/>
  <c r="AU293" i="81"/>
  <c r="AU318" i="81"/>
  <c r="AU128" i="81"/>
  <c r="AU90" i="81"/>
  <c r="AU287" i="81"/>
  <c r="AU124" i="81"/>
  <c r="AU187" i="81"/>
  <c r="AU17" i="81"/>
  <c r="AU43" i="81"/>
  <c r="AU204" i="81"/>
  <c r="AU364" i="81"/>
  <c r="AU294" i="81"/>
  <c r="AU255" i="81"/>
  <c r="AU152" i="81"/>
  <c r="AU125" i="81"/>
  <c r="AU31" i="81"/>
  <c r="AU256" i="81"/>
  <c r="AU298" i="81"/>
  <c r="AU10" i="81"/>
  <c r="AU316" i="81"/>
  <c r="AU65" i="81"/>
  <c r="AU95" i="81"/>
  <c r="AU213" i="81"/>
  <c r="AU19" i="81"/>
  <c r="AU120" i="81"/>
  <c r="AU363" i="81"/>
  <c r="AU81" i="81"/>
  <c r="AU268" i="81"/>
  <c r="AU245" i="81"/>
  <c r="AU350" i="81"/>
  <c r="AU165" i="81"/>
  <c r="AU136" i="81"/>
  <c r="AU119" i="81"/>
  <c r="AU191" i="81"/>
  <c r="AU355" i="81"/>
  <c r="AU87" i="81"/>
  <c r="AU349" i="81"/>
  <c r="AU100" i="81"/>
  <c r="AU235" i="81"/>
  <c r="AU138" i="81"/>
  <c r="AU192" i="81"/>
  <c r="AU159" i="81"/>
  <c r="AU6" i="81"/>
  <c r="AU179" i="81"/>
  <c r="AU37" i="81"/>
  <c r="AU263" i="81"/>
  <c r="AU228" i="81"/>
  <c r="AU146" i="81"/>
  <c r="AU225" i="81"/>
  <c r="AU139" i="81"/>
  <c r="AU253" i="81"/>
  <c r="AU167" i="81"/>
  <c r="AU216" i="81"/>
  <c r="AU209" i="81"/>
  <c r="AU29" i="81"/>
  <c r="AU231" i="81"/>
  <c r="AU54" i="81"/>
  <c r="AU79" i="81"/>
  <c r="AU331" i="81"/>
  <c r="AU84" i="81"/>
  <c r="AU300" i="81"/>
  <c r="AU276" i="81"/>
  <c r="AU97" i="81"/>
  <c r="AU75" i="81"/>
  <c r="AU144" i="81"/>
  <c r="AU49" i="81"/>
  <c r="AU347" i="81"/>
  <c r="AU265" i="81"/>
  <c r="AU27" i="81"/>
  <c r="AU303" i="81"/>
  <c r="AU171" i="81"/>
  <c r="AU70" i="81"/>
  <c r="AU219" i="81"/>
  <c r="AU242" i="81"/>
  <c r="AU45" i="81"/>
  <c r="AU133" i="81"/>
  <c r="AU340" i="81"/>
  <c r="AU166" i="81"/>
  <c r="AU330" i="81"/>
  <c r="AU185" i="81"/>
  <c r="AU168" i="81"/>
  <c r="AU122" i="81"/>
  <c r="AU334" i="81"/>
  <c r="AU195" i="81"/>
  <c r="AU239" i="81"/>
  <c r="AU273" i="81"/>
  <c r="AU104" i="81"/>
  <c r="AU112" i="81"/>
  <c r="AU68" i="81"/>
  <c r="AU214" i="81"/>
  <c r="AU142" i="81"/>
  <c r="AU339" i="81"/>
  <c r="AU359" i="81"/>
  <c r="AU8" i="81"/>
  <c r="AU58" i="81"/>
  <c r="AU155" i="81"/>
  <c r="AU66" i="81"/>
  <c r="AU199" i="81"/>
  <c r="AU96" i="81"/>
  <c r="AU76" i="81"/>
  <c r="AU356" i="81"/>
  <c r="AU94" i="81"/>
  <c r="AU48" i="81"/>
  <c r="AU307" i="81"/>
  <c r="AU73" i="81"/>
  <c r="AU283" i="81"/>
  <c r="AU310" i="81"/>
  <c r="AU11" i="81"/>
  <c r="AU176" i="81"/>
  <c r="AU297" i="81"/>
  <c r="AU250" i="81"/>
  <c r="AU269" i="81"/>
  <c r="AU311" i="81"/>
  <c r="AU241" i="81"/>
  <c r="AU67" i="81"/>
  <c r="AU282" i="81"/>
  <c r="AU114" i="81"/>
  <c r="AU85" i="81"/>
  <c r="AU57" i="81"/>
  <c r="AU80" i="81"/>
  <c r="AU12" i="81"/>
  <c r="AU338" i="81"/>
  <c r="AU22" i="81"/>
  <c r="AU354" i="81"/>
  <c r="AU55" i="81"/>
  <c r="AU271" i="81"/>
  <c r="AU184" i="81"/>
  <c r="AU222" i="81"/>
  <c r="AU99" i="81"/>
  <c r="AU345" i="81"/>
  <c r="AU5" i="81"/>
  <c r="AU221" i="81"/>
  <c r="AU306" i="81"/>
  <c r="AU175" i="81"/>
  <c r="AU272" i="81"/>
  <c r="AU212" i="81"/>
  <c r="AU151" i="81"/>
  <c r="AU284" i="81"/>
  <c r="AU32" i="81"/>
  <c r="AU238" i="81"/>
  <c r="AU325" i="81"/>
  <c r="AU329" i="81"/>
  <c r="AU234" i="81"/>
  <c r="AU130" i="81"/>
  <c r="AU147" i="81"/>
  <c r="AU134" i="81"/>
  <c r="AU82" i="81"/>
  <c r="AU178" i="81"/>
  <c r="AU342" i="81"/>
  <c r="AU360" i="81"/>
  <c r="AU121" i="81"/>
  <c r="AU301" i="81"/>
  <c r="AU51" i="81"/>
  <c r="AU23" i="81"/>
  <c r="AU194" i="81"/>
  <c r="AU116" i="81"/>
  <c r="AU252" i="81"/>
  <c r="AU186" i="81"/>
  <c r="AU127" i="81"/>
  <c r="AU93" i="81"/>
  <c r="AU180" i="81"/>
  <c r="AU25" i="81"/>
  <c r="AU140" i="81"/>
  <c r="AU103" i="81"/>
  <c r="AU190" i="81"/>
  <c r="AU148" i="81"/>
  <c r="AU39" i="81"/>
  <c r="AU106" i="81"/>
  <c r="AU135" i="81"/>
  <c r="AU299" i="81"/>
  <c r="AU223" i="81"/>
  <c r="AU296" i="81"/>
  <c r="AU50" i="81"/>
  <c r="AU362" i="81"/>
  <c r="AU129" i="81"/>
  <c r="AU208" i="81"/>
  <c r="AU143" i="81"/>
  <c r="AU324" i="81"/>
  <c r="AU290" i="81"/>
  <c r="AU63" i="81"/>
  <c r="AU154" i="81"/>
  <c r="AU193" i="81"/>
  <c r="AU314" i="81"/>
  <c r="AU78" i="81"/>
  <c r="AU41" i="81"/>
  <c r="AU30" i="81"/>
  <c r="AU352" i="81"/>
  <c r="AU28" i="81"/>
  <c r="AU288" i="81"/>
  <c r="AU224" i="81"/>
  <c r="AU107" i="81"/>
  <c r="AU145" i="81"/>
  <c r="AU321" i="81"/>
  <c r="AU313" i="81"/>
  <c r="AU169" i="81"/>
  <c r="AU215" i="81"/>
  <c r="AU257" i="81"/>
  <c r="AU47" i="81"/>
  <c r="AU172" i="81"/>
  <c r="AU206" i="81"/>
  <c r="AU13" i="81"/>
  <c r="AU88" i="81"/>
  <c r="AU164" i="81"/>
  <c r="AU226" i="81"/>
  <c r="AU275" i="81"/>
  <c r="AU264" i="81"/>
  <c r="AU198" i="81"/>
  <c r="AU14" i="81"/>
  <c r="AU177" i="81"/>
  <c r="AU319" i="81"/>
  <c r="AU280" i="81"/>
  <c r="AU211" i="81"/>
  <c r="AU358" i="81"/>
  <c r="AU210" i="81"/>
  <c r="AU53" i="81"/>
  <c r="AU249" i="81"/>
  <c r="AU26" i="81"/>
  <c r="AU60" i="81"/>
  <c r="AU137" i="81"/>
  <c r="AU52" i="81"/>
  <c r="AU274" i="81"/>
  <c r="AU115" i="81"/>
  <c r="AU285" i="81"/>
  <c r="AU270" i="81"/>
  <c r="AU123" i="81"/>
  <c r="AU118" i="81"/>
  <c r="AU64" i="81"/>
  <c r="AU308" i="81"/>
  <c r="AU117" i="81"/>
  <c r="AU344" i="81"/>
  <c r="AU40" i="81"/>
  <c r="AU335" i="81"/>
  <c r="AU251" i="81"/>
  <c r="AU205" i="81"/>
  <c r="AU304" i="81"/>
  <c r="AU111" i="81"/>
  <c r="AU33" i="81"/>
  <c r="AU20" i="81"/>
  <c r="AU343" i="81"/>
  <c r="AU233" i="81"/>
  <c r="AU229" i="81"/>
  <c r="AU267" i="81"/>
  <c r="AU201" i="81"/>
  <c r="AU309" i="81"/>
  <c r="AU218" i="81"/>
  <c r="AU98" i="81"/>
  <c r="AU341" i="81"/>
  <c r="AU158" i="81"/>
  <c r="AU157" i="81"/>
  <c r="AU34" i="81"/>
  <c r="AU61" i="81"/>
  <c r="AU353" i="81"/>
  <c r="AU322" i="81"/>
  <c r="AU337" i="81"/>
  <c r="AU246" i="81"/>
  <c r="AU315" i="81"/>
  <c r="AU188" i="81"/>
  <c r="AU150" i="81"/>
  <c r="AU189" i="81"/>
  <c r="AU207" i="81"/>
  <c r="AU36" i="81"/>
  <c r="AU92" i="81"/>
  <c r="AU289" i="81"/>
  <c r="AU149" i="81"/>
  <c r="AU200" i="81"/>
  <c r="AU277" i="81"/>
  <c r="AU281" i="81"/>
  <c r="AU243" i="81"/>
  <c r="AU258" i="81"/>
  <c r="AU260" i="81"/>
  <c r="AU174" i="81"/>
  <c r="AU247" i="81"/>
  <c r="AU89" i="81"/>
  <c r="AU183" i="81"/>
  <c r="AU131" i="81"/>
  <c r="AU15" i="81"/>
  <c r="AU292" i="81"/>
  <c r="AU173" i="81"/>
  <c r="AU170" i="81"/>
  <c r="AU202" i="81"/>
  <c r="AU91" i="81"/>
  <c r="AU217" i="81"/>
  <c r="AU262" i="81"/>
  <c r="AU21" i="81"/>
  <c r="AU220" i="81"/>
  <c r="AU248" i="81"/>
  <c r="AU197" i="81"/>
  <c r="AU83" i="81"/>
  <c r="AU312" i="81"/>
  <c r="AU332" i="81"/>
  <c r="AU346" i="81"/>
  <c r="AU230" i="81"/>
  <c r="AU161" i="81"/>
  <c r="AU348" i="81"/>
  <c r="AU323" i="81"/>
  <c r="AU102" i="81"/>
  <c r="AU35" i="81"/>
  <c r="AU56" i="81"/>
  <c r="AU59" i="81"/>
  <c r="AU72" i="81"/>
  <c r="AU69" i="81"/>
  <c r="AU336" i="81"/>
  <c r="AU237" i="81"/>
  <c r="AU86" i="81"/>
  <c r="AU361" i="81"/>
  <c r="AU163" i="81"/>
  <c r="AU259" i="81"/>
  <c r="AU302" i="81"/>
  <c r="AU291" i="81"/>
  <c r="AU153" i="81"/>
  <c r="AU278" i="81"/>
  <c r="AU141" i="81"/>
  <c r="AU132" i="81"/>
  <c r="AU181" i="81"/>
  <c r="AU105" i="81"/>
  <c r="AU254" i="81"/>
  <c r="AU162" i="81"/>
  <c r="AU326" i="81"/>
  <c r="AU240" i="81"/>
  <c r="AU18" i="81"/>
  <c r="AU317" i="81"/>
  <c r="AU320" i="81"/>
  <c r="AU295" i="81"/>
  <c r="AU279" i="81"/>
  <c r="AU77" i="81"/>
  <c r="AU108" i="81"/>
  <c r="AU328" i="81"/>
  <c r="AU266" i="81"/>
  <c r="AU110" i="81"/>
  <c r="AN10" i="73"/>
  <c r="AN83" i="73"/>
  <c r="AN17" i="73"/>
  <c r="AN159" i="73"/>
  <c r="AN98" i="73"/>
  <c r="AN7" i="73"/>
  <c r="AN104" i="73"/>
  <c r="AN20" i="73"/>
  <c r="AN14" i="73"/>
  <c r="AN178" i="73"/>
  <c r="AN120" i="73"/>
  <c r="AN24" i="73"/>
  <c r="AN69" i="73"/>
  <c r="AN204" i="73"/>
  <c r="AN189" i="73"/>
  <c r="AN53" i="73"/>
  <c r="AN31" i="73"/>
  <c r="AN74" i="73"/>
  <c r="AN200" i="73"/>
  <c r="AN86" i="73"/>
  <c r="AN65" i="73"/>
  <c r="AN60" i="73"/>
  <c r="AN172" i="73"/>
  <c r="AN134" i="73"/>
  <c r="AN151" i="73"/>
  <c r="AN113" i="73"/>
  <c r="AN220" i="73"/>
  <c r="AN175" i="73"/>
  <c r="AN194" i="73"/>
  <c r="AN160" i="73"/>
  <c r="AN103" i="73"/>
  <c r="AN61" i="73"/>
  <c r="AN149" i="73"/>
  <c r="AN79" i="73"/>
  <c r="AN91" i="73"/>
  <c r="AN180" i="73"/>
  <c r="AN209" i="73"/>
  <c r="AN170" i="73"/>
  <c r="AN169" i="73"/>
  <c r="AN193" i="73"/>
  <c r="AN102" i="73"/>
  <c r="AN203" i="73"/>
  <c r="AN97" i="73"/>
  <c r="AN167" i="73"/>
  <c r="AN66" i="73"/>
  <c r="AN12" i="73"/>
  <c r="AN13" i="73"/>
  <c r="AN214" i="73"/>
  <c r="AN48" i="73"/>
  <c r="AN72" i="73"/>
  <c r="AN46" i="73"/>
  <c r="AN207" i="73"/>
  <c r="AN96" i="73"/>
  <c r="AN158" i="73"/>
  <c r="AN43" i="73"/>
  <c r="AN146" i="73"/>
  <c r="AN40" i="73"/>
  <c r="AN181" i="73"/>
  <c r="AN186" i="73"/>
  <c r="AN123" i="73"/>
  <c r="AN93" i="73"/>
  <c r="AN128" i="73"/>
  <c r="AN177" i="73"/>
  <c r="AN21" i="73"/>
  <c r="AN126" i="73"/>
  <c r="AN124" i="73"/>
  <c r="AN62" i="73"/>
  <c r="AN132" i="73"/>
  <c r="AN54" i="73"/>
  <c r="AN75" i="73"/>
  <c r="AN70" i="73"/>
  <c r="AN68" i="73"/>
  <c r="AN56" i="73"/>
  <c r="AN80" i="73"/>
  <c r="AN41" i="73"/>
  <c r="AN59" i="73"/>
  <c r="AN217" i="73"/>
  <c r="AN145" i="73"/>
  <c r="AN212" i="73"/>
  <c r="AN201" i="73"/>
  <c r="AN92" i="73"/>
  <c r="AN63" i="73"/>
  <c r="AN57" i="73"/>
  <c r="AN19" i="73"/>
  <c r="AN174" i="73"/>
  <c r="AN29" i="73"/>
  <c r="AN192" i="73"/>
  <c r="AN136" i="73"/>
  <c r="AN26" i="73"/>
  <c r="AN115" i="73"/>
  <c r="AN173" i="73"/>
  <c r="AN133" i="73"/>
  <c r="AN121" i="73"/>
  <c r="AN213" i="73"/>
  <c r="AN33" i="73"/>
  <c r="AN156" i="73"/>
  <c r="AN67" i="73"/>
  <c r="AN219" i="73"/>
  <c r="AN84" i="73"/>
  <c r="AN55" i="73"/>
  <c r="AN32" i="73"/>
  <c r="AN218" i="73"/>
  <c r="AN153" i="73"/>
  <c r="AN11" i="73"/>
  <c r="AN205" i="73"/>
  <c r="AN73" i="73"/>
  <c r="AN165" i="73"/>
  <c r="AN139" i="73"/>
  <c r="AN129" i="73"/>
  <c r="AN152" i="73"/>
  <c r="AN127" i="73"/>
  <c r="AN184" i="73"/>
  <c r="AN118" i="73"/>
  <c r="AN216" i="73"/>
  <c r="AN141" i="73"/>
  <c r="AN215" i="73"/>
  <c r="AN135" i="73"/>
  <c r="AN100" i="73"/>
  <c r="AN51" i="73"/>
  <c r="AN154" i="73"/>
  <c r="AN112" i="73"/>
  <c r="AN182" i="73"/>
  <c r="AN108" i="73"/>
  <c r="AN131" i="73"/>
  <c r="AN52" i="73"/>
  <c r="AN45" i="73"/>
  <c r="AN198" i="73"/>
  <c r="AN85" i="73"/>
  <c r="AN114" i="73"/>
  <c r="AN142" i="73"/>
  <c r="AN163" i="73"/>
  <c r="AN105" i="73"/>
  <c r="AN211" i="73"/>
  <c r="AN187" i="73"/>
  <c r="AN25" i="73"/>
  <c r="AN171" i="73"/>
  <c r="AN206" i="73"/>
  <c r="AN81" i="73"/>
  <c r="AN107" i="73"/>
  <c r="AN210" i="73"/>
  <c r="AN36" i="73"/>
  <c r="AN221" i="73"/>
  <c r="AN22" i="73"/>
  <c r="AN195" i="73"/>
  <c r="AN116" i="73"/>
  <c r="AN78" i="73"/>
  <c r="AN8" i="73"/>
  <c r="AN168" i="73"/>
  <c r="AN109" i="73"/>
  <c r="AN58" i="73"/>
  <c r="AN27" i="73"/>
  <c r="AN77" i="73"/>
  <c r="AN196" i="73"/>
  <c r="AN6" i="73"/>
  <c r="AN185" i="73"/>
  <c r="AN190" i="73"/>
  <c r="AN150" i="73"/>
  <c r="AN16" i="73"/>
  <c r="AN23" i="73"/>
  <c r="AN35" i="73"/>
  <c r="AN138" i="73"/>
  <c r="AN49" i="73"/>
  <c r="AN162" i="73"/>
  <c r="AN95" i="73"/>
  <c r="AN5" i="73"/>
  <c r="AN37" i="73"/>
  <c r="AN101" i="73"/>
  <c r="AN88" i="73"/>
  <c r="AN76" i="73"/>
  <c r="AN144" i="73"/>
  <c r="AN202" i="73"/>
  <c r="AN28" i="73"/>
  <c r="AN143" i="73"/>
  <c r="AN18" i="73"/>
  <c r="AN110" i="73"/>
  <c r="AN179" i="73"/>
  <c r="AN87" i="73"/>
  <c r="AN94" i="73"/>
  <c r="AN208" i="73"/>
  <c r="AN191" i="73"/>
  <c r="AN30" i="73"/>
  <c r="AN9" i="73"/>
  <c r="AN106" i="73"/>
  <c r="AN39" i="73"/>
  <c r="AN164" i="73"/>
  <c r="AN34" i="73"/>
  <c r="AN147" i="73"/>
  <c r="AN157" i="73"/>
  <c r="AN50" i="73"/>
  <c r="AN119" i="73"/>
  <c r="AN42" i="73"/>
  <c r="AN183" i="73"/>
  <c r="AN44" i="73"/>
  <c r="AN161" i="73"/>
  <c r="AN82" i="73"/>
  <c r="AN188" i="73"/>
  <c r="AN47" i="73"/>
  <c r="AN199" i="73"/>
  <c r="AN137" i="73"/>
  <c r="AN90" i="73"/>
  <c r="AN71" i="73"/>
  <c r="AN64" i="73"/>
  <c r="AN140" i="73"/>
  <c r="AN15" i="73"/>
  <c r="AN155" i="73"/>
  <c r="AN117" i="73"/>
  <c r="AN89" i="73"/>
  <c r="AN130" i="73"/>
  <c r="AN125" i="73"/>
  <c r="AN99" i="73"/>
  <c r="AN111" i="73"/>
  <c r="AN197" i="73"/>
  <c r="AN166" i="73"/>
  <c r="AN176" i="73"/>
  <c r="AN122" i="73"/>
  <c r="AN148" i="73"/>
  <c r="AN38" i="73"/>
  <c r="AU122" i="87"/>
  <c r="AU52" i="87"/>
  <c r="AU174" i="87"/>
  <c r="AU151" i="87"/>
  <c r="AU80" i="87"/>
  <c r="AU65" i="87"/>
  <c r="AU152" i="87"/>
  <c r="AU8" i="87"/>
  <c r="AU30" i="87"/>
  <c r="AU109" i="87"/>
  <c r="AU70" i="87"/>
  <c r="AU92" i="87"/>
  <c r="AU22" i="87"/>
  <c r="AU206" i="87"/>
  <c r="AU62" i="87"/>
  <c r="AU136" i="87"/>
  <c r="AU75" i="87"/>
  <c r="AU184" i="87"/>
  <c r="AU101" i="87"/>
  <c r="AU32" i="87"/>
  <c r="AU213" i="87"/>
  <c r="AU185" i="87"/>
  <c r="AU156" i="87"/>
  <c r="AU66" i="87"/>
  <c r="AU107" i="87"/>
  <c r="AU137" i="87"/>
  <c r="AU196" i="87"/>
  <c r="AU183" i="87"/>
  <c r="AU93" i="87"/>
  <c r="AU189" i="87"/>
  <c r="AU214" i="87"/>
  <c r="AU181" i="87"/>
  <c r="AU23" i="87"/>
  <c r="AU135" i="87"/>
  <c r="AU90" i="87"/>
  <c r="AU79" i="87"/>
  <c r="AU141" i="87"/>
  <c r="AU29" i="87"/>
  <c r="AU133" i="87"/>
  <c r="AU176" i="87"/>
  <c r="AU42" i="87"/>
  <c r="AU31" i="87"/>
  <c r="AU12" i="87"/>
  <c r="AU6" i="87"/>
  <c r="AU204" i="87"/>
  <c r="AU155" i="87"/>
  <c r="AU113" i="87"/>
  <c r="AU97" i="87"/>
  <c r="AU163" i="87"/>
  <c r="AU115" i="87"/>
  <c r="AU74" i="87"/>
  <c r="AU120" i="87"/>
  <c r="AU159" i="87"/>
  <c r="AU82" i="87"/>
  <c r="AU25" i="87"/>
  <c r="AU170" i="87"/>
  <c r="AU139" i="87"/>
  <c r="AU71" i="87"/>
  <c r="AU20" i="87"/>
  <c r="AU60" i="87"/>
  <c r="AU207" i="87"/>
  <c r="AU5" i="87"/>
  <c r="AU88" i="87"/>
  <c r="AU215" i="87"/>
  <c r="AU38" i="87"/>
  <c r="AU51" i="87"/>
  <c r="AU153" i="87"/>
  <c r="AU102" i="87"/>
  <c r="AU154" i="87"/>
  <c r="AU117" i="87"/>
  <c r="AU114" i="87"/>
  <c r="AU186" i="87"/>
  <c r="AU27" i="87"/>
  <c r="AU53" i="87"/>
  <c r="AU35" i="87"/>
  <c r="AU194" i="87"/>
  <c r="AU108" i="87"/>
  <c r="AU128" i="87"/>
  <c r="AU16" i="87"/>
  <c r="AU105" i="87"/>
  <c r="AU182" i="87"/>
  <c r="AU162" i="87"/>
  <c r="AU36" i="87"/>
  <c r="AU33" i="87"/>
  <c r="AU58" i="87"/>
  <c r="AU140" i="87"/>
  <c r="AU86" i="87"/>
  <c r="AU43" i="87"/>
  <c r="AU83" i="87"/>
  <c r="AU180" i="87"/>
  <c r="AU68" i="87"/>
  <c r="AU161" i="87"/>
  <c r="AU147" i="87"/>
  <c r="AU125" i="87"/>
  <c r="AU72" i="87"/>
  <c r="AU7" i="87"/>
  <c r="AU10" i="87"/>
  <c r="AU69" i="87"/>
  <c r="AU64" i="87"/>
  <c r="AU132" i="87"/>
  <c r="AU81" i="87"/>
  <c r="AU177" i="87"/>
  <c r="AU179" i="87"/>
  <c r="AU48" i="87"/>
  <c r="AU200" i="87"/>
  <c r="AU193" i="87"/>
  <c r="AU201" i="87"/>
  <c r="AU99" i="87"/>
  <c r="AU212" i="87"/>
  <c r="AU57" i="87"/>
  <c r="AU149" i="87"/>
  <c r="AU166" i="87"/>
  <c r="AU171" i="87"/>
  <c r="AU165" i="87"/>
  <c r="AU209" i="87"/>
  <c r="AU91" i="87"/>
  <c r="AU84" i="87"/>
  <c r="AU134" i="87"/>
  <c r="AU78" i="87"/>
  <c r="AU11" i="87"/>
  <c r="AU144" i="87"/>
  <c r="AU89" i="87"/>
  <c r="AU56" i="87"/>
  <c r="AU63" i="87"/>
  <c r="AU9" i="87"/>
  <c r="AU208" i="87"/>
  <c r="AU37" i="87"/>
  <c r="AU145" i="87"/>
  <c r="AU167" i="87"/>
  <c r="AU205" i="87"/>
  <c r="AU150" i="87"/>
  <c r="AU127" i="87"/>
  <c r="AU49" i="87"/>
  <c r="AU17" i="87"/>
  <c r="AU158" i="87"/>
  <c r="AU55" i="87"/>
  <c r="AU191" i="87"/>
  <c r="AU219" i="87"/>
  <c r="AU103" i="87"/>
  <c r="AU45" i="87"/>
  <c r="AU188" i="87"/>
  <c r="AU202" i="87"/>
  <c r="AU76" i="87"/>
  <c r="AU61" i="87"/>
  <c r="AU168" i="87"/>
  <c r="AU18" i="87"/>
  <c r="AU160" i="87"/>
  <c r="AU94" i="87"/>
  <c r="AU218" i="87"/>
  <c r="AU216" i="87"/>
  <c r="AU21" i="87"/>
  <c r="AU172" i="87"/>
  <c r="AU110" i="87"/>
  <c r="AU164" i="87"/>
  <c r="AU19" i="87"/>
  <c r="AU195" i="87"/>
  <c r="AU121" i="87"/>
  <c r="AU116" i="87"/>
  <c r="AU111" i="87"/>
  <c r="AU41" i="87"/>
  <c r="AU126" i="87"/>
  <c r="AU119" i="87"/>
  <c r="AU220" i="87"/>
  <c r="AU46" i="87"/>
  <c r="AU143" i="87"/>
  <c r="AU44" i="87"/>
  <c r="AU169" i="87"/>
  <c r="AU131" i="87"/>
  <c r="AU98" i="87"/>
  <c r="AU15" i="87"/>
  <c r="AU87" i="87"/>
  <c r="AU173" i="87"/>
  <c r="AU130" i="87"/>
  <c r="AU124" i="87"/>
  <c r="AU59" i="87"/>
  <c r="AU77" i="87"/>
  <c r="AU148" i="87"/>
  <c r="AU203" i="87"/>
  <c r="AU175" i="87"/>
  <c r="AU100" i="87"/>
  <c r="AU13" i="87"/>
  <c r="AU217" i="87"/>
  <c r="AU190" i="87"/>
  <c r="AU24" i="87"/>
  <c r="AU14" i="87"/>
  <c r="AU40" i="87"/>
  <c r="AU67" i="87"/>
  <c r="AU198" i="87"/>
  <c r="AU96" i="87"/>
  <c r="AU50" i="87"/>
  <c r="AU39" i="87"/>
  <c r="AU54" i="87"/>
  <c r="AU106" i="87"/>
  <c r="AU95" i="87"/>
  <c r="AU142" i="87"/>
  <c r="AU138" i="87"/>
  <c r="AU47" i="87"/>
  <c r="AU192" i="87"/>
  <c r="AU28" i="87"/>
  <c r="AU199" i="87"/>
  <c r="AU73" i="87"/>
  <c r="AU211" i="87"/>
  <c r="AU221" i="87"/>
  <c r="AU85" i="87"/>
  <c r="AU157" i="87"/>
  <c r="AU26" i="87"/>
  <c r="AU123" i="87"/>
  <c r="AU34" i="87"/>
  <c r="AU118" i="87"/>
  <c r="AU187" i="87"/>
  <c r="AU129" i="87"/>
  <c r="AU178" i="87"/>
  <c r="AU112" i="87"/>
  <c r="AU210" i="87"/>
  <c r="AU104" i="87"/>
  <c r="AU146" i="87"/>
  <c r="AU197" i="87"/>
  <c r="AN64" i="74"/>
  <c r="AN76" i="74"/>
  <c r="AN217" i="74"/>
  <c r="AN74" i="74"/>
  <c r="AN220" i="74"/>
  <c r="AN90" i="74"/>
  <c r="AN13" i="74"/>
  <c r="AN129" i="74"/>
  <c r="AN37" i="74"/>
  <c r="AN142" i="74"/>
  <c r="AN215" i="74"/>
  <c r="AN72" i="74"/>
  <c r="AN132" i="74"/>
  <c r="AN31" i="74"/>
  <c r="AN70" i="74"/>
  <c r="AN109" i="74"/>
  <c r="AN60" i="74"/>
  <c r="AN46" i="74"/>
  <c r="AN134" i="74"/>
  <c r="AN61" i="74"/>
  <c r="AN100" i="74"/>
  <c r="AN211" i="74"/>
  <c r="AN63" i="74"/>
  <c r="AN91" i="74"/>
  <c r="AN42" i="74"/>
  <c r="AN144" i="74"/>
  <c r="AN110" i="74"/>
  <c r="AN97" i="74"/>
  <c r="AN47" i="74"/>
  <c r="AN127" i="74"/>
  <c r="AN78" i="74"/>
  <c r="AN200" i="74"/>
  <c r="AN66" i="74"/>
  <c r="AN170" i="74"/>
  <c r="AN88" i="74"/>
  <c r="AN79" i="74"/>
  <c r="AN75" i="74"/>
  <c r="AN133" i="74"/>
  <c r="AN145" i="74"/>
  <c r="AN69" i="74"/>
  <c r="AN208" i="74"/>
  <c r="AN83" i="74"/>
  <c r="AN43" i="74"/>
  <c r="AN146" i="74"/>
  <c r="AN28" i="74"/>
  <c r="AN55" i="74"/>
  <c r="AN199" i="74"/>
  <c r="AN99" i="74"/>
  <c r="AN27" i="74"/>
  <c r="AN164" i="74"/>
  <c r="AN139" i="74"/>
  <c r="AN65" i="74"/>
  <c r="AN102" i="74"/>
  <c r="AN117" i="74"/>
  <c r="AN135" i="74"/>
  <c r="AN137" i="74"/>
  <c r="AN6" i="74"/>
  <c r="AN141" i="74"/>
  <c r="AN204" i="74"/>
  <c r="AN116" i="74"/>
  <c r="AN10" i="74"/>
  <c r="AN49" i="74"/>
  <c r="AN101" i="74"/>
  <c r="AN106" i="74"/>
  <c r="AN124" i="74"/>
  <c r="AN25" i="74"/>
  <c r="AN39" i="74"/>
  <c r="AN158" i="74"/>
  <c r="AN140" i="74"/>
  <c r="AN197" i="74"/>
  <c r="AN157" i="74"/>
  <c r="AN29" i="74"/>
  <c r="AN122" i="74"/>
  <c r="AN67" i="74"/>
  <c r="AN214" i="74"/>
  <c r="AN148" i="74"/>
  <c r="AN119" i="74"/>
  <c r="AN9" i="74"/>
  <c r="AN5" i="74"/>
  <c r="AN192" i="74"/>
  <c r="AN154" i="74"/>
  <c r="AN201" i="74"/>
  <c r="AN151" i="74"/>
  <c r="AN120" i="74"/>
  <c r="AN103" i="74"/>
  <c r="AN189" i="74"/>
  <c r="AN187" i="74"/>
  <c r="AN112" i="74"/>
  <c r="AN23" i="74"/>
  <c r="AN114" i="74"/>
  <c r="AN38" i="74"/>
  <c r="AN163" i="74"/>
  <c r="AN174" i="74"/>
  <c r="AN11" i="74"/>
  <c r="AN33" i="74"/>
  <c r="AN58" i="74"/>
  <c r="AN84" i="74"/>
  <c r="AN86" i="74"/>
  <c r="AN68" i="74"/>
  <c r="AN206" i="74"/>
  <c r="AN98" i="74"/>
  <c r="AN16" i="74"/>
  <c r="AN193" i="74"/>
  <c r="AN161" i="74"/>
  <c r="AN168" i="74"/>
  <c r="AN159" i="74"/>
  <c r="AN89" i="74"/>
  <c r="AN213" i="74"/>
  <c r="AN126" i="74"/>
  <c r="AN184" i="74"/>
  <c r="AN176" i="74"/>
  <c r="AN160" i="74"/>
  <c r="AN14" i="74"/>
  <c r="AN35" i="74"/>
  <c r="AN147" i="74"/>
  <c r="AN48" i="74"/>
  <c r="AN207" i="74"/>
  <c r="AN26" i="74"/>
  <c r="AN22" i="74"/>
  <c r="AN45" i="74"/>
  <c r="AN93" i="74"/>
  <c r="AN128" i="74"/>
  <c r="AN203" i="74"/>
  <c r="AN73" i="74"/>
  <c r="AN182" i="74"/>
  <c r="AN190" i="74"/>
  <c r="AN183" i="74"/>
  <c r="AN21" i="74"/>
  <c r="AN40" i="74"/>
  <c r="AN113" i="74"/>
  <c r="AN30" i="74"/>
  <c r="AN71" i="74"/>
  <c r="AN167" i="74"/>
  <c r="AN143" i="74"/>
  <c r="AN162" i="74"/>
  <c r="AN18" i="74"/>
  <c r="AN149" i="74"/>
  <c r="AN180" i="74"/>
  <c r="AN198" i="74"/>
  <c r="AN34" i="74"/>
  <c r="AN94" i="74"/>
  <c r="AN111" i="74"/>
  <c r="AN32" i="74"/>
  <c r="AN82" i="74"/>
  <c r="AN105" i="74"/>
  <c r="AN191" i="74"/>
  <c r="AN41" i="74"/>
  <c r="AN104" i="74"/>
  <c r="AN36" i="74"/>
  <c r="AN51" i="74"/>
  <c r="AN115" i="74"/>
  <c r="AN15" i="74"/>
  <c r="AN172" i="74"/>
  <c r="AN52" i="74"/>
  <c r="AN196" i="74"/>
  <c r="AN202" i="74"/>
  <c r="AN53" i="74"/>
  <c r="AN130" i="74"/>
  <c r="AN95" i="74"/>
  <c r="AN77" i="74"/>
  <c r="AN107" i="74"/>
  <c r="AN179" i="74"/>
  <c r="AN7" i="74"/>
  <c r="AN50" i="74"/>
  <c r="AN166" i="74"/>
  <c r="AN24" i="74"/>
  <c r="AN218" i="74"/>
  <c r="AN152" i="74"/>
  <c r="AN171" i="74"/>
  <c r="AN123" i="74"/>
  <c r="AN108" i="74"/>
  <c r="AN85" i="74"/>
  <c r="AN57" i="74"/>
  <c r="AN8" i="74"/>
  <c r="AN155" i="74"/>
  <c r="AN138" i="74"/>
  <c r="AN12" i="74"/>
  <c r="AN80" i="74"/>
  <c r="AN59" i="74"/>
  <c r="AN17" i="74"/>
  <c r="AN125" i="74"/>
  <c r="AN221" i="74"/>
  <c r="AN87" i="74"/>
  <c r="AN195" i="74"/>
  <c r="AN81" i="74"/>
  <c r="AN185" i="74"/>
  <c r="AN205" i="74"/>
  <c r="AN194" i="74"/>
  <c r="AN44" i="74"/>
  <c r="AN178" i="74"/>
  <c r="AN131" i="74"/>
  <c r="AN209" i="74"/>
  <c r="AN188" i="74"/>
  <c r="AN136" i="74"/>
  <c r="AN169" i="74"/>
  <c r="AN186" i="74"/>
  <c r="AN121" i="74"/>
  <c r="AN96" i="74"/>
  <c r="AN212" i="74"/>
  <c r="AN153" i="74"/>
  <c r="AN219" i="74"/>
  <c r="AN165" i="74"/>
  <c r="AN210" i="74"/>
  <c r="AN19" i="74"/>
  <c r="AN181" i="74"/>
  <c r="AN54" i="74"/>
  <c r="AN216" i="74"/>
  <c r="AN177" i="74"/>
  <c r="AN156" i="74"/>
  <c r="AN62" i="74"/>
  <c r="AN56" i="74"/>
  <c r="AN92" i="74"/>
  <c r="AN150" i="74"/>
  <c r="AN20" i="74"/>
  <c r="AN173" i="74"/>
  <c r="AN118" i="74"/>
  <c r="AN175" i="74"/>
  <c r="AU195" i="78"/>
  <c r="AU137" i="78"/>
  <c r="AU163" i="78"/>
  <c r="AU150" i="78"/>
  <c r="AU51" i="78"/>
  <c r="AU86" i="78"/>
  <c r="AU53" i="78"/>
  <c r="AU307" i="78"/>
  <c r="AU291" i="78"/>
  <c r="AU279" i="78"/>
  <c r="AU301" i="78"/>
  <c r="AU203" i="78"/>
  <c r="AU194" i="78"/>
  <c r="AU353" i="78"/>
  <c r="AU215" i="78"/>
  <c r="AU29" i="78"/>
  <c r="AU248" i="78"/>
  <c r="AU298" i="78"/>
  <c r="AU338" i="78"/>
  <c r="AU110" i="78"/>
  <c r="AU41" i="78"/>
  <c r="AU278" i="78"/>
  <c r="AU159" i="78"/>
  <c r="AU118" i="78"/>
  <c r="AU205" i="78"/>
  <c r="AU340" i="78"/>
  <c r="AU103" i="78"/>
  <c r="AU55" i="78"/>
  <c r="AU362" i="78"/>
  <c r="AU169" i="78"/>
  <c r="AU303" i="78"/>
  <c r="AU63" i="78"/>
  <c r="AU305" i="78"/>
  <c r="AU212" i="78"/>
  <c r="AU287" i="78"/>
  <c r="AU138" i="78"/>
  <c r="AU277" i="78"/>
  <c r="AU255" i="78"/>
  <c r="AU216" i="78"/>
  <c r="AU333" i="78"/>
  <c r="AU258" i="78"/>
  <c r="AU231" i="78"/>
  <c r="AU211" i="78"/>
  <c r="AU271" i="78"/>
  <c r="AU339" i="78"/>
  <c r="AU75" i="78"/>
  <c r="AU223" i="78"/>
  <c r="AU23" i="78"/>
  <c r="AU164" i="78"/>
  <c r="AU166" i="78"/>
  <c r="AU58" i="78"/>
  <c r="AU316" i="78"/>
  <c r="AU281" i="78"/>
  <c r="AU292" i="78"/>
  <c r="AU141" i="78"/>
  <c r="AU43" i="78"/>
  <c r="AU293" i="78"/>
  <c r="AU272" i="78"/>
  <c r="AU156" i="78"/>
  <c r="AU105" i="78"/>
  <c r="AU267" i="78"/>
  <c r="AU260" i="78"/>
  <c r="AU359" i="78"/>
  <c r="AU264" i="78"/>
  <c r="AU126" i="78"/>
  <c r="AU321" i="78"/>
  <c r="AU202" i="78"/>
  <c r="AU145" i="78"/>
  <c r="AU57" i="78"/>
  <c r="AU349" i="78"/>
  <c r="AU304" i="78"/>
  <c r="AU361" i="78"/>
  <c r="AU226" i="78"/>
  <c r="AU188" i="78"/>
  <c r="AU249" i="78"/>
  <c r="AU177" i="78"/>
  <c r="AU280" i="78"/>
  <c r="AU155" i="78"/>
  <c r="AU313" i="78"/>
  <c r="AU222" i="78"/>
  <c r="AU144" i="78"/>
  <c r="AU49" i="78"/>
  <c r="AU217" i="78"/>
  <c r="AU161" i="78"/>
  <c r="AU111" i="78"/>
  <c r="AU320" i="78"/>
  <c r="AU187" i="78"/>
  <c r="AU113" i="78"/>
  <c r="AU33" i="78"/>
  <c r="AU224" i="78"/>
  <c r="AU230" i="78"/>
  <c r="AU295" i="78"/>
  <c r="AU345" i="78"/>
  <c r="AU306" i="78"/>
  <c r="AU335" i="78"/>
  <c r="AU95" i="78"/>
  <c r="AU56" i="78"/>
  <c r="AU175" i="78"/>
  <c r="AU250" i="78"/>
  <c r="AU149" i="78"/>
  <c r="AU87" i="78"/>
  <c r="AU322" i="78"/>
  <c r="AU328" i="78"/>
  <c r="AU158" i="78"/>
  <c r="AU252" i="78"/>
  <c r="AU15" i="78"/>
  <c r="AU146" i="78"/>
  <c r="AU254" i="78"/>
  <c r="AU176" i="78"/>
  <c r="AU302" i="78"/>
  <c r="AU127" i="78"/>
  <c r="AU201" i="78"/>
  <c r="AU97" i="78"/>
  <c r="AU355" i="78"/>
  <c r="AU13" i="78"/>
  <c r="AU347" i="78"/>
  <c r="AU94" i="78"/>
  <c r="AU214" i="78"/>
  <c r="AU147" i="78"/>
  <c r="AU26" i="78"/>
  <c r="AU61" i="78"/>
  <c r="AU351" i="78"/>
  <c r="AU284" i="78"/>
  <c r="AU83" i="78"/>
  <c r="AU285" i="78"/>
  <c r="AU115" i="78"/>
  <c r="AU286" i="78"/>
  <c r="AU238" i="78"/>
  <c r="AU39" i="78"/>
  <c r="AU180" i="78"/>
  <c r="AU32" i="78"/>
  <c r="AU240" i="78"/>
  <c r="AU274" i="78"/>
  <c r="AU133" i="78"/>
  <c r="AU82" i="78"/>
  <c r="AU234" i="78"/>
  <c r="AU108" i="78"/>
  <c r="AU213" i="78"/>
  <c r="AU294" i="78"/>
  <c r="AU44" i="78"/>
  <c r="AU290" i="78"/>
  <c r="AU243" i="78"/>
  <c r="AU131" i="78"/>
  <c r="AU262" i="78"/>
  <c r="AU104" i="78"/>
  <c r="AU117" i="78"/>
  <c r="AU78" i="78"/>
  <c r="AU31" i="78"/>
  <c r="AU20" i="78"/>
  <c r="AU276" i="78"/>
  <c r="AU220" i="78"/>
  <c r="AU329" i="78"/>
  <c r="AU84" i="78"/>
  <c r="AU210" i="78"/>
  <c r="AU74" i="78"/>
  <c r="AU154" i="78"/>
  <c r="AU232" i="78"/>
  <c r="AU318" i="78"/>
  <c r="AU200" i="78"/>
  <c r="AU185" i="78"/>
  <c r="AU219" i="78"/>
  <c r="AU198" i="78"/>
  <c r="AU310" i="78"/>
  <c r="AU16" i="78"/>
  <c r="AU136" i="78"/>
  <c r="AU364" i="78"/>
  <c r="AU199" i="78"/>
  <c r="AU207" i="78"/>
  <c r="AU282" i="78"/>
  <c r="AU35" i="78"/>
  <c r="AU101" i="78"/>
  <c r="AU14" i="78"/>
  <c r="AU11" i="78"/>
  <c r="AU123" i="78"/>
  <c r="AU112" i="78"/>
  <c r="AU120" i="78"/>
  <c r="AU317" i="78"/>
  <c r="AU346" i="78"/>
  <c r="AU357" i="78"/>
  <c r="AU148" i="78"/>
  <c r="AU171" i="78"/>
  <c r="AU79" i="78"/>
  <c r="AU174" i="78"/>
  <c r="AU8" i="78"/>
  <c r="AU98" i="78"/>
  <c r="AU352" i="78"/>
  <c r="AU342" i="78"/>
  <c r="AU256" i="78"/>
  <c r="AU311" i="78"/>
  <c r="AU19" i="78"/>
  <c r="AU209" i="78"/>
  <c r="AU9" i="78"/>
  <c r="AU142" i="78"/>
  <c r="AU184" i="78"/>
  <c r="AU107" i="78"/>
  <c r="AU114" i="78"/>
  <c r="AU46" i="78"/>
  <c r="AU172" i="78"/>
  <c r="AU246" i="78"/>
  <c r="AU157" i="78"/>
  <c r="AU241" i="78"/>
  <c r="AU162" i="78"/>
  <c r="AU122" i="78"/>
  <c r="AU89" i="78"/>
  <c r="AU245" i="78"/>
  <c r="AU204" i="78"/>
  <c r="AU52" i="78"/>
  <c r="AU116" i="78"/>
  <c r="AU354" i="78"/>
  <c r="AU239" i="78"/>
  <c r="AU244" i="78"/>
  <c r="AU130" i="78"/>
  <c r="AU265" i="78"/>
  <c r="AU99" i="78"/>
  <c r="AU73" i="78"/>
  <c r="AU92" i="78"/>
  <c r="AU80" i="78"/>
  <c r="AU358" i="78"/>
  <c r="AU197" i="78"/>
  <c r="AU134" i="78"/>
  <c r="AU135" i="78"/>
  <c r="AU67" i="78"/>
  <c r="AU259" i="78"/>
  <c r="AU360" i="78"/>
  <c r="AU168" i="78"/>
  <c r="AU337" i="78"/>
  <c r="AU90" i="78"/>
  <c r="AU269" i="78"/>
  <c r="AU323" i="78"/>
  <c r="AU208" i="78"/>
  <c r="AU17" i="78"/>
  <c r="AU289" i="78"/>
  <c r="AU119" i="78"/>
  <c r="AU228" i="78"/>
  <c r="AU229" i="78"/>
  <c r="AU350" i="78"/>
  <c r="AU183" i="78"/>
  <c r="AU190" i="78"/>
  <c r="AU151" i="78"/>
  <c r="AU167" i="78"/>
  <c r="AU100" i="78"/>
  <c r="AU236" i="78"/>
  <c r="AU326" i="78"/>
  <c r="AU93" i="78"/>
  <c r="AU192" i="78"/>
  <c r="AU42" i="78"/>
  <c r="AU270" i="78"/>
  <c r="AU206" i="78"/>
  <c r="AU179" i="78"/>
  <c r="AU319" i="78"/>
  <c r="AU40" i="78"/>
  <c r="AU182" i="78"/>
  <c r="AU153" i="78"/>
  <c r="AU348" i="78"/>
  <c r="AU160" i="78"/>
  <c r="AU336" i="78"/>
  <c r="AU22" i="78"/>
  <c r="AU235" i="78"/>
  <c r="AU314" i="78"/>
  <c r="AU186" i="78"/>
  <c r="AU27" i="78"/>
  <c r="AU21" i="78"/>
  <c r="AU327" i="78"/>
  <c r="AU7" i="78"/>
  <c r="AU315" i="78"/>
  <c r="AU237" i="78"/>
  <c r="AU288" i="78"/>
  <c r="AU132" i="78"/>
  <c r="AU299" i="78"/>
  <c r="AU125" i="78"/>
  <c r="AU6" i="78"/>
  <c r="AU225" i="78"/>
  <c r="AU47" i="78"/>
  <c r="AU275" i="78"/>
  <c r="AU18" i="78"/>
  <c r="AU363" i="78"/>
  <c r="AU124" i="78"/>
  <c r="AU273" i="78"/>
  <c r="AU233" i="78"/>
  <c r="AU266" i="78"/>
  <c r="AU165" i="78"/>
  <c r="AU261" i="78"/>
  <c r="AU181" i="78"/>
  <c r="AU62" i="78"/>
  <c r="AU64" i="78"/>
  <c r="AU71" i="78"/>
  <c r="AU34" i="78"/>
  <c r="AU341" i="78"/>
  <c r="AU189" i="78"/>
  <c r="AU48" i="78"/>
  <c r="AU218" i="78"/>
  <c r="AU68" i="78"/>
  <c r="AU257" i="78"/>
  <c r="AU140" i="78"/>
  <c r="AU91" i="78"/>
  <c r="AU59" i="78"/>
  <c r="AU81" i="78"/>
  <c r="AU332" i="78"/>
  <c r="AU196" i="78"/>
  <c r="AU308" i="78"/>
  <c r="AU12" i="78"/>
  <c r="AU37" i="78"/>
  <c r="AU170" i="78"/>
  <c r="AU96" i="78"/>
  <c r="AU173" i="78"/>
  <c r="AU300" i="78"/>
  <c r="AU66" i="78"/>
  <c r="AU36" i="78"/>
  <c r="AU178" i="78"/>
  <c r="AU129" i="78"/>
  <c r="AU70" i="78"/>
  <c r="AU251" i="78"/>
  <c r="AU344" i="78"/>
  <c r="AU60" i="78"/>
  <c r="AU85" i="78"/>
  <c r="AU121" i="78"/>
  <c r="AU72" i="78"/>
  <c r="AU5" i="78"/>
  <c r="AU227" i="78"/>
  <c r="AU263" i="78"/>
  <c r="AU128" i="78"/>
  <c r="AU88" i="78"/>
  <c r="AU10" i="78"/>
  <c r="AU253" i="78"/>
  <c r="AU334" i="78"/>
  <c r="AU139" i="78"/>
  <c r="AU268" i="78"/>
  <c r="AU283" i="78"/>
  <c r="AU296" i="78"/>
  <c r="AU356" i="78"/>
  <c r="AU221" i="78"/>
  <c r="AU309" i="78"/>
  <c r="AU102" i="78"/>
  <c r="AU152" i="78"/>
  <c r="AU325" i="78"/>
  <c r="AU54" i="78"/>
  <c r="AU28" i="78"/>
  <c r="AU25" i="78"/>
  <c r="AU30" i="78"/>
  <c r="AU76" i="78"/>
  <c r="AU65" i="78"/>
  <c r="AU45" i="78"/>
  <c r="AU191" i="78"/>
  <c r="AU312" i="78"/>
  <c r="AU106" i="78"/>
  <c r="AU24" i="78"/>
  <c r="AU143" i="78"/>
  <c r="AU38" i="78"/>
  <c r="AU330" i="78"/>
  <c r="AU343" i="78"/>
  <c r="AU69" i="78"/>
  <c r="AU247" i="78"/>
  <c r="AU109" i="78"/>
  <c r="AU331" i="78"/>
  <c r="AU193" i="78"/>
  <c r="AU324" i="78"/>
  <c r="AU77" i="78"/>
  <c r="AU242" i="78"/>
  <c r="AU50" i="78"/>
  <c r="AU297" i="78"/>
  <c r="AU206" i="74"/>
  <c r="AU57" i="74"/>
  <c r="AU11" i="74"/>
  <c r="AU154" i="74"/>
  <c r="AU95" i="74"/>
  <c r="AU76" i="74"/>
  <c r="AU213" i="74"/>
  <c r="AU32" i="74"/>
  <c r="AU27" i="74"/>
  <c r="AU88" i="74"/>
  <c r="AU196" i="74"/>
  <c r="AU80" i="74"/>
  <c r="AU39" i="74"/>
  <c r="AU171" i="74"/>
  <c r="AU150" i="74"/>
  <c r="AU79" i="74"/>
  <c r="AU158" i="74"/>
  <c r="AU175" i="74"/>
  <c r="AU148" i="74"/>
  <c r="AU195" i="74"/>
  <c r="AU210" i="74"/>
  <c r="AU83" i="74"/>
  <c r="AU106" i="74"/>
  <c r="AU218" i="74"/>
  <c r="AU182" i="74"/>
  <c r="AU179" i="74"/>
  <c r="AU159" i="74"/>
  <c r="AU144" i="74"/>
  <c r="AU81" i="74"/>
  <c r="AU194" i="74"/>
  <c r="AU212" i="74"/>
  <c r="AU174" i="74"/>
  <c r="AU161" i="74"/>
  <c r="AU44" i="74"/>
  <c r="AU155" i="74"/>
  <c r="AU50" i="74"/>
  <c r="AU133" i="74"/>
  <c r="AU61" i="74"/>
  <c r="AU166" i="74"/>
  <c r="AU97" i="74"/>
  <c r="AU220" i="74"/>
  <c r="AU137" i="74"/>
  <c r="AU107" i="74"/>
  <c r="AU143" i="74"/>
  <c r="AU178" i="74"/>
  <c r="AU214" i="74"/>
  <c r="AU94" i="74"/>
  <c r="AU87" i="74"/>
  <c r="AU75" i="74"/>
  <c r="AU169" i="74"/>
  <c r="AU187" i="74"/>
  <c r="AU20" i="74"/>
  <c r="AU19" i="74"/>
  <c r="AU59" i="74"/>
  <c r="AU117" i="74"/>
  <c r="AU6" i="74"/>
  <c r="AU45" i="74"/>
  <c r="AU162" i="74"/>
  <c r="AU30" i="74"/>
  <c r="AU186" i="74"/>
  <c r="AU125" i="74"/>
  <c r="AU135" i="74"/>
  <c r="AU189" i="74"/>
  <c r="AU47" i="74"/>
  <c r="AU156" i="74"/>
  <c r="AU160" i="74"/>
  <c r="AU173" i="74"/>
  <c r="AU89" i="74"/>
  <c r="AU69" i="74"/>
  <c r="AU116" i="74"/>
  <c r="AU172" i="74"/>
  <c r="AU216" i="74"/>
  <c r="AU145" i="74"/>
  <c r="AU168" i="74"/>
  <c r="AU126" i="74"/>
  <c r="AU86" i="74"/>
  <c r="AU101" i="74"/>
  <c r="AU124" i="74"/>
  <c r="AU7" i="74"/>
  <c r="AU58" i="74"/>
  <c r="AU15" i="74"/>
  <c r="AU114" i="74"/>
  <c r="AU8" i="74"/>
  <c r="AU46" i="74"/>
  <c r="AU112" i="74"/>
  <c r="AU183" i="74"/>
  <c r="AU200" i="74"/>
  <c r="AU205" i="74"/>
  <c r="AU53" i="74"/>
  <c r="AU62" i="74"/>
  <c r="AU78" i="74"/>
  <c r="AU132" i="74"/>
  <c r="AU29" i="74"/>
  <c r="AU40" i="74"/>
  <c r="AU13" i="74"/>
  <c r="AU12" i="74"/>
  <c r="AU118" i="74"/>
  <c r="AU36" i="74"/>
  <c r="AU167" i="74"/>
  <c r="AU204" i="74"/>
  <c r="AU177" i="74"/>
  <c r="AU153" i="74"/>
  <c r="AU211" i="74"/>
  <c r="AU52" i="74"/>
  <c r="AU71" i="74"/>
  <c r="AU197" i="74"/>
  <c r="AU66" i="74"/>
  <c r="AU123" i="74"/>
  <c r="AU91" i="74"/>
  <c r="AU184" i="74"/>
  <c r="AU170" i="74"/>
  <c r="AU192" i="74"/>
  <c r="AU121" i="74"/>
  <c r="AU31" i="74"/>
  <c r="AU85" i="74"/>
  <c r="AU129" i="74"/>
  <c r="AU142" i="74"/>
  <c r="AU115" i="74"/>
  <c r="AU198" i="74"/>
  <c r="AU70" i="74"/>
  <c r="AU73" i="74"/>
  <c r="AU5" i="74"/>
  <c r="AU25" i="74"/>
  <c r="AU60" i="74"/>
  <c r="AU51" i="74"/>
  <c r="AU105" i="74"/>
  <c r="AU165" i="74"/>
  <c r="AU140" i="74"/>
  <c r="AU22" i="74"/>
  <c r="AU102" i="74"/>
  <c r="AU24" i="74"/>
  <c r="AU103" i="74"/>
  <c r="AU93" i="74"/>
  <c r="AU82" i="74"/>
  <c r="AU21" i="74"/>
  <c r="AU208" i="74"/>
  <c r="AU68" i="74"/>
  <c r="AU188" i="74"/>
  <c r="AU185" i="74"/>
  <c r="AU176" i="74"/>
  <c r="AU110" i="74"/>
  <c r="AU164" i="74"/>
  <c r="AU120" i="74"/>
  <c r="AU163" i="74"/>
  <c r="AU49" i="74"/>
  <c r="AU9" i="74"/>
  <c r="AU99" i="74"/>
  <c r="AU84" i="74"/>
  <c r="AU67" i="74"/>
  <c r="AU207" i="74"/>
  <c r="AU56" i="74"/>
  <c r="AU219" i="74"/>
  <c r="AU193" i="74"/>
  <c r="AU217" i="74"/>
  <c r="AU149" i="74"/>
  <c r="AU41" i="74"/>
  <c r="AU100" i="74"/>
  <c r="AU63" i="74"/>
  <c r="AU28" i="74"/>
  <c r="AU139" i="74"/>
  <c r="AU104" i="74"/>
  <c r="AU128" i="74"/>
  <c r="AU130" i="74"/>
  <c r="AU26" i="74"/>
  <c r="AU43" i="74"/>
  <c r="AU157" i="74"/>
  <c r="AU92" i="74"/>
  <c r="AU180" i="74"/>
  <c r="AU65" i="74"/>
  <c r="AU146" i="74"/>
  <c r="AU119" i="74"/>
  <c r="AU191" i="74"/>
  <c r="AU151" i="74"/>
  <c r="AU203" i="74"/>
  <c r="AU90" i="74"/>
  <c r="AU108" i="74"/>
  <c r="AU18" i="74"/>
  <c r="AU98" i="74"/>
  <c r="AU141" i="74"/>
  <c r="AU17" i="74"/>
  <c r="AU14" i="74"/>
  <c r="AU215" i="74"/>
  <c r="AU111" i="74"/>
  <c r="AU72" i="74"/>
  <c r="AU33" i="74"/>
  <c r="AU109" i="74"/>
  <c r="AU127" i="74"/>
  <c r="AU202" i="74"/>
  <c r="AU64" i="74"/>
  <c r="AU209" i="74"/>
  <c r="AU134" i="74"/>
  <c r="AU181" i="74"/>
  <c r="AU113" i="74"/>
  <c r="AU136" i="74"/>
  <c r="AU38" i="74"/>
  <c r="AU77" i="74"/>
  <c r="AU55" i="74"/>
  <c r="AU35" i="74"/>
  <c r="AU10" i="74"/>
  <c r="AU34" i="74"/>
  <c r="AU221" i="74"/>
  <c r="AU122" i="74"/>
  <c r="AU54" i="74"/>
  <c r="AU96" i="74"/>
  <c r="AU16" i="74"/>
  <c r="AU201" i="74"/>
  <c r="AU138" i="74"/>
  <c r="AU48" i="74"/>
  <c r="AU74" i="74"/>
  <c r="AU131" i="74"/>
  <c r="AU23" i="74"/>
  <c r="AU190" i="74"/>
  <c r="AU37" i="74"/>
  <c r="AU42" i="74"/>
  <c r="AU199" i="74"/>
  <c r="AU152" i="74"/>
  <c r="AU147" i="74"/>
  <c r="AN167" i="75"/>
  <c r="AN103" i="75"/>
  <c r="AN162" i="75"/>
  <c r="AN108" i="75"/>
  <c r="AN105" i="75"/>
  <c r="AN118" i="75"/>
  <c r="AN192" i="75"/>
  <c r="AN196" i="75"/>
  <c r="AN25" i="75"/>
  <c r="AN63" i="75"/>
  <c r="AN95" i="75"/>
  <c r="AN141" i="75"/>
  <c r="AN221" i="75"/>
  <c r="AN52" i="75"/>
  <c r="AN97" i="75"/>
  <c r="AN203" i="75"/>
  <c r="AN125" i="75"/>
  <c r="AN80" i="75"/>
  <c r="AN44" i="75"/>
  <c r="AN185" i="75"/>
  <c r="AN106" i="75"/>
  <c r="AN170" i="75"/>
  <c r="AN160" i="75"/>
  <c r="AN27" i="75"/>
  <c r="AN107" i="75"/>
  <c r="AN214" i="75"/>
  <c r="AN188" i="75"/>
  <c r="AN184" i="75"/>
  <c r="AN51" i="75"/>
  <c r="AN29" i="75"/>
  <c r="AN123" i="75"/>
  <c r="AN124" i="75"/>
  <c r="AN202" i="75"/>
  <c r="AN201" i="75"/>
  <c r="AN159" i="75"/>
  <c r="AN166" i="75"/>
  <c r="AN168" i="75"/>
  <c r="AN47" i="75"/>
  <c r="AN212" i="75"/>
  <c r="AN28" i="75"/>
  <c r="AN101" i="75"/>
  <c r="AN64" i="75"/>
  <c r="AN198" i="75"/>
  <c r="AN35" i="75"/>
  <c r="AN182" i="75"/>
  <c r="AN218" i="75"/>
  <c r="AN189" i="75"/>
  <c r="AN120" i="75"/>
  <c r="AN175" i="75"/>
  <c r="AN12" i="75"/>
  <c r="AN197" i="75"/>
  <c r="AN116" i="75"/>
  <c r="AN156" i="75"/>
  <c r="AN76" i="75"/>
  <c r="AN117" i="75"/>
  <c r="AN18" i="75"/>
  <c r="AN149" i="75"/>
  <c r="AN169" i="75"/>
  <c r="AN174" i="75"/>
  <c r="AN8" i="75"/>
  <c r="AN204" i="75"/>
  <c r="AN20" i="75"/>
  <c r="AN112" i="75"/>
  <c r="AN131" i="75"/>
  <c r="AN55" i="75"/>
  <c r="AN145" i="75"/>
  <c r="AN190" i="75"/>
  <c r="AN56" i="75"/>
  <c r="AN68" i="75"/>
  <c r="AN17" i="75"/>
  <c r="AN74" i="75"/>
  <c r="AN177" i="75"/>
  <c r="AN172" i="75"/>
  <c r="AN86" i="75"/>
  <c r="AN54" i="75"/>
  <c r="AN183" i="75"/>
  <c r="AN126" i="75"/>
  <c r="AN132" i="75"/>
  <c r="AN91" i="75"/>
  <c r="AN217" i="75"/>
  <c r="AN111" i="75"/>
  <c r="AN142" i="75"/>
  <c r="AN130" i="75"/>
  <c r="AN61" i="75"/>
  <c r="AN115" i="75"/>
  <c r="AN65" i="75"/>
  <c r="AN78" i="75"/>
  <c r="AN57" i="75"/>
  <c r="AN70" i="75"/>
  <c r="AN11" i="75"/>
  <c r="AN181" i="75"/>
  <c r="AN152" i="75"/>
  <c r="AN119" i="75"/>
  <c r="AN96" i="75"/>
  <c r="AN24" i="75"/>
  <c r="AN200" i="75"/>
  <c r="AN90" i="75"/>
  <c r="AN216" i="75"/>
  <c r="AN10" i="75"/>
  <c r="AN40" i="75"/>
  <c r="AN72" i="75"/>
  <c r="AN43" i="75"/>
  <c r="AN113" i="75"/>
  <c r="AN102" i="75"/>
  <c r="AN134" i="75"/>
  <c r="AN85" i="75"/>
  <c r="AN42" i="75"/>
  <c r="AN13" i="75"/>
  <c r="AN37" i="75"/>
  <c r="AN53" i="75"/>
  <c r="AN84" i="75"/>
  <c r="AN92" i="75"/>
  <c r="AN31" i="75"/>
  <c r="AN127" i="75"/>
  <c r="AN121" i="75"/>
  <c r="AN153" i="75"/>
  <c r="AN133" i="75"/>
  <c r="AN94" i="75"/>
  <c r="AN206" i="75"/>
  <c r="AN104" i="75"/>
  <c r="AN157" i="75"/>
  <c r="AN215" i="75"/>
  <c r="AN138" i="75"/>
  <c r="AN66" i="75"/>
  <c r="AN19" i="75"/>
  <c r="AN137" i="75"/>
  <c r="AN136" i="75"/>
  <c r="AN213" i="75"/>
  <c r="AN59" i="75"/>
  <c r="AN87" i="75"/>
  <c r="AN143" i="75"/>
  <c r="AN81" i="75"/>
  <c r="AN144" i="75"/>
  <c r="AN62" i="75"/>
  <c r="AN180" i="75"/>
  <c r="AN146" i="75"/>
  <c r="AN14" i="75"/>
  <c r="AN208" i="75"/>
  <c r="AN79" i="75"/>
  <c r="AN7" i="75"/>
  <c r="AN6" i="75"/>
  <c r="AN114" i="75"/>
  <c r="AN209" i="75"/>
  <c r="AN155" i="75"/>
  <c r="AN99" i="75"/>
  <c r="AN171" i="75"/>
  <c r="AN148" i="75"/>
  <c r="AN83" i="75"/>
  <c r="AN109" i="75"/>
  <c r="AN220" i="75"/>
  <c r="AN75" i="75"/>
  <c r="AN187" i="75"/>
  <c r="AN67" i="75"/>
  <c r="AN178" i="75"/>
  <c r="AN50" i="75"/>
  <c r="AN49" i="75"/>
  <c r="AN165" i="75"/>
  <c r="AN100" i="75"/>
  <c r="AN199" i="75"/>
  <c r="AN60" i="75"/>
  <c r="AN41" i="75"/>
  <c r="AN58" i="75"/>
  <c r="AN158" i="75"/>
  <c r="AN128" i="75"/>
  <c r="AN26" i="75"/>
  <c r="AN45" i="75"/>
  <c r="AN163" i="75"/>
  <c r="AN194" i="75"/>
  <c r="AN22" i="75"/>
  <c r="AN219" i="75"/>
  <c r="AN186" i="75"/>
  <c r="AN140" i="75"/>
  <c r="AN161" i="75"/>
  <c r="AN34" i="75"/>
  <c r="AN5" i="75"/>
  <c r="AN135" i="75"/>
  <c r="AN89" i="75"/>
  <c r="AN32" i="75"/>
  <c r="AN15" i="75"/>
  <c r="AN173" i="75"/>
  <c r="AN36" i="75"/>
  <c r="AN21" i="75"/>
  <c r="AN207" i="75"/>
  <c r="AN110" i="75"/>
  <c r="AN129" i="75"/>
  <c r="AN164" i="75"/>
  <c r="AN195" i="75"/>
  <c r="AN38" i="75"/>
  <c r="AN69" i="75"/>
  <c r="AN139" i="75"/>
  <c r="AN93" i="75"/>
  <c r="AN73" i="75"/>
  <c r="AN151" i="75"/>
  <c r="AN71" i="75"/>
  <c r="AN88" i="75"/>
  <c r="AN147" i="75"/>
  <c r="AN193" i="75"/>
  <c r="AN150" i="75"/>
  <c r="AN154" i="75"/>
  <c r="AN23" i="75"/>
  <c r="AN205" i="75"/>
  <c r="AN9" i="75"/>
  <c r="AN16" i="75"/>
  <c r="AN46" i="75"/>
  <c r="AN39" i="75"/>
  <c r="AN77" i="75"/>
  <c r="AN210" i="75"/>
  <c r="AN82" i="75"/>
  <c r="AN33" i="75"/>
  <c r="AN191" i="75"/>
  <c r="AN30" i="75"/>
  <c r="AN48" i="75"/>
  <c r="AN122" i="75"/>
  <c r="AN98" i="75"/>
  <c r="AN179" i="75"/>
  <c r="AN211" i="75"/>
  <c r="AN176" i="75"/>
  <c r="AU205" i="86"/>
  <c r="AU75" i="86"/>
  <c r="AU130" i="86"/>
  <c r="AU54" i="86"/>
  <c r="AU47" i="86"/>
  <c r="AU337" i="86"/>
  <c r="AU147" i="86"/>
  <c r="AU247" i="86"/>
  <c r="AU280" i="86"/>
  <c r="AU160" i="86"/>
  <c r="AU189" i="86"/>
  <c r="AU253" i="86"/>
  <c r="AU32" i="86"/>
  <c r="AU210" i="86"/>
  <c r="AU90" i="86"/>
  <c r="AU294" i="86"/>
  <c r="AU229" i="86"/>
  <c r="AU152" i="86"/>
  <c r="AU57" i="86"/>
  <c r="AU59" i="86"/>
  <c r="AU235" i="86"/>
  <c r="AU197" i="86"/>
  <c r="AU42" i="86"/>
  <c r="AU230" i="86"/>
  <c r="AU123" i="86"/>
  <c r="AU202" i="86"/>
  <c r="AU155" i="86"/>
  <c r="AU359" i="86"/>
  <c r="AU222" i="86"/>
  <c r="AU301" i="86"/>
  <c r="AU168" i="86"/>
  <c r="AU103" i="86"/>
  <c r="AU38" i="86"/>
  <c r="AU282" i="86"/>
  <c r="AU26" i="86"/>
  <c r="AU300" i="86"/>
  <c r="AU80" i="86"/>
  <c r="AU49" i="86"/>
  <c r="AU199" i="86"/>
  <c r="AU66" i="86"/>
  <c r="AU362" i="86"/>
  <c r="AU348" i="86"/>
  <c r="AU351" i="86"/>
  <c r="AU344" i="86"/>
  <c r="AU264" i="86"/>
  <c r="AU304" i="86"/>
  <c r="AU323" i="86"/>
  <c r="AU255" i="86"/>
  <c r="AU208" i="86"/>
  <c r="AU181" i="86"/>
  <c r="AU25" i="86"/>
  <c r="AU262" i="86"/>
  <c r="AU288" i="86"/>
  <c r="AU305" i="86"/>
  <c r="AU119" i="86"/>
  <c r="AU293" i="86"/>
  <c r="AU326" i="86"/>
  <c r="AU263" i="86"/>
  <c r="AU352" i="86"/>
  <c r="AU161" i="86"/>
  <c r="AU14" i="86"/>
  <c r="AU257" i="86"/>
  <c r="AU333" i="86"/>
  <c r="AU318" i="86"/>
  <c r="AU91" i="86"/>
  <c r="AU196" i="86"/>
  <c r="AU277" i="86"/>
  <c r="AU143" i="86"/>
  <c r="AU287" i="86"/>
  <c r="AU345" i="86"/>
  <c r="AU107" i="86"/>
  <c r="AU218" i="86"/>
  <c r="AU37" i="86"/>
  <c r="AU120" i="86"/>
  <c r="AU321" i="86"/>
  <c r="AU201" i="86"/>
  <c r="AU327" i="86"/>
  <c r="AU94" i="86"/>
  <c r="AU319" i="86"/>
  <c r="AU335" i="86"/>
  <c r="AU266" i="86"/>
  <c r="AU73" i="86"/>
  <c r="AU243" i="86"/>
  <c r="AU5" i="86"/>
  <c r="AU251" i="86"/>
  <c r="AU254" i="86"/>
  <c r="AU278" i="86"/>
  <c r="AU200" i="86"/>
  <c r="AU72" i="86"/>
  <c r="AU62" i="86"/>
  <c r="AU249" i="86"/>
  <c r="AU76" i="86"/>
  <c r="AU144" i="86"/>
  <c r="AU346" i="86"/>
  <c r="AU330" i="86"/>
  <c r="AU269" i="86"/>
  <c r="AU315" i="86"/>
  <c r="AU39" i="86"/>
  <c r="AU298" i="86"/>
  <c r="AU41" i="86"/>
  <c r="AU314" i="86"/>
  <c r="AU170" i="86"/>
  <c r="AU357" i="86"/>
  <c r="AU213" i="86"/>
  <c r="AU71" i="86"/>
  <c r="AU162" i="86"/>
  <c r="AU35" i="86"/>
  <c r="AU157" i="86"/>
  <c r="AU97" i="86"/>
  <c r="AU334" i="86"/>
  <c r="AU96" i="86"/>
  <c r="AU355" i="86"/>
  <c r="AU29" i="86"/>
  <c r="AU140" i="86"/>
  <c r="AU70" i="86"/>
  <c r="AU77" i="86"/>
  <c r="AU128" i="86"/>
  <c r="AU149" i="86"/>
  <c r="AU192" i="86"/>
  <c r="AU112" i="86"/>
  <c r="AU33" i="86"/>
  <c r="AU273" i="86"/>
  <c r="AU13" i="86"/>
  <c r="AU60" i="86"/>
  <c r="AU363" i="86"/>
  <c r="AU231" i="86"/>
  <c r="AU31" i="86"/>
  <c r="AU261" i="86"/>
  <c r="AU139" i="86"/>
  <c r="AU102" i="86"/>
  <c r="AU244" i="86"/>
  <c r="AU167" i="86"/>
  <c r="AU270" i="86"/>
  <c r="AU353" i="86"/>
  <c r="AU84" i="86"/>
  <c r="AU171" i="86"/>
  <c r="AU186" i="86"/>
  <c r="AU233" i="86"/>
  <c r="AU165" i="86"/>
  <c r="AU8" i="86"/>
  <c r="AU12" i="86"/>
  <c r="AU50" i="86"/>
  <c r="AU343" i="86"/>
  <c r="AU153" i="86"/>
  <c r="AU354" i="86"/>
  <c r="AU11" i="86"/>
  <c r="AU360" i="86"/>
  <c r="AU55" i="86"/>
  <c r="AU317" i="86"/>
  <c r="AU63" i="86"/>
  <c r="AU132" i="86"/>
  <c r="AU236" i="86"/>
  <c r="AU284" i="86"/>
  <c r="AU136" i="86"/>
  <c r="AU16" i="86"/>
  <c r="AU83" i="86"/>
  <c r="AU95" i="86"/>
  <c r="AU285" i="86"/>
  <c r="AU179" i="86"/>
  <c r="AU116" i="86"/>
  <c r="AU124" i="86"/>
  <c r="AU347" i="86"/>
  <c r="AU245" i="86"/>
  <c r="AU82" i="86"/>
  <c r="AU64" i="86"/>
  <c r="AU203" i="86"/>
  <c r="AU174" i="86"/>
  <c r="AU19" i="86"/>
  <c r="AU53" i="86"/>
  <c r="AU259" i="86"/>
  <c r="AU150" i="86"/>
  <c r="AU332" i="86"/>
  <c r="AU129" i="86"/>
  <c r="AU78" i="86"/>
  <c r="AU100" i="86"/>
  <c r="AU303" i="86"/>
  <c r="AU178" i="86"/>
  <c r="AU187" i="86"/>
  <c r="AU296" i="86"/>
  <c r="AU110" i="86"/>
  <c r="AU339" i="86"/>
  <c r="AU279" i="86"/>
  <c r="AU221" i="86"/>
  <c r="AU127" i="86"/>
  <c r="AU173" i="86"/>
  <c r="AU65" i="86"/>
  <c r="AU206" i="86"/>
  <c r="AU260" i="86"/>
  <c r="AU138" i="86"/>
  <c r="AU325" i="86"/>
  <c r="AU258" i="86"/>
  <c r="AU349" i="86"/>
  <c r="AU302" i="86"/>
  <c r="AU113" i="86"/>
  <c r="AU309" i="86"/>
  <c r="AU250" i="86"/>
  <c r="AU23" i="86"/>
  <c r="AU289" i="86"/>
  <c r="AU111" i="86"/>
  <c r="AU51" i="86"/>
  <c r="AU283" i="86"/>
  <c r="AU67" i="86"/>
  <c r="AU184" i="86"/>
  <c r="AU24" i="86"/>
  <c r="AU88" i="86"/>
  <c r="AU175" i="86"/>
  <c r="AU106" i="86"/>
  <c r="AU306" i="86"/>
  <c r="AU6" i="86"/>
  <c r="AU125" i="86"/>
  <c r="AU286" i="86"/>
  <c r="AU340" i="86"/>
  <c r="AU81" i="86"/>
  <c r="AU274" i="86"/>
  <c r="AU185" i="86"/>
  <c r="AU108" i="86"/>
  <c r="AU312" i="86"/>
  <c r="AU18" i="86"/>
  <c r="AU154" i="86"/>
  <c r="AU85" i="86"/>
  <c r="AU56" i="86"/>
  <c r="AU156" i="86"/>
  <c r="AU342" i="86"/>
  <c r="AU297" i="86"/>
  <c r="AU131" i="86"/>
  <c r="AU307" i="86"/>
  <c r="AU311" i="86"/>
  <c r="AU7" i="86"/>
  <c r="AU227" i="86"/>
  <c r="AU195" i="86"/>
  <c r="AU180" i="86"/>
  <c r="AU20" i="86"/>
  <c r="AU324" i="86"/>
  <c r="AU225" i="86"/>
  <c r="AU22" i="86"/>
  <c r="AU198" i="86"/>
  <c r="AU271" i="86"/>
  <c r="AU191" i="86"/>
  <c r="AU104" i="86"/>
  <c r="AU114" i="86"/>
  <c r="AU98" i="86"/>
  <c r="AU68" i="86"/>
  <c r="AU101" i="86"/>
  <c r="AU241" i="86"/>
  <c r="AU182" i="86"/>
  <c r="AU27" i="86"/>
  <c r="AU239" i="86"/>
  <c r="AU299" i="86"/>
  <c r="AU220" i="86"/>
  <c r="AU252" i="86"/>
  <c r="AU358" i="86"/>
  <c r="AU109" i="86"/>
  <c r="AU164" i="86"/>
  <c r="AU276" i="86"/>
  <c r="AU86" i="86"/>
  <c r="AU223" i="86"/>
  <c r="AU232" i="86"/>
  <c r="AU79" i="86"/>
  <c r="AU21" i="86"/>
  <c r="AU267" i="86"/>
  <c r="AU215" i="86"/>
  <c r="AU166" i="86"/>
  <c r="AU177" i="86"/>
  <c r="AU69" i="86"/>
  <c r="AU30" i="86"/>
  <c r="AU313" i="86"/>
  <c r="AU248" i="86"/>
  <c r="AU48" i="86"/>
  <c r="AU46" i="86"/>
  <c r="AU331" i="86"/>
  <c r="AU159" i="86"/>
  <c r="AU320" i="86"/>
  <c r="AU211" i="86"/>
  <c r="AU45" i="86"/>
  <c r="AU188" i="86"/>
  <c r="AU193" i="86"/>
  <c r="AU126" i="86"/>
  <c r="AU214" i="86"/>
  <c r="AU93" i="86"/>
  <c r="AU117" i="86"/>
  <c r="AU176" i="86"/>
  <c r="AU105" i="86"/>
  <c r="AU265" i="86"/>
  <c r="AU142" i="86"/>
  <c r="AU219" i="86"/>
  <c r="AU226" i="86"/>
  <c r="AU246" i="86"/>
  <c r="AU148" i="86"/>
  <c r="AU40" i="86"/>
  <c r="AU58" i="86"/>
  <c r="AU341" i="86"/>
  <c r="AU268" i="86"/>
  <c r="AU240" i="86"/>
  <c r="AU256" i="86"/>
  <c r="AU151" i="86"/>
  <c r="AU134" i="86"/>
  <c r="AU322" i="86"/>
  <c r="AU43" i="86"/>
  <c r="AU99" i="86"/>
  <c r="AU292" i="86"/>
  <c r="AU17" i="86"/>
  <c r="AU228" i="86"/>
  <c r="AU275" i="86"/>
  <c r="AU207" i="86"/>
  <c r="AU310" i="86"/>
  <c r="AU135" i="86"/>
  <c r="AU234" i="86"/>
  <c r="AU272" i="86"/>
  <c r="AU89" i="86"/>
  <c r="AU145" i="86"/>
  <c r="AU44" i="86"/>
  <c r="AU36" i="86"/>
  <c r="AU209" i="86"/>
  <c r="AU242" i="86"/>
  <c r="AU169" i="86"/>
  <c r="AU118" i="86"/>
  <c r="AU364" i="86"/>
  <c r="AU141" i="86"/>
  <c r="AU204" i="86"/>
  <c r="AU361" i="86"/>
  <c r="AU308" i="86"/>
  <c r="AU92" i="86"/>
  <c r="AU217" i="86"/>
  <c r="AU10" i="86"/>
  <c r="AU15" i="86"/>
  <c r="AU158" i="86"/>
  <c r="AU74" i="86"/>
  <c r="AU34" i="86"/>
  <c r="AU224" i="86"/>
  <c r="AU87" i="86"/>
  <c r="AU328" i="86"/>
  <c r="AU52" i="86"/>
  <c r="AU61" i="86"/>
  <c r="AU237" i="86"/>
  <c r="AU356" i="86"/>
  <c r="AU238" i="86"/>
  <c r="AU133" i="86"/>
  <c r="AU350" i="86"/>
  <c r="AU137" i="86"/>
  <c r="AU28" i="86"/>
  <c r="AU329" i="86"/>
  <c r="AU295" i="86"/>
  <c r="AU122" i="86"/>
  <c r="AU190" i="86"/>
  <c r="AU172" i="86"/>
  <c r="AU281" i="86"/>
  <c r="AU336" i="86"/>
  <c r="AU9" i="86"/>
  <c r="AU163" i="86"/>
  <c r="AU338" i="86"/>
  <c r="AU290" i="86"/>
  <c r="AU115" i="86"/>
  <c r="AU194" i="86"/>
  <c r="AU146" i="86"/>
  <c r="AU216" i="86"/>
  <c r="AU121" i="86"/>
  <c r="AU316" i="86"/>
  <c r="AU291" i="86"/>
  <c r="AU212" i="86"/>
  <c r="AU183" i="86"/>
  <c r="F10" i="78"/>
  <c r="F19" i="81"/>
  <c r="F15" i="81"/>
  <c r="F25" i="81"/>
  <c r="F10" i="81"/>
  <c r="F22" i="81"/>
  <c r="G20" i="75"/>
  <c r="G17" i="75"/>
  <c r="G11" i="75"/>
  <c r="G28" i="75"/>
  <c r="G9" i="75"/>
  <c r="G24" i="75"/>
  <c r="G21" i="75"/>
  <c r="F17" i="87"/>
  <c r="F27" i="87"/>
  <c r="G8" i="73"/>
  <c r="G6" i="73"/>
  <c r="G7" i="73"/>
  <c r="G5" i="73"/>
  <c r="G24" i="73"/>
  <c r="G11" i="73"/>
  <c r="F15" i="86"/>
  <c r="F27" i="86"/>
  <c r="G24" i="81"/>
  <c r="G26" i="81"/>
  <c r="F6" i="73"/>
  <c r="F7" i="73"/>
  <c r="F5" i="73"/>
  <c r="F22" i="73"/>
  <c r="G9" i="87"/>
  <c r="G8" i="87"/>
  <c r="F26" i="74"/>
  <c r="F23" i="74"/>
  <c r="F9" i="74"/>
  <c r="G16" i="78"/>
  <c r="G24" i="78"/>
  <c r="G20" i="78"/>
  <c r="G23" i="78"/>
  <c r="G14" i="78"/>
  <c r="G25" i="74"/>
  <c r="G5" i="74"/>
  <c r="G6" i="74"/>
  <c r="G7" i="74"/>
  <c r="G11" i="74"/>
  <c r="F23" i="75"/>
  <c r="F18" i="75"/>
  <c r="F25" i="75"/>
  <c r="G22" i="86"/>
  <c r="G26" i="86"/>
  <c r="G8" i="86"/>
  <c r="F26" i="78"/>
  <c r="F6" i="78"/>
  <c r="F7" i="78"/>
  <c r="F23" i="78"/>
  <c r="F21" i="78"/>
  <c r="F15" i="78"/>
  <c r="F20" i="81"/>
  <c r="F14" i="81"/>
  <c r="F26" i="81"/>
  <c r="F7" i="81"/>
  <c r="F6" i="81"/>
  <c r="G8" i="75"/>
  <c r="G13" i="75"/>
  <c r="F22" i="87"/>
  <c r="F19" i="87"/>
  <c r="G9" i="73"/>
  <c r="G19" i="73"/>
  <c r="G25" i="73"/>
  <c r="F16" i="86"/>
  <c r="F14" i="86"/>
  <c r="G13" i="81"/>
  <c r="G20" i="81"/>
  <c r="G12" i="81"/>
  <c r="G14" i="81"/>
  <c r="F9" i="73"/>
  <c r="F12" i="73"/>
  <c r="F21" i="73"/>
  <c r="G26" i="87"/>
  <c r="G14" i="87"/>
  <c r="G15" i="87"/>
  <c r="G19" i="87"/>
  <c r="G8" i="78"/>
  <c r="G9" i="78"/>
  <c r="G22" i="78"/>
  <c r="G26" i="78"/>
  <c r="G13" i="74"/>
  <c r="G23" i="74"/>
  <c r="G10" i="74"/>
  <c r="G21" i="74"/>
  <c r="F27" i="75"/>
  <c r="F12" i="75"/>
  <c r="F28" i="75"/>
  <c r="G19" i="86"/>
  <c r="G14" i="86"/>
  <c r="G10" i="86"/>
  <c r="F19" i="78"/>
  <c r="F13" i="78"/>
  <c r="F25" i="78"/>
  <c r="F5" i="81"/>
  <c r="F27" i="81"/>
  <c r="G12" i="75"/>
  <c r="F16" i="87"/>
  <c r="F24" i="87"/>
  <c r="F12" i="87"/>
  <c r="F13" i="87"/>
  <c r="G14" i="73"/>
  <c r="G28" i="73"/>
  <c r="G13" i="73"/>
  <c r="F10" i="86"/>
  <c r="G8" i="81"/>
  <c r="G9" i="81"/>
  <c r="G11" i="81"/>
  <c r="G19" i="81"/>
  <c r="F17" i="73"/>
  <c r="G7" i="87"/>
  <c r="G5" i="87"/>
  <c r="G6" i="87"/>
  <c r="G23" i="87"/>
  <c r="F12" i="74"/>
  <c r="F25" i="74"/>
  <c r="G5" i="78"/>
  <c r="G19" i="74"/>
  <c r="F11" i="75"/>
  <c r="F22" i="75"/>
  <c r="F13" i="75"/>
  <c r="G9" i="86"/>
  <c r="G13" i="86"/>
  <c r="G15" i="86"/>
  <c r="F18" i="78"/>
  <c r="F27" i="78"/>
  <c r="F17" i="78"/>
  <c r="F14" i="78"/>
  <c r="F11" i="81"/>
  <c r="F16" i="81"/>
  <c r="F13" i="81"/>
  <c r="F26" i="87"/>
  <c r="F28" i="87"/>
  <c r="G27" i="73"/>
  <c r="G22" i="73"/>
  <c r="G20" i="73"/>
  <c r="G15" i="73"/>
  <c r="F24" i="86"/>
  <c r="F22" i="86"/>
  <c r="G22" i="81"/>
  <c r="G5" i="81"/>
  <c r="F15" i="73"/>
  <c r="F24" i="73"/>
  <c r="F19" i="73"/>
  <c r="G28" i="87"/>
  <c r="G22" i="87"/>
  <c r="F11" i="74"/>
  <c r="F13" i="74"/>
  <c r="F17" i="74"/>
  <c r="F21" i="74"/>
  <c r="F10" i="74"/>
  <c r="F19" i="74"/>
  <c r="G25" i="78"/>
  <c r="G21" i="78"/>
  <c r="G26" i="74"/>
  <c r="G16" i="74"/>
  <c r="G17" i="74"/>
  <c r="F19" i="75"/>
  <c r="F10" i="75"/>
  <c r="F24" i="75"/>
  <c r="F20" i="75"/>
  <c r="F9" i="75"/>
  <c r="G17" i="86"/>
  <c r="G28" i="86"/>
  <c r="G11" i="86"/>
  <c r="G12" i="86"/>
  <c r="G24" i="86"/>
  <c r="F20" i="78"/>
  <c r="F22" i="78"/>
  <c r="F24" i="81"/>
  <c r="F17" i="81"/>
  <c r="F28" i="81"/>
  <c r="G25" i="75"/>
  <c r="G19" i="75"/>
  <c r="F20" i="87"/>
  <c r="G12" i="73"/>
  <c r="G23" i="73"/>
  <c r="G21" i="73"/>
  <c r="F8" i="86"/>
  <c r="F18" i="86"/>
  <c r="G16" i="81"/>
  <c r="G25" i="81"/>
  <c r="F11" i="73"/>
  <c r="F18" i="73"/>
  <c r="F20" i="73"/>
  <c r="F25" i="73"/>
  <c r="F28" i="73"/>
  <c r="G13" i="87"/>
  <c r="G12" i="87"/>
  <c r="G10" i="87"/>
  <c r="G11" i="87"/>
  <c r="G17" i="87"/>
  <c r="F15" i="74"/>
  <c r="F6" i="74"/>
  <c r="F5" i="74"/>
  <c r="F7" i="74"/>
  <c r="F24" i="74"/>
  <c r="F20" i="74"/>
  <c r="G7" i="78"/>
  <c r="G6" i="78"/>
  <c r="G19" i="78"/>
  <c r="G28" i="78"/>
  <c r="G27" i="74"/>
  <c r="F8" i="75"/>
  <c r="G21" i="86"/>
  <c r="G20" i="86"/>
  <c r="G23" i="86"/>
  <c r="F24" i="78"/>
  <c r="F16" i="78"/>
  <c r="F21" i="81"/>
  <c r="F8" i="81"/>
  <c r="F9" i="81"/>
  <c r="F18" i="81"/>
  <c r="G18" i="75"/>
  <c r="G23" i="75"/>
  <c r="G22" i="75"/>
  <c r="G5" i="75"/>
  <c r="G7" i="75"/>
  <c r="G6" i="75"/>
  <c r="F25" i="87"/>
  <c r="G10" i="73"/>
  <c r="F19" i="86"/>
  <c r="F20" i="86"/>
  <c r="F28" i="86"/>
  <c r="G10" i="81"/>
  <c r="G21" i="81"/>
  <c r="G23" i="81"/>
  <c r="F27" i="73"/>
  <c r="F26" i="73"/>
  <c r="F8" i="73"/>
  <c r="G27" i="87"/>
  <c r="G16" i="87"/>
  <c r="G20" i="87"/>
  <c r="F28" i="74"/>
  <c r="F18" i="74"/>
  <c r="G12" i="78"/>
  <c r="G27" i="78"/>
  <c r="G13" i="78"/>
  <c r="G18" i="78"/>
  <c r="G9" i="74"/>
  <c r="G15" i="74"/>
  <c r="G12" i="74"/>
  <c r="F15" i="75"/>
  <c r="F14" i="75"/>
  <c r="F21" i="75"/>
  <c r="F11" i="78"/>
  <c r="F12" i="78"/>
  <c r="F12" i="81"/>
  <c r="F23" i="81"/>
  <c r="G27" i="75"/>
  <c r="G14" i="75"/>
  <c r="G16" i="75"/>
  <c r="F5" i="87"/>
  <c r="F6" i="87"/>
  <c r="F7" i="87"/>
  <c r="F21" i="87"/>
  <c r="G18" i="73"/>
  <c r="F12" i="86"/>
  <c r="F13" i="86"/>
  <c r="F23" i="86"/>
  <c r="F5" i="86"/>
  <c r="F7" i="86"/>
  <c r="F6" i="86"/>
  <c r="F17" i="86"/>
  <c r="G17" i="81"/>
  <c r="G7" i="81"/>
  <c r="G6" i="81"/>
  <c r="G28" i="81"/>
  <c r="F14" i="73"/>
  <c r="F10" i="73"/>
  <c r="G21" i="87"/>
  <c r="F27" i="74"/>
  <c r="F22" i="74"/>
  <c r="F8" i="74"/>
  <c r="F16" i="74"/>
  <c r="F14" i="74"/>
  <c r="G11" i="78"/>
  <c r="G10" i="78"/>
  <c r="G8" i="74"/>
  <c r="G14" i="74"/>
  <c r="F16" i="75"/>
  <c r="F6" i="75"/>
  <c r="F5" i="75"/>
  <c r="F7" i="75"/>
  <c r="G5" i="86"/>
  <c r="G6" i="86"/>
  <c r="G7" i="86"/>
  <c r="G25" i="86"/>
  <c r="G27" i="86"/>
  <c r="F5" i="78"/>
  <c r="F28" i="78"/>
  <c r="F9" i="78"/>
  <c r="F8" i="78"/>
  <c r="G26" i="75"/>
  <c r="G15" i="75"/>
  <c r="G10" i="75"/>
  <c r="F18" i="87"/>
  <c r="F9" i="87"/>
  <c r="F8" i="87"/>
  <c r="F10" i="87"/>
  <c r="F11" i="87"/>
  <c r="F15" i="87"/>
  <c r="F14" i="87"/>
  <c r="F23" i="87"/>
  <c r="G17" i="73"/>
  <c r="G26" i="73"/>
  <c r="G16" i="73"/>
  <c r="F21" i="86"/>
  <c r="F26" i="86"/>
  <c r="F11" i="86"/>
  <c r="F25" i="86"/>
  <c r="F9" i="86"/>
  <c r="G18" i="81"/>
  <c r="G15" i="81"/>
  <c r="G27" i="81"/>
  <c r="F16" i="73"/>
  <c r="F23" i="73"/>
  <c r="F13" i="73"/>
  <c r="G18" i="87"/>
  <c r="G25" i="87"/>
  <c r="G24" i="87"/>
  <c r="G15" i="78"/>
  <c r="G17" i="78"/>
  <c r="G22" i="74"/>
  <c r="G28" i="74"/>
  <c r="G20" i="74"/>
  <c r="G18" i="74"/>
  <c r="G24" i="74"/>
  <c r="F17" i="75"/>
  <c r="F26" i="75"/>
  <c r="G18" i="86"/>
  <c r="G16" i="86"/>
  <c r="G32" i="9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</author>
    <author>作者</author>
    <author>admin</author>
  </authors>
  <commentList>
    <comment ref="AF4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计算活跃，因此要延后一天计算玩家数</t>
        </r>
      </text>
    </comment>
    <comment ref="AN4" authorId="0" shapeId="0" xr:uid="{00000000-0006-0000-0400-000002000000}">
      <text>
        <r>
          <rPr>
            <b/>
            <sz val="9"/>
            <color indexed="81"/>
            <rFont val="宋体"/>
            <family val="3"/>
            <charset val="134"/>
          </rPr>
          <t>计算活跃，因此要延后一天计算玩家数</t>
        </r>
      </text>
    </comment>
    <comment ref="AU4" authorId="0" shapeId="0" xr:uid="{00000000-0006-0000-0400-000003000000}">
      <text>
        <r>
          <rPr>
            <b/>
            <sz val="9"/>
            <color indexed="81"/>
            <rFont val="宋体"/>
            <family val="3"/>
            <charset val="134"/>
          </rPr>
          <t>计算活跃，因此要延后一天计算玩家数</t>
        </r>
      </text>
    </comment>
    <comment ref="N13" authorId="1" shapeId="0" xr:uid="{00000000-0006-0000-0400-000004000000}">
      <text>
        <r>
          <rPr>
            <b/>
            <sz val="9"/>
            <color indexed="81"/>
            <rFont val="宋体"/>
            <family val="3"/>
            <charset val="134"/>
          </rPr>
          <t>1.掠夺的资源本身是属于内部循环的经济不作为产出内容
2.狼性玩家武将经验需求相对高点，产出大量武将经验（唯一不设限产出渠道）刚好对应其需求</t>
        </r>
      </text>
    </comment>
    <comment ref="N14" authorId="1" shapeId="0" xr:uid="{00000000-0006-0000-0400-000005000000}">
      <text>
        <r>
          <rPr>
            <b/>
            <sz val="9"/>
            <color indexed="81"/>
            <rFont val="宋体"/>
            <family val="3"/>
            <charset val="134"/>
          </rPr>
          <t>多类,大地图单刷指定部件战斗</t>
        </r>
        <r>
          <rPr>
            <sz val="9"/>
            <color indexed="81"/>
            <rFont val="宋体"/>
            <family val="3"/>
            <charset val="134"/>
          </rPr>
          <t xml:space="preserve">
国战中，装备产出为指定套装的随机部件</t>
        </r>
      </text>
    </comment>
    <comment ref="S14" authorId="2" shapeId="0" xr:uid="{00000000-0006-0000-0400-000006000000}">
      <text>
        <r>
          <rPr>
            <b/>
            <sz val="9"/>
            <color indexed="81"/>
            <rFont val="宋体"/>
            <family val="3"/>
            <charset val="134"/>
          </rPr>
          <t>宝箱</t>
        </r>
      </text>
    </comment>
    <comment ref="S15" authorId="2" shapeId="0" xr:uid="{00000000-0006-0000-0400-000007000000}">
      <text>
        <r>
          <rPr>
            <b/>
            <sz val="9"/>
            <color indexed="81"/>
            <rFont val="宋体"/>
            <family val="3"/>
            <charset val="134"/>
          </rPr>
          <t>宝箱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</author>
    <author>作者</author>
    <author>admin</author>
  </authors>
  <commentList>
    <comment ref="AF4" authorId="0" shapeId="0" xr:uid="{EE89953B-88C2-487B-B01D-36026D006976}">
      <text>
        <r>
          <rPr>
            <b/>
            <sz val="9"/>
            <color indexed="81"/>
            <rFont val="宋体"/>
            <family val="3"/>
            <charset val="134"/>
          </rPr>
          <t>计算活跃，因此要延后一天计算玩家数</t>
        </r>
      </text>
    </comment>
    <comment ref="AN4" authorId="0" shapeId="0" xr:uid="{8A1854F9-4C59-4FF5-B464-496892740479}">
      <text>
        <r>
          <rPr>
            <b/>
            <sz val="9"/>
            <color indexed="81"/>
            <rFont val="宋体"/>
            <family val="3"/>
            <charset val="134"/>
          </rPr>
          <t>计算活跃，因此要延后一天计算玩家数</t>
        </r>
      </text>
    </comment>
    <comment ref="AU4" authorId="0" shapeId="0" xr:uid="{DC4B1D2E-72BD-493D-BDD0-03E9A31CD582}">
      <text>
        <r>
          <rPr>
            <b/>
            <sz val="9"/>
            <color indexed="81"/>
            <rFont val="宋体"/>
            <family val="3"/>
            <charset val="134"/>
          </rPr>
          <t>计算活跃，因此要延后一天计算玩家数</t>
        </r>
      </text>
    </comment>
    <comment ref="N13" authorId="1" shapeId="0" xr:uid="{7BA6D1CA-0429-4811-9823-7C5133A6EDAD}">
      <text>
        <r>
          <rPr>
            <b/>
            <sz val="9"/>
            <color indexed="81"/>
            <rFont val="宋体"/>
            <family val="3"/>
            <charset val="134"/>
          </rPr>
          <t>1.掠夺的资源本身是属于内部循环的经济不作为产出内容
2.狼性玩家武将经验需求相对高点，产出大量武将经验（唯一不设限产出渠道）刚好对应其需求</t>
        </r>
      </text>
    </comment>
    <comment ref="N14" authorId="1" shapeId="0" xr:uid="{27DEA13A-C36B-4354-8E3C-F36DF423C8A5}">
      <text>
        <r>
          <rPr>
            <b/>
            <sz val="9"/>
            <color indexed="81"/>
            <rFont val="宋体"/>
            <family val="3"/>
            <charset val="134"/>
          </rPr>
          <t>多类,大地图单刷指定部件战斗</t>
        </r>
        <r>
          <rPr>
            <sz val="9"/>
            <color indexed="81"/>
            <rFont val="宋体"/>
            <family val="3"/>
            <charset val="134"/>
          </rPr>
          <t xml:space="preserve">
国战中，装备产出为指定套装的随机部件</t>
        </r>
      </text>
    </comment>
    <comment ref="S14" authorId="2" shapeId="0" xr:uid="{FD561A87-4F11-4FB5-8096-00FF62A8C980}">
      <text>
        <r>
          <rPr>
            <b/>
            <sz val="9"/>
            <color indexed="81"/>
            <rFont val="宋体"/>
            <family val="3"/>
            <charset val="134"/>
          </rPr>
          <t>宝箱</t>
        </r>
      </text>
    </comment>
    <comment ref="S15" authorId="2" shapeId="0" xr:uid="{4AE29FC8-9E10-439A-ABE9-C3996F3DC3FE}">
      <text>
        <r>
          <rPr>
            <b/>
            <sz val="9"/>
            <color indexed="81"/>
            <rFont val="宋体"/>
            <family val="3"/>
            <charset val="134"/>
          </rPr>
          <t>宝箱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</author>
    <author>作者</author>
    <author>admin</author>
  </authors>
  <commentList>
    <comment ref="AF4" authorId="0" shapeId="0" xr:uid="{C436F02D-96EF-4B0A-8960-59FF250519E9}">
      <text>
        <r>
          <rPr>
            <b/>
            <sz val="9"/>
            <color indexed="81"/>
            <rFont val="宋体"/>
            <family val="3"/>
            <charset val="134"/>
          </rPr>
          <t>计算活跃，因此要延后一天计算玩家数</t>
        </r>
      </text>
    </comment>
    <comment ref="AN4" authorId="0" shapeId="0" xr:uid="{D852C3E5-E621-44C8-8A63-A286439B69F8}">
      <text>
        <r>
          <rPr>
            <b/>
            <sz val="9"/>
            <color indexed="81"/>
            <rFont val="宋体"/>
            <family val="3"/>
            <charset val="134"/>
          </rPr>
          <t>计算活跃，因此要延后一天计算玩家数</t>
        </r>
      </text>
    </comment>
    <comment ref="AU4" authorId="0" shapeId="0" xr:uid="{17D1F789-F31C-4FA9-BA6B-EC99BC64D4D2}">
      <text>
        <r>
          <rPr>
            <b/>
            <sz val="9"/>
            <color indexed="81"/>
            <rFont val="宋体"/>
            <family val="3"/>
            <charset val="134"/>
          </rPr>
          <t>计算活跃，因此要延后一天计算玩家数</t>
        </r>
      </text>
    </comment>
    <comment ref="N13" authorId="1" shapeId="0" xr:uid="{4A5A8F69-306C-4253-988A-AA434C30D6F7}">
      <text>
        <r>
          <rPr>
            <b/>
            <sz val="9"/>
            <color indexed="81"/>
            <rFont val="宋体"/>
            <family val="3"/>
            <charset val="134"/>
          </rPr>
          <t>1.掠夺的资源本身是属于内部循环的经济不作为产出内容
2.狼性玩家武将经验需求相对高点，产出大量武将经验（唯一不设限产出渠道）刚好对应其需求</t>
        </r>
      </text>
    </comment>
    <comment ref="N14" authorId="1" shapeId="0" xr:uid="{488F2EF2-9208-412C-8F20-D6990398EB1D}">
      <text>
        <r>
          <rPr>
            <b/>
            <sz val="9"/>
            <color indexed="81"/>
            <rFont val="宋体"/>
            <family val="3"/>
            <charset val="134"/>
          </rPr>
          <t>多类,大地图单刷指定部件战斗</t>
        </r>
        <r>
          <rPr>
            <sz val="9"/>
            <color indexed="81"/>
            <rFont val="宋体"/>
            <family val="3"/>
            <charset val="134"/>
          </rPr>
          <t xml:space="preserve">
国战中，装备产出为指定套装的随机部件</t>
        </r>
      </text>
    </comment>
    <comment ref="S14" authorId="2" shapeId="0" xr:uid="{0178BE81-7780-439D-AB48-0963F0AB4FCC}">
      <text>
        <r>
          <rPr>
            <b/>
            <sz val="9"/>
            <color indexed="81"/>
            <rFont val="宋体"/>
            <family val="3"/>
            <charset val="134"/>
          </rPr>
          <t>宝箱</t>
        </r>
      </text>
    </comment>
    <comment ref="S15" authorId="2" shapeId="0" xr:uid="{E76A2D92-74A1-48E9-92D7-920A79F8DE9E}">
      <text>
        <r>
          <rPr>
            <b/>
            <sz val="9"/>
            <color indexed="81"/>
            <rFont val="宋体"/>
            <family val="3"/>
            <charset val="134"/>
          </rPr>
          <t>宝箱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</author>
    <author>作者</author>
    <author>admin</author>
  </authors>
  <commentList>
    <comment ref="AF4" authorId="0" shapeId="0" xr:uid="{14F98930-D705-4601-9419-A5EDC90F1F4C}">
      <text>
        <r>
          <rPr>
            <b/>
            <sz val="9"/>
            <color indexed="81"/>
            <rFont val="宋体"/>
            <family val="3"/>
            <charset val="134"/>
          </rPr>
          <t>计算活跃，因此要延后一天计算玩家数</t>
        </r>
      </text>
    </comment>
    <comment ref="AN4" authorId="0" shapeId="0" xr:uid="{D7CF4B11-8D08-465C-9C61-98D2DB619BE6}">
      <text>
        <r>
          <rPr>
            <b/>
            <sz val="9"/>
            <color indexed="81"/>
            <rFont val="宋体"/>
            <family val="3"/>
            <charset val="134"/>
          </rPr>
          <t>计算活跃，因此要延后一天计算玩家数</t>
        </r>
      </text>
    </comment>
    <comment ref="AU4" authorId="0" shapeId="0" xr:uid="{C8374695-E6B9-430E-B89C-6017B1A8B920}">
      <text>
        <r>
          <rPr>
            <b/>
            <sz val="9"/>
            <color indexed="81"/>
            <rFont val="宋体"/>
            <family val="3"/>
            <charset val="134"/>
          </rPr>
          <t>计算活跃，因此要延后一天计算玩家数</t>
        </r>
      </text>
    </comment>
    <comment ref="N13" authorId="1" shapeId="0" xr:uid="{D089DFC8-071D-466A-B7EA-1C8CC01CDDD6}">
      <text>
        <r>
          <rPr>
            <b/>
            <sz val="9"/>
            <color indexed="81"/>
            <rFont val="宋体"/>
            <family val="3"/>
            <charset val="134"/>
          </rPr>
          <t>1.掠夺的资源本身是属于内部循环的经济不作为产出内容
2.狼性玩家武将经验需求相对高点，产出大量武将经验（唯一不设限产出渠道）刚好对应其需求</t>
        </r>
      </text>
    </comment>
    <comment ref="N14" authorId="1" shapeId="0" xr:uid="{E6C30AD6-0DB0-4198-80EC-FBE78550B4C7}">
      <text>
        <r>
          <rPr>
            <b/>
            <sz val="9"/>
            <color indexed="81"/>
            <rFont val="宋体"/>
            <family val="3"/>
            <charset val="134"/>
          </rPr>
          <t>多类,大地图单刷指定部件战斗</t>
        </r>
        <r>
          <rPr>
            <sz val="9"/>
            <color indexed="81"/>
            <rFont val="宋体"/>
            <family val="3"/>
            <charset val="134"/>
          </rPr>
          <t xml:space="preserve">
国战中，装备产出为指定套装的随机部件</t>
        </r>
      </text>
    </comment>
    <comment ref="S14" authorId="2" shapeId="0" xr:uid="{26FC6E51-4E39-4B99-A2DD-37C09A311365}">
      <text>
        <r>
          <rPr>
            <b/>
            <sz val="9"/>
            <color indexed="81"/>
            <rFont val="宋体"/>
            <family val="3"/>
            <charset val="134"/>
          </rPr>
          <t>宝箱</t>
        </r>
      </text>
    </comment>
    <comment ref="S15" authorId="2" shapeId="0" xr:uid="{03FB1D64-9D4C-4EB4-9C52-C82751EF216E}">
      <text>
        <r>
          <rPr>
            <b/>
            <sz val="9"/>
            <color indexed="81"/>
            <rFont val="宋体"/>
            <family val="3"/>
            <charset val="134"/>
          </rPr>
          <t>宝箱</t>
        </r>
      </text>
    </comment>
    <comment ref="C32" authorId="2" shapeId="0" xr:uid="{C84D87F7-E855-487E-A5E2-98F8B0F8CAF3}">
      <text>
        <r>
          <rPr>
            <b/>
            <sz val="9"/>
            <color indexed="81"/>
            <rFont val="宋体"/>
            <family val="3"/>
            <charset val="134"/>
          </rPr>
          <t>五赛季新增赛季目标城池，与国家目标城池不同，产出为更高的城池攻占积分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</author>
    <author>作者</author>
    <author>admin</author>
  </authors>
  <commentList>
    <comment ref="AF4" authorId="0" shapeId="0" xr:uid="{BDD20070-D907-4D22-AA15-AAE76370AB16}">
      <text>
        <r>
          <rPr>
            <b/>
            <sz val="9"/>
            <color indexed="81"/>
            <rFont val="宋体"/>
            <family val="3"/>
            <charset val="134"/>
          </rPr>
          <t>计算活跃，因此要延后一天计算玩家数</t>
        </r>
      </text>
    </comment>
    <comment ref="AN4" authorId="0" shapeId="0" xr:uid="{1A7822DA-2337-4470-9518-0AF2494922DF}">
      <text>
        <r>
          <rPr>
            <b/>
            <sz val="9"/>
            <color indexed="81"/>
            <rFont val="宋体"/>
            <family val="3"/>
            <charset val="134"/>
          </rPr>
          <t>计算活跃，因此要延后一天计算玩家数</t>
        </r>
      </text>
    </comment>
    <comment ref="AU4" authorId="0" shapeId="0" xr:uid="{CB6B1021-033D-4BD6-BDA1-299C04008A56}">
      <text>
        <r>
          <rPr>
            <b/>
            <sz val="9"/>
            <color indexed="81"/>
            <rFont val="宋体"/>
            <family val="3"/>
            <charset val="134"/>
          </rPr>
          <t>计算活跃，因此要延后一天计算玩家数</t>
        </r>
      </text>
    </comment>
    <comment ref="N13" authorId="1" shapeId="0" xr:uid="{38E75FBA-22DC-45A8-8A94-C06C626D2914}">
      <text>
        <r>
          <rPr>
            <b/>
            <sz val="9"/>
            <color indexed="81"/>
            <rFont val="宋体"/>
            <family val="3"/>
            <charset val="134"/>
          </rPr>
          <t>1.掠夺的资源本身是属于内部循环的经济不作为产出内容
2.狼性玩家武将经验需求相对高点，产出大量武将经验（唯一不设限产出渠道）刚好对应其需求</t>
        </r>
      </text>
    </comment>
    <comment ref="N14" authorId="1" shapeId="0" xr:uid="{C7FEC16E-04F0-42F6-A592-3DFFD50BB150}">
      <text>
        <r>
          <rPr>
            <b/>
            <sz val="9"/>
            <color indexed="81"/>
            <rFont val="宋体"/>
            <family val="3"/>
            <charset val="134"/>
          </rPr>
          <t>多类,大地图单刷指定部件战斗</t>
        </r>
        <r>
          <rPr>
            <sz val="9"/>
            <color indexed="81"/>
            <rFont val="宋体"/>
            <family val="3"/>
            <charset val="134"/>
          </rPr>
          <t xml:space="preserve">
国战中，装备产出为指定套装的随机部件</t>
        </r>
      </text>
    </comment>
    <comment ref="S14" authorId="2" shapeId="0" xr:uid="{C3404847-1BB6-4CF4-B9F3-3F9085E895F1}">
      <text>
        <r>
          <rPr>
            <b/>
            <sz val="9"/>
            <color indexed="81"/>
            <rFont val="宋体"/>
            <family val="3"/>
            <charset val="134"/>
          </rPr>
          <t>宝箱</t>
        </r>
      </text>
    </comment>
    <comment ref="S15" authorId="2" shapeId="0" xr:uid="{DBA93DCD-D5F2-4313-9919-224C907144C0}">
      <text>
        <r>
          <rPr>
            <b/>
            <sz val="9"/>
            <color indexed="81"/>
            <rFont val="宋体"/>
            <family val="3"/>
            <charset val="134"/>
          </rPr>
          <t>宝箱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</author>
    <author>作者</author>
    <author>admin</author>
  </authors>
  <commentList>
    <comment ref="AF4" authorId="0" shapeId="0" xr:uid="{B7248EE1-DC3A-4B1F-9E4A-7F8AEA03A302}">
      <text>
        <r>
          <rPr>
            <b/>
            <sz val="9"/>
            <color indexed="81"/>
            <rFont val="宋体"/>
            <family val="3"/>
            <charset val="134"/>
          </rPr>
          <t>计算活跃，因此要延后一天计算玩家数</t>
        </r>
      </text>
    </comment>
    <comment ref="AN4" authorId="0" shapeId="0" xr:uid="{52225D50-8221-4D0F-95E9-1C3066EF0675}">
      <text>
        <r>
          <rPr>
            <b/>
            <sz val="9"/>
            <color indexed="81"/>
            <rFont val="宋体"/>
            <family val="3"/>
            <charset val="134"/>
          </rPr>
          <t>计算活跃，因此要延后一天计算玩家数</t>
        </r>
      </text>
    </comment>
    <comment ref="AU4" authorId="0" shapeId="0" xr:uid="{1D26FCF1-3D51-44A8-AB9A-3ACDDE9C591E}">
      <text>
        <r>
          <rPr>
            <b/>
            <sz val="9"/>
            <color indexed="81"/>
            <rFont val="宋体"/>
            <family val="3"/>
            <charset val="134"/>
          </rPr>
          <t>计算活跃，因此要延后一天计算玩家数</t>
        </r>
      </text>
    </comment>
    <comment ref="N13" authorId="1" shapeId="0" xr:uid="{BB0AA714-8252-4946-9D76-436BA8DBD239}">
      <text>
        <r>
          <rPr>
            <b/>
            <sz val="9"/>
            <color indexed="81"/>
            <rFont val="宋体"/>
            <family val="3"/>
            <charset val="134"/>
          </rPr>
          <t>1.掠夺的资源本身是属于内部循环的经济不作为产出内容
2.狼性玩家武将经验需求相对高点，产出大量武将经验（唯一不设限产出渠道）刚好对应其需求</t>
        </r>
      </text>
    </comment>
    <comment ref="N14" authorId="1" shapeId="0" xr:uid="{EF6C5EB6-9A56-41E8-B541-C61AAEF0BCAF}">
      <text>
        <r>
          <rPr>
            <b/>
            <sz val="9"/>
            <color indexed="81"/>
            <rFont val="宋体"/>
            <family val="3"/>
            <charset val="134"/>
          </rPr>
          <t>多类,大地图单刷指定部件战斗</t>
        </r>
        <r>
          <rPr>
            <sz val="9"/>
            <color indexed="81"/>
            <rFont val="宋体"/>
            <family val="3"/>
            <charset val="134"/>
          </rPr>
          <t xml:space="preserve">
国战中，装备产出为指定套装的随机部件</t>
        </r>
      </text>
    </comment>
    <comment ref="S14" authorId="2" shapeId="0" xr:uid="{13E9D6DC-B1CA-4FC3-AE9D-6F7E79DF40DE}">
      <text>
        <r>
          <rPr>
            <b/>
            <sz val="9"/>
            <color indexed="81"/>
            <rFont val="宋体"/>
            <family val="3"/>
            <charset val="134"/>
          </rPr>
          <t>宝箱</t>
        </r>
      </text>
    </comment>
    <comment ref="S15" authorId="2" shapeId="0" xr:uid="{6CA831DD-9803-4F3D-A544-6456D8D724C8}">
      <text>
        <r>
          <rPr>
            <b/>
            <sz val="9"/>
            <color indexed="81"/>
            <rFont val="宋体"/>
            <family val="3"/>
            <charset val="134"/>
          </rPr>
          <t>宝箱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</author>
    <author>作者</author>
    <author>admin</author>
  </authors>
  <commentList>
    <comment ref="AF4" authorId="0" shapeId="0" xr:uid="{D3C7534F-89A7-4609-AF9A-58FD90B1AE7F}">
      <text>
        <r>
          <rPr>
            <b/>
            <sz val="9"/>
            <color indexed="81"/>
            <rFont val="宋体"/>
            <family val="3"/>
            <charset val="134"/>
          </rPr>
          <t>计算活跃，因此要延后一天计算玩家数</t>
        </r>
      </text>
    </comment>
    <comment ref="AN4" authorId="0" shapeId="0" xr:uid="{86AF9370-7240-40EB-B7BE-3BF076BCF178}">
      <text>
        <r>
          <rPr>
            <b/>
            <sz val="9"/>
            <color indexed="81"/>
            <rFont val="宋体"/>
            <family val="3"/>
            <charset val="134"/>
          </rPr>
          <t>计算活跃，因此要延后一天计算玩家数</t>
        </r>
      </text>
    </comment>
    <comment ref="AU4" authorId="0" shapeId="0" xr:uid="{B9F699D2-CFA1-4CD9-96FD-31EE9BC34E5F}">
      <text>
        <r>
          <rPr>
            <b/>
            <sz val="9"/>
            <color indexed="81"/>
            <rFont val="宋体"/>
            <family val="3"/>
            <charset val="134"/>
          </rPr>
          <t>计算活跃，因此要延后一天计算玩家数</t>
        </r>
      </text>
    </comment>
    <comment ref="N13" authorId="1" shapeId="0" xr:uid="{F9FE40A1-597D-4821-A66D-1F0E4746C377}">
      <text>
        <r>
          <rPr>
            <b/>
            <sz val="9"/>
            <color indexed="81"/>
            <rFont val="宋体"/>
            <family val="3"/>
            <charset val="134"/>
          </rPr>
          <t>1.掠夺的资源本身是属于内部循环的经济不作为产出内容
2.狼性玩家武将经验需求相对高点，产出大量武将经验（唯一不设限产出渠道）刚好对应其需求</t>
        </r>
      </text>
    </comment>
    <comment ref="N14" authorId="1" shapeId="0" xr:uid="{475327CA-E33A-48F3-9AE7-14246C9B7C8C}">
      <text>
        <r>
          <rPr>
            <b/>
            <sz val="9"/>
            <color indexed="81"/>
            <rFont val="宋体"/>
            <family val="3"/>
            <charset val="134"/>
          </rPr>
          <t>多类,大地图单刷指定部件战斗</t>
        </r>
        <r>
          <rPr>
            <sz val="9"/>
            <color indexed="81"/>
            <rFont val="宋体"/>
            <family val="3"/>
            <charset val="134"/>
          </rPr>
          <t xml:space="preserve">
国战中，装备产出为指定套装的随机部件</t>
        </r>
      </text>
    </comment>
    <comment ref="S14" authorId="2" shapeId="0" xr:uid="{44881E0C-A1FE-439F-8893-A11F9DD20670}">
      <text>
        <r>
          <rPr>
            <b/>
            <sz val="9"/>
            <color indexed="81"/>
            <rFont val="宋体"/>
            <family val="3"/>
            <charset val="134"/>
          </rPr>
          <t>宝箱</t>
        </r>
      </text>
    </comment>
    <comment ref="S15" authorId="2" shapeId="0" xr:uid="{6FD48AD6-C041-490D-91C3-995470D53D3B}">
      <text>
        <r>
          <rPr>
            <b/>
            <sz val="9"/>
            <color indexed="81"/>
            <rFont val="宋体"/>
            <family val="3"/>
            <charset val="134"/>
          </rPr>
          <t>宝箱</t>
        </r>
      </text>
    </comment>
    <comment ref="C33" authorId="2" shapeId="0" xr:uid="{A3AD4394-84B3-46F7-B9B0-9648E31EE845}">
      <text>
        <r>
          <rPr>
            <b/>
            <sz val="9"/>
            <color indexed="81"/>
            <rFont val="宋体"/>
            <family val="3"/>
            <charset val="134"/>
          </rPr>
          <t>五赛季新增赛季目标城池，与国家目标城池不同，产出为更高的城池攻占积分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</author>
    <author>作者</author>
    <author>admin</author>
    <author>abc123</author>
  </authors>
  <commentList>
    <comment ref="AF4" authorId="0" shapeId="0" xr:uid="{9376FF3B-C468-421B-9321-97A9D81F14E0}">
      <text>
        <r>
          <rPr>
            <b/>
            <sz val="9"/>
            <color indexed="81"/>
            <rFont val="宋体"/>
            <family val="3"/>
            <charset val="134"/>
          </rPr>
          <t>计算活跃，因此要延后一天计算玩家数</t>
        </r>
      </text>
    </comment>
    <comment ref="AN4" authorId="0" shapeId="0" xr:uid="{6D5266C3-AB6D-4447-9CCF-265AAD9C0518}">
      <text>
        <r>
          <rPr>
            <b/>
            <sz val="9"/>
            <color indexed="81"/>
            <rFont val="宋体"/>
            <family val="3"/>
            <charset val="134"/>
          </rPr>
          <t>计算活跃，因此要延后一天计算玩家数</t>
        </r>
      </text>
    </comment>
    <comment ref="AU4" authorId="0" shapeId="0" xr:uid="{8C1A4081-6215-4211-9EF2-B088C7384530}">
      <text>
        <r>
          <rPr>
            <b/>
            <sz val="9"/>
            <color indexed="81"/>
            <rFont val="宋体"/>
            <family val="3"/>
            <charset val="134"/>
          </rPr>
          <t>计算活跃，因此要延后一天计算玩家数</t>
        </r>
      </text>
    </comment>
    <comment ref="N13" authorId="1" shapeId="0" xr:uid="{2F7641CF-7FFC-4BB3-AB28-DA4AF877EA38}">
      <text>
        <r>
          <rPr>
            <b/>
            <sz val="9"/>
            <color indexed="81"/>
            <rFont val="宋体"/>
            <family val="3"/>
            <charset val="134"/>
          </rPr>
          <t>1.掠夺的资源本身是属于内部循环的经济不作为产出内容
2.狼性玩家武将经验需求相对高点，产出大量武将经验（唯一不设限产出渠道）刚好对应其需求</t>
        </r>
      </text>
    </comment>
    <comment ref="N14" authorId="1" shapeId="0" xr:uid="{0F4853B0-2BDF-47DC-A76B-13653B7BDBCF}">
      <text>
        <r>
          <rPr>
            <b/>
            <sz val="9"/>
            <color indexed="81"/>
            <rFont val="宋体"/>
            <family val="3"/>
            <charset val="134"/>
          </rPr>
          <t>多类,大地图单刷指定部件战斗</t>
        </r>
        <r>
          <rPr>
            <sz val="9"/>
            <color indexed="81"/>
            <rFont val="宋体"/>
            <family val="3"/>
            <charset val="134"/>
          </rPr>
          <t xml:space="preserve">
国战中，装备产出为指定套装的随机部件</t>
        </r>
      </text>
    </comment>
    <comment ref="S14" authorId="2" shapeId="0" xr:uid="{180188CD-E9E1-44CB-96DC-2CEFEAFF1613}">
      <text>
        <r>
          <rPr>
            <b/>
            <sz val="9"/>
            <color indexed="81"/>
            <rFont val="宋体"/>
            <family val="3"/>
            <charset val="134"/>
          </rPr>
          <t>宝箱</t>
        </r>
      </text>
    </comment>
    <comment ref="S15" authorId="2" shapeId="0" xr:uid="{ACEA38F5-B0FE-468A-B9A2-1C388F9AA41E}">
      <text>
        <r>
          <rPr>
            <b/>
            <sz val="9"/>
            <color indexed="81"/>
            <rFont val="宋体"/>
            <family val="3"/>
            <charset val="134"/>
          </rPr>
          <t>宝箱</t>
        </r>
      </text>
    </comment>
    <comment ref="F17" authorId="3" shapeId="0" xr:uid="{E22DFA1A-AB9B-46A9-926C-13C3C1F6F4F0}">
      <text>
        <r>
          <rPr>
            <b/>
            <sz val="9"/>
            <color indexed="81"/>
            <rFont val="宋体"/>
            <family val="3"/>
            <charset val="134"/>
          </rPr>
          <t>折算成铁资源阶段采集值</t>
        </r>
      </text>
    </comment>
  </commentList>
</comments>
</file>

<file path=xl/sharedStrings.xml><?xml version="1.0" encoding="utf-8"?>
<sst xmlns="http://schemas.openxmlformats.org/spreadsheetml/2006/main" count="2635" uniqueCount="595">
  <si>
    <t>1紫</t>
    <phoneticPr fontId="1" type="noConversion"/>
  </si>
  <si>
    <t>3紫</t>
    <phoneticPr fontId="1" type="noConversion"/>
  </si>
  <si>
    <t>5紫</t>
    <phoneticPr fontId="1" type="noConversion"/>
  </si>
  <si>
    <t>1橙</t>
    <phoneticPr fontId="1" type="noConversion"/>
  </si>
  <si>
    <t>6橙</t>
    <phoneticPr fontId="1" type="noConversion"/>
  </si>
  <si>
    <t>1橙升1星</t>
    <phoneticPr fontId="1" type="noConversion"/>
  </si>
  <si>
    <t>6橙升1星</t>
    <phoneticPr fontId="1" type="noConversion"/>
  </si>
  <si>
    <t>6橙升3星</t>
    <phoneticPr fontId="1" type="noConversion"/>
  </si>
  <si>
    <t>6橙升7星</t>
    <phoneticPr fontId="1" type="noConversion"/>
  </si>
  <si>
    <t>4橙</t>
    <phoneticPr fontId="1" type="noConversion"/>
  </si>
  <si>
    <t>1紫升1星</t>
    <phoneticPr fontId="1" type="noConversion"/>
  </si>
  <si>
    <t>1橙觉醒</t>
    <phoneticPr fontId="1" type="noConversion"/>
  </si>
  <si>
    <t>6橙觉醒</t>
    <phoneticPr fontId="1" type="noConversion"/>
  </si>
  <si>
    <t>橙</t>
    <phoneticPr fontId="1" type="noConversion"/>
  </si>
  <si>
    <t>蓝</t>
    <phoneticPr fontId="1" type="noConversion"/>
  </si>
  <si>
    <t>紫</t>
    <phoneticPr fontId="1" type="noConversion"/>
  </si>
  <si>
    <t>1星紫</t>
    <phoneticPr fontId="1" type="noConversion"/>
  </si>
  <si>
    <t>觉醒橙</t>
    <phoneticPr fontId="1" type="noConversion"/>
  </si>
  <si>
    <t>觉醒1星橙</t>
    <phoneticPr fontId="1" type="noConversion"/>
  </si>
  <si>
    <t>觉醒1星橙</t>
    <phoneticPr fontId="1" type="noConversion"/>
  </si>
  <si>
    <t>觉醒1星橙</t>
    <phoneticPr fontId="1" type="noConversion"/>
  </si>
  <si>
    <t>觉醒3星橙</t>
    <phoneticPr fontId="1" type="noConversion"/>
  </si>
  <si>
    <t>觉醒7星橙</t>
    <phoneticPr fontId="1" type="noConversion"/>
  </si>
  <si>
    <t>1紫5蓝</t>
    <phoneticPr fontId="1" type="noConversion"/>
  </si>
  <si>
    <t>1橙5紫</t>
    <phoneticPr fontId="1" type="noConversion"/>
  </si>
  <si>
    <t>4橙2紫</t>
    <phoneticPr fontId="1" type="noConversion"/>
  </si>
  <si>
    <t>6橙</t>
    <phoneticPr fontId="1" type="noConversion"/>
  </si>
  <si>
    <t>6橙1星</t>
    <phoneticPr fontId="1" type="noConversion"/>
  </si>
  <si>
    <t>6橙2星</t>
    <phoneticPr fontId="1" type="noConversion"/>
  </si>
  <si>
    <t>6橙7星</t>
    <phoneticPr fontId="1" type="noConversion"/>
  </si>
  <si>
    <t>小r</t>
    <phoneticPr fontId="1" type="noConversion"/>
  </si>
  <si>
    <t>大殿等级</t>
  </si>
  <si>
    <t>大殿等级累积停留时间(天）</t>
  </si>
  <si>
    <t>大殿等级阶段停留时间（天）</t>
  </si>
  <si>
    <t>非r累积时长大殿等级标准</t>
  </si>
  <si>
    <t>玩家等级</t>
    <phoneticPr fontId="1" type="noConversion"/>
  </si>
  <si>
    <t>攻击</t>
    <phoneticPr fontId="1" type="noConversion"/>
  </si>
  <si>
    <t>血量</t>
    <phoneticPr fontId="1" type="noConversion"/>
  </si>
  <si>
    <t>近战防御</t>
    <phoneticPr fontId="1" type="noConversion"/>
  </si>
  <si>
    <t>近战输出(骑）</t>
    <phoneticPr fontId="1" type="noConversion"/>
  </si>
  <si>
    <t>远程输出</t>
    <phoneticPr fontId="1" type="noConversion"/>
  </si>
  <si>
    <t>近战输出(枪)</t>
    <phoneticPr fontId="1" type="noConversion"/>
  </si>
  <si>
    <t>参考值</t>
    <phoneticPr fontId="1" type="noConversion"/>
  </si>
  <si>
    <t>近战防御</t>
    <phoneticPr fontId="1" type="noConversion"/>
  </si>
  <si>
    <t>近战输出(骑)</t>
    <phoneticPr fontId="1" type="noConversion"/>
  </si>
  <si>
    <t>远程输出</t>
    <phoneticPr fontId="1" type="noConversion"/>
  </si>
  <si>
    <t>近战输出(枪)</t>
    <phoneticPr fontId="1" type="noConversion"/>
  </si>
  <si>
    <t>攻血比</t>
    <phoneticPr fontId="1" type="noConversion"/>
  </si>
  <si>
    <t>攻击比例</t>
    <phoneticPr fontId="1" type="noConversion"/>
  </si>
  <si>
    <t>血量比例</t>
    <phoneticPr fontId="1" type="noConversion"/>
  </si>
  <si>
    <t>攻击</t>
    <phoneticPr fontId="1" type="noConversion"/>
  </si>
  <si>
    <t>非r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</si>
  <si>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</si>
  <si>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</si>
  <si>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</si>
  <si>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天下大势基本信息</t>
    <phoneticPr fontId="1" type="noConversion"/>
  </si>
  <si>
    <t>前期</t>
    <phoneticPr fontId="1" type="noConversion"/>
  </si>
  <si>
    <t>后期</t>
    <phoneticPr fontId="1" type="noConversion"/>
  </si>
  <si>
    <t>中期</t>
    <phoneticPr fontId="1" type="noConversion"/>
  </si>
  <si>
    <t>累积停留天数(标准）</t>
    <phoneticPr fontId="1" type="noConversion"/>
  </si>
  <si>
    <t>调整系数</t>
    <phoneticPr fontId="1" type="noConversion"/>
  </si>
  <si>
    <t>,</t>
    <phoneticPr fontId="1" type="noConversion"/>
  </si>
  <si>
    <t>天数对应大殿等级</t>
    <phoneticPr fontId="1" type="noConversion"/>
  </si>
  <si>
    <t>预估养成队伍数量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</si>
  <si>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</si>
  <si>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</si>
  <si>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</si>
  <si>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</si>
  <si>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</si>
  <si>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小r</t>
    <phoneticPr fontId="1" type="noConversion"/>
  </si>
  <si>
    <t>天数</t>
    <phoneticPr fontId="1" type="noConversion"/>
  </si>
  <si>
    <t>中r</t>
    <phoneticPr fontId="1" type="noConversion"/>
  </si>
  <si>
    <t>超r</t>
    <phoneticPr fontId="1" type="noConversion"/>
  </si>
  <si>
    <t>非r</t>
    <phoneticPr fontId="1" type="noConversion"/>
  </si>
  <si>
    <t>大r</t>
    <phoneticPr fontId="1" type="noConversion"/>
  </si>
  <si>
    <t>小r</t>
    <phoneticPr fontId="1" type="noConversion"/>
  </si>
  <si>
    <t>大r</t>
    <phoneticPr fontId="1" type="noConversion"/>
  </si>
  <si>
    <t>超r</t>
    <phoneticPr fontId="1" type="noConversion"/>
  </si>
  <si>
    <t>天数</t>
    <phoneticPr fontId="1" type="noConversion"/>
  </si>
  <si>
    <t>中r</t>
    <phoneticPr fontId="1" type="noConversion"/>
  </si>
  <si>
    <t>非r</t>
    <phoneticPr fontId="1" type="noConversion"/>
  </si>
  <si>
    <t>累积天数</t>
    <phoneticPr fontId="1" type="noConversion"/>
  </si>
  <si>
    <t>调整值</t>
    <phoneticPr fontId="1" type="noConversion"/>
  </si>
  <si>
    <t>累积天数</t>
    <phoneticPr fontId="1" type="noConversion"/>
  </si>
  <si>
    <t>调整值</t>
    <phoneticPr fontId="1" type="noConversion"/>
  </si>
  <si>
    <t>累计产出</t>
    <phoneticPr fontId="1" type="noConversion"/>
  </si>
  <si>
    <t>阶段产出</t>
    <phoneticPr fontId="1" type="noConversion"/>
  </si>
  <si>
    <t>折算每日产出</t>
    <phoneticPr fontId="1" type="noConversion"/>
  </si>
  <si>
    <t>钻石</t>
    <phoneticPr fontId="1" type="noConversion"/>
  </si>
  <si>
    <t>直接钻石累计产出</t>
    <phoneticPr fontId="1" type="noConversion"/>
  </si>
  <si>
    <t>高级招募卷</t>
    <phoneticPr fontId="1" type="noConversion"/>
  </si>
  <si>
    <t>高级招募卷折算钻石价值累计产出</t>
    <phoneticPr fontId="1" type="noConversion"/>
  </si>
  <si>
    <t>钻石价值（直接+高级招募）累计产出</t>
    <phoneticPr fontId="1" type="noConversion"/>
  </si>
  <si>
    <t>军团人数</t>
    <phoneticPr fontId="1" type="noConversion"/>
  </si>
  <si>
    <t>超r</t>
    <phoneticPr fontId="1" type="noConversion"/>
  </si>
  <si>
    <t>大r</t>
    <phoneticPr fontId="1" type="noConversion"/>
  </si>
  <si>
    <t>中r</t>
    <phoneticPr fontId="1" type="noConversion"/>
  </si>
  <si>
    <t>小r</t>
    <phoneticPr fontId="1" type="noConversion"/>
  </si>
  <si>
    <t>非r</t>
    <phoneticPr fontId="1" type="noConversion"/>
  </si>
  <si>
    <t>超r</t>
    <phoneticPr fontId="1" type="noConversion"/>
  </si>
  <si>
    <t>大r</t>
    <phoneticPr fontId="1" type="noConversion"/>
  </si>
  <si>
    <t>中r</t>
    <phoneticPr fontId="1" type="noConversion"/>
  </si>
  <si>
    <t>小r</t>
    <phoneticPr fontId="1" type="noConversion"/>
  </si>
  <si>
    <t>天数</t>
    <phoneticPr fontId="1" type="noConversion"/>
  </si>
  <si>
    <t>预估人数分布比例/单服</t>
    <phoneticPr fontId="1" type="noConversion"/>
  </si>
  <si>
    <t>预估人数分布/单服</t>
    <phoneticPr fontId="1" type="noConversion"/>
  </si>
  <si>
    <t>占领&lt;color=green&gt;洛阳&lt;/color&gt;</t>
    <phoneticPr fontId="1" type="noConversion"/>
  </si>
  <si>
    <t>条件描述</t>
    <phoneticPr fontId="1" type="noConversion"/>
  </si>
  <si>
    <t>阶段</t>
    <phoneticPr fontId="1" type="noConversion"/>
  </si>
  <si>
    <t>中r</t>
    <phoneticPr fontId="1" type="noConversion"/>
  </si>
  <si>
    <t>超r</t>
    <phoneticPr fontId="1" type="noConversion"/>
  </si>
  <si>
    <t>小r</t>
    <phoneticPr fontId="1" type="noConversion"/>
  </si>
  <si>
    <t>权重</t>
    <phoneticPr fontId="1" type="noConversion"/>
  </si>
  <si>
    <t>功能名</t>
    <phoneticPr fontId="1" type="noConversion"/>
  </si>
  <si>
    <t>主要</t>
    <phoneticPr fontId="1" type="noConversion"/>
  </si>
  <si>
    <t>次要</t>
    <phoneticPr fontId="1" type="noConversion"/>
  </si>
  <si>
    <t>每日行为占比</t>
    <phoneticPr fontId="1" type="noConversion"/>
  </si>
  <si>
    <t>每次消耗行军令</t>
  </si>
  <si>
    <t>预估每日完成次数</t>
    <phoneticPr fontId="1" type="noConversion"/>
  </si>
  <si>
    <t>采集</t>
    <phoneticPr fontId="1" type="noConversion"/>
  </si>
  <si>
    <t>城建资源</t>
    <phoneticPr fontId="1" type="noConversion"/>
  </si>
  <si>
    <t>剿匪1</t>
    <phoneticPr fontId="1" type="noConversion"/>
  </si>
  <si>
    <t>装备</t>
    <phoneticPr fontId="1" type="noConversion"/>
  </si>
  <si>
    <t>武将经验</t>
    <phoneticPr fontId="1" type="noConversion"/>
  </si>
  <si>
    <t>银币</t>
    <phoneticPr fontId="1" type="noConversion"/>
  </si>
  <si>
    <t>贡品材料</t>
    <phoneticPr fontId="1" type="noConversion"/>
  </si>
  <si>
    <t>装备经验</t>
    <phoneticPr fontId="1" type="noConversion"/>
  </si>
  <si>
    <t>行军令产出分配</t>
  </si>
  <si>
    <t>平均值</t>
    <phoneticPr fontId="1" type="noConversion"/>
  </si>
  <si>
    <t>上限</t>
    <phoneticPr fontId="1" type="noConversion"/>
  </si>
  <si>
    <t>倍率</t>
    <phoneticPr fontId="1" type="noConversion"/>
  </si>
  <si>
    <t>装备</t>
  </si>
  <si>
    <t>贡品材料</t>
  </si>
  <si>
    <t>城建资源</t>
  </si>
  <si>
    <t>银币</t>
  </si>
  <si>
    <t>武将经验</t>
  </si>
  <si>
    <t>城建资源不包括铁！铁为战略资源</t>
    <phoneticPr fontId="1" type="noConversion"/>
  </si>
  <si>
    <t>小r</t>
    <phoneticPr fontId="1" type="noConversion"/>
  </si>
  <si>
    <t>中r</t>
    <phoneticPr fontId="1" type="noConversion"/>
  </si>
  <si>
    <t>非r</t>
    <phoneticPr fontId="1" type="noConversion"/>
  </si>
  <si>
    <t>大r</t>
    <phoneticPr fontId="1" type="noConversion"/>
  </si>
  <si>
    <t>超r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</si>
  <si>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</si>
  <si>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</si>
  <si>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</si>
  <si>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</si>
  <si>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</si>
  <si>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天数</t>
    <phoneticPr fontId="1" type="noConversion"/>
  </si>
  <si>
    <t>预估行军令/每个玩家当天</t>
    <phoneticPr fontId="1" type="noConversion"/>
  </si>
  <si>
    <t>预估打野次数/每个玩家当天</t>
    <phoneticPr fontId="1" type="noConversion"/>
  </si>
  <si>
    <t>全服累计打野次数</t>
    <phoneticPr fontId="1" type="noConversion"/>
  </si>
  <si>
    <t>全服累计采集资源</t>
    <phoneticPr fontId="1" type="noConversion"/>
  </si>
  <si>
    <t>采集资源</t>
    <phoneticPr fontId="1" type="noConversion"/>
  </si>
  <si>
    <t>天数</t>
    <phoneticPr fontId="1" type="noConversion"/>
  </si>
  <si>
    <t>备注</t>
    <phoneticPr fontId="1" type="noConversion"/>
  </si>
  <si>
    <t>城池</t>
    <phoneticPr fontId="1" type="noConversion"/>
  </si>
  <si>
    <t>预估城池数</t>
    <phoneticPr fontId="1" type="noConversion"/>
  </si>
  <si>
    <t>军团数</t>
  </si>
  <si>
    <t>核心军团数</t>
  </si>
  <si>
    <t>核心军团挑战核心城池次数/天</t>
    <phoneticPr fontId="1" type="noConversion"/>
  </si>
  <si>
    <t>核心军团占用核心城池数</t>
    <phoneticPr fontId="1" type="noConversion"/>
  </si>
  <si>
    <t>竞争率</t>
    <phoneticPr fontId="1" type="noConversion"/>
  </si>
  <si>
    <t>&lt;color=green&gt;8&lt;/color&gt;个国家被灭国</t>
    <phoneticPr fontId="1" type="noConversion"/>
  </si>
  <si>
    <t>灰色阶段产出功勋宝箱，橙色铁矿，红色特产兵（第二四种），绿色特殊国建</t>
    <phoneticPr fontId="1" type="noConversion"/>
  </si>
  <si>
    <t>杀怪</t>
    <phoneticPr fontId="1" type="noConversion"/>
  </si>
  <si>
    <t>&lt;color=green&gt;5&lt;/color&gt;个国家被灭国</t>
    <phoneticPr fontId="1" type="noConversion"/>
  </si>
  <si>
    <t>预估累计完成天数</t>
    <phoneticPr fontId="1" type="noConversion"/>
  </si>
  <si>
    <t>精英</t>
    <phoneticPr fontId="1" type="noConversion"/>
  </si>
  <si>
    <t>装备经验</t>
  </si>
  <si>
    <t>加速令</t>
  </si>
  <si>
    <t>总计</t>
  </si>
  <si>
    <t>装备和装备经验可以互补掉率，即玩家刷装备时无产出装备则产出装备经验</t>
    <phoneticPr fontId="1" type="noConversion"/>
  </si>
  <si>
    <t>城建资源封装为宝箱</t>
    <phoneticPr fontId="1" type="noConversion"/>
  </si>
  <si>
    <t>加速令本身会按权重生成最终具体的定向加速令</t>
    <phoneticPr fontId="1" type="noConversion"/>
  </si>
  <si>
    <t>合并掉落</t>
    <phoneticPr fontId="1" type="noConversion"/>
  </si>
  <si>
    <t>补充1</t>
    <phoneticPr fontId="1" type="noConversion"/>
  </si>
  <si>
    <t>补充2</t>
  </si>
  <si>
    <t>补充3</t>
  </si>
  <si>
    <t>加速令</t>
    <phoneticPr fontId="1" type="noConversion"/>
  </si>
  <si>
    <t>剩余国家数</t>
    <phoneticPr fontId="1" type="noConversion"/>
  </si>
  <si>
    <t>主流国家数</t>
    <phoneticPr fontId="1" type="noConversion"/>
  </si>
  <si>
    <t>跳级间隔天数</t>
  </si>
  <si>
    <t>首次完成天数</t>
  </si>
  <si>
    <t>占领城池数量/1个国家</t>
    <phoneticPr fontId="1" type="noConversion"/>
  </si>
  <si>
    <t>城池等级</t>
    <phoneticPr fontId="1" type="noConversion"/>
  </si>
  <si>
    <t>灭国数量</t>
    <phoneticPr fontId="1" type="noConversion"/>
  </si>
  <si>
    <t>占领城池等级</t>
    <phoneticPr fontId="1" type="noConversion"/>
  </si>
  <si>
    <t>&lt;color=green&gt;14&lt;/color&gt;个国家被灭国</t>
    <phoneticPr fontId="1" type="noConversion"/>
  </si>
  <si>
    <t>预估采集木石铜粮/每个玩家当天</t>
    <phoneticPr fontId="1" type="noConversion"/>
  </si>
  <si>
    <t>预估采集铁/每个玩家当天</t>
    <phoneticPr fontId="1" type="noConversion"/>
  </si>
  <si>
    <t>累积采集木石铜粮/玩家</t>
  </si>
  <si>
    <t>阶段采集木石铜粮/玩家</t>
  </si>
  <si>
    <t>累积采集铁/玩家</t>
  </si>
  <si>
    <t>阶段采集铁/玩家</t>
  </si>
  <si>
    <t>采集木石铜粮</t>
    <phoneticPr fontId="1" type="noConversion"/>
  </si>
  <si>
    <t>采集铁</t>
    <phoneticPr fontId="1" type="noConversion"/>
  </si>
  <si>
    <t>定义等级</t>
  </si>
  <si>
    <t>定义等级累积停留天数（天）</t>
  </si>
  <si>
    <t>定义等级阶段停留天数（天）</t>
  </si>
  <si>
    <t>天数对应定义等级</t>
  </si>
  <si>
    <t>非r累积时长定义等级标准</t>
  </si>
  <si>
    <t>预估完成定义等级</t>
  </si>
  <si>
    <t>预估完成周期</t>
    <phoneticPr fontId="1" type="noConversion"/>
  </si>
  <si>
    <t>过期时间</t>
    <phoneticPr fontId="1" type="noConversion"/>
  </si>
  <si>
    <t>预估完成累计天数</t>
    <phoneticPr fontId="1" type="noConversion"/>
  </si>
  <si>
    <t>预估导量玩家数量</t>
    <phoneticPr fontId="1" type="noConversion"/>
  </si>
  <si>
    <t>预估开放国家数</t>
    <phoneticPr fontId="1" type="noConversion"/>
  </si>
  <si>
    <t>核心军团城池极限占用情况（排除上限情况）</t>
  </si>
  <si>
    <t>序号</t>
  </si>
  <si>
    <t>天数</t>
  </si>
  <si>
    <t>累计</t>
    <phoneticPr fontId="1" type="noConversion"/>
  </si>
  <si>
    <t>灭国数量备份</t>
    <phoneticPr fontId="1" type="noConversion"/>
  </si>
  <si>
    <t>全服采集&lt;color=green&gt;3亿&lt;/color&gt;资源</t>
    <phoneticPr fontId="1" type="noConversion"/>
  </si>
  <si>
    <t>全服击杀&lt;color=green&gt;5万&lt;/color&gt;野怪</t>
    <phoneticPr fontId="1" type="noConversion"/>
  </si>
  <si>
    <t>全服采集&lt;color=green&gt;100亿&lt;/color&gt;资源</t>
    <phoneticPr fontId="1" type="noConversion"/>
  </si>
  <si>
    <t>全服累计占领&lt;color=green&gt;5&lt;/color&gt;个&lt;color=green&gt;1&lt;/color&gt;级城池</t>
    <phoneticPr fontId="1" type="noConversion"/>
  </si>
  <si>
    <t>全服累计占领&lt;color=green&gt;5&lt;/color&gt;个&lt;color=green&gt;2&lt;/color&gt;级城池</t>
    <phoneticPr fontId="1" type="noConversion"/>
  </si>
  <si>
    <t>全服击杀&lt;color=green&gt;2万&lt;/color&gt;野怪</t>
    <phoneticPr fontId="1" type="noConversion"/>
  </si>
  <si>
    <t>全服累计占领&lt;color=green&gt;5&lt;/color&gt;个&lt;color=green&gt;3&lt;/color&gt;级城池</t>
    <phoneticPr fontId="1" type="noConversion"/>
  </si>
  <si>
    <t>全服累计占领&lt;color=green&gt;5&lt;/color&gt;个&lt;color=green&gt;4&lt;/color&gt;级城池</t>
    <phoneticPr fontId="1" type="noConversion"/>
  </si>
  <si>
    <t>全服累计占领&lt;color=green&gt;4&lt;/color&gt;个&lt;color=green&gt;5&lt;/color&gt;级城池</t>
    <phoneticPr fontId="1" type="noConversion"/>
  </si>
  <si>
    <t>全服采集&lt;color=green&gt;120亿&lt;/color&gt;资源</t>
    <phoneticPr fontId="1" type="noConversion"/>
  </si>
  <si>
    <t>全服累计占领&lt;color=green&gt;3&lt;/color&gt;个&lt;color=green&gt;6&lt;/color&gt;级城池</t>
    <phoneticPr fontId="1" type="noConversion"/>
  </si>
  <si>
    <t>全服采集&lt;color=green&gt;2亿&lt;/color&gt;铁资源</t>
    <phoneticPr fontId="1" type="noConversion"/>
  </si>
  <si>
    <t>奖励耕织</t>
  </si>
  <si>
    <t>明法令</t>
  </si>
  <si>
    <t>开阡陌</t>
  </si>
  <si>
    <t>耕战合一</t>
  </si>
  <si>
    <t>筑城法</t>
  </si>
  <si>
    <t>冶炼铁矿</t>
  </si>
  <si>
    <t>废井田</t>
  </si>
  <si>
    <t>郡县制</t>
  </si>
  <si>
    <t>军法制</t>
  </si>
  <si>
    <t>筑长城</t>
  </si>
  <si>
    <t>战时生产</t>
  </si>
  <si>
    <t>文明中兴</t>
  </si>
  <si>
    <t>技击之士</t>
  </si>
  <si>
    <t>合纵之策</t>
  </si>
  <si>
    <t>连横之策</t>
  </si>
  <si>
    <t>招贤令</t>
  </si>
  <si>
    <t>励军功</t>
  </si>
  <si>
    <t>解锁1</t>
    <phoneticPr fontId="1" type="noConversion"/>
  </si>
  <si>
    <t>解锁2</t>
  </si>
  <si>
    <t>功勋宝箱</t>
  </si>
  <si>
    <t>天下大势阶段</t>
    <phoneticPr fontId="1" type="noConversion"/>
  </si>
  <si>
    <t>特殊国建</t>
    <phoneticPr fontId="1" type="noConversion"/>
  </si>
  <si>
    <t>精锐技击</t>
    <phoneticPr fontId="1" type="noConversion"/>
  </si>
  <si>
    <t>全服击杀&lt;color=green&gt;6万&lt;/color&gt;野怪</t>
    <phoneticPr fontId="1" type="noConversion"/>
  </si>
  <si>
    <t>全服采集&lt;color=green&gt;9亿&lt;/color&gt;资源</t>
    <phoneticPr fontId="1" type="noConversion"/>
  </si>
  <si>
    <t>全服击杀&lt;color=green&gt;6.5万&lt;/color&gt;野怪</t>
    <phoneticPr fontId="1" type="noConversion"/>
  </si>
  <si>
    <t>全服累计占领&lt;color=green&gt;7&lt;/color&gt;个&lt;color=green&gt;1&lt;/color&gt;级城池</t>
    <phoneticPr fontId="1" type="noConversion"/>
  </si>
  <si>
    <t>全服累计占领&lt;color=green&gt;7&lt;/color&gt;个&lt;color=green&gt;2&lt;/color&gt;级城池</t>
    <phoneticPr fontId="1" type="noConversion"/>
  </si>
  <si>
    <t>全服累计占领&lt;color=green&gt;7&lt;/color&gt;个&lt;color=green&gt;3&lt;/color&gt;级城池</t>
    <phoneticPr fontId="1" type="noConversion"/>
  </si>
  <si>
    <t>全服击杀&lt;color=green&gt;10万&lt;/color&gt;野怪</t>
    <phoneticPr fontId="1" type="noConversion"/>
  </si>
  <si>
    <t>全服击杀&lt;color=green&gt;12万&lt;/color&gt;野怪</t>
    <phoneticPr fontId="1" type="noConversion"/>
  </si>
  <si>
    <t>全服击杀&lt;color=green&gt;13万&lt;/color&gt;野怪</t>
    <phoneticPr fontId="1" type="noConversion"/>
  </si>
  <si>
    <t>全服采集&lt;color=green&gt;220亿&lt;/color&gt;资源</t>
    <phoneticPr fontId="1" type="noConversion"/>
  </si>
  <si>
    <t>全服采集&lt;color=green&gt;250亿&lt;/color&gt;资源</t>
    <phoneticPr fontId="1" type="noConversion"/>
  </si>
  <si>
    <t>全服采集&lt;color=green&gt;50亿&lt;/color&gt;资源</t>
    <phoneticPr fontId="1" type="noConversion"/>
  </si>
  <si>
    <t>全服采集&lt;color=green&gt;50亿&lt;/color&gt;铁资源</t>
    <phoneticPr fontId="1" type="noConversion"/>
  </si>
  <si>
    <t>&lt;color=green&gt;4&lt;/color&gt;个国家被灭国</t>
    <phoneticPr fontId="1" type="noConversion"/>
  </si>
  <si>
    <t>&lt;color=green&gt;6&lt;/color&gt;个国家被灭国</t>
    <phoneticPr fontId="1" type="noConversion"/>
  </si>
  <si>
    <t>&lt;color=green&gt;10&lt;/color&gt;个国家被灭国</t>
    <phoneticPr fontId="1" type="noConversion"/>
  </si>
  <si>
    <t>招募</t>
    <phoneticPr fontId="1" type="noConversion"/>
  </si>
  <si>
    <t>军团币</t>
    <phoneticPr fontId="1" type="noConversion"/>
  </si>
  <si>
    <t>军团任务奖励</t>
    <phoneticPr fontId="1" type="noConversion"/>
  </si>
  <si>
    <t>个人任务奖励</t>
    <phoneticPr fontId="1" type="noConversion"/>
  </si>
  <si>
    <t>紫+橙(2:1)</t>
  </si>
  <si>
    <t>武将碎片比例</t>
    <phoneticPr fontId="1" type="noConversion"/>
  </si>
  <si>
    <t>碎片数量（橙为准）</t>
    <phoneticPr fontId="1" type="noConversion"/>
  </si>
  <si>
    <t>加速数量</t>
    <phoneticPr fontId="1" type="noConversion"/>
  </si>
  <si>
    <t>加速类型（5分钟）</t>
    <phoneticPr fontId="1" type="noConversion"/>
  </si>
  <si>
    <t>城建</t>
    <phoneticPr fontId="1" type="noConversion"/>
  </si>
  <si>
    <t>治疗</t>
    <phoneticPr fontId="1" type="noConversion"/>
  </si>
  <si>
    <t>训练</t>
    <phoneticPr fontId="1" type="noConversion"/>
  </si>
  <si>
    <t>圣人</t>
    <phoneticPr fontId="1" type="noConversion"/>
  </si>
  <si>
    <t>紫将碎片</t>
    <phoneticPr fontId="1" type="noConversion"/>
  </si>
  <si>
    <t>橙将碎片</t>
    <phoneticPr fontId="1" type="noConversion"/>
  </si>
  <si>
    <t>加速（5分钟）</t>
    <phoneticPr fontId="1" type="noConversion"/>
  </si>
  <si>
    <t>军团币折算钻石价值累计产出</t>
    <phoneticPr fontId="1" type="noConversion"/>
  </si>
  <si>
    <t>紫将碎片折算钻石价值累计产出</t>
    <phoneticPr fontId="1" type="noConversion"/>
  </si>
  <si>
    <t>橙将碎片折算钻石价值累计产出</t>
    <phoneticPr fontId="1" type="noConversion"/>
  </si>
  <si>
    <t>加速道具折算钻石价值累计产出</t>
    <phoneticPr fontId="1" type="noConversion"/>
  </si>
  <si>
    <t>1.赛季按照时间推进，分多个阶段，赛季到一定阶段，由官方指定结算时间</t>
    <phoneticPr fontId="1" type="noConversion"/>
  </si>
  <si>
    <t>2.赛季结算根据不同条件分为国家奖励和军团奖励</t>
    <phoneticPr fontId="1" type="noConversion"/>
  </si>
  <si>
    <t>3.每个国家首都不同，本别为，秦—雍,魏—大梁……（7+1）</t>
    <phoneticPr fontId="1" type="noConversion"/>
  </si>
  <si>
    <t>4.结算奖励主要为黄金奖励，额外赠送奖励，限定卡包奖励</t>
    <phoneticPr fontId="1" type="noConversion"/>
  </si>
  <si>
    <t>5.本赛季奖励将在下赛季开启后自动发放</t>
    <phoneticPr fontId="1" type="noConversion"/>
  </si>
  <si>
    <t>6.赛季奖励获得需要玩家达到一个基础的玩家等级</t>
    <phoneticPr fontId="1" type="noConversion"/>
  </si>
  <si>
    <t>分类</t>
    <phoneticPr fontId="1" type="noConversion"/>
  </si>
  <si>
    <t>达成条件</t>
    <phoneticPr fontId="1" type="noConversion"/>
  </si>
  <si>
    <t>职位</t>
    <phoneticPr fontId="1" type="noConversion"/>
  </si>
  <si>
    <t>国王</t>
    <phoneticPr fontId="1" type="noConversion"/>
  </si>
  <si>
    <t>成员</t>
    <phoneticPr fontId="1" type="noConversion"/>
  </si>
  <si>
    <t>设计说明</t>
    <phoneticPr fontId="1" type="noConversion"/>
  </si>
  <si>
    <t>组长</t>
    <phoneticPr fontId="1" type="noConversion"/>
  </si>
  <si>
    <t>军团奖励</t>
    <phoneticPr fontId="1" type="noConversion"/>
  </si>
  <si>
    <t>国家奖励</t>
    <phoneticPr fontId="1" type="noConversion"/>
  </si>
  <si>
    <t>玩家等级&gt;=40</t>
    <phoneticPr fontId="1" type="noConversion"/>
  </si>
  <si>
    <t>最高钻石价值</t>
    <phoneticPr fontId="1" type="noConversion"/>
  </si>
  <si>
    <t>最低钻石价值</t>
    <phoneticPr fontId="1" type="noConversion"/>
  </si>
  <si>
    <t>黄金奖励</t>
    <phoneticPr fontId="1" type="noConversion"/>
  </si>
  <si>
    <t>兵法抽奖次数</t>
    <phoneticPr fontId="1" type="noConversion"/>
  </si>
  <si>
    <t>武将抽奖次数</t>
    <phoneticPr fontId="1" type="noConversion"/>
  </si>
  <si>
    <t>抽奖付费空间</t>
    <phoneticPr fontId="1" type="noConversion"/>
  </si>
  <si>
    <t>3000+首都数*100</t>
    <phoneticPr fontId="1" type="noConversion"/>
  </si>
  <si>
    <t>1200+首都数*100</t>
    <phoneticPr fontId="1" type="noConversion"/>
  </si>
  <si>
    <t>免费抽奖次数</t>
    <phoneticPr fontId="1" type="noConversion"/>
  </si>
  <si>
    <t>大营&gt;=10级</t>
    <phoneticPr fontId="1" type="noConversion"/>
  </si>
  <si>
    <t>征服奖励</t>
    <phoneticPr fontId="1" type="noConversion"/>
  </si>
  <si>
    <t>占领州府&gt;=5（包含洛阳）且国力值&gt;=5000</t>
    <phoneticPr fontId="1" type="noConversion"/>
  </si>
  <si>
    <t>盟主/副盟主</t>
    <phoneticPr fontId="1" type="noConversion"/>
  </si>
  <si>
    <t>官员</t>
    <phoneticPr fontId="1" type="noConversion"/>
  </si>
  <si>
    <t>成员</t>
    <phoneticPr fontId="1" type="noConversion"/>
  </si>
  <si>
    <t>任意</t>
    <phoneticPr fontId="1" type="noConversion"/>
  </si>
  <si>
    <t>占领州府&gt;=8（包含洛阳）且国力值&gt;=8000</t>
    <phoneticPr fontId="1" type="noConversion"/>
  </si>
  <si>
    <t>占领州府&gt;=3且国力值&gt;=2000</t>
    <phoneticPr fontId="1" type="noConversion"/>
  </si>
  <si>
    <t>占领州府&gt;=1且国力值&gt;=1000</t>
    <phoneticPr fontId="1" type="noConversion"/>
  </si>
  <si>
    <t>国力值&gt;=200</t>
    <phoneticPr fontId="1" type="noConversion"/>
  </si>
  <si>
    <t>无要求</t>
    <phoneticPr fontId="1" type="noConversion"/>
  </si>
  <si>
    <t>群雄奖励</t>
    <phoneticPr fontId="1" type="noConversion"/>
  </si>
  <si>
    <t>割据奖励</t>
    <phoneticPr fontId="1" type="noConversion"/>
  </si>
  <si>
    <t>分类</t>
    <phoneticPr fontId="1" type="noConversion"/>
  </si>
  <si>
    <t>大营等级</t>
    <phoneticPr fontId="1" type="noConversion"/>
  </si>
  <si>
    <t>达成条件</t>
    <phoneticPr fontId="1" type="noConversion"/>
  </si>
  <si>
    <t>联盟职位</t>
    <phoneticPr fontId="1" type="noConversion"/>
  </si>
  <si>
    <t>珠玉奖励</t>
    <phoneticPr fontId="1" type="noConversion"/>
  </si>
  <si>
    <t>赠送奖励</t>
    <phoneticPr fontId="1" type="noConversion"/>
  </si>
  <si>
    <t>免费招募</t>
    <phoneticPr fontId="1" type="noConversion"/>
  </si>
  <si>
    <t>招募次数</t>
    <phoneticPr fontId="1" type="noConversion"/>
  </si>
  <si>
    <t>州府数*100珠玉</t>
    <phoneticPr fontId="1" type="noConversion"/>
  </si>
  <si>
    <t>100珠玉</t>
    <phoneticPr fontId="1" type="noConversion"/>
  </si>
  <si>
    <t>名将卡包*1+主公*1</t>
    <phoneticPr fontId="1" type="noConversion"/>
  </si>
  <si>
    <t>征服卡包（25次）</t>
    <phoneticPr fontId="1" type="noConversion"/>
  </si>
  <si>
    <t>征服卡包（20次）</t>
    <phoneticPr fontId="1" type="noConversion"/>
  </si>
  <si>
    <t>群雄卡包（20次）</t>
    <phoneticPr fontId="1" type="noConversion"/>
  </si>
  <si>
    <t>割据卡包（15次）</t>
    <phoneticPr fontId="1" type="noConversion"/>
  </si>
  <si>
    <t>鸿途之下</t>
    <phoneticPr fontId="1" type="noConversion"/>
  </si>
  <si>
    <t>&lt;10级</t>
    <phoneticPr fontId="1" type="noConversion"/>
  </si>
  <si>
    <t>10级</t>
    <phoneticPr fontId="1" type="noConversion"/>
  </si>
  <si>
    <t>同盟状态</t>
    <phoneticPr fontId="1" type="noConversion"/>
  </si>
  <si>
    <t>君王殿等级</t>
    <phoneticPr fontId="1" type="noConversion"/>
  </si>
  <si>
    <t>同盟职位</t>
    <phoneticPr fontId="1" type="noConversion"/>
  </si>
  <si>
    <t>奖励1</t>
    <phoneticPr fontId="1" type="noConversion"/>
  </si>
  <si>
    <t>奖励2</t>
    <phoneticPr fontId="1" type="noConversion"/>
  </si>
  <si>
    <t>无</t>
    <phoneticPr fontId="1" type="noConversion"/>
  </si>
  <si>
    <t>无同盟或未占领任意州府、国都</t>
    <phoneticPr fontId="1" type="noConversion"/>
  </si>
  <si>
    <t>100金铢</t>
    <phoneticPr fontId="1" type="noConversion"/>
  </si>
  <si>
    <t>历战奖励（20次）</t>
    <phoneticPr fontId="1" type="noConversion"/>
  </si>
  <si>
    <t>占领1~8州府，无洛阳</t>
    <phoneticPr fontId="1" type="noConversion"/>
  </si>
  <si>
    <t>普通成员</t>
    <phoneticPr fontId="1" type="noConversion"/>
  </si>
  <si>
    <t>指挥官/官员</t>
    <phoneticPr fontId="1" type="noConversion"/>
  </si>
  <si>
    <t>占领0~2州府和洛阳</t>
    <phoneticPr fontId="1" type="noConversion"/>
  </si>
  <si>
    <t>占领3~8州府和洛阳</t>
    <phoneticPr fontId="1" type="noConversion"/>
  </si>
  <si>
    <t>300金铢+州府*100金铢</t>
    <phoneticPr fontId="1" type="noConversion"/>
  </si>
  <si>
    <t>800金铢+州府*100金铢</t>
    <phoneticPr fontId="1" type="noConversion"/>
  </si>
  <si>
    <t>1300金铢+州府*100金铢</t>
    <phoneticPr fontId="1" type="noConversion"/>
  </si>
  <si>
    <t>500金铢+州府*100金铢</t>
    <phoneticPr fontId="1" type="noConversion"/>
  </si>
  <si>
    <t>1000金铢+州府*100金铢</t>
    <phoneticPr fontId="1" type="noConversion"/>
  </si>
  <si>
    <t>1500金铢+州府*100金铢</t>
    <phoneticPr fontId="1" type="noConversion"/>
  </si>
  <si>
    <t>2000金铢+州府*100金铢</t>
    <phoneticPr fontId="1" type="noConversion"/>
  </si>
  <si>
    <t>3000金铢+州府*100金铢</t>
    <phoneticPr fontId="1" type="noConversion"/>
  </si>
  <si>
    <t>割据奖励（20次）</t>
    <phoneticPr fontId="1" type="noConversion"/>
  </si>
  <si>
    <t>霸业奖励（20次）</t>
    <phoneticPr fontId="1" type="noConversion"/>
  </si>
  <si>
    <t>非侠客军</t>
    <phoneticPr fontId="1" type="noConversion"/>
  </si>
  <si>
    <t>三国志战略版</t>
    <phoneticPr fontId="1" type="noConversion"/>
  </si>
  <si>
    <t>各条件下当前职位与最高职位价值比</t>
    <phoneticPr fontId="1" type="noConversion"/>
  </si>
  <si>
    <t>最高奖励</t>
    <phoneticPr fontId="1" type="noConversion"/>
  </si>
  <si>
    <t>三公/九卿</t>
    <phoneticPr fontId="1" type="noConversion"/>
  </si>
  <si>
    <t>十闲/成员</t>
    <phoneticPr fontId="1" type="noConversion"/>
  </si>
  <si>
    <t>军团长/副团长</t>
    <phoneticPr fontId="1" type="noConversion"/>
  </si>
  <si>
    <t>各条件相同职位价值比</t>
    <phoneticPr fontId="1" type="noConversion"/>
  </si>
  <si>
    <t>1600+首都数*100</t>
    <phoneticPr fontId="1" type="noConversion"/>
  </si>
  <si>
    <t>占领首都&gt;=5和洛阳</t>
    <phoneticPr fontId="1" type="noConversion"/>
  </si>
  <si>
    <t>占领首都&gt;=1</t>
    <phoneticPr fontId="1" type="noConversion"/>
  </si>
  <si>
    <t>占领首都&gt;=2和洛阳</t>
    <phoneticPr fontId="1" type="noConversion"/>
  </si>
  <si>
    <t>最低奖励</t>
    <phoneticPr fontId="1" type="noConversion"/>
  </si>
  <si>
    <t>最高付费空间</t>
    <phoneticPr fontId="1" type="noConversion"/>
  </si>
  <si>
    <t>最低付费空间</t>
    <phoneticPr fontId="1" type="noConversion"/>
  </si>
  <si>
    <t>抽奖消耗</t>
    <phoneticPr fontId="1" type="noConversion"/>
  </si>
  <si>
    <t>军团占领城池数&gt;=20，且军团势力值达到100000</t>
    <phoneticPr fontId="1" type="noConversion"/>
  </si>
  <si>
    <t>军团占领城池数&gt;=20,且军团势力值达到50000</t>
    <phoneticPr fontId="1" type="noConversion"/>
  </si>
  <si>
    <t>武将抽奖兑换消耗玉石数量</t>
    <phoneticPr fontId="1" type="noConversion"/>
  </si>
  <si>
    <t>兑换次数</t>
    <phoneticPr fontId="1" type="noConversion"/>
  </si>
  <si>
    <t>兑换红将碎片数量/次</t>
    <phoneticPr fontId="1" type="noConversion"/>
  </si>
  <si>
    <t>军团占领城池数&gt;=20，且军团势力值达到200000</t>
    <phoneticPr fontId="1" type="noConversion"/>
  </si>
  <si>
    <t>普通兵法抽</t>
  </si>
  <si>
    <t>蓝</t>
  </si>
  <si>
    <t>紫</t>
  </si>
  <si>
    <t>橙</t>
  </si>
  <si>
    <t>红</t>
  </si>
  <si>
    <t>宝箱产出概率</t>
  </si>
  <si>
    <t>种类数量</t>
  </si>
  <si>
    <t>实际价格</t>
    <phoneticPr fontId="1" type="noConversion"/>
  </si>
  <si>
    <t>橙色兵法只出新增兵法</t>
    <phoneticPr fontId="1" type="noConversion"/>
  </si>
  <si>
    <t>按照限时抽卡返利规则进行设计</t>
    <phoneticPr fontId="1" type="noConversion"/>
  </si>
  <si>
    <t>钻石价值(指定）</t>
    <phoneticPr fontId="1" type="noConversion"/>
  </si>
  <si>
    <t>钻石价值(回收价值）</t>
    <phoneticPr fontId="1" type="noConversion"/>
  </si>
  <si>
    <t>参考价格</t>
    <phoneticPr fontId="1" type="noConversion"/>
  </si>
  <si>
    <t>调整参数</t>
    <phoneticPr fontId="1" type="noConversion"/>
  </si>
  <si>
    <t>解锁第1次升阶</t>
    <phoneticPr fontId="1" type="noConversion"/>
  </si>
  <si>
    <t>解锁第2次升阶</t>
    <phoneticPr fontId="1" type="noConversion"/>
  </si>
  <si>
    <t>实际完成时间（2021.5.6繁体正式数据）</t>
    <phoneticPr fontId="1" type="noConversion"/>
  </si>
  <si>
    <t>全服采集&lt;color=green&gt;75亿&lt;/color&gt;资源</t>
    <phoneticPr fontId="1" type="noConversion"/>
  </si>
  <si>
    <t>全服击杀&lt;color=green&gt;16万&lt;/color&gt;野怪</t>
    <phoneticPr fontId="1" type="noConversion"/>
  </si>
  <si>
    <t>全服击杀&lt;color=green&gt;7.5万&lt;/color&gt;野怪</t>
    <phoneticPr fontId="1" type="noConversion"/>
  </si>
  <si>
    <t>全服击杀&lt;color=green&gt;18万&lt;/color&gt;野怪</t>
    <phoneticPr fontId="1" type="noConversion"/>
  </si>
  <si>
    <t>全服采集&lt;color=green&gt;180亿&lt;/color&gt;资源</t>
    <phoneticPr fontId="1" type="noConversion"/>
  </si>
  <si>
    <t>全服击杀&lt;color=green&gt;20万&lt;/color&gt;野怪</t>
    <phoneticPr fontId="1" type="noConversion"/>
  </si>
  <si>
    <t>全服采集&lt;color=green&gt;280亿&lt;/color&gt;资源</t>
    <phoneticPr fontId="1" type="noConversion"/>
  </si>
  <si>
    <t>全服采集&lt;color=green&gt;320亿&lt;/color&gt;资源</t>
    <phoneticPr fontId="1" type="noConversion"/>
  </si>
  <si>
    <t>全服采集&lt;color=green&gt;360亿&lt;/color&gt;资源</t>
    <phoneticPr fontId="1" type="noConversion"/>
  </si>
  <si>
    <t>全服采集&lt;color=green&gt;8亿&lt;/color&gt;资源</t>
    <phoneticPr fontId="1" type="noConversion"/>
  </si>
  <si>
    <t>全服采集&lt;color=green&gt;340亿&lt;/color&gt;资源</t>
    <phoneticPr fontId="1" type="noConversion"/>
  </si>
  <si>
    <t>橙色兵法只出新增兵法（含130）</t>
    <phoneticPr fontId="1" type="noConversion"/>
  </si>
  <si>
    <t>赛季开始天数</t>
    <phoneticPr fontId="1" type="noConversion"/>
  </si>
  <si>
    <t>合服数量</t>
    <phoneticPr fontId="1" type="noConversion"/>
  </si>
  <si>
    <t>最少占领首都数量</t>
    <phoneticPr fontId="1" type="noConversion"/>
  </si>
  <si>
    <t>最多占领首都数量</t>
    <phoneticPr fontId="1" type="noConversion"/>
  </si>
  <si>
    <t>2200+首都数*100</t>
    <phoneticPr fontId="1" type="noConversion"/>
  </si>
  <si>
    <t>2600+首都数*100</t>
    <phoneticPr fontId="1" type="noConversion"/>
  </si>
  <si>
    <t>1900+首都数*100</t>
    <phoneticPr fontId="1" type="noConversion"/>
  </si>
  <si>
    <t>1400+首都数*100</t>
    <phoneticPr fontId="1" type="noConversion"/>
  </si>
  <si>
    <t>原版备份，暂不使用</t>
    <phoneticPr fontId="1" type="noConversion"/>
  </si>
  <si>
    <t>新版抽奖概率设计见【活动设计-简体-赛季抽卡】</t>
    <phoneticPr fontId="1" type="noConversion"/>
  </si>
  <si>
    <t>全服击杀&lt;color=green&gt;40万&lt;/color&gt;野怪</t>
    <phoneticPr fontId="1" type="noConversion"/>
  </si>
  <si>
    <t>全服采集&lt;color=green&gt;160亿&lt;/color&gt;资源</t>
    <phoneticPr fontId="1" type="noConversion"/>
  </si>
  <si>
    <t>全服击杀&lt;color=green&gt;8万&lt;/color&gt;野怪</t>
    <phoneticPr fontId="1" type="noConversion"/>
  </si>
  <si>
    <t>全服采集&lt;color=green&gt;700亿&lt;/color&gt;资源</t>
    <phoneticPr fontId="1" type="noConversion"/>
  </si>
  <si>
    <t>全服击杀&lt;color=green&gt;30万&lt;/color&gt;野怪</t>
    <phoneticPr fontId="1" type="noConversion"/>
  </si>
  <si>
    <t>全服采集&lt;color=green&gt;1360亿&lt;/color&gt;资源</t>
    <phoneticPr fontId="1" type="noConversion"/>
  </si>
  <si>
    <t>全服击杀&lt;color=green&gt;50万&lt;/color&gt;野怪</t>
    <phoneticPr fontId="1" type="noConversion"/>
  </si>
  <si>
    <t>全服采集&lt;color=green&gt;1750亿&lt;/color&gt;资源</t>
    <phoneticPr fontId="1" type="noConversion"/>
  </si>
  <si>
    <t>全服击杀&lt;color=green&gt;60万&lt;/color&gt;野怪</t>
    <phoneticPr fontId="1" type="noConversion"/>
  </si>
  <si>
    <t>全服采集&lt;color=green&gt;2000亿&lt;/color&gt;资源</t>
    <phoneticPr fontId="1" type="noConversion"/>
  </si>
  <si>
    <t>全服击杀&lt;color=green&gt;65万&lt;/color&gt;野怪</t>
    <phoneticPr fontId="1" type="noConversion"/>
  </si>
  <si>
    <t>全服采集&lt;color=green&gt;2300亿&lt;/color&gt;资源</t>
    <phoneticPr fontId="1" type="noConversion"/>
  </si>
  <si>
    <t>全服击杀&lt;color=green&gt;70万&lt;/color&gt;野怪</t>
    <phoneticPr fontId="1" type="noConversion"/>
  </si>
  <si>
    <t>全服击杀&lt;color=green&gt;75万&lt;/color&gt;野怪</t>
    <phoneticPr fontId="1" type="noConversion"/>
  </si>
  <si>
    <t>全服采集&lt;color=green&gt;2500亿&lt;/color&gt;资源</t>
    <phoneticPr fontId="1" type="noConversion"/>
  </si>
  <si>
    <t>占领首都&gt;=1和洛阳</t>
    <phoneticPr fontId="1" type="noConversion"/>
  </si>
  <si>
    <t>全服采集&lt;color=green&gt;3000亿&lt;/color&gt;资源</t>
    <phoneticPr fontId="1" type="noConversion"/>
  </si>
  <si>
    <t>6000+首都数*200</t>
    <phoneticPr fontId="1" type="noConversion"/>
  </si>
  <si>
    <t>4400+首都数*200</t>
    <phoneticPr fontId="1" type="noConversion"/>
  </si>
  <si>
    <t>3200+首都数*200</t>
    <phoneticPr fontId="1" type="noConversion"/>
  </si>
  <si>
    <t>5200+首都数*200</t>
    <phoneticPr fontId="1" type="noConversion"/>
  </si>
  <si>
    <t>3800+首都数*200</t>
    <phoneticPr fontId="1" type="noConversion"/>
  </si>
  <si>
    <t>2800+首都数*200</t>
    <phoneticPr fontId="1" type="noConversion"/>
  </si>
  <si>
    <t>2400+首都数*200</t>
    <phoneticPr fontId="1" type="noConversion"/>
  </si>
  <si>
    <t>8.赛季兑换货币价值</t>
    <phoneticPr fontId="1" type="noConversion"/>
  </si>
  <si>
    <t>黄金</t>
    <phoneticPr fontId="1" type="noConversion"/>
  </si>
  <si>
    <t>基础货币奖励</t>
    <phoneticPr fontId="1" type="noConversion"/>
  </si>
  <si>
    <t>赛季抽奖道具</t>
    <phoneticPr fontId="1" type="noConversion"/>
  </si>
  <si>
    <t>赛季最高奖励</t>
    <phoneticPr fontId="1" type="noConversion"/>
  </si>
  <si>
    <t>赛季奖励</t>
    <phoneticPr fontId="1" type="noConversion"/>
  </si>
  <si>
    <t>赛季周奖励</t>
    <phoneticPr fontId="1" type="noConversion"/>
  </si>
  <si>
    <t>赛季商店</t>
    <phoneticPr fontId="1" type="noConversion"/>
  </si>
  <si>
    <t>商品</t>
    <phoneticPr fontId="1" type="noConversion"/>
  </si>
  <si>
    <t>价值</t>
    <phoneticPr fontId="1" type="noConversion"/>
  </si>
  <si>
    <t>每日限购次数</t>
    <phoneticPr fontId="1" type="noConversion"/>
  </si>
  <si>
    <t>消耗兑换道具</t>
    <phoneticPr fontId="1" type="noConversion"/>
  </si>
  <si>
    <t>折扣比</t>
    <phoneticPr fontId="1" type="noConversion"/>
  </si>
  <si>
    <t>指定130兵法碎片</t>
    <phoneticPr fontId="1" type="noConversion"/>
  </si>
  <si>
    <t>指定130非专属宝物碎片</t>
    <phoneticPr fontId="1" type="noConversion"/>
  </si>
  <si>
    <t>宝物精华</t>
    <phoneticPr fontId="1" type="noConversion"/>
  </si>
  <si>
    <t>军团周结算</t>
    <phoneticPr fontId="1" type="noConversion"/>
  </si>
  <si>
    <t>黄金购买抽将次数</t>
    <phoneticPr fontId="1" type="noConversion"/>
  </si>
  <si>
    <t>军团积分排行上限</t>
    <phoneticPr fontId="1" type="noConversion"/>
  </si>
  <si>
    <t>军团积分排行下限</t>
    <phoneticPr fontId="1" type="noConversion"/>
  </si>
  <si>
    <t>5.本赛季奖励将在赛季结算后自动发放</t>
    <phoneticPr fontId="1" type="noConversion"/>
  </si>
  <si>
    <t>7.五赛季新增周结算奖励，评分标准为军团积分排名，军团积分来源为占领城池获得，主要奖励赛季抽奖道具和赛季兑换货币</t>
    <phoneticPr fontId="1" type="noConversion"/>
  </si>
  <si>
    <t>设计思路</t>
    <phoneticPr fontId="1" type="noConversion"/>
  </si>
  <si>
    <t>1、赛季结算的军团周结算和军团赛季结算需要有一个细致的评判标准，如果用势力值评判的话只需要在结算时冲一波就行，所以需要更新规则</t>
    <phoneticPr fontId="1" type="noConversion"/>
  </si>
  <si>
    <t>2、城池首占会提供大量攻占积分，持续占领城池会持续提供攻占积分</t>
    <phoneticPr fontId="1" type="noConversion"/>
  </si>
  <si>
    <t>3、不同等级的城池提供的攻占积分不同，等级越高性价比越高</t>
    <phoneticPr fontId="1" type="noConversion"/>
  </si>
  <si>
    <t>城池基础等级</t>
    <phoneticPr fontId="1" type="noConversion"/>
  </si>
  <si>
    <t>首占积分</t>
    <phoneticPr fontId="1" type="noConversion"/>
  </si>
  <si>
    <t>积分产出间隔/秒</t>
    <phoneticPr fontId="1" type="noConversion"/>
  </si>
  <si>
    <t>单位时间产出积分</t>
    <phoneticPr fontId="1" type="noConversion"/>
  </si>
  <si>
    <t>城池升级加成（如果有）</t>
    <phoneticPr fontId="1" type="noConversion"/>
  </si>
  <si>
    <t>首占抵占领产出时长</t>
    <phoneticPr fontId="1" type="noConversion"/>
  </si>
  <si>
    <t>占领洛邑+7、8级城</t>
    <phoneticPr fontId="1" type="noConversion"/>
  </si>
  <si>
    <t>赛季目标首占加成</t>
    <phoneticPr fontId="1" type="noConversion"/>
  </si>
  <si>
    <t>赛季目标持续加成</t>
    <phoneticPr fontId="1" type="noConversion"/>
  </si>
  <si>
    <t>占领7、8级城&gt;=3</t>
    <phoneticPr fontId="1" type="noConversion"/>
  </si>
  <si>
    <t>占领7、8级城&gt;=1</t>
    <phoneticPr fontId="1" type="noConversion"/>
  </si>
  <si>
    <t>2000+城池数*500</t>
    <phoneticPr fontId="1" type="noConversion"/>
  </si>
  <si>
    <t>1500+城池数*500</t>
    <phoneticPr fontId="1" type="noConversion"/>
  </si>
  <si>
    <t>1000+城池数*500</t>
    <phoneticPr fontId="1" type="noConversion"/>
  </si>
  <si>
    <t>800+城池数*400</t>
    <phoneticPr fontId="1" type="noConversion"/>
  </si>
  <si>
    <t>1600+城池数*400</t>
    <phoneticPr fontId="1" type="noConversion"/>
  </si>
  <si>
    <t>1200+城池数*400</t>
    <phoneticPr fontId="1" type="noConversion"/>
  </si>
  <si>
    <t>1200+城池数*300</t>
    <phoneticPr fontId="1" type="noConversion"/>
  </si>
  <si>
    <t>900+城池数*300</t>
    <phoneticPr fontId="1" type="noConversion"/>
  </si>
  <si>
    <t>600+城池数*300</t>
    <phoneticPr fontId="1" type="noConversion"/>
  </si>
  <si>
    <t>最少占领7、8级城数量</t>
    <phoneticPr fontId="1" type="noConversion"/>
  </si>
  <si>
    <t>最多占领7、8级城数量</t>
    <phoneticPr fontId="1" type="noConversion"/>
  </si>
  <si>
    <t>占领洛邑+13、14级城</t>
    <phoneticPr fontId="1" type="noConversion"/>
  </si>
  <si>
    <t>占领13、14级城&gt;=1</t>
    <phoneticPr fontId="1" type="noConversion"/>
  </si>
  <si>
    <t>4000+城池数*500</t>
    <phoneticPr fontId="1" type="noConversion"/>
  </si>
  <si>
    <t>3000+城池数*500</t>
    <phoneticPr fontId="1" type="noConversion"/>
  </si>
  <si>
    <t>占领13、14级城&gt;=4</t>
    <phoneticPr fontId="1" type="noConversion"/>
  </si>
  <si>
    <t>最少占领13、14级城数量</t>
    <phoneticPr fontId="1" type="noConversion"/>
  </si>
  <si>
    <t>最多占领13、14级城数量</t>
    <phoneticPr fontId="1" type="noConversion"/>
  </si>
  <si>
    <t>由于四赛季天下大势设计本就有溢出，五赛季保持四赛季数据不动</t>
    <phoneticPr fontId="1" type="noConversion"/>
  </si>
  <si>
    <t>赛季目标城池数</t>
    <phoneticPr fontId="1" type="noConversion"/>
  </si>
  <si>
    <t>赛季目标城池规划</t>
    <phoneticPr fontId="1" type="noConversion"/>
  </si>
  <si>
    <t>阶段</t>
  </si>
  <si>
    <t>赛季目标城池规划</t>
  </si>
  <si>
    <t>全服累计占领&lt;color=green&gt;4&lt;/color&gt;个&lt;color=green&gt;1&lt;/color&gt;级城池</t>
    <phoneticPr fontId="1" type="noConversion"/>
  </si>
  <si>
    <t>全服击杀&lt;color=green&gt;1万&lt;/color&gt;野怪</t>
    <phoneticPr fontId="1" type="noConversion"/>
  </si>
  <si>
    <t>全服累计占领&lt;color=green&gt;4&lt;/color&gt;个&lt;color=green&gt;2&lt;/color&gt;级城池</t>
    <phoneticPr fontId="1" type="noConversion"/>
  </si>
  <si>
    <t>全服击杀&lt;color=green&gt;0.8万&lt;/color&gt;野怪</t>
    <phoneticPr fontId="1" type="noConversion"/>
  </si>
  <si>
    <t>全服采集&lt;color=green&gt;3.5亿&lt;/color&gt;资源</t>
    <phoneticPr fontId="1" type="noConversion"/>
  </si>
  <si>
    <t>全服击杀&lt;color=green&gt;1.5万&lt;/color&gt;野怪</t>
    <phoneticPr fontId="1" type="noConversion"/>
  </si>
  <si>
    <t>全服累计占领&lt;color=green&gt;4&lt;/color&gt;个&lt;color=green&gt;3&lt;/color&gt;级城池</t>
    <phoneticPr fontId="1" type="noConversion"/>
  </si>
  <si>
    <t>全服累计占领&lt;color=green&gt;2&lt;/color&gt;个&lt;color=green&gt;5&lt;/color&gt;级城池</t>
    <phoneticPr fontId="1" type="noConversion"/>
  </si>
  <si>
    <t>全服累计占领&lt;color=green&gt;3&lt;/color&gt;个&lt;color=green&gt;4&lt;/color&gt;级城池</t>
    <phoneticPr fontId="1" type="noConversion"/>
  </si>
  <si>
    <t>全服采集&lt;color=green&gt;12亿&lt;/color&gt;资源</t>
    <phoneticPr fontId="1" type="noConversion"/>
  </si>
  <si>
    <t>全服累计占领&lt;color=green&gt;2&lt;/color&gt;个&lt;color=green&gt;6&lt;/color&gt;级城池</t>
    <phoneticPr fontId="1" type="noConversion"/>
  </si>
  <si>
    <t>全服采集&lt;color=green&gt;20亿&lt;/color&gt;资源</t>
    <phoneticPr fontId="1" type="noConversion"/>
  </si>
  <si>
    <t>占领&lt;color=green&gt;洛邑&lt;/color&gt;</t>
    <phoneticPr fontId="1" type="noConversion"/>
  </si>
  <si>
    <t>全服击杀&lt;color=green&gt;80万&lt;/color&gt;野怪</t>
    <phoneticPr fontId="1" type="noConversion"/>
  </si>
  <si>
    <t>全服采集&lt;color=green&gt;2600亿&lt;/color&gt;资源</t>
    <phoneticPr fontId="1" type="noConversion"/>
  </si>
  <si>
    <t>全服累计占领&lt;color=green&gt;5&lt;/color&gt;个&lt;color=green&gt;6&lt;/color&gt;级城池</t>
    <phoneticPr fontId="1" type="noConversion"/>
  </si>
  <si>
    <t>全服累计占领&lt;color=green&gt;4&lt;/color&gt;个&lt;color=green&gt;8&lt;/color&gt;级城池</t>
    <phoneticPr fontId="1" type="noConversion"/>
  </si>
  <si>
    <t>全服累计占领&lt;color=green&gt;3&lt;/color&gt;个&lt;color=green&gt;10&lt;/color&gt;级城池</t>
    <phoneticPr fontId="1" type="noConversion"/>
  </si>
  <si>
    <t>全服累计占领&lt;color=green&gt;3&lt;/color&gt;个&lt;color=green&gt;12&lt;/color&gt;级城池</t>
    <phoneticPr fontId="1" type="noConversion"/>
  </si>
  <si>
    <t>赛季天数</t>
    <phoneticPr fontId="1" type="noConversion"/>
  </si>
  <si>
    <t>解锁城池等级</t>
    <phoneticPr fontId="1" type="noConversion"/>
  </si>
  <si>
    <t>开启天数</t>
    <phoneticPr fontId="1" type="noConversion"/>
  </si>
  <si>
    <t>军团占领城池上限</t>
  </si>
  <si>
    <t>军团等级</t>
    <phoneticPr fontId="1" type="noConversion"/>
  </si>
  <si>
    <t>军团等级对应可占领城池数量</t>
    <phoneticPr fontId="1" type="noConversion"/>
  </si>
  <si>
    <t>占领城池数量</t>
    <phoneticPr fontId="1" type="noConversion"/>
  </si>
  <si>
    <t>预估1级升至本级的完成天数</t>
    <phoneticPr fontId="1" type="noConversion"/>
  </si>
  <si>
    <t>极限城池积分</t>
    <phoneticPr fontId="1" type="noConversion"/>
  </si>
  <si>
    <t>全服击杀&lt;color=green&gt;1.2万&lt;/color&gt;野怪</t>
    <phoneticPr fontId="1" type="noConversion"/>
  </si>
  <si>
    <t>全服击杀&lt;color=green&gt;0.9万&lt;/color&gt;野怪</t>
    <phoneticPr fontId="1" type="noConversion"/>
  </si>
  <si>
    <t>全服采集&lt;color=green&gt;5.8亿&lt;/color&gt;资源</t>
    <phoneticPr fontId="1" type="noConversion"/>
  </si>
  <si>
    <t>全服击杀&lt;color=green&gt;1.4万&lt;/color&gt;野怪</t>
    <phoneticPr fontId="1" type="noConversion"/>
  </si>
  <si>
    <t>全服采集&lt;color=green&gt;10亿&lt;/color&gt;资源</t>
    <phoneticPr fontId="1" type="noConversion"/>
  </si>
  <si>
    <t>全服击杀&lt;color=green&gt;1.8万&lt;/color&gt;野怪</t>
    <phoneticPr fontId="1" type="noConversion"/>
  </si>
  <si>
    <t>全服采集&lt;color=green&gt;22亿&lt;/color&gt;资源</t>
    <phoneticPr fontId="1" type="noConversion"/>
  </si>
  <si>
    <t>全服击杀&lt;color=green&gt;2.2万&lt;/color&gt;野怪</t>
    <phoneticPr fontId="1" type="noConversion"/>
  </si>
  <si>
    <t>全服采集&lt;color=green&gt;24亿&lt;/color&gt;资源</t>
    <phoneticPr fontId="1" type="noConversion"/>
  </si>
  <si>
    <t>4000+首都数*500</t>
    <phoneticPr fontId="1" type="noConversion"/>
  </si>
  <si>
    <t>2500+首都数*500</t>
    <phoneticPr fontId="1" type="noConversion"/>
  </si>
  <si>
    <t>1500+首都数*500</t>
    <phoneticPr fontId="1" type="noConversion"/>
  </si>
  <si>
    <t>1000+首都数*500</t>
    <phoneticPr fontId="1" type="noConversion"/>
  </si>
  <si>
    <t>赛季积分军团总排名：第1名</t>
    <phoneticPr fontId="1" type="noConversion"/>
  </si>
  <si>
    <t>赛季积分军团总排名：第2~3名</t>
    <phoneticPr fontId="1" type="noConversion"/>
  </si>
  <si>
    <t>赛季积分军团总排名：第4~5名</t>
    <phoneticPr fontId="1" type="noConversion"/>
  </si>
  <si>
    <t>赛季积分军团总排名：第6~10名</t>
    <phoneticPr fontId="1" type="noConversion"/>
  </si>
  <si>
    <t>赛季积分军团总排名：第11~20名</t>
    <phoneticPr fontId="1" type="noConversion"/>
  </si>
  <si>
    <t>赛季积分军团总排名：第21~50名</t>
    <phoneticPr fontId="1" type="noConversion"/>
  </si>
  <si>
    <t>赛季积分军团总排名：第51~100名</t>
    <phoneticPr fontId="1" type="noConversion"/>
  </si>
  <si>
    <t>无要求</t>
    <phoneticPr fontId="1" type="noConversion"/>
  </si>
  <si>
    <t>玩家等级&gt;=40</t>
    <phoneticPr fontId="1" type="noConversion"/>
  </si>
  <si>
    <t>全服累计占领&lt;color=green&gt;2&lt;/color&gt;个&lt;color=green&gt;14&lt;/color&gt;级城池</t>
    <phoneticPr fontId="1" type="noConversion"/>
  </si>
  <si>
    <t>3级阵旗</t>
    <phoneticPr fontId="1" type="noConversion"/>
  </si>
  <si>
    <t>王侯值奖励</t>
    <phoneticPr fontId="1" type="noConversion"/>
  </si>
  <si>
    <t>王侯值奖励</t>
    <phoneticPr fontId="1" type="noConversion"/>
  </si>
  <si>
    <t>城池等级</t>
    <phoneticPr fontId="1" type="noConversion"/>
  </si>
  <si>
    <t>城池解锁天数</t>
    <phoneticPr fontId="1" type="noConversion"/>
  </si>
  <si>
    <t>天下大势天数</t>
    <phoneticPr fontId="1" type="noConversion"/>
  </si>
  <si>
    <t>天数差值</t>
    <phoneticPr fontId="1" type="noConversion"/>
  </si>
  <si>
    <t>130武将碎片自选</t>
    <phoneticPr fontId="1" type="noConversion"/>
  </si>
  <si>
    <t>备注</t>
    <phoneticPr fontId="1" type="noConversion"/>
  </si>
  <si>
    <t>9折</t>
    <phoneticPr fontId="1" type="noConversion"/>
  </si>
  <si>
    <t>8折</t>
    <phoneticPr fontId="1" type="noConversion"/>
  </si>
  <si>
    <t>6折</t>
    <phoneticPr fontId="1" type="noConversion"/>
  </si>
  <si>
    <t>黄金购买兵法次数</t>
    <phoneticPr fontId="1" type="noConversion"/>
  </si>
  <si>
    <t>4000+13、14级城池数*500</t>
    <phoneticPr fontId="1" type="noConversion"/>
  </si>
  <si>
    <t>3000+13、14级城池数*500</t>
    <phoneticPr fontId="1" type="noConversion"/>
  </si>
  <si>
    <t>2000+13、14级城池数*500</t>
    <phoneticPr fontId="1" type="noConversion"/>
  </si>
  <si>
    <t>1500+13、14级城池数*500</t>
    <phoneticPr fontId="1" type="noConversion"/>
  </si>
  <si>
    <t>1000+13、14级城池数*500</t>
    <phoneticPr fontId="1" type="noConversion"/>
  </si>
  <si>
    <t>军团长/副团长</t>
  </si>
  <si>
    <t>组长</t>
  </si>
  <si>
    <t>成员</t>
  </si>
  <si>
    <t>全服击杀&lt;color=green&gt;5000&lt;/color&gt;野怪</t>
    <phoneticPr fontId="1" type="noConversion"/>
  </si>
  <si>
    <t>全服采集&lt;color=green&gt;8000万&lt;/color&gt;资源</t>
    <phoneticPr fontId="1" type="noConversion"/>
  </si>
  <si>
    <t>全服击杀&lt;color=green&gt;9000&lt;/color&gt;野怪</t>
    <phoneticPr fontId="1" type="noConversion"/>
  </si>
  <si>
    <t>全服采集&lt;color=green&gt;1.5亿&lt;/color&gt;资源</t>
    <phoneticPr fontId="1" type="noConversion"/>
  </si>
  <si>
    <t>全服击杀&lt;color=green&gt;1.7万&lt;/color&gt;野怪</t>
    <phoneticPr fontId="1" type="noConversion"/>
  </si>
  <si>
    <t>全服采集&lt;color=green&gt;6亿&lt;/color&gt;资源</t>
    <phoneticPr fontId="1" type="noConversion"/>
  </si>
  <si>
    <t>全服采集&lt;color=green&gt;11亿&lt;/color&gt;资源</t>
    <phoneticPr fontId="1" type="noConversion"/>
  </si>
  <si>
    <t>全服采集&lt;color=green&gt;13亿&lt;/color&gt;资源</t>
    <phoneticPr fontId="1" type="noConversion"/>
  </si>
  <si>
    <t>全服采集&lt;color=green&gt;18亿&lt;/color&gt;资源</t>
    <phoneticPr fontId="1" type="noConversion"/>
  </si>
  <si>
    <t>全服累计占领&lt;color=green&gt;10&lt;/color&gt;个&lt;color=green&gt;5&lt;/color&gt;级城池</t>
    <phoneticPr fontId="1" type="noConversion"/>
  </si>
  <si>
    <t>全服累计占领&lt;color=green&gt;10&lt;/color&gt;个&lt;color=green&gt;4&lt;/color&gt;级城池</t>
    <phoneticPr fontId="1" type="noConversion"/>
  </si>
  <si>
    <t>全服累计占领&lt;color=green&gt;20&lt;/color&gt;个&lt;color=green&gt;2&lt;/color&gt;级城池</t>
    <phoneticPr fontId="1" type="noConversion"/>
  </si>
  <si>
    <t>全服累计占领&lt;color=green&gt;15&lt;/color&gt;个&lt;color=green&gt;3&lt;/color&gt;级城池</t>
    <phoneticPr fontId="1" type="noConversion"/>
  </si>
  <si>
    <t>全服累计占领&lt;color=green&gt;20&lt;/color&gt;个&lt;color=green&gt;1&lt;/color&gt;级城池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</si>
</sst>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_);[Red]\(0.0\)"/>
  </numFmts>
  <fonts count="1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</font>
    <font>
      <sz val="9"/>
      <color rgb="FFFF0000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color theme="1"/>
      <name val="宋体"/>
      <family val="3"/>
      <charset val="134"/>
      <scheme val="major"/>
    </font>
    <font>
      <strike/>
      <sz val="9"/>
      <color theme="1"/>
      <name val="宋体"/>
      <family val="2"/>
      <scheme val="minor"/>
    </font>
    <font>
      <strike/>
      <sz val="9"/>
      <color theme="1"/>
      <name val="宋体"/>
      <family val="3"/>
      <charset val="134"/>
      <scheme val="minor"/>
    </font>
    <font>
      <sz val="9"/>
      <color theme="0" tint="-0.14999847407452621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color rgb="FFFF0000"/>
      <name val="宋体"/>
      <family val="2"/>
      <scheme val="minor"/>
    </font>
    <font>
      <sz val="9"/>
      <color theme="0" tint="-0.14999847407452621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/>
    <xf numFmtId="0" fontId="4" fillId="2" borderId="0" xfId="0" applyFont="1" applyFill="1" applyAlignment="1">
      <alignment horizontal="center"/>
    </xf>
    <xf numFmtId="9" fontId="4" fillId="0" borderId="0" xfId="0" applyNumberFormat="1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shrinkToFit="1"/>
    </xf>
    <xf numFmtId="0" fontId="4" fillId="0" borderId="0" xfId="0" applyFont="1" applyAlignment="1">
      <alignment horizontal="left" vertical="center"/>
    </xf>
    <xf numFmtId="2" fontId="4" fillId="0" borderId="0" xfId="0" applyNumberFormat="1" applyFont="1" applyAlignment="1">
      <alignment horizontal="center" vertical="center"/>
    </xf>
    <xf numFmtId="9" fontId="4" fillId="0" borderId="0" xfId="0" applyNumberFormat="1" applyFont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10" fontId="4" fillId="4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4" fillId="5" borderId="0" xfId="0" applyFont="1" applyFill="1"/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4" fillId="4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8" borderId="0" xfId="0" applyFont="1" applyFill="1" applyAlignment="1">
      <alignment horizontal="center" vertical="center"/>
    </xf>
    <xf numFmtId="0" fontId="5" fillId="10" borderId="1" xfId="0" applyFont="1" applyFill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 wrapText="1"/>
    </xf>
    <xf numFmtId="0" fontId="6" fillId="8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6" fillId="7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right" vertical="center"/>
    </xf>
    <xf numFmtId="0" fontId="5" fillId="0" borderId="1" xfId="0" applyFont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13" fillId="9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176" fontId="5" fillId="4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10" fontId="5" fillId="4" borderId="0" xfId="0" applyNumberFormat="1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9" fontId="5" fillId="0" borderId="0" xfId="0" applyNumberFormat="1" applyFont="1" applyAlignment="1">
      <alignment horizontal="center" vertical="center"/>
    </xf>
    <xf numFmtId="177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6" fillId="0" borderId="2" xfId="0" applyFont="1" applyBorder="1" applyAlignment="1">
      <alignment horizontal="center" vertical="center" wrapText="1"/>
    </xf>
    <xf numFmtId="0" fontId="6" fillId="11" borderId="0" xfId="0" applyFont="1" applyFill="1" applyAlignment="1">
      <alignment horizontal="center" vertical="center"/>
    </xf>
    <xf numFmtId="0" fontId="6" fillId="11" borderId="0" xfId="0" applyFont="1" applyFill="1" applyAlignment="1">
      <alignment horizontal="center" vertical="center" wrapText="1"/>
    </xf>
    <xf numFmtId="0" fontId="4" fillId="11" borderId="0" xfId="0" applyFont="1" applyFill="1" applyAlignment="1">
      <alignment horizontal="left"/>
    </xf>
    <xf numFmtId="0" fontId="4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right"/>
    </xf>
    <xf numFmtId="0" fontId="6" fillId="11" borderId="0" xfId="0" applyFont="1" applyFill="1" applyAlignment="1">
      <alignment horizontal="right" vertical="center"/>
    </xf>
    <xf numFmtId="0" fontId="4" fillId="11" borderId="0" xfId="0" applyFont="1" applyFill="1"/>
    <xf numFmtId="0" fontId="14" fillId="11" borderId="0" xfId="0" applyFont="1" applyFill="1" applyAlignment="1">
      <alignment horizontal="left" vertical="center"/>
    </xf>
    <xf numFmtId="0" fontId="6" fillId="12" borderId="0" xfId="0" applyFont="1" applyFill="1" applyAlignment="1">
      <alignment horizontal="center" vertical="center"/>
    </xf>
    <xf numFmtId="9" fontId="6" fillId="0" borderId="1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176" fontId="4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 wrapText="1"/>
    </xf>
    <xf numFmtId="176" fontId="4" fillId="9" borderId="0" xfId="0" applyNumberFormat="1" applyFont="1" applyFill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14" fillId="10" borderId="0" xfId="0" applyFont="1" applyFill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5.xml"/><Relationship Id="rId30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390525</xdr:colOff>
      <xdr:row>31</xdr:row>
      <xdr:rowOff>114300</xdr:rowOff>
    </xdr:from>
    <xdr:to>
      <xdr:col>10</xdr:col>
      <xdr:colOff>495224</xdr:colOff>
      <xdr:row>62</xdr:row>
      <xdr:rowOff>8984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58AC2A0E-9977-4E96-B62B-D409E2DAF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5500" y="4972050"/>
          <a:ext cx="609524" cy="43238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390525</xdr:colOff>
      <xdr:row>31</xdr:row>
      <xdr:rowOff>114300</xdr:rowOff>
    </xdr:from>
    <xdr:to>
      <xdr:col>10</xdr:col>
      <xdr:colOff>314249</xdr:colOff>
      <xdr:row>56</xdr:row>
      <xdr:rowOff>142334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607426E4-DE51-4C39-A411-42DC24BF8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5500" y="4972050"/>
          <a:ext cx="609524" cy="432380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390525</xdr:colOff>
      <xdr:row>31</xdr:row>
      <xdr:rowOff>114300</xdr:rowOff>
    </xdr:from>
    <xdr:to>
      <xdr:col>10</xdr:col>
      <xdr:colOff>314249</xdr:colOff>
      <xdr:row>56</xdr:row>
      <xdr:rowOff>142334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849DD898-F369-456F-BDEB-99F9D0699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5500" y="4972050"/>
          <a:ext cx="609524" cy="43238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466725</xdr:colOff>
      <xdr:row>31</xdr:row>
      <xdr:rowOff>57150</xdr:rowOff>
    </xdr:from>
    <xdr:to>
      <xdr:col>10</xdr:col>
      <xdr:colOff>380924</xdr:colOff>
      <xdr:row>56</xdr:row>
      <xdr:rowOff>94709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DEB7EC7C-5640-43AD-8E06-76DD84D76B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91700" y="4914900"/>
          <a:ext cx="609524" cy="432380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91;&#22242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12;&#27861;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slg_cehua\trunk\&#25968;&#20540;&#25991;&#26723;\&#25968;&#20540;&#35774;&#35745;\&#25915;&#22478;.xlsm" TargetMode="External"/><Relationship Id="rId1" Type="http://schemas.openxmlformats.org/officeDocument/2006/relationships/externalLinkPath" Target="&#25915;&#22478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35282;&#33394;&#35774;&#3574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资源-熔炼石"/>
      <sheetName val="资源-星宫碎片"/>
      <sheetName val="资源-群星碎片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资源-将魂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资源-星宫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</sheetNames>
    <sheetDataSet>
      <sheetData sheetId="0"/>
      <sheetData sheetId="1">
        <row r="3">
          <cell r="F3">
            <v>1</v>
          </cell>
          <cell r="G3">
            <v>7.1773462536293131E-2</v>
          </cell>
          <cell r="I3">
            <v>1</v>
          </cell>
          <cell r="J3">
            <v>7.4349177498517554E-3</v>
          </cell>
          <cell r="K3">
            <v>0.1</v>
          </cell>
          <cell r="N3" t="str">
            <v>对应玩家等级</v>
          </cell>
        </row>
        <row r="4">
          <cell r="F4">
            <v>2</v>
          </cell>
          <cell r="G4">
            <v>0.1486983549970351</v>
          </cell>
          <cell r="I4">
            <v>2</v>
          </cell>
          <cell r="J4">
            <v>2.3963093307967063E-2</v>
          </cell>
          <cell r="K4">
            <v>0.15</v>
          </cell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  <cell r="BJ4">
            <v>0.3</v>
          </cell>
          <cell r="BK4">
            <v>0.30599999999999999</v>
          </cell>
          <cell r="BL4">
            <v>0.318</v>
          </cell>
          <cell r="BM4">
            <v>0.34199999999999997</v>
          </cell>
          <cell r="BN4">
            <v>0.42</v>
          </cell>
        </row>
        <row r="5">
          <cell r="F5">
            <v>3</v>
          </cell>
          <cell r="G5">
            <v>0.23114441334491631</v>
          </cell>
          <cell r="I5">
            <v>3</v>
          </cell>
          <cell r="J5">
            <v>5.1571656651039799E-2</v>
          </cell>
          <cell r="K5">
            <v>0.2</v>
          </cell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  <cell r="BJ5">
            <v>0.47499999999999998</v>
          </cell>
          <cell r="BK5">
            <v>0.48449999999999999</v>
          </cell>
          <cell r="BL5">
            <v>0.50349999999999995</v>
          </cell>
          <cell r="BM5">
            <v>0.54149999999999998</v>
          </cell>
          <cell r="BN5">
            <v>0.66499999999999992</v>
          </cell>
        </row>
        <row r="6">
          <cell r="F6">
            <v>4</v>
          </cell>
          <cell r="G6">
            <v>0.3195079107728942</v>
          </cell>
          <cell r="I6">
            <v>4</v>
          </cell>
          <cell r="J6">
            <v>9.2637640824031031E-2</v>
          </cell>
          <cell r="K6">
            <v>0.25</v>
          </cell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  <cell r="BJ6">
            <v>0.65</v>
          </cell>
          <cell r="BK6">
            <v>0.66300000000000003</v>
          </cell>
          <cell r="BL6">
            <v>0.68900000000000006</v>
          </cell>
          <cell r="BM6">
            <v>0.74099999999999999</v>
          </cell>
          <cell r="BN6">
            <v>0.90999999999999992</v>
          </cell>
        </row>
        <row r="7">
          <cell r="F7">
            <v>5</v>
          </cell>
          <cell r="G7">
            <v>0.41421356237309515</v>
          </cell>
          <cell r="I7">
            <v>5</v>
          </cell>
          <cell r="J7">
            <v>0.15</v>
          </cell>
          <cell r="K7">
            <v>0.3</v>
          </cell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  <cell r="BJ7">
            <v>0.82499999999999996</v>
          </cell>
          <cell r="BK7">
            <v>0.84149999999999991</v>
          </cell>
          <cell r="BL7">
            <v>0.87449999999999994</v>
          </cell>
          <cell r="BM7">
            <v>0.94049999999999989</v>
          </cell>
          <cell r="BN7">
            <v>1.1549999999999998</v>
          </cell>
        </row>
        <row r="8">
          <cell r="B8">
            <v>10</v>
          </cell>
          <cell r="C8">
            <v>1</v>
          </cell>
          <cell r="D8">
            <v>1</v>
          </cell>
          <cell r="F8">
            <v>6</v>
          </cell>
          <cell r="G8">
            <v>0.51571656651039799</v>
          </cell>
          <cell r="I8">
            <v>6</v>
          </cell>
          <cell r="J8">
            <v>0.22055744069899194</v>
          </cell>
          <cell r="K8">
            <v>0.34</v>
          </cell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  <cell r="BJ8">
            <v>1</v>
          </cell>
          <cell r="BK8">
            <v>1.02</v>
          </cell>
          <cell r="BL8">
            <v>1.06</v>
          </cell>
          <cell r="BM8">
            <v>1.1399999999999999</v>
          </cell>
          <cell r="BN8">
            <v>1.4</v>
          </cell>
        </row>
        <row r="9">
          <cell r="B9">
            <v>20</v>
          </cell>
          <cell r="C9">
            <v>3</v>
          </cell>
          <cell r="D9">
            <v>2</v>
          </cell>
          <cell r="F9">
            <v>7</v>
          </cell>
          <cell r="G9">
            <v>0.62450479271247095</v>
          </cell>
          <cell r="I9">
            <v>7</v>
          </cell>
          <cell r="J9">
            <v>0.31141300609369982</v>
          </cell>
          <cell r="K9">
            <v>0.38</v>
          </cell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  <cell r="BJ9">
            <v>1.0333333333333334</v>
          </cell>
          <cell r="BK9">
            <v>1.054</v>
          </cell>
          <cell r="BL9">
            <v>1.0953333333333335</v>
          </cell>
          <cell r="BM9">
            <v>1.1779999999999999</v>
          </cell>
          <cell r="BN9">
            <v>1.4466666666666668</v>
          </cell>
        </row>
        <row r="10">
          <cell r="B10">
            <v>30</v>
          </cell>
          <cell r="C10">
            <v>7</v>
          </cell>
          <cell r="D10">
            <v>4</v>
          </cell>
          <cell r="F10">
            <v>8</v>
          </cell>
          <cell r="G10">
            <v>0.74110112659224825</v>
          </cell>
          <cell r="I10">
            <v>8</v>
          </cell>
          <cell r="J10">
            <v>0.42660095793436714</v>
          </cell>
          <cell r="K10">
            <v>0.42</v>
          </cell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  <cell r="BJ10">
            <v>1.0666666666666669</v>
          </cell>
          <cell r="BK10">
            <v>1.0880000000000003</v>
          </cell>
          <cell r="BL10">
            <v>1.1306666666666669</v>
          </cell>
          <cell r="BM10">
            <v>1.2160000000000002</v>
          </cell>
          <cell r="BN10">
            <v>1.4933333333333336</v>
          </cell>
        </row>
        <row r="11">
          <cell r="B11">
            <v>40</v>
          </cell>
          <cell r="C11">
            <v>15</v>
          </cell>
          <cell r="D11">
            <v>8</v>
          </cell>
          <cell r="F11">
            <v>9</v>
          </cell>
          <cell r="G11">
            <v>0.86606598307361482</v>
          </cell>
          <cell r="I11">
            <v>9</v>
          </cell>
          <cell r="J11">
            <v>0.57090651823243421</v>
          </cell>
          <cell r="K11">
            <v>0.46</v>
          </cell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  <cell r="BJ11">
            <v>1.1000000000000003</v>
          </cell>
          <cell r="BK11">
            <v>1.1220000000000003</v>
          </cell>
          <cell r="BL11">
            <v>1.1660000000000004</v>
          </cell>
          <cell r="BM11">
            <v>1.2540000000000002</v>
          </cell>
          <cell r="BN11">
            <v>1.5400000000000003</v>
          </cell>
        </row>
        <row r="12">
          <cell r="B12">
            <v>50</v>
          </cell>
          <cell r="C12">
            <v>31</v>
          </cell>
          <cell r="D12">
            <v>16</v>
          </cell>
          <cell r="F12">
            <v>10</v>
          </cell>
          <cell r="G12">
            <v>1</v>
          </cell>
          <cell r="I12">
            <v>10</v>
          </cell>
          <cell r="J12">
            <v>0.75</v>
          </cell>
          <cell r="K12">
            <v>0.5</v>
          </cell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  <cell r="BJ12">
            <v>1.1333333333333337</v>
          </cell>
          <cell r="BK12">
            <v>1.1560000000000004</v>
          </cell>
          <cell r="BL12">
            <v>1.2013333333333338</v>
          </cell>
          <cell r="BM12">
            <v>1.2920000000000003</v>
          </cell>
          <cell r="BN12">
            <v>1.5866666666666671</v>
          </cell>
        </row>
        <row r="13">
          <cell r="B13">
            <v>60</v>
          </cell>
          <cell r="C13">
            <v>63</v>
          </cell>
          <cell r="D13">
            <v>32</v>
          </cell>
          <cell r="F13">
            <v>11</v>
          </cell>
          <cell r="G13">
            <v>1.1435469250725863</v>
          </cell>
          <cell r="I13">
            <v>11</v>
          </cell>
          <cell r="J13">
            <v>0.93464628919691628</v>
          </cell>
          <cell r="K13">
            <v>0.52</v>
          </cell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  <cell r="BJ13">
            <v>1.1666666666666672</v>
          </cell>
          <cell r="BK13">
            <v>1.1900000000000006</v>
          </cell>
          <cell r="BL13">
            <v>1.2366666666666672</v>
          </cell>
          <cell r="BM13">
            <v>1.3300000000000005</v>
          </cell>
          <cell r="BN13">
            <v>1.633333333333334</v>
          </cell>
        </row>
        <row r="14">
          <cell r="B14">
            <v>70</v>
          </cell>
          <cell r="C14">
            <v>127</v>
          </cell>
          <cell r="D14">
            <v>64</v>
          </cell>
          <cell r="F14">
            <v>12</v>
          </cell>
          <cell r="G14">
            <v>1.2973967099940702</v>
          </cell>
          <cell r="I14">
            <v>12</v>
          </cell>
          <cell r="J14">
            <v>1.1550685436347259</v>
          </cell>
          <cell r="K14">
            <v>0.54</v>
          </cell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  <cell r="BJ14">
            <v>1.2000000000000006</v>
          </cell>
          <cell r="BK14">
            <v>1.2240000000000006</v>
          </cell>
          <cell r="BL14">
            <v>1.2720000000000007</v>
          </cell>
          <cell r="BM14">
            <v>1.3680000000000005</v>
          </cell>
          <cell r="BN14">
            <v>1.6800000000000008</v>
          </cell>
        </row>
        <row r="15">
          <cell r="B15">
            <v>80</v>
          </cell>
          <cell r="C15">
            <v>255</v>
          </cell>
          <cell r="D15">
            <v>128</v>
          </cell>
          <cell r="F15">
            <v>13</v>
          </cell>
          <cell r="G15">
            <v>1.4622888266898326</v>
          </cell>
          <cell r="I15">
            <v>13</v>
          </cell>
          <cell r="J15">
            <v>1.417602554491646</v>
          </cell>
          <cell r="K15">
            <v>0.56000000000000005</v>
          </cell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  <cell r="BJ15">
            <v>1.2333333333333341</v>
          </cell>
          <cell r="BK15">
            <v>1.2580000000000007</v>
          </cell>
          <cell r="BL15">
            <v>1.3073333333333341</v>
          </cell>
          <cell r="BM15">
            <v>1.4060000000000008</v>
          </cell>
          <cell r="BN15">
            <v>1.7266666666666677</v>
          </cell>
        </row>
        <row r="16">
          <cell r="B16">
            <v>90</v>
          </cell>
          <cell r="C16">
            <v>511</v>
          </cell>
          <cell r="D16">
            <v>256</v>
          </cell>
          <cell r="F16">
            <v>14</v>
          </cell>
          <cell r="G16">
            <v>1.6390158215457884</v>
          </cell>
          <cell r="I16">
            <v>14</v>
          </cell>
          <cell r="J16">
            <v>1.7296773068470075</v>
          </cell>
          <cell r="K16">
            <v>0.57999999999999996</v>
          </cell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  <cell r="BJ16">
            <v>1.2666666666666675</v>
          </cell>
          <cell r="BK16">
            <v>1.2920000000000009</v>
          </cell>
          <cell r="BL16">
            <v>1.3426666666666676</v>
          </cell>
          <cell r="BM16">
            <v>1.4440000000000008</v>
          </cell>
          <cell r="BN16">
            <v>1.7733333333333343</v>
          </cell>
        </row>
        <row r="17">
          <cell r="B17">
            <v>100</v>
          </cell>
          <cell r="C17">
            <v>1023</v>
          </cell>
          <cell r="D17">
            <v>512</v>
          </cell>
          <cell r="F17">
            <v>15</v>
          </cell>
          <cell r="G17">
            <v>1.8284271247461898</v>
          </cell>
          <cell r="I17">
            <v>15</v>
          </cell>
          <cell r="J17">
            <v>2.1</v>
          </cell>
          <cell r="K17">
            <v>0.6</v>
          </cell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  <cell r="BJ17">
            <v>1.3000000000000009</v>
          </cell>
          <cell r="BK17">
            <v>1.326000000000001</v>
          </cell>
          <cell r="BL17">
            <v>1.378000000000001</v>
          </cell>
          <cell r="BM17">
            <v>1.4820000000000009</v>
          </cell>
          <cell r="BN17">
            <v>1.8200000000000012</v>
          </cell>
        </row>
        <row r="18">
          <cell r="F18">
            <v>16</v>
          </cell>
          <cell r="G18">
            <v>2.031433133020796</v>
          </cell>
          <cell r="I18">
            <v>16</v>
          </cell>
          <cell r="J18">
            <v>2.5387719203926467</v>
          </cell>
          <cell r="K18">
            <v>0.62</v>
          </cell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  <cell r="BJ18">
            <v>1.3333333333333344</v>
          </cell>
          <cell r="BK18">
            <v>1.360000000000001</v>
          </cell>
          <cell r="BL18">
            <v>1.4133333333333344</v>
          </cell>
          <cell r="BM18">
            <v>1.5200000000000011</v>
          </cell>
          <cell r="BN18">
            <v>1.866666666666668</v>
          </cell>
        </row>
        <row r="19">
          <cell r="F19">
            <v>17</v>
          </cell>
          <cell r="G19">
            <v>2.2490095854249419</v>
          </cell>
          <cell r="I19">
            <v>17</v>
          </cell>
          <cell r="J19">
            <v>3.0579402515786085</v>
          </cell>
          <cell r="K19">
            <v>0.64</v>
          </cell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  <cell r="BJ19">
            <v>1.3666666666666678</v>
          </cell>
          <cell r="BK19">
            <v>1.3940000000000012</v>
          </cell>
          <cell r="BL19">
            <v>1.4486666666666679</v>
          </cell>
          <cell r="BM19">
            <v>1.5580000000000012</v>
          </cell>
          <cell r="BN19">
            <v>1.9133333333333349</v>
          </cell>
        </row>
        <row r="20">
          <cell r="F20">
            <v>18</v>
          </cell>
          <cell r="G20">
            <v>2.4822022531844965</v>
          </cell>
          <cell r="I20">
            <v>18</v>
          </cell>
          <cell r="J20">
            <v>3.671491735587451</v>
          </cell>
          <cell r="K20">
            <v>0.66</v>
          </cell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  <cell r="BJ20">
            <v>1.4000000000000012</v>
          </cell>
          <cell r="BK20">
            <v>1.4280000000000013</v>
          </cell>
          <cell r="BL20">
            <v>1.4840000000000013</v>
          </cell>
          <cell r="BM20">
            <v>1.5960000000000012</v>
          </cell>
          <cell r="BN20">
            <v>1.9600000000000015</v>
          </cell>
        </row>
        <row r="21">
          <cell r="F21">
            <v>19</v>
          </cell>
          <cell r="G21">
            <v>2.7321319661472296</v>
          </cell>
          <cell r="I21">
            <v>19</v>
          </cell>
          <cell r="J21">
            <v>4.3957950643309154</v>
          </cell>
          <cell r="K21">
            <v>0.68</v>
          </cell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  <cell r="BJ21">
            <v>1.4333333333333347</v>
          </cell>
          <cell r="BK21">
            <v>1.4620000000000013</v>
          </cell>
          <cell r="BL21">
            <v>1.5193333333333348</v>
          </cell>
          <cell r="BM21">
            <v>1.6340000000000015</v>
          </cell>
          <cell r="BN21">
            <v>2.0066666666666686</v>
          </cell>
        </row>
        <row r="22">
          <cell r="F22">
            <v>20</v>
          </cell>
          <cell r="G22">
            <v>3</v>
          </cell>
          <cell r="I22">
            <v>20</v>
          </cell>
          <cell r="J22">
            <v>5.25</v>
          </cell>
          <cell r="K22">
            <v>0.7</v>
          </cell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  <cell r="BJ22">
            <v>1.4666666666666681</v>
          </cell>
          <cell r="BK22">
            <v>1.4960000000000016</v>
          </cell>
          <cell r="BL22">
            <v>1.5546666666666682</v>
          </cell>
          <cell r="BM22">
            <v>1.6720000000000015</v>
          </cell>
          <cell r="BN22">
            <v>2.0533333333333355</v>
          </cell>
        </row>
        <row r="23">
          <cell r="F23">
            <v>21</v>
          </cell>
          <cell r="G23">
            <v>3.2870938501451725</v>
          </cell>
          <cell r="I23">
            <v>21</v>
          </cell>
          <cell r="J23">
            <v>6.2565025247829205</v>
          </cell>
          <cell r="K23">
            <v>0.72</v>
          </cell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  <cell r="BJ23">
            <v>1.5000000000000016</v>
          </cell>
          <cell r="BK23">
            <v>1.5300000000000016</v>
          </cell>
          <cell r="BL23">
            <v>1.5900000000000016</v>
          </cell>
          <cell r="BM23">
            <v>1.7100000000000015</v>
          </cell>
          <cell r="BN23">
            <v>2.1000000000000019</v>
          </cell>
        </row>
        <row r="24">
          <cell r="B24">
            <v>5</v>
          </cell>
          <cell r="C24">
            <v>0.5</v>
          </cell>
          <cell r="D24">
            <v>0.5</v>
          </cell>
          <cell r="F24">
            <v>22</v>
          </cell>
          <cell r="G24">
            <v>3.5947934199881395</v>
          </cell>
          <cell r="I24">
            <v>22</v>
          </cell>
          <cell r="J24">
            <v>7.4414868317755332</v>
          </cell>
          <cell r="K24">
            <v>0.74</v>
          </cell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  <cell r="BJ24">
            <v>1.533333333333335</v>
          </cell>
          <cell r="BK24">
            <v>1.5640000000000016</v>
          </cell>
          <cell r="BL24">
            <v>1.6253333333333351</v>
          </cell>
          <cell r="BM24">
            <v>1.7480000000000018</v>
          </cell>
          <cell r="BN24">
            <v>2.1466666666666687</v>
          </cell>
        </row>
        <row r="25">
          <cell r="B25">
            <v>10</v>
          </cell>
          <cell r="C25">
            <v>1.5</v>
          </cell>
          <cell r="D25">
            <v>1</v>
          </cell>
          <cell r="F25">
            <v>23</v>
          </cell>
          <cell r="G25">
            <v>3.9245776533796644</v>
          </cell>
          <cell r="I25">
            <v>23</v>
          </cell>
          <cell r="J25">
            <v>8.8355567243832152</v>
          </cell>
          <cell r="K25">
            <v>0.76</v>
          </cell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  <cell r="BJ25">
            <v>1.5666666666666684</v>
          </cell>
          <cell r="BK25">
            <v>1.5980000000000019</v>
          </cell>
          <cell r="BL25">
            <v>1.6606666666666685</v>
          </cell>
          <cell r="BM25">
            <v>1.7860000000000018</v>
          </cell>
          <cell r="BN25">
            <v>2.1933333333333356</v>
          </cell>
        </row>
        <row r="26">
          <cell r="B26">
            <v>15</v>
          </cell>
          <cell r="C26">
            <v>3.5</v>
          </cell>
          <cell r="D26">
            <v>2</v>
          </cell>
          <cell r="F26">
            <v>24</v>
          </cell>
          <cell r="G26">
            <v>4.2780316430915768</v>
          </cell>
          <cell r="I26">
            <v>24</v>
          </cell>
          <cell r="J26">
            <v>10.47447102993563</v>
          </cell>
          <cell r="K26">
            <v>0.78</v>
          </cell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  <cell r="BJ26">
            <v>1.6000000000000019</v>
          </cell>
          <cell r="BK26">
            <v>1.6320000000000019</v>
          </cell>
          <cell r="BL26">
            <v>1.6960000000000022</v>
          </cell>
          <cell r="BM26">
            <v>1.8240000000000021</v>
          </cell>
          <cell r="BN26">
            <v>2.2400000000000024</v>
          </cell>
        </row>
        <row r="27">
          <cell r="B27">
            <v>20</v>
          </cell>
          <cell r="C27">
            <v>7.5</v>
          </cell>
          <cell r="D27">
            <v>4</v>
          </cell>
          <cell r="F27">
            <v>25</v>
          </cell>
          <cell r="G27">
            <v>4.6568542494923806</v>
          </cell>
          <cell r="I27">
            <v>25</v>
          </cell>
          <cell r="J27">
            <v>12.4</v>
          </cell>
          <cell r="K27">
            <v>0.8</v>
          </cell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  <cell r="BJ27">
            <v>1.6333333333333353</v>
          </cell>
          <cell r="BK27">
            <v>1.6660000000000021</v>
          </cell>
          <cell r="BL27">
            <v>1.7313333333333356</v>
          </cell>
          <cell r="BM27">
            <v>1.8620000000000021</v>
          </cell>
          <cell r="BN27">
            <v>2.2866666666666693</v>
          </cell>
        </row>
        <row r="28">
          <cell r="B28">
            <v>25</v>
          </cell>
          <cell r="C28">
            <v>15.5</v>
          </cell>
          <cell r="D28">
            <v>8</v>
          </cell>
          <cell r="F28">
            <v>26</v>
          </cell>
          <cell r="G28">
            <v>5.062866266041592</v>
          </cell>
          <cell r="I28">
            <v>26</v>
          </cell>
          <cell r="J28">
            <v>14.6609224175611</v>
          </cell>
          <cell r="K28">
            <v>0.82</v>
          </cell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  <cell r="BJ28">
            <v>1.6666666666666687</v>
          </cell>
          <cell r="BK28">
            <v>1.7000000000000022</v>
          </cell>
          <cell r="BL28">
            <v>1.766666666666669</v>
          </cell>
          <cell r="BM28">
            <v>1.9000000000000021</v>
          </cell>
          <cell r="BN28">
            <v>2.3333333333333361</v>
          </cell>
        </row>
        <row r="29">
          <cell r="B29">
            <v>30</v>
          </cell>
          <cell r="C29">
            <v>31.5</v>
          </cell>
          <cell r="D29">
            <v>16</v>
          </cell>
          <cell r="F29">
            <v>27</v>
          </cell>
          <cell r="G29">
            <v>5.4980191708498847</v>
          </cell>
          <cell r="I29">
            <v>27</v>
          </cell>
          <cell r="J29">
            <v>17.314186320787698</v>
          </cell>
          <cell r="K29">
            <v>0.84</v>
          </cell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  <cell r="BJ29">
            <v>1.7000000000000022</v>
          </cell>
          <cell r="BK29">
            <v>1.7340000000000022</v>
          </cell>
          <cell r="BL29">
            <v>1.8020000000000025</v>
          </cell>
          <cell r="BM29">
            <v>1.9380000000000024</v>
          </cell>
          <cell r="BN29">
            <v>2.380000000000003</v>
          </cell>
        </row>
        <row r="30">
          <cell r="B30">
            <v>35</v>
          </cell>
          <cell r="C30">
            <v>63.5</v>
          </cell>
          <cell r="D30">
            <v>32</v>
          </cell>
          <cell r="F30">
            <v>28</v>
          </cell>
          <cell r="G30">
            <v>5.9644045063689921</v>
          </cell>
          <cell r="I30">
            <v>28</v>
          </cell>
          <cell r="J30">
            <v>20.42625995518307</v>
          </cell>
          <cell r="K30">
            <v>0.86</v>
          </cell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  <cell r="BJ30">
            <v>1.7333333333333356</v>
          </cell>
          <cell r="BK30">
            <v>1.7680000000000025</v>
          </cell>
          <cell r="BL30">
            <v>1.8373333333333359</v>
          </cell>
          <cell r="BM30">
            <v>1.9760000000000024</v>
          </cell>
          <cell r="BN30">
            <v>2.4266666666666699</v>
          </cell>
        </row>
        <row r="31">
          <cell r="B31">
            <v>40</v>
          </cell>
          <cell r="C31">
            <v>127.5</v>
          </cell>
          <cell r="D31">
            <v>64</v>
          </cell>
          <cell r="F31">
            <v>29</v>
          </cell>
          <cell r="G31">
            <v>6.4642639322944575</v>
          </cell>
          <cell r="I31">
            <v>29</v>
          </cell>
          <cell r="J31">
            <v>24.074703862418847</v>
          </cell>
          <cell r="K31">
            <v>0.88</v>
          </cell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  <cell r="BJ31">
            <v>1.766666666666669</v>
          </cell>
          <cell r="BK31">
            <v>1.8020000000000025</v>
          </cell>
          <cell r="BL31">
            <v>1.8726666666666694</v>
          </cell>
          <cell r="BM31">
            <v>2.0140000000000025</v>
          </cell>
          <cell r="BN31">
            <v>2.4733333333333367</v>
          </cell>
        </row>
        <row r="32">
          <cell r="B32">
            <v>45</v>
          </cell>
          <cell r="C32">
            <v>255.5</v>
          </cell>
          <cell r="D32">
            <v>128</v>
          </cell>
          <cell r="F32">
            <v>30</v>
          </cell>
          <cell r="G32">
            <v>7</v>
          </cell>
          <cell r="I32">
            <v>30</v>
          </cell>
          <cell r="J32">
            <v>28.35</v>
          </cell>
          <cell r="K32">
            <v>0.9</v>
          </cell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  <cell r="BJ32">
            <v>1.8000000000000025</v>
          </cell>
          <cell r="BK32">
            <v>1.8360000000000025</v>
          </cell>
          <cell r="BL32">
            <v>1.9080000000000028</v>
          </cell>
          <cell r="BM32">
            <v>2.0520000000000027</v>
          </cell>
          <cell r="BN32">
            <v>2.5200000000000031</v>
          </cell>
        </row>
        <row r="33">
          <cell r="B33">
            <v>50</v>
          </cell>
          <cell r="C33">
            <v>511.5</v>
          </cell>
          <cell r="D33">
            <v>256</v>
          </cell>
          <cell r="F33">
            <v>31</v>
          </cell>
          <cell r="G33">
            <v>7.5741877002903433</v>
          </cell>
          <cell r="I33">
            <v>31</v>
          </cell>
          <cell r="J33">
            <v>33.357679571112705</v>
          </cell>
          <cell r="K33">
            <v>0.92</v>
          </cell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  <cell r="BJ33">
            <v>1.8333333333333359</v>
          </cell>
          <cell r="BK33">
            <v>1.8700000000000028</v>
          </cell>
          <cell r="BL33">
            <v>1.9433333333333362</v>
          </cell>
          <cell r="BM33">
            <v>2.090000000000003</v>
          </cell>
          <cell r="BN33">
            <v>2.56666666666667</v>
          </cell>
        </row>
        <row r="34">
          <cell r="B34">
            <v>55</v>
          </cell>
          <cell r="C34">
            <v>1023.5</v>
          </cell>
          <cell r="D34">
            <v>512</v>
          </cell>
          <cell r="F34">
            <v>32</v>
          </cell>
          <cell r="G34">
            <v>8.189586839976279</v>
          </cell>
          <cell r="I34">
            <v>32</v>
          </cell>
          <cell r="J34">
            <v>39.220797956048642</v>
          </cell>
          <cell r="K34">
            <v>0.94</v>
          </cell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  <cell r="BJ34">
            <v>1.8666666666666694</v>
          </cell>
          <cell r="BK34">
            <v>1.9040000000000028</v>
          </cell>
          <cell r="BL34">
            <v>1.9786666666666697</v>
          </cell>
          <cell r="BM34">
            <v>2.1280000000000028</v>
          </cell>
          <cell r="BN34">
            <v>2.6133333333333368</v>
          </cell>
        </row>
        <row r="35">
          <cell r="B35">
            <v>60</v>
          </cell>
          <cell r="C35">
            <v>2047.5</v>
          </cell>
          <cell r="D35">
            <v>1024</v>
          </cell>
          <cell r="F35">
            <v>33</v>
          </cell>
          <cell r="G35">
            <v>8.8491553067593287</v>
          </cell>
          <cell r="I35">
            <v>33</v>
          </cell>
          <cell r="J35">
            <v>46.082812923199413</v>
          </cell>
          <cell r="K35">
            <v>0.96</v>
          </cell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  <cell r="BJ35">
            <v>1.9000000000000028</v>
          </cell>
          <cell r="BK35">
            <v>1.9380000000000028</v>
          </cell>
          <cell r="BL35">
            <v>2.0140000000000029</v>
          </cell>
          <cell r="BM35">
            <v>2.166000000000003</v>
          </cell>
          <cell r="BN35">
            <v>2.6600000000000037</v>
          </cell>
        </row>
        <row r="36">
          <cell r="F36">
            <v>34</v>
          </cell>
          <cell r="G36">
            <v>9.5560632861831518</v>
          </cell>
          <cell r="I36">
            <v>34</v>
          </cell>
          <cell r="J36">
            <v>54.110931329932889</v>
          </cell>
          <cell r="K36">
            <v>0.98</v>
          </cell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  <cell r="BJ36">
            <v>1.9333333333333362</v>
          </cell>
          <cell r="BK36">
            <v>1.9720000000000031</v>
          </cell>
          <cell r="BL36">
            <v>2.0493333333333363</v>
          </cell>
          <cell r="BM36">
            <v>2.2040000000000033</v>
          </cell>
          <cell r="BN36">
            <v>2.7066666666666706</v>
          </cell>
        </row>
        <row r="37">
          <cell r="F37">
            <v>35</v>
          </cell>
          <cell r="G37">
            <v>10.313708498984759</v>
          </cell>
          <cell r="I37">
            <v>35</v>
          </cell>
          <cell r="J37">
            <v>63.5</v>
          </cell>
          <cell r="K37">
            <v>1</v>
          </cell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  <cell r="BJ37">
            <v>1.9666666666666697</v>
          </cell>
          <cell r="BK37">
            <v>2.0060000000000029</v>
          </cell>
          <cell r="BL37">
            <v>2.0846666666666698</v>
          </cell>
          <cell r="BM37">
            <v>2.2420000000000031</v>
          </cell>
          <cell r="BN37">
            <v>2.7533333333333374</v>
          </cell>
        </row>
        <row r="38">
          <cell r="F38">
            <v>36</v>
          </cell>
          <cell r="G38">
            <v>11.125732532083184</v>
          </cell>
          <cell r="I38">
            <v>36</v>
          </cell>
          <cell r="J38">
            <v>73.746861667008318</v>
          </cell>
          <cell r="K38">
            <v>1.01</v>
          </cell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  <cell r="BJ38">
            <v>2.0000000000000031</v>
          </cell>
          <cell r="BK38">
            <v>2.0400000000000031</v>
          </cell>
          <cell r="BL38">
            <v>2.1200000000000032</v>
          </cell>
          <cell r="BM38">
            <v>2.2800000000000034</v>
          </cell>
          <cell r="BN38">
            <v>2.8000000000000043</v>
          </cell>
        </row>
        <row r="39">
          <cell r="F39">
            <v>37</v>
          </cell>
          <cell r="G39">
            <v>11.996038341699768</v>
          </cell>
          <cell r="I39">
            <v>37</v>
          </cell>
          <cell r="J39">
            <v>85.62747641525452</v>
          </cell>
          <cell r="K39">
            <v>1.02</v>
          </cell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  <cell r="BJ39">
            <v>2.0333333333333363</v>
          </cell>
          <cell r="BK39">
            <v>2.074000000000003</v>
          </cell>
          <cell r="BL39">
            <v>2.1553333333333367</v>
          </cell>
          <cell r="BM39">
            <v>2.3180000000000032</v>
          </cell>
          <cell r="BN39">
            <v>2.8466666666666707</v>
          </cell>
        </row>
        <row r="40">
          <cell r="F40">
            <v>38</v>
          </cell>
          <cell r="G40">
            <v>12.928809012737984</v>
          </cell>
          <cell r="I40">
            <v>38</v>
          </cell>
          <cell r="J40">
            <v>99.401036064365428</v>
          </cell>
          <cell r="K40">
            <v>1.03</v>
          </cell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  <cell r="BJ40">
            <v>2.0666666666666695</v>
          </cell>
          <cell r="BK40">
            <v>2.1080000000000028</v>
          </cell>
          <cell r="BL40">
            <v>2.1906666666666696</v>
          </cell>
          <cell r="BM40">
            <v>2.356000000000003</v>
          </cell>
          <cell r="BN40">
            <v>2.8933333333333371</v>
          </cell>
        </row>
        <row r="41">
          <cell r="F41">
            <v>39</v>
          </cell>
          <cell r="G41">
            <v>13.928527864588917</v>
          </cell>
          <cell r="I41">
            <v>39</v>
          </cell>
          <cell r="J41">
            <v>115.36769098598003</v>
          </cell>
          <cell r="K41">
            <v>1.04</v>
          </cell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  <cell r="BJ41">
            <v>2.1000000000000028</v>
          </cell>
          <cell r="BK41">
            <v>2.142000000000003</v>
          </cell>
          <cell r="BL41">
            <v>2.2260000000000031</v>
          </cell>
          <cell r="BM41">
            <v>2.3940000000000028</v>
          </cell>
          <cell r="BN41">
            <v>2.9400000000000035</v>
          </cell>
        </row>
        <row r="42">
          <cell r="F42">
            <v>40</v>
          </cell>
          <cell r="G42">
            <v>15</v>
          </cell>
          <cell r="I42">
            <v>40</v>
          </cell>
          <cell r="J42">
            <v>133.875</v>
          </cell>
          <cell r="K42">
            <v>1.05</v>
          </cell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  <cell r="BJ42">
            <v>2.133333333333336</v>
          </cell>
          <cell r="BK42">
            <v>2.1760000000000028</v>
          </cell>
          <cell r="BL42">
            <v>2.2613333333333361</v>
          </cell>
          <cell r="BM42">
            <v>2.4320000000000026</v>
          </cell>
          <cell r="BN42">
            <v>2.9866666666666704</v>
          </cell>
        </row>
        <row r="43">
          <cell r="F43">
            <v>41</v>
          </cell>
          <cell r="G43">
            <v>16.148375400580683</v>
          </cell>
          <cell r="I43">
            <v>41</v>
          </cell>
          <cell r="J43">
            <v>155.32539280599755</v>
          </cell>
          <cell r="K43">
            <v>1.06</v>
          </cell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  <cell r="BJ43">
            <v>2.1666666666666692</v>
          </cell>
          <cell r="BK43">
            <v>2.2100000000000026</v>
          </cell>
          <cell r="BL43">
            <v>2.2966666666666695</v>
          </cell>
          <cell r="BM43">
            <v>2.4700000000000029</v>
          </cell>
          <cell r="BN43">
            <v>3.0333333333333368</v>
          </cell>
        </row>
        <row r="44">
          <cell r="F44">
            <v>42</v>
          </cell>
          <cell r="G44">
            <v>17.379173679952558</v>
          </cell>
          <cell r="I44">
            <v>42</v>
          </cell>
          <cell r="J44">
            <v>180.18480345945557</v>
          </cell>
          <cell r="K44">
            <v>1.07</v>
          </cell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  <cell r="BJ44">
            <v>2.2000000000000024</v>
          </cell>
          <cell r="BK44">
            <v>2.2440000000000024</v>
          </cell>
          <cell r="BL44">
            <v>2.3320000000000025</v>
          </cell>
          <cell r="BM44">
            <v>2.5080000000000027</v>
          </cell>
          <cell r="BN44">
            <v>3.0800000000000032</v>
          </cell>
        </row>
        <row r="45">
          <cell r="F45">
            <v>43</v>
          </cell>
          <cell r="G45">
            <v>18.698310613518661</v>
          </cell>
          <cell r="I45">
            <v>43</v>
          </cell>
          <cell r="J45">
            <v>208.99265815439742</v>
          </cell>
          <cell r="K45">
            <v>1.08</v>
          </cell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  <cell r="BJ45">
            <v>2.2333333333333356</v>
          </cell>
          <cell r="BK45">
            <v>2.2780000000000022</v>
          </cell>
          <cell r="BL45">
            <v>2.367333333333336</v>
          </cell>
          <cell r="BM45">
            <v>2.5460000000000025</v>
          </cell>
          <cell r="BN45">
            <v>3.1266666666666696</v>
          </cell>
        </row>
        <row r="46">
          <cell r="F46">
            <v>44</v>
          </cell>
          <cell r="G46">
            <v>20.112126572366307</v>
          </cell>
          <cell r="I46">
            <v>44</v>
          </cell>
          <cell r="J46">
            <v>242.37342918215046</v>
          </cell>
          <cell r="K46">
            <v>1.0900000000000001</v>
          </cell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  <cell r="BJ46">
            <v>2.2666666666666688</v>
          </cell>
          <cell r="BK46">
            <v>2.3120000000000021</v>
          </cell>
          <cell r="BL46">
            <v>2.4026666666666689</v>
          </cell>
          <cell r="BM46">
            <v>2.5840000000000023</v>
          </cell>
          <cell r="BN46">
            <v>3.173333333333336</v>
          </cell>
        </row>
        <row r="47">
          <cell r="F47">
            <v>45</v>
          </cell>
          <cell r="G47">
            <v>21.627416997969519</v>
          </cell>
          <cell r="I47">
            <v>45</v>
          </cell>
          <cell r="J47">
            <v>281.05</v>
          </cell>
          <cell r="K47">
            <v>1.1000000000000001</v>
          </cell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  <cell r="BJ47">
            <v>2.300000000000002</v>
          </cell>
          <cell r="BK47">
            <v>2.3460000000000023</v>
          </cell>
          <cell r="BL47">
            <v>2.4380000000000024</v>
          </cell>
          <cell r="BM47">
            <v>2.6220000000000021</v>
          </cell>
          <cell r="BN47">
            <v>3.2200000000000029</v>
          </cell>
        </row>
        <row r="48">
          <cell r="F48">
            <v>46</v>
          </cell>
          <cell r="G48">
            <v>23.251465064166357</v>
          </cell>
          <cell r="I48">
            <v>46</v>
          </cell>
          <cell r="J48">
            <v>325.85912455595718</v>
          </cell>
          <cell r="K48">
            <v>1.1100000000000001</v>
          </cell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  <cell r="BJ48">
            <v>2.3333333333333353</v>
          </cell>
          <cell r="BK48">
            <v>2.3800000000000021</v>
          </cell>
          <cell r="BL48">
            <v>2.4733333333333354</v>
          </cell>
          <cell r="BM48">
            <v>2.6600000000000019</v>
          </cell>
          <cell r="BN48">
            <v>3.2666666666666693</v>
          </cell>
        </row>
        <row r="49">
          <cell r="F49">
            <v>47</v>
          </cell>
          <cell r="G49">
            <v>24.992076683399535</v>
          </cell>
          <cell r="I49">
            <v>47</v>
          </cell>
          <cell r="J49">
            <v>377.76930817680426</v>
          </cell>
          <cell r="K49">
            <v>1.1200000000000001</v>
          </cell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  <cell r="BJ49">
            <v>2.3666666666666685</v>
          </cell>
          <cell r="BK49">
            <v>2.4140000000000019</v>
          </cell>
          <cell r="BL49">
            <v>2.5086666666666688</v>
          </cell>
          <cell r="BM49">
            <v>2.6980000000000017</v>
          </cell>
          <cell r="BN49">
            <v>3.3133333333333357</v>
          </cell>
        </row>
        <row r="50">
          <cell r="F50">
            <v>48</v>
          </cell>
          <cell r="G50">
            <v>26.857618025475972</v>
          </cell>
          <cell r="I50">
            <v>48</v>
          </cell>
          <cell r="J50">
            <v>437.90148836012787</v>
          </cell>
          <cell r="K50">
            <v>1.1299999999999999</v>
          </cell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  <cell r="BJ50">
            <v>2.4000000000000017</v>
          </cell>
          <cell r="BK50">
            <v>2.4480000000000017</v>
          </cell>
          <cell r="BL50">
            <v>2.5440000000000018</v>
          </cell>
          <cell r="BM50">
            <v>2.7360000000000015</v>
          </cell>
          <cell r="BN50">
            <v>3.3600000000000021</v>
          </cell>
        </row>
        <row r="51">
          <cell r="F51">
            <v>49</v>
          </cell>
          <cell r="G51">
            <v>28.857055729177837</v>
          </cell>
          <cell r="I51">
            <v>49</v>
          </cell>
          <cell r="J51">
            <v>507.55295278468168</v>
          </cell>
          <cell r="K51">
            <v>1.1399999999999999</v>
          </cell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  <cell r="BJ51">
            <v>2.4333333333333349</v>
          </cell>
          <cell r="BK51">
            <v>2.4820000000000015</v>
          </cell>
          <cell r="BL51">
            <v>2.5793333333333353</v>
          </cell>
          <cell r="BM51">
            <v>2.7740000000000014</v>
          </cell>
          <cell r="BN51">
            <v>3.4066666666666685</v>
          </cell>
        </row>
        <row r="52">
          <cell r="F52">
            <v>50</v>
          </cell>
          <cell r="G52">
            <v>31</v>
          </cell>
          <cell r="I52">
            <v>50</v>
          </cell>
          <cell r="J52">
            <v>588.22499999999991</v>
          </cell>
          <cell r="K52">
            <v>1.1499999999999999</v>
          </cell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  <cell r="BJ52">
            <v>2.4666666666666681</v>
          </cell>
          <cell r="BK52">
            <v>2.5160000000000013</v>
          </cell>
          <cell r="BL52">
            <v>2.6146666666666682</v>
          </cell>
          <cell r="BM52">
            <v>2.8120000000000016</v>
          </cell>
          <cell r="BN52">
            <v>3.4533333333333354</v>
          </cell>
        </row>
        <row r="53">
          <cell r="F53">
            <v>51</v>
          </cell>
          <cell r="G53">
            <v>33.296750801161366</v>
          </cell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  <cell r="BJ53">
            <v>2.5000000000000013</v>
          </cell>
          <cell r="BK53">
            <v>2.5500000000000016</v>
          </cell>
          <cell r="BL53">
            <v>2.6500000000000017</v>
          </cell>
          <cell r="BM53">
            <v>2.8500000000000014</v>
          </cell>
          <cell r="BN53">
            <v>3.5000000000000018</v>
          </cell>
        </row>
        <row r="54">
          <cell r="F54">
            <v>52</v>
          </cell>
          <cell r="G54">
            <v>35.758347359905123</v>
          </cell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  <cell r="BJ54">
            <v>2.5333333333333345</v>
          </cell>
          <cell r="BK54">
            <v>2.5840000000000014</v>
          </cell>
          <cell r="BL54">
            <v>2.6853333333333347</v>
          </cell>
          <cell r="BM54">
            <v>2.8880000000000012</v>
          </cell>
          <cell r="BN54">
            <v>3.5466666666666682</v>
          </cell>
        </row>
        <row r="55">
          <cell r="F55">
            <v>53</v>
          </cell>
          <cell r="G55">
            <v>38.396621227037308</v>
          </cell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  <cell r="BJ55">
            <v>2.5666666666666678</v>
          </cell>
          <cell r="BK55">
            <v>2.6180000000000012</v>
          </cell>
          <cell r="BL55">
            <v>2.7206666666666681</v>
          </cell>
          <cell r="BM55">
            <v>2.926000000000001</v>
          </cell>
          <cell r="BN55">
            <v>3.5933333333333346</v>
          </cell>
        </row>
        <row r="56">
          <cell r="F56">
            <v>54</v>
          </cell>
          <cell r="G56">
            <v>41.224253144732614</v>
          </cell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  <cell r="BJ56">
            <v>2.600000000000001</v>
          </cell>
          <cell r="BK56">
            <v>2.652000000000001</v>
          </cell>
          <cell r="BL56">
            <v>2.7560000000000011</v>
          </cell>
          <cell r="BM56">
            <v>2.9640000000000009</v>
          </cell>
          <cell r="BN56">
            <v>3.640000000000001</v>
          </cell>
        </row>
        <row r="57">
          <cell r="F57">
            <v>55</v>
          </cell>
          <cell r="G57">
            <v>44.254833995939045</v>
          </cell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  <cell r="BJ57">
            <v>2.6333333333333342</v>
          </cell>
          <cell r="BK57">
            <v>2.6860000000000008</v>
          </cell>
          <cell r="BL57">
            <v>2.7913333333333346</v>
          </cell>
          <cell r="BM57">
            <v>3.0020000000000007</v>
          </cell>
          <cell r="BN57">
            <v>3.6866666666666674</v>
          </cell>
        </row>
        <row r="58">
          <cell r="F58">
            <v>56</v>
          </cell>
          <cell r="G58">
            <v>47.502930128332721</v>
          </cell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  <cell r="BJ58">
            <v>2.6666666666666674</v>
          </cell>
          <cell r="BK58">
            <v>2.7200000000000006</v>
          </cell>
          <cell r="BL58">
            <v>2.8266666666666675</v>
          </cell>
          <cell r="BM58">
            <v>3.0400000000000005</v>
          </cell>
          <cell r="BN58">
            <v>3.7333333333333343</v>
          </cell>
        </row>
        <row r="59">
          <cell r="F59">
            <v>57</v>
          </cell>
          <cell r="G59">
            <v>50.984153366799077</v>
          </cell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  <cell r="BJ59">
            <v>2.7000000000000006</v>
          </cell>
          <cell r="BK59">
            <v>2.7540000000000009</v>
          </cell>
          <cell r="BL59">
            <v>2.862000000000001</v>
          </cell>
          <cell r="BM59">
            <v>3.0780000000000003</v>
          </cell>
          <cell r="BN59">
            <v>3.7800000000000007</v>
          </cell>
        </row>
        <row r="60">
          <cell r="F60">
            <v>58</v>
          </cell>
          <cell r="G60">
            <v>54.715236050951923</v>
          </cell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  <cell r="BJ60">
            <v>2.7333333333333338</v>
          </cell>
          <cell r="BK60">
            <v>2.7880000000000007</v>
          </cell>
          <cell r="BL60">
            <v>2.897333333333334</v>
          </cell>
          <cell r="BM60">
            <v>3.1160000000000001</v>
          </cell>
          <cell r="BN60">
            <v>3.8266666666666671</v>
          </cell>
        </row>
        <row r="61">
          <cell r="F61">
            <v>59</v>
          </cell>
          <cell r="G61">
            <v>58.714111458355703</v>
          </cell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  <cell r="BJ61">
            <v>2.7666666666666671</v>
          </cell>
          <cell r="BK61">
            <v>2.8220000000000005</v>
          </cell>
          <cell r="BL61">
            <v>2.9326666666666674</v>
          </cell>
          <cell r="BM61">
            <v>3.1540000000000004</v>
          </cell>
          <cell r="BN61">
            <v>3.8733333333333335</v>
          </cell>
        </row>
        <row r="62">
          <cell r="F62">
            <v>60</v>
          </cell>
          <cell r="G62">
            <v>63</v>
          </cell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  <cell r="BJ62">
            <v>2.8000000000000003</v>
          </cell>
          <cell r="BK62">
            <v>2.8560000000000003</v>
          </cell>
          <cell r="BL62">
            <v>2.9680000000000004</v>
          </cell>
          <cell r="BM62">
            <v>3.1920000000000002</v>
          </cell>
          <cell r="BN62">
            <v>3.92</v>
          </cell>
        </row>
        <row r="63">
          <cell r="F63">
            <v>61</v>
          </cell>
          <cell r="G63">
            <v>67.593501602322732</v>
          </cell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  <cell r="BJ63">
            <v>2.8333333333333335</v>
          </cell>
          <cell r="BK63">
            <v>2.89</v>
          </cell>
          <cell r="BL63">
            <v>3.0033333333333339</v>
          </cell>
          <cell r="BM63">
            <v>3.23</v>
          </cell>
          <cell r="BN63">
            <v>3.9666666666666668</v>
          </cell>
        </row>
        <row r="64">
          <cell r="F64">
            <v>62</v>
          </cell>
          <cell r="G64">
            <v>72.516694719810218</v>
          </cell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  <cell r="BJ64">
            <v>2.8666666666666667</v>
          </cell>
          <cell r="BK64">
            <v>2.9239999999999999</v>
          </cell>
          <cell r="BL64">
            <v>3.0386666666666668</v>
          </cell>
          <cell r="BM64">
            <v>3.2679999999999998</v>
          </cell>
          <cell r="BN64">
            <v>4.0133333333333328</v>
          </cell>
        </row>
        <row r="65">
          <cell r="F65">
            <v>63</v>
          </cell>
          <cell r="G65">
            <v>77.793242454074615</v>
          </cell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  <cell r="BJ65">
            <v>2.9</v>
          </cell>
          <cell r="BK65">
            <v>2.9579999999999997</v>
          </cell>
          <cell r="BL65">
            <v>3.0739999999999998</v>
          </cell>
          <cell r="BM65">
            <v>3.3059999999999996</v>
          </cell>
          <cell r="BN65">
            <v>4.0599999999999996</v>
          </cell>
        </row>
        <row r="66">
          <cell r="F66">
            <v>64</v>
          </cell>
          <cell r="G66">
            <v>83.4485062894652</v>
          </cell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  <cell r="BJ66">
            <v>2.9333333333333331</v>
          </cell>
          <cell r="BK66">
            <v>2.992</v>
          </cell>
          <cell r="BL66">
            <v>3.1093333333333333</v>
          </cell>
          <cell r="BM66">
            <v>3.3439999999999994</v>
          </cell>
          <cell r="BN66">
            <v>4.1066666666666665</v>
          </cell>
        </row>
        <row r="67">
          <cell r="F67">
            <v>65</v>
          </cell>
          <cell r="G67">
            <v>89.509667991878061</v>
          </cell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  <cell r="BJ67">
            <v>2.9666666666666663</v>
          </cell>
          <cell r="BK67">
            <v>3.0259999999999998</v>
          </cell>
          <cell r="BL67">
            <v>3.1446666666666663</v>
          </cell>
          <cell r="BM67">
            <v>3.3819999999999992</v>
          </cell>
          <cell r="BN67">
            <v>4.1533333333333324</v>
          </cell>
        </row>
        <row r="68">
          <cell r="F68">
            <v>66</v>
          </cell>
          <cell r="G68">
            <v>96.005860256665443</v>
          </cell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  <cell r="BJ68">
            <v>2.9999999999999996</v>
          </cell>
          <cell r="BK68">
            <v>3.0599999999999996</v>
          </cell>
          <cell r="BL68">
            <v>3.1799999999999997</v>
          </cell>
          <cell r="BM68">
            <v>3.419999999999999</v>
          </cell>
          <cell r="BN68">
            <v>4.1999999999999993</v>
          </cell>
        </row>
        <row r="69">
          <cell r="F69">
            <v>67</v>
          </cell>
          <cell r="G69">
            <v>102.96830673359811</v>
          </cell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  <cell r="BJ69">
            <v>3.0333333333333328</v>
          </cell>
          <cell r="BK69">
            <v>3.0939999999999994</v>
          </cell>
          <cell r="BL69">
            <v>3.2153333333333327</v>
          </cell>
          <cell r="BM69">
            <v>3.4579999999999989</v>
          </cell>
          <cell r="BN69">
            <v>4.2466666666666653</v>
          </cell>
        </row>
        <row r="70">
          <cell r="F70">
            <v>68</v>
          </cell>
          <cell r="G70">
            <v>110.43047210190386</v>
          </cell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  <cell r="BJ70">
            <v>3.066666666666666</v>
          </cell>
          <cell r="BK70">
            <v>3.1279999999999992</v>
          </cell>
          <cell r="BL70">
            <v>3.2506666666666661</v>
          </cell>
          <cell r="BM70">
            <v>3.4959999999999991</v>
          </cell>
          <cell r="BN70">
            <v>4.2933333333333321</v>
          </cell>
        </row>
        <row r="71">
          <cell r="F71">
            <v>69</v>
          </cell>
          <cell r="G71">
            <v>118.42822291671132</v>
          </cell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  <cell r="BJ71">
            <v>3.0999999999999992</v>
          </cell>
          <cell r="BK71">
            <v>3.161999999999999</v>
          </cell>
          <cell r="BL71">
            <v>3.2859999999999991</v>
          </cell>
          <cell r="BM71">
            <v>3.5339999999999989</v>
          </cell>
          <cell r="BN71">
            <v>4.339999999999999</v>
          </cell>
        </row>
        <row r="72">
          <cell r="F72">
            <v>70</v>
          </cell>
          <cell r="G72">
            <v>127</v>
          </cell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  <cell r="BJ72">
            <v>3.1333333333333324</v>
          </cell>
          <cell r="BK72">
            <v>3.1959999999999993</v>
          </cell>
          <cell r="BL72">
            <v>3.3213333333333326</v>
          </cell>
          <cell r="BM72">
            <v>3.5719999999999987</v>
          </cell>
          <cell r="BN72">
            <v>4.3866666666666649</v>
          </cell>
        </row>
        <row r="73">
          <cell r="F73">
            <v>71</v>
          </cell>
          <cell r="G73">
            <v>136.18700320464549</v>
          </cell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  <cell r="BJ73">
            <v>3.1666666666666656</v>
          </cell>
          <cell r="BK73">
            <v>3.2299999999999991</v>
          </cell>
          <cell r="BL73">
            <v>3.3566666666666656</v>
          </cell>
          <cell r="BM73">
            <v>3.6099999999999985</v>
          </cell>
          <cell r="BN73">
            <v>4.4333333333333318</v>
          </cell>
        </row>
        <row r="74">
          <cell r="F74">
            <v>72</v>
          </cell>
          <cell r="G74">
            <v>146.03338943962044</v>
          </cell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  <cell r="BJ74">
            <v>3.1999999999999988</v>
          </cell>
          <cell r="BK74">
            <v>3.2639999999999989</v>
          </cell>
          <cell r="BL74">
            <v>3.391999999999999</v>
          </cell>
          <cell r="BM74">
            <v>3.6479999999999984</v>
          </cell>
          <cell r="BN74">
            <v>4.4799999999999978</v>
          </cell>
        </row>
        <row r="75">
          <cell r="F75">
            <v>73</v>
          </cell>
          <cell r="G75">
            <v>156.58648490814926</v>
          </cell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  <cell r="BJ75">
            <v>3.2333333333333321</v>
          </cell>
          <cell r="BK75">
            <v>3.2979999999999987</v>
          </cell>
          <cell r="BL75">
            <v>3.427333333333332</v>
          </cell>
          <cell r="BM75">
            <v>3.6859999999999982</v>
          </cell>
          <cell r="BN75">
            <v>4.5266666666666646</v>
          </cell>
        </row>
        <row r="76">
          <cell r="F76">
            <v>74</v>
          </cell>
          <cell r="G76">
            <v>167.89701257893043</v>
          </cell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  <cell r="BJ76">
            <v>3.2666666666666653</v>
          </cell>
          <cell r="BK76">
            <v>3.3319999999999985</v>
          </cell>
          <cell r="BL76">
            <v>3.4626666666666654</v>
          </cell>
          <cell r="BM76">
            <v>3.723999999999998</v>
          </cell>
          <cell r="BN76">
            <v>4.5733333333333315</v>
          </cell>
        </row>
        <row r="77">
          <cell r="F77">
            <v>75</v>
          </cell>
          <cell r="G77">
            <v>180.01933598375612</v>
          </cell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  <cell r="BJ77">
            <v>3.2999999999999985</v>
          </cell>
          <cell r="BK77">
            <v>3.3659999999999983</v>
          </cell>
          <cell r="BL77">
            <v>3.4979999999999984</v>
          </cell>
          <cell r="BM77">
            <v>3.7619999999999978</v>
          </cell>
          <cell r="BN77">
            <v>4.6199999999999974</v>
          </cell>
        </row>
        <row r="78">
          <cell r="F78">
            <v>76</v>
          </cell>
          <cell r="G78">
            <v>193.01172051333091</v>
          </cell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  <cell r="BJ78">
            <v>3.3333333333333317</v>
          </cell>
          <cell r="BK78">
            <v>3.3999999999999986</v>
          </cell>
          <cell r="BL78">
            <v>3.5333333333333319</v>
          </cell>
          <cell r="BM78">
            <v>3.7999999999999976</v>
          </cell>
          <cell r="BN78">
            <v>4.6666666666666643</v>
          </cell>
        </row>
        <row r="79">
          <cell r="F79">
            <v>77</v>
          </cell>
          <cell r="G79">
            <v>206.93661346719625</v>
          </cell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  <cell r="BJ79">
            <v>3.3666666666666649</v>
          </cell>
          <cell r="BK79">
            <v>3.4339999999999984</v>
          </cell>
          <cell r="BL79">
            <v>3.5686666666666649</v>
          </cell>
          <cell r="BM79">
            <v>3.8379999999999979</v>
          </cell>
          <cell r="BN79">
            <v>4.7133333333333303</v>
          </cell>
        </row>
        <row r="80">
          <cell r="F80">
            <v>78</v>
          </cell>
          <cell r="G80">
            <v>221.86094420380775</v>
          </cell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  <cell r="BJ80">
            <v>3.3999999999999981</v>
          </cell>
          <cell r="BK80">
            <v>3.4679999999999982</v>
          </cell>
          <cell r="BL80">
            <v>3.6039999999999983</v>
          </cell>
          <cell r="BM80">
            <v>3.8759999999999977</v>
          </cell>
          <cell r="BN80">
            <v>4.7599999999999971</v>
          </cell>
        </row>
        <row r="81">
          <cell r="F81">
            <v>79</v>
          </cell>
          <cell r="G81">
            <v>237.85644583342264</v>
          </cell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  <cell r="BJ81">
            <v>3.4333333333333313</v>
          </cell>
          <cell r="BK81">
            <v>3.501999999999998</v>
          </cell>
          <cell r="BL81">
            <v>3.6393333333333313</v>
          </cell>
          <cell r="BM81">
            <v>3.9139999999999975</v>
          </cell>
          <cell r="BN81">
            <v>4.806666666666664</v>
          </cell>
        </row>
        <row r="82">
          <cell r="F82">
            <v>80</v>
          </cell>
          <cell r="G82">
            <v>255</v>
          </cell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  <cell r="BJ82">
            <v>3.4666666666666646</v>
          </cell>
          <cell r="BK82">
            <v>3.5359999999999978</v>
          </cell>
          <cell r="BL82">
            <v>3.6746666666666647</v>
          </cell>
          <cell r="BM82">
            <v>3.9519999999999973</v>
          </cell>
          <cell r="BN82">
            <v>4.8533333333333299</v>
          </cell>
        </row>
        <row r="83">
          <cell r="F83">
            <v>81</v>
          </cell>
          <cell r="G83">
            <v>273.37400640929098</v>
          </cell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  <cell r="BJ83">
            <v>3.4999999999999978</v>
          </cell>
          <cell r="BK83">
            <v>3.5699999999999976</v>
          </cell>
          <cell r="BL83">
            <v>3.7099999999999977</v>
          </cell>
          <cell r="BM83">
            <v>3.9899999999999971</v>
          </cell>
          <cell r="BN83">
            <v>4.8999999999999968</v>
          </cell>
        </row>
        <row r="84">
          <cell r="F84">
            <v>82</v>
          </cell>
          <cell r="G84">
            <v>293.06677887924064</v>
          </cell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  <cell r="BJ84">
            <v>3.4999999999999978</v>
          </cell>
          <cell r="BK84">
            <v>3.5699999999999976</v>
          </cell>
          <cell r="BL84">
            <v>3.7099999999999977</v>
          </cell>
          <cell r="BM84">
            <v>3.9899999999999971</v>
          </cell>
          <cell r="BN84">
            <v>4.8999999999999968</v>
          </cell>
        </row>
        <row r="85">
          <cell r="F85">
            <v>83</v>
          </cell>
          <cell r="G85">
            <v>314.1729698162988</v>
          </cell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  <cell r="BJ85">
            <v>3.4999999999999978</v>
          </cell>
          <cell r="BK85">
            <v>3.5699999999999976</v>
          </cell>
          <cell r="BL85">
            <v>3.7099999999999977</v>
          </cell>
          <cell r="BM85">
            <v>3.9899999999999971</v>
          </cell>
          <cell r="BN85">
            <v>4.8999999999999968</v>
          </cell>
        </row>
        <row r="86">
          <cell r="F86">
            <v>84</v>
          </cell>
          <cell r="G86">
            <v>336.79402515786086</v>
          </cell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  <cell r="BJ86">
            <v>3.4999999999999978</v>
          </cell>
          <cell r="BK86">
            <v>3.5699999999999976</v>
          </cell>
          <cell r="BL86">
            <v>3.7099999999999977</v>
          </cell>
          <cell r="BM86">
            <v>3.9899999999999971</v>
          </cell>
          <cell r="BN86">
            <v>4.8999999999999968</v>
          </cell>
        </row>
        <row r="87">
          <cell r="F87">
            <v>85</v>
          </cell>
          <cell r="G87">
            <v>361.0386719675123</v>
          </cell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  <cell r="BJ87">
            <v>3.4999999999999978</v>
          </cell>
          <cell r="BK87">
            <v>3.5699999999999976</v>
          </cell>
          <cell r="BL87">
            <v>3.7099999999999977</v>
          </cell>
          <cell r="BM87">
            <v>3.9899999999999971</v>
          </cell>
          <cell r="BN87">
            <v>4.8999999999999968</v>
          </cell>
        </row>
        <row r="88">
          <cell r="F88">
            <v>86</v>
          </cell>
          <cell r="G88">
            <v>387.02344102666189</v>
          </cell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  <cell r="BJ88">
            <v>3.4999999999999978</v>
          </cell>
          <cell r="BK88">
            <v>3.5699999999999976</v>
          </cell>
          <cell r="BL88">
            <v>3.7099999999999977</v>
          </cell>
          <cell r="BM88">
            <v>3.9899999999999971</v>
          </cell>
          <cell r="BN88">
            <v>4.8999999999999968</v>
          </cell>
        </row>
        <row r="89">
          <cell r="F89">
            <v>87</v>
          </cell>
          <cell r="G89">
            <v>414.87322693439216</v>
          </cell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  <cell r="BJ89">
            <v>3.4999999999999978</v>
          </cell>
          <cell r="BK89">
            <v>3.5699999999999976</v>
          </cell>
          <cell r="BL89">
            <v>3.7099999999999977</v>
          </cell>
          <cell r="BM89">
            <v>3.9899999999999971</v>
          </cell>
          <cell r="BN89">
            <v>4.8999999999999968</v>
          </cell>
        </row>
        <row r="90">
          <cell r="F90">
            <v>88</v>
          </cell>
          <cell r="G90">
            <v>444.72188840761549</v>
          </cell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  <cell r="BJ90">
            <v>3.4999999999999978</v>
          </cell>
          <cell r="BK90">
            <v>3.5699999999999976</v>
          </cell>
          <cell r="BL90">
            <v>3.7099999999999977</v>
          </cell>
          <cell r="BM90">
            <v>3.9899999999999971</v>
          </cell>
          <cell r="BN90">
            <v>4.8999999999999968</v>
          </cell>
        </row>
        <row r="91">
          <cell r="F91">
            <v>89</v>
          </cell>
          <cell r="G91">
            <v>476.71289166684534</v>
          </cell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  <cell r="BJ91">
            <v>3.4999999999999978</v>
          </cell>
          <cell r="BK91">
            <v>3.5699999999999976</v>
          </cell>
          <cell r="BL91">
            <v>3.7099999999999977</v>
          </cell>
          <cell r="BM91">
            <v>3.9899999999999971</v>
          </cell>
          <cell r="BN91">
            <v>4.8999999999999968</v>
          </cell>
        </row>
        <row r="92">
          <cell r="F92">
            <v>90</v>
          </cell>
          <cell r="G92">
            <v>511</v>
          </cell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  <cell r="BJ92">
            <v>3.4999999999999978</v>
          </cell>
          <cell r="BK92">
            <v>3.5699999999999976</v>
          </cell>
          <cell r="BL92">
            <v>3.7099999999999977</v>
          </cell>
          <cell r="BM92">
            <v>3.9899999999999971</v>
          </cell>
          <cell r="BN92">
            <v>4.8999999999999968</v>
          </cell>
        </row>
        <row r="93">
          <cell r="F93">
            <v>91</v>
          </cell>
          <cell r="G93">
            <v>547.74801281858208</v>
          </cell>
          <cell r="N93">
            <v>100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  <cell r="BJ93">
            <v>3.4999999999999978</v>
          </cell>
          <cell r="BK93">
            <v>3.5699999999999976</v>
          </cell>
          <cell r="BL93">
            <v>3.7099999999999977</v>
          </cell>
          <cell r="BM93">
            <v>3.9899999999999971</v>
          </cell>
          <cell r="BN93">
            <v>4.8999999999999968</v>
          </cell>
        </row>
        <row r="94">
          <cell r="F94">
            <v>92</v>
          </cell>
          <cell r="G94">
            <v>587.1335577584814</v>
          </cell>
          <cell r="N94">
            <v>101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  <cell r="BJ94">
            <v>3.4999999999999978</v>
          </cell>
          <cell r="BK94">
            <v>3.5699999999999976</v>
          </cell>
          <cell r="BL94">
            <v>3.7099999999999977</v>
          </cell>
          <cell r="BM94">
            <v>3.9899999999999971</v>
          </cell>
          <cell r="BN94">
            <v>4.8999999999999968</v>
          </cell>
        </row>
        <row r="95">
          <cell r="F95">
            <v>93</v>
          </cell>
          <cell r="G95">
            <v>629.34593963259704</v>
          </cell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  <cell r="BJ95">
            <v>3.4999999999999978</v>
          </cell>
          <cell r="BK95">
            <v>3.5699999999999976</v>
          </cell>
          <cell r="BL95">
            <v>3.7099999999999977</v>
          </cell>
          <cell r="BM95">
            <v>3.9899999999999971</v>
          </cell>
          <cell r="BN95">
            <v>4.8999999999999968</v>
          </cell>
        </row>
        <row r="96">
          <cell r="F96">
            <v>94</v>
          </cell>
          <cell r="G96">
            <v>674.58805031572183</v>
          </cell>
          <cell r="N96">
            <v>103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  <cell r="BJ96">
            <v>3.4999999999999978</v>
          </cell>
          <cell r="BK96">
            <v>3.5699999999999976</v>
          </cell>
          <cell r="BL96">
            <v>3.7099999999999977</v>
          </cell>
          <cell r="BM96">
            <v>3.9899999999999971</v>
          </cell>
          <cell r="BN96">
            <v>4.8999999999999968</v>
          </cell>
        </row>
        <row r="97">
          <cell r="F97">
            <v>95</v>
          </cell>
          <cell r="G97">
            <v>723.0773439350246</v>
          </cell>
          <cell r="N97">
            <v>104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  <cell r="BJ97">
            <v>3.4999999999999978</v>
          </cell>
          <cell r="BK97">
            <v>3.5699999999999976</v>
          </cell>
          <cell r="BL97">
            <v>3.7099999999999977</v>
          </cell>
          <cell r="BM97">
            <v>3.9899999999999971</v>
          </cell>
          <cell r="BN97">
            <v>4.8999999999999968</v>
          </cell>
        </row>
        <row r="98">
          <cell r="F98">
            <v>96</v>
          </cell>
          <cell r="G98">
            <v>775.04688205332377</v>
          </cell>
          <cell r="N98">
            <v>105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  <cell r="BJ98">
            <v>3.4999999999999978</v>
          </cell>
          <cell r="BK98">
            <v>3.5699999999999976</v>
          </cell>
          <cell r="BL98">
            <v>3.7099999999999977</v>
          </cell>
          <cell r="BM98">
            <v>3.9899999999999971</v>
          </cell>
          <cell r="BN98">
            <v>4.8999999999999968</v>
          </cell>
        </row>
        <row r="99">
          <cell r="F99">
            <v>97</v>
          </cell>
          <cell r="G99">
            <v>830.74645386878444</v>
          </cell>
          <cell r="N99">
            <v>106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  <cell r="BJ99">
            <v>3.4999999999999978</v>
          </cell>
          <cell r="BK99">
            <v>3.5699999999999976</v>
          </cell>
          <cell r="BL99">
            <v>3.7099999999999977</v>
          </cell>
          <cell r="BM99">
            <v>3.9899999999999971</v>
          </cell>
          <cell r="BN99">
            <v>4.8999999999999968</v>
          </cell>
        </row>
        <row r="100">
          <cell r="F100">
            <v>98</v>
          </cell>
          <cell r="G100">
            <v>890.4437768152311</v>
          </cell>
          <cell r="N100">
            <v>107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  <cell r="BJ100">
            <v>3.4999999999999978</v>
          </cell>
          <cell r="BK100">
            <v>3.5699999999999976</v>
          </cell>
          <cell r="BL100">
            <v>3.7099999999999977</v>
          </cell>
          <cell r="BM100">
            <v>3.9899999999999971</v>
          </cell>
          <cell r="BN100">
            <v>4.8999999999999968</v>
          </cell>
        </row>
        <row r="101">
          <cell r="F101">
            <v>99</v>
          </cell>
          <cell r="G101">
            <v>954.42578333369079</v>
          </cell>
          <cell r="N101">
            <v>108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  <cell r="BJ101">
            <v>3.4999999999999978</v>
          </cell>
          <cell r="BK101">
            <v>3.5699999999999976</v>
          </cell>
          <cell r="BL101">
            <v>3.7099999999999977</v>
          </cell>
          <cell r="BM101">
            <v>3.9899999999999971</v>
          </cell>
          <cell r="BN101">
            <v>4.8999999999999968</v>
          </cell>
        </row>
        <row r="102">
          <cell r="F102">
            <v>100</v>
          </cell>
          <cell r="G102">
            <v>1023</v>
          </cell>
          <cell r="N102">
            <v>109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  <cell r="BJ102">
            <v>3.4999999999999978</v>
          </cell>
          <cell r="BK102">
            <v>3.5699999999999976</v>
          </cell>
          <cell r="BL102">
            <v>3.7099999999999977</v>
          </cell>
          <cell r="BM102">
            <v>3.9899999999999971</v>
          </cell>
          <cell r="BN102">
            <v>4.8999999999999968</v>
          </cell>
        </row>
        <row r="103">
          <cell r="F103">
            <v>101</v>
          </cell>
          <cell r="G103">
            <v>1096.4960256371633</v>
          </cell>
          <cell r="N103">
            <v>110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  <cell r="BJ103">
            <v>3.4999999999999978</v>
          </cell>
          <cell r="BK103">
            <v>3.5699999999999976</v>
          </cell>
          <cell r="BL103">
            <v>3.7099999999999977</v>
          </cell>
          <cell r="BM103">
            <v>3.9899999999999971</v>
          </cell>
          <cell r="BN103">
            <v>4.8999999999999968</v>
          </cell>
        </row>
        <row r="104">
          <cell r="F104">
            <v>102</v>
          </cell>
          <cell r="G104">
            <v>1175.2671155169628</v>
          </cell>
          <cell r="N104">
            <v>111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</row>
        <row r="105">
          <cell r="F105">
            <v>103</v>
          </cell>
          <cell r="G105">
            <v>1259.6918792651943</v>
          </cell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</row>
        <row r="106">
          <cell r="F106">
            <v>104</v>
          </cell>
          <cell r="G106">
            <v>1350.1761006314437</v>
          </cell>
          <cell r="N106">
            <v>113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</row>
        <row r="107">
          <cell r="F107">
            <v>105</v>
          </cell>
          <cell r="G107">
            <v>1447.1546878700494</v>
          </cell>
          <cell r="N107">
            <v>114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</row>
        <row r="108">
          <cell r="F108">
            <v>106</v>
          </cell>
          <cell r="G108">
            <v>1551.0937641066464</v>
          </cell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</row>
        <row r="109">
          <cell r="F109">
            <v>107</v>
          </cell>
          <cell r="G109">
            <v>1662.4929077375689</v>
          </cell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</row>
        <row r="110">
          <cell r="F110">
            <v>108</v>
          </cell>
          <cell r="G110">
            <v>1781.8875536304624</v>
          </cell>
          <cell r="N110">
            <v>117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</row>
        <row r="111">
          <cell r="F111">
            <v>109</v>
          </cell>
          <cell r="G111">
            <v>1909.8515666673818</v>
          </cell>
          <cell r="N111">
            <v>118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</row>
        <row r="112">
          <cell r="F112">
            <v>110</v>
          </cell>
          <cell r="G112">
            <v>2047</v>
          </cell>
          <cell r="N112">
            <v>119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</row>
        <row r="113">
          <cell r="F113">
            <v>111</v>
          </cell>
          <cell r="G113">
            <v>2193.9920512743265</v>
          </cell>
          <cell r="N113">
            <v>120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</row>
        <row r="114">
          <cell r="F114">
            <v>112</v>
          </cell>
          <cell r="G114">
            <v>2351.5342310339256</v>
          </cell>
          <cell r="N114">
            <v>121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</row>
        <row r="115">
          <cell r="F115">
            <v>113</v>
          </cell>
          <cell r="G115">
            <v>2520.3837585303886</v>
          </cell>
          <cell r="N115">
            <v>122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</row>
        <row r="116">
          <cell r="F116">
            <v>114</v>
          </cell>
          <cell r="G116">
            <v>2701.3522012628878</v>
          </cell>
          <cell r="N116">
            <v>123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</row>
        <row r="117">
          <cell r="F117">
            <v>115</v>
          </cell>
          <cell r="G117">
            <v>2895.3093757400989</v>
          </cell>
          <cell r="N117">
            <v>124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</row>
        <row r="118">
          <cell r="F118">
            <v>116</v>
          </cell>
          <cell r="G118">
            <v>3103.1875282132928</v>
          </cell>
          <cell r="N118">
            <v>125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</row>
        <row r="119">
          <cell r="F119">
            <v>117</v>
          </cell>
          <cell r="G119">
            <v>3325.985815475135</v>
          </cell>
          <cell r="N119">
            <v>126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</row>
        <row r="120">
          <cell r="F120">
            <v>118</v>
          </cell>
          <cell r="G120">
            <v>3564.7751072609281</v>
          </cell>
          <cell r="N120">
            <v>127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</row>
        <row r="121">
          <cell r="F121">
            <v>119</v>
          </cell>
          <cell r="G121">
            <v>3820.7031333347636</v>
          </cell>
          <cell r="N121">
            <v>128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</row>
        <row r="122">
          <cell r="F122">
            <v>120</v>
          </cell>
          <cell r="G122">
            <v>4095</v>
          </cell>
          <cell r="N122">
            <v>129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</row>
        <row r="123">
          <cell r="F123">
            <v>121</v>
          </cell>
          <cell r="G123">
            <v>4388.9841025486576</v>
          </cell>
          <cell r="N123">
            <v>130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</row>
        <row r="124">
          <cell r="F124">
            <v>122</v>
          </cell>
          <cell r="G124">
            <v>4704.0684620678521</v>
          </cell>
          <cell r="N124">
            <v>131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</row>
        <row r="125">
          <cell r="F125">
            <v>123</v>
          </cell>
          <cell r="G125">
            <v>5041.7675170607781</v>
          </cell>
          <cell r="N125">
            <v>132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</row>
        <row r="126">
          <cell r="F126">
            <v>124</v>
          </cell>
          <cell r="G126">
            <v>5403.704402525771</v>
          </cell>
          <cell r="N126">
            <v>133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</row>
        <row r="127">
          <cell r="F127">
            <v>125</v>
          </cell>
          <cell r="G127">
            <v>5791.6187514801986</v>
          </cell>
          <cell r="N127">
            <v>134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</row>
        <row r="128">
          <cell r="F128">
            <v>126</v>
          </cell>
          <cell r="G128">
            <v>6207.3750564265865</v>
          </cell>
          <cell r="N128">
            <v>135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</row>
        <row r="129">
          <cell r="F129">
            <v>127</v>
          </cell>
          <cell r="G129">
            <v>6652.971630950271</v>
          </cell>
          <cell r="N129">
            <v>136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</row>
        <row r="130">
          <cell r="F130">
            <v>128</v>
          </cell>
          <cell r="G130">
            <v>7130.5502145218443</v>
          </cell>
          <cell r="N130">
            <v>137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</row>
        <row r="131">
          <cell r="F131">
            <v>129</v>
          </cell>
          <cell r="G131">
            <v>7642.4062666695281</v>
          </cell>
          <cell r="N131">
            <v>138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</row>
        <row r="132">
          <cell r="F132">
            <v>130</v>
          </cell>
          <cell r="G132">
            <v>8191</v>
          </cell>
          <cell r="N132">
            <v>139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</row>
        <row r="133">
          <cell r="F133">
            <v>131</v>
          </cell>
          <cell r="G133">
            <v>8778.9682050973151</v>
          </cell>
          <cell r="N133">
            <v>140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</row>
        <row r="134">
          <cell r="F134">
            <v>132</v>
          </cell>
          <cell r="G134">
            <v>9409.1369241357042</v>
          </cell>
          <cell r="N134">
            <v>141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</row>
        <row r="135">
          <cell r="F135">
            <v>133</v>
          </cell>
          <cell r="G135">
            <v>10084.535034121556</v>
          </cell>
          <cell r="N135">
            <v>142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</row>
        <row r="136">
          <cell r="F136">
            <v>134</v>
          </cell>
          <cell r="G136">
            <v>10808.408805051544</v>
          </cell>
          <cell r="N136">
            <v>143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</row>
        <row r="137">
          <cell r="F137">
            <v>135</v>
          </cell>
          <cell r="G137">
            <v>11584.237502960397</v>
          </cell>
          <cell r="N137">
            <v>144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</row>
        <row r="138">
          <cell r="F138">
            <v>136</v>
          </cell>
          <cell r="G138">
            <v>12415.750112853173</v>
          </cell>
          <cell r="N138">
            <v>145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</row>
        <row r="139">
          <cell r="F139">
            <v>137</v>
          </cell>
          <cell r="G139">
            <v>13306.943261900544</v>
          </cell>
          <cell r="N139">
            <v>146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</row>
        <row r="140">
          <cell r="F140">
            <v>138</v>
          </cell>
          <cell r="G140">
            <v>14262.10042904369</v>
          </cell>
          <cell r="N140">
            <v>147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</row>
        <row r="141">
          <cell r="F141">
            <v>139</v>
          </cell>
          <cell r="G141">
            <v>15285.812533339058</v>
          </cell>
          <cell r="N141">
            <v>148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</row>
        <row r="142">
          <cell r="F142">
            <v>140</v>
          </cell>
          <cell r="G142">
            <v>16383</v>
          </cell>
          <cell r="N142">
            <v>149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</row>
        <row r="143">
          <cell r="F143">
            <v>141</v>
          </cell>
          <cell r="G143">
            <v>17558.936410194601</v>
          </cell>
          <cell r="N143">
            <v>150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</row>
        <row r="144">
          <cell r="F144">
            <v>142</v>
          </cell>
          <cell r="G144">
            <v>18819.273848271412</v>
          </cell>
          <cell r="N144">
            <v>151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</row>
        <row r="145">
          <cell r="F145">
            <v>143</v>
          </cell>
          <cell r="G145">
            <v>20170.070068243116</v>
          </cell>
          <cell r="N145">
            <v>152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</row>
        <row r="146">
          <cell r="F146">
            <v>144</v>
          </cell>
          <cell r="G146">
            <v>21617.817610103088</v>
          </cell>
          <cell r="N146">
            <v>153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</row>
        <row r="147">
          <cell r="F147">
            <v>145</v>
          </cell>
          <cell r="G147">
            <v>23169.475005920798</v>
          </cell>
          <cell r="N147">
            <v>154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</row>
        <row r="148">
          <cell r="F148">
            <v>146</v>
          </cell>
          <cell r="G148">
            <v>24832.50022570635</v>
          </cell>
          <cell r="N148">
            <v>155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</row>
        <row r="149">
          <cell r="F149">
            <v>147</v>
          </cell>
          <cell r="G149">
            <v>26614.886523801088</v>
          </cell>
          <cell r="N149">
            <v>156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</row>
        <row r="150">
          <cell r="F150">
            <v>148</v>
          </cell>
          <cell r="G150">
            <v>28525.200858087381</v>
          </cell>
          <cell r="N150">
            <v>157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</row>
        <row r="151">
          <cell r="F151">
            <v>149</v>
          </cell>
          <cell r="G151">
            <v>30572.62506667812</v>
          </cell>
          <cell r="N151">
            <v>158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</row>
        <row r="152">
          <cell r="F152">
            <v>150</v>
          </cell>
          <cell r="G152">
            <v>32767</v>
          </cell>
          <cell r="N152">
            <v>159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</row>
        <row r="153">
          <cell r="N153">
            <v>160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</row>
        <row r="154">
          <cell r="N154">
            <v>161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</row>
        <row r="155">
          <cell r="N155">
            <v>162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</row>
        <row r="156">
          <cell r="N156">
            <v>163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</row>
        <row r="157">
          <cell r="N157">
            <v>164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</row>
        <row r="158">
          <cell r="N158">
            <v>165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</row>
        <row r="159">
          <cell r="N159">
            <v>166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</row>
        <row r="160">
          <cell r="N160">
            <v>167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</row>
        <row r="161">
          <cell r="N161">
            <v>168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</row>
        <row r="162">
          <cell r="N162">
            <v>169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</row>
        <row r="163">
          <cell r="N163">
            <v>170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D2">
            <v>500</v>
          </cell>
          <cell r="AE2">
            <v>200</v>
          </cell>
          <cell r="AF2">
            <v>200</v>
          </cell>
          <cell r="AG2">
            <v>0</v>
          </cell>
          <cell r="AH2">
            <v>0</v>
          </cell>
          <cell r="AI2">
            <v>100</v>
          </cell>
        </row>
        <row r="4">
          <cell r="S4">
            <v>3.301579276669484</v>
          </cell>
          <cell r="T4">
            <v>4.0057487176130557</v>
          </cell>
          <cell r="U4">
            <v>4.2565036636761029</v>
          </cell>
          <cell r="V4">
            <v>3.3562706551221395</v>
          </cell>
          <cell r="W4">
            <v>1.7550190606299467</v>
          </cell>
        </row>
        <row r="5">
          <cell r="S5">
            <v>3.5385450531941309</v>
          </cell>
          <cell r="T5">
            <v>4.3729574914048808</v>
          </cell>
          <cell r="U5">
            <v>4.7379178238780568</v>
          </cell>
          <cell r="V5">
            <v>3.8360903380584515</v>
          </cell>
          <cell r="W5">
            <v>2.0647740222048903</v>
          </cell>
          <cell r="AJ5">
            <v>0</v>
          </cell>
          <cell r="AK5">
            <v>1</v>
          </cell>
          <cell r="AL5">
            <v>0</v>
          </cell>
        </row>
        <row r="6">
          <cell r="S6">
            <v>3.7925186840025358</v>
          </cell>
          <cell r="T6">
            <v>4.7416054390315399</v>
          </cell>
          <cell r="U6">
            <v>5.2162445871259582</v>
          </cell>
          <cell r="V6">
            <v>4.2616074646240509</v>
          </cell>
          <cell r="W6">
            <v>2.2964498953609902</v>
          </cell>
        </row>
        <row r="7">
          <cell r="S7">
            <v>4.0647208816869824</v>
          </cell>
          <cell r="T7">
            <v>5.1013523064929878</v>
          </cell>
          <cell r="U7">
            <v>5.6418940596115075</v>
          </cell>
          <cell r="V7">
            <v>4.6222318266889175</v>
          </cell>
          <cell r="W7">
            <v>2.5421977482120637</v>
          </cell>
          <cell r="AJ7">
            <v>0.6</v>
          </cell>
          <cell r="AK7">
            <v>1</v>
          </cell>
          <cell r="AL7">
            <v>24</v>
          </cell>
        </row>
        <row r="8">
          <cell r="S8">
            <v>4.3564599736092422</v>
          </cell>
          <cell r="T8">
            <v>5.390000269548505</v>
          </cell>
          <cell r="U8">
            <v>5.9146714683889243</v>
          </cell>
          <cell r="V8">
            <v>4.829158208476553</v>
          </cell>
          <cell r="W8">
            <v>2.6219200604110853</v>
          </cell>
          <cell r="AJ8">
            <v>0.4</v>
          </cell>
          <cell r="AK8">
            <v>2</v>
          </cell>
          <cell r="AL8">
            <v>8</v>
          </cell>
        </row>
        <row r="9">
          <cell r="S9">
            <v>4.6691381903159304</v>
          </cell>
          <cell r="T9">
            <v>5.8275002585885893</v>
          </cell>
          <cell r="U9">
            <v>6.3893466122555971</v>
          </cell>
          <cell r="V9">
            <v>5.2981486797665625</v>
          </cell>
          <cell r="W9">
            <v>2.9714149570392223</v>
          </cell>
        </row>
        <row r="10">
          <cell r="S10">
            <v>5.0042584052953565</v>
          </cell>
          <cell r="T10">
            <v>6.348145114187858</v>
          </cell>
          <cell r="U10">
            <v>7.039028738638855</v>
          </cell>
          <cell r="V10">
            <v>5.6754640798982869</v>
          </cell>
          <cell r="W10">
            <v>2.9484601579872187</v>
          </cell>
        </row>
        <row r="11">
          <cell r="S11">
            <v>5.3634313584697573</v>
          </cell>
          <cell r="T11">
            <v>6.4829494706873092</v>
          </cell>
          <cell r="U11">
            <v>6.805355185245098</v>
          </cell>
          <cell r="V11">
            <v>5.4022691408134094</v>
          </cell>
          <cell r="W11">
            <v>2.9670526156587975</v>
          </cell>
        </row>
        <row r="12">
          <cell r="S12">
            <v>5.7483833981428631</v>
          </cell>
          <cell r="T12">
            <v>7.1102250893535697</v>
          </cell>
          <cell r="U12">
            <v>7.9458549138438315</v>
          </cell>
          <cell r="V12">
            <v>6.7680879980519819</v>
          </cell>
          <cell r="W12">
            <v>3.7217559200085297</v>
          </cell>
        </row>
        <row r="13">
          <cell r="S13">
            <v>6.1609647786137174</v>
          </cell>
          <cell r="T13">
            <v>7.8911158430917041</v>
          </cell>
          <cell r="U13">
            <v>8.7976829473360709</v>
          </cell>
          <cell r="V13">
            <v>7.4300716084996523</v>
          </cell>
          <cell r="W13">
            <v>4.2505555624872571</v>
          </cell>
        </row>
        <row r="14">
          <cell r="S14">
            <v>6.6031585533389716</v>
          </cell>
          <cell r="T14">
            <v>8.412706183936784</v>
          </cell>
          <cell r="U14">
            <v>9.5583127221793944</v>
          </cell>
          <cell r="V14">
            <v>7.825515307726846</v>
          </cell>
          <cell r="W14">
            <v>4.5811655858719362</v>
          </cell>
        </row>
        <row r="15">
          <cell r="S15">
            <v>7.0770901063882548</v>
          </cell>
          <cell r="T15">
            <v>8.8630708549544863</v>
          </cell>
          <cell r="U15">
            <v>10.128844123345857</v>
          </cell>
          <cell r="V15">
            <v>8.9007866127133966</v>
          </cell>
          <cell r="W15">
            <v>4.9366928803899413</v>
          </cell>
          <cell r="AD15">
            <v>0.3</v>
          </cell>
          <cell r="AE15">
            <v>0.5</v>
          </cell>
          <cell r="AF15">
            <v>1.6666666666666667</v>
          </cell>
        </row>
        <row r="16">
          <cell r="S16">
            <v>7.5850373680050751</v>
          </cell>
          <cell r="T16">
            <v>10.062409219974484</v>
          </cell>
          <cell r="U16">
            <v>11.248414547532178</v>
          </cell>
          <cell r="V16">
            <v>9.6174556648753224</v>
          </cell>
          <cell r="W16">
            <v>5.4638305151119226</v>
          </cell>
          <cell r="AD16">
            <v>0.2</v>
          </cell>
          <cell r="AE16">
            <v>0.2</v>
          </cell>
          <cell r="AF16">
            <v>1</v>
          </cell>
        </row>
        <row r="17">
          <cell r="S17">
            <v>8.1294417633739613</v>
          </cell>
          <cell r="T17">
            <v>10.104840528711506</v>
          </cell>
          <cell r="U17">
            <v>11.381498374356227</v>
          </cell>
          <cell r="V17">
            <v>9.3210190241238422</v>
          </cell>
          <cell r="W17">
            <v>5.0933116378743506</v>
          </cell>
          <cell r="AD17">
            <v>0.2</v>
          </cell>
          <cell r="AE17">
            <v>0.5</v>
          </cell>
          <cell r="AF17">
            <v>2.5</v>
          </cell>
        </row>
        <row r="18">
          <cell r="S18">
            <v>8.7129199472184666</v>
          </cell>
          <cell r="T18">
            <v>11.104861686258573</v>
          </cell>
          <cell r="U18">
            <v>12.590584844217148</v>
          </cell>
          <cell r="V18">
            <v>10.598052198117657</v>
          </cell>
          <cell r="W18">
            <v>6.0803600073774788</v>
          </cell>
        </row>
        <row r="19">
          <cell r="S19">
            <v>9.338276380631882</v>
          </cell>
          <cell r="T19">
            <v>12.007492964323077</v>
          </cell>
          <cell r="U19">
            <v>13.376907614716941</v>
          </cell>
          <cell r="V19">
            <v>11.626271351329862</v>
          </cell>
          <cell r="W19">
            <v>6.9488886109986296</v>
          </cell>
        </row>
        <row r="20">
          <cell r="S20">
            <v>10.00851681059072</v>
          </cell>
          <cell r="T20">
            <v>12.378753807142473</v>
          </cell>
          <cell r="U20">
            <v>13.706399445591472</v>
          </cell>
          <cell r="V20">
            <v>11.574914009800366</v>
          </cell>
          <cell r="W20">
            <v>6.0267262739382517</v>
          </cell>
          <cell r="AD20">
            <v>0</v>
          </cell>
          <cell r="AE20">
            <v>0</v>
          </cell>
          <cell r="AF20" t="e">
            <v>#DIV/0!</v>
          </cell>
        </row>
        <row r="21">
          <cell r="S21">
            <v>10.726862716939507</v>
          </cell>
          <cell r="T21">
            <v>13.949649929740161</v>
          </cell>
          <cell r="U21">
            <v>16.249502999918548</v>
          </cell>
          <cell r="V21">
            <v>13.639606237173552</v>
          </cell>
          <cell r="W21">
            <v>7.4608395048378071</v>
          </cell>
          <cell r="AD21">
            <v>0.1</v>
          </cell>
          <cell r="AE21">
            <v>0.1</v>
          </cell>
          <cell r="AF21">
            <v>1</v>
          </cell>
        </row>
        <row r="22">
          <cell r="S22">
            <v>11.496766796285726</v>
          </cell>
          <cell r="T22">
            <v>14.862618437429063</v>
          </cell>
          <cell r="U22">
            <v>16.55744009748426</v>
          </cell>
          <cell r="V22">
            <v>13.69169388932562</v>
          </cell>
          <cell r="W22">
            <v>7.9467232639674563</v>
          </cell>
          <cell r="AD22">
            <v>0</v>
          </cell>
          <cell r="AE22">
            <v>0</v>
          </cell>
          <cell r="AF22" t="e">
            <v>#DIV/0!</v>
          </cell>
        </row>
        <row r="23">
          <cell r="S23">
            <v>12.321929557227435</v>
          </cell>
          <cell r="T23">
            <v>15.429896387529396</v>
          </cell>
          <cell r="U23">
            <v>16.942795230657964</v>
          </cell>
          <cell r="V23">
            <v>14.475585704813511</v>
          </cell>
          <cell r="W23">
            <v>7.9515617196322239</v>
          </cell>
          <cell r="AD23">
            <v>0.2</v>
          </cell>
          <cell r="AE23">
            <v>0.2</v>
          </cell>
          <cell r="AF23">
            <v>1</v>
          </cell>
        </row>
        <row r="24">
          <cell r="S24">
            <v>13.206317106677943</v>
          </cell>
          <cell r="T24">
            <v>16.628235833858753</v>
          </cell>
          <cell r="U24">
            <v>19.060523265296126</v>
          </cell>
          <cell r="V24">
            <v>16.11658314626456</v>
          </cell>
          <cell r="W24">
            <v>9.451789036600033</v>
          </cell>
        </row>
        <row r="25">
          <cell r="S25">
            <v>14.154180212776481</v>
          </cell>
          <cell r="T25">
            <v>18.247606574024616</v>
          </cell>
          <cell r="U25">
            <v>20.774774667816786</v>
          </cell>
          <cell r="V25">
            <v>17.632074256469139</v>
          </cell>
          <cell r="W25">
            <v>9.997915590934781</v>
          </cell>
        </row>
        <row r="26">
          <cell r="S26">
            <v>15.17007473601015</v>
          </cell>
          <cell r="T26">
            <v>19.019174283174948</v>
          </cell>
          <cell r="U26">
            <v>21.067860740680686</v>
          </cell>
          <cell r="V26">
            <v>17.703313545432394</v>
          </cell>
          <cell r="W26">
            <v>9.492272569044772</v>
          </cell>
        </row>
        <row r="27">
          <cell r="S27">
            <v>16.258883526747951</v>
          </cell>
          <cell r="T27">
            <v>20.994884972740977</v>
          </cell>
          <cell r="U27">
            <v>23.973952470715318</v>
          </cell>
          <cell r="V27">
            <v>20.040496062984573</v>
          </cell>
          <cell r="W27">
            <v>11.16539761946332</v>
          </cell>
        </row>
        <row r="28">
          <cell r="S28">
            <v>17.42583989443699</v>
          </cell>
          <cell r="T28">
            <v>22.297438079941202</v>
          </cell>
          <cell r="U28">
            <v>24.991986556164989</v>
          </cell>
          <cell r="V28">
            <v>21.030149641573388</v>
          </cell>
          <cell r="W28">
            <v>11.432959937559872</v>
          </cell>
        </row>
        <row r="29">
          <cell r="S29">
            <v>18.676552761263707</v>
          </cell>
          <cell r="T29">
            <v>23.750604535683692</v>
          </cell>
          <cell r="U29">
            <v>26.627546722035561</v>
          </cell>
          <cell r="V29">
            <v>21.943313171130086</v>
          </cell>
          <cell r="W29">
            <v>12.290927010553759</v>
          </cell>
        </row>
        <row r="30">
          <cell r="S30">
            <v>20.017033621181469</v>
          </cell>
          <cell r="T30">
            <v>25.425223745417838</v>
          </cell>
          <cell r="U30">
            <v>28.397828085644562</v>
          </cell>
          <cell r="V30">
            <v>23.600191882358104</v>
          </cell>
          <cell r="W30">
            <v>13.332535509094015</v>
          </cell>
        </row>
        <row r="31">
          <cell r="S31">
            <v>21.45372543387893</v>
          </cell>
          <cell r="T31">
            <v>27.01391669217719</v>
          </cell>
          <cell r="U31">
            <v>29.671276156687725</v>
          </cell>
          <cell r="V31">
            <v>25.210453861380188</v>
          </cell>
          <cell r="W31">
            <v>14.909334446745675</v>
          </cell>
        </row>
        <row r="32">
          <cell r="S32">
            <v>22.993533592571453</v>
          </cell>
          <cell r="T32">
            <v>29.539997284927551</v>
          </cell>
          <cell r="U32">
            <v>34.193500169971742</v>
          </cell>
          <cell r="V32">
            <v>29.653733073472608</v>
          </cell>
          <cell r="W32">
            <v>16.776596113891969</v>
          </cell>
        </row>
        <row r="33">
          <cell r="S33">
            <v>24.643859114454926</v>
          </cell>
          <cell r="T33">
            <v>31.509217998053202</v>
          </cell>
          <cell r="U33">
            <v>35.586651164986563</v>
          </cell>
          <cell r="V33">
            <v>29.838091358934946</v>
          </cell>
          <cell r="W33">
            <v>16.892672166111794</v>
          </cell>
        </row>
        <row r="34">
          <cell r="S34">
            <v>26.412634213355773</v>
          </cell>
          <cell r="T34">
            <v>34.096865720090534</v>
          </cell>
          <cell r="U34">
            <v>38.325704527967673</v>
          </cell>
          <cell r="V34">
            <v>31.856913224499408</v>
          </cell>
          <cell r="W34">
            <v>18.294413005475576</v>
          </cell>
        </row>
        <row r="35">
          <cell r="S35">
            <v>28.308360425553076</v>
          </cell>
          <cell r="T35">
            <v>36.210668832445549</v>
          </cell>
          <cell r="U35">
            <v>40.319228110203483</v>
          </cell>
          <cell r="V35">
            <v>34.333333314652236</v>
          </cell>
          <cell r="W35">
            <v>19.235247794309004</v>
          </cell>
        </row>
        <row r="36">
          <cell r="S36">
            <v>30.3401494720203</v>
          </cell>
          <cell r="T36">
            <v>37.524868386794594</v>
          </cell>
          <cell r="U36">
            <v>42.159568434116977</v>
          </cell>
          <cell r="V36">
            <v>36.106049239140475</v>
          </cell>
          <cell r="W36">
            <v>20.357454876015282</v>
          </cell>
        </row>
        <row r="37">
          <cell r="S37">
            <v>32.517767053495845</v>
          </cell>
          <cell r="T37">
            <v>41.468787244598957</v>
          </cell>
          <cell r="U37">
            <v>47.521187549283127</v>
          </cell>
          <cell r="V37">
            <v>40.445138288241083</v>
          </cell>
          <cell r="W37">
            <v>22.499551644974815</v>
          </cell>
        </row>
        <row r="38">
          <cell r="S38">
            <v>34.851679788873923</v>
          </cell>
          <cell r="T38">
            <v>45.152835477131134</v>
          </cell>
          <cell r="U38">
            <v>51.22532515745138</v>
          </cell>
          <cell r="V38">
            <v>42.41385911589191</v>
          </cell>
          <cell r="W38">
            <v>23.634524458487078</v>
          </cell>
        </row>
        <row r="39">
          <cell r="S39">
            <v>37.353105522527528</v>
          </cell>
          <cell r="T39">
            <v>48.321504768596242</v>
          </cell>
          <cell r="U39">
            <v>53.309474206200321</v>
          </cell>
          <cell r="V39">
            <v>44.243018719306065</v>
          </cell>
          <cell r="W39">
            <v>23.506438507189046</v>
          </cell>
        </row>
        <row r="40">
          <cell r="S40">
            <v>40.03406724236288</v>
          </cell>
          <cell r="T40">
            <v>50.733909326708613</v>
          </cell>
          <cell r="U40">
            <v>57.017942885682601</v>
          </cell>
          <cell r="V40">
            <v>46.001121722715084</v>
          </cell>
          <cell r="W40">
            <v>26.901413666991516</v>
          </cell>
        </row>
        <row r="41">
          <cell r="S41">
            <v>42.907450867757916</v>
          </cell>
          <cell r="T41">
            <v>54.181820289233201</v>
          </cell>
          <cell r="U41">
            <v>59.327252939814457</v>
          </cell>
          <cell r="V41">
            <v>49.393219297181076</v>
          </cell>
          <cell r="W41">
            <v>27.900054143174202</v>
          </cell>
        </row>
        <row r="42">
          <cell r="S42">
            <v>45.987067185142905</v>
          </cell>
          <cell r="T42">
            <v>57.288173051836793</v>
          </cell>
          <cell r="U42">
            <v>63.419615445035902</v>
          </cell>
          <cell r="V42">
            <v>53.92050680542377</v>
          </cell>
          <cell r="W42">
            <v>30.829529897149428</v>
          </cell>
        </row>
        <row r="43">
          <cell r="S43">
            <v>49.287718228909853</v>
          </cell>
          <cell r="T43">
            <v>61.099366902564498</v>
          </cell>
          <cell r="U43">
            <v>69.705600744244066</v>
          </cell>
          <cell r="V43">
            <v>59.871140272948878</v>
          </cell>
          <cell r="W43">
            <v>33.969272006234064</v>
          </cell>
        </row>
        <row r="44">
          <cell r="S44">
            <v>52.825268426711432</v>
          </cell>
          <cell r="T44">
            <v>67.417743251686829</v>
          </cell>
          <cell r="U44">
            <v>76.438705597610351</v>
          </cell>
          <cell r="V44">
            <v>64.755256849242642</v>
          </cell>
          <cell r="W44">
            <v>37.148082544202907</v>
          </cell>
        </row>
        <row r="45">
          <cell r="S45">
            <v>56.616720851106265</v>
          </cell>
          <cell r="T45">
            <v>74.853147244352272</v>
          </cell>
          <cell r="U45">
            <v>84.245763522632615</v>
          </cell>
          <cell r="V45">
            <v>71.327185629192286</v>
          </cell>
          <cell r="W45">
            <v>39.948493944401321</v>
          </cell>
        </row>
        <row r="46">
          <cell r="S46">
            <v>60.680298944040715</v>
          </cell>
          <cell r="T46">
            <v>77.461225048165375</v>
          </cell>
          <cell r="U46">
            <v>87.520707942075205</v>
          </cell>
          <cell r="V46">
            <v>71.918297273384269</v>
          </cell>
          <cell r="W46">
            <v>40.262703058230272</v>
          </cell>
        </row>
        <row r="47">
          <cell r="S47">
            <v>65.03553410699169</v>
          </cell>
          <cell r="T47">
            <v>82.771289784351893</v>
          </cell>
          <cell r="U47">
            <v>92.039762995292904</v>
          </cell>
          <cell r="V47">
            <v>77.00361463320769</v>
          </cell>
          <cell r="W47">
            <v>42.676980576238066</v>
          </cell>
        </row>
        <row r="48">
          <cell r="S48">
            <v>69.703359577747733</v>
          </cell>
          <cell r="T48">
            <v>88.856975544656279</v>
          </cell>
          <cell r="U48">
            <v>98.573564069574786</v>
          </cell>
          <cell r="V48">
            <v>82.894221683162641</v>
          </cell>
          <cell r="W48">
            <v>45.864737089580899</v>
          </cell>
        </row>
        <row r="49">
          <cell r="S49">
            <v>74.706211045054602</v>
          </cell>
          <cell r="T49">
            <v>94.466986274591363</v>
          </cell>
          <cell r="U49">
            <v>104.93660520158119</v>
          </cell>
          <cell r="V49">
            <v>87.833465751732092</v>
          </cell>
          <cell r="W49">
            <v>46.913862458638619</v>
          </cell>
        </row>
        <row r="50">
          <cell r="S50">
            <v>80.068134484726215</v>
          </cell>
          <cell r="T50">
            <v>101.36608396847578</v>
          </cell>
          <cell r="U50">
            <v>112.79118286538915</v>
          </cell>
          <cell r="V50">
            <v>93.749486361063418</v>
          </cell>
          <cell r="W50">
            <v>50.277105269295248</v>
          </cell>
        </row>
        <row r="51">
          <cell r="S51">
            <v>85.814901735516059</v>
          </cell>
          <cell r="T51">
            <v>107.34291648566955</v>
          </cell>
          <cell r="U51">
            <v>121.26962786293393</v>
          </cell>
          <cell r="V51">
            <v>96.169074883359372</v>
          </cell>
          <cell r="W51">
            <v>53.349627282773668</v>
          </cell>
        </row>
        <row r="52">
          <cell r="S52">
            <v>91.97413437028581</v>
          </cell>
          <cell r="T52">
            <v>116.64859859292187</v>
          </cell>
          <cell r="U52">
            <v>126.48438717593126</v>
          </cell>
          <cell r="V52">
            <v>102.87802012537895</v>
          </cell>
          <cell r="W52">
            <v>60.446778195834099</v>
          </cell>
        </row>
        <row r="53">
          <cell r="S53">
            <v>98.575436457819478</v>
          </cell>
          <cell r="T53">
            <v>125.21373380512864</v>
          </cell>
          <cell r="U53">
            <v>135.21999276697875</v>
          </cell>
          <cell r="V53">
            <v>115.18817681027645</v>
          </cell>
          <cell r="W53">
            <v>66.016829580804824</v>
          </cell>
        </row>
        <row r="54">
          <cell r="S54">
            <v>105.65053685342286</v>
          </cell>
          <cell r="T54">
            <v>126.83884543528279</v>
          </cell>
          <cell r="U54">
            <v>143.64978785153039</v>
          </cell>
          <cell r="V54">
            <v>123.67660863686388</v>
          </cell>
          <cell r="W54">
            <v>67.717268826051964</v>
          </cell>
        </row>
        <row r="55">
          <cell r="S55">
            <v>113.23344170221276</v>
          </cell>
          <cell r="T55">
            <v>144.24687475509609</v>
          </cell>
          <cell r="U55">
            <v>165.86419369142277</v>
          </cell>
          <cell r="V55">
            <v>138.34190787351508</v>
          </cell>
          <cell r="W55">
            <v>74.60478157150726</v>
          </cell>
        </row>
        <row r="56">
          <cell r="S56">
            <v>121.36059788808052</v>
          </cell>
          <cell r="T56">
            <v>157.24517530695266</v>
          </cell>
          <cell r="U56">
            <v>179.61038394870866</v>
          </cell>
          <cell r="V56">
            <v>143.06935468448</v>
          </cell>
          <cell r="W56">
            <v>79.140541181885055</v>
          </cell>
        </row>
        <row r="57">
          <cell r="S57">
            <v>130.07106821398406</v>
          </cell>
          <cell r="T57">
            <v>168.80317023052703</v>
          </cell>
          <cell r="U57">
            <v>179.57703873908986</v>
          </cell>
          <cell r="V57">
            <v>148.60750202088911</v>
          </cell>
          <cell r="W57">
            <v>79.635822534567296</v>
          </cell>
        </row>
        <row r="58">
          <cell r="S58">
            <v>139.40671915549592</v>
          </cell>
          <cell r="T58">
            <v>173.20405960983817</v>
          </cell>
          <cell r="U58">
            <v>190.05706971502195</v>
          </cell>
          <cell r="V58">
            <v>156.57904780639592</v>
          </cell>
          <cell r="W58">
            <v>85.783897098642001</v>
          </cell>
        </row>
        <row r="59">
          <cell r="S59">
            <v>149.4124220901092</v>
          </cell>
          <cell r="T59">
            <v>183.7550058923598</v>
          </cell>
          <cell r="U59">
            <v>204.4209482275096</v>
          </cell>
          <cell r="V59">
            <v>167.69104458551737</v>
          </cell>
          <cell r="W59">
            <v>91.985654064828623</v>
          </cell>
        </row>
        <row r="60">
          <cell r="S60">
            <v>160.13626896945243</v>
          </cell>
          <cell r="T60">
            <v>203.34712407264396</v>
          </cell>
          <cell r="U60">
            <v>220.89541015527629</v>
          </cell>
          <cell r="V60">
            <v>180.68009210843866</v>
          </cell>
          <cell r="W60">
            <v>100.77431646687455</v>
          </cell>
        </row>
        <row r="61">
          <cell r="S61">
            <v>171.62980347103075</v>
          </cell>
          <cell r="T61">
            <v>211.02775998721108</v>
          </cell>
          <cell r="U61">
            <v>236.36917270020831</v>
          </cell>
          <cell r="V61">
            <v>196.48115766203091</v>
          </cell>
          <cell r="W61">
            <v>107.16948523492761</v>
          </cell>
        </row>
        <row r="62">
          <cell r="S62">
            <v>183.94826874057389</v>
          </cell>
          <cell r="T62">
            <v>233.18461249513894</v>
          </cell>
          <cell r="U62">
            <v>256.13252519549087</v>
          </cell>
          <cell r="V62">
            <v>209.64311385567453</v>
          </cell>
          <cell r="W62">
            <v>118.15452088971665</v>
          </cell>
        </row>
        <row r="63">
          <cell r="S63">
            <v>197.15087291563759</v>
          </cell>
          <cell r="T63">
            <v>244.49217221494973</v>
          </cell>
          <cell r="U63">
            <v>272.02456977574093</v>
          </cell>
          <cell r="V63">
            <v>226.88157076619473</v>
          </cell>
          <cell r="W63">
            <v>131.08741213099938</v>
          </cell>
        </row>
        <row r="64">
          <cell r="S64">
            <v>211.30107370684573</v>
          </cell>
          <cell r="T64">
            <v>268.4895381165893</v>
          </cell>
          <cell r="U64">
            <v>296.7025367969095</v>
          </cell>
          <cell r="V64">
            <v>249.19130261845248</v>
          </cell>
          <cell r="W64">
            <v>136.55899286137969</v>
          </cell>
        </row>
        <row r="65">
          <cell r="S65">
            <v>226.46688340442415</v>
          </cell>
          <cell r="T65">
            <v>284.49279404397521</v>
          </cell>
          <cell r="U65">
            <v>321.29741481588007</v>
          </cell>
          <cell r="V65">
            <v>269.52318373124945</v>
          </cell>
          <cell r="W65">
            <v>156.76576384233385</v>
          </cell>
        </row>
        <row r="66">
          <cell r="S66">
            <v>242.7211957761624</v>
          </cell>
          <cell r="T66">
            <v>310.01647292750204</v>
          </cell>
          <cell r="U66">
            <v>343.18555438296426</v>
          </cell>
          <cell r="V66">
            <v>291.65722101156689</v>
          </cell>
          <cell r="W66">
            <v>162.3233625504804</v>
          </cell>
        </row>
        <row r="67">
          <cell r="S67">
            <v>260.14213642796676</v>
          </cell>
          <cell r="T67">
            <v>330.29960671351364</v>
          </cell>
          <cell r="U67">
            <v>371.77042506787166</v>
          </cell>
          <cell r="V67">
            <v>313.18035447896546</v>
          </cell>
          <cell r="W67">
            <v>169.11169706341661</v>
          </cell>
        </row>
        <row r="68">
          <cell r="S68">
            <v>278.81343831099184</v>
          </cell>
          <cell r="T68">
            <v>351.73076605635197</v>
          </cell>
          <cell r="U68">
            <v>403.78738129594694</v>
          </cell>
          <cell r="V68">
            <v>330.75838775835746</v>
          </cell>
          <cell r="W68">
            <v>170.12286492105204</v>
          </cell>
        </row>
        <row r="69">
          <cell r="S69">
            <v>298.82484418021977</v>
          </cell>
          <cell r="T69">
            <v>382.07760975614201</v>
          </cell>
          <cell r="U69">
            <v>426.61613198699433</v>
          </cell>
          <cell r="V69">
            <v>333.01373476450044</v>
          </cell>
          <cell r="W69">
            <v>191.34232498857773</v>
          </cell>
        </row>
        <row r="70">
          <cell r="S70">
            <v>320.27253793890213</v>
          </cell>
          <cell r="T70">
            <v>409.83054768109287</v>
          </cell>
          <cell r="U70">
            <v>437.00566235417045</v>
          </cell>
          <cell r="V70">
            <v>356.6717127632719</v>
          </cell>
          <cell r="W70">
            <v>200.61597454919865</v>
          </cell>
        </row>
        <row r="71">
          <cell r="S71">
            <v>343.25960694206515</v>
          </cell>
          <cell r="T71">
            <v>426.28093193698805</v>
          </cell>
          <cell r="U71">
            <v>451.19545365748945</v>
          </cell>
          <cell r="V71">
            <v>390.05155478895722</v>
          </cell>
          <cell r="W71">
            <v>212.19681296768476</v>
          </cell>
        </row>
        <row r="72">
          <cell r="S72">
            <v>367.89653748114324</v>
          </cell>
          <cell r="T72">
            <v>447.55370646710162</v>
          </cell>
          <cell r="U72">
            <v>513.56037303381891</v>
          </cell>
          <cell r="V72">
            <v>424.61772471956829</v>
          </cell>
          <cell r="W72">
            <v>226.67886807303194</v>
          </cell>
        </row>
        <row r="73">
          <cell r="S73">
            <v>394.30174583127882</v>
          </cell>
          <cell r="T73">
            <v>499.67462630074351</v>
          </cell>
          <cell r="U73">
            <v>565.28716660795362</v>
          </cell>
          <cell r="V73">
            <v>452.21072336511133</v>
          </cell>
          <cell r="W73">
            <v>251.30383818284417</v>
          </cell>
        </row>
        <row r="74">
          <cell r="S74">
            <v>422.60214741369236</v>
          </cell>
          <cell r="T74">
            <v>540.28637039023852</v>
          </cell>
          <cell r="U74">
            <v>589.43636321884878</v>
          </cell>
          <cell r="V74">
            <v>482.78789964569296</v>
          </cell>
          <cell r="W74">
            <v>270.55278013154839</v>
          </cell>
        </row>
        <row r="75">
          <cell r="S75">
            <v>452.93376680884739</v>
          </cell>
          <cell r="T75">
            <v>572.74724134938151</v>
          </cell>
          <cell r="U75">
            <v>612.86683237751458</v>
          </cell>
          <cell r="V75">
            <v>512.31388487090226</v>
          </cell>
          <cell r="W75">
            <v>285.35670118184225</v>
          </cell>
        </row>
        <row r="76">
          <cell r="S76">
            <v>485.44239155232663</v>
          </cell>
          <cell r="T76">
            <v>591.89476221440054</v>
          </cell>
          <cell r="U76">
            <v>660.91048783792394</v>
          </cell>
          <cell r="V76">
            <v>552.93802332726045</v>
          </cell>
          <cell r="W76">
            <v>307.01283587819398</v>
          </cell>
        </row>
        <row r="77">
          <cell r="S77">
            <v>520.28427285593352</v>
          </cell>
          <cell r="T77">
            <v>653.10025012077676</v>
          </cell>
          <cell r="U77">
            <v>739.08491485635932</v>
          </cell>
          <cell r="V77">
            <v>609.21426591501768</v>
          </cell>
          <cell r="W77">
            <v>339.07253242461411</v>
          </cell>
        </row>
        <row r="78">
          <cell r="S78">
            <v>557.62687662198186</v>
          </cell>
          <cell r="T78">
            <v>709.4611519659702</v>
          </cell>
          <cell r="U78">
            <v>789.74297664098412</v>
          </cell>
          <cell r="V78">
            <v>653.44207999718674</v>
          </cell>
          <cell r="W78">
            <v>369.34833720277857</v>
          </cell>
        </row>
        <row r="79">
          <cell r="S79">
            <v>597.64968836043954</v>
          </cell>
          <cell r="T79">
            <v>751.85456483676353</v>
          </cell>
          <cell r="U79">
            <v>831.33120770455571</v>
          </cell>
          <cell r="V79">
            <v>702.86814467605836</v>
          </cell>
          <cell r="W79">
            <v>402.62917337361978</v>
          </cell>
        </row>
        <row r="80">
          <cell r="S80">
            <v>640.54507587780608</v>
          </cell>
          <cell r="T80">
            <v>814.04284447520877</v>
          </cell>
          <cell r="U80">
            <v>911.33097301088492</v>
          </cell>
          <cell r="V80">
            <v>760.43059480250304</v>
          </cell>
          <cell r="W80">
            <v>398.72160034217632</v>
          </cell>
        </row>
        <row r="81">
          <cell r="S81">
            <v>686.51921388412848</v>
          </cell>
          <cell r="T81">
            <v>865.53954593593153</v>
          </cell>
          <cell r="U81">
            <v>973.79419966163732</v>
          </cell>
          <cell r="V81">
            <v>797.96366879362722</v>
          </cell>
          <cell r="W81">
            <v>423.97284334868709</v>
          </cell>
        </row>
        <row r="82">
          <cell r="S82">
            <v>735.79307496228648</v>
          </cell>
          <cell r="T82">
            <v>940.41142160650998</v>
          </cell>
          <cell r="U82">
            <v>1046.7285480462251</v>
          </cell>
          <cell r="V82">
            <v>818.48746339984427</v>
          </cell>
          <cell r="W82">
            <v>460.42866304583913</v>
          </cell>
        </row>
        <row r="83">
          <cell r="S83">
            <v>788.60349166255764</v>
          </cell>
          <cell r="T83">
            <v>1005.413747104818</v>
          </cell>
          <cell r="U83">
            <v>1055.6579966450681</v>
          </cell>
          <cell r="V83">
            <v>871.94687457190776</v>
          </cell>
          <cell r="W83">
            <v>479.45613307070016</v>
          </cell>
        </row>
        <row r="84">
          <cell r="S84">
            <v>845.20429482738473</v>
          </cell>
          <cell r="T84">
            <v>1023.3691180786918</v>
          </cell>
          <cell r="U84">
            <v>1122.7579742714115</v>
          </cell>
          <cell r="V84">
            <v>945.56841771482323</v>
          </cell>
          <cell r="W84">
            <v>523.23145361270599</v>
          </cell>
        </row>
        <row r="85">
          <cell r="S85">
            <v>905.86753361768569</v>
          </cell>
          <cell r="T85">
            <v>1125.0584828458086</v>
          </cell>
          <cell r="U85">
            <v>1247.0299632238639</v>
          </cell>
          <cell r="V85">
            <v>1035.3445166446691</v>
          </cell>
          <cell r="W85">
            <v>553.5269621628413</v>
          </cell>
        </row>
        <row r="86">
          <cell r="S86">
            <v>970.88478310467508</v>
          </cell>
          <cell r="T86">
            <v>1232.0371524947113</v>
          </cell>
          <cell r="U86">
            <v>1381.1208891200295</v>
          </cell>
          <cell r="V86">
            <v>1109.0003784223209</v>
          </cell>
          <cell r="W86">
            <v>614.1623157017184</v>
          </cell>
        </row>
        <row r="87">
          <cell r="S87">
            <v>1040.5685457118543</v>
          </cell>
          <cell r="T87">
            <v>1321.2249346675017</v>
          </cell>
          <cell r="U87">
            <v>1430.2117292425755</v>
          </cell>
          <cell r="V87">
            <v>1174.0200532891467</v>
          </cell>
          <cell r="W87">
            <v>664.94709244047954</v>
          </cell>
        </row>
        <row r="88">
          <cell r="S88">
            <v>1115.2537532439674</v>
          </cell>
          <cell r="T88">
            <v>1370.9082001555435</v>
          </cell>
          <cell r="U88">
            <v>1514.8867616644966</v>
          </cell>
          <cell r="V88">
            <v>1297.436005233074</v>
          </cell>
          <cell r="W88">
            <v>709.20440847592363</v>
          </cell>
        </row>
        <row r="89">
          <cell r="S89">
            <v>1195.2993767208791</v>
          </cell>
          <cell r="T89">
            <v>1492.7894953603609</v>
          </cell>
          <cell r="U89">
            <v>1666.5549285296329</v>
          </cell>
          <cell r="V89">
            <v>1423.5217408403914</v>
          </cell>
          <cell r="W89">
            <v>660.44792845387747</v>
          </cell>
        </row>
        <row r="90">
          <cell r="S90">
            <v>1281.090151755594</v>
          </cell>
          <cell r="T90">
            <v>1626.9803746936341</v>
          </cell>
          <cell r="U90">
            <v>1835.5029351937119</v>
          </cell>
          <cell r="V90">
            <v>1358.2161604173743</v>
          </cell>
          <cell r="W90">
            <v>700.66076156608324</v>
          </cell>
        </row>
        <row r="91">
          <cell r="S91">
            <v>1373.0384277682715</v>
          </cell>
          <cell r="T91">
            <v>1774.7535576717637</v>
          </cell>
          <cell r="U91">
            <v>1865.8340009617204</v>
          </cell>
          <cell r="V91">
            <v>1382.9420873794697</v>
          </cell>
          <cell r="W91">
            <v>766.14827574404808</v>
          </cell>
        </row>
        <row r="92">
          <cell r="S92">
            <v>1471.586149924573</v>
          </cell>
          <cell r="T92">
            <v>1809.7516040939954</v>
          </cell>
          <cell r="U92">
            <v>1792.3600087447339</v>
          </cell>
          <cell r="V92">
            <v>1473.2404150521725</v>
          </cell>
          <cell r="W92">
            <v>765.43103046403121</v>
          </cell>
        </row>
        <row r="93">
          <cell r="S93">
            <v>1577.2069833251153</v>
          </cell>
          <cell r="T93">
            <v>1765.2358799379908</v>
          </cell>
          <cell r="U93">
            <v>1958.3578090478222</v>
          </cell>
          <cell r="V93">
            <v>1501.3106250065575</v>
          </cell>
          <cell r="W93">
            <v>809.75177137829269</v>
          </cell>
        </row>
        <row r="94">
          <cell r="S94">
            <v>1690.4085896547767</v>
          </cell>
          <cell r="T94">
            <v>2111.0189947737017</v>
          </cell>
          <cell r="U94">
            <v>2212.7652871286118</v>
          </cell>
          <cell r="V94">
            <v>1825.9207559202514</v>
          </cell>
          <cell r="W94">
            <v>969.32923648476935</v>
          </cell>
        </row>
        <row r="95">
          <cell r="S95">
            <v>1811.7350672353678</v>
          </cell>
          <cell r="T95">
            <v>2187.7920356058094</v>
          </cell>
          <cell r="U95">
            <v>2428.1578045264323</v>
          </cell>
          <cell r="V95">
            <v>1952.502896714519</v>
          </cell>
          <cell r="W95">
            <v>1004.599870104912</v>
          </cell>
        </row>
        <row r="96">
          <cell r="S96">
            <v>1941.7695662093211</v>
          </cell>
          <cell r="T96">
            <v>2415.3337926559689</v>
          </cell>
          <cell r="U96">
            <v>2598.9720254198182</v>
          </cell>
          <cell r="V96">
            <v>2055.4386795331884</v>
          </cell>
          <cell r="W96">
            <v>1102.5818951374476</v>
          </cell>
        </row>
        <row r="97">
          <cell r="S97">
            <v>2081.1370914237377</v>
          </cell>
          <cell r="T97">
            <v>2543.189659740834</v>
          </cell>
          <cell r="U97">
            <v>2763.3817858339753</v>
          </cell>
          <cell r="V97">
            <v>2181.6003886505823</v>
          </cell>
          <cell r="W97">
            <v>1163.1541715777712</v>
          </cell>
        </row>
        <row r="98">
          <cell r="S98">
            <v>2230.5075064879311</v>
          </cell>
          <cell r="T98">
            <v>2804.5027463372026</v>
          </cell>
          <cell r="U98">
            <v>2903.776365749196</v>
          </cell>
          <cell r="V98">
            <v>2336.6258772201109</v>
          </cell>
          <cell r="W98">
            <v>1359.7987723246188</v>
          </cell>
        </row>
        <row r="99">
          <cell r="S99">
            <v>2390.5987534417582</v>
          </cell>
          <cell r="T99">
            <v>2872.8705130062299</v>
          </cell>
          <cell r="U99">
            <v>3095.6660046156831</v>
          </cell>
          <cell r="V99">
            <v>2606.98293381439</v>
          </cell>
          <cell r="W99">
            <v>1443.5743748337882</v>
          </cell>
        </row>
        <row r="100">
          <cell r="S100">
            <v>2562.1803035111952</v>
          </cell>
          <cell r="T100">
            <v>3127.2530292850206</v>
          </cell>
          <cell r="U100">
            <v>3579.3473068275853</v>
          </cell>
          <cell r="V100">
            <v>2997.7323145745104</v>
          </cell>
          <cell r="W100">
            <v>1693.7972999294034</v>
          </cell>
        </row>
        <row r="101">
          <cell r="S101">
            <v>2746.076855536543</v>
          </cell>
          <cell r="T101">
            <v>3526.6814771044665</v>
          </cell>
          <cell r="U101">
            <v>3974.0565522227625</v>
          </cell>
          <cell r="V101">
            <v>3308.3621362125632</v>
          </cell>
          <cell r="W101">
            <v>1799.5490964436503</v>
          </cell>
        </row>
        <row r="102">
          <cell r="S102">
            <v>2943.1722998491459</v>
          </cell>
          <cell r="T102">
            <v>3762.8082135029254</v>
          </cell>
          <cell r="U102">
            <v>4155.7640778267232</v>
          </cell>
          <cell r="V102">
            <v>3447.6403332465561</v>
          </cell>
          <cell r="W102">
            <v>1732.8227321052364</v>
          </cell>
        </row>
        <row r="103">
          <cell r="S103">
            <v>3154.4139666502233</v>
          </cell>
          <cell r="T103">
            <v>3944.2794379878469</v>
          </cell>
          <cell r="U103">
            <v>4371.5641898492104</v>
          </cell>
          <cell r="V103">
            <v>3381.1724841133255</v>
          </cell>
          <cell r="W103">
            <v>1769.3629510584033</v>
          </cell>
        </row>
        <row r="104">
          <cell r="S104">
            <v>3380.8171793095098</v>
          </cell>
          <cell r="T104">
            <v>4272.4389792014263</v>
          </cell>
          <cell r="U104">
            <v>4510.4067082575857</v>
          </cell>
          <cell r="V104">
            <v>3478.4733036623365</v>
          </cell>
          <cell r="W104">
            <v>1920.3872554320005</v>
          </cell>
        </row>
        <row r="105">
          <cell r="S105">
            <v>3623.4701344707792</v>
          </cell>
          <cell r="T105">
            <v>4362.8325848179593</v>
          </cell>
          <cell r="U105">
            <v>4548.1738450043485</v>
          </cell>
          <cell r="V105">
            <v>3707.8333396956223</v>
          </cell>
          <cell r="W105">
            <v>2074.3097858203364</v>
          </cell>
        </row>
        <row r="106">
          <cell r="S106">
            <v>3883.5391324186494</v>
          </cell>
          <cell r="T106">
            <v>4630.885907546035</v>
          </cell>
          <cell r="U106">
            <v>5029.5731836195046</v>
          </cell>
          <cell r="V106">
            <v>4224.6708721464456</v>
          </cell>
          <cell r="W106">
            <v>2294.0766249940425</v>
          </cell>
        </row>
        <row r="107">
          <cell r="S107">
            <v>4162.2741828474682</v>
          </cell>
          <cell r="T107">
            <v>5183.8998965025967</v>
          </cell>
          <cell r="U107">
            <v>5815.5755060425872</v>
          </cell>
          <cell r="V107">
            <v>4746.6682431136578</v>
          </cell>
          <cell r="W107">
            <v>2540.3058772189543</v>
          </cell>
        </row>
        <row r="108">
          <cell r="S108">
            <v>4461.0150129758622</v>
          </cell>
          <cell r="T108">
            <v>5634.834307619356</v>
          </cell>
          <cell r="U108">
            <v>6167.2122250305401</v>
          </cell>
          <cell r="V108">
            <v>4995.0086300202383</v>
          </cell>
          <cell r="W108">
            <v>2667.0081276489</v>
          </cell>
        </row>
        <row r="109">
          <cell r="S109">
            <v>4781.1975068834727</v>
          </cell>
          <cell r="T109">
            <v>6004.6652907472017</v>
          </cell>
          <cell r="U109">
            <v>6505.4532631804323</v>
          </cell>
          <cell r="V109">
            <v>5231.0641273925139</v>
          </cell>
          <cell r="W109">
            <v>2698.6658778796627</v>
          </cell>
        </row>
        <row r="110">
          <cell r="S110">
            <v>5124.3606070224341</v>
          </cell>
          <cell r="T110">
            <v>6328.7350160844362</v>
          </cell>
          <cell r="U110">
            <v>7003.6439255133446</v>
          </cell>
          <cell r="V110">
            <v>5329.0924300315673</v>
          </cell>
          <cell r="W110">
            <v>2846.6296138036487</v>
          </cell>
        </row>
        <row r="111">
          <cell r="S111">
            <v>5492.1537110731006</v>
          </cell>
          <cell r="T111">
            <v>6827.5231280621665</v>
          </cell>
          <cell r="U111">
            <v>6958.2651245740271</v>
          </cell>
          <cell r="V111">
            <v>5724.9071512479131</v>
          </cell>
          <cell r="W111">
            <v>3183.0035627315665</v>
          </cell>
        </row>
        <row r="112">
          <cell r="S112">
            <v>5886.3445996982919</v>
          </cell>
          <cell r="T112">
            <v>6959.269949602909</v>
          </cell>
          <cell r="U112">
            <v>7595.3615030053188</v>
          </cell>
          <cell r="V112">
            <v>6192.0703785223159</v>
          </cell>
          <cell r="W112">
            <v>3445.5266175636789</v>
          </cell>
        </row>
        <row r="113">
          <cell r="S113">
            <v>6308.8279333004321</v>
          </cell>
          <cell r="T113">
            <v>7817.0355398159154</v>
          </cell>
          <cell r="U113">
            <v>8710.3705157723016</v>
          </cell>
          <cell r="V113">
            <v>7166.3095241674018</v>
          </cell>
          <cell r="W113">
            <v>3858.6700569071982</v>
          </cell>
        </row>
        <row r="114">
          <cell r="S114">
            <v>6761.6343586190196</v>
          </cell>
          <cell r="T114">
            <v>8554.4882082000986</v>
          </cell>
          <cell r="U114">
            <v>9390.1957118525897</v>
          </cell>
          <cell r="V114">
            <v>7745.548454712145</v>
          </cell>
          <cell r="W114">
            <v>4235.1011845577596</v>
          </cell>
        </row>
        <row r="115">
          <cell r="S115">
            <v>7246.9402689415583</v>
          </cell>
          <cell r="T115">
            <v>9086.6139328801364</v>
          </cell>
          <cell r="U115">
            <v>9911.6166106327146</v>
          </cell>
          <cell r="V115">
            <v>8107.8374191055191</v>
          </cell>
          <cell r="W115">
            <v>4119.3288515132517</v>
          </cell>
        </row>
        <row r="116">
          <cell r="S116">
            <v>7767.0782648372988</v>
          </cell>
          <cell r="T116">
            <v>9711.8091715078335</v>
          </cell>
          <cell r="U116">
            <v>10676.56455770912</v>
          </cell>
          <cell r="V116">
            <v>8284.8450773496297</v>
          </cell>
          <cell r="W116">
            <v>4375.1082786001862</v>
          </cell>
        </row>
        <row r="117">
          <cell r="S117">
            <v>8324.5483656949655</v>
          </cell>
          <cell r="T117">
            <v>10377.513101535675</v>
          </cell>
          <cell r="U117">
            <v>10888.997810055298</v>
          </cell>
          <cell r="V117">
            <v>8610.4146038025356</v>
          </cell>
          <cell r="W117">
            <v>4672.3425206851971</v>
          </cell>
        </row>
        <row r="118">
          <cell r="S118">
            <v>8922.0300259516953</v>
          </cell>
          <cell r="T118">
            <v>10620.580243997101</v>
          </cell>
          <cell r="U118">
            <v>11247.078541824565</v>
          </cell>
          <cell r="V118">
            <v>9041.3339758280199</v>
          </cell>
          <cell r="W118">
            <v>4930.0628649360442</v>
          </cell>
        </row>
        <row r="119">
          <cell r="S119">
            <v>9562.3950137669453</v>
          </cell>
          <cell r="T119">
            <v>11640.496704309073</v>
          </cell>
          <cell r="U119">
            <v>12645.154787737323</v>
          </cell>
          <cell r="V119">
            <v>10501.853051124926</v>
          </cell>
          <cell r="W119">
            <v>5611.9409676120849</v>
          </cell>
        </row>
        <row r="120">
          <cell r="S120">
            <v>10248.721214044723</v>
          </cell>
          <cell r="T120">
            <v>12728.452423915354</v>
          </cell>
          <cell r="U120">
            <v>13990.513454552216</v>
          </cell>
          <cell r="V120">
            <v>11228.23643862849</v>
          </cell>
          <cell r="W120">
            <v>6151.7600180044537</v>
          </cell>
        </row>
        <row r="121">
          <cell r="S121">
            <v>10984.307422146492</v>
          </cell>
          <cell r="T121">
            <v>13645.218265383213</v>
          </cell>
          <cell r="U121">
            <v>14880.118683798879</v>
          </cell>
          <cell r="V121">
            <v>12296.066669183288</v>
          </cell>
          <cell r="W121">
            <v>6492.9826602631656</v>
          </cell>
        </row>
        <row r="122">
          <cell r="S122">
            <v>11772.689199396438</v>
          </cell>
          <cell r="T122">
            <v>14730.408068639692</v>
          </cell>
          <cell r="U122">
            <v>16233.252307319344</v>
          </cell>
          <cell r="V122">
            <v>12966.209677383944</v>
          </cell>
          <cell r="W122">
            <v>6607.464125453087</v>
          </cell>
        </row>
        <row r="123">
          <cell r="S123">
            <v>12617.655866600864</v>
          </cell>
          <cell r="T123">
            <v>15798.690079631808</v>
          </cell>
          <cell r="U123">
            <v>17053.188334517967</v>
          </cell>
          <cell r="V123">
            <v>12893.033432881493</v>
          </cell>
          <cell r="W123">
            <v>6974.7397283747705</v>
          </cell>
        </row>
        <row r="124">
          <cell r="S124">
            <v>13523.268717238243</v>
          </cell>
          <cell r="T124">
            <v>16444.532527120202</v>
          </cell>
          <cell r="U124">
            <v>17001.758446379419</v>
          </cell>
          <cell r="V124">
            <v>13754.806798974401</v>
          </cell>
          <cell r="W124">
            <v>7761.4989475343173</v>
          </cell>
        </row>
        <row r="125">
          <cell r="S125">
            <v>14493.880537882942</v>
          </cell>
          <cell r="T125">
            <v>17286.413972422743</v>
          </cell>
          <cell r="U125">
            <v>18646.812250225048</v>
          </cell>
          <cell r="V125">
            <v>15352.195310120587</v>
          </cell>
          <cell r="W125">
            <v>8308.8302769613656</v>
          </cell>
        </row>
        <row r="126">
          <cell r="S126">
            <v>15534.156529674598</v>
          </cell>
          <cell r="T126">
            <v>19188.97209214652</v>
          </cell>
          <cell r="U126">
            <v>21486.680824227165</v>
          </cell>
          <cell r="V126">
            <v>17676.047178547509</v>
          </cell>
          <cell r="W126">
            <v>9517.909142074961</v>
          </cell>
        </row>
        <row r="127">
          <cell r="S127">
            <v>16649.096731389698</v>
          </cell>
          <cell r="T127">
            <v>21145.508173662412</v>
          </cell>
          <cell r="U127">
            <v>22881.57364708517</v>
          </cell>
          <cell r="V127">
            <v>18674.157072608476</v>
          </cell>
          <cell r="W127">
            <v>10234.600639989832</v>
          </cell>
        </row>
        <row r="128">
          <cell r="S128">
            <v>17844.060051903652</v>
          </cell>
          <cell r="T128">
            <v>21928.709712001029</v>
          </cell>
          <cell r="U128">
            <v>24457.293365593301</v>
          </cell>
          <cell r="V128">
            <v>19819.810120765527</v>
          </cell>
          <cell r="W128">
            <v>9692.7588700609631</v>
          </cell>
        </row>
        <row r="129">
          <cell r="S129">
            <v>19124.790027533832</v>
          </cell>
          <cell r="T129">
            <v>24156.89555053151</v>
          </cell>
          <cell r="U129">
            <v>26020.785862274875</v>
          </cell>
          <cell r="V129">
            <v>19609.992684286495</v>
          </cell>
          <cell r="W129">
            <v>10332.762355995394</v>
          </cell>
        </row>
        <row r="130">
          <cell r="S130">
            <v>20497.442428089504</v>
          </cell>
          <cell r="T130">
            <v>25391.652404370368</v>
          </cell>
          <cell r="U130">
            <v>25729.152165059873</v>
          </cell>
          <cell r="V130">
            <v>20244.996385860199</v>
          </cell>
          <cell r="W130">
            <v>11288.807927249611</v>
          </cell>
        </row>
        <row r="131">
          <cell r="S131">
            <v>21968.614844292344</v>
          </cell>
          <cell r="T131">
            <v>25303.111759458843</v>
          </cell>
          <cell r="U131">
            <v>27051.749296638009</v>
          </cell>
          <cell r="V131">
            <v>22216.377718748932</v>
          </cell>
          <cell r="W131">
            <v>12275.100573627482</v>
          </cell>
        </row>
        <row r="132">
          <cell r="S132">
            <v>23545.378398793458</v>
          </cell>
          <cell r="T132">
            <v>29030.171925581992</v>
          </cell>
          <cell r="U132">
            <v>32159.183969719626</v>
          </cell>
          <cell r="V132">
            <v>26539.271184243029</v>
          </cell>
          <cell r="W132">
            <v>14069.091319715604</v>
          </cell>
        </row>
        <row r="133">
          <cell r="S133">
            <v>25235.311733201728</v>
          </cell>
          <cell r="T133">
            <v>31662.564882704406</v>
          </cell>
          <cell r="U133">
            <v>34820.433772797522</v>
          </cell>
          <cell r="V133">
            <v>28281.404745844833</v>
          </cell>
          <cell r="W133">
            <v>15365.888146790501</v>
          </cell>
        </row>
        <row r="134">
          <cell r="S134">
            <v>27046.537434476486</v>
          </cell>
          <cell r="T134">
            <v>33621.580953834928</v>
          </cell>
          <cell r="U134">
            <v>36680.886832763092</v>
          </cell>
          <cell r="V134">
            <v>30209.150897948828</v>
          </cell>
          <cell r="W134">
            <v>15528.605352406041</v>
          </cell>
        </row>
        <row r="135">
          <cell r="S135">
            <v>28987.761075765884</v>
          </cell>
          <cell r="T135">
            <v>36177.691114817862</v>
          </cell>
          <cell r="U135">
            <v>40118.620534628979</v>
          </cell>
          <cell r="V135">
            <v>30898.14674087835</v>
          </cell>
          <cell r="W135">
            <v>16048.679510850576</v>
          </cell>
        </row>
        <row r="136">
          <cell r="S136">
            <v>31068.313059349195</v>
          </cell>
          <cell r="T136">
            <v>38801.443162012263</v>
          </cell>
          <cell r="U136">
            <v>40153.657879734645</v>
          </cell>
          <cell r="V136">
            <v>31211.354224102746</v>
          </cell>
          <cell r="W136">
            <v>16937.14866838092</v>
          </cell>
        </row>
        <row r="137">
          <cell r="S137">
            <v>33298.193462779454</v>
          </cell>
          <cell r="T137">
            <v>39442.96953022352</v>
          </cell>
          <cell r="U137">
            <v>41546.639281778713</v>
          </cell>
          <cell r="V137">
            <v>33725.304930514074</v>
          </cell>
          <cell r="W137">
            <v>18523.526525497786</v>
          </cell>
        </row>
        <row r="138">
          <cell r="S138">
            <v>35688.120103807247</v>
          </cell>
          <cell r="T138">
            <v>43235.764708103146</v>
          </cell>
          <cell r="U138">
            <v>46628.868264898192</v>
          </cell>
          <cell r="V138">
            <v>38499.71369011316</v>
          </cell>
          <cell r="W138">
            <v>20998.249976290273</v>
          </cell>
        </row>
        <row r="139">
          <cell r="S139">
            <v>38249.580055067665</v>
          </cell>
          <cell r="T139">
            <v>47614.197505020187</v>
          </cell>
          <cell r="U139">
            <v>53522.943266283488</v>
          </cell>
          <cell r="V139">
            <v>43070.45325287804</v>
          </cell>
          <cell r="W139">
            <v>23179.039491696982</v>
          </cell>
        </row>
        <row r="140">
          <cell r="S140">
            <v>40994.884856179124</v>
          </cell>
          <cell r="T140">
            <v>51424.088255146286</v>
          </cell>
          <cell r="U140">
            <v>55613.521038986742</v>
          </cell>
          <cell r="V140">
            <v>45349.218665891327</v>
          </cell>
          <cell r="W140">
            <v>24102.930579012784</v>
          </cell>
        </row>
        <row r="141">
          <cell r="S141">
            <v>43937.229688584688</v>
          </cell>
          <cell r="T141">
            <v>54223.412737266044</v>
          </cell>
          <cell r="U141">
            <v>59406.373863499262</v>
          </cell>
          <cell r="V141">
            <v>47811.241029138211</v>
          </cell>
          <cell r="W141">
            <v>23952.702690756763</v>
          </cell>
        </row>
        <row r="142">
          <cell r="S142">
            <v>47090.756797586917</v>
          </cell>
          <cell r="T142">
            <v>58524.874595847563</v>
          </cell>
          <cell r="U142">
            <v>63160.353602632764</v>
          </cell>
          <cell r="V142">
            <v>47810.689147724886</v>
          </cell>
          <cell r="W142">
            <v>25723.865229659132</v>
          </cell>
        </row>
        <row r="143">
          <cell r="S143">
            <v>50470.62346640334</v>
          </cell>
          <cell r="T143">
            <v>61876.685237728292</v>
          </cell>
          <cell r="U143">
            <v>63231.016934794141</v>
          </cell>
          <cell r="V143">
            <v>50690.004420810379</v>
          </cell>
          <cell r="W143">
            <v>27974.674875448749</v>
          </cell>
        </row>
        <row r="144">
          <cell r="S144">
            <v>54093.074868951691</v>
          </cell>
          <cell r="T144">
            <v>64168.664437115542</v>
          </cell>
          <cell r="U144">
            <v>68417.695328223752</v>
          </cell>
          <cell r="V144">
            <v>56967.543704345939</v>
          </cell>
          <cell r="W144">
            <v>30633.265028936148</v>
          </cell>
        </row>
        <row r="145">
          <cell r="S145">
            <v>57975.522151533281</v>
          </cell>
          <cell r="T145">
            <v>71362.448317553848</v>
          </cell>
          <cell r="U145">
            <v>79914.682253481587</v>
          </cell>
          <cell r="V145">
            <v>64092.806823997642</v>
          </cell>
          <cell r="W145">
            <v>34356.664264195948</v>
          </cell>
        </row>
        <row r="146">
          <cell r="S146">
            <v>62136.62611869839</v>
          </cell>
          <cell r="T146">
            <v>77835.773022943875</v>
          </cell>
          <cell r="U146">
            <v>84391.033883917844</v>
          </cell>
          <cell r="V146">
            <v>68638.271115378593</v>
          </cell>
          <cell r="W146">
            <v>37321.548105034279</v>
          </cell>
        </row>
        <row r="147">
          <cell r="S147">
            <v>66596.386925558676</v>
          </cell>
          <cell r="T147">
            <v>82070.926076237578</v>
          </cell>
          <cell r="U147">
            <v>90173.202714203158</v>
          </cell>
          <cell r="V147">
            <v>73268.475842542714</v>
          </cell>
          <cell r="W147">
            <v>37224.919373336132</v>
          </cell>
        </row>
        <row r="148">
          <cell r="S148">
            <v>71376.240207614726</v>
          </cell>
          <cell r="T148">
            <v>89824.266404767521</v>
          </cell>
          <cell r="U148">
            <v>96954.933071628213</v>
          </cell>
          <cell r="V148">
            <v>74598.095458532451</v>
          </cell>
          <cell r="W148">
            <v>39100.829899495235</v>
          </cell>
        </row>
        <row r="149">
          <cell r="S149">
            <v>76499.16011013533</v>
          </cell>
          <cell r="T149">
            <v>94075.689501503482</v>
          </cell>
          <cell r="U149">
            <v>97255.525227641221</v>
          </cell>
          <cell r="V149">
            <v>76473.018196706194</v>
          </cell>
          <cell r="W149">
            <v>41002.86840020516</v>
          </cell>
        </row>
        <row r="150">
          <cell r="S150">
            <v>81989.769712358015</v>
          </cell>
          <cell r="T150">
            <v>96167.629306910327</v>
          </cell>
          <cell r="U150">
            <v>101699.28371178964</v>
          </cell>
          <cell r="V150">
            <v>80735.446510684211</v>
          </cell>
          <cell r="W150">
            <v>44292.100402090815</v>
          </cell>
        </row>
        <row r="151">
          <cell r="S151">
            <v>87874.459377169376</v>
          </cell>
          <cell r="T151">
            <v>108062.85229334072</v>
          </cell>
          <cell r="U151">
            <v>117544.9499935538</v>
          </cell>
          <cell r="V151">
            <v>96321.519542767201</v>
          </cell>
          <cell r="W151">
            <v>50232.100707150064</v>
          </cell>
        </row>
        <row r="152">
          <cell r="S152">
            <v>94181.513595174067</v>
          </cell>
          <cell r="T152">
            <v>116228.57054987503</v>
          </cell>
          <cell r="U152">
            <v>126612.50868820702</v>
          </cell>
          <cell r="V152">
            <v>101241.45433595311</v>
          </cell>
          <cell r="W152">
            <v>54173.41975217592</v>
          </cell>
        </row>
        <row r="153">
          <cell r="S153">
            <v>100941.24693280645</v>
          </cell>
          <cell r="T153">
            <v>124161.02528975205</v>
          </cell>
          <cell r="U153">
            <v>134328.84512735368</v>
          </cell>
          <cell r="V153">
            <v>108575.7124690921</v>
          </cell>
          <cell r="W153">
            <v>60469.339967380394</v>
          </cell>
        </row>
        <row r="154">
          <cell r="S154">
            <v>108186.14973790362</v>
          </cell>
          <cell r="T154">
            <v>134013.67777843843</v>
          </cell>
          <cell r="U154">
            <v>145269.82112710946</v>
          </cell>
          <cell r="V154">
            <v>123675.73018929223</v>
          </cell>
          <cell r="W154">
            <v>76240.915229522856</v>
          </cell>
        </row>
        <row r="155">
          <cell r="S155">
            <v>115951.04430306633</v>
          </cell>
          <cell r="T155">
            <v>142186.74965263298</v>
          </cell>
          <cell r="U155">
            <v>166771.66945322603</v>
          </cell>
          <cell r="V155">
            <v>149432.39879150456</v>
          </cell>
          <cell r="W155">
            <v>516961.3595494437</v>
          </cell>
        </row>
        <row r="156">
          <cell r="S156">
            <v>124273.25223739678</v>
          </cell>
          <cell r="T156">
            <v>169924.34923096374</v>
          </cell>
          <cell r="U156">
            <v>193601.06622269331</v>
          </cell>
          <cell r="V156">
            <v>612798.85525405197</v>
          </cell>
          <cell r="W156">
            <v>1039254.9306558822</v>
          </cell>
        </row>
        <row r="157">
          <cell r="S157">
            <v>133192.77385111758</v>
          </cell>
          <cell r="T157">
            <v>176679.86142747616</v>
          </cell>
          <cell r="U157">
            <v>581286.15405240003</v>
          </cell>
          <cell r="V157">
            <v>1025082.5474333283</v>
          </cell>
          <cell r="W157">
            <v>1025082.5474333283</v>
          </cell>
        </row>
        <row r="158">
          <cell r="S158">
            <v>142752.48041522969</v>
          </cell>
          <cell r="T158">
            <v>476452.90164515888</v>
          </cell>
          <cell r="U158">
            <v>952058.51226711413</v>
          </cell>
          <cell r="V158">
            <v>1055337.8225705251</v>
          </cell>
          <cell r="W158">
            <v>1069656.867124184</v>
          </cell>
        </row>
        <row r="159">
          <cell r="S159">
            <v>152998.32022027066</v>
          </cell>
          <cell r="T159">
            <v>374358.48000998097</v>
          </cell>
          <cell r="U159">
            <v>524134.55226679891</v>
          </cell>
          <cell r="V159">
            <v>593251.1965217609</v>
          </cell>
          <cell r="W159">
            <v>594278.94610758871</v>
          </cell>
        </row>
        <row r="160">
          <cell r="S160">
            <v>163979.53942471556</v>
          </cell>
          <cell r="T160">
            <v>238839.76394469477</v>
          </cell>
          <cell r="U160">
            <v>327638.249315775</v>
          </cell>
          <cell r="V160">
            <v>370843.29318159167</v>
          </cell>
          <cell r="W160">
            <v>355496.49904210493</v>
          </cell>
        </row>
        <row r="161">
          <cell r="S161">
            <v>175748.91875433922</v>
          </cell>
          <cell r="T161">
            <v>255982.12079436332</v>
          </cell>
          <cell r="U161">
            <v>351153.98092850577</v>
          </cell>
          <cell r="V161">
            <v>397460.00039160624</v>
          </cell>
          <cell r="W161">
            <v>397460.00039160624</v>
          </cell>
        </row>
        <row r="162">
          <cell r="S162">
            <v>188363.02719034767</v>
          </cell>
          <cell r="T162">
            <v>274354.84395115869</v>
          </cell>
          <cell r="U162">
            <v>376357.51802314911</v>
          </cell>
          <cell r="V162">
            <v>425987.08083938807</v>
          </cell>
          <cell r="W162">
            <v>425987.08083938807</v>
          </cell>
        </row>
        <row r="163">
          <cell r="S163">
            <v>201882.49386561289</v>
          </cell>
          <cell r="T163">
            <v>294046.24106513197</v>
          </cell>
          <cell r="U163">
            <v>403370.00024322886</v>
          </cell>
          <cell r="V163">
            <v>456561.6486269515</v>
          </cell>
          <cell r="W163">
            <v>456561.6486269515</v>
          </cell>
        </row>
      </sheetData>
      <sheetData sheetId="11"/>
      <sheetData sheetId="12">
        <row r="5">
          <cell r="BS5">
            <v>3000.5609535638664</v>
          </cell>
          <cell r="BT5">
            <v>2550.5739572048401</v>
          </cell>
          <cell r="BU5">
            <v>2075.7104880014213</v>
          </cell>
          <cell r="BV5">
            <v>1560.7791419384157</v>
          </cell>
          <cell r="BW5">
            <v>1004.1050348915123</v>
          </cell>
          <cell r="BX5">
            <v>0</v>
          </cell>
          <cell r="BY5">
            <v>0</v>
          </cell>
          <cell r="BZ5">
            <v>0</v>
          </cell>
          <cell r="CA5">
            <v>0</v>
          </cell>
          <cell r="CB5">
            <v>0</v>
          </cell>
        </row>
        <row r="6">
          <cell r="BS6">
            <v>13223.174664879876</v>
          </cell>
          <cell r="BT6">
            <v>11406.270453115685</v>
          </cell>
          <cell r="BU6">
            <v>9432.6158655405052</v>
          </cell>
          <cell r="BV6">
            <v>7265.0098707603674</v>
          </cell>
          <cell r="BW6">
            <v>4790.5092973697901</v>
          </cell>
          <cell r="BX6">
            <v>0</v>
          </cell>
          <cell r="BY6">
            <v>0</v>
          </cell>
          <cell r="BZ6">
            <v>0</v>
          </cell>
          <cell r="CA6">
            <v>0</v>
          </cell>
          <cell r="CB6">
            <v>0</v>
          </cell>
        </row>
        <row r="7">
          <cell r="BS7">
            <v>35804.106463562028</v>
          </cell>
          <cell r="BT7">
            <v>31208.994297859477</v>
          </cell>
          <cell r="BU7">
            <v>26158.705783027512</v>
          </cell>
          <cell r="BV7">
            <v>20412.255693878727</v>
          </cell>
          <cell r="BW7">
            <v>13550.287552146263</v>
          </cell>
          <cell r="BX7">
            <v>0</v>
          </cell>
          <cell r="BY7">
            <v>0</v>
          </cell>
          <cell r="BZ7">
            <v>0</v>
          </cell>
          <cell r="CA7">
            <v>0</v>
          </cell>
          <cell r="CB7">
            <v>0</v>
          </cell>
        </row>
        <row r="8">
          <cell r="BS8">
            <v>76938.859786113986</v>
          </cell>
          <cell r="BT8">
            <v>67445.758077507635</v>
          </cell>
          <cell r="BU8">
            <v>56973.163437353855</v>
          </cell>
          <cell r="BV8">
            <v>44822.482681016743</v>
          </cell>
          <cell r="BW8">
            <v>30200.693900180093</v>
          </cell>
          <cell r="BX8">
            <v>0</v>
          </cell>
          <cell r="BY8">
            <v>0</v>
          </cell>
          <cell r="BZ8">
            <v>0</v>
          </cell>
          <cell r="CA8">
            <v>0</v>
          </cell>
          <cell r="CB8">
            <v>0</v>
          </cell>
        </row>
        <row r="9">
          <cell r="BS9">
            <v>144047.57184384315</v>
          </cell>
          <cell r="BT9">
            <v>125764.20385030267</v>
          </cell>
          <cell r="BU9">
            <v>106250.43849575912</v>
          </cell>
          <cell r="BV9">
            <v>83923.644737127965</v>
          </cell>
          <cell r="BW9">
            <v>56581.053581478831</v>
          </cell>
          <cell r="BX9">
            <v>0</v>
          </cell>
          <cell r="BY9">
            <v>0</v>
          </cell>
          <cell r="BZ9">
            <v>0</v>
          </cell>
          <cell r="CA9">
            <v>0</v>
          </cell>
          <cell r="CB9">
            <v>0</v>
          </cell>
        </row>
        <row r="10">
          <cell r="BS10">
            <v>220730.1651037538</v>
          </cell>
          <cell r="BT10">
            <v>193036.95856752252</v>
          </cell>
          <cell r="BU10">
            <v>163133.88655171485</v>
          </cell>
          <cell r="BV10">
            <v>129977.53260008039</v>
          </cell>
          <cell r="BW10">
            <v>88754.890911039402</v>
          </cell>
          <cell r="BX10">
            <v>0</v>
          </cell>
          <cell r="BY10">
            <v>0</v>
          </cell>
          <cell r="BZ10">
            <v>0</v>
          </cell>
          <cell r="CA10">
            <v>0</v>
          </cell>
          <cell r="CB10">
            <v>0</v>
          </cell>
        </row>
        <row r="11">
          <cell r="BS11">
            <v>308230.89593343204</v>
          </cell>
          <cell r="BT11">
            <v>271128.32758719387</v>
          </cell>
          <cell r="BU11">
            <v>230030.45796484538</v>
          </cell>
          <cell r="BV11">
            <v>182852.85802225539</v>
          </cell>
          <cell r="BW11">
            <v>123000.94826041564</v>
          </cell>
          <cell r="BX11">
            <v>0</v>
          </cell>
          <cell r="BY11">
            <v>0</v>
          </cell>
          <cell r="BZ11">
            <v>0</v>
          </cell>
          <cell r="CA11">
            <v>0</v>
          </cell>
          <cell r="CB11">
            <v>0</v>
          </cell>
        </row>
        <row r="12">
          <cell r="BS12">
            <v>407949.15103075537</v>
          </cell>
          <cell r="BT12">
            <v>355980.94586526492</v>
          </cell>
          <cell r="BU12">
            <v>298937.09470328101</v>
          </cell>
          <cell r="BV12">
            <v>236614.74630244327</v>
          </cell>
          <cell r="BW12">
            <v>159905.32257867133</v>
          </cell>
          <cell r="BX12">
            <v>0</v>
          </cell>
          <cell r="BY12">
            <v>0</v>
          </cell>
          <cell r="BZ12">
            <v>0</v>
          </cell>
          <cell r="CA12">
            <v>0</v>
          </cell>
          <cell r="CB12">
            <v>0</v>
          </cell>
        </row>
        <row r="13">
          <cell r="BS13">
            <v>521459.04178542201</v>
          </cell>
          <cell r="BT13">
            <v>454902.70126874256</v>
          </cell>
          <cell r="BU13">
            <v>384583.94434265792</v>
          </cell>
          <cell r="BV13">
            <v>308621.45530139108</v>
          </cell>
          <cell r="BW13">
            <v>209547.44105311114</v>
          </cell>
          <cell r="BX13">
            <v>0</v>
          </cell>
          <cell r="BY13">
            <v>0</v>
          </cell>
          <cell r="BZ13">
            <v>0</v>
          </cell>
          <cell r="CA13">
            <v>0</v>
          </cell>
          <cell r="CB13">
            <v>0</v>
          </cell>
        </row>
        <row r="14">
          <cell r="BS14">
            <v>650531.61554129585</v>
          </cell>
          <cell r="BT14">
            <v>571495.74858142203</v>
          </cell>
          <cell r="BU14">
            <v>485405.49916887708</v>
          </cell>
          <cell r="BV14">
            <v>393097.95922625251</v>
          </cell>
          <cell r="BW14">
            <v>270289.90635626658</v>
          </cell>
          <cell r="BX14">
            <v>0</v>
          </cell>
          <cell r="BY14">
            <v>0</v>
          </cell>
          <cell r="BZ14">
            <v>0</v>
          </cell>
          <cell r="CA14">
            <v>0</v>
          </cell>
          <cell r="CB14">
            <v>0</v>
          </cell>
        </row>
        <row r="15">
          <cell r="BS15">
            <v>796100.40971839731</v>
          </cell>
          <cell r="BT15">
            <v>702353.28978190478</v>
          </cell>
          <cell r="BU15">
            <v>600919.08457849291</v>
          </cell>
          <cell r="BV15">
            <v>487266.81074992474</v>
          </cell>
          <cell r="BW15">
            <v>339988.63756770926</v>
          </cell>
          <cell r="BX15">
            <v>0</v>
          </cell>
          <cell r="BY15">
            <v>0</v>
          </cell>
          <cell r="BZ15">
            <v>0</v>
          </cell>
          <cell r="CA15">
            <v>0</v>
          </cell>
          <cell r="CB15">
            <v>0</v>
          </cell>
        </row>
        <row r="16">
          <cell r="BS16">
            <v>960124.00263323612</v>
          </cell>
          <cell r="BT16">
            <v>847323.32972665643</v>
          </cell>
          <cell r="BU16">
            <v>729796.81907300185</v>
          </cell>
          <cell r="BV16">
            <v>600562.52619787131</v>
          </cell>
          <cell r="BW16">
            <v>419813.18036660663</v>
          </cell>
          <cell r="BX16">
            <v>0</v>
          </cell>
          <cell r="BY16">
            <v>0</v>
          </cell>
          <cell r="BZ16">
            <v>0</v>
          </cell>
          <cell r="CA16">
            <v>0</v>
          </cell>
          <cell r="CB16">
            <v>0</v>
          </cell>
        </row>
        <row r="17">
          <cell r="BS17">
            <v>1144736.3771817663</v>
          </cell>
          <cell r="BT17">
            <v>1020293.7755520649</v>
          </cell>
          <cell r="BU17">
            <v>880368.77357287833</v>
          </cell>
          <cell r="BV17">
            <v>729999.44721849333</v>
          </cell>
          <cell r="BW17">
            <v>513613.49001334351</v>
          </cell>
          <cell r="BX17">
            <v>0</v>
          </cell>
          <cell r="BY17">
            <v>0</v>
          </cell>
          <cell r="BZ17">
            <v>0</v>
          </cell>
          <cell r="CA17">
            <v>0</v>
          </cell>
          <cell r="CB17">
            <v>0</v>
          </cell>
        </row>
        <row r="18">
          <cell r="BS18">
            <v>1352313.837045575</v>
          </cell>
          <cell r="BT18">
            <v>1202651.9572942378</v>
          </cell>
          <cell r="BU18">
            <v>1040491.1689796601</v>
          </cell>
          <cell r="BV18">
            <v>862446.11190327455</v>
          </cell>
          <cell r="BW18">
            <v>605846.50235316623</v>
          </cell>
          <cell r="BX18">
            <v>0</v>
          </cell>
          <cell r="BY18">
            <v>0</v>
          </cell>
          <cell r="BZ18">
            <v>0</v>
          </cell>
          <cell r="CA18">
            <v>0</v>
          </cell>
          <cell r="CB18">
            <v>0</v>
          </cell>
        </row>
        <row r="19">
          <cell r="BS19">
            <v>1585539.609247609</v>
          </cell>
          <cell r="BT19">
            <v>1412924.1925306316</v>
          </cell>
          <cell r="BU19">
            <v>1226573.0543005974</v>
          </cell>
          <cell r="BV19">
            <v>1021351.3416707877</v>
          </cell>
          <cell r="BW19">
            <v>722032.75092444138</v>
          </cell>
          <cell r="BX19">
            <v>0</v>
          </cell>
          <cell r="BY19">
            <v>0</v>
          </cell>
          <cell r="BZ19">
            <v>0</v>
          </cell>
          <cell r="CA19">
            <v>0</v>
          </cell>
          <cell r="CB19">
            <v>0</v>
          </cell>
        </row>
        <row r="20">
          <cell r="BS20">
            <v>1847403.6018824698</v>
          </cell>
          <cell r="BT20">
            <v>1651224.1379005245</v>
          </cell>
          <cell r="BU20">
            <v>1434138.0566739882</v>
          </cell>
          <cell r="BV20">
            <v>1205088.976112444</v>
          </cell>
          <cell r="BW20">
            <v>862203.88023617305</v>
          </cell>
          <cell r="BX20">
            <v>0</v>
          </cell>
          <cell r="BY20">
            <v>0</v>
          </cell>
          <cell r="BZ20">
            <v>0</v>
          </cell>
          <cell r="CA20">
            <v>0</v>
          </cell>
          <cell r="CB20">
            <v>0</v>
          </cell>
        </row>
        <row r="21">
          <cell r="BS21">
            <v>2148868.3614556445</v>
          </cell>
          <cell r="BT21">
            <v>1908506.7609356211</v>
          </cell>
          <cell r="BU21">
            <v>1657248.254415168</v>
          </cell>
          <cell r="BV21">
            <v>1397564.0152764344</v>
          </cell>
          <cell r="BW21">
            <v>990131.48208044807</v>
          </cell>
          <cell r="BX21">
            <v>0</v>
          </cell>
          <cell r="BY21">
            <v>0</v>
          </cell>
          <cell r="BZ21">
            <v>0</v>
          </cell>
          <cell r="CA21">
            <v>0</v>
          </cell>
          <cell r="CB21">
            <v>0</v>
          </cell>
        </row>
        <row r="22">
          <cell r="BS22">
            <v>2496307.6806856832</v>
          </cell>
          <cell r="BT22">
            <v>2216197.8803287777</v>
          </cell>
          <cell r="BU22">
            <v>1934804.5762001174</v>
          </cell>
          <cell r="BV22">
            <v>1635610.4866775842</v>
          </cell>
          <cell r="BW22">
            <v>1156960.5379236036</v>
          </cell>
          <cell r="BX22">
            <v>0</v>
          </cell>
          <cell r="BY22">
            <v>0</v>
          </cell>
          <cell r="BZ22">
            <v>0</v>
          </cell>
          <cell r="CA22">
            <v>0</v>
          </cell>
          <cell r="CB22">
            <v>0</v>
          </cell>
        </row>
        <row r="23">
          <cell r="BS23">
            <v>2971526.4001936768</v>
          </cell>
          <cell r="BT23">
            <v>2637263.4477322912</v>
          </cell>
          <cell r="BU23">
            <v>2292245.0689387298</v>
          </cell>
          <cell r="BV23">
            <v>1936857.2776914341</v>
          </cell>
          <cell r="BW23">
            <v>1380767.0581734916</v>
          </cell>
          <cell r="BX23">
            <v>0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</row>
        <row r="24">
          <cell r="BS24">
            <v>3516413.8672237624</v>
          </cell>
          <cell r="BT24">
            <v>3103842.1285879146</v>
          </cell>
          <cell r="BU24">
            <v>2678116.1397778941</v>
          </cell>
          <cell r="BV24">
            <v>2269585.8112730649</v>
          </cell>
          <cell r="BW24">
            <v>1615199.8875418333</v>
          </cell>
          <cell r="BX24">
            <v>0</v>
          </cell>
          <cell r="BY24">
            <v>0</v>
          </cell>
          <cell r="BZ24">
            <v>0</v>
          </cell>
          <cell r="CA24">
            <v>0</v>
          </cell>
          <cell r="CB24">
            <v>0</v>
          </cell>
        </row>
        <row r="25">
          <cell r="BS25">
            <v>4134114.2783476859</v>
          </cell>
          <cell r="BT25">
            <v>3640536.4659554008</v>
          </cell>
          <cell r="BU25">
            <v>3140314.5374806705</v>
          </cell>
          <cell r="BV25">
            <v>2656030.0957602346</v>
          </cell>
          <cell r="BW25">
            <v>1906525.7805432091</v>
          </cell>
          <cell r="BX25">
            <v>0</v>
          </cell>
          <cell r="BY25">
            <v>0</v>
          </cell>
          <cell r="BZ25">
            <v>0</v>
          </cell>
          <cell r="CA25">
            <v>0</v>
          </cell>
          <cell r="CB25">
            <v>0</v>
          </cell>
        </row>
        <row r="26">
          <cell r="BS26">
            <v>4823748.2653958173</v>
          </cell>
          <cell r="BT26">
            <v>4269893.3208332686</v>
          </cell>
          <cell r="BU26">
            <v>3677133.6918794196</v>
          </cell>
          <cell r="BV26">
            <v>3096888.4419476865</v>
          </cell>
          <cell r="BW26">
            <v>2228389.6206452926</v>
          </cell>
          <cell r="BX26">
            <v>0</v>
          </cell>
          <cell r="BY26">
            <v>0</v>
          </cell>
          <cell r="BZ26">
            <v>0</v>
          </cell>
          <cell r="CA26">
            <v>0</v>
          </cell>
          <cell r="CB26">
            <v>0</v>
          </cell>
        </row>
        <row r="27">
          <cell r="BS27">
            <v>5667962.6052887011</v>
          </cell>
          <cell r="BT27">
            <v>5022082.7224320211</v>
          </cell>
          <cell r="BU27">
            <v>4315182.4614627855</v>
          </cell>
          <cell r="BV27">
            <v>3608740.4534667288</v>
          </cell>
          <cell r="BW27">
            <v>2580448.5765402177</v>
          </cell>
          <cell r="BX27">
            <v>0</v>
          </cell>
          <cell r="BY27">
            <v>0</v>
          </cell>
          <cell r="BZ27">
            <v>0</v>
          </cell>
          <cell r="CA27">
            <v>0</v>
          </cell>
          <cell r="CB27">
            <v>0</v>
          </cell>
        </row>
        <row r="28">
          <cell r="BS28">
            <v>6616259.4446170172</v>
          </cell>
          <cell r="BT28">
            <v>5892489.4371662159</v>
          </cell>
          <cell r="BU28">
            <v>5093428.5511987666</v>
          </cell>
          <cell r="BV28">
            <v>4226027.0386127131</v>
          </cell>
          <cell r="BW28">
            <v>3015515.3993983865</v>
          </cell>
          <cell r="BX28">
            <v>0</v>
          </cell>
          <cell r="BY28">
            <v>0</v>
          </cell>
          <cell r="BZ28">
            <v>0</v>
          </cell>
          <cell r="CA28">
            <v>0</v>
          </cell>
          <cell r="CB28">
            <v>0</v>
          </cell>
        </row>
        <row r="29">
          <cell r="BS29">
            <v>7680791.3217316158</v>
          </cell>
          <cell r="BT29">
            <v>6860851.2015336491</v>
          </cell>
          <cell r="BU29">
            <v>5949645.8784585241</v>
          </cell>
          <cell r="BV29">
            <v>4915877.6128451573</v>
          </cell>
          <cell r="BW29">
            <v>3483160.9229043187</v>
          </cell>
          <cell r="BX29">
            <v>0</v>
          </cell>
          <cell r="BY29">
            <v>0</v>
          </cell>
          <cell r="BZ29">
            <v>0</v>
          </cell>
          <cell r="CA29">
            <v>0</v>
          </cell>
          <cell r="CB29">
            <v>0</v>
          </cell>
        </row>
        <row r="30">
          <cell r="BS30">
            <v>8874834.5127286352</v>
          </cell>
          <cell r="BT30">
            <v>7940714.1704643983</v>
          </cell>
          <cell r="BU30">
            <v>6904792.1092950907</v>
          </cell>
          <cell r="BV30">
            <v>5682184.1639490565</v>
          </cell>
          <cell r="BW30">
            <v>4010639.8275436829</v>
          </cell>
          <cell r="BX30">
            <v>0</v>
          </cell>
          <cell r="BY30">
            <v>0</v>
          </cell>
          <cell r="BZ30">
            <v>0</v>
          </cell>
          <cell r="CA30">
            <v>0</v>
          </cell>
          <cell r="CB30">
            <v>0</v>
          </cell>
        </row>
        <row r="31">
          <cell r="BS31">
            <v>10213142.210830316</v>
          </cell>
          <cell r="BT31">
            <v>9150290.760403892</v>
          </cell>
          <cell r="BU31">
            <v>7970768.4011070244</v>
          </cell>
          <cell r="BV31">
            <v>6559820.3832207154</v>
          </cell>
          <cell r="BW31">
            <v>4610754.7384083606</v>
          </cell>
          <cell r="BX31">
            <v>0</v>
          </cell>
          <cell r="BY31">
            <v>0</v>
          </cell>
          <cell r="BZ31">
            <v>0</v>
          </cell>
          <cell r="CA31">
            <v>0</v>
          </cell>
          <cell r="CB31">
            <v>0</v>
          </cell>
        </row>
        <row r="32">
          <cell r="BS32">
            <v>11712362.942583572</v>
          </cell>
          <cell r="BT32">
            <v>10493969.609998016</v>
          </cell>
          <cell r="BU32">
            <v>9133931.1180181634</v>
          </cell>
          <cell r="BV32">
            <v>7557761.8386628125</v>
          </cell>
          <cell r="BW32">
            <v>5313516.9303570157</v>
          </cell>
          <cell r="BX32">
            <v>0</v>
          </cell>
          <cell r="BY32">
            <v>0</v>
          </cell>
          <cell r="BZ32">
            <v>0</v>
          </cell>
          <cell r="CA32">
            <v>0</v>
          </cell>
          <cell r="CB32">
            <v>0</v>
          </cell>
        </row>
        <row r="33">
          <cell r="BS33">
            <v>13388440.833765216</v>
          </cell>
          <cell r="BT33">
            <v>12027956.297086237</v>
          </cell>
          <cell r="BU33">
            <v>10532376.45412446</v>
          </cell>
          <cell r="BV33">
            <v>8784407.7603774499</v>
          </cell>
          <cell r="BW33">
            <v>6141115.0460263407</v>
          </cell>
          <cell r="BX33">
            <v>0</v>
          </cell>
          <cell r="BY33">
            <v>0</v>
          </cell>
          <cell r="BZ33">
            <v>0</v>
          </cell>
          <cell r="CA33">
            <v>0</v>
          </cell>
          <cell r="CB33">
            <v>0</v>
          </cell>
        </row>
        <row r="34">
          <cell r="BS34">
            <v>15261054.757734174</v>
          </cell>
          <cell r="BT34">
            <v>13734478.788791168</v>
          </cell>
          <cell r="BU34">
            <v>12049883.325512664</v>
          </cell>
          <cell r="BV34">
            <v>10072889.356137581</v>
          </cell>
          <cell r="BW34">
            <v>7016477.5280480608</v>
          </cell>
          <cell r="BX34">
            <v>0</v>
          </cell>
          <cell r="BY34">
            <v>0</v>
          </cell>
          <cell r="BZ34">
            <v>0</v>
          </cell>
          <cell r="CA34">
            <v>0</v>
          </cell>
          <cell r="CB34">
            <v>0</v>
          </cell>
        </row>
        <row r="35">
          <cell r="BS35">
            <v>17372697.118487295</v>
          </cell>
          <cell r="BT35">
            <v>15678501.367113216</v>
          </cell>
          <cell r="BU35">
            <v>13769827.421530364</v>
          </cell>
          <cell r="BV35">
            <v>11522257.302017603</v>
          </cell>
          <cell r="BW35">
            <v>8030379.9349209722</v>
          </cell>
          <cell r="BX35">
            <v>0</v>
          </cell>
          <cell r="BY35">
            <v>0</v>
          </cell>
          <cell r="BZ35">
            <v>0</v>
          </cell>
          <cell r="CA35">
            <v>0</v>
          </cell>
          <cell r="CB35">
            <v>0</v>
          </cell>
        </row>
        <row r="36">
          <cell r="BS36">
            <v>19751652.641749267</v>
          </cell>
          <cell r="BT36">
            <v>17849853.389206257</v>
          </cell>
          <cell r="BU36">
            <v>15672268.38428149</v>
          </cell>
          <cell r="BV36">
            <v>13166720.667024784</v>
          </cell>
          <cell r="BW36">
            <v>9169245.3019347899</v>
          </cell>
          <cell r="BX36">
            <v>0</v>
          </cell>
          <cell r="BY36">
            <v>0</v>
          </cell>
          <cell r="BZ36">
            <v>0</v>
          </cell>
          <cell r="CA36">
            <v>0</v>
          </cell>
          <cell r="CB36">
            <v>0</v>
          </cell>
        </row>
        <row r="37">
          <cell r="BS37">
            <v>22428407.439883668</v>
          </cell>
          <cell r="BT37">
            <v>20212053.474526055</v>
          </cell>
          <cell r="BU37">
            <v>17761865.351065818</v>
          </cell>
          <cell r="BV37">
            <v>14985836.596396755</v>
          </cell>
          <cell r="BW37">
            <v>10456120.70221968</v>
          </cell>
          <cell r="BX37">
            <v>0</v>
          </cell>
          <cell r="BY37">
            <v>0</v>
          </cell>
          <cell r="BZ37">
            <v>0</v>
          </cell>
          <cell r="CA37">
            <v>0</v>
          </cell>
          <cell r="CB37">
            <v>0</v>
          </cell>
        </row>
        <row r="38">
          <cell r="BS38">
            <v>25437189.673151877</v>
          </cell>
          <cell r="BT38">
            <v>22948474.027633861</v>
          </cell>
          <cell r="BU38">
            <v>20233816.706548769</v>
          </cell>
          <cell r="BV38">
            <v>17128064.534147236</v>
          </cell>
          <cell r="BW38">
            <v>11975307.798339253</v>
          </cell>
          <cell r="BX38">
            <v>0</v>
          </cell>
          <cell r="BY38">
            <v>0</v>
          </cell>
          <cell r="BZ38">
            <v>0</v>
          </cell>
          <cell r="CA38">
            <v>0</v>
          </cell>
          <cell r="CB38">
            <v>0</v>
          </cell>
        </row>
        <row r="39">
          <cell r="BS39">
            <v>28815589.941770032</v>
          </cell>
          <cell r="BT39">
            <v>26067459.177933723</v>
          </cell>
          <cell r="BU39">
            <v>23025232.371120207</v>
          </cell>
          <cell r="BV39">
            <v>19487237.599258311</v>
          </cell>
          <cell r="BW39">
            <v>13675257.220794396</v>
          </cell>
          <cell r="BX39">
            <v>0</v>
          </cell>
          <cell r="BY39">
            <v>0</v>
          </cell>
          <cell r="BZ39">
            <v>0</v>
          </cell>
          <cell r="CA39">
            <v>0</v>
          </cell>
          <cell r="CB39">
            <v>0</v>
          </cell>
        </row>
        <row r="40">
          <cell r="BS40">
            <v>32604853.403810203</v>
          </cell>
          <cell r="BT40">
            <v>29557949.535922159</v>
          </cell>
          <cell r="BU40">
            <v>26065327.041774265</v>
          </cell>
          <cell r="BV40">
            <v>22069216.473803472</v>
          </cell>
          <cell r="BW40">
            <v>15451424.330927677</v>
          </cell>
          <cell r="BX40">
            <v>0</v>
          </cell>
          <cell r="BY40">
            <v>0</v>
          </cell>
          <cell r="BZ40">
            <v>0</v>
          </cell>
          <cell r="CA40">
            <v>0</v>
          </cell>
          <cell r="CB40">
            <v>0</v>
          </cell>
        </row>
        <row r="41">
          <cell r="BS41">
            <v>36849138.460252926</v>
          </cell>
          <cell r="BT41">
            <v>33387460.292069957</v>
          </cell>
          <cell r="BU41">
            <v>29465733.356791899</v>
          </cell>
          <cell r="BV41">
            <v>24883637.91303277</v>
          </cell>
          <cell r="BW41">
            <v>17578831.605889596</v>
          </cell>
          <cell r="BX41">
            <v>0</v>
          </cell>
          <cell r="BY41">
            <v>0</v>
          </cell>
          <cell r="BZ41">
            <v>0</v>
          </cell>
          <cell r="CA41">
            <v>0</v>
          </cell>
          <cell r="CB41">
            <v>0</v>
          </cell>
        </row>
        <row r="42">
          <cell r="BS42">
            <v>41596688.778827138</v>
          </cell>
          <cell r="BT42">
            <v>37658187.79650455</v>
          </cell>
          <cell r="BU42">
            <v>33163303.205402095</v>
          </cell>
          <cell r="BV42">
            <v>28050229.793819182</v>
          </cell>
          <cell r="BW42">
            <v>19887955.906471264</v>
          </cell>
          <cell r="BX42">
            <v>0</v>
          </cell>
          <cell r="BY42">
            <v>0</v>
          </cell>
          <cell r="BZ42">
            <v>0</v>
          </cell>
          <cell r="CA42">
            <v>0</v>
          </cell>
          <cell r="CB42">
            <v>0</v>
          </cell>
        </row>
        <row r="43">
          <cell r="BS43">
            <v>46903769.372971915</v>
          </cell>
          <cell r="BT43">
            <v>42370532.649057955</v>
          </cell>
          <cell r="BU43">
            <v>37291635.620862268</v>
          </cell>
          <cell r="BV43">
            <v>31670136.783472277</v>
          </cell>
          <cell r="BW43">
            <v>22557456.194167584</v>
          </cell>
          <cell r="BX43">
            <v>0</v>
          </cell>
          <cell r="BY43">
            <v>0</v>
          </cell>
          <cell r="BZ43">
            <v>0</v>
          </cell>
          <cell r="CA43">
            <v>0</v>
          </cell>
          <cell r="CB43">
            <v>0</v>
          </cell>
        </row>
        <row r="44">
          <cell r="BS44">
            <v>52832722.449211031</v>
          </cell>
          <cell r="BT44">
            <v>47611396.75848712</v>
          </cell>
          <cell r="BU44">
            <v>42028694.780325934</v>
          </cell>
          <cell r="BV44">
            <v>35873526.070138991</v>
          </cell>
          <cell r="BW44">
            <v>25633352.465482246</v>
          </cell>
          <cell r="BX44">
            <v>0</v>
          </cell>
          <cell r="BY44">
            <v>0</v>
          </cell>
          <cell r="BZ44">
            <v>0</v>
          </cell>
          <cell r="CA44">
            <v>0</v>
          </cell>
          <cell r="CB44">
            <v>0</v>
          </cell>
        </row>
        <row r="45">
          <cell r="BS45">
            <v>59452419.509965509</v>
          </cell>
          <cell r="BT45">
            <v>53637274.538988188</v>
          </cell>
          <cell r="BU45">
            <v>47447199.109526001</v>
          </cell>
          <cell r="BV45">
            <v>40623993.6294346</v>
          </cell>
          <cell r="BW45">
            <v>29148255.344730183</v>
          </cell>
          <cell r="BX45">
            <v>0</v>
          </cell>
          <cell r="BY45">
            <v>0</v>
          </cell>
          <cell r="BZ45">
            <v>0</v>
          </cell>
          <cell r="CA45">
            <v>0</v>
          </cell>
          <cell r="CB45">
            <v>0</v>
          </cell>
        </row>
        <row r="46">
          <cell r="BS46">
            <v>66839332.353576101</v>
          </cell>
          <cell r="BT46">
            <v>60606595.302138343</v>
          </cell>
          <cell r="BU46">
            <v>53672700.314277619</v>
          </cell>
          <cell r="BV46">
            <v>46077810.159771219</v>
          </cell>
          <cell r="BW46">
            <v>33097069.818680957</v>
          </cell>
          <cell r="BX46">
            <v>0</v>
          </cell>
          <cell r="BY46">
            <v>0</v>
          </cell>
          <cell r="BZ46">
            <v>0</v>
          </cell>
          <cell r="CA46">
            <v>0</v>
          </cell>
          <cell r="CB46">
            <v>0</v>
          </cell>
        </row>
        <row r="47">
          <cell r="BS47">
            <v>75078894.680269465</v>
          </cell>
          <cell r="BT47">
            <v>68114835.713602126</v>
          </cell>
          <cell r="BU47">
            <v>60410229.712103918</v>
          </cell>
          <cell r="BV47">
            <v>51805589.677577198</v>
          </cell>
          <cell r="BW47">
            <v>37250857.04414615</v>
          </cell>
          <cell r="BX47">
            <v>0</v>
          </cell>
          <cell r="BY47">
            <v>0</v>
          </cell>
          <cell r="BZ47">
            <v>0</v>
          </cell>
          <cell r="CA47">
            <v>0</v>
          </cell>
          <cell r="CB47">
            <v>0</v>
          </cell>
        </row>
        <row r="48">
          <cell r="BS48">
            <v>84264140.565748483</v>
          </cell>
          <cell r="BT48">
            <v>76463114.796240151</v>
          </cell>
          <cell r="BU48">
            <v>67785815.897732794</v>
          </cell>
          <cell r="BV48">
            <v>58191441.925344013</v>
          </cell>
          <cell r="BW48">
            <v>41841809.853181221</v>
          </cell>
          <cell r="BX48">
            <v>0</v>
          </cell>
          <cell r="BY48">
            <v>0</v>
          </cell>
          <cell r="BZ48">
            <v>0</v>
          </cell>
          <cell r="CA48">
            <v>0</v>
          </cell>
          <cell r="CB48">
            <v>0</v>
          </cell>
        </row>
        <row r="49">
          <cell r="BS49">
            <v>94982951.391827226</v>
          </cell>
          <cell r="BT49">
            <v>86225260.141234234</v>
          </cell>
          <cell r="BU49">
            <v>76391395.872910038</v>
          </cell>
          <cell r="BV49">
            <v>65674965.691715494</v>
          </cell>
          <cell r="BW49">
            <v>47219681.126525797</v>
          </cell>
          <cell r="BX49">
            <v>0</v>
          </cell>
          <cell r="BY49">
            <v>0</v>
          </cell>
          <cell r="BZ49">
            <v>0</v>
          </cell>
          <cell r="CA49">
            <v>0</v>
          </cell>
          <cell r="CB49">
            <v>0</v>
          </cell>
        </row>
        <row r="50">
          <cell r="BS50">
            <v>106915079.43130721</v>
          </cell>
          <cell r="BT50">
            <v>97011720.288553938</v>
          </cell>
          <cell r="BU50">
            <v>85915257.215770781</v>
          </cell>
          <cell r="BV50">
            <v>73926470.193117499</v>
          </cell>
          <cell r="BW50">
            <v>52948577.851699397</v>
          </cell>
          <cell r="BX50">
            <v>0</v>
          </cell>
          <cell r="BY50">
            <v>0</v>
          </cell>
          <cell r="BZ50">
            <v>0</v>
          </cell>
          <cell r="CA50">
            <v>0</v>
          </cell>
          <cell r="CB50">
            <v>0</v>
          </cell>
        </row>
        <row r="51">
          <cell r="BS51">
            <v>120193394.74471731</v>
          </cell>
          <cell r="BT51">
            <v>109036350.29016317</v>
          </cell>
          <cell r="BU51">
            <v>96554888.247553468</v>
          </cell>
          <cell r="BV51">
            <v>83086611.703770742</v>
          </cell>
          <cell r="BW51">
            <v>59339593.125073373</v>
          </cell>
          <cell r="BX51">
            <v>0</v>
          </cell>
          <cell r="BY51">
            <v>0</v>
          </cell>
          <cell r="BZ51">
            <v>0</v>
          </cell>
          <cell r="CA51">
            <v>0</v>
          </cell>
          <cell r="CB51">
            <v>0</v>
          </cell>
        </row>
        <row r="52">
          <cell r="BS52">
            <v>134965347.63045388</v>
          </cell>
          <cell r="BT52">
            <v>122255242.4428909</v>
          </cell>
          <cell r="BU52">
            <v>108441610.04740432</v>
          </cell>
          <cell r="BV52">
            <v>92853000.216994986</v>
          </cell>
          <cell r="BW52">
            <v>66396957.695422895</v>
          </cell>
          <cell r="BX52">
            <v>0</v>
          </cell>
          <cell r="BY52">
            <v>0</v>
          </cell>
          <cell r="BZ52">
            <v>0</v>
          </cell>
          <cell r="CA52">
            <v>0</v>
          </cell>
          <cell r="CB52">
            <v>0</v>
          </cell>
        </row>
        <row r="53">
          <cell r="BS53">
            <v>151394258.12309021</v>
          </cell>
          <cell r="BT53">
            <v>137160734.28549874</v>
          </cell>
          <cell r="BU53">
            <v>121318460.60405968</v>
          </cell>
          <cell r="BV53">
            <v>103707127.36515117</v>
          </cell>
          <cell r="BW53">
            <v>74725601.938643485</v>
          </cell>
          <cell r="BX53">
            <v>0</v>
          </cell>
          <cell r="BY53">
            <v>0</v>
          </cell>
          <cell r="BZ53">
            <v>0</v>
          </cell>
          <cell r="CA53">
            <v>0</v>
          </cell>
          <cell r="CB53">
            <v>0</v>
          </cell>
        </row>
        <row r="54">
          <cell r="BS54">
            <v>169205979.90877345</v>
          </cell>
          <cell r="BT54">
            <v>153342386.0960255</v>
          </cell>
          <cell r="BU54">
            <v>135251817.4250313</v>
          </cell>
          <cell r="BV54">
            <v>116010947.60313742</v>
          </cell>
          <cell r="BW54">
            <v>83940293.821186796</v>
          </cell>
          <cell r="BX54">
            <v>257829.1901571156</v>
          </cell>
          <cell r="BY54">
            <v>230822.73046918868</v>
          </cell>
          <cell r="BZ54">
            <v>193297.54678794197</v>
          </cell>
          <cell r="CA54">
            <v>163910.64209673973</v>
          </cell>
          <cell r="CB54">
            <v>0</v>
          </cell>
        </row>
        <row r="55">
          <cell r="BS55">
            <v>188495292.26766679</v>
          </cell>
          <cell r="BT55">
            <v>169902313.0722774</v>
          </cell>
          <cell r="BU55">
            <v>150219691.63641825</v>
          </cell>
          <cell r="BV55">
            <v>129372958.55050489</v>
          </cell>
          <cell r="BW55">
            <v>93504759.54968524</v>
          </cell>
          <cell r="BX55">
            <v>827904.8971295649</v>
          </cell>
          <cell r="BY55">
            <v>713273.43285170209</v>
          </cell>
          <cell r="BZ55">
            <v>617247.92498754186</v>
          </cell>
          <cell r="CA55">
            <v>528009.55298852827</v>
          </cell>
          <cell r="CB55">
            <v>0</v>
          </cell>
        </row>
        <row r="56">
          <cell r="BS56">
            <v>209359074.58418986</v>
          </cell>
          <cell r="BT56">
            <v>188916372.61609226</v>
          </cell>
          <cell r="BU56">
            <v>167687094.79809478</v>
          </cell>
          <cell r="BV56">
            <v>144480839.99263358</v>
          </cell>
          <cell r="BW56">
            <v>104160616.96064276</v>
          </cell>
          <cell r="BX56">
            <v>1773015.6894240263</v>
          </cell>
          <cell r="BY56">
            <v>1562238.2156861939</v>
          </cell>
          <cell r="BZ56">
            <v>1375209.9830427845</v>
          </cell>
          <cell r="CA56">
            <v>1160042.8581194207</v>
          </cell>
          <cell r="CB56">
            <v>0</v>
          </cell>
        </row>
        <row r="57">
          <cell r="BS57">
            <v>231899316.24313387</v>
          </cell>
          <cell r="BT57">
            <v>209828346.1714195</v>
          </cell>
          <cell r="BU57">
            <v>186781763.14041549</v>
          </cell>
          <cell r="BV57">
            <v>160256943.28620979</v>
          </cell>
          <cell r="BW57">
            <v>115534312.59563215</v>
          </cell>
          <cell r="BX57">
            <v>3165371.8227510275</v>
          </cell>
          <cell r="BY57">
            <v>2834823.1357946564</v>
          </cell>
          <cell r="BZ57">
            <v>2504671.0423609107</v>
          </cell>
          <cell r="CA57">
            <v>2061380.8790586002</v>
          </cell>
          <cell r="CB57">
            <v>0</v>
          </cell>
        </row>
        <row r="58">
          <cell r="BS58">
            <v>256226204.62729639</v>
          </cell>
          <cell r="BT58">
            <v>232454423.62941641</v>
          </cell>
          <cell r="BU58">
            <v>206030962.96387249</v>
          </cell>
          <cell r="BV58">
            <v>176777431.86155701</v>
          </cell>
          <cell r="BW58">
            <v>127028077.76117548</v>
          </cell>
          <cell r="BX58">
            <v>6591367.1096487176</v>
          </cell>
          <cell r="BY58">
            <v>5978314.9592953399</v>
          </cell>
          <cell r="BZ58">
            <v>5115385.8906830382</v>
          </cell>
          <cell r="CA58">
            <v>4225786.4624433089</v>
          </cell>
          <cell r="CB58">
            <v>0</v>
          </cell>
        </row>
        <row r="59">
          <cell r="BS59">
            <v>282452242.97395885</v>
          </cell>
          <cell r="BT59">
            <v>255823025.89500856</v>
          </cell>
          <cell r="BU59">
            <v>226509047.60686377</v>
          </cell>
          <cell r="BV59">
            <v>194305578.68552804</v>
          </cell>
          <cell r="BW59">
            <v>139448328.52432054</v>
          </cell>
          <cell r="BX59">
            <v>11118015.095518537</v>
          </cell>
          <cell r="BY59">
            <v>9955644.5906482469</v>
          </cell>
          <cell r="BZ59">
            <v>8524178.5788498186</v>
          </cell>
          <cell r="CA59">
            <v>7043825.1923871171</v>
          </cell>
          <cell r="CB59">
            <v>0</v>
          </cell>
        </row>
        <row r="60">
          <cell r="BS60">
            <v>310698950.2515412</v>
          </cell>
          <cell r="BT60">
            <v>280749548.14796072</v>
          </cell>
          <cell r="BU60">
            <v>248615737.49120706</v>
          </cell>
          <cell r="BV60">
            <v>213211581.59282005</v>
          </cell>
          <cell r="BW60">
            <v>152793761.10109779</v>
          </cell>
          <cell r="BX60">
            <v>16929255.979304768</v>
          </cell>
          <cell r="BY60">
            <v>15011294.049426647</v>
          </cell>
          <cell r="BZ60">
            <v>12919482.331150308</v>
          </cell>
          <cell r="CA60">
            <v>10680273.656413818</v>
          </cell>
          <cell r="CB60">
            <v>0</v>
          </cell>
        </row>
        <row r="61">
          <cell r="BS61">
            <v>341093160.38004845</v>
          </cell>
          <cell r="BT61">
            <v>308462736.33784926</v>
          </cell>
          <cell r="BU61">
            <v>272573117.16949546</v>
          </cell>
          <cell r="BV61">
            <v>233678323.24624944</v>
          </cell>
          <cell r="BW61">
            <v>167427570.83047205</v>
          </cell>
          <cell r="BX61">
            <v>24233159.18952832</v>
          </cell>
          <cell r="BY61">
            <v>21574097.931591637</v>
          </cell>
          <cell r="BZ61">
            <v>18494096.044450559</v>
          </cell>
          <cell r="CA61">
            <v>15304074.411872163</v>
          </cell>
          <cell r="CB61">
            <v>0</v>
          </cell>
        </row>
        <row r="62">
          <cell r="BS62">
            <v>378299157.62390786</v>
          </cell>
          <cell r="BT62">
            <v>341287020.85700005</v>
          </cell>
          <cell r="BU62">
            <v>301791142.0622943</v>
          </cell>
          <cell r="BV62">
            <v>258950992.2274766</v>
          </cell>
          <cell r="BW62">
            <v>185065784.44971582</v>
          </cell>
          <cell r="BX62">
            <v>33419346.259757634</v>
          </cell>
          <cell r="BY62">
            <v>29572836.570915915</v>
          </cell>
          <cell r="BZ62">
            <v>25511066.284111649</v>
          </cell>
          <cell r="CA62">
            <v>21237282.802160334</v>
          </cell>
          <cell r="CB62">
            <v>4302320.8066874919</v>
          </cell>
        </row>
        <row r="63">
          <cell r="BS63">
            <v>419537046.78521937</v>
          </cell>
          <cell r="BT63">
            <v>378810662.90878761</v>
          </cell>
          <cell r="BU63">
            <v>334526278.21155179</v>
          </cell>
          <cell r="BV63">
            <v>286850267.41190028</v>
          </cell>
          <cell r="BW63">
            <v>205113113.50059077</v>
          </cell>
          <cell r="BX63">
            <v>43513080.241907582</v>
          </cell>
          <cell r="BY63">
            <v>38636434.214607738</v>
          </cell>
          <cell r="BZ63">
            <v>33312803.286129963</v>
          </cell>
          <cell r="CA63">
            <v>27768815.653182212</v>
          </cell>
          <cell r="CB63">
            <v>9195939.8774254844</v>
          </cell>
        </row>
        <row r="64">
          <cell r="BS64">
            <v>465228327.29534364</v>
          </cell>
          <cell r="BT64">
            <v>419463813.55963576</v>
          </cell>
          <cell r="BU64">
            <v>370448342.87200934</v>
          </cell>
          <cell r="BV64">
            <v>317993397.2928943</v>
          </cell>
          <cell r="BW64">
            <v>228035812.7138707</v>
          </cell>
          <cell r="BX64">
            <v>54598377.748831213</v>
          </cell>
          <cell r="BY64">
            <v>48376788.999795973</v>
          </cell>
          <cell r="BZ64">
            <v>41810213.516542979</v>
          </cell>
          <cell r="CA64">
            <v>35062987.690983437</v>
          </cell>
          <cell r="CB64">
            <v>14795662.907732835</v>
          </cell>
        </row>
        <row r="65">
          <cell r="BS65">
            <v>515836339.82700163</v>
          </cell>
          <cell r="BT65">
            <v>465510158.85489601</v>
          </cell>
          <cell r="BU65">
            <v>410925341.97742003</v>
          </cell>
          <cell r="BV65">
            <v>353228585.80506009</v>
          </cell>
          <cell r="BW65">
            <v>252639670.92885861</v>
          </cell>
          <cell r="BX65">
            <v>66769843.802252255</v>
          </cell>
          <cell r="BY65">
            <v>59337841.915341705</v>
          </cell>
          <cell r="BZ65">
            <v>51314744.786112115</v>
          </cell>
          <cell r="CA65">
            <v>43333759.04015822</v>
          </cell>
          <cell r="CB65">
            <v>20811905.071308922</v>
          </cell>
        </row>
        <row r="66">
          <cell r="BS66">
            <v>571872152.1336242</v>
          </cell>
          <cell r="BT66">
            <v>515831308.63050681</v>
          </cell>
          <cell r="BU66">
            <v>456208849.30221701</v>
          </cell>
          <cell r="BV66">
            <v>392481673.12291616</v>
          </cell>
          <cell r="BW66">
            <v>281744536.69056052</v>
          </cell>
          <cell r="BX66">
            <v>80130302.59940584</v>
          </cell>
          <cell r="BY66">
            <v>71237968.184528708</v>
          </cell>
          <cell r="BZ66">
            <v>61867570.081139535</v>
          </cell>
          <cell r="CA66">
            <v>52572466.468984574</v>
          </cell>
          <cell r="CB66">
            <v>27941027.578401465</v>
          </cell>
        </row>
        <row r="67">
          <cell r="BS67">
            <v>633910721.86806452</v>
          </cell>
          <cell r="BT67">
            <v>572425925.38899946</v>
          </cell>
          <cell r="BU67">
            <v>506181595.37644273</v>
          </cell>
          <cell r="BV67">
            <v>436227122.32672882</v>
          </cell>
          <cell r="BW67">
            <v>312791816.17344457</v>
          </cell>
          <cell r="BX67">
            <v>94792426.698104084</v>
          </cell>
          <cell r="BY67">
            <v>84521084.001853138</v>
          </cell>
          <cell r="BZ67">
            <v>73423083.994824558</v>
          </cell>
          <cell r="CA67">
            <v>62900582.88118501</v>
          </cell>
          <cell r="CB67">
            <v>35559646.077105105</v>
          </cell>
        </row>
        <row r="68">
          <cell r="BS68">
            <v>702427260.60491168</v>
          </cell>
          <cell r="BT68">
            <v>634664989.88672721</v>
          </cell>
          <cell r="BU68">
            <v>562104284.99389553</v>
          </cell>
          <cell r="BV68">
            <v>484595212.27125782</v>
          </cell>
          <cell r="BW68">
            <v>346110905.80894595</v>
          </cell>
          <cell r="BX68">
            <v>110915064.35724364</v>
          </cell>
          <cell r="BY68">
            <v>99047711.263081953</v>
          </cell>
          <cell r="BZ68">
            <v>86282754.5853073</v>
          </cell>
          <cell r="CA68">
            <v>74368591.995741457</v>
          </cell>
          <cell r="CB68">
            <v>43770223.543933183</v>
          </cell>
        </row>
        <row r="69">
          <cell r="BS69">
            <v>778096903.34456921</v>
          </cell>
          <cell r="BT69">
            <v>703052632.69675887</v>
          </cell>
          <cell r="BU69">
            <v>624862111.11087441</v>
          </cell>
          <cell r="BV69">
            <v>537179260.37947834</v>
          </cell>
          <cell r="BW69">
            <v>380606087.0730834</v>
          </cell>
          <cell r="BX69">
            <v>128638538.90505628</v>
          </cell>
          <cell r="BY69">
            <v>114919264.78774288</v>
          </cell>
          <cell r="BZ69">
            <v>100629214.5105357</v>
          </cell>
          <cell r="CA69">
            <v>86883552.296570629</v>
          </cell>
          <cell r="CB69">
            <v>52311335.491144076</v>
          </cell>
        </row>
        <row r="70">
          <cell r="BS70">
            <v>861563615.57738066</v>
          </cell>
          <cell r="BT70">
            <v>779624794.55266941</v>
          </cell>
          <cell r="BU70">
            <v>693331424.90389764</v>
          </cell>
          <cell r="BV70">
            <v>591661852.68997335</v>
          </cell>
          <cell r="BW70">
            <v>420535092.47765344</v>
          </cell>
          <cell r="BX70">
            <v>148105720.06250805</v>
          </cell>
          <cell r="BY70">
            <v>132603833.10371006</v>
          </cell>
          <cell r="BZ70">
            <v>116196623.44695903</v>
          </cell>
          <cell r="CA70">
            <v>99900731.492707416</v>
          </cell>
          <cell r="CB70">
            <v>62255711.974177852</v>
          </cell>
        </row>
        <row r="71">
          <cell r="BS71">
            <v>953629076.91197193</v>
          </cell>
          <cell r="BT71">
            <v>864287001.47567582</v>
          </cell>
          <cell r="BU71">
            <v>765756439.44611871</v>
          </cell>
          <cell r="BV71">
            <v>651705354.51304805</v>
          </cell>
          <cell r="BW71">
            <v>463614715.99626285</v>
          </cell>
          <cell r="BX71">
            <v>169477259.30478251</v>
          </cell>
          <cell r="BY71">
            <v>152053423.14083859</v>
          </cell>
          <cell r="BZ71">
            <v>132586135.90437277</v>
          </cell>
          <cell r="CA71">
            <v>114303611.69936368</v>
          </cell>
          <cell r="CB71">
            <v>73047759.51328522</v>
          </cell>
        </row>
        <row r="72">
          <cell r="BS72">
            <v>1055176895.3350265</v>
          </cell>
          <cell r="BT72">
            <v>955050889.13027155</v>
          </cell>
          <cell r="BU72">
            <v>842997133.70056868</v>
          </cell>
          <cell r="BV72">
            <v>719277543.53780651</v>
          </cell>
          <cell r="BW72">
            <v>510500115.99617034</v>
          </cell>
          <cell r="BX72">
            <v>192931774.32143742</v>
          </cell>
          <cell r="BY72">
            <v>172789547.15043703</v>
          </cell>
          <cell r="BZ72">
            <v>150014549.21613967</v>
          </cell>
          <cell r="CA72">
            <v>130582772.56076092</v>
          </cell>
          <cell r="CB72">
            <v>84864432.84218663</v>
          </cell>
        </row>
        <row r="73">
          <cell r="BS73">
            <v>1167182380.040792</v>
          </cell>
          <cell r="BT73">
            <v>1053243600.226615</v>
          </cell>
          <cell r="BU73">
            <v>933684323.56107104</v>
          </cell>
          <cell r="BV73">
            <v>794971995.14942789</v>
          </cell>
          <cell r="BW73">
            <v>562036891.29461586</v>
          </cell>
          <cell r="BX73">
            <v>218663495.83693692</v>
          </cell>
          <cell r="BY73">
            <v>195096971.34388852</v>
          </cell>
          <cell r="BZ73">
            <v>170456773.04043156</v>
          </cell>
          <cell r="CA73">
            <v>148901910.26413828</v>
          </cell>
          <cell r="CB73">
            <v>97936347.061283082</v>
          </cell>
        </row>
        <row r="74">
          <cell r="BS74">
            <v>1290656818.9899983</v>
          </cell>
          <cell r="BT74">
            <v>1166107089.1776764</v>
          </cell>
          <cell r="BU74">
            <v>1036565296.1158247</v>
          </cell>
          <cell r="BV74">
            <v>877891454.34114635</v>
          </cell>
          <cell r="BW74">
            <v>620835797.12739348</v>
          </cell>
          <cell r="BX74">
            <v>246898091.80254963</v>
          </cell>
          <cell r="BY74">
            <v>220609780.11123586</v>
          </cell>
          <cell r="BZ74">
            <v>193629398.37155625</v>
          </cell>
          <cell r="CA74">
            <v>169080495.05904913</v>
          </cell>
          <cell r="CB74">
            <v>112962595.6834444</v>
          </cell>
        </row>
        <row r="75">
          <cell r="BS75">
            <v>1426769444.69398</v>
          </cell>
          <cell r="BT75">
            <v>1291763547.2986715</v>
          </cell>
          <cell r="BU75">
            <v>1146982775.3574586</v>
          </cell>
          <cell r="BV75">
            <v>968905197.16818023</v>
          </cell>
          <cell r="BW75">
            <v>685943778.54274869</v>
          </cell>
          <cell r="BX75">
            <v>277869169.64776063</v>
          </cell>
          <cell r="BY75">
            <v>248863994.89437485</v>
          </cell>
          <cell r="BZ75">
            <v>218509741.97942707</v>
          </cell>
          <cell r="CA75">
            <v>191370697.13142729</v>
          </cell>
          <cell r="CB75">
            <v>129711902.94702151</v>
          </cell>
        </row>
        <row r="76">
          <cell r="BS76">
            <v>1576825576.7362037</v>
          </cell>
          <cell r="BT76">
            <v>1428903830.6807597</v>
          </cell>
          <cell r="BU76">
            <v>1264793473.429539</v>
          </cell>
          <cell r="BV76">
            <v>1068196676.9040701</v>
          </cell>
          <cell r="BW76">
            <v>756562392.68197608</v>
          </cell>
          <cell r="BX76">
            <v>311834540.55988222</v>
          </cell>
          <cell r="BY76">
            <v>279532595.58997822</v>
          </cell>
          <cell r="BZ76">
            <v>245144306.51205316</v>
          </cell>
          <cell r="CA76">
            <v>215848317.43960029</v>
          </cell>
          <cell r="CB76">
            <v>148000856.9903236</v>
          </cell>
        </row>
        <row r="77">
          <cell r="BS77">
            <v>1742228300.3321846</v>
          </cell>
          <cell r="BT77">
            <v>1574719478.0471869</v>
          </cell>
          <cell r="BU77">
            <v>1395120008.3979692</v>
          </cell>
          <cell r="BV77">
            <v>1178345135.2964694</v>
          </cell>
          <cell r="BW77">
            <v>834689921.09871626</v>
          </cell>
          <cell r="BX77">
            <v>349071597.83644134</v>
          </cell>
          <cell r="BY77">
            <v>311973479.68417037</v>
          </cell>
          <cell r="BZ77">
            <v>274700330.83406419</v>
          </cell>
          <cell r="CA77">
            <v>243179490.33859921</v>
          </cell>
          <cell r="CB77">
            <v>168371013.77255747</v>
          </cell>
        </row>
        <row r="78">
          <cell r="BS78">
            <v>1924518104.7944434</v>
          </cell>
          <cell r="BT78">
            <v>1740408587.2749255</v>
          </cell>
          <cell r="BU78">
            <v>1544619627.2756679</v>
          </cell>
          <cell r="BV78">
            <v>1303106301.7187972</v>
          </cell>
          <cell r="BW78">
            <v>923431863.79656947</v>
          </cell>
          <cell r="BX78">
            <v>389895327.26885563</v>
          </cell>
          <cell r="BY78">
            <v>348697269.30885011</v>
          </cell>
          <cell r="BZ78">
            <v>308728401.42647082</v>
          </cell>
          <cell r="CA78">
            <v>274364378.36690891</v>
          </cell>
          <cell r="CB78">
            <v>191684766.99223325</v>
          </cell>
        </row>
        <row r="79">
          <cell r="BS79">
            <v>2125416920.2011971</v>
          </cell>
          <cell r="BT79">
            <v>1925714955.7127542</v>
          </cell>
          <cell r="BU79">
            <v>1708470936.149992</v>
          </cell>
          <cell r="BV79">
            <v>1440665753.7838168</v>
          </cell>
          <cell r="BW79">
            <v>1022851132.4702307</v>
          </cell>
          <cell r="BX79">
            <v>434640021.09393692</v>
          </cell>
          <cell r="BY79">
            <v>389662700.03579527</v>
          </cell>
          <cell r="BZ79">
            <v>346168614.62459958</v>
          </cell>
          <cell r="CA79">
            <v>309004264.80195415</v>
          </cell>
          <cell r="CB79">
            <v>218005827.17642191</v>
          </cell>
        </row>
        <row r="80">
          <cell r="BS80">
            <v>2346715858.7517996</v>
          </cell>
          <cell r="BT80">
            <v>2127649631.6264269</v>
          </cell>
          <cell r="BU80">
            <v>1885361259.7143054</v>
          </cell>
          <cell r="BV80">
            <v>1592646729.5780878</v>
          </cell>
          <cell r="BW80">
            <v>1134280233.5730009</v>
          </cell>
          <cell r="BX80">
            <v>483672952.6494022</v>
          </cell>
          <cell r="BY80">
            <v>434251094.48561561</v>
          </cell>
          <cell r="BZ80">
            <v>386710304.58089238</v>
          </cell>
          <cell r="CA80">
            <v>347524755.89429212</v>
          </cell>
          <cell r="CB80">
            <v>247734985.66485363</v>
          </cell>
        </row>
        <row r="81">
          <cell r="BS81">
            <v>2590472404.1721053</v>
          </cell>
          <cell r="BT81">
            <v>2352531416.4705024</v>
          </cell>
          <cell r="BU81">
            <v>2084226516.8819282</v>
          </cell>
          <cell r="BV81">
            <v>1761561535.4238014</v>
          </cell>
          <cell r="BW81">
            <v>1247710720.1015048</v>
          </cell>
          <cell r="BX81">
            <v>537396270.1366837</v>
          </cell>
          <cell r="BY81">
            <v>483850663.86798799</v>
          </cell>
          <cell r="BZ81">
            <v>432427485.49223983</v>
          </cell>
          <cell r="CA81">
            <v>390638018.33130294</v>
          </cell>
          <cell r="CB81">
            <v>278221693.15780282</v>
          </cell>
        </row>
        <row r="82">
          <cell r="BS82">
            <v>2858913324.3939314</v>
          </cell>
          <cell r="BT82">
            <v>2598182683.5317359</v>
          </cell>
          <cell r="BU82">
            <v>2302143530.2071528</v>
          </cell>
          <cell r="BV82">
            <v>1943605484.4552736</v>
          </cell>
          <cell r="BW82">
            <v>1371667175.4009762</v>
          </cell>
          <cell r="BX82">
            <v>596270198.11345124</v>
          </cell>
          <cell r="BY82">
            <v>538028733.69833648</v>
          </cell>
          <cell r="BZ82">
            <v>482698187.38166231</v>
          </cell>
          <cell r="CA82">
            <v>437431389.47504586</v>
          </cell>
          <cell r="CB82">
            <v>311788455.4319557</v>
          </cell>
        </row>
        <row r="83">
          <cell r="BS83">
            <v>3154646778.6727743</v>
          </cell>
          <cell r="BT83">
            <v>2871497388.1512589</v>
          </cell>
          <cell r="BU83">
            <v>2542307498.5162263</v>
          </cell>
          <cell r="BV83">
            <v>2135342985.8311794</v>
          </cell>
          <cell r="BW83">
            <v>1509819678.872215</v>
          </cell>
          <cell r="BX83">
            <v>660969826.33014381</v>
          </cell>
          <cell r="BY83">
            <v>598558344.05662811</v>
          </cell>
          <cell r="BZ83">
            <v>538365183.441607</v>
          </cell>
          <cell r="CA83">
            <v>487118776.61272639</v>
          </cell>
          <cell r="CB83">
            <v>349452300.33798754</v>
          </cell>
        </row>
        <row r="84">
          <cell r="BS84">
            <v>3480506060.4049153</v>
          </cell>
          <cell r="BT84">
            <v>3170696531.4308319</v>
          </cell>
          <cell r="BU84">
            <v>2790621281.3968182</v>
          </cell>
          <cell r="BV84">
            <v>2345082005.0080743</v>
          </cell>
          <cell r="BW84">
            <v>1656695676.5198417</v>
          </cell>
          <cell r="BX84">
            <v>732224082.11285901</v>
          </cell>
          <cell r="BY84">
            <v>665182193.11247921</v>
          </cell>
          <cell r="BZ84">
            <v>596252293.96823597</v>
          </cell>
          <cell r="CA84">
            <v>541984995.62541246</v>
          </cell>
          <cell r="CB84">
            <v>389486544.95945591</v>
          </cell>
        </row>
        <row r="85">
          <cell r="BS85">
            <v>3838517155.0522161</v>
          </cell>
          <cell r="BT85">
            <v>3482005570.115365</v>
          </cell>
          <cell r="BU85">
            <v>3060886512.9927983</v>
          </cell>
          <cell r="BV85">
            <v>2578179486.2365961</v>
          </cell>
          <cell r="BW85">
            <v>1820035777.1157017</v>
          </cell>
          <cell r="BX85">
            <v>810896479.17078066</v>
          </cell>
          <cell r="BY85">
            <v>735161803.98614383</v>
          </cell>
          <cell r="BZ85">
            <v>659868706.27719545</v>
          </cell>
          <cell r="CA85">
            <v>603753469.15705991</v>
          </cell>
          <cell r="CB85">
            <v>434171420.69204253</v>
          </cell>
        </row>
        <row r="86">
          <cell r="BS86">
            <v>4231871596.3961449</v>
          </cell>
          <cell r="BT86">
            <v>3831802270.0504837</v>
          </cell>
          <cell r="BU86">
            <v>3368087883.6573687</v>
          </cell>
          <cell r="BV86">
            <v>2839751690.375608</v>
          </cell>
          <cell r="BW86">
            <v>1996062278.2485173</v>
          </cell>
          <cell r="BX86">
            <v>897773087.87906241</v>
          </cell>
          <cell r="BY86">
            <v>814582454.18120122</v>
          </cell>
          <cell r="BZ86">
            <v>732922838.68948364</v>
          </cell>
          <cell r="CA86">
            <v>674013325.43807113</v>
          </cell>
          <cell r="CB86">
            <v>482503580.14774662</v>
          </cell>
        </row>
        <row r="87">
          <cell r="BS87">
            <v>4663975753.6536121</v>
          </cell>
          <cell r="BT87">
            <v>4223200691.6583481</v>
          </cell>
          <cell r="BU87">
            <v>3716054790.4090347</v>
          </cell>
          <cell r="BV87">
            <v>3126838849.2022495</v>
          </cell>
          <cell r="BW87">
            <v>2194934805.1268177</v>
          </cell>
          <cell r="BX87">
            <v>993689436.13560891</v>
          </cell>
          <cell r="BY87">
            <v>904292675.04358995</v>
          </cell>
          <cell r="BZ87">
            <v>816601551.37947774</v>
          </cell>
          <cell r="CA87">
            <v>752176535.1675992</v>
          </cell>
          <cell r="CB87">
            <v>537306066.00663221</v>
          </cell>
        </row>
        <row r="88">
          <cell r="BS88">
            <v>5173185063.761096</v>
          </cell>
          <cell r="BT88">
            <v>4684537123.6014452</v>
          </cell>
          <cell r="BU88">
            <v>4112107586.971364</v>
          </cell>
          <cell r="BV88">
            <v>3460659956.1466637</v>
          </cell>
          <cell r="BW88">
            <v>2430512209.4992652</v>
          </cell>
          <cell r="BX88">
            <v>1112009751.8638561</v>
          </cell>
          <cell r="BY88">
            <v>1014695909.060647</v>
          </cell>
          <cell r="BZ88">
            <v>915894222.54702425</v>
          </cell>
          <cell r="CA88">
            <v>846253687.78738737</v>
          </cell>
          <cell r="CB88">
            <v>603811098.68989134</v>
          </cell>
        </row>
        <row r="89">
          <cell r="BS89">
            <v>5729923590.4910631</v>
          </cell>
          <cell r="BT89">
            <v>5173219375.199358</v>
          </cell>
          <cell r="BU89">
            <v>4540684829.9619408</v>
          </cell>
          <cell r="BV89">
            <v>3836418344.6902199</v>
          </cell>
          <cell r="BW89">
            <v>2686172453.379734</v>
          </cell>
          <cell r="BX89">
            <v>1242903765.953804</v>
          </cell>
          <cell r="BY89">
            <v>1133018610.1238604</v>
          </cell>
          <cell r="BZ89">
            <v>1024900131.783372</v>
          </cell>
          <cell r="CA89">
            <v>953061241.46749246</v>
          </cell>
          <cell r="CB89">
            <v>676484639.65337014</v>
          </cell>
        </row>
        <row r="90">
          <cell r="BS90">
            <v>6338504856.5332031</v>
          </cell>
          <cell r="BT90">
            <v>5716433868.7815981</v>
          </cell>
          <cell r="BU90">
            <v>5022390387.6243324</v>
          </cell>
          <cell r="BV90">
            <v>4255796944.0182242</v>
          </cell>
          <cell r="BW90">
            <v>2928391141.595798</v>
          </cell>
          <cell r="BX90">
            <v>1387742485.6100585</v>
          </cell>
          <cell r="BY90">
            <v>1266167973.1829486</v>
          </cell>
          <cell r="BZ90">
            <v>1149299420.0305755</v>
          </cell>
          <cell r="CA90">
            <v>1073113875.2566956</v>
          </cell>
          <cell r="CB90">
            <v>745826123.06215966</v>
          </cell>
        </row>
        <row r="91">
          <cell r="BS91">
            <v>7003601675.4258261</v>
          </cell>
          <cell r="BT91">
            <v>6320597827.0298595</v>
          </cell>
          <cell r="BU91">
            <v>5564443343.1895666</v>
          </cell>
          <cell r="BV91">
            <v>4662773637.8136711</v>
          </cell>
          <cell r="BW91">
            <v>3189724078.9781256</v>
          </cell>
          <cell r="BX91">
            <v>1547991727.9401197</v>
          </cell>
          <cell r="BY91">
            <v>1416079749.6970711</v>
          </cell>
          <cell r="BZ91">
            <v>1291494715.486666</v>
          </cell>
          <cell r="CA91">
            <v>1190445691.4154243</v>
          </cell>
          <cell r="CB91">
            <v>821172145.88356435</v>
          </cell>
        </row>
        <row r="92">
          <cell r="BS92">
            <v>7730266996.3502426</v>
          </cell>
          <cell r="BT92">
            <v>6993095011.5449257</v>
          </cell>
          <cell r="BU92">
            <v>6127301822.777113</v>
          </cell>
          <cell r="BV92">
            <v>5084117972.7067451</v>
          </cell>
          <cell r="BW92">
            <v>3480252785.4181433</v>
          </cell>
          <cell r="BX92">
            <v>1725267045.4120572</v>
          </cell>
          <cell r="BY92">
            <v>1585051808.3129778</v>
          </cell>
          <cell r="BZ92">
            <v>1441461566.509855</v>
          </cell>
          <cell r="CA92">
            <v>1312788552.736073</v>
          </cell>
          <cell r="CB92">
            <v>905534817.4826448</v>
          </cell>
        </row>
        <row r="93">
          <cell r="BS93">
            <v>8524091033.8760242</v>
          </cell>
          <cell r="BT93">
            <v>7692800011.1414852</v>
          </cell>
          <cell r="BU93">
            <v>6679176164.5238686</v>
          </cell>
          <cell r="BV93">
            <v>5540370606.6067829</v>
          </cell>
          <cell r="BW93">
            <v>3775276650.0034308</v>
          </cell>
          <cell r="BX93">
            <v>1920992530.4724729</v>
          </cell>
          <cell r="BY93">
            <v>1762922057.8008316</v>
          </cell>
          <cell r="BZ93">
            <v>1590488708.4847255</v>
          </cell>
          <cell r="CA93">
            <v>1446089003.8871064</v>
          </cell>
          <cell r="CB93">
            <v>991733993.9471724</v>
          </cell>
        </row>
        <row r="94">
          <cell r="BS94">
            <v>9391290081.7449455</v>
          </cell>
          <cell r="BT94">
            <v>8388971234.1454411</v>
          </cell>
          <cell r="BU94">
            <v>7294532681.3333797</v>
          </cell>
          <cell r="BV94">
            <v>6012869269.3534641</v>
          </cell>
          <cell r="BW94">
            <v>4092477016.421638</v>
          </cell>
          <cell r="BX94">
            <v>2137124376.5765772</v>
          </cell>
          <cell r="BY94">
            <v>1941945319.333993</v>
          </cell>
          <cell r="BZ94">
            <v>1758949982.6599481</v>
          </cell>
          <cell r="CA94">
            <v>1584998650.8893709</v>
          </cell>
          <cell r="CB94">
            <v>1084991836.0574911</v>
          </cell>
        </row>
        <row r="95">
          <cell r="BS95">
            <v>10509436313.714863</v>
          </cell>
          <cell r="BT95">
            <v>9390992387.2864323</v>
          </cell>
          <cell r="BU95">
            <v>8132121966.7227602</v>
          </cell>
          <cell r="BV95">
            <v>6701881397.1042166</v>
          </cell>
          <cell r="BW95">
            <v>4548130118.8080597</v>
          </cell>
          <cell r="BX95">
            <v>2418490215.6068139</v>
          </cell>
          <cell r="BY95">
            <v>2202633966.0852261</v>
          </cell>
          <cell r="BZ95">
            <v>1991213018.3472843</v>
          </cell>
          <cell r="CA95">
            <v>1788535866.7481308</v>
          </cell>
          <cell r="CB95">
            <v>1219600312.8160393</v>
          </cell>
        </row>
        <row r="96">
          <cell r="BS96">
            <v>11911334721.726797</v>
          </cell>
          <cell r="BT96">
            <v>10606238455.695894</v>
          </cell>
          <cell r="BU96">
            <v>9208857229.073494</v>
          </cell>
          <cell r="BV96">
            <v>7561453732.1283398</v>
          </cell>
          <cell r="BW96">
            <v>5099068371.0356436</v>
          </cell>
          <cell r="BX96">
            <v>2774865275.9263964</v>
          </cell>
          <cell r="BY96">
            <v>2522672580.0503302</v>
          </cell>
          <cell r="BZ96">
            <v>2293866122.2200899</v>
          </cell>
          <cell r="CA96">
            <v>2043752155.0546899</v>
          </cell>
          <cell r="CB96">
            <v>1383187770.8576186</v>
          </cell>
        </row>
        <row r="97">
          <cell r="BS97">
            <v>13633623979.114862</v>
          </cell>
          <cell r="BT97">
            <v>12144722415.051487</v>
          </cell>
          <cell r="BU97">
            <v>10532728717.965282</v>
          </cell>
          <cell r="BV97">
            <v>8595612490.6784115</v>
          </cell>
          <cell r="BW97">
            <v>5790123370.3688478</v>
          </cell>
          <cell r="BX97">
            <v>3217449913.2802076</v>
          </cell>
          <cell r="BY97">
            <v>2933197451.9549661</v>
          </cell>
          <cell r="BZ97">
            <v>2671366504.3477373</v>
          </cell>
          <cell r="CA97">
            <v>2352470838.7084613</v>
          </cell>
          <cell r="CB97">
            <v>1589492617.4611676</v>
          </cell>
        </row>
        <row r="98">
          <cell r="BS98">
            <v>15716290152.155272</v>
          </cell>
          <cell r="BT98">
            <v>13974437981.563873</v>
          </cell>
          <cell r="BU98">
            <v>12124478817.151342</v>
          </cell>
          <cell r="BV98">
            <v>9830451709.4543667</v>
          </cell>
          <cell r="BW98">
            <v>6610270107.2326651</v>
          </cell>
          <cell r="BX98">
            <v>3758344731.9823966</v>
          </cell>
          <cell r="BY98">
            <v>3427852335.0939894</v>
          </cell>
          <cell r="BZ98">
            <v>3131652513.7873874</v>
          </cell>
          <cell r="CA98">
            <v>2723055612.5566726</v>
          </cell>
          <cell r="CB98">
            <v>1835636947.8326921</v>
          </cell>
        </row>
        <row r="99">
          <cell r="BS99">
            <v>18205574830.146103</v>
          </cell>
          <cell r="BT99">
            <v>16226504684.932104</v>
          </cell>
          <cell r="BU99">
            <v>13991980485.426785</v>
          </cell>
          <cell r="BV99">
            <v>11299993309.28618</v>
          </cell>
          <cell r="BW99">
            <v>7675605643.5840712</v>
          </cell>
          <cell r="BX99">
            <v>4412094696.1211624</v>
          </cell>
          <cell r="BY99">
            <v>4045240330.1079197</v>
          </cell>
          <cell r="BZ99">
            <v>3679105991.8618331</v>
          </cell>
          <cell r="CA99">
            <v>3166542740.2428055</v>
          </cell>
          <cell r="CB99">
            <v>2157155965.6556807</v>
          </cell>
        </row>
        <row r="100">
          <cell r="BS100">
            <v>21151960408.275314</v>
          </cell>
          <cell r="BT100">
            <v>18775892286.632446</v>
          </cell>
          <cell r="BU100">
            <v>16193279105.815496</v>
          </cell>
          <cell r="BV100">
            <v>13103524160.975046</v>
          </cell>
          <cell r="BW100">
            <v>8919672209.4571896</v>
          </cell>
          <cell r="BX100">
            <v>5195275499.1760311</v>
          </cell>
          <cell r="BY100">
            <v>4754312799.8522091</v>
          </cell>
          <cell r="BZ100">
            <v>4333830321.014287</v>
          </cell>
          <cell r="CA100">
            <v>3714113666.5696249</v>
          </cell>
          <cell r="CB100">
            <v>2534886020.6650271</v>
          </cell>
        </row>
        <row r="101">
          <cell r="BS101">
            <v>24609397407.753304</v>
          </cell>
          <cell r="BT101">
            <v>21816896308.530674</v>
          </cell>
          <cell r="BU101">
            <v>18986378988.860077</v>
          </cell>
          <cell r="BV101">
            <v>15365910647.938896</v>
          </cell>
          <cell r="BW101">
            <v>10512080579.033285</v>
          </cell>
          <cell r="BX101">
            <v>6127285522.7312965</v>
          </cell>
          <cell r="BY101">
            <v>5612991900.9396448</v>
          </cell>
          <cell r="BZ101">
            <v>5178483286.6987162</v>
          </cell>
          <cell r="CA101">
            <v>4405833981.0616856</v>
          </cell>
          <cell r="CB101">
            <v>3021785490.7899752</v>
          </cell>
        </row>
        <row r="102">
          <cell r="BS102">
            <v>28638464461.586124</v>
          </cell>
          <cell r="BT102">
            <v>25548703076.806332</v>
          </cell>
          <cell r="BU102">
            <v>22367162688.137127</v>
          </cell>
          <cell r="BV102">
            <v>18070797461.027672</v>
          </cell>
          <cell r="BW102">
            <v>12344896384.672697</v>
          </cell>
          <cell r="BX102">
            <v>7228688050.6471891</v>
          </cell>
          <cell r="BY102">
            <v>6682597543.2331219</v>
          </cell>
          <cell r="BZ102">
            <v>6218443485.6886511</v>
          </cell>
          <cell r="CA102">
            <v>5238652668.5706263</v>
          </cell>
          <cell r="CB102">
            <v>3586126102.6987848</v>
          </cell>
        </row>
        <row r="103">
          <cell r="BS103">
            <v>33307042929.183853</v>
          </cell>
          <cell r="BT103">
            <v>29857010737.72509</v>
          </cell>
          <cell r="BU103">
            <v>26176617713.168808</v>
          </cell>
          <cell r="BV103">
            <v>21106384508.359344</v>
          </cell>
          <cell r="BW103">
            <v>14245510461.691414</v>
          </cell>
          <cell r="BX103">
            <v>8523904307.0105972</v>
          </cell>
          <cell r="BY103">
            <v>7937009357.8112745</v>
          </cell>
          <cell r="BZ103">
            <v>7400004080.5867968</v>
          </cell>
          <cell r="CA103">
            <v>6180221516.3514881</v>
          </cell>
          <cell r="CB103">
            <v>4175681269.7503238</v>
          </cell>
        </row>
        <row r="104">
          <cell r="BS104">
            <v>38690454114.160126</v>
          </cell>
          <cell r="BT104">
            <v>34719642172.822311</v>
          </cell>
          <cell r="BU104">
            <v>30470123464.2164</v>
          </cell>
          <cell r="BV104">
            <v>24296095152.702576</v>
          </cell>
          <cell r="BW104">
            <v>16324823886.769417</v>
          </cell>
          <cell r="BX104">
            <v>10040902152.416582</v>
          </cell>
          <cell r="BY104">
            <v>9376195416.6297626</v>
          </cell>
          <cell r="BZ104">
            <v>8742120195.1769009</v>
          </cell>
          <cell r="CA104">
            <v>7177337255.7353058</v>
          </cell>
          <cell r="CB104">
            <v>4825714202.2415257</v>
          </cell>
        </row>
        <row r="105">
          <cell r="BS105">
            <v>44487615829.939438</v>
          </cell>
          <cell r="BT105">
            <v>40016935800.743248</v>
          </cell>
          <cell r="BU105">
            <v>34899992568.376938</v>
          </cell>
          <cell r="BV105">
            <v>27577596872.856651</v>
          </cell>
          <cell r="BW105">
            <v>18581617496.684139</v>
          </cell>
          <cell r="BX105">
            <v>11703339615.941771</v>
          </cell>
          <cell r="BY105">
            <v>10973314225.430208</v>
          </cell>
          <cell r="BZ105">
            <v>10139035838.415184</v>
          </cell>
          <cell r="CA105">
            <v>8212165241.8338575</v>
          </cell>
          <cell r="CB105">
            <v>5537433089.0373306</v>
          </cell>
        </row>
        <row r="106">
          <cell r="BS106">
            <v>50734264791.733566</v>
          </cell>
          <cell r="BT106">
            <v>45456983399.536835</v>
          </cell>
          <cell r="BU106">
            <v>39366954441.116577</v>
          </cell>
          <cell r="BV106">
            <v>31075470917.037312</v>
          </cell>
          <cell r="BW106">
            <v>21019297217.991096</v>
          </cell>
          <cell r="BX106">
            <v>13530051842.100832</v>
          </cell>
          <cell r="BY106">
            <v>12645456176.208643</v>
          </cell>
          <cell r="BZ106">
            <v>11561489406.903603</v>
          </cell>
          <cell r="CA106">
            <v>9326065391.5235424</v>
          </cell>
          <cell r="CB106">
            <v>6313751450.5954914</v>
          </cell>
        </row>
        <row r="107">
          <cell r="BS107">
            <v>57462793810.023331</v>
          </cell>
          <cell r="BT107">
            <v>51263939289.562202</v>
          </cell>
          <cell r="BU107">
            <v>44306719809.157524</v>
          </cell>
          <cell r="BV107">
            <v>35060916117.791718</v>
          </cell>
          <cell r="BW107">
            <v>23715241722.567928</v>
          </cell>
          <cell r="BX107">
            <v>15533339261.573317</v>
          </cell>
          <cell r="BY107">
            <v>14463432529.262674</v>
          </cell>
          <cell r="BZ107">
            <v>13148691487.894659</v>
          </cell>
          <cell r="CA107">
            <v>10606681579.097055</v>
          </cell>
          <cell r="CB107">
            <v>7180063213.8428907</v>
          </cell>
        </row>
        <row r="108">
          <cell r="BS108">
            <v>64712600518.061325</v>
          </cell>
          <cell r="BT108">
            <v>57805293357.191475</v>
          </cell>
          <cell r="BU108">
            <v>50018452680.156868</v>
          </cell>
          <cell r="BV108">
            <v>39538800133.281708</v>
          </cell>
          <cell r="BW108">
            <v>26700549011.355831</v>
          </cell>
          <cell r="BX108">
            <v>17732772733.789883</v>
          </cell>
          <cell r="BY108">
            <v>16551984060.538395</v>
          </cell>
          <cell r="BZ108">
            <v>15001260628.082043</v>
          </cell>
          <cell r="CA108">
            <v>12059112947.438774</v>
          </cell>
          <cell r="CB108">
            <v>8148414511.6940746</v>
          </cell>
        </row>
        <row r="109">
          <cell r="BS109">
            <v>72926057628.549835</v>
          </cell>
          <cell r="BT109">
            <v>65323762145.612076</v>
          </cell>
          <cell r="BU109">
            <v>56386201100.810112</v>
          </cell>
          <cell r="BV109">
            <v>44500192366.860748</v>
          </cell>
          <cell r="BW109">
            <v>30007055765.765705</v>
          </cell>
          <cell r="BX109">
            <v>20287234702.727768</v>
          </cell>
          <cell r="BY109">
            <v>19009741836.058727</v>
          </cell>
          <cell r="BZ109">
            <v>17092773203.309181</v>
          </cell>
          <cell r="CA109">
            <v>13688768238.474606</v>
          </cell>
          <cell r="CB109">
            <v>9234551023.7876854</v>
          </cell>
        </row>
        <row r="110">
          <cell r="BS110">
            <v>81776677577.124481</v>
          </cell>
          <cell r="BT110">
            <v>73359604119.539261</v>
          </cell>
          <cell r="BU110">
            <v>63103188976.486069</v>
          </cell>
          <cell r="BV110">
            <v>49696051444.864792</v>
          </cell>
          <cell r="BW110">
            <v>33352811206.327778</v>
          </cell>
          <cell r="BX110">
            <v>23091219016.706184</v>
          </cell>
          <cell r="BY110">
            <v>21673582280.866238</v>
          </cell>
          <cell r="BZ110">
            <v>19319481706.973839</v>
          </cell>
          <cell r="CA110">
            <v>15411286251.253908</v>
          </cell>
          <cell r="CB110">
            <v>10343785634.193937</v>
          </cell>
        </row>
        <row r="111">
          <cell r="BS111">
            <v>91315403331.947235</v>
          </cell>
          <cell r="BT111">
            <v>81829137727.429276</v>
          </cell>
          <cell r="BU111">
            <v>70334566934.34198</v>
          </cell>
          <cell r="BV111">
            <v>54989279095.259552</v>
          </cell>
          <cell r="BW111">
            <v>36882009317.037117</v>
          </cell>
          <cell r="BX111">
            <v>26170402308.893566</v>
          </cell>
          <cell r="BY111">
            <v>24507635244.142712</v>
          </cell>
          <cell r="BZ111">
            <v>21739293060.663425</v>
          </cell>
          <cell r="CA111">
            <v>17182612778.54504</v>
          </cell>
          <cell r="CB111">
            <v>11524859073.411243</v>
          </cell>
        </row>
        <row r="112">
          <cell r="BS112">
            <v>101593548972.29288</v>
          </cell>
          <cell r="BT112">
            <v>90966182720.592148</v>
          </cell>
          <cell r="BU112">
            <v>77519090531.188583</v>
          </cell>
          <cell r="BV112">
            <v>60675657634.719154</v>
          </cell>
          <cell r="BW112">
            <v>40828237553.229485</v>
          </cell>
          <cell r="BX112">
            <v>29547771764.818756</v>
          </cell>
          <cell r="BY112">
            <v>27592339570.55246</v>
          </cell>
          <cell r="BZ112">
            <v>24164884979.750454</v>
          </cell>
          <cell r="CA112">
            <v>19102488576.356358</v>
          </cell>
          <cell r="CB112">
            <v>12857282860.061214</v>
          </cell>
        </row>
        <row r="113">
          <cell r="BS113">
            <v>112671421181.3533</v>
          </cell>
          <cell r="BT113">
            <v>100279540062.10524</v>
          </cell>
          <cell r="BU113">
            <v>85361426654.916367</v>
          </cell>
          <cell r="BV113">
            <v>66826055394.022133</v>
          </cell>
          <cell r="BW113">
            <v>45099936958.778915</v>
          </cell>
          <cell r="BX113">
            <v>33255530682.359749</v>
          </cell>
          <cell r="BY113">
            <v>30765629198.380798</v>
          </cell>
          <cell r="BZ113">
            <v>26837035268.715229</v>
          </cell>
          <cell r="CA113">
            <v>21198222950.528172</v>
          </cell>
          <cell r="CB113">
            <v>14312931397.224133</v>
          </cell>
        </row>
        <row r="114">
          <cell r="BS114">
            <v>124615642635.15085</v>
          </cell>
          <cell r="BT114">
            <v>110740816296.65729</v>
          </cell>
          <cell r="BU114">
            <v>94355027989.081421</v>
          </cell>
          <cell r="BV114">
            <v>73944135671.79007</v>
          </cell>
          <cell r="BW114">
            <v>49883843867.023041</v>
          </cell>
          <cell r="BX114">
            <v>37331206870.599648</v>
          </cell>
          <cell r="BY114">
            <v>34364625990.909882</v>
          </cell>
          <cell r="BZ114">
            <v>29931192682.785393</v>
          </cell>
          <cell r="CA114">
            <v>23647225622.706581</v>
          </cell>
          <cell r="CB114">
            <v>15958939269.509531</v>
          </cell>
        </row>
        <row r="115">
          <cell r="BS115">
            <v>137483079857.05923</v>
          </cell>
          <cell r="BT115">
            <v>122189000680.03123</v>
          </cell>
          <cell r="BU115">
            <v>104050560059.64804</v>
          </cell>
          <cell r="BV115">
            <v>81637556603.449875</v>
          </cell>
          <cell r="BW115">
            <v>55134443041.12236</v>
          </cell>
          <cell r="BX115">
            <v>41794256112.192947</v>
          </cell>
          <cell r="BY115">
            <v>38335465210.952797</v>
          </cell>
          <cell r="BZ115">
            <v>33294211652.091072</v>
          </cell>
          <cell r="CA115">
            <v>26315894984.671406</v>
          </cell>
          <cell r="CB115">
            <v>17780346060.702106</v>
          </cell>
        </row>
        <row r="116">
          <cell r="BS116">
            <v>151274057602.35254</v>
          </cell>
          <cell r="BT116">
            <v>134349311056.56909</v>
          </cell>
          <cell r="BU116">
            <v>114284467814.97336</v>
          </cell>
          <cell r="BV116">
            <v>89690828295.616852</v>
          </cell>
          <cell r="BW116">
            <v>60241509843.791351</v>
          </cell>
          <cell r="BX116">
            <v>46577633851.325432</v>
          </cell>
          <cell r="BY116">
            <v>42553307600.107307</v>
          </cell>
          <cell r="BZ116">
            <v>36843973094.865829</v>
          </cell>
          <cell r="CA116">
            <v>29109388232.91201</v>
          </cell>
          <cell r="CB116">
            <v>19551962184.694489</v>
          </cell>
        </row>
        <row r="117">
          <cell r="BS117">
            <v>166054861572.18671</v>
          </cell>
          <cell r="BT117">
            <v>147346299232.31839</v>
          </cell>
          <cell r="BU117">
            <v>125308196952.17163</v>
          </cell>
          <cell r="BV117">
            <v>97919916384.900406</v>
          </cell>
          <cell r="BW117">
            <v>65665687192.369164</v>
          </cell>
          <cell r="BX117">
            <v>51704331173.414551</v>
          </cell>
          <cell r="BY117">
            <v>47061354349.044235</v>
          </cell>
          <cell r="BZ117">
            <v>40667694158.450424</v>
          </cell>
          <cell r="CA117">
            <v>31963868113.300251</v>
          </cell>
          <cell r="CB117">
            <v>21433582383.026863</v>
          </cell>
        </row>
        <row r="118">
          <cell r="BS118">
            <v>181896535022.00589</v>
          </cell>
          <cell r="BT118">
            <v>161234176629.04883</v>
          </cell>
          <cell r="BU118">
            <v>136551266928.92</v>
          </cell>
          <cell r="BV118">
            <v>106472382918.48242</v>
          </cell>
          <cell r="BW118">
            <v>71458369990.520676</v>
          </cell>
          <cell r="BX118">
            <v>57198989313.685486</v>
          </cell>
          <cell r="BY118">
            <v>51878408862.087654</v>
          </cell>
          <cell r="BZ118">
            <v>44567496390.018539</v>
          </cell>
          <cell r="CA118">
            <v>34930520479.021744</v>
          </cell>
          <cell r="CB118">
            <v>23443035292.672634</v>
          </cell>
        </row>
        <row r="119">
          <cell r="BS119">
            <v>198875220227.68781</v>
          </cell>
          <cell r="BT119">
            <v>175447342622.44485</v>
          </cell>
          <cell r="BU119">
            <v>148164061171.83444</v>
          </cell>
          <cell r="BV119">
            <v>115452868737.72032</v>
          </cell>
          <cell r="BW119">
            <v>77570569647.349899</v>
          </cell>
          <cell r="BX119">
            <v>63088018094.136879</v>
          </cell>
          <cell r="BY119">
            <v>56808290761.048126</v>
          </cell>
          <cell r="BZ119">
            <v>48595542199.29641</v>
          </cell>
          <cell r="CA119">
            <v>38045642812.018707</v>
          </cell>
          <cell r="CB119">
            <v>25563327014.613758</v>
          </cell>
        </row>
        <row r="120">
          <cell r="BS120">
            <v>217072524459.89502</v>
          </cell>
          <cell r="BT120">
            <v>191025428574.71085</v>
          </cell>
          <cell r="BU120">
            <v>161220392215.82269</v>
          </cell>
          <cell r="BV120">
            <v>125884044342.28151</v>
          </cell>
          <cell r="BW120">
            <v>84528149012.178009</v>
          </cell>
          <cell r="BX120">
            <v>69399722861.137085</v>
          </cell>
          <cell r="BY120">
            <v>62211599495.513748</v>
          </cell>
          <cell r="BZ120">
            <v>53124297160.951759</v>
          </cell>
          <cell r="CA120">
            <v>41663975799.703232</v>
          </cell>
          <cell r="CB120">
            <v>27976876761.063995</v>
          </cell>
        </row>
        <row r="121">
          <cell r="BS121">
            <v>236575912225.67407</v>
          </cell>
          <cell r="BT121">
            <v>208059489142.39093</v>
          </cell>
          <cell r="BU121">
            <v>175665828290.29016</v>
          </cell>
          <cell r="BV121">
            <v>137036714775.84088</v>
          </cell>
          <cell r="BW121">
            <v>92154985931.108521</v>
          </cell>
          <cell r="BX121">
            <v>76164440533.771713</v>
          </cell>
          <cell r="BY121">
            <v>68119917663.149361</v>
          </cell>
          <cell r="BZ121">
            <v>58134880921.053497</v>
          </cell>
          <cell r="CA121">
            <v>45532578616.904045</v>
          </cell>
          <cell r="CB121">
            <v>30622588631.050953</v>
          </cell>
        </row>
        <row r="122">
          <cell r="BS122">
            <v>257479125662.59216</v>
          </cell>
          <cell r="BT122">
            <v>226320426658.6467</v>
          </cell>
          <cell r="BU122">
            <v>191029796448.11108</v>
          </cell>
          <cell r="BV122">
            <v>149250028944.99161</v>
          </cell>
          <cell r="BW122">
            <v>100204864294.75357</v>
          </cell>
          <cell r="BX122">
            <v>83414685416.852158</v>
          </cell>
          <cell r="BY122">
            <v>74453782008.451889</v>
          </cell>
          <cell r="BZ122">
            <v>63464069250.533234</v>
          </cell>
          <cell r="CA122">
            <v>49769094156.712364</v>
          </cell>
          <cell r="CB122">
            <v>33415051478.366348</v>
          </cell>
        </row>
        <row r="123">
          <cell r="BS123">
            <v>279882635106.0119</v>
          </cell>
          <cell r="BT123">
            <v>246033637257.32123</v>
          </cell>
          <cell r="BU123">
            <v>207790897407.54605</v>
          </cell>
          <cell r="BV123">
            <v>162128976061.45929</v>
          </cell>
          <cell r="BW123">
            <v>108396674636.02589</v>
          </cell>
          <cell r="BX123">
            <v>91185305479.426941</v>
          </cell>
          <cell r="BY123">
            <v>81291371898.41423</v>
          </cell>
          <cell r="BZ123">
            <v>69277870913.275116</v>
          </cell>
          <cell r="CA123">
            <v>54236502334.346992</v>
          </cell>
          <cell r="CB123">
            <v>36256749824.2155</v>
          </cell>
        </row>
        <row r="124">
          <cell r="BS124">
            <v>303894121995.1507</v>
          </cell>
          <cell r="BT124">
            <v>267176493807.64435</v>
          </cell>
          <cell r="BU124">
            <v>225398595849.23401</v>
          </cell>
          <cell r="BV124">
            <v>174935239409.37949</v>
          </cell>
          <cell r="BW124">
            <v>117043826394.97176</v>
          </cell>
          <cell r="BX124">
            <v>99513649849.946793</v>
          </cell>
          <cell r="BY124">
            <v>88624839040.653046</v>
          </cell>
          <cell r="BZ124">
            <v>75385325711.446915</v>
          </cell>
          <cell r="CA124">
            <v>58678698197.725349</v>
          </cell>
          <cell r="CB124">
            <v>39256403847.685791</v>
          </cell>
        </row>
        <row r="125">
          <cell r="BS125">
            <v>329628996438.9679</v>
          </cell>
          <cell r="BT125">
            <v>289183659623.6427</v>
          </cell>
          <cell r="BU125">
            <v>242953192082.49792</v>
          </cell>
          <cell r="BV125">
            <v>188597476390.64682</v>
          </cell>
          <cell r="BW125">
            <v>126666387506.9212</v>
          </cell>
          <cell r="BX125">
            <v>108439748333.13353</v>
          </cell>
          <cell r="BY125">
            <v>96258094604.833588</v>
          </cell>
          <cell r="BZ125">
            <v>81474361331.285614</v>
          </cell>
          <cell r="CA125">
            <v>63417811470.180191</v>
          </cell>
          <cell r="CB125">
            <v>42594422534.091568</v>
          </cell>
        </row>
        <row r="126">
          <cell r="BS126">
            <v>357210951929.5542</v>
          </cell>
          <cell r="BT126">
            <v>312317487114.7984</v>
          </cell>
          <cell r="BU126">
            <v>262206333522.10526</v>
          </cell>
          <cell r="BV126">
            <v>203846351462.10239</v>
          </cell>
          <cell r="BW126">
            <v>136967519755.90204</v>
          </cell>
          <cell r="BX126">
            <v>118006503811.39838</v>
          </cell>
          <cell r="BY126">
            <v>104282136359.87347</v>
          </cell>
          <cell r="BZ126">
            <v>88152559021.610077</v>
          </cell>
          <cell r="CA126">
            <v>68707292712.543861</v>
          </cell>
          <cell r="CB126">
            <v>46167834179.722473</v>
          </cell>
        </row>
        <row r="127">
          <cell r="BS127">
            <v>386772559869.22253</v>
          </cell>
          <cell r="BT127">
            <v>337997444266.14868</v>
          </cell>
          <cell r="BU127">
            <v>284391686140.30145</v>
          </cell>
          <cell r="BV127">
            <v>221403438884.3252</v>
          </cell>
          <cell r="BW127">
            <v>148767645349.77252</v>
          </cell>
          <cell r="BX127">
            <v>128259898455.57661</v>
          </cell>
          <cell r="BY127">
            <v>113189311297.90945</v>
          </cell>
          <cell r="BZ127">
            <v>95847831560.827087</v>
          </cell>
          <cell r="CA127">
            <v>74797439307.306549</v>
          </cell>
          <cell r="CB127">
            <v>50261239176.169922</v>
          </cell>
        </row>
        <row r="128">
          <cell r="BS128">
            <v>418455906768.86041</v>
          </cell>
          <cell r="BT128">
            <v>366295767971.84723</v>
          </cell>
          <cell r="BU128">
            <v>308017288622.72064</v>
          </cell>
          <cell r="BV128">
            <v>239951918923.34756</v>
          </cell>
          <cell r="BW128">
            <v>161456311647.40634</v>
          </cell>
          <cell r="BX128">
            <v>139249214736.11832</v>
          </cell>
          <cell r="BY128">
            <v>123004675015.77975</v>
          </cell>
          <cell r="BZ128">
            <v>104042673136.44861</v>
          </cell>
          <cell r="CA128">
            <v>81231477017.040421</v>
          </cell>
          <cell r="CB128">
            <v>54662874532.319733</v>
          </cell>
        </row>
        <row r="129">
          <cell r="BS129">
            <v>452413277180.22473</v>
          </cell>
          <cell r="BT129">
            <v>395642224003.1767</v>
          </cell>
          <cell r="BU129">
            <v>333269847723.91785</v>
          </cell>
          <cell r="BV129">
            <v>259638341768.18243</v>
          </cell>
          <cell r="BW129">
            <v>173473212661.11859</v>
          </cell>
          <cell r="BX129">
            <v>151027272297.02127</v>
          </cell>
          <cell r="BY129">
            <v>133183586769.48134</v>
          </cell>
          <cell r="BZ129">
            <v>112801845367.81599</v>
          </cell>
          <cell r="CA129">
            <v>88060240704.790543</v>
          </cell>
          <cell r="CB129">
            <v>58831477845.906128</v>
          </cell>
        </row>
        <row r="130">
          <cell r="BS130">
            <v>488807885644.63916</v>
          </cell>
          <cell r="BT130">
            <v>427970586339.01978</v>
          </cell>
          <cell r="BU130">
            <v>360136738635.53015</v>
          </cell>
          <cell r="BV130">
            <v>279116359247.39679</v>
          </cell>
          <cell r="BW130">
            <v>186283578016.82126</v>
          </cell>
          <cell r="BX130">
            <v>163650681831.02167</v>
          </cell>
          <cell r="BY130">
            <v>144396782223.36966</v>
          </cell>
          <cell r="BZ130">
            <v>122120969179.11375</v>
          </cell>
          <cell r="CA130">
            <v>94816713402.740295</v>
          </cell>
          <cell r="CB130">
            <v>63275330001.224648</v>
          </cell>
        </row>
        <row r="131">
          <cell r="BS131">
            <v>527814661176.19727</v>
          </cell>
          <cell r="BT131">
            <v>461951382319.90918</v>
          </cell>
          <cell r="BU131">
            <v>386702512940.95319</v>
          </cell>
          <cell r="BV131">
            <v>299225106854.75299</v>
          </cell>
          <cell r="BW131">
            <v>200279230776.07693</v>
          </cell>
          <cell r="BX131">
            <v>177180117176.29092</v>
          </cell>
          <cell r="BY131">
            <v>156183129550.65002</v>
          </cell>
          <cell r="BZ131">
            <v>131335646854.68457</v>
          </cell>
          <cell r="CA131">
            <v>101791971759.70859</v>
          </cell>
          <cell r="CB131">
            <v>68130352473.446434</v>
          </cell>
        </row>
        <row r="132">
          <cell r="BS132">
            <v>569621088050.03235</v>
          </cell>
          <cell r="BT132">
            <v>495813687328.14191</v>
          </cell>
          <cell r="BU132">
            <v>414633890616.013</v>
          </cell>
          <cell r="BV132">
            <v>321291968403.22101</v>
          </cell>
          <cell r="BW132">
            <v>215497670696.44568</v>
          </cell>
          <cell r="BX132">
            <v>191680606942.45142</v>
          </cell>
          <cell r="BY132">
            <v>167928377906.62717</v>
          </cell>
          <cell r="BZ132">
            <v>141024001477.86493</v>
          </cell>
          <cell r="CA132">
            <v>109446454447.21848</v>
          </cell>
          <cell r="CB132">
            <v>73409553742.332214</v>
          </cell>
        </row>
        <row r="133">
          <cell r="BS133">
            <v>614428106936.87292</v>
          </cell>
          <cell r="BT133">
            <v>534663791834.28094</v>
          </cell>
          <cell r="BU133">
            <v>447838778896.25464</v>
          </cell>
          <cell r="BV133">
            <v>347652630354.23315</v>
          </cell>
          <cell r="BW133">
            <v>232940266763.09445</v>
          </cell>
          <cell r="BX133">
            <v>207221847067.60135</v>
          </cell>
          <cell r="BY133">
            <v>181403660406.42545</v>
          </cell>
          <cell r="BZ133">
            <v>152541540520.32022</v>
          </cell>
          <cell r="CA133">
            <v>118590356949.71692</v>
          </cell>
          <cell r="CB133">
            <v>79460303738.359619</v>
          </cell>
        </row>
        <row r="134">
          <cell r="BS134">
            <v>662451080715.15039</v>
          </cell>
          <cell r="BT134">
            <v>577036739461.96924</v>
          </cell>
          <cell r="BU134">
            <v>483791451525.75769</v>
          </cell>
          <cell r="BV134">
            <v>375743701312.03687</v>
          </cell>
          <cell r="BW134">
            <v>251990607261.92853</v>
          </cell>
          <cell r="BX134">
            <v>223878535808.64102</v>
          </cell>
          <cell r="BY134">
            <v>196100852264.4816</v>
          </cell>
          <cell r="BZ134">
            <v>165012183613.47333</v>
          </cell>
          <cell r="CA134">
            <v>128334498220.00319</v>
          </cell>
          <cell r="CB134">
            <v>86068772297.580658</v>
          </cell>
        </row>
        <row r="135">
          <cell r="BS135">
            <v>716355441308.99536</v>
          </cell>
          <cell r="BT135">
            <v>624182147633.7583</v>
          </cell>
          <cell r="BU135">
            <v>523512779081.20081</v>
          </cell>
          <cell r="BV135">
            <v>407256856686.96301</v>
          </cell>
          <cell r="BW135">
            <v>272245906602.97412</v>
          </cell>
          <cell r="BX135">
            <v>242580818889.39682</v>
          </cell>
          <cell r="BY135">
            <v>212458338987.59824</v>
          </cell>
          <cell r="BZ135">
            <v>178794228200.22336</v>
          </cell>
          <cell r="CA135">
            <v>139269036032.85254</v>
          </cell>
          <cell r="CB135">
            <v>93097412082.632507</v>
          </cell>
        </row>
        <row r="136">
          <cell r="BS136">
            <v>774128704508.4646</v>
          </cell>
          <cell r="BT136">
            <v>674911826784.26978</v>
          </cell>
          <cell r="BU136">
            <v>566956790524.92542</v>
          </cell>
          <cell r="BV136">
            <v>439488749014.28693</v>
          </cell>
          <cell r="BW136">
            <v>293179583526.53741</v>
          </cell>
          <cell r="BX136">
            <v>262625429584.19208</v>
          </cell>
          <cell r="BY136">
            <v>230059417976.0076</v>
          </cell>
          <cell r="BZ136">
            <v>193867926376.82529</v>
          </cell>
          <cell r="CA136">
            <v>150452963546.28827</v>
          </cell>
          <cell r="CB136">
            <v>100361450593.9875</v>
          </cell>
        </row>
        <row r="137">
          <cell r="BS137">
            <v>836048554849.78186</v>
          </cell>
          <cell r="BT137">
            <v>729320626835.6217</v>
          </cell>
          <cell r="BU137">
            <v>610438743523.00671</v>
          </cell>
          <cell r="BV137">
            <v>472047368700.37653</v>
          </cell>
          <cell r="BW137">
            <v>315272167404.88892</v>
          </cell>
          <cell r="BX137">
            <v>284108711393.74536</v>
          </cell>
          <cell r="BY137">
            <v>248936998189.49805</v>
          </cell>
          <cell r="BZ137">
            <v>208954789072.99429</v>
          </cell>
          <cell r="CA137">
            <v>161750259988.23691</v>
          </cell>
          <cell r="CB137">
            <v>108027632731.68187</v>
          </cell>
        </row>
        <row r="138">
          <cell r="BS138">
            <v>902412607249.823</v>
          </cell>
          <cell r="BT138">
            <v>784628998579.44714</v>
          </cell>
          <cell r="BU138">
            <v>655429140708.96973</v>
          </cell>
          <cell r="BV138">
            <v>507228455978.60968</v>
          </cell>
          <cell r="BW138">
            <v>339434000751.21851</v>
          </cell>
          <cell r="BX138">
            <v>307133922725.41272</v>
          </cell>
          <cell r="BY138">
            <v>268126692192.78772</v>
          </cell>
          <cell r="BZ138">
            <v>224565034202.06393</v>
          </cell>
          <cell r="CA138">
            <v>173957508820.16681</v>
          </cell>
          <cell r="CB138">
            <v>116411849636.02893</v>
          </cell>
        </row>
        <row r="139">
          <cell r="BS139">
            <v>973539837478.55664</v>
          </cell>
          <cell r="BT139">
            <v>845255766177.96655</v>
          </cell>
          <cell r="BU139">
            <v>705923027575.2843</v>
          </cell>
          <cell r="BV139">
            <v>547390043555.34247</v>
          </cell>
          <cell r="BW139">
            <v>366823829345.32098</v>
          </cell>
          <cell r="BX139">
            <v>331811733199.98425</v>
          </cell>
          <cell r="BY139">
            <v>289161647335.0719</v>
          </cell>
          <cell r="BZ139">
            <v>242084816217.87164</v>
          </cell>
          <cell r="CA139">
            <v>187892907949.73981</v>
          </cell>
          <cell r="CB139">
            <v>125916189005.24023</v>
          </cell>
        </row>
        <row r="140">
          <cell r="BS140">
            <v>1049772115301.4208</v>
          </cell>
          <cell r="BT140">
            <v>912022132079.33911</v>
          </cell>
          <cell r="BU140">
            <v>763882432180.31458</v>
          </cell>
          <cell r="BV140">
            <v>592319670674.34229</v>
          </cell>
          <cell r="BW140">
            <v>397058249802.75732</v>
          </cell>
          <cell r="BX140">
            <v>358260755580.12958</v>
          </cell>
          <cell r="BY140">
            <v>312326786552.93445</v>
          </cell>
          <cell r="BZ140">
            <v>262194896813.06442</v>
          </cell>
          <cell r="CA140">
            <v>203482737048.25089</v>
          </cell>
          <cell r="CB140">
            <v>136407608901.19287</v>
          </cell>
        </row>
        <row r="141">
          <cell r="BS141">
            <v>1131475847660.6606</v>
          </cell>
          <cell r="BT141">
            <v>984130865870.8844</v>
          </cell>
          <cell r="BU141">
            <v>824105700384.61609</v>
          </cell>
          <cell r="BV141">
            <v>639626428112.75708</v>
          </cell>
          <cell r="BW141">
            <v>428497781093.22833</v>
          </cell>
          <cell r="BX141">
            <v>386608115877.19781</v>
          </cell>
          <cell r="BY141">
            <v>337345504204.46082</v>
          </cell>
          <cell r="BZ141">
            <v>283090466488.901</v>
          </cell>
          <cell r="CA141">
            <v>219897390606.72052</v>
          </cell>
          <cell r="CB141">
            <v>147317205285.37445</v>
          </cell>
        </row>
        <row r="142">
          <cell r="BS142">
            <v>1219043739793.4639</v>
          </cell>
          <cell r="BT142">
            <v>1060164914640.8074</v>
          </cell>
          <cell r="BU142">
            <v>888436207056.15894</v>
          </cell>
          <cell r="BV142">
            <v>689501483267.70288</v>
          </cell>
          <cell r="BW142">
            <v>459741357191.52704</v>
          </cell>
          <cell r="BX142">
            <v>416990064376.55127</v>
          </cell>
          <cell r="BY142">
            <v>363726142139.05908</v>
          </cell>
          <cell r="BZ142">
            <v>305411118033.03424</v>
          </cell>
          <cell r="CA142">
            <v>237203200514.40192</v>
          </cell>
          <cell r="CB142">
            <v>158158804725.3194</v>
          </cell>
        </row>
        <row r="143">
          <cell r="BS143">
            <v>1312896682751.6428</v>
          </cell>
          <cell r="BT143">
            <v>1142230630254.0193</v>
          </cell>
          <cell r="BU143">
            <v>956831856959.77393</v>
          </cell>
          <cell r="BV143">
            <v>739375962718.79041</v>
          </cell>
          <cell r="BW143">
            <v>493295213356.38403</v>
          </cell>
          <cell r="BX143">
            <v>449552630518.30267</v>
          </cell>
          <cell r="BY143">
            <v>392199516442.54938</v>
          </cell>
          <cell r="BZ143">
            <v>329142245730.0036</v>
          </cell>
          <cell r="CA143">
            <v>254508810662.474</v>
          </cell>
          <cell r="CB143">
            <v>169802077155.47876</v>
          </cell>
        </row>
        <row r="144">
          <cell r="BS144">
            <v>1413485776395.1499</v>
          </cell>
          <cell r="BT144">
            <v>1228996377107.374</v>
          </cell>
          <cell r="BU144">
            <v>1025304027405.974</v>
          </cell>
          <cell r="BV144">
            <v>792254045610.45996</v>
          </cell>
          <cell r="BW144">
            <v>529784994680.03949</v>
          </cell>
          <cell r="BX144">
            <v>484452324781.11401</v>
          </cell>
          <cell r="BY144">
            <v>422303605201.38458</v>
          </cell>
          <cell r="BZ144">
            <v>352899923635.50354</v>
          </cell>
          <cell r="CA144">
            <v>272856620964.89749</v>
          </cell>
          <cell r="CB144">
            <v>182464122995.48099</v>
          </cell>
        </row>
        <row r="145">
          <cell r="BS145">
            <v>1521294497582.8369</v>
          </cell>
          <cell r="BT145">
            <v>1318976020862.9814</v>
          </cell>
          <cell r="BU145">
            <v>1099392794646.2881</v>
          </cell>
          <cell r="BV145">
            <v>851680643271.13245</v>
          </cell>
          <cell r="BW145">
            <v>569742604450.74219</v>
          </cell>
          <cell r="BX145">
            <v>521856890942.62469</v>
          </cell>
          <cell r="BY145">
            <v>453522781896.59949</v>
          </cell>
          <cell r="BZ145">
            <v>378606383019.52356</v>
          </cell>
          <cell r="CA145">
            <v>293476656358.96124</v>
          </cell>
          <cell r="CB145">
            <v>196329514023.34027</v>
          </cell>
        </row>
        <row r="146">
          <cell r="BS146">
            <v>1636841023981.7783</v>
          </cell>
          <cell r="BT146">
            <v>1419043050985.3567</v>
          </cell>
          <cell r="BU146">
            <v>1185931522151.7646</v>
          </cell>
          <cell r="BV146">
            <v>918540072279.34424</v>
          </cell>
          <cell r="BW146">
            <v>614556964996.2157</v>
          </cell>
          <cell r="BX146">
            <v>561946112332.21631</v>
          </cell>
          <cell r="BY146">
            <v>488241860172.13605</v>
          </cell>
          <cell r="BZ146">
            <v>408632584920.66455</v>
          </cell>
          <cell r="CA146">
            <v>316675759905.96747</v>
          </cell>
          <cell r="CB146">
            <v>211880209777.97101</v>
          </cell>
        </row>
        <row r="147">
          <cell r="BS147">
            <v>1760680724664.4128</v>
          </cell>
          <cell r="BT147">
            <v>1528187213318.8315</v>
          </cell>
          <cell r="BU147">
            <v>1277317641438.5947</v>
          </cell>
          <cell r="BV147">
            <v>990141174529.19592</v>
          </cell>
          <cell r="BW147">
            <v>663238679263.72229</v>
          </cell>
          <cell r="BX147">
            <v>604912675951.32288</v>
          </cell>
          <cell r="BY147">
            <v>526110324048.19611</v>
          </cell>
          <cell r="BZ147">
            <v>440340678484.8374</v>
          </cell>
          <cell r="CA147">
            <v>341520144756.60797</v>
          </cell>
          <cell r="CB147">
            <v>228772886995.12537</v>
          </cell>
        </row>
        <row r="148">
          <cell r="BS148">
            <v>1893408829464.4946</v>
          </cell>
          <cell r="BT148">
            <v>1643270061868.2129</v>
          </cell>
          <cell r="BU148">
            <v>1374965207542.0129</v>
          </cell>
          <cell r="BV148">
            <v>1066572348351.6566</v>
          </cell>
          <cell r="BW148">
            <v>711794352342.01221</v>
          </cell>
          <cell r="BX148">
            <v>650963098614.65747</v>
          </cell>
          <cell r="BY148">
            <v>566039263900.52686</v>
          </cell>
          <cell r="BZ148">
            <v>474221296093.76508</v>
          </cell>
          <cell r="CA148">
            <v>368040483653.14142</v>
          </cell>
          <cell r="CB148">
            <v>245621827602.8045</v>
          </cell>
        </row>
        <row r="149">
          <cell r="BS149">
            <v>2035663289921.9622</v>
          </cell>
          <cell r="BT149">
            <v>1769224927262.5264</v>
          </cell>
          <cell r="BU149">
            <v>1479956634608.9934</v>
          </cell>
          <cell r="BV149">
            <v>1144390535986.2493</v>
          </cell>
          <cell r="BW149">
            <v>762796937321.40747</v>
          </cell>
          <cell r="BX149">
            <v>700318719563.80066</v>
          </cell>
          <cell r="BY149">
            <v>609740339324.28943</v>
          </cell>
          <cell r="BZ149">
            <v>510650001228.15204</v>
          </cell>
          <cell r="CA149">
            <v>395042093142.71008</v>
          </cell>
          <cell r="CB149">
            <v>263319852790.72357</v>
          </cell>
        </row>
        <row r="150">
          <cell r="BS150">
            <v>2188127845567.6904</v>
          </cell>
          <cell r="BT150">
            <v>1901141293321.6001</v>
          </cell>
          <cell r="BU150">
            <v>1585273569604.5046</v>
          </cell>
          <cell r="BV150">
            <v>1224164579042.3879</v>
          </cell>
          <cell r="BW150">
            <v>816280515172.71606</v>
          </cell>
          <cell r="BX150">
            <v>753216764324.09131</v>
          </cell>
          <cell r="BY150">
            <v>655509806384.80151</v>
          </cell>
          <cell r="BZ150">
            <v>547191647320.46875</v>
          </cell>
          <cell r="CA150">
            <v>422722351749.09735</v>
          </cell>
          <cell r="CB150">
            <v>281878788741.41882</v>
          </cell>
        </row>
        <row r="151">
          <cell r="BS151">
            <v>2351535310286.1694</v>
          </cell>
          <cell r="BT151">
            <v>2035991053742.2341</v>
          </cell>
          <cell r="BU151">
            <v>1695402601622.9392</v>
          </cell>
          <cell r="BV151">
            <v>1308385041866.7166</v>
          </cell>
          <cell r="BW151">
            <v>874054522028.32788</v>
          </cell>
          <cell r="BX151">
            <v>809911484918.22766</v>
          </cell>
          <cell r="BY151">
            <v>702297038720.52441</v>
          </cell>
          <cell r="BZ151">
            <v>585402938910.73926</v>
          </cell>
          <cell r="CA151">
            <v>451945443642.36511</v>
          </cell>
          <cell r="CB151">
            <v>301926514341.02722</v>
          </cell>
        </row>
        <row r="152">
          <cell r="BS152">
            <v>2526671094551.7759</v>
          </cell>
          <cell r="BT152">
            <v>2187520730070.4436</v>
          </cell>
          <cell r="BU152">
            <v>1822690730791.3916</v>
          </cell>
          <cell r="BV152">
            <v>1408864364226.8269</v>
          </cell>
          <cell r="BW152">
            <v>939576583621.27209</v>
          </cell>
          <cell r="BX152">
            <v>870675381916.93457</v>
          </cell>
          <cell r="BY152">
            <v>754871504926.54663</v>
          </cell>
          <cell r="BZ152">
            <v>629567894603.99915</v>
          </cell>
          <cell r="CA152">
            <v>486810087842.0473</v>
          </cell>
          <cell r="CB152">
            <v>324662834409.99603</v>
          </cell>
        </row>
        <row r="153">
          <cell r="BS153">
            <v>2714376980468.1343</v>
          </cell>
          <cell r="BT153">
            <v>2350500674628.1201</v>
          </cell>
          <cell r="BU153">
            <v>1959798019204.2935</v>
          </cell>
          <cell r="BV153">
            <v>1514475994677.8174</v>
          </cell>
          <cell r="BW153">
            <v>1010239647592.9777</v>
          </cell>
          <cell r="BX153">
            <v>935800514200.4375</v>
          </cell>
          <cell r="BY153">
            <v>811418735772.91626</v>
          </cell>
          <cell r="BZ153">
            <v>677139788051.85718</v>
          </cell>
          <cell r="CA153">
            <v>523455557104.12787</v>
          </cell>
          <cell r="CB153">
            <v>349183095226.81567</v>
          </cell>
        </row>
        <row r="154">
          <cell r="BS154">
            <v>2920098313842.1006</v>
          </cell>
          <cell r="BT154">
            <v>2528575091934.8599</v>
          </cell>
          <cell r="BU154">
            <v>2108644480248.8701</v>
          </cell>
          <cell r="BV154">
            <v>1630447212986.6731</v>
          </cell>
          <cell r="BW154">
            <v>1091068333313.4491</v>
          </cell>
          <cell r="BX154">
            <v>1007186220620.3169</v>
          </cell>
          <cell r="BY154">
            <v>873211847961.04858</v>
          </cell>
          <cell r="BZ154">
            <v>728792136293.90454</v>
          </cell>
          <cell r="CA154">
            <v>563701382740.82458</v>
          </cell>
          <cell r="CB154">
            <v>377234894740.10419</v>
          </cell>
        </row>
        <row r="155">
          <cell r="BS155">
            <v>3140584979629.8965</v>
          </cell>
          <cell r="BT155">
            <v>2720780395699.3604</v>
          </cell>
          <cell r="BU155">
            <v>2269614365390.4336</v>
          </cell>
          <cell r="BV155">
            <v>1762546968807.9619</v>
          </cell>
          <cell r="BW155">
            <v>1192978706065.2019</v>
          </cell>
          <cell r="BX155">
            <v>1083695526365.5494</v>
          </cell>
          <cell r="BY155">
            <v>939908480067.47473</v>
          </cell>
          <cell r="BZ155">
            <v>784651526604.32898</v>
          </cell>
          <cell r="CA155">
            <v>609544341165.86206</v>
          </cell>
          <cell r="CB155">
            <v>412603146979.70032</v>
          </cell>
        </row>
        <row r="156">
          <cell r="BS156">
            <v>3376896736864.3721</v>
          </cell>
          <cell r="BT156">
            <v>2924707695220.6357</v>
          </cell>
          <cell r="BU156">
            <v>2454409915274.5571</v>
          </cell>
          <cell r="BV156">
            <v>1922157778155.3911</v>
          </cell>
          <cell r="BW156">
            <v>1883995133285.8447</v>
          </cell>
          <cell r="BX156">
            <v>1165696169900.3677</v>
          </cell>
          <cell r="BY156">
            <v>1010672729576.9078</v>
          </cell>
          <cell r="BZ156">
            <v>848778842962.47083</v>
          </cell>
          <cell r="CA156">
            <v>664934539668.57251</v>
          </cell>
          <cell r="CB156">
            <v>652422143218.46973</v>
          </cell>
        </row>
        <row r="157">
          <cell r="BS157">
            <v>3630169407153.6025</v>
          </cell>
          <cell r="BT157">
            <v>3168416857616.1265</v>
          </cell>
          <cell r="BU157">
            <v>2668934454172.9907</v>
          </cell>
          <cell r="BV157">
            <v>2576696700405.7505</v>
          </cell>
          <cell r="BW157">
            <v>3273155494863.2744</v>
          </cell>
          <cell r="BX157">
            <v>1253582283551.8843</v>
          </cell>
          <cell r="BY157">
            <v>1095241573552.0629</v>
          </cell>
          <cell r="BZ157">
            <v>923222643049.3811</v>
          </cell>
          <cell r="CA157">
            <v>892081065517.45947</v>
          </cell>
          <cell r="CB157">
            <v>1134533755048.2283</v>
          </cell>
        </row>
        <row r="158">
          <cell r="BS158">
            <v>3901620333955.2974</v>
          </cell>
          <cell r="BT158">
            <v>3421814921139.7705</v>
          </cell>
          <cell r="BU158">
            <v>3313043221749.1777</v>
          </cell>
          <cell r="BV158">
            <v>3671601529391.6025</v>
          </cell>
          <cell r="BW158">
            <v>4643371791398.4219</v>
          </cell>
          <cell r="BX158">
            <v>1347776287889.0261</v>
          </cell>
          <cell r="BY158">
            <v>1183172536373.0732</v>
          </cell>
          <cell r="BZ158">
            <v>1146739750108.0269</v>
          </cell>
          <cell r="CA158">
            <v>1272049039284.7666</v>
          </cell>
          <cell r="CB158">
            <v>1610070781261.5564</v>
          </cell>
        </row>
        <row r="159">
          <cell r="BS159">
            <v>4192554233682.2427</v>
          </cell>
          <cell r="BT159">
            <v>4105153937039.2305</v>
          </cell>
          <cell r="BU159">
            <v>4367995641863.9531</v>
          </cell>
          <cell r="BV159">
            <v>4798822435685.5283</v>
          </cell>
          <cell r="BW159">
            <v>6073170079062.29</v>
          </cell>
          <cell r="BX159">
            <v>1448730922067.6057</v>
          </cell>
          <cell r="BY159">
            <v>1420296122740.1594</v>
          </cell>
          <cell r="BZ159">
            <v>1512826853557.8037</v>
          </cell>
          <cell r="CA159">
            <v>1663231754360.8958</v>
          </cell>
          <cell r="CB159">
            <v>2106285887971.2754</v>
          </cell>
        </row>
        <row r="160">
          <cell r="BS160">
            <v>4504369466761.7695</v>
          </cell>
          <cell r="BT160">
            <v>4642066933980.4414</v>
          </cell>
          <cell r="BU160">
            <v>4948776137238.0635</v>
          </cell>
          <cell r="BV160">
            <v>5432482233620.541</v>
          </cell>
          <cell r="BW160">
            <v>6867536053474.0361</v>
          </cell>
          <cell r="BX160">
            <v>1556931419900.2639</v>
          </cell>
          <cell r="BY160">
            <v>1606608820302.4658</v>
          </cell>
          <cell r="BZ160">
            <v>1714367932792.9248</v>
          </cell>
          <cell r="CA160">
            <v>1883132537611.7832</v>
          </cell>
          <cell r="CB160">
            <v>2381972605573.4727</v>
          </cell>
        </row>
        <row r="161">
          <cell r="BS161">
            <v>4838564758790.9746</v>
          </cell>
          <cell r="BT161">
            <v>4984616068822.6875</v>
          </cell>
          <cell r="BU161">
            <v>5311823953716.0381</v>
          </cell>
          <cell r="BV161">
            <v>5828585077745.833</v>
          </cell>
          <cell r="BW161">
            <v>7342724220093.7256</v>
          </cell>
          <cell r="BX161">
            <v>1672897842110.5225</v>
          </cell>
          <cell r="BY161">
            <v>1725475850386.823</v>
          </cell>
          <cell r="BZ161">
            <v>1840351930757.2388</v>
          </cell>
          <cell r="CA161">
            <v>2020593247530.4343</v>
          </cell>
          <cell r="CB161">
            <v>2546887858893.3301</v>
          </cell>
        </row>
        <row r="162">
          <cell r="BS162">
            <v>5196746404092.4531</v>
          </cell>
          <cell r="BT162">
            <v>5351751141161.3828</v>
          </cell>
          <cell r="BU162">
            <v>5700928969048.8877</v>
          </cell>
          <cell r="BV162">
            <v>6253117594514.4814</v>
          </cell>
          <cell r="BW162">
            <v>7874004526368.6367</v>
          </cell>
          <cell r="BX162">
            <v>1797187575980.7605</v>
          </cell>
          <cell r="BY162">
            <v>1852874378801.7434</v>
          </cell>
          <cell r="BZ162">
            <v>1975378236479.6201</v>
          </cell>
          <cell r="CA162">
            <v>2167919988562.6477</v>
          </cell>
          <cell r="CB162">
            <v>2731270030942.0308</v>
          </cell>
        </row>
        <row r="163">
          <cell r="BS163">
            <v>5580635986294.165</v>
          </cell>
          <cell r="BT163">
            <v>5745236768860.3398</v>
          </cell>
          <cell r="BU163">
            <v>6117961398622.4141</v>
          </cell>
          <cell r="BV163">
            <v>6708120279970.8633</v>
          </cell>
          <cell r="BW163">
            <v>8443416659802.2412</v>
          </cell>
          <cell r="BX163">
            <v>1930398014408.5798</v>
          </cell>
          <cell r="BY163">
            <v>1989416740723.0313</v>
          </cell>
          <cell r="BZ163">
            <v>2120095847697.1812</v>
          </cell>
          <cell r="CA163">
            <v>2325820879922.9312</v>
          </cell>
          <cell r="CB163">
            <v>2928885949908.6299</v>
          </cell>
        </row>
        <row r="164">
          <cell r="BS164">
            <v>5992078653042.0977</v>
          </cell>
          <cell r="BT164">
            <v>6166964222517.5098</v>
          </cell>
          <cell r="BU164">
            <v>6564925689656.3467</v>
          </cell>
          <cell r="BV164">
            <v>7195780083625.7529</v>
          </cell>
          <cell r="BW164">
            <v>9053697473662.543</v>
          </cell>
          <cell r="BX164">
            <v>2073169427248.3386</v>
          </cell>
          <cell r="BY164">
            <v>2135759220742.2908</v>
          </cell>
          <cell r="BZ164">
            <v>2275200342961.8047</v>
          </cell>
          <cell r="CA164">
            <v>2495054864993.7061</v>
          </cell>
          <cell r="CB164">
            <v>3140685447631.7495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>
        <row r="3">
          <cell r="P3">
            <v>5</v>
          </cell>
          <cell r="AL3" t="str">
            <v>第1赛季</v>
          </cell>
          <cell r="AM3" t="str">
            <v>木石铜粮、驻防部队攻防</v>
          </cell>
          <cell r="AO3">
            <v>44</v>
          </cell>
          <cell r="AP3">
            <v>1.5</v>
          </cell>
          <cell r="AQ3">
            <v>1.5</v>
          </cell>
          <cell r="AR3">
            <v>33.607392759355037</v>
          </cell>
          <cell r="AS3">
            <v>13.245829901886026</v>
          </cell>
          <cell r="AT3">
            <v>1.660900084249723</v>
          </cell>
          <cell r="AU3">
            <v>3.321800168499446</v>
          </cell>
          <cell r="AV3">
            <v>1.3092357480706995</v>
          </cell>
        </row>
        <row r="4">
          <cell r="P4">
            <v>5</v>
          </cell>
          <cell r="AM4" t="str">
            <v>木石铜粮铁刀</v>
          </cell>
          <cell r="AO4">
            <v>50</v>
          </cell>
          <cell r="AP4">
            <v>2</v>
          </cell>
          <cell r="AQ4">
            <v>3.5</v>
          </cell>
          <cell r="AR4">
            <v>16.557287377357532</v>
          </cell>
          <cell r="AS4">
            <v>10.98330500163452</v>
          </cell>
          <cell r="AT4">
            <v>1.468504448857991</v>
          </cell>
          <cell r="AU4">
            <v>4.5523637914597721</v>
          </cell>
          <cell r="AV4">
            <v>3.0198183349994965</v>
          </cell>
        </row>
        <row r="5">
          <cell r="P5">
            <v>5</v>
          </cell>
          <cell r="AM5" t="str">
            <v>低级特产2</v>
          </cell>
          <cell r="AO5">
            <v>42</v>
          </cell>
          <cell r="AP5">
            <v>3.1</v>
          </cell>
          <cell r="AQ5">
            <v>6.6</v>
          </cell>
          <cell r="AR5">
            <v>13.72913125204315</v>
          </cell>
          <cell r="AS5">
            <v>10.908270676691728</v>
          </cell>
          <cell r="AT5">
            <v>0.71301657323162704</v>
          </cell>
          <cell r="AU5">
            <v>3.8502894954507862</v>
          </cell>
          <cell r="AV5">
            <v>3.0591884678609667</v>
          </cell>
        </row>
        <row r="6">
          <cell r="P6">
            <v>5</v>
          </cell>
          <cell r="AM6" t="str">
            <v>各国首都</v>
          </cell>
          <cell r="AO6">
            <v>26</v>
          </cell>
          <cell r="AP6">
            <v>5.4</v>
          </cell>
          <cell r="AQ6">
            <v>12</v>
          </cell>
          <cell r="AR6">
            <v>13.63533834586466</v>
          </cell>
          <cell r="AS6">
            <v>9.9207391973628987</v>
          </cell>
          <cell r="AT6">
            <v>0.27587078450672881</v>
          </cell>
          <cell r="AU6">
            <v>2.6207724528139238</v>
          </cell>
          <cell r="AV6">
            <v>1.9068100358422941</v>
          </cell>
        </row>
        <row r="7">
          <cell r="P7">
            <v>5</v>
          </cell>
          <cell r="AM7" t="str">
            <v>高级特产</v>
          </cell>
          <cell r="AO7">
            <v>12</v>
          </cell>
          <cell r="AP7">
            <v>9.5</v>
          </cell>
          <cell r="AQ7">
            <v>21.5</v>
          </cell>
          <cell r="AR7">
            <v>12.400923996703622</v>
          </cell>
          <cell r="AS7">
            <v>6.5386824354258835</v>
          </cell>
          <cell r="AT7">
            <v>0.11470200723261617</v>
          </cell>
          <cell r="AU7">
            <v>1.8352321157218587</v>
          </cell>
          <cell r="AV7">
            <v>0.96766982873129503</v>
          </cell>
        </row>
        <row r="8">
          <cell r="P8">
            <v>5</v>
          </cell>
          <cell r="AM8"/>
          <cell r="AO8">
            <v>5</v>
          </cell>
          <cell r="AP8">
            <v>16</v>
          </cell>
          <cell r="AQ8">
            <v>37.5</v>
          </cell>
          <cell r="AR8">
            <v>8.1733530442823543</v>
          </cell>
          <cell r="AS8">
            <v>4.1101725377426312</v>
          </cell>
          <cell r="AT8">
            <v>4.7705644853594943E-2</v>
          </cell>
          <cell r="AU8">
            <v>1.2164939437666711</v>
          </cell>
          <cell r="AV8">
            <v>0.61174403857395288</v>
          </cell>
        </row>
        <row r="9">
          <cell r="P9">
            <v>5</v>
          </cell>
          <cell r="AM9" t="str">
            <v>周朝都城</v>
          </cell>
          <cell r="AO9">
            <v>1</v>
          </cell>
          <cell r="AP9">
            <v>25.5</v>
          </cell>
          <cell r="AQ9">
            <v>63</v>
          </cell>
          <cell r="AR9">
            <v>5.1377156721782891</v>
          </cell>
          <cell r="AS9">
            <v>3.288138030194105</v>
          </cell>
          <cell r="AT9">
            <v>1.9082257941437978E-2</v>
          </cell>
          <cell r="AU9">
            <v>0.30412348594166777</v>
          </cell>
          <cell r="AV9">
            <v>0.19463903100266736</v>
          </cell>
        </row>
        <row r="10">
          <cell r="P10">
            <v>5</v>
          </cell>
        </row>
        <row r="11">
          <cell r="P11">
            <v>5</v>
          </cell>
        </row>
        <row r="12">
          <cell r="P12">
            <v>5</v>
          </cell>
        </row>
        <row r="13">
          <cell r="P13">
            <v>5</v>
          </cell>
        </row>
        <row r="14">
          <cell r="P14">
            <v>5</v>
          </cell>
        </row>
        <row r="15">
          <cell r="P15">
            <v>5</v>
          </cell>
        </row>
        <row r="16">
          <cell r="P16">
            <v>5</v>
          </cell>
        </row>
        <row r="17">
          <cell r="P17">
            <v>5</v>
          </cell>
        </row>
        <row r="18">
          <cell r="P18">
            <v>4.8</v>
          </cell>
        </row>
        <row r="19">
          <cell r="P19">
            <v>4.5999999999999996</v>
          </cell>
        </row>
        <row r="20">
          <cell r="P20">
            <v>4.4000000000000004</v>
          </cell>
        </row>
        <row r="21">
          <cell r="P21">
            <v>4.2</v>
          </cell>
        </row>
        <row r="22">
          <cell r="P22">
            <v>4</v>
          </cell>
          <cell r="W22">
            <v>9000</v>
          </cell>
          <cell r="X22">
            <v>725.99999999999966</v>
          </cell>
          <cell r="Y22">
            <v>256</v>
          </cell>
          <cell r="Z22">
            <v>16</v>
          </cell>
          <cell r="AA22">
            <v>2</v>
          </cell>
          <cell r="AC22">
            <v>0.9</v>
          </cell>
          <cell r="AD22">
            <v>7.259999999999997E-2</v>
          </cell>
          <cell r="AE22">
            <v>2.5600000000000001E-2</v>
          </cell>
          <cell r="AF22">
            <v>1.6000000000000001E-3</v>
          </cell>
          <cell r="AG22">
            <v>2.0000000000000001E-4</v>
          </cell>
        </row>
        <row r="23">
          <cell r="P23">
            <v>3.95</v>
          </cell>
          <cell r="W23">
            <v>3454.304347826087</v>
          </cell>
          <cell r="X23">
            <v>426.60231884057947</v>
          </cell>
          <cell r="Y23">
            <v>109.22666666666666</v>
          </cell>
          <cell r="Z23">
            <v>8.5333333333333332</v>
          </cell>
          <cell r="AA23">
            <v>1.3333333333333335</v>
          </cell>
          <cell r="AC23">
            <v>0.86357608695652177</v>
          </cell>
          <cell r="AD23">
            <v>0.10665057971014487</v>
          </cell>
          <cell r="AE23">
            <v>2.7306666666666667E-2</v>
          </cell>
          <cell r="AF23">
            <v>2.1333333333333334E-3</v>
          </cell>
          <cell r="AG23">
            <v>3.3333333333333338E-4</v>
          </cell>
        </row>
        <row r="24">
          <cell r="P24">
            <v>3.9000000000000004</v>
          </cell>
          <cell r="W24">
            <v>2646.8869565217392</v>
          </cell>
          <cell r="X24">
            <v>450.24371014492726</v>
          </cell>
          <cell r="Y24">
            <v>92.842666666666659</v>
          </cell>
          <cell r="Z24">
            <v>8.533333333333335</v>
          </cell>
          <cell r="AA24">
            <v>1.4933333333333334</v>
          </cell>
          <cell r="AC24">
            <v>0.82715217391304352</v>
          </cell>
          <cell r="AD24">
            <v>0.14070115942028977</v>
          </cell>
          <cell r="AE24">
            <v>2.9013333333333332E-2</v>
          </cell>
          <cell r="AF24">
            <v>2.666666666666667E-3</v>
          </cell>
          <cell r="AG24">
            <v>4.6666666666666666E-4</v>
          </cell>
        </row>
        <row r="25">
          <cell r="P25">
            <v>3.8500000000000005</v>
          </cell>
          <cell r="W25">
            <v>1897.7478260869568</v>
          </cell>
          <cell r="X25">
            <v>419.40417391304322</v>
          </cell>
          <cell r="Y25">
            <v>73.727999999999994</v>
          </cell>
          <cell r="Z25">
            <v>7.6800000000000015</v>
          </cell>
          <cell r="AA25">
            <v>1.4400000000000002</v>
          </cell>
          <cell r="AC25">
            <v>0.79072826086956538</v>
          </cell>
          <cell r="AD25">
            <v>0.17475173913043468</v>
          </cell>
          <cell r="AE25">
            <v>3.0719999999999997E-2</v>
          </cell>
          <cell r="AF25">
            <v>3.2000000000000006E-3</v>
          </cell>
          <cell r="AG25">
            <v>6.0000000000000006E-4</v>
          </cell>
        </row>
        <row r="26">
          <cell r="P26">
            <v>3.8000000000000007</v>
          </cell>
          <cell r="W26">
            <v>1640.6119565217396</v>
          </cell>
          <cell r="X26">
            <v>454.14504347826056</v>
          </cell>
          <cell r="Y26">
            <v>70.528000000000006</v>
          </cell>
          <cell r="Z26">
            <v>8.120000000000001</v>
          </cell>
          <cell r="AA26">
            <v>1.595</v>
          </cell>
          <cell r="AC26">
            <v>0.75430434782608713</v>
          </cell>
          <cell r="AD26">
            <v>0.20880231884057956</v>
          </cell>
          <cell r="AE26">
            <v>3.2426666666666666E-2</v>
          </cell>
          <cell r="AF26">
            <v>3.7333333333333342E-3</v>
          </cell>
          <cell r="AG26">
            <v>7.3333333333333334E-4</v>
          </cell>
        </row>
        <row r="27">
          <cell r="P27">
            <v>3.7500000000000009</v>
          </cell>
          <cell r="W27">
            <v>1399.8668478260872</v>
          </cell>
          <cell r="X27">
            <v>473.56315217391273</v>
          </cell>
          <cell r="Y27">
            <v>66.56</v>
          </cell>
          <cell r="Z27">
            <v>8.3200000000000021</v>
          </cell>
          <cell r="AA27">
            <v>1.6900000000000002</v>
          </cell>
          <cell r="AC27">
            <v>0.71788043478260888</v>
          </cell>
          <cell r="AD27">
            <v>0.24285289855072448</v>
          </cell>
          <cell r="AE27">
            <v>3.4133333333333335E-2</v>
          </cell>
          <cell r="AF27">
            <v>4.2666666666666677E-3</v>
          </cell>
          <cell r="AG27">
            <v>8.6666666666666674E-4</v>
          </cell>
        </row>
        <row r="28">
          <cell r="P28">
            <v>3.7000000000000011</v>
          </cell>
          <cell r="W28">
            <v>1175.5125000000003</v>
          </cell>
          <cell r="X28">
            <v>477.65849999999961</v>
          </cell>
          <cell r="Y28">
            <v>61.823999999999984</v>
          </cell>
          <cell r="Z28">
            <v>8.2799999999999994</v>
          </cell>
          <cell r="AA28">
            <v>1.7249999999999999</v>
          </cell>
          <cell r="AC28">
            <v>0.68145652173913063</v>
          </cell>
          <cell r="AD28">
            <v>0.27690347826086936</v>
          </cell>
          <cell r="AE28">
            <v>3.5839999999999997E-2</v>
          </cell>
          <cell r="AF28">
            <v>4.8000000000000004E-3</v>
          </cell>
          <cell r="AG28">
            <v>1E-3</v>
          </cell>
        </row>
        <row r="29">
          <cell r="P29">
            <v>3.6500000000000012</v>
          </cell>
          <cell r="W29">
            <v>1005.1159713000645</v>
          </cell>
          <cell r="X29">
            <v>432.12471441422116</v>
          </cell>
          <cell r="Y29">
            <v>53.913600000000002</v>
          </cell>
          <cell r="Z29">
            <v>7.3028571428571434</v>
          </cell>
          <cell r="AA29">
            <v>1.5428571428571429</v>
          </cell>
          <cell r="AC29">
            <v>0.67007731420004302</v>
          </cell>
          <cell r="AD29">
            <v>0.28808314294281412</v>
          </cell>
          <cell r="AE29">
            <v>3.5942399999999999E-2</v>
          </cell>
          <cell r="AF29">
            <v>4.8685714285714287E-3</v>
          </cell>
          <cell r="AG29">
            <v>1.0285714285714286E-3</v>
          </cell>
        </row>
        <row r="30">
          <cell r="P30">
            <v>3.6000000000000014</v>
          </cell>
          <cell r="W30">
            <v>959.81724113453504</v>
          </cell>
          <cell r="X30">
            <v>436.06866253893429</v>
          </cell>
          <cell r="Y30">
            <v>52.52242285714285</v>
          </cell>
          <cell r="Z30">
            <v>7.1941224489795923</v>
          </cell>
          <cell r="AA30">
            <v>1.5404081632653062</v>
          </cell>
          <cell r="AC30">
            <v>0.65869810666095541</v>
          </cell>
          <cell r="AD30">
            <v>0.29926280762475882</v>
          </cell>
          <cell r="AE30">
            <v>3.6044799999999995E-2</v>
          </cell>
          <cell r="AF30">
            <v>4.9371428571428578E-3</v>
          </cell>
          <cell r="AG30">
            <v>1.0571428571428572E-3</v>
          </cell>
          <cell r="AN30">
            <v>4</v>
          </cell>
          <cell r="AO30">
            <v>26</v>
          </cell>
          <cell r="AP30">
            <v>5.4</v>
          </cell>
          <cell r="AQ30">
            <v>237</v>
          </cell>
          <cell r="AR30">
            <v>5.1608390624999982</v>
          </cell>
          <cell r="AS30">
            <v>3.8896187343749986</v>
          </cell>
          <cell r="AT30">
            <v>0.70362734554828443</v>
          </cell>
          <cell r="AU30">
            <v>6.6844597827087018</v>
          </cell>
          <cell r="AV30">
            <v>5.037940475401137</v>
          </cell>
        </row>
        <row r="31">
          <cell r="P31">
            <v>3.5500000000000016</v>
          </cell>
          <cell r="W31">
            <v>915.49387161521304</v>
          </cell>
          <cell r="X31">
            <v>439.05435369090935</v>
          </cell>
          <cell r="Y31">
            <v>51.122468571428563</v>
          </cell>
          <cell r="Z31">
            <v>7.0795102040816325</v>
          </cell>
          <cell r="AA31">
            <v>1.5355102040816326</v>
          </cell>
          <cell r="AC31">
            <v>0.6473188991218678</v>
          </cell>
          <cell r="AD31">
            <v>0.31044247230670358</v>
          </cell>
          <cell r="AE31">
            <v>3.6147199999999997E-2</v>
          </cell>
          <cell r="AF31">
            <v>5.0057142857142861E-3</v>
          </cell>
          <cell r="AG31">
            <v>1.0857142857142858E-3</v>
          </cell>
          <cell r="AN31">
            <v>5</v>
          </cell>
          <cell r="AO31">
            <v>12</v>
          </cell>
          <cell r="AP31">
            <v>9.5</v>
          </cell>
          <cell r="AQ31">
            <v>246.5</v>
          </cell>
          <cell r="AR31">
            <v>4.8620234179687483</v>
          </cell>
          <cell r="AS31">
            <v>3.5122802343749981</v>
          </cell>
          <cell r="AT31">
            <v>0.21353649195177637</v>
          </cell>
          <cell r="AU31">
            <v>3.416583871228422</v>
          </cell>
          <cell r="AV31">
            <v>2.4681082274616748</v>
          </cell>
        </row>
        <row r="32">
          <cell r="P32">
            <v>3.5000000000000018</v>
          </cell>
          <cell r="W32">
            <v>872.14586274209864</v>
          </cell>
          <cell r="X32">
            <v>441.08178787014623</v>
          </cell>
          <cell r="Y32">
            <v>49.713737142857141</v>
          </cell>
          <cell r="Z32">
            <v>6.9590204081632665</v>
          </cell>
          <cell r="AA32">
            <v>1.5281632653061221</v>
          </cell>
          <cell r="AC32">
            <v>0.6359396915827803</v>
          </cell>
          <cell r="AD32">
            <v>0.32162213698864833</v>
          </cell>
          <cell r="AE32">
            <v>3.62496E-2</v>
          </cell>
          <cell r="AF32">
            <v>5.0742857142857152E-3</v>
          </cell>
          <cell r="AG32">
            <v>1.1142857142857141E-3</v>
          </cell>
          <cell r="AN32">
            <v>6</v>
          </cell>
          <cell r="AO32">
            <v>5</v>
          </cell>
          <cell r="AP32">
            <v>16</v>
          </cell>
          <cell r="AQ32">
            <v>262.5</v>
          </cell>
          <cell r="AR32">
            <v>4.3903502929687477</v>
          </cell>
          <cell r="AS32">
            <v>2.985185517187499</v>
          </cell>
          <cell r="AT32">
            <v>6.5683834469786942E-2</v>
          </cell>
          <cell r="AU32">
            <v>1.6749377789795672</v>
          </cell>
          <cell r="AV32">
            <v>1.1388612904094739</v>
          </cell>
        </row>
        <row r="33">
          <cell r="P33">
            <v>3.450000000000002</v>
          </cell>
          <cell r="W33">
            <v>829.77321451519163</v>
          </cell>
          <cell r="X33">
            <v>442.15096507664504</v>
          </cell>
          <cell r="Y33">
            <v>48.296228571428571</v>
          </cell>
          <cell r="Z33">
            <v>6.83265306122449</v>
          </cell>
          <cell r="AA33">
            <v>1.5183673469387753</v>
          </cell>
          <cell r="AC33">
            <v>0.62456048404369269</v>
          </cell>
          <cell r="AD33">
            <v>0.33280180167059309</v>
          </cell>
          <cell r="AE33">
            <v>3.6352000000000002E-2</v>
          </cell>
          <cell r="AF33">
            <v>5.1428571428571435E-3</v>
          </cell>
          <cell r="AG33">
            <v>1.1428571428571427E-3</v>
          </cell>
          <cell r="AN33">
            <v>7</v>
          </cell>
          <cell r="AO33">
            <v>1</v>
          </cell>
          <cell r="AP33">
            <v>25.5</v>
          </cell>
          <cell r="AQ33">
            <v>288</v>
          </cell>
          <cell r="AR33">
            <v>3.7314818964843735</v>
          </cell>
          <cell r="AS33">
            <v>2.3881484137499993</v>
          </cell>
          <cell r="AT33">
            <v>2.6273533787914777E-2</v>
          </cell>
          <cell r="AU33">
            <v>0.41873444474489174</v>
          </cell>
          <cell r="AV33">
            <v>0.26799004463673076</v>
          </cell>
        </row>
        <row r="34">
          <cell r="P34">
            <v>3.4000000000000021</v>
          </cell>
          <cell r="W34">
            <v>788.3759269344921</v>
          </cell>
          <cell r="X34">
            <v>442.26188531040566</v>
          </cell>
          <cell r="Y34">
            <v>46.869942857142846</v>
          </cell>
          <cell r="Z34">
            <v>6.7004081632653056</v>
          </cell>
          <cell r="AA34">
            <v>1.5061224489795915</v>
          </cell>
          <cell r="AC34">
            <v>0.61318127650460508</v>
          </cell>
          <cell r="AD34">
            <v>0.34398146635253779</v>
          </cell>
          <cell r="AE34">
            <v>3.6454399999999998E-2</v>
          </cell>
          <cell r="AF34">
            <v>5.2114285714285717E-3</v>
          </cell>
          <cell r="AG34">
            <v>1.1714285714285713E-3</v>
          </cell>
        </row>
        <row r="35">
          <cell r="P35">
            <v>3.3500000000000023</v>
          </cell>
          <cell r="W35">
            <v>747.95400000000018</v>
          </cell>
          <cell r="X35">
            <v>441.41454857142821</v>
          </cell>
          <cell r="Y35">
            <v>45.434879999999993</v>
          </cell>
          <cell r="Z35">
            <v>6.5622857142857143</v>
          </cell>
          <cell r="AA35">
            <v>1.4914285714285711</v>
          </cell>
          <cell r="AC35">
            <v>0.60180206896551747</v>
          </cell>
          <cell r="AD35">
            <v>0.35516113103448255</v>
          </cell>
          <cell r="AE35">
            <v>3.65568E-2</v>
          </cell>
          <cell r="AF35">
            <v>5.2800000000000008E-3</v>
          </cell>
          <cell r="AG35">
            <v>1.1999999999999999E-3</v>
          </cell>
        </row>
        <row r="36">
          <cell r="P36">
            <v>3.3000000000000025</v>
          </cell>
          <cell r="W36">
            <v>717.28800940438896</v>
          </cell>
          <cell r="X36">
            <v>430.95539539561105</v>
          </cell>
          <cell r="Y36">
            <v>43.922995199999995</v>
          </cell>
          <cell r="Z36">
            <v>6.3756000000000013</v>
          </cell>
          <cell r="AA36">
            <v>1.458</v>
          </cell>
          <cell r="AC36">
            <v>0.59774000783699077</v>
          </cell>
          <cell r="AD36">
            <v>0.35912949616300921</v>
          </cell>
          <cell r="AE36">
            <v>3.6602495999999998E-2</v>
          </cell>
          <cell r="AF36">
            <v>5.3130000000000009E-3</v>
          </cell>
          <cell r="AG36">
            <v>1.2149999999999999E-3</v>
          </cell>
        </row>
        <row r="37">
          <cell r="P37">
            <v>3.2500000000000027</v>
          </cell>
          <cell r="W37">
            <v>697.57158738244539</v>
          </cell>
          <cell r="X37">
            <v>426.63998701755457</v>
          </cell>
          <cell r="Y37">
            <v>43.061625600000006</v>
          </cell>
          <cell r="Z37">
            <v>6.2815500000000011</v>
          </cell>
          <cell r="AA37">
            <v>1.4452499999999999</v>
          </cell>
          <cell r="AC37">
            <v>0.59367794670846419</v>
          </cell>
          <cell r="AD37">
            <v>0.36309786129153582</v>
          </cell>
          <cell r="AE37">
            <v>3.6648192000000003E-2</v>
          </cell>
          <cell r="AF37">
            <v>5.3460000000000009E-3</v>
          </cell>
          <cell r="AG37">
            <v>1.23E-3</v>
          </cell>
        </row>
        <row r="38">
          <cell r="P38">
            <v>3.2000000000000028</v>
          </cell>
          <cell r="W38">
            <v>678.05826841692817</v>
          </cell>
          <cell r="X38">
            <v>422.12616038307186</v>
          </cell>
          <cell r="Y38">
            <v>42.197971199999998</v>
          </cell>
          <cell r="Z38">
            <v>6.1858500000000012</v>
          </cell>
          <cell r="AA38">
            <v>1.4317499999999999</v>
          </cell>
          <cell r="AC38">
            <v>0.58961588557993749</v>
          </cell>
          <cell r="AD38">
            <v>0.36706622642006248</v>
          </cell>
          <cell r="AE38">
            <v>3.6693888000000001E-2</v>
          </cell>
          <cell r="AF38">
            <v>5.379000000000001E-3</v>
          </cell>
          <cell r="AG38">
            <v>1.2449999999999998E-3</v>
          </cell>
        </row>
        <row r="39">
          <cell r="P39">
            <v>3.150000000000003</v>
          </cell>
          <cell r="W39">
            <v>658.74805250783731</v>
          </cell>
          <cell r="X39">
            <v>417.4139154921628</v>
          </cell>
          <cell r="Y39">
            <v>41.332031999999998</v>
          </cell>
          <cell r="Z39">
            <v>6.0885000000000016</v>
          </cell>
          <cell r="AA39">
            <v>1.4174999999999998</v>
          </cell>
          <cell r="AC39">
            <v>0.58555382445141091</v>
          </cell>
          <cell r="AD39">
            <v>0.37103459154858914</v>
          </cell>
          <cell r="AE39">
            <v>3.6739583999999999E-2</v>
          </cell>
          <cell r="AF39">
            <v>5.412000000000001E-3</v>
          </cell>
          <cell r="AG39">
            <v>1.2599999999999998E-3</v>
          </cell>
        </row>
        <row r="40">
          <cell r="P40">
            <v>3.1000000000000032</v>
          </cell>
          <cell r="W40">
            <v>639.64093965517259</v>
          </cell>
          <cell r="X40">
            <v>412.50325234482733</v>
          </cell>
          <cell r="Y40">
            <v>40.463808000000007</v>
          </cell>
          <cell r="Z40">
            <v>5.9895000000000014</v>
          </cell>
          <cell r="AA40">
            <v>1.4024999999999999</v>
          </cell>
          <cell r="AC40">
            <v>0.58149176332288421</v>
          </cell>
          <cell r="AD40">
            <v>0.37500295667711575</v>
          </cell>
          <cell r="AE40">
            <v>3.6785280000000004E-2</v>
          </cell>
          <cell r="AF40">
            <v>5.4450000000000011E-3</v>
          </cell>
          <cell r="AG40">
            <v>1.2749999999999999E-3</v>
          </cell>
        </row>
        <row r="41">
          <cell r="P41">
            <v>3.0500000000000034</v>
          </cell>
          <cell r="W41">
            <v>620.73692985893445</v>
          </cell>
          <cell r="X41">
            <v>407.39417094106557</v>
          </cell>
          <cell r="Y41">
            <v>39.593299200000004</v>
          </cell>
          <cell r="Z41">
            <v>5.8888500000000015</v>
          </cell>
          <cell r="AA41">
            <v>1.3867499999999999</v>
          </cell>
          <cell r="AC41">
            <v>0.57742970219435763</v>
          </cell>
          <cell r="AD41">
            <v>0.37897132180564241</v>
          </cell>
          <cell r="AE41">
            <v>3.6830976000000001E-2</v>
          </cell>
          <cell r="AF41">
            <v>5.4780000000000011E-3</v>
          </cell>
          <cell r="AG41">
            <v>1.2899999999999999E-3</v>
          </cell>
        </row>
        <row r="42">
          <cell r="P42">
            <v>3.0000000000000036</v>
          </cell>
          <cell r="W42">
            <v>602.03602311912243</v>
          </cell>
          <cell r="X42">
            <v>402.08667128087751</v>
          </cell>
          <cell r="Y42">
            <v>38.720505599999996</v>
          </cell>
          <cell r="Z42">
            <v>5.786550000000001</v>
          </cell>
          <cell r="AA42">
            <v>1.37025</v>
          </cell>
          <cell r="AC42">
            <v>0.57336764106583094</v>
          </cell>
          <cell r="AD42">
            <v>0.38293968693416908</v>
          </cell>
          <cell r="AE42">
            <v>3.6876671999999999E-2</v>
          </cell>
          <cell r="AF42">
            <v>5.5110000000000011E-3</v>
          </cell>
          <cell r="AG42">
            <v>1.305E-3</v>
          </cell>
        </row>
        <row r="43">
          <cell r="P43">
            <v>2.9500000000000037</v>
          </cell>
          <cell r="W43">
            <v>583.53821943573701</v>
          </cell>
          <cell r="X43">
            <v>396.58075336426316</v>
          </cell>
          <cell r="Y43">
            <v>37.845427199999996</v>
          </cell>
          <cell r="Z43">
            <v>5.6826000000000016</v>
          </cell>
          <cell r="AA43">
            <v>1.353</v>
          </cell>
          <cell r="AC43">
            <v>0.56930557993730435</v>
          </cell>
          <cell r="AD43">
            <v>0.38690805206269574</v>
          </cell>
          <cell r="AE43">
            <v>3.6922367999999997E-2</v>
          </cell>
          <cell r="AF43">
            <v>5.5440000000000012E-3</v>
          </cell>
          <cell r="AG43">
            <v>1.32E-3</v>
          </cell>
        </row>
        <row r="44">
          <cell r="P44">
            <v>2.9000000000000039</v>
          </cell>
          <cell r="W44">
            <v>565.24351880877771</v>
          </cell>
          <cell r="X44">
            <v>390.87641719122234</v>
          </cell>
          <cell r="Y44">
            <v>36.968064000000005</v>
          </cell>
          <cell r="Z44">
            <v>5.5770000000000008</v>
          </cell>
          <cell r="AA44">
            <v>1.3349999999999997</v>
          </cell>
          <cell r="AC44">
            <v>0.56524351880877766</v>
          </cell>
          <cell r="AD44">
            <v>0.39087641719122235</v>
          </cell>
          <cell r="AE44">
            <v>3.6968064000000002E-2</v>
          </cell>
          <cell r="AF44">
            <v>5.5770000000000012E-3</v>
          </cell>
          <cell r="AG44">
            <v>1.3349999999999998E-3</v>
          </cell>
        </row>
        <row r="45">
          <cell r="P45">
            <v>2.8500000000000041</v>
          </cell>
          <cell r="W45">
            <v>547.15192123824465</v>
          </cell>
          <cell r="X45">
            <v>384.97366276175529</v>
          </cell>
          <cell r="Y45">
            <v>36.088416000000002</v>
          </cell>
          <cell r="Z45">
            <v>5.4697500000000012</v>
          </cell>
          <cell r="AA45">
            <v>1.3162499999999999</v>
          </cell>
          <cell r="AC45">
            <v>0.56118145768025096</v>
          </cell>
          <cell r="AD45">
            <v>0.39484478231974901</v>
          </cell>
          <cell r="AE45">
            <v>3.701376E-2</v>
          </cell>
          <cell r="AF45">
            <v>5.6100000000000013E-3</v>
          </cell>
          <cell r="AG45">
            <v>1.3499999999999999E-3</v>
          </cell>
        </row>
        <row r="46">
          <cell r="P46">
            <v>2.8000000000000043</v>
          </cell>
          <cell r="W46">
            <v>529.26342672413818</v>
          </cell>
          <cell r="X46">
            <v>378.87249007586189</v>
          </cell>
          <cell r="Y46">
            <v>35.206483200000001</v>
          </cell>
          <cell r="Z46">
            <v>5.360850000000001</v>
          </cell>
          <cell r="AA46">
            <v>1.2967499999999998</v>
          </cell>
          <cell r="AC46">
            <v>0.55711939655172438</v>
          </cell>
          <cell r="AD46">
            <v>0.39881314744827567</v>
          </cell>
          <cell r="AE46">
            <v>3.7059455999999998E-2</v>
          </cell>
          <cell r="AF46">
            <v>5.6430000000000013E-3</v>
          </cell>
          <cell r="AG46">
            <v>1.3649999999999999E-3</v>
          </cell>
        </row>
        <row r="47">
          <cell r="P47">
            <v>2.7500000000000044</v>
          </cell>
          <cell r="W47">
            <v>511.57803526645785</v>
          </cell>
          <cell r="X47">
            <v>372.57289913354214</v>
          </cell>
          <cell r="Y47">
            <v>34.322265600000001</v>
          </cell>
          <cell r="Z47">
            <v>5.2503000000000011</v>
          </cell>
          <cell r="AA47">
            <v>1.2765</v>
          </cell>
          <cell r="AC47">
            <v>0.55305733542319768</v>
          </cell>
          <cell r="AD47">
            <v>0.40278151257680228</v>
          </cell>
          <cell r="AE47">
            <v>3.7105152000000002E-2</v>
          </cell>
          <cell r="AF47">
            <v>5.6760000000000014E-3</v>
          </cell>
          <cell r="AG47">
            <v>1.3799999999999999E-3</v>
          </cell>
        </row>
        <row r="48">
          <cell r="P48">
            <v>2.7000000000000046</v>
          </cell>
          <cell r="W48">
            <v>494.09574686520398</v>
          </cell>
          <cell r="X48">
            <v>366.07488993479603</v>
          </cell>
          <cell r="Y48">
            <v>33.435763199999997</v>
          </cell>
          <cell r="Z48">
            <v>5.1381000000000014</v>
          </cell>
          <cell r="AA48">
            <v>1.2555000000000001</v>
          </cell>
          <cell r="AC48">
            <v>0.5489952742946711</v>
          </cell>
          <cell r="AD48">
            <v>0.40674987770532894</v>
          </cell>
          <cell r="AE48">
            <v>3.7150848E-2</v>
          </cell>
          <cell r="AF48">
            <v>5.7090000000000014E-3</v>
          </cell>
          <cell r="AG48">
            <v>1.395E-3</v>
          </cell>
        </row>
        <row r="49">
          <cell r="P49">
            <v>2.6500000000000048</v>
          </cell>
          <cell r="W49">
            <v>476.81656152037635</v>
          </cell>
          <cell r="X49">
            <v>359.37846247962364</v>
          </cell>
          <cell r="Y49">
            <v>32.546976000000001</v>
          </cell>
          <cell r="Z49">
            <v>5.0242500000000012</v>
          </cell>
          <cell r="AA49">
            <v>1.2337499999999999</v>
          </cell>
          <cell r="AC49">
            <v>0.5449332131661444</v>
          </cell>
          <cell r="AD49">
            <v>0.41071824283385561</v>
          </cell>
          <cell r="AE49">
            <v>3.7196543999999998E-2</v>
          </cell>
          <cell r="AF49">
            <v>5.7420000000000014E-3</v>
          </cell>
          <cell r="AG49">
            <v>1.4099999999999998E-3</v>
          </cell>
        </row>
        <row r="50">
          <cell r="P50">
            <v>2.600000000000005</v>
          </cell>
          <cell r="W50">
            <v>459.74047923197509</v>
          </cell>
          <cell r="X50">
            <v>352.48361676802483</v>
          </cell>
          <cell r="Y50">
            <v>31.655904</v>
          </cell>
          <cell r="Z50">
            <v>4.9087500000000004</v>
          </cell>
          <cell r="AA50">
            <v>1.2112499999999997</v>
          </cell>
          <cell r="AC50">
            <v>0.54087115203761782</v>
          </cell>
          <cell r="AD50">
            <v>0.41468660796238221</v>
          </cell>
          <cell r="AE50">
            <v>3.7242240000000003E-2</v>
          </cell>
          <cell r="AF50">
            <v>5.7750000000000015E-3</v>
          </cell>
          <cell r="AG50">
            <v>1.4249999999999998E-3</v>
          </cell>
        </row>
        <row r="51">
          <cell r="P51">
            <v>2.5500000000000052</v>
          </cell>
          <cell r="W51">
            <v>442.86750000000018</v>
          </cell>
          <cell r="X51">
            <v>345.39035279999985</v>
          </cell>
          <cell r="Y51">
            <v>30.7625472</v>
          </cell>
          <cell r="Z51">
            <v>4.7916000000000016</v>
          </cell>
          <cell r="AA51">
            <v>1.1879999999999999</v>
          </cell>
          <cell r="AC51">
            <v>0.53680909090909112</v>
          </cell>
          <cell r="AD51">
            <v>0.41865497309090888</v>
          </cell>
          <cell r="AE51">
            <v>3.7287936000000001E-2</v>
          </cell>
          <cell r="AF51">
            <v>5.8080000000000015E-3</v>
          </cell>
          <cell r="AG51">
            <v>1.4399999999999999E-3</v>
          </cell>
        </row>
        <row r="52">
          <cell r="P52">
            <v>2.5000000000000053</v>
          </cell>
          <cell r="W52">
            <v>428.59553563636376</v>
          </cell>
          <cell r="X52">
            <v>335.7326606644362</v>
          </cell>
          <cell r="Y52">
            <v>29.850235699199999</v>
          </cell>
          <cell r="Z52">
            <v>4.6618880000000011</v>
          </cell>
          <cell r="AA52">
            <v>1.1596799999999998</v>
          </cell>
          <cell r="AC52">
            <v>0.53574441954545471</v>
          </cell>
          <cell r="AD52">
            <v>0.41966582583054524</v>
          </cell>
          <cell r="AE52">
            <v>3.7312794624000001E-2</v>
          </cell>
          <cell r="AF52">
            <v>5.8273600000000019E-3</v>
          </cell>
          <cell r="AG52">
            <v>1.4495999999999999E-3</v>
          </cell>
        </row>
        <row r="53">
          <cell r="P53">
            <v>2.4500000000000055</v>
          </cell>
          <cell r="W53">
            <v>422.21262873667729</v>
          </cell>
          <cell r="X53">
            <v>332.18951514679861</v>
          </cell>
          <cell r="Y53">
            <v>29.483871013075863</v>
          </cell>
          <cell r="Z53">
            <v>4.6168926896551739</v>
          </cell>
          <cell r="AA53">
            <v>1.1522648275862069</v>
          </cell>
          <cell r="AC53">
            <v>0.5346797481818184</v>
          </cell>
          <cell r="AD53">
            <v>0.42067667857018159</v>
          </cell>
          <cell r="AE53">
            <v>3.7337653248000001E-2</v>
          </cell>
          <cell r="AF53">
            <v>5.8467200000000014E-3</v>
          </cell>
          <cell r="AG53">
            <v>1.4591999999999999E-3</v>
          </cell>
        </row>
        <row r="54">
          <cell r="P54">
            <v>2.4000000000000057</v>
          </cell>
          <cell r="W54">
            <v>415.8517495203763</v>
          </cell>
          <cell r="X54">
            <v>328.62545543454775</v>
          </cell>
          <cell r="Y54">
            <v>29.116992010593101</v>
          </cell>
          <cell r="Z54">
            <v>4.5714968275862082</v>
          </cell>
          <cell r="AA54">
            <v>1.1446510344827585</v>
          </cell>
          <cell r="AC54">
            <v>0.53361507681818199</v>
          </cell>
          <cell r="AD54">
            <v>0.42168753130981795</v>
          </cell>
          <cell r="AE54">
            <v>3.7362511872000001E-2</v>
          </cell>
          <cell r="AF54">
            <v>5.8660800000000018E-3</v>
          </cell>
          <cell r="AG54">
            <v>1.4687999999999999E-3</v>
          </cell>
        </row>
        <row r="55">
          <cell r="P55">
            <v>2.3500000000000059</v>
          </cell>
          <cell r="W55">
            <v>409.51289798746103</v>
          </cell>
          <cell r="X55">
            <v>325.04048152768388</v>
          </cell>
          <cell r="Y55">
            <v>28.749598691751729</v>
          </cell>
          <cell r="Z55">
            <v>4.5257004137931052</v>
          </cell>
          <cell r="AA55">
            <v>1.1368386206896552</v>
          </cell>
          <cell r="AC55">
            <v>0.53255040545454568</v>
          </cell>
          <cell r="AD55">
            <v>0.42269838404945431</v>
          </cell>
          <cell r="AE55">
            <v>3.7387370496000001E-2</v>
          </cell>
          <cell r="AF55">
            <v>5.8854400000000013E-3</v>
          </cell>
          <cell r="AG55">
            <v>1.4783999999999999E-3</v>
          </cell>
        </row>
        <row r="56">
          <cell r="P56">
            <v>2.300000000000006</v>
          </cell>
          <cell r="W56">
            <v>403.19607413793119</v>
          </cell>
          <cell r="X56">
            <v>321.43459342620673</v>
          </cell>
          <cell r="Y56">
            <v>28.381691056551727</v>
          </cell>
          <cell r="Z56">
            <v>4.4795034482758638</v>
          </cell>
          <cell r="AA56">
            <v>1.1288275862068964</v>
          </cell>
          <cell r="AC56">
            <v>0.53148573409090927</v>
          </cell>
          <cell r="AD56">
            <v>0.42370923678909067</v>
          </cell>
          <cell r="AE56">
            <v>3.7412229120000001E-2</v>
          </cell>
          <cell r="AF56">
            <v>5.9048000000000017E-3</v>
          </cell>
          <cell r="AG56">
            <v>1.4879999999999997E-3</v>
          </cell>
        </row>
        <row r="57">
          <cell r="P57">
            <v>2.2500000000000062</v>
          </cell>
          <cell r="W57">
            <v>396.90127797178707</v>
          </cell>
          <cell r="X57">
            <v>317.80779113011653</v>
          </cell>
          <cell r="Y57">
            <v>28.013269104993107</v>
          </cell>
          <cell r="Z57">
            <v>4.432905931034484</v>
          </cell>
          <cell r="AA57">
            <v>1.1206179310344826</v>
          </cell>
          <cell r="AC57">
            <v>0.53042106272727296</v>
          </cell>
          <cell r="AD57">
            <v>0.42472008952872708</v>
          </cell>
          <cell r="AE57">
            <v>3.7437087744000001E-2</v>
          </cell>
          <cell r="AF57">
            <v>5.9241600000000012E-3</v>
          </cell>
          <cell r="AG57">
            <v>1.4975999999999998E-3</v>
          </cell>
        </row>
        <row r="58">
          <cell r="P58">
            <v>2.2000000000000064</v>
          </cell>
          <cell r="W58">
            <v>390.62850948902832</v>
          </cell>
          <cell r="X58">
            <v>314.16007463941304</v>
          </cell>
          <cell r="Y58">
            <v>27.644332837075861</v>
          </cell>
          <cell r="Z58">
            <v>4.3859078620689669</v>
          </cell>
          <cell r="AA58">
            <v>1.1122096551724137</v>
          </cell>
          <cell r="AC58">
            <v>0.52935639136363655</v>
          </cell>
          <cell r="AD58">
            <v>0.42573094226836344</v>
          </cell>
          <cell r="AE58">
            <v>3.7461946368000001E-2</v>
          </cell>
          <cell r="AF58">
            <v>5.9435200000000016E-3</v>
          </cell>
          <cell r="AG58">
            <v>1.5071999999999998E-3</v>
          </cell>
        </row>
        <row r="59">
          <cell r="P59">
            <v>2.1500000000000066</v>
          </cell>
          <cell r="W59">
            <v>384.37776868965534</v>
          </cell>
          <cell r="X59">
            <v>310.49144395409644</v>
          </cell>
          <cell r="Y59">
            <v>27.274882252800001</v>
          </cell>
          <cell r="Z59">
            <v>4.3385092413793123</v>
          </cell>
          <cell r="AA59">
            <v>1.1036027586206896</v>
          </cell>
          <cell r="AC59">
            <v>0.52829172000000024</v>
          </cell>
          <cell r="AD59">
            <v>0.4267417950079998</v>
          </cell>
          <cell r="AE59">
            <v>3.7486804992000002E-2</v>
          </cell>
          <cell r="AF59">
            <v>5.962880000000002E-3</v>
          </cell>
          <cell r="AG59">
            <v>1.5167999999999998E-3</v>
          </cell>
        </row>
        <row r="60">
          <cell r="P60">
            <v>2.1000000000000068</v>
          </cell>
          <cell r="W60">
            <v>378.14905557366779</v>
          </cell>
          <cell r="X60">
            <v>306.80189907416661</v>
          </cell>
          <cell r="Y60">
            <v>26.904917352165516</v>
          </cell>
          <cell r="Z60">
            <v>4.2907100689655175</v>
          </cell>
          <cell r="AA60">
            <v>1.0947972413793101</v>
          </cell>
          <cell r="AC60">
            <v>0.52722704863636383</v>
          </cell>
          <cell r="AD60">
            <v>0.42775264774763616</v>
          </cell>
          <cell r="AE60">
            <v>3.7511663616000002E-2</v>
          </cell>
          <cell r="AF60">
            <v>5.9822400000000015E-3</v>
          </cell>
          <cell r="AG60">
            <v>1.5263999999999998E-3</v>
          </cell>
        </row>
        <row r="61">
          <cell r="P61">
            <v>2.0500000000000069</v>
          </cell>
          <cell r="W61">
            <v>371.94237014106602</v>
          </cell>
          <cell r="X61">
            <v>303.09143999962367</v>
          </cell>
          <cell r="Y61">
            <v>26.534438135172415</v>
          </cell>
          <cell r="Z61">
            <v>4.2425103448275872</v>
          </cell>
          <cell r="AA61">
            <v>1.0857931034482757</v>
          </cell>
          <cell r="AC61">
            <v>0.52616237727272752</v>
          </cell>
          <cell r="AD61">
            <v>0.42876350048727252</v>
          </cell>
          <cell r="AE61">
            <v>3.7536522240000002E-2</v>
          </cell>
          <cell r="AF61">
            <v>6.0016000000000019E-3</v>
          </cell>
          <cell r="AG61">
            <v>1.5359999999999998E-3</v>
          </cell>
        </row>
        <row r="62">
          <cell r="P62">
            <v>2.0000000000000071</v>
          </cell>
          <cell r="W62">
            <v>365.75771239184962</v>
          </cell>
          <cell r="X62">
            <v>299.36006673046751</v>
          </cell>
          <cell r="Y62">
            <v>26.163444601820686</v>
          </cell>
          <cell r="Z62">
            <v>4.1939100689655175</v>
          </cell>
          <cell r="AA62">
            <v>1.076590344827586</v>
          </cell>
          <cell r="AC62">
            <v>0.52509770590909111</v>
          </cell>
          <cell r="AD62">
            <v>0.42977435322690888</v>
          </cell>
          <cell r="AE62">
            <v>3.7561380864000002E-2</v>
          </cell>
          <cell r="AF62">
            <v>6.0209600000000014E-3</v>
          </cell>
          <cell r="AG62">
            <v>1.5455999999999998E-3</v>
          </cell>
        </row>
        <row r="63">
          <cell r="P63">
            <v>1.9500000000000071</v>
          </cell>
          <cell r="W63">
            <v>359.595082326019</v>
          </cell>
          <cell r="X63">
            <v>295.60777926669829</v>
          </cell>
          <cell r="Y63">
            <v>25.791936752110349</v>
          </cell>
          <cell r="Z63">
            <v>4.1449092413793123</v>
          </cell>
          <cell r="AA63">
            <v>1.0671889655172413</v>
          </cell>
          <cell r="AC63">
            <v>0.5240330345454548</v>
          </cell>
          <cell r="AD63">
            <v>0.43078520596654524</v>
          </cell>
          <cell r="AE63">
            <v>3.7586239488000002E-2</v>
          </cell>
          <cell r="AF63">
            <v>6.0403200000000018E-3</v>
          </cell>
          <cell r="AG63">
            <v>1.5551999999999999E-3</v>
          </cell>
        </row>
        <row r="64">
          <cell r="P64">
            <v>1.900000000000007</v>
          </cell>
          <cell r="W64">
            <v>353.45447994357386</v>
          </cell>
          <cell r="X64">
            <v>291.8345776083159</v>
          </cell>
          <cell r="Y64">
            <v>25.419914586041383</v>
          </cell>
          <cell r="Z64">
            <v>4.0955078620689669</v>
          </cell>
          <cell r="AA64">
            <v>1.0575889655172415</v>
          </cell>
          <cell r="AC64">
            <v>0.52296836318181839</v>
          </cell>
          <cell r="AD64">
            <v>0.4317960587061816</v>
          </cell>
          <cell r="AE64">
            <v>3.7611098112000002E-2</v>
          </cell>
          <cell r="AF64">
            <v>6.0596800000000013E-3</v>
          </cell>
          <cell r="AG64">
            <v>1.5647999999999999E-3</v>
          </cell>
        </row>
        <row r="65">
          <cell r="P65">
            <v>1.850000000000007</v>
          </cell>
          <cell r="W65">
            <v>347.33590524451427</v>
          </cell>
          <cell r="X65">
            <v>288.04046175532022</v>
          </cell>
          <cell r="Y65">
            <v>25.047378103613795</v>
          </cell>
          <cell r="Z65">
            <v>4.0457059310344841</v>
          </cell>
          <cell r="AA65">
            <v>1.047790344827586</v>
          </cell>
          <cell r="AC65">
            <v>0.52190369181818208</v>
          </cell>
          <cell r="AD65">
            <v>0.43280691144581795</v>
          </cell>
          <cell r="AE65">
            <v>3.7635956736000002E-2</v>
          </cell>
          <cell r="AF65">
            <v>6.0790400000000017E-3</v>
          </cell>
          <cell r="AG65">
            <v>1.5743999999999999E-3</v>
          </cell>
        </row>
        <row r="66">
          <cell r="P66">
            <v>1.8000000000000069</v>
          </cell>
          <cell r="W66">
            <v>341.23935822884027</v>
          </cell>
          <cell r="X66">
            <v>284.22543170771149</v>
          </cell>
          <cell r="Y66">
            <v>24.674327304827589</v>
          </cell>
          <cell r="Z66">
            <v>3.9955034482758638</v>
          </cell>
          <cell r="AA66">
            <v>1.0377931034482759</v>
          </cell>
          <cell r="AC66">
            <v>0.52083902045454566</v>
          </cell>
          <cell r="AD66">
            <v>0.43381776418545437</v>
          </cell>
          <cell r="AE66">
            <v>3.7660815360000002E-2</v>
          </cell>
          <cell r="AF66">
            <v>6.0984000000000021E-3</v>
          </cell>
          <cell r="AG66">
            <v>1.5839999999999999E-3</v>
          </cell>
        </row>
        <row r="67">
          <cell r="P67">
            <v>1.7500000000000069</v>
          </cell>
          <cell r="W67">
            <v>335.16483889655183</v>
          </cell>
          <cell r="X67">
            <v>280.38948746548954</v>
          </cell>
          <cell r="Y67">
            <v>24.300762189682757</v>
          </cell>
          <cell r="Z67">
            <v>3.9449004137931043</v>
          </cell>
          <cell r="AA67">
            <v>1.0275972413793102</v>
          </cell>
          <cell r="AC67">
            <v>0.51977434909090925</v>
          </cell>
          <cell r="AD67">
            <v>0.43482861692509073</v>
          </cell>
          <cell r="AE67">
            <v>3.7685673984000002E-2</v>
          </cell>
          <cell r="AF67">
            <v>6.1177600000000016E-3</v>
          </cell>
          <cell r="AG67">
            <v>1.5935999999999997E-3</v>
          </cell>
        </row>
        <row r="68">
          <cell r="P68">
            <v>1.7000000000000068</v>
          </cell>
          <cell r="W68">
            <v>329.11234724764904</v>
          </cell>
          <cell r="X68">
            <v>276.53262902865441</v>
          </cell>
          <cell r="Y68">
            <v>23.926682758179311</v>
          </cell>
          <cell r="Z68">
            <v>3.8938968275862083</v>
          </cell>
          <cell r="AA68">
            <v>1.0172027586206895</v>
          </cell>
          <cell r="AC68">
            <v>0.51870967772727294</v>
          </cell>
          <cell r="AD68">
            <v>0.43583946966472709</v>
          </cell>
          <cell r="AE68">
            <v>3.7710532608000003E-2</v>
          </cell>
          <cell r="AF68">
            <v>6.137120000000002E-3</v>
          </cell>
          <cell r="AG68">
            <v>1.6031999999999997E-3</v>
          </cell>
        </row>
        <row r="69">
          <cell r="P69">
            <v>1.6500000000000068</v>
          </cell>
          <cell r="W69">
            <v>323.08188328213174</v>
          </cell>
          <cell r="X69">
            <v>272.65485639720612</v>
          </cell>
          <cell r="Y69">
            <v>23.552089010317239</v>
          </cell>
          <cell r="Z69">
            <v>3.842492689655173</v>
          </cell>
          <cell r="AA69">
            <v>1.0066096551724135</v>
          </cell>
          <cell r="AC69">
            <v>0.51764500636363653</v>
          </cell>
          <cell r="AD69">
            <v>0.43685032240436344</v>
          </cell>
          <cell r="AE69">
            <v>3.7735391232000003E-2</v>
          </cell>
          <cell r="AF69">
            <v>6.1564800000000015E-3</v>
          </cell>
          <cell r="AG69">
            <v>1.6127999999999997E-3</v>
          </cell>
        </row>
        <row r="70">
          <cell r="P70">
            <v>1.6000000000000068</v>
          </cell>
          <cell r="W70">
            <v>317.07344700000016</v>
          </cell>
          <cell r="X70">
            <v>268.75616957114471</v>
          </cell>
          <cell r="Y70">
            <v>23.176980946096556</v>
          </cell>
          <cell r="Z70">
            <v>3.7906880000000016</v>
          </cell>
          <cell r="AA70">
            <v>0.99581793103448268</v>
          </cell>
          <cell r="AC70">
            <v>0.51658033500000022</v>
          </cell>
          <cell r="AD70">
            <v>0.4378611751439998</v>
          </cell>
          <cell r="AE70">
            <v>3.7760249856000003E-2</v>
          </cell>
          <cell r="AF70">
            <v>6.1758400000000019E-3</v>
          </cell>
          <cell r="AG70">
            <v>1.6223999999999998E-3</v>
          </cell>
        </row>
        <row r="71">
          <cell r="P71">
            <v>1.5500000000000067</v>
          </cell>
          <cell r="W71">
            <v>311.08703840125401</v>
          </cell>
          <cell r="X71">
            <v>264.83656855047008</v>
          </cell>
          <cell r="Y71">
            <v>22.801358565517244</v>
          </cell>
          <cell r="Z71">
            <v>3.7384827586206906</v>
          </cell>
          <cell r="AA71">
            <v>0.98482758620689637</v>
          </cell>
          <cell r="AC71">
            <v>0.51551566363636381</v>
          </cell>
          <cell r="AD71">
            <v>0.43887202788363616</v>
          </cell>
          <cell r="AE71">
            <v>3.7785108480000003E-2</v>
          </cell>
          <cell r="AF71">
            <v>6.1952000000000014E-3</v>
          </cell>
          <cell r="AG71">
            <v>1.6319999999999998E-3</v>
          </cell>
        </row>
        <row r="72">
          <cell r="P72">
            <v>1.5000000000000067</v>
          </cell>
          <cell r="W72">
            <v>305.12265748589357</v>
          </cell>
          <cell r="X72">
            <v>260.89605333518233</v>
          </cell>
          <cell r="Y72">
            <v>22.425221868579314</v>
          </cell>
          <cell r="Z72">
            <v>3.6858769655172425</v>
          </cell>
          <cell r="AA72">
            <v>0.97363862068965512</v>
          </cell>
          <cell r="AC72">
            <v>0.5144509922727275</v>
          </cell>
          <cell r="AD72">
            <v>0.43988288062327252</v>
          </cell>
          <cell r="AE72">
            <v>3.7809967104000003E-2</v>
          </cell>
          <cell r="AF72">
            <v>6.2145600000000018E-3</v>
          </cell>
          <cell r="AG72">
            <v>1.6415999999999998E-3</v>
          </cell>
        </row>
        <row r="73">
          <cell r="P73">
            <v>1.4500000000000066</v>
          </cell>
          <cell r="W73">
            <v>299.18030425391862</v>
          </cell>
          <cell r="X73">
            <v>256.93462392528141</v>
          </cell>
          <cell r="Y73">
            <v>22.048570855282762</v>
          </cell>
          <cell r="Z73">
            <v>3.6328706206896562</v>
          </cell>
          <cell r="AA73">
            <v>0.96225103448275862</v>
          </cell>
          <cell r="AC73">
            <v>0.51338632090909109</v>
          </cell>
          <cell r="AD73">
            <v>0.44089373336290888</v>
          </cell>
          <cell r="AE73">
            <v>3.7834825728000003E-2</v>
          </cell>
          <cell r="AF73">
            <v>6.2339200000000013E-3</v>
          </cell>
          <cell r="AG73">
            <v>1.6511999999999998E-3</v>
          </cell>
        </row>
        <row r="74">
          <cell r="P74">
            <v>1.4000000000000066</v>
          </cell>
          <cell r="W74">
            <v>293.25997870532927</v>
          </cell>
          <cell r="X74">
            <v>252.95228032076727</v>
          </cell>
          <cell r="Y74">
            <v>21.671405525627588</v>
          </cell>
          <cell r="Z74">
            <v>3.5794637241379319</v>
          </cell>
          <cell r="AA74">
            <v>0.95066482758620674</v>
          </cell>
          <cell r="AC74">
            <v>0.51232164954545478</v>
          </cell>
          <cell r="AD74">
            <v>0.44190458610254524</v>
          </cell>
          <cell r="AE74">
            <v>3.7859684352000003E-2</v>
          </cell>
          <cell r="AF74">
            <v>6.2532800000000017E-3</v>
          </cell>
          <cell r="AG74">
            <v>1.6607999999999998E-3</v>
          </cell>
        </row>
        <row r="75">
          <cell r="P75">
            <v>1.3500000000000065</v>
          </cell>
          <cell r="W75">
            <v>287.36168084012553</v>
          </cell>
          <cell r="X75">
            <v>248.94902252164002</v>
          </cell>
          <cell r="Y75">
            <v>21.293725879613795</v>
          </cell>
          <cell r="Z75">
            <v>3.5256562758620702</v>
          </cell>
          <cell r="AA75">
            <v>0.93887999999999994</v>
          </cell>
          <cell r="AC75">
            <v>0.51125697818181837</v>
          </cell>
          <cell r="AD75">
            <v>0.4429154388421816</v>
          </cell>
          <cell r="AE75">
            <v>3.7884542976000003E-2</v>
          </cell>
          <cell r="AF75">
            <v>6.2726400000000021E-3</v>
          </cell>
          <cell r="AG75">
            <v>1.6703999999999998E-3</v>
          </cell>
        </row>
        <row r="76">
          <cell r="P76">
            <v>1.3000000000000065</v>
          </cell>
          <cell r="W76">
            <v>281.48541065830733</v>
          </cell>
          <cell r="X76">
            <v>244.92485052789957</v>
          </cell>
          <cell r="Y76">
            <v>20.915531917241378</v>
          </cell>
          <cell r="Z76">
            <v>3.4714482758620693</v>
          </cell>
          <cell r="AA76">
            <v>0.92689655172413765</v>
          </cell>
          <cell r="AC76">
            <v>0.51019230681818206</v>
          </cell>
          <cell r="AD76">
            <v>0.44392629158181801</v>
          </cell>
          <cell r="AE76">
            <v>3.7909401600000003E-2</v>
          </cell>
          <cell r="AF76">
            <v>6.2920000000000016E-3</v>
          </cell>
          <cell r="AG76">
            <v>1.6799999999999996E-3</v>
          </cell>
        </row>
        <row r="77">
          <cell r="P77">
            <v>1.2500000000000064</v>
          </cell>
          <cell r="W77">
            <v>275.63116815987473</v>
          </cell>
          <cell r="X77">
            <v>240.87976433954603</v>
          </cell>
          <cell r="Y77">
            <v>20.536823638510349</v>
          </cell>
          <cell r="Z77">
            <v>3.4168397241379327</v>
          </cell>
          <cell r="AA77">
            <v>0.91471448275862066</v>
          </cell>
          <cell r="AC77">
            <v>0.50912763545454565</v>
          </cell>
          <cell r="AD77">
            <v>0.44493714432145437</v>
          </cell>
          <cell r="AE77">
            <v>3.7934260224000003E-2</v>
          </cell>
          <cell r="AF77">
            <v>6.311360000000002E-3</v>
          </cell>
          <cell r="AG77">
            <v>1.6895999999999997E-3</v>
          </cell>
        </row>
        <row r="78">
          <cell r="P78">
            <v>1.2000000000000064</v>
          </cell>
          <cell r="W78">
            <v>269.79895334482774</v>
          </cell>
          <cell r="X78">
            <v>236.81376395657921</v>
          </cell>
          <cell r="Y78">
            <v>20.157601043420691</v>
          </cell>
          <cell r="Z78">
            <v>3.361830620689656</v>
          </cell>
          <cell r="AA78">
            <v>0.90233379310344808</v>
          </cell>
          <cell r="AC78">
            <v>0.50806296409090934</v>
          </cell>
          <cell r="AD78">
            <v>0.44594799706109073</v>
          </cell>
          <cell r="AE78">
            <v>3.7959118848000004E-2</v>
          </cell>
          <cell r="AF78">
            <v>6.3307200000000015E-3</v>
          </cell>
          <cell r="AG78">
            <v>1.6991999999999997E-3</v>
          </cell>
        </row>
        <row r="79">
          <cell r="P79">
            <v>1.1500000000000064</v>
          </cell>
          <cell r="W79">
            <v>263.98876621316629</v>
          </cell>
          <cell r="X79">
            <v>232.7268493789993</v>
          </cell>
          <cell r="Y79">
            <v>19.777864131972418</v>
          </cell>
          <cell r="Z79">
            <v>3.3064209655172427</v>
          </cell>
          <cell r="AA79">
            <v>0.88975448275862057</v>
          </cell>
          <cell r="AC79">
            <v>0.50699829272727293</v>
          </cell>
          <cell r="AD79">
            <v>0.44695884980072709</v>
          </cell>
          <cell r="AE79">
            <v>3.7983977472000004E-2</v>
          </cell>
          <cell r="AF79">
            <v>6.3500800000000019E-3</v>
          </cell>
          <cell r="AG79">
            <v>1.7087999999999997E-3</v>
          </cell>
        </row>
        <row r="80">
          <cell r="P80">
            <v>1.1000000000000063</v>
          </cell>
          <cell r="W80">
            <v>258.20060676489038</v>
          </cell>
          <cell r="X80">
            <v>228.61902060680615</v>
          </cell>
          <cell r="Y80">
            <v>19.397612904165516</v>
          </cell>
          <cell r="Z80">
            <v>3.2506107586206903</v>
          </cell>
          <cell r="AA80">
            <v>0.87697655172413769</v>
          </cell>
          <cell r="AC80">
            <v>0.50593362136363662</v>
          </cell>
          <cell r="AD80">
            <v>0.44796970254036345</v>
          </cell>
          <cell r="AE80">
            <v>3.8008836096000004E-2</v>
          </cell>
          <cell r="AF80">
            <v>6.3694400000000014E-3</v>
          </cell>
          <cell r="AG80">
            <v>1.7183999999999997E-3</v>
          </cell>
        </row>
        <row r="81">
          <cell r="P81">
            <v>1.0500000000000063</v>
          </cell>
          <cell r="W81">
            <v>252.43447500000011</v>
          </cell>
          <cell r="X81">
            <v>224.4902776399999</v>
          </cell>
          <cell r="Y81">
            <v>19.016847360000003</v>
          </cell>
          <cell r="Z81">
            <v>3.1944000000000008</v>
          </cell>
          <cell r="AA81">
            <v>0.86399999999999988</v>
          </cell>
          <cell r="AC81">
            <v>0.50486895000000021</v>
          </cell>
          <cell r="AD81">
            <v>0.4489805552799998</v>
          </cell>
          <cell r="AE81">
            <v>3.8033694720000004E-2</v>
          </cell>
          <cell r="AF81">
            <v>6.3888000000000018E-3</v>
          </cell>
          <cell r="AG81">
            <v>1.7279999999999997E-3</v>
          </cell>
        </row>
        <row r="82">
          <cell r="P82">
            <v>1.0000000000000062</v>
          </cell>
          <cell r="W82">
            <v>251.17370503875009</v>
          </cell>
          <cell r="X82">
            <v>224.13955671684883</v>
          </cell>
          <cell r="Y82">
            <v>18.962934597734399</v>
          </cell>
          <cell r="Z82">
            <v>3.191711380000001</v>
          </cell>
          <cell r="AA82">
            <v>0.86542559999999991</v>
          </cell>
          <cell r="AC82">
            <v>0.50402750175000022</v>
          </cell>
          <cell r="AD82">
            <v>0.44977837468263981</v>
          </cell>
          <cell r="AE82">
            <v>3.8052711567360002E-2</v>
          </cell>
          <cell r="AF82">
            <v>6.4047720000000022E-3</v>
          </cell>
          <cell r="AG82">
            <v>1.7366399999999998E-3</v>
          </cell>
        </row>
        <row r="83">
          <cell r="P83">
            <v>1</v>
          </cell>
          <cell r="W83">
            <v>249.91573990500015</v>
          </cell>
          <cell r="X83">
            <v>223.78617639568901</v>
          </cell>
          <cell r="Y83">
            <v>18.908958445977603</v>
          </cell>
          <cell r="Z83">
            <v>3.1889695200000014</v>
          </cell>
          <cell r="AA83">
            <v>0.86682239999999999</v>
          </cell>
          <cell r="AC83">
            <v>0.50318605350000023</v>
          </cell>
          <cell r="AD83">
            <v>0.45057619408527982</v>
          </cell>
          <cell r="AE83">
            <v>3.8071728414720001E-2</v>
          </cell>
          <cell r="AF83">
            <v>6.4207440000000017E-3</v>
          </cell>
          <cell r="AG83">
            <v>1.7452799999999997E-3</v>
          </cell>
        </row>
        <row r="84">
          <cell r="P84">
            <v>1</v>
          </cell>
          <cell r="W84">
            <v>248.66057959875008</v>
          </cell>
          <cell r="X84">
            <v>223.43013667652031</v>
          </cell>
          <cell r="Y84">
            <v>18.854918904729601</v>
          </cell>
          <cell r="Z84">
            <v>3.1861744200000008</v>
          </cell>
          <cell r="AA84">
            <v>0.86819039999999992</v>
          </cell>
          <cell r="AC84">
            <v>0.50234460525000013</v>
          </cell>
          <cell r="AD84">
            <v>0.45137401348791983</v>
          </cell>
          <cell r="AE84">
            <v>3.8090745262080006E-2</v>
          </cell>
          <cell r="AF84">
            <v>6.436716000000002E-3</v>
          </cell>
          <cell r="AG84">
            <v>1.7539199999999997E-3</v>
          </cell>
        </row>
        <row r="85">
          <cell r="P85">
            <v>1</v>
          </cell>
          <cell r="W85">
            <v>247.40822412000006</v>
          </cell>
          <cell r="X85">
            <v>223.07143755934285</v>
          </cell>
          <cell r="Y85">
            <v>18.800815973990403</v>
          </cell>
          <cell r="Z85">
            <v>3.1833260800000005</v>
          </cell>
          <cell r="AA85">
            <v>0.8695295999999999</v>
          </cell>
          <cell r="AC85">
            <v>0.50150315700000014</v>
          </cell>
          <cell r="AD85">
            <v>0.45217183289055984</v>
          </cell>
          <cell r="AE85">
            <v>3.8109762109440004E-2</v>
          </cell>
          <cell r="AF85">
            <v>6.4526880000000016E-3</v>
          </cell>
          <cell r="AG85">
            <v>1.7625599999999998E-3</v>
          </cell>
        </row>
        <row r="86">
          <cell r="P86">
            <v>1</v>
          </cell>
          <cell r="W86">
            <v>246.1586734687501</v>
          </cell>
          <cell r="X86">
            <v>222.7100790441566</v>
          </cell>
          <cell r="Y86">
            <v>18.746649653760002</v>
          </cell>
          <cell r="Z86">
            <v>3.1804245000000009</v>
          </cell>
          <cell r="AA86">
            <v>0.87083999999999984</v>
          </cell>
          <cell r="AC86">
            <v>0.50066170875000016</v>
          </cell>
          <cell r="AD86">
            <v>0.45296965229319985</v>
          </cell>
          <cell r="AE86">
            <v>3.8128778956800002E-2</v>
          </cell>
          <cell r="AF86">
            <v>6.4686600000000019E-3</v>
          </cell>
          <cell r="AG86">
            <v>1.7711999999999997E-3</v>
          </cell>
        </row>
        <row r="87">
          <cell r="P87">
            <v>1</v>
          </cell>
          <cell r="W87">
            <v>244.91192764500008</v>
          </cell>
          <cell r="X87">
            <v>222.34606113096154</v>
          </cell>
          <cell r="Y87">
            <v>18.692419944038399</v>
          </cell>
          <cell r="Z87">
            <v>3.1774696800000006</v>
          </cell>
          <cell r="AA87">
            <v>0.87212159999999983</v>
          </cell>
          <cell r="AC87">
            <v>0.49982026050000017</v>
          </cell>
          <cell r="AD87">
            <v>0.45376747169583986</v>
          </cell>
          <cell r="AE87">
            <v>3.8147795804160001E-2</v>
          </cell>
          <cell r="AF87">
            <v>6.4846320000000015E-3</v>
          </cell>
          <cell r="AG87">
            <v>1.7798399999999998E-3</v>
          </cell>
        </row>
        <row r="88">
          <cell r="P88">
            <v>1</v>
          </cell>
          <cell r="W88">
            <v>243.66798664875006</v>
          </cell>
          <cell r="X88">
            <v>221.97938381975766</v>
          </cell>
          <cell r="Y88">
            <v>18.638126844825603</v>
          </cell>
          <cell r="Z88">
            <v>3.1744616200000007</v>
          </cell>
          <cell r="AA88">
            <v>0.87337439999999977</v>
          </cell>
          <cell r="AC88">
            <v>0.49897881225000013</v>
          </cell>
          <cell r="AD88">
            <v>0.45456529109847987</v>
          </cell>
          <cell r="AE88">
            <v>3.8166812651520006E-2</v>
          </cell>
          <cell r="AF88">
            <v>6.5006040000000018E-3</v>
          </cell>
          <cell r="AG88">
            <v>1.7884799999999996E-3</v>
          </cell>
        </row>
        <row r="89">
          <cell r="P89">
            <v>1</v>
          </cell>
          <cell r="W89">
            <v>242.42685048000007</v>
          </cell>
          <cell r="X89">
            <v>221.610047110545</v>
          </cell>
          <cell r="Y89">
            <v>18.583770356121605</v>
          </cell>
          <cell r="Z89">
            <v>3.1714003200000014</v>
          </cell>
          <cell r="AA89">
            <v>0.87459839999999989</v>
          </cell>
          <cell r="AC89">
            <v>0.49813736400000014</v>
          </cell>
          <cell r="AD89">
            <v>0.45536311050111983</v>
          </cell>
          <cell r="AE89">
            <v>3.8185829498880004E-2</v>
          </cell>
          <cell r="AF89">
            <v>6.5165760000000022E-3</v>
          </cell>
          <cell r="AG89">
            <v>1.7971199999999997E-3</v>
          </cell>
        </row>
        <row r="90">
          <cell r="P90">
            <v>1</v>
          </cell>
          <cell r="W90">
            <v>241.18851913875008</v>
          </cell>
          <cell r="X90">
            <v>221.23805100332353</v>
          </cell>
          <cell r="Y90">
            <v>18.5293504779264</v>
          </cell>
          <cell r="Z90">
            <v>3.1682857800000011</v>
          </cell>
          <cell r="AA90">
            <v>0.87579359999999995</v>
          </cell>
          <cell r="AC90">
            <v>0.49729591575000015</v>
          </cell>
          <cell r="AD90">
            <v>0.45616092990375984</v>
          </cell>
          <cell r="AE90">
            <v>3.8204846346240003E-2</v>
          </cell>
          <cell r="AF90">
            <v>6.5325480000000017E-3</v>
          </cell>
          <cell r="AG90">
            <v>1.8057599999999998E-3</v>
          </cell>
        </row>
        <row r="91">
          <cell r="P91">
            <v>1</v>
          </cell>
          <cell r="W91">
            <v>239.95299262500004</v>
          </cell>
          <cell r="X91">
            <v>220.86339549809324</v>
          </cell>
          <cell r="Y91">
            <v>18.474867210239999</v>
          </cell>
          <cell r="Z91">
            <v>3.165118000000001</v>
          </cell>
          <cell r="AA91">
            <v>0.87695999999999985</v>
          </cell>
          <cell r="AC91">
            <v>0.49645446750000011</v>
          </cell>
          <cell r="AD91">
            <v>0.45695874930639985</v>
          </cell>
          <cell r="AE91">
            <v>3.8223863193600001E-2</v>
          </cell>
          <cell r="AF91">
            <v>6.5485200000000021E-3</v>
          </cell>
          <cell r="AG91">
            <v>1.8143999999999997E-3</v>
          </cell>
        </row>
        <row r="92">
          <cell r="P92">
            <v>1</v>
          </cell>
          <cell r="W92">
            <v>238.72027093875008</v>
          </cell>
          <cell r="X92">
            <v>220.4860805948542</v>
          </cell>
          <cell r="Y92">
            <v>18.420320553062403</v>
          </cell>
          <cell r="Z92">
            <v>3.1618969800000007</v>
          </cell>
          <cell r="AA92">
            <v>0.87809759999999992</v>
          </cell>
          <cell r="AC92">
            <v>0.49561301925000012</v>
          </cell>
          <cell r="AD92">
            <v>0.45775656870903986</v>
          </cell>
          <cell r="AE92">
            <v>3.8242880040960006E-2</v>
          </cell>
          <cell r="AF92">
            <v>6.5644920000000016E-3</v>
          </cell>
          <cell r="AG92">
            <v>1.8230399999999997E-3</v>
          </cell>
        </row>
        <row r="93">
          <cell r="P93">
            <v>1</v>
          </cell>
          <cell r="W93">
            <v>237.49035408000006</v>
          </cell>
          <cell r="X93">
            <v>220.10610629360633</v>
          </cell>
          <cell r="Y93">
            <v>18.365710506393601</v>
          </cell>
          <cell r="Z93">
            <v>3.1586227200000008</v>
          </cell>
          <cell r="AA93">
            <v>0.87920639999999994</v>
          </cell>
          <cell r="AC93">
            <v>0.49477157100000013</v>
          </cell>
          <cell r="AD93">
            <v>0.45855438811167987</v>
          </cell>
          <cell r="AE93">
            <v>3.8261896888320004E-2</v>
          </cell>
          <cell r="AF93">
            <v>6.580464000000002E-3</v>
          </cell>
          <cell r="AG93">
            <v>1.8316799999999998E-3</v>
          </cell>
        </row>
        <row r="94">
          <cell r="P94">
            <v>1</v>
          </cell>
          <cell r="W94">
            <v>236.26324204875004</v>
          </cell>
          <cell r="X94">
            <v>219.72347259434966</v>
          </cell>
          <cell r="Y94">
            <v>18.311037070233599</v>
          </cell>
          <cell r="Z94">
            <v>3.1552952200000006</v>
          </cell>
          <cell r="AA94">
            <v>0.8802863999999998</v>
          </cell>
          <cell r="AC94">
            <v>0.49393012275000009</v>
          </cell>
          <cell r="AD94">
            <v>0.45935220751431988</v>
          </cell>
          <cell r="AE94">
            <v>3.8280913735680003E-2</v>
          </cell>
          <cell r="AF94">
            <v>6.5964360000000015E-3</v>
          </cell>
          <cell r="AG94">
            <v>1.8403199999999997E-3</v>
          </cell>
        </row>
        <row r="95">
          <cell r="P95">
            <v>1</v>
          </cell>
          <cell r="W95">
            <v>235.03893484500006</v>
          </cell>
          <cell r="X95">
            <v>219.33817949708421</v>
          </cell>
          <cell r="Y95">
            <v>18.256300244582402</v>
          </cell>
          <cell r="Z95">
            <v>3.1519144800000012</v>
          </cell>
          <cell r="AA95">
            <v>0.88133759999999994</v>
          </cell>
          <cell r="AC95">
            <v>0.4930886745000001</v>
          </cell>
          <cell r="AD95">
            <v>0.46015002691695989</v>
          </cell>
          <cell r="AE95">
            <v>3.8299930583040001E-2</v>
          </cell>
          <cell r="AF95">
            <v>6.6124080000000019E-3</v>
          </cell>
          <cell r="AG95">
            <v>1.8489599999999998E-3</v>
          </cell>
        </row>
        <row r="96">
          <cell r="P96">
            <v>1</v>
          </cell>
          <cell r="W96">
            <v>233.81743246875004</v>
          </cell>
          <cell r="X96">
            <v>218.95022700180996</v>
          </cell>
          <cell r="Y96">
            <v>18.201500029439998</v>
          </cell>
          <cell r="Z96">
            <v>3.1484805000000007</v>
          </cell>
          <cell r="AA96">
            <v>0.88235999999999981</v>
          </cell>
          <cell r="AC96">
            <v>0.49224722625000006</v>
          </cell>
          <cell r="AD96">
            <v>0.4609478463195999</v>
          </cell>
          <cell r="AE96">
            <v>3.8318947430399999E-2</v>
          </cell>
          <cell r="AF96">
            <v>6.6283800000000014E-3</v>
          </cell>
          <cell r="AG96">
            <v>1.8575999999999996E-3</v>
          </cell>
        </row>
        <row r="97">
          <cell r="P97">
            <v>1</v>
          </cell>
          <cell r="W97">
            <v>232.59873492000003</v>
          </cell>
          <cell r="X97">
            <v>218.55961510852688</v>
          </cell>
          <cell r="Y97">
            <v>18.146636424806402</v>
          </cell>
          <cell r="Z97">
            <v>3.1449932800000009</v>
          </cell>
          <cell r="AA97">
            <v>0.88335359999999985</v>
          </cell>
          <cell r="AC97">
            <v>0.49140577800000007</v>
          </cell>
          <cell r="AD97">
            <v>0.46174566572223991</v>
          </cell>
          <cell r="AE97">
            <v>3.8337964277760005E-2</v>
          </cell>
          <cell r="AF97">
            <v>6.6443520000000018E-3</v>
          </cell>
          <cell r="AG97">
            <v>1.8662399999999997E-3</v>
          </cell>
        </row>
        <row r="98">
          <cell r="P98">
            <v>1</v>
          </cell>
          <cell r="W98">
            <v>231.38284219875004</v>
          </cell>
          <cell r="X98">
            <v>218.16634381723503</v>
          </cell>
          <cell r="Y98">
            <v>18.0917094306816</v>
          </cell>
          <cell r="Z98">
            <v>3.1414528200000014</v>
          </cell>
          <cell r="AA98">
            <v>0.88431839999999995</v>
          </cell>
          <cell r="AC98">
            <v>0.49056432975000008</v>
          </cell>
          <cell r="AD98">
            <v>0.46254348512487992</v>
          </cell>
          <cell r="AE98">
            <v>3.8356981125120003E-2</v>
          </cell>
          <cell r="AF98">
            <v>6.6603240000000022E-3</v>
          </cell>
          <cell r="AG98">
            <v>1.8748799999999998E-3</v>
          </cell>
        </row>
        <row r="99">
          <cell r="P99">
            <v>1</v>
          </cell>
          <cell r="W99">
            <v>230.16975430500003</v>
          </cell>
          <cell r="X99">
            <v>217.77041312793438</v>
          </cell>
          <cell r="Y99">
            <v>18.036719047065599</v>
          </cell>
          <cell r="Z99">
            <v>3.1378591200000008</v>
          </cell>
          <cell r="AA99">
            <v>0.88525439999999977</v>
          </cell>
          <cell r="AC99">
            <v>0.48972288150000004</v>
          </cell>
          <cell r="AD99">
            <v>0.46334130452751993</v>
          </cell>
          <cell r="AE99">
            <v>3.8375997972480001E-2</v>
          </cell>
          <cell r="AF99">
            <v>6.6762960000000017E-3</v>
          </cell>
          <cell r="AG99">
            <v>1.8835199999999996E-3</v>
          </cell>
        </row>
        <row r="100">
          <cell r="P100">
            <v>1</v>
          </cell>
          <cell r="W100">
            <v>228.95947123875001</v>
          </cell>
          <cell r="X100">
            <v>217.37182304062489</v>
          </cell>
          <cell r="Y100">
            <v>17.981665273958399</v>
          </cell>
          <cell r="Z100">
            <v>3.1342121800000009</v>
          </cell>
          <cell r="AA100">
            <v>0.88616159999999988</v>
          </cell>
          <cell r="AC100">
            <v>0.48888143325000005</v>
          </cell>
          <cell r="AD100">
            <v>0.46413912393015994</v>
          </cell>
          <cell r="AE100">
            <v>3.839501481984E-2</v>
          </cell>
          <cell r="AF100">
            <v>6.6922680000000021E-3</v>
          </cell>
          <cell r="AG100">
            <v>1.8921599999999997E-3</v>
          </cell>
        </row>
        <row r="101">
          <cell r="P101">
            <v>1</v>
          </cell>
          <cell r="W101">
            <v>227.75199300000003</v>
          </cell>
          <cell r="X101">
            <v>216.97057355530666</v>
          </cell>
          <cell r="Y101">
            <v>17.926548111360002</v>
          </cell>
          <cell r="Z101">
            <v>3.1305120000000008</v>
          </cell>
          <cell r="AA101">
            <v>0.88703999999999994</v>
          </cell>
          <cell r="AC101">
            <v>0.48803998500000006</v>
          </cell>
          <cell r="AD101">
            <v>0.46493694333279995</v>
          </cell>
          <cell r="AE101">
            <v>3.8414031667200005E-2</v>
          </cell>
          <cell r="AF101">
            <v>6.7082400000000016E-3</v>
          </cell>
          <cell r="AG101">
            <v>1.9007999999999998E-3</v>
          </cell>
        </row>
        <row r="102">
          <cell r="P102">
            <v>1</v>
          </cell>
          <cell r="W102">
            <v>226.54731958875001</v>
          </cell>
          <cell r="X102">
            <v>216.56666467197957</v>
          </cell>
          <cell r="Y102">
            <v>17.8713675592704</v>
          </cell>
          <cell r="Z102">
            <v>3.1267585800000011</v>
          </cell>
          <cell r="AA102">
            <v>0.88788959999999983</v>
          </cell>
          <cell r="AC102">
            <v>0.48719853675000002</v>
          </cell>
          <cell r="AD102">
            <v>0.46573476273543996</v>
          </cell>
          <cell r="AE102">
            <v>3.8433048514560003E-2</v>
          </cell>
          <cell r="AF102">
            <v>6.724212000000002E-3</v>
          </cell>
          <cell r="AG102">
            <v>1.9094399999999997E-3</v>
          </cell>
        </row>
        <row r="103">
          <cell r="P103">
            <v>1</v>
          </cell>
          <cell r="W103">
            <v>225.345451005</v>
          </cell>
          <cell r="X103">
            <v>216.1600963906437</v>
          </cell>
          <cell r="Y103">
            <v>17.816123617689598</v>
          </cell>
          <cell r="Z103">
            <v>3.1229519200000007</v>
          </cell>
          <cell r="AA103">
            <v>0.88871039999999979</v>
          </cell>
          <cell r="AC103">
            <v>0.48635708850000003</v>
          </cell>
          <cell r="AD103">
            <v>0.46653258213807997</v>
          </cell>
          <cell r="AE103">
            <v>3.8452065361920001E-2</v>
          </cell>
          <cell r="AF103">
            <v>6.7401840000000015E-3</v>
          </cell>
          <cell r="AG103">
            <v>1.9180799999999997E-3</v>
          </cell>
        </row>
        <row r="104">
          <cell r="P104">
            <v>1</v>
          </cell>
          <cell r="W104">
            <v>224.14638724875002</v>
          </cell>
          <cell r="X104">
            <v>215.75086871129903</v>
          </cell>
          <cell r="Y104">
            <v>17.760816286617601</v>
          </cell>
          <cell r="Z104">
            <v>3.119092020000001</v>
          </cell>
          <cell r="AA104">
            <v>0.88950239999999992</v>
          </cell>
          <cell r="AC104">
            <v>0.48551564025000005</v>
          </cell>
          <cell r="AD104">
            <v>0.46733040154071992</v>
          </cell>
          <cell r="AE104">
            <v>3.847108220928E-2</v>
          </cell>
          <cell r="AF104">
            <v>6.7561560000000019E-3</v>
          </cell>
          <cell r="AG104">
            <v>1.9267199999999998E-3</v>
          </cell>
        </row>
        <row r="105">
          <cell r="P105">
            <v>1</v>
          </cell>
          <cell r="W105">
            <v>222.95012832</v>
          </cell>
          <cell r="X105">
            <v>215.33898163394556</v>
          </cell>
          <cell r="Y105">
            <v>17.705445566054401</v>
          </cell>
          <cell r="Z105">
            <v>3.1151788800000011</v>
          </cell>
          <cell r="AA105">
            <v>0.89026559999999988</v>
          </cell>
          <cell r="AC105">
            <v>0.484674192</v>
          </cell>
          <cell r="AD105">
            <v>0.46812822094335993</v>
          </cell>
          <cell r="AE105">
            <v>3.8490099056640005E-2</v>
          </cell>
          <cell r="AF105">
            <v>6.7721280000000023E-3</v>
          </cell>
          <cell r="AG105">
            <v>1.9353599999999997E-3</v>
          </cell>
        </row>
        <row r="106">
          <cell r="P106">
            <v>1</v>
          </cell>
          <cell r="W106">
            <v>221.75667421874999</v>
          </cell>
          <cell r="X106">
            <v>214.92443515858329</v>
          </cell>
          <cell r="Y106">
            <v>17.650011456000001</v>
          </cell>
          <cell r="Z106">
            <v>3.1112125000000006</v>
          </cell>
          <cell r="AA106">
            <v>0.8909999999999999</v>
          </cell>
          <cell r="AC106">
            <v>0.48383274375000002</v>
          </cell>
          <cell r="AD106">
            <v>0.46892604034599994</v>
          </cell>
          <cell r="AE106">
            <v>3.8509115904000003E-2</v>
          </cell>
          <cell r="AF106">
            <v>6.7881000000000018E-3</v>
          </cell>
          <cell r="AG106">
            <v>1.9439999999999998E-3</v>
          </cell>
        </row>
        <row r="107">
          <cell r="P107">
            <v>1</v>
          </cell>
          <cell r="W107">
            <v>220.56602494500001</v>
          </cell>
          <cell r="X107">
            <v>214.50722928521225</v>
          </cell>
          <cell r="Y107">
            <v>17.594513956454403</v>
          </cell>
          <cell r="Z107">
            <v>3.1071928800000013</v>
          </cell>
          <cell r="AA107">
            <v>0.89170559999999999</v>
          </cell>
          <cell r="AC107">
            <v>0.48299129549999997</v>
          </cell>
          <cell r="AD107">
            <v>0.46972385974863995</v>
          </cell>
          <cell r="AE107">
            <v>3.8528132751360002E-2</v>
          </cell>
          <cell r="AF107">
            <v>6.8040720000000022E-3</v>
          </cell>
          <cell r="AG107">
            <v>1.9526399999999998E-3</v>
          </cell>
        </row>
        <row r="108">
          <cell r="P108">
            <v>1</v>
          </cell>
          <cell r="W108">
            <v>219.37818049875</v>
          </cell>
          <cell r="X108">
            <v>214.08736401383237</v>
          </cell>
          <cell r="Y108">
            <v>17.538953067417602</v>
          </cell>
          <cell r="Z108">
            <v>3.1031200200000009</v>
          </cell>
          <cell r="AA108">
            <v>0.89238239999999991</v>
          </cell>
          <cell r="AC108">
            <v>0.48214984724999999</v>
          </cell>
          <cell r="AD108">
            <v>0.47052167915127996</v>
          </cell>
          <cell r="AE108">
            <v>3.854714959872E-2</v>
          </cell>
          <cell r="AF108">
            <v>6.8200440000000017E-3</v>
          </cell>
          <cell r="AG108">
            <v>1.9612799999999997E-3</v>
          </cell>
        </row>
        <row r="109">
          <cell r="P109">
            <v>1</v>
          </cell>
          <cell r="W109">
            <v>218.19314087999999</v>
          </cell>
          <cell r="X109">
            <v>213.66483934444372</v>
          </cell>
          <cell r="Y109">
            <v>17.483328788889601</v>
          </cell>
          <cell r="Z109">
            <v>3.0989939200000007</v>
          </cell>
          <cell r="AA109">
            <v>0.89303039999999978</v>
          </cell>
          <cell r="AC109">
            <v>0.481308399</v>
          </cell>
          <cell r="AD109">
            <v>0.47131949855391997</v>
          </cell>
          <cell r="AE109">
            <v>3.8566166446080005E-2</v>
          </cell>
          <cell r="AF109">
            <v>6.836016000000002E-3</v>
          </cell>
          <cell r="AG109">
            <v>1.9699199999999996E-3</v>
          </cell>
        </row>
        <row r="110">
          <cell r="P110">
            <v>1</v>
          </cell>
          <cell r="W110">
            <v>217.01090608874998</v>
          </cell>
          <cell r="X110">
            <v>213.23965527704627</v>
          </cell>
          <cell r="Y110">
            <v>17.427641120870401</v>
          </cell>
          <cell r="Z110">
            <v>3.0948145800000009</v>
          </cell>
          <cell r="AA110">
            <v>0.89364959999999993</v>
          </cell>
          <cell r="AC110">
            <v>0.48046695074999995</v>
          </cell>
          <cell r="AD110">
            <v>0.47211731795655998</v>
          </cell>
          <cell r="AE110">
            <v>3.8585183293440004E-2</v>
          </cell>
          <cell r="AF110">
            <v>6.8519880000000016E-3</v>
          </cell>
          <cell r="AG110">
            <v>1.9785599999999999E-3</v>
          </cell>
        </row>
        <row r="111">
          <cell r="P111">
            <v>1</v>
          </cell>
          <cell r="W111">
            <v>215.83147612499999</v>
          </cell>
          <cell r="X111">
            <v>212.81181181163998</v>
          </cell>
          <cell r="Y111">
            <v>17.371890063360002</v>
          </cell>
          <cell r="Z111">
            <v>3.0905820000000008</v>
          </cell>
          <cell r="AA111">
            <v>0.89423999999999992</v>
          </cell>
          <cell r="AC111">
            <v>0.47962550249999997</v>
          </cell>
          <cell r="AD111">
            <v>0.47291513735919999</v>
          </cell>
          <cell r="AE111">
            <v>3.8604200140800002E-2</v>
          </cell>
          <cell r="AF111">
            <v>6.8679600000000019E-3</v>
          </cell>
          <cell r="AG111">
            <v>1.9871999999999997E-3</v>
          </cell>
        </row>
        <row r="112">
          <cell r="P112">
            <v>1</v>
          </cell>
          <cell r="W112">
            <v>214.23272445000001</v>
          </cell>
          <cell r="X112">
            <v>211.23542802044267</v>
          </cell>
          <cell r="Y112">
            <v>17.243209396224003</v>
          </cell>
          <cell r="Z112">
            <v>3.0676888000000009</v>
          </cell>
          <cell r="AA112">
            <v>0.88761599999999996</v>
          </cell>
          <cell r="AC112">
            <v>0.47962550249999997</v>
          </cell>
          <cell r="AD112">
            <v>0.47291513735919999</v>
          </cell>
          <cell r="AE112">
            <v>3.8604200140800002E-2</v>
          </cell>
          <cell r="AF112">
            <v>6.8679600000000019E-3</v>
          </cell>
          <cell r="AG112">
            <v>1.9871999999999997E-3</v>
          </cell>
        </row>
        <row r="113">
          <cell r="P113">
            <v>1</v>
          </cell>
          <cell r="W113">
            <v>212.63397277499999</v>
          </cell>
          <cell r="X113">
            <v>209.65904422924532</v>
          </cell>
          <cell r="Y113">
            <v>17.114528729088001</v>
          </cell>
          <cell r="Z113">
            <v>3.0447956000000009</v>
          </cell>
          <cell r="AA113">
            <v>0.88099199999999989</v>
          </cell>
          <cell r="AC113">
            <v>0.47962550249999997</v>
          </cell>
          <cell r="AD113">
            <v>0.47291513735919999</v>
          </cell>
          <cell r="AE113">
            <v>3.8604200140800002E-2</v>
          </cell>
          <cell r="AF113">
            <v>6.8679600000000019E-3</v>
          </cell>
          <cell r="AG113">
            <v>1.9871999999999997E-3</v>
          </cell>
        </row>
        <row r="114">
          <cell r="P114">
            <v>1</v>
          </cell>
          <cell r="W114">
            <v>211.03522109999997</v>
          </cell>
          <cell r="X114">
            <v>208.08266043804798</v>
          </cell>
          <cell r="Y114">
            <v>16.985848061952002</v>
          </cell>
          <cell r="Z114">
            <v>3.021902400000001</v>
          </cell>
          <cell r="AA114">
            <v>0.87436799999999992</v>
          </cell>
          <cell r="AC114">
            <v>0.47962550249999997</v>
          </cell>
          <cell r="AD114">
            <v>0.47291513735919999</v>
          </cell>
          <cell r="AE114">
            <v>3.8604200140800002E-2</v>
          </cell>
          <cell r="AF114">
            <v>6.8679600000000019E-3</v>
          </cell>
          <cell r="AG114">
            <v>1.9871999999999997E-3</v>
          </cell>
        </row>
        <row r="115">
          <cell r="P115">
            <v>1</v>
          </cell>
          <cell r="W115">
            <v>209.43646942499998</v>
          </cell>
          <cell r="X115">
            <v>206.50627664685067</v>
          </cell>
          <cell r="Y115">
            <v>16.857167394816003</v>
          </cell>
          <cell r="Z115">
            <v>2.999009200000001</v>
          </cell>
          <cell r="AA115">
            <v>0.86774399999999996</v>
          </cell>
          <cell r="AC115">
            <v>0.47962550249999997</v>
          </cell>
          <cell r="AD115">
            <v>0.47291513735919999</v>
          </cell>
          <cell r="AE115">
            <v>3.8604200140800002E-2</v>
          </cell>
          <cell r="AF115">
            <v>6.8679600000000019E-3</v>
          </cell>
          <cell r="AG115">
            <v>1.9871999999999997E-3</v>
          </cell>
        </row>
        <row r="116">
          <cell r="P116">
            <v>1</v>
          </cell>
          <cell r="W116">
            <v>207.83771775</v>
          </cell>
          <cell r="X116">
            <v>204.92989285565335</v>
          </cell>
          <cell r="Y116">
            <v>16.728486727680004</v>
          </cell>
          <cell r="Z116">
            <v>2.9761160000000011</v>
          </cell>
          <cell r="AA116">
            <v>0.86112</v>
          </cell>
          <cell r="AC116">
            <v>0.47962550249999997</v>
          </cell>
          <cell r="AD116">
            <v>0.47291513735919999</v>
          </cell>
          <cell r="AE116">
            <v>3.8604200140800002E-2</v>
          </cell>
          <cell r="AF116">
            <v>6.8679600000000019E-3</v>
          </cell>
          <cell r="AG116">
            <v>1.9871999999999997E-3</v>
          </cell>
        </row>
        <row r="117">
          <cell r="P117">
            <v>1</v>
          </cell>
          <cell r="W117">
            <v>206.23896607499995</v>
          </cell>
          <cell r="X117">
            <v>203.35350906445598</v>
          </cell>
          <cell r="Y117">
            <v>16.599806060543997</v>
          </cell>
          <cell r="Z117">
            <v>2.9532228000000003</v>
          </cell>
          <cell r="AA117">
            <v>0.85449599999999981</v>
          </cell>
          <cell r="AC117">
            <v>0.47962550249999997</v>
          </cell>
          <cell r="AD117">
            <v>0.47291513735919999</v>
          </cell>
          <cell r="AE117">
            <v>3.8604200140800002E-2</v>
          </cell>
          <cell r="AF117">
            <v>6.8679600000000019E-3</v>
          </cell>
          <cell r="AG117">
            <v>1.9871999999999997E-3</v>
          </cell>
        </row>
        <row r="118">
          <cell r="P118">
            <v>1</v>
          </cell>
          <cell r="W118">
            <v>204.64021439999996</v>
          </cell>
          <cell r="X118">
            <v>201.77712527325863</v>
          </cell>
          <cell r="Y118">
            <v>16.471125393407998</v>
          </cell>
          <cell r="Z118">
            <v>2.9303296000000008</v>
          </cell>
          <cell r="AA118">
            <v>0.84787199999999985</v>
          </cell>
          <cell r="AC118">
            <v>0.47962550249999997</v>
          </cell>
          <cell r="AD118">
            <v>0.47291513735919999</v>
          </cell>
          <cell r="AE118">
            <v>3.8604200140800002E-2</v>
          </cell>
          <cell r="AF118">
            <v>6.8679600000000019E-3</v>
          </cell>
          <cell r="AG118">
            <v>1.9871999999999997E-3</v>
          </cell>
        </row>
        <row r="119">
          <cell r="P119">
            <v>1</v>
          </cell>
          <cell r="W119">
            <v>203.04146272499997</v>
          </cell>
          <cell r="X119">
            <v>200.20074148206132</v>
          </cell>
          <cell r="Y119">
            <v>16.342444726271999</v>
          </cell>
          <cell r="Z119">
            <v>2.9074364000000008</v>
          </cell>
          <cell r="AA119">
            <v>0.84124799999999988</v>
          </cell>
          <cell r="AC119">
            <v>0.47962550249999997</v>
          </cell>
          <cell r="AD119">
            <v>0.47291513735919999</v>
          </cell>
          <cell r="AE119">
            <v>3.8604200140800002E-2</v>
          </cell>
          <cell r="AF119">
            <v>6.8679600000000019E-3</v>
          </cell>
          <cell r="AG119">
            <v>1.9871999999999997E-3</v>
          </cell>
        </row>
        <row r="120">
          <cell r="P120">
            <v>1</v>
          </cell>
          <cell r="W120">
            <v>201.44271104999999</v>
          </cell>
          <cell r="X120">
            <v>198.624357690864</v>
          </cell>
          <cell r="Y120">
            <v>16.213764059136</v>
          </cell>
          <cell r="Z120">
            <v>2.8845432000000009</v>
          </cell>
          <cell r="AA120">
            <v>0.83462399999999992</v>
          </cell>
          <cell r="AC120">
            <v>0.47962550249999997</v>
          </cell>
          <cell r="AD120">
            <v>0.47291513735919999</v>
          </cell>
          <cell r="AE120">
            <v>3.8604200140800002E-2</v>
          </cell>
          <cell r="AF120">
            <v>6.8679600000000019E-3</v>
          </cell>
          <cell r="AG120">
            <v>1.9871999999999997E-3</v>
          </cell>
        </row>
        <row r="121">
          <cell r="P121">
            <v>1</v>
          </cell>
          <cell r="W121">
            <v>199.84395937499997</v>
          </cell>
          <cell r="X121">
            <v>197.04797389966663</v>
          </cell>
          <cell r="Y121">
            <v>16.085083391999998</v>
          </cell>
          <cell r="Z121">
            <v>2.8616500000000005</v>
          </cell>
          <cell r="AA121">
            <v>0.82799999999999985</v>
          </cell>
          <cell r="AC121">
            <v>0.47962550249999997</v>
          </cell>
          <cell r="AD121">
            <v>0.47291513735919999</v>
          </cell>
          <cell r="AE121">
            <v>3.8604200140800002E-2</v>
          </cell>
          <cell r="AF121">
            <v>6.8679600000000019E-3</v>
          </cell>
          <cell r="AG121">
            <v>1.9871999999999997E-3</v>
          </cell>
        </row>
        <row r="122">
          <cell r="P122">
            <v>1</v>
          </cell>
          <cell r="W122">
            <v>198.24520769999998</v>
          </cell>
          <cell r="X122">
            <v>195.47159010846931</v>
          </cell>
          <cell r="Y122">
            <v>15.956402724864001</v>
          </cell>
          <cell r="Z122">
            <v>2.8387568000000005</v>
          </cell>
          <cell r="AA122">
            <v>0.82137599999999988</v>
          </cell>
          <cell r="AC122">
            <v>0.47962550249999997</v>
          </cell>
          <cell r="AD122">
            <v>0.47291513735919999</v>
          </cell>
          <cell r="AE122">
            <v>3.8604200140800002E-2</v>
          </cell>
          <cell r="AF122">
            <v>6.8679600000000019E-3</v>
          </cell>
          <cell r="AG122">
            <v>1.9871999999999997E-3</v>
          </cell>
        </row>
        <row r="123">
          <cell r="P123">
            <v>1</v>
          </cell>
          <cell r="W123">
            <v>196.64645602499999</v>
          </cell>
          <cell r="X123">
            <v>193.895206317272</v>
          </cell>
          <cell r="Y123">
            <v>15.827722057728002</v>
          </cell>
          <cell r="Z123">
            <v>2.8158636000000006</v>
          </cell>
          <cell r="AA123">
            <v>0.81475199999999992</v>
          </cell>
          <cell r="AC123">
            <v>0.47962550249999997</v>
          </cell>
          <cell r="AD123">
            <v>0.47291513735919999</v>
          </cell>
          <cell r="AE123">
            <v>3.8604200140800002E-2</v>
          </cell>
          <cell r="AF123">
            <v>6.8679600000000019E-3</v>
          </cell>
          <cell r="AG123">
            <v>1.9871999999999997E-3</v>
          </cell>
        </row>
        <row r="124">
          <cell r="P124">
            <v>1</v>
          </cell>
          <cell r="W124">
            <v>195.04770435</v>
          </cell>
          <cell r="X124">
            <v>192.31882252607468</v>
          </cell>
          <cell r="Y124">
            <v>15.699041390592001</v>
          </cell>
          <cell r="Z124">
            <v>2.7929704000000011</v>
          </cell>
          <cell r="AA124">
            <v>0.80812799999999996</v>
          </cell>
          <cell r="AC124">
            <v>0.47962550249999997</v>
          </cell>
          <cell r="AD124">
            <v>0.47291513735919999</v>
          </cell>
          <cell r="AE124">
            <v>3.8604200140800002E-2</v>
          </cell>
          <cell r="AF124">
            <v>6.8679600000000019E-3</v>
          </cell>
          <cell r="AG124">
            <v>1.9871999999999997E-3</v>
          </cell>
        </row>
        <row r="125">
          <cell r="P125">
            <v>1</v>
          </cell>
          <cell r="W125">
            <v>193.44895267499999</v>
          </cell>
          <cell r="X125">
            <v>190.74243873487731</v>
          </cell>
          <cell r="Y125">
            <v>15.570360723456</v>
          </cell>
          <cell r="Z125">
            <v>2.7700772000000007</v>
          </cell>
          <cell r="AA125">
            <v>0.80150399999999988</v>
          </cell>
          <cell r="AC125">
            <v>0.47962550249999997</v>
          </cell>
          <cell r="AD125">
            <v>0.47291513735919999</v>
          </cell>
          <cell r="AE125">
            <v>3.8604200140800002E-2</v>
          </cell>
          <cell r="AF125">
            <v>6.8679600000000019E-3</v>
          </cell>
          <cell r="AG125">
            <v>1.9871999999999997E-3</v>
          </cell>
        </row>
        <row r="126">
          <cell r="P126">
            <v>1</v>
          </cell>
          <cell r="W126">
            <v>191.850201</v>
          </cell>
          <cell r="X126">
            <v>189.16605494368</v>
          </cell>
          <cell r="Y126">
            <v>15.441680056320001</v>
          </cell>
          <cell r="Z126">
            <v>2.7471840000000007</v>
          </cell>
          <cell r="AA126">
            <v>0.79487999999999992</v>
          </cell>
          <cell r="AC126">
            <v>0.47962550249999997</v>
          </cell>
          <cell r="AD126">
            <v>0.47291513735919999</v>
          </cell>
          <cell r="AE126">
            <v>3.8604200140800002E-2</v>
          </cell>
          <cell r="AF126">
            <v>6.8679600000000019E-3</v>
          </cell>
          <cell r="AG126">
            <v>1.9871999999999997E-3</v>
          </cell>
        </row>
        <row r="127">
          <cell r="P127">
            <v>1</v>
          </cell>
          <cell r="W127">
            <v>190.25144932500001</v>
          </cell>
          <cell r="X127">
            <v>187.58967115248268</v>
          </cell>
          <cell r="Y127">
            <v>15.312999389184002</v>
          </cell>
          <cell r="Z127">
            <v>2.7242908000000008</v>
          </cell>
          <cell r="AA127">
            <v>0.78825599999999996</v>
          </cell>
          <cell r="AC127">
            <v>0.47962550249999997</v>
          </cell>
          <cell r="AD127">
            <v>0.47291513735919999</v>
          </cell>
          <cell r="AE127">
            <v>3.8604200140800002E-2</v>
          </cell>
          <cell r="AF127">
            <v>6.8679600000000019E-3</v>
          </cell>
          <cell r="AG127">
            <v>1.9871999999999997E-3</v>
          </cell>
        </row>
        <row r="128">
          <cell r="P128">
            <v>1</v>
          </cell>
          <cell r="W128">
            <v>188.65269764999996</v>
          </cell>
          <cell r="X128">
            <v>186.01328736128531</v>
          </cell>
          <cell r="Y128">
            <v>15.184318722047999</v>
          </cell>
          <cell r="Z128">
            <v>2.7013976000000008</v>
          </cell>
          <cell r="AA128">
            <v>0.78163199999999988</v>
          </cell>
          <cell r="AC128">
            <v>0.47962550249999997</v>
          </cell>
          <cell r="AD128">
            <v>0.47291513735919999</v>
          </cell>
          <cell r="AE128">
            <v>3.8604200140800002E-2</v>
          </cell>
          <cell r="AF128">
            <v>6.8679600000000019E-3</v>
          </cell>
          <cell r="AG128">
            <v>1.9871999999999997E-3</v>
          </cell>
        </row>
        <row r="129">
          <cell r="P129">
            <v>1</v>
          </cell>
          <cell r="W129">
            <v>187.05394597499998</v>
          </cell>
          <cell r="X129">
            <v>184.43690357008799</v>
          </cell>
          <cell r="Y129">
            <v>15.055638054912</v>
          </cell>
          <cell r="Z129">
            <v>2.6785044000000009</v>
          </cell>
          <cell r="AA129">
            <v>0.77500799999999992</v>
          </cell>
          <cell r="AC129">
            <v>0.47962550249999997</v>
          </cell>
          <cell r="AD129">
            <v>0.47291513735919999</v>
          </cell>
          <cell r="AE129">
            <v>3.8604200140800002E-2</v>
          </cell>
          <cell r="AF129">
            <v>6.8679600000000019E-3</v>
          </cell>
          <cell r="AG129">
            <v>1.9871999999999997E-3</v>
          </cell>
        </row>
        <row r="130">
          <cell r="P130">
            <v>1</v>
          </cell>
          <cell r="W130">
            <v>185.45519429999999</v>
          </cell>
          <cell r="X130">
            <v>182.86051977889068</v>
          </cell>
          <cell r="Y130">
            <v>14.926957387776001</v>
          </cell>
          <cell r="Z130">
            <v>2.6556112000000009</v>
          </cell>
          <cell r="AA130">
            <v>0.76838399999999996</v>
          </cell>
          <cell r="AC130">
            <v>0.47962550249999997</v>
          </cell>
          <cell r="AD130">
            <v>0.47291513735919999</v>
          </cell>
          <cell r="AE130">
            <v>3.8604200140800002E-2</v>
          </cell>
          <cell r="AF130">
            <v>6.8679600000000019E-3</v>
          </cell>
          <cell r="AG130">
            <v>1.9871999999999997E-3</v>
          </cell>
        </row>
        <row r="131">
          <cell r="P131">
            <v>1</v>
          </cell>
          <cell r="W131">
            <v>183.856442625</v>
          </cell>
          <cell r="X131">
            <v>181.28413598769336</v>
          </cell>
          <cell r="Y131">
            <v>14.798276720640002</v>
          </cell>
          <cell r="Z131">
            <v>2.632718000000001</v>
          </cell>
          <cell r="AA131">
            <v>0.76175999999999999</v>
          </cell>
          <cell r="AC131">
            <v>0.47962550249999997</v>
          </cell>
          <cell r="AD131">
            <v>0.47291513735919999</v>
          </cell>
          <cell r="AE131">
            <v>3.8604200140800002E-2</v>
          </cell>
          <cell r="AF131">
            <v>6.8679600000000019E-3</v>
          </cell>
          <cell r="AG131">
            <v>1.9871999999999997E-3</v>
          </cell>
        </row>
        <row r="132">
          <cell r="P132">
            <v>1</v>
          </cell>
          <cell r="W132">
            <v>182.25769094999998</v>
          </cell>
          <cell r="X132">
            <v>179.70775219649599</v>
          </cell>
          <cell r="Y132">
            <v>14.669596053504002</v>
          </cell>
          <cell r="Z132">
            <v>2.6098248000000006</v>
          </cell>
          <cell r="AA132">
            <v>0.75513599999999992</v>
          </cell>
          <cell r="AC132">
            <v>0.47962550249999997</v>
          </cell>
          <cell r="AD132">
            <v>0.47291513735919999</v>
          </cell>
          <cell r="AE132">
            <v>3.8604200140800002E-2</v>
          </cell>
          <cell r="AF132">
            <v>6.8679600000000019E-3</v>
          </cell>
          <cell r="AG132">
            <v>1.9871999999999997E-3</v>
          </cell>
        </row>
        <row r="133">
          <cell r="P133">
            <v>1</v>
          </cell>
          <cell r="W133">
            <v>180.65893927499999</v>
          </cell>
          <cell r="X133">
            <v>178.13136840529867</v>
          </cell>
          <cell r="Y133">
            <v>14.540915386368001</v>
          </cell>
          <cell r="Z133">
            <v>2.5869316000000007</v>
          </cell>
          <cell r="AA133">
            <v>0.74851199999999996</v>
          </cell>
          <cell r="AC133">
            <v>0.47962550249999997</v>
          </cell>
          <cell r="AD133">
            <v>0.47291513735919999</v>
          </cell>
          <cell r="AE133">
            <v>3.8604200140800002E-2</v>
          </cell>
          <cell r="AF133">
            <v>6.8679600000000019E-3</v>
          </cell>
          <cell r="AG133">
            <v>1.9871999999999997E-3</v>
          </cell>
        </row>
        <row r="134">
          <cell r="P134">
            <v>1</v>
          </cell>
          <cell r="W134">
            <v>179.06018760000001</v>
          </cell>
          <cell r="X134">
            <v>176.55498461410136</v>
          </cell>
          <cell r="Y134">
            <v>14.412234719232002</v>
          </cell>
          <cell r="Z134">
            <v>2.5640384000000012</v>
          </cell>
          <cell r="AA134">
            <v>0.74188799999999999</v>
          </cell>
          <cell r="AC134">
            <v>0.47962550249999997</v>
          </cell>
          <cell r="AD134">
            <v>0.47291513735919999</v>
          </cell>
          <cell r="AE134">
            <v>3.8604200140800002E-2</v>
          </cell>
          <cell r="AF134">
            <v>6.8679600000000019E-3</v>
          </cell>
          <cell r="AG134">
            <v>1.9871999999999997E-3</v>
          </cell>
        </row>
        <row r="135">
          <cell r="P135">
            <v>1</v>
          </cell>
          <cell r="W135">
            <v>177.46143592500002</v>
          </cell>
          <cell r="X135">
            <v>174.97860082290401</v>
          </cell>
          <cell r="Y135">
            <v>14.283554052096003</v>
          </cell>
          <cell r="Z135">
            <v>2.5411452000000012</v>
          </cell>
          <cell r="AA135">
            <v>0.73526400000000003</v>
          </cell>
          <cell r="AC135">
            <v>0.47962550249999997</v>
          </cell>
          <cell r="AD135">
            <v>0.47291513735919999</v>
          </cell>
          <cell r="AE135">
            <v>3.8604200140800002E-2</v>
          </cell>
          <cell r="AF135">
            <v>6.8679600000000019E-3</v>
          </cell>
          <cell r="AG135">
            <v>1.9871999999999997E-3</v>
          </cell>
        </row>
        <row r="136">
          <cell r="P136">
            <v>1</v>
          </cell>
          <cell r="W136">
            <v>175.86268425</v>
          </cell>
          <cell r="X136">
            <v>173.40221703170667</v>
          </cell>
          <cell r="Y136">
            <v>14.154873384960002</v>
          </cell>
          <cell r="Z136">
            <v>2.5182520000000008</v>
          </cell>
          <cell r="AA136">
            <v>0.72863999999999995</v>
          </cell>
          <cell r="AC136">
            <v>0.47962550249999997</v>
          </cell>
          <cell r="AD136">
            <v>0.47291513735919999</v>
          </cell>
          <cell r="AE136">
            <v>3.8604200140800002E-2</v>
          </cell>
          <cell r="AF136">
            <v>6.8679600000000019E-3</v>
          </cell>
          <cell r="AG136">
            <v>1.9871999999999997E-3</v>
          </cell>
        </row>
        <row r="137">
          <cell r="P137">
            <v>1</v>
          </cell>
          <cell r="W137">
            <v>174.26393257500001</v>
          </cell>
          <cell r="X137">
            <v>171.82583324050935</v>
          </cell>
          <cell r="Y137">
            <v>14.026192717824003</v>
          </cell>
          <cell r="Z137">
            <v>2.4953588000000009</v>
          </cell>
          <cell r="AA137">
            <v>0.72201599999999999</v>
          </cell>
          <cell r="AC137">
            <v>0.47962550249999997</v>
          </cell>
          <cell r="AD137">
            <v>0.47291513735919999</v>
          </cell>
          <cell r="AE137">
            <v>3.8604200140800002E-2</v>
          </cell>
          <cell r="AF137">
            <v>6.8679600000000019E-3</v>
          </cell>
          <cell r="AG137">
            <v>1.9871999999999997E-3</v>
          </cell>
        </row>
        <row r="138">
          <cell r="P138">
            <v>1</v>
          </cell>
          <cell r="W138">
            <v>172.66518090000002</v>
          </cell>
          <cell r="X138">
            <v>170.24944944931201</v>
          </cell>
          <cell r="Y138">
            <v>13.897512050688002</v>
          </cell>
          <cell r="Z138">
            <v>2.4724656000000009</v>
          </cell>
          <cell r="AA138">
            <v>0.71539200000000003</v>
          </cell>
          <cell r="AC138">
            <v>0.47962550249999997</v>
          </cell>
          <cell r="AD138">
            <v>0.47291513735919999</v>
          </cell>
          <cell r="AE138">
            <v>3.8604200140800002E-2</v>
          </cell>
          <cell r="AF138">
            <v>6.8679600000000019E-3</v>
          </cell>
          <cell r="AG138">
            <v>1.9871999999999997E-3</v>
          </cell>
        </row>
        <row r="139">
          <cell r="P139">
            <v>1</v>
          </cell>
          <cell r="W139">
            <v>171.06642922500001</v>
          </cell>
          <cell r="X139">
            <v>168.67306565811467</v>
          </cell>
          <cell r="Y139">
            <v>13.768831383552001</v>
          </cell>
          <cell r="Z139">
            <v>2.449572400000001</v>
          </cell>
          <cell r="AA139">
            <v>0.70876799999999995</v>
          </cell>
          <cell r="AC139">
            <v>0.47962550249999997</v>
          </cell>
          <cell r="AD139">
            <v>0.47291513735919999</v>
          </cell>
          <cell r="AE139">
            <v>3.8604200140800002E-2</v>
          </cell>
          <cell r="AF139">
            <v>6.8679600000000019E-3</v>
          </cell>
          <cell r="AG139">
            <v>1.9871999999999997E-3</v>
          </cell>
        </row>
        <row r="140">
          <cell r="P140">
            <v>1</v>
          </cell>
          <cell r="W140">
            <v>169.46767755000002</v>
          </cell>
          <cell r="X140">
            <v>167.09668186691735</v>
          </cell>
          <cell r="Y140">
            <v>13.640150716416002</v>
          </cell>
          <cell r="Z140">
            <v>2.426679200000001</v>
          </cell>
          <cell r="AA140">
            <v>0.70214399999999999</v>
          </cell>
          <cell r="AC140">
            <v>0.47962550249999997</v>
          </cell>
          <cell r="AD140">
            <v>0.47291513735919999</v>
          </cell>
          <cell r="AE140">
            <v>3.8604200140800002E-2</v>
          </cell>
          <cell r="AF140">
            <v>6.8679600000000019E-3</v>
          </cell>
          <cell r="AG140">
            <v>1.9871999999999997E-3</v>
          </cell>
        </row>
        <row r="141">
          <cell r="P141">
            <v>1</v>
          </cell>
          <cell r="W141">
            <v>167.868925875</v>
          </cell>
          <cell r="X141">
            <v>165.52029807572004</v>
          </cell>
          <cell r="Y141">
            <v>13.511470049280003</v>
          </cell>
          <cell r="Z141">
            <v>2.4037860000000011</v>
          </cell>
          <cell r="AA141">
            <v>0.69552000000000003</v>
          </cell>
          <cell r="AC141">
            <v>0.47962550249999997</v>
          </cell>
          <cell r="AD141">
            <v>0.47291513735919999</v>
          </cell>
          <cell r="AE141">
            <v>3.8604200140800002E-2</v>
          </cell>
          <cell r="AF141">
            <v>6.8679600000000019E-3</v>
          </cell>
          <cell r="AG141">
            <v>1.9871999999999997E-3</v>
          </cell>
        </row>
        <row r="142">
          <cell r="P142">
            <v>1</v>
          </cell>
          <cell r="W142">
            <v>167.06955003749997</v>
          </cell>
          <cell r="X142">
            <v>164.73210618012132</v>
          </cell>
          <cell r="Y142">
            <v>13.447129715712</v>
          </cell>
          <cell r="Z142">
            <v>2.3923394000000004</v>
          </cell>
          <cell r="AA142">
            <v>0.69220799999999982</v>
          </cell>
          <cell r="AC142">
            <v>0.47962550249999997</v>
          </cell>
          <cell r="AD142">
            <v>0.47291513735919999</v>
          </cell>
          <cell r="AE142">
            <v>3.8604200140800002E-2</v>
          </cell>
          <cell r="AF142">
            <v>6.8679600000000019E-3</v>
          </cell>
          <cell r="AG142">
            <v>1.9871999999999997E-3</v>
          </cell>
        </row>
        <row r="143">
          <cell r="P143">
            <v>1</v>
          </cell>
          <cell r="W143">
            <v>166.27017420000001</v>
          </cell>
          <cell r="X143">
            <v>163.94391428452269</v>
          </cell>
          <cell r="Y143">
            <v>13.382789382144004</v>
          </cell>
          <cell r="Z143">
            <v>2.3808928000000011</v>
          </cell>
          <cell r="AA143">
            <v>0.68889600000000006</v>
          </cell>
          <cell r="AC143">
            <v>0.47962550249999997</v>
          </cell>
          <cell r="AD143">
            <v>0.47291513735919999</v>
          </cell>
          <cell r="AE143">
            <v>3.8604200140800002E-2</v>
          </cell>
          <cell r="AF143">
            <v>6.8679600000000019E-3</v>
          </cell>
          <cell r="AG143">
            <v>1.9871999999999997E-3</v>
          </cell>
        </row>
        <row r="144">
          <cell r="P144">
            <v>1</v>
          </cell>
          <cell r="W144">
            <v>165.47079836250001</v>
          </cell>
          <cell r="X144">
            <v>163.15572238892403</v>
          </cell>
          <cell r="Y144">
            <v>13.318449048576003</v>
          </cell>
          <cell r="Z144">
            <v>2.3694462000000009</v>
          </cell>
          <cell r="AA144">
            <v>0.68558399999999997</v>
          </cell>
          <cell r="AC144">
            <v>0.47962550249999997</v>
          </cell>
          <cell r="AD144">
            <v>0.47291513735919999</v>
          </cell>
          <cell r="AE144">
            <v>3.8604200140800002E-2</v>
          </cell>
          <cell r="AF144">
            <v>6.8679600000000019E-3</v>
          </cell>
          <cell r="AG144">
            <v>1.9871999999999997E-3</v>
          </cell>
        </row>
        <row r="145">
          <cell r="P145">
            <v>1</v>
          </cell>
          <cell r="W145">
            <v>164.67142252499997</v>
          </cell>
          <cell r="X145">
            <v>162.36753049332532</v>
          </cell>
          <cell r="Y145">
            <v>13.254108715008</v>
          </cell>
          <cell r="Z145">
            <v>2.3579996000000008</v>
          </cell>
          <cell r="AA145">
            <v>0.68227199999999988</v>
          </cell>
          <cell r="AC145">
            <v>0.47962550249999997</v>
          </cell>
          <cell r="AD145">
            <v>0.47291513735919999</v>
          </cell>
          <cell r="AE145">
            <v>3.8604200140800002E-2</v>
          </cell>
          <cell r="AF145">
            <v>6.8679600000000019E-3</v>
          </cell>
          <cell r="AG145">
            <v>1.9871999999999997E-3</v>
          </cell>
        </row>
        <row r="146">
          <cell r="P146">
            <v>1</v>
          </cell>
          <cell r="W146">
            <v>163.87204668750002</v>
          </cell>
          <cell r="X146">
            <v>161.57933859772669</v>
          </cell>
          <cell r="Y146">
            <v>13.189768381440004</v>
          </cell>
          <cell r="Z146">
            <v>2.346553000000001</v>
          </cell>
          <cell r="AA146">
            <v>0.67896000000000001</v>
          </cell>
          <cell r="AC146">
            <v>0.47962550249999997</v>
          </cell>
          <cell r="AD146">
            <v>0.47291513735919999</v>
          </cell>
          <cell r="AE146">
            <v>3.8604200140800002E-2</v>
          </cell>
          <cell r="AF146">
            <v>6.8679600000000019E-3</v>
          </cell>
          <cell r="AG146">
            <v>1.9871999999999997E-3</v>
          </cell>
        </row>
        <row r="147">
          <cell r="P147">
            <v>1</v>
          </cell>
          <cell r="W147">
            <v>163.07267084999998</v>
          </cell>
          <cell r="X147">
            <v>160.791146702128</v>
          </cell>
          <cell r="Y147">
            <v>13.125428047872001</v>
          </cell>
          <cell r="Z147">
            <v>2.3351064000000008</v>
          </cell>
          <cell r="AA147">
            <v>0.67564799999999992</v>
          </cell>
          <cell r="AC147">
            <v>0.47962550249999997</v>
          </cell>
          <cell r="AD147">
            <v>0.47291513735919999</v>
          </cell>
          <cell r="AE147">
            <v>3.8604200140800002E-2</v>
          </cell>
          <cell r="AF147">
            <v>6.8679600000000019E-3</v>
          </cell>
          <cell r="AG147">
            <v>1.9871999999999997E-3</v>
          </cell>
        </row>
        <row r="148">
          <cell r="P148">
            <v>1</v>
          </cell>
          <cell r="W148">
            <v>162.27329501249997</v>
          </cell>
          <cell r="X148">
            <v>160.00295480652932</v>
          </cell>
          <cell r="Y148">
            <v>13.061087714304</v>
          </cell>
          <cell r="Z148">
            <v>2.3236598000000006</v>
          </cell>
          <cell r="AA148">
            <v>0.67233599999999982</v>
          </cell>
          <cell r="AC148">
            <v>0.47962550249999997</v>
          </cell>
          <cell r="AD148">
            <v>0.47291513735919999</v>
          </cell>
          <cell r="AE148">
            <v>3.8604200140800002E-2</v>
          </cell>
          <cell r="AF148">
            <v>6.8679600000000019E-3</v>
          </cell>
          <cell r="AG148">
            <v>1.9871999999999997E-3</v>
          </cell>
        </row>
        <row r="149">
          <cell r="P149">
            <v>1</v>
          </cell>
          <cell r="W149">
            <v>161.47391917499999</v>
          </cell>
          <cell r="X149">
            <v>159.21476291093066</v>
          </cell>
          <cell r="Y149">
            <v>12.996747380736002</v>
          </cell>
          <cell r="Z149">
            <v>2.3122132000000009</v>
          </cell>
          <cell r="AA149">
            <v>0.66902399999999995</v>
          </cell>
          <cell r="AC149">
            <v>0.47962550249999997</v>
          </cell>
          <cell r="AD149">
            <v>0.47291513735919999</v>
          </cell>
          <cell r="AE149">
            <v>3.8604200140800002E-2</v>
          </cell>
          <cell r="AF149">
            <v>6.8679600000000019E-3</v>
          </cell>
          <cell r="AG149">
            <v>1.9871999999999997E-3</v>
          </cell>
        </row>
        <row r="150">
          <cell r="P150">
            <v>1</v>
          </cell>
          <cell r="W150">
            <v>160.67454333749998</v>
          </cell>
          <cell r="X150">
            <v>158.426571015332</v>
          </cell>
          <cell r="Y150">
            <v>12.932407047168001</v>
          </cell>
          <cell r="Z150">
            <v>2.3007666000000007</v>
          </cell>
          <cell r="AA150">
            <v>0.66571199999999986</v>
          </cell>
          <cell r="AC150">
            <v>0.47962550249999997</v>
          </cell>
          <cell r="AD150">
            <v>0.47291513735919999</v>
          </cell>
          <cell r="AE150">
            <v>3.8604200140800002E-2</v>
          </cell>
          <cell r="AF150">
            <v>6.8679600000000019E-3</v>
          </cell>
          <cell r="AG150">
            <v>1.9871999999999997E-3</v>
          </cell>
        </row>
        <row r="151">
          <cell r="P151">
            <v>1</v>
          </cell>
          <cell r="W151">
            <v>159.87516749999998</v>
          </cell>
          <cell r="X151">
            <v>157.63837911973332</v>
          </cell>
          <cell r="Y151">
            <v>12.868066713599999</v>
          </cell>
          <cell r="Z151">
            <v>2.2893200000000005</v>
          </cell>
          <cell r="AA151">
            <v>0.66239999999999988</v>
          </cell>
          <cell r="AC151">
            <v>0.47962550249999997</v>
          </cell>
          <cell r="AD151">
            <v>0.47291513735919999</v>
          </cell>
          <cell r="AE151">
            <v>3.8604200140800002E-2</v>
          </cell>
          <cell r="AF151">
            <v>6.8679600000000019E-3</v>
          </cell>
          <cell r="AG151">
            <v>1.9871999999999997E-3</v>
          </cell>
        </row>
        <row r="152">
          <cell r="P152">
            <v>1</v>
          </cell>
          <cell r="W152">
            <v>159.0757916625</v>
          </cell>
          <cell r="X152">
            <v>156.85018722413469</v>
          </cell>
          <cell r="Y152">
            <v>12.803726380032002</v>
          </cell>
          <cell r="Z152">
            <v>2.2778734000000007</v>
          </cell>
          <cell r="AA152">
            <v>0.6590879999999999</v>
          </cell>
          <cell r="AC152">
            <v>0.47962550249999997</v>
          </cell>
          <cell r="AD152">
            <v>0.47291513735919999</v>
          </cell>
          <cell r="AE152">
            <v>3.8604200140800002E-2</v>
          </cell>
          <cell r="AF152">
            <v>6.8679600000000019E-3</v>
          </cell>
          <cell r="AG152">
            <v>1.9871999999999997E-3</v>
          </cell>
        </row>
        <row r="153">
          <cell r="P153">
            <v>1</v>
          </cell>
          <cell r="W153">
            <v>158.27641582499999</v>
          </cell>
          <cell r="X153">
            <v>156.061995328536</v>
          </cell>
          <cell r="Y153">
            <v>12.739386046464</v>
          </cell>
          <cell r="Z153">
            <v>2.2664268000000005</v>
          </cell>
          <cell r="AA153">
            <v>0.65577599999999991</v>
          </cell>
          <cell r="AC153">
            <v>0.47962550249999997</v>
          </cell>
          <cell r="AD153">
            <v>0.47291513735919999</v>
          </cell>
          <cell r="AE153">
            <v>3.8604200140800002E-2</v>
          </cell>
          <cell r="AF153">
            <v>6.8679600000000019E-3</v>
          </cell>
          <cell r="AG153">
            <v>1.9871999999999997E-3</v>
          </cell>
        </row>
        <row r="154">
          <cell r="P154">
            <v>1</v>
          </cell>
          <cell r="W154">
            <v>157.47703998749998</v>
          </cell>
          <cell r="X154">
            <v>155.27380343293731</v>
          </cell>
          <cell r="Y154">
            <v>12.675045712895999</v>
          </cell>
          <cell r="Z154">
            <v>2.2549802000000003</v>
          </cell>
          <cell r="AA154">
            <v>0.65246399999999982</v>
          </cell>
          <cell r="AC154">
            <v>0.47962550249999997</v>
          </cell>
          <cell r="AD154">
            <v>0.47291513735919999</v>
          </cell>
          <cell r="AE154">
            <v>3.8604200140800002E-2</v>
          </cell>
          <cell r="AF154">
            <v>6.8679600000000019E-3</v>
          </cell>
          <cell r="AG154">
            <v>1.9871999999999997E-3</v>
          </cell>
        </row>
        <row r="155">
          <cell r="P155">
            <v>1</v>
          </cell>
          <cell r="W155">
            <v>156.67766415</v>
          </cell>
          <cell r="X155">
            <v>154.48561153733868</v>
          </cell>
          <cell r="Y155">
            <v>12.610705379328001</v>
          </cell>
          <cell r="Z155">
            <v>2.2435336000000006</v>
          </cell>
          <cell r="AA155">
            <v>0.64915199999999995</v>
          </cell>
          <cell r="AC155">
            <v>0.47962550249999997</v>
          </cell>
          <cell r="AD155">
            <v>0.47291513735919999</v>
          </cell>
          <cell r="AE155">
            <v>3.8604200140800002E-2</v>
          </cell>
          <cell r="AF155">
            <v>6.8679600000000019E-3</v>
          </cell>
          <cell r="AG155">
            <v>1.9871999999999997E-3</v>
          </cell>
        </row>
        <row r="156">
          <cell r="P156">
            <v>1</v>
          </cell>
          <cell r="W156">
            <v>155.87828831249999</v>
          </cell>
          <cell r="X156">
            <v>153.69741964174</v>
          </cell>
          <cell r="Y156">
            <v>12.54636504576</v>
          </cell>
          <cell r="Z156">
            <v>2.2320870000000008</v>
          </cell>
          <cell r="AA156">
            <v>0.64583999999999986</v>
          </cell>
          <cell r="AC156">
            <v>0.47962550249999997</v>
          </cell>
          <cell r="AD156">
            <v>0.47291513735919999</v>
          </cell>
          <cell r="AE156">
            <v>3.8604200140800002E-2</v>
          </cell>
          <cell r="AF156">
            <v>6.8679600000000019E-3</v>
          </cell>
          <cell r="AG156">
            <v>1.9871999999999997E-3</v>
          </cell>
        </row>
        <row r="157">
          <cell r="P157">
            <v>1</v>
          </cell>
          <cell r="W157">
            <v>155.07891247499998</v>
          </cell>
          <cell r="X157">
            <v>152.90922774614131</v>
          </cell>
          <cell r="Y157">
            <v>12.482024712192</v>
          </cell>
          <cell r="Z157">
            <v>2.2206404000000006</v>
          </cell>
          <cell r="AA157">
            <v>0.64252799999999988</v>
          </cell>
          <cell r="AC157">
            <v>0.47962550249999997</v>
          </cell>
          <cell r="AD157">
            <v>0.47291513735919999</v>
          </cell>
          <cell r="AE157">
            <v>3.8604200140800002E-2</v>
          </cell>
          <cell r="AF157">
            <v>6.8679600000000019E-3</v>
          </cell>
          <cell r="AG157">
            <v>1.9871999999999997E-3</v>
          </cell>
        </row>
        <row r="158">
          <cell r="P158">
            <v>1</v>
          </cell>
          <cell r="W158">
            <v>154.2795366375</v>
          </cell>
          <cell r="X158">
            <v>152.12103585054268</v>
          </cell>
          <cell r="Y158">
            <v>12.417684378624001</v>
          </cell>
          <cell r="Z158">
            <v>2.2091938000000009</v>
          </cell>
          <cell r="AA158">
            <v>0.63921600000000001</v>
          </cell>
          <cell r="AC158">
            <v>0.47962550249999997</v>
          </cell>
          <cell r="AD158">
            <v>0.47291513735919999</v>
          </cell>
          <cell r="AE158">
            <v>3.8604200140800002E-2</v>
          </cell>
          <cell r="AF158">
            <v>6.8679600000000019E-3</v>
          </cell>
          <cell r="AG158">
            <v>1.9871999999999997E-3</v>
          </cell>
        </row>
        <row r="159">
          <cell r="P159">
            <v>1</v>
          </cell>
          <cell r="W159">
            <v>153.48016079999999</v>
          </cell>
          <cell r="X159">
            <v>151.332843954944</v>
          </cell>
          <cell r="Y159">
            <v>12.353344045056001</v>
          </cell>
          <cell r="Z159">
            <v>2.1977472000000007</v>
          </cell>
          <cell r="AA159">
            <v>0.63590399999999991</v>
          </cell>
          <cell r="AC159">
            <v>0.47962550249999997</v>
          </cell>
          <cell r="AD159">
            <v>0.47291513735919999</v>
          </cell>
          <cell r="AE159">
            <v>3.8604200140800002E-2</v>
          </cell>
          <cell r="AF159">
            <v>6.8679600000000019E-3</v>
          </cell>
          <cell r="AG159">
            <v>1.9871999999999997E-3</v>
          </cell>
        </row>
        <row r="160">
          <cell r="P160">
            <v>1</v>
          </cell>
          <cell r="W160">
            <v>152.68078496249998</v>
          </cell>
          <cell r="X160">
            <v>150.54465205934531</v>
          </cell>
          <cell r="Y160">
            <v>12.289003711488</v>
          </cell>
          <cell r="Z160">
            <v>2.1863006000000005</v>
          </cell>
          <cell r="AA160">
            <v>0.63259199999999982</v>
          </cell>
          <cell r="AC160">
            <v>0.47962550249999997</v>
          </cell>
          <cell r="AD160">
            <v>0.47291513735919999</v>
          </cell>
          <cell r="AE160">
            <v>3.8604200140800002E-2</v>
          </cell>
          <cell r="AF160">
            <v>6.8679600000000019E-3</v>
          </cell>
          <cell r="AG160">
            <v>1.9871999999999997E-3</v>
          </cell>
        </row>
        <row r="161">
          <cell r="P161">
            <v>1</v>
          </cell>
          <cell r="W161">
            <v>151.881409125</v>
          </cell>
          <cell r="X161">
            <v>149.75646016374668</v>
          </cell>
          <cell r="Y161">
            <v>12.224663377920001</v>
          </cell>
          <cell r="Z161">
            <v>2.1748540000000007</v>
          </cell>
          <cell r="AA161">
            <v>0.62927999999999995</v>
          </cell>
          <cell r="AC161">
            <v>0.47962550249999997</v>
          </cell>
          <cell r="AD161">
            <v>0.47291513735919999</v>
          </cell>
          <cell r="AE161">
            <v>3.8604200140800002E-2</v>
          </cell>
          <cell r="AF161">
            <v>6.8679600000000019E-3</v>
          </cell>
          <cell r="AG161">
            <v>1.9871999999999997E-3</v>
          </cell>
        </row>
        <row r="162">
          <cell r="P162">
            <v>1</v>
          </cell>
          <cell r="W162">
            <v>151.0820332875</v>
          </cell>
          <cell r="X162">
            <v>148.96826826814799</v>
          </cell>
          <cell r="Y162">
            <v>12.160323044352001</v>
          </cell>
          <cell r="Z162">
            <v>2.1634074000000005</v>
          </cell>
          <cell r="AA162">
            <v>0.62596799999999997</v>
          </cell>
          <cell r="AC162">
            <v>0.47962550249999997</v>
          </cell>
          <cell r="AD162">
            <v>0.47291513735919999</v>
          </cell>
          <cell r="AE162">
            <v>3.8604200140800002E-2</v>
          </cell>
          <cell r="AF162">
            <v>6.8679600000000019E-3</v>
          </cell>
          <cell r="AG162">
            <v>1.9871999999999997E-3</v>
          </cell>
        </row>
        <row r="163">
          <cell r="P163">
            <v>1</v>
          </cell>
          <cell r="W163">
            <v>150.28265744999999</v>
          </cell>
          <cell r="X163">
            <v>148.18007637254931</v>
          </cell>
          <cell r="Y163">
            <v>12.095982710784</v>
          </cell>
          <cell r="Z163">
            <v>2.1519608000000003</v>
          </cell>
          <cell r="AA163">
            <v>0.62265599999999988</v>
          </cell>
          <cell r="AC163">
            <v>0.47962550249999997</v>
          </cell>
          <cell r="AD163">
            <v>0.47291513735919999</v>
          </cell>
          <cell r="AE163">
            <v>3.8604200140800002E-2</v>
          </cell>
          <cell r="AF163">
            <v>6.8679600000000019E-3</v>
          </cell>
          <cell r="AG163">
            <v>1.9871999999999997E-3</v>
          </cell>
        </row>
        <row r="164">
          <cell r="P164">
            <v>1</v>
          </cell>
          <cell r="W164">
            <v>149.48328161249998</v>
          </cell>
          <cell r="X164">
            <v>147.39188447695065</v>
          </cell>
          <cell r="Y164">
            <v>12.031642377215999</v>
          </cell>
          <cell r="Z164">
            <v>2.1405142000000001</v>
          </cell>
          <cell r="AA164">
            <v>0.61934399999999989</v>
          </cell>
          <cell r="AC164">
            <v>0.47962550249999997</v>
          </cell>
          <cell r="AD164">
            <v>0.47291513735919999</v>
          </cell>
          <cell r="AE164">
            <v>3.8604200140800002E-2</v>
          </cell>
          <cell r="AF164">
            <v>6.8679600000000019E-3</v>
          </cell>
          <cell r="AG164">
            <v>1.9871999999999997E-3</v>
          </cell>
        </row>
        <row r="165">
          <cell r="P165">
            <v>1</v>
          </cell>
          <cell r="W165">
            <v>148.683905775</v>
          </cell>
          <cell r="X165">
            <v>146.60369258135199</v>
          </cell>
          <cell r="Y165">
            <v>11.967302043648001</v>
          </cell>
          <cell r="Z165">
            <v>2.1290676000000004</v>
          </cell>
          <cell r="AA165">
            <v>0.61603199999999991</v>
          </cell>
          <cell r="AC165">
            <v>0.47962550249999997</v>
          </cell>
          <cell r="AD165">
            <v>0.47291513735919999</v>
          </cell>
          <cell r="AE165">
            <v>3.8604200140800002E-2</v>
          </cell>
          <cell r="AF165">
            <v>6.8679600000000019E-3</v>
          </cell>
          <cell r="AG165">
            <v>1.9871999999999997E-3</v>
          </cell>
        </row>
        <row r="166">
          <cell r="P166">
            <v>1</v>
          </cell>
          <cell r="W166">
            <v>147.88452993749999</v>
          </cell>
          <cell r="X166">
            <v>145.81550068575331</v>
          </cell>
          <cell r="Y166">
            <v>11.90296171008</v>
          </cell>
          <cell r="Z166">
            <v>2.1176210000000006</v>
          </cell>
          <cell r="AA166">
            <v>0.61271999999999993</v>
          </cell>
          <cell r="AC166">
            <v>0.47962550249999997</v>
          </cell>
          <cell r="AD166">
            <v>0.47291513735919999</v>
          </cell>
          <cell r="AE166">
            <v>3.8604200140800002E-2</v>
          </cell>
          <cell r="AF166">
            <v>6.8679600000000019E-3</v>
          </cell>
          <cell r="AG166">
            <v>1.9871999999999997E-3</v>
          </cell>
        </row>
        <row r="167">
          <cell r="P167">
            <v>1</v>
          </cell>
          <cell r="W167">
            <v>147.08515409999998</v>
          </cell>
          <cell r="X167">
            <v>145.02730879015465</v>
          </cell>
          <cell r="Y167">
            <v>11.838621376511998</v>
          </cell>
          <cell r="Z167">
            <v>2.1061744000000004</v>
          </cell>
          <cell r="AA167">
            <v>0.60940799999999984</v>
          </cell>
          <cell r="AC167">
            <v>0.47962550249999997</v>
          </cell>
          <cell r="AD167">
            <v>0.47291513735919999</v>
          </cell>
          <cell r="AE167">
            <v>3.8604200140800002E-2</v>
          </cell>
          <cell r="AF167">
            <v>6.8679600000000019E-3</v>
          </cell>
          <cell r="AG167">
            <v>1.9871999999999997E-3</v>
          </cell>
        </row>
        <row r="168">
          <cell r="P168">
            <v>1</v>
          </cell>
          <cell r="W168">
            <v>146.2857782625</v>
          </cell>
          <cell r="X168">
            <v>144.23911689455599</v>
          </cell>
          <cell r="Y168">
            <v>11.774281042944001</v>
          </cell>
          <cell r="Z168">
            <v>2.0947278000000007</v>
          </cell>
          <cell r="AA168">
            <v>0.60609599999999997</v>
          </cell>
          <cell r="AC168">
            <v>0.47962550249999997</v>
          </cell>
          <cell r="AD168">
            <v>0.47291513735919999</v>
          </cell>
          <cell r="AE168">
            <v>3.8604200140800002E-2</v>
          </cell>
          <cell r="AF168">
            <v>6.8679600000000019E-3</v>
          </cell>
          <cell r="AG168">
            <v>1.9871999999999997E-3</v>
          </cell>
        </row>
        <row r="169">
          <cell r="P169">
            <v>1</v>
          </cell>
          <cell r="W169">
            <v>145.48640242499999</v>
          </cell>
          <cell r="X169">
            <v>143.45092499895733</v>
          </cell>
          <cell r="Y169">
            <v>11.709940709375999</v>
          </cell>
          <cell r="Z169">
            <v>2.0832812000000005</v>
          </cell>
          <cell r="AA169">
            <v>0.60278399999999988</v>
          </cell>
          <cell r="AC169">
            <v>0.47962550249999997</v>
          </cell>
          <cell r="AD169">
            <v>0.47291513735919999</v>
          </cell>
          <cell r="AE169">
            <v>3.8604200140800002E-2</v>
          </cell>
          <cell r="AF169">
            <v>6.8679600000000019E-3</v>
          </cell>
          <cell r="AG169">
            <v>1.9871999999999997E-3</v>
          </cell>
        </row>
        <row r="170">
          <cell r="P170">
            <v>1</v>
          </cell>
          <cell r="W170">
            <v>144.68702658749999</v>
          </cell>
          <cell r="X170">
            <v>142.66273310335865</v>
          </cell>
          <cell r="Y170">
            <v>11.645600375808</v>
          </cell>
          <cell r="Z170">
            <v>2.0718346000000003</v>
          </cell>
          <cell r="AA170">
            <v>0.59947199999999989</v>
          </cell>
          <cell r="AC170">
            <v>0.47962550249999997</v>
          </cell>
          <cell r="AD170">
            <v>0.47291513735919999</v>
          </cell>
          <cell r="AE170">
            <v>3.8604200140800002E-2</v>
          </cell>
          <cell r="AF170">
            <v>6.8679600000000019E-3</v>
          </cell>
          <cell r="AG170">
            <v>1.9871999999999997E-3</v>
          </cell>
        </row>
        <row r="171">
          <cell r="P171">
            <v>1</v>
          </cell>
          <cell r="W171">
            <v>143.88765074999998</v>
          </cell>
          <cell r="X171">
            <v>141.87454120775999</v>
          </cell>
          <cell r="Y171">
            <v>11.58126004224</v>
          </cell>
          <cell r="Z171">
            <v>2.0603880000000006</v>
          </cell>
          <cell r="AA171">
            <v>0.59615999999999991</v>
          </cell>
          <cell r="AC171">
            <v>0.47962550249999997</v>
          </cell>
          <cell r="AD171">
            <v>0.47291513735919999</v>
          </cell>
          <cell r="AE171">
            <v>3.8604200140800002E-2</v>
          </cell>
          <cell r="AF171">
            <v>6.8679600000000019E-3</v>
          </cell>
          <cell r="AG171">
            <v>1.9871999999999997E-3</v>
          </cell>
        </row>
        <row r="172">
          <cell r="P172">
            <v>1</v>
          </cell>
          <cell r="W172">
            <v>143.048306120625</v>
          </cell>
          <cell r="X172">
            <v>141.04693971738141</v>
          </cell>
          <cell r="Y172">
            <v>11.513702691993601</v>
          </cell>
          <cell r="Z172">
            <v>2.0483690700000006</v>
          </cell>
          <cell r="AA172">
            <v>0.59268239999999994</v>
          </cell>
          <cell r="AC172">
            <v>0.47962550249999997</v>
          </cell>
          <cell r="AD172">
            <v>0.47291513735919999</v>
          </cell>
          <cell r="AE172">
            <v>3.8604200140800002E-2</v>
          </cell>
          <cell r="AF172">
            <v>6.8679600000000019E-3</v>
          </cell>
          <cell r="AG172">
            <v>1.9871999999999997E-3</v>
          </cell>
        </row>
        <row r="173">
          <cell r="P173">
            <v>1</v>
          </cell>
          <cell r="W173">
            <v>142.20896149124999</v>
          </cell>
          <cell r="X173">
            <v>140.21933822700279</v>
          </cell>
          <cell r="Y173">
            <v>11.446145341747201</v>
          </cell>
          <cell r="Z173">
            <v>2.0363501400000006</v>
          </cell>
          <cell r="AA173">
            <v>0.58920479999999997</v>
          </cell>
          <cell r="AC173">
            <v>0.47962550249999997</v>
          </cell>
          <cell r="AD173">
            <v>0.47291513735919999</v>
          </cell>
          <cell r="AE173">
            <v>3.8604200140800002E-2</v>
          </cell>
          <cell r="AF173">
            <v>6.8679600000000019E-3</v>
          </cell>
          <cell r="AG173">
            <v>1.9871999999999997E-3</v>
          </cell>
        </row>
        <row r="174">
          <cell r="P174">
            <v>1</v>
          </cell>
          <cell r="W174">
            <v>141.36961686187499</v>
          </cell>
          <cell r="X174">
            <v>139.39173673662421</v>
          </cell>
          <cell r="Y174">
            <v>11.378587991500801</v>
          </cell>
          <cell r="Z174">
            <v>2.0243312100000006</v>
          </cell>
          <cell r="AA174">
            <v>0.58572719999999989</v>
          </cell>
          <cell r="AC174">
            <v>0.47962550249999997</v>
          </cell>
          <cell r="AD174">
            <v>0.47291513735919999</v>
          </cell>
          <cell r="AE174">
            <v>3.8604200140800002E-2</v>
          </cell>
          <cell r="AF174">
            <v>6.8679600000000019E-3</v>
          </cell>
          <cell r="AG174">
            <v>1.9871999999999997E-3</v>
          </cell>
        </row>
        <row r="175">
          <cell r="P175">
            <v>1</v>
          </cell>
          <cell r="W175">
            <v>140.53027223249998</v>
          </cell>
          <cell r="X175">
            <v>138.5641352462456</v>
          </cell>
          <cell r="Y175">
            <v>11.311030641254401</v>
          </cell>
          <cell r="Z175">
            <v>2.0123122800000006</v>
          </cell>
          <cell r="AA175">
            <v>0.58224959999999992</v>
          </cell>
          <cell r="AC175">
            <v>0.47962550249999997</v>
          </cell>
          <cell r="AD175">
            <v>0.47291513735919999</v>
          </cell>
          <cell r="AE175">
            <v>3.8604200140800002E-2</v>
          </cell>
          <cell r="AF175">
            <v>6.8679600000000019E-3</v>
          </cell>
          <cell r="AG175">
            <v>1.9871999999999997E-3</v>
          </cell>
        </row>
        <row r="176">
          <cell r="P176">
            <v>1</v>
          </cell>
          <cell r="W176">
            <v>139.690927603125</v>
          </cell>
          <cell r="X176">
            <v>137.73653375586699</v>
          </cell>
          <cell r="Y176">
            <v>11.243473291008</v>
          </cell>
          <cell r="Z176">
            <v>2.0002933500000006</v>
          </cell>
          <cell r="AA176">
            <v>0.57877199999999995</v>
          </cell>
          <cell r="AC176">
            <v>0.47962550249999997</v>
          </cell>
          <cell r="AD176">
            <v>0.47291513735919999</v>
          </cell>
          <cell r="AE176">
            <v>3.8604200140800002E-2</v>
          </cell>
          <cell r="AF176">
            <v>6.8679600000000019E-3</v>
          </cell>
          <cell r="AG176">
            <v>1.9871999999999997E-3</v>
          </cell>
        </row>
        <row r="177">
          <cell r="P177">
            <v>1</v>
          </cell>
          <cell r="W177">
            <v>138.85158297375</v>
          </cell>
          <cell r="X177">
            <v>136.9089322654884</v>
          </cell>
          <cell r="Y177">
            <v>11.1759159407616</v>
          </cell>
          <cell r="Z177">
            <v>1.9882744200000007</v>
          </cell>
          <cell r="AA177">
            <v>0.57529439999999987</v>
          </cell>
          <cell r="AC177">
            <v>0.47962550249999997</v>
          </cell>
          <cell r="AD177">
            <v>0.47291513735919999</v>
          </cell>
          <cell r="AE177">
            <v>3.8604200140800002E-2</v>
          </cell>
          <cell r="AF177">
            <v>6.8679600000000019E-3</v>
          </cell>
          <cell r="AG177">
            <v>1.9871999999999997E-3</v>
          </cell>
        </row>
        <row r="178">
          <cell r="P178">
            <v>1</v>
          </cell>
          <cell r="W178">
            <v>138.01223834437499</v>
          </cell>
          <cell r="X178">
            <v>136.08133077510979</v>
          </cell>
          <cell r="Y178">
            <v>11.1083585905152</v>
          </cell>
          <cell r="Z178">
            <v>1.9762554900000007</v>
          </cell>
          <cell r="AA178">
            <v>0.5718167999999999</v>
          </cell>
          <cell r="AC178">
            <v>0.47962550249999997</v>
          </cell>
          <cell r="AD178">
            <v>0.47291513735919999</v>
          </cell>
          <cell r="AE178">
            <v>3.8604200140800002E-2</v>
          </cell>
          <cell r="AF178">
            <v>6.8679600000000019E-3</v>
          </cell>
          <cell r="AG178">
            <v>1.9871999999999997E-3</v>
          </cell>
        </row>
        <row r="179">
          <cell r="P179">
            <v>1</v>
          </cell>
          <cell r="W179">
            <v>137.17289371499996</v>
          </cell>
          <cell r="X179">
            <v>135.25372928473118</v>
          </cell>
          <cell r="Y179">
            <v>11.040801240268799</v>
          </cell>
          <cell r="Z179">
            <v>1.9642365600000002</v>
          </cell>
          <cell r="AA179">
            <v>0.56833919999999982</v>
          </cell>
          <cell r="AC179">
            <v>0.47962550249999997</v>
          </cell>
          <cell r="AD179">
            <v>0.47291513735919999</v>
          </cell>
          <cell r="AE179">
            <v>3.8604200140800002E-2</v>
          </cell>
          <cell r="AF179">
            <v>6.8679600000000019E-3</v>
          </cell>
          <cell r="AG179">
            <v>1.9871999999999997E-3</v>
          </cell>
        </row>
        <row r="180">
          <cell r="P180">
            <v>1</v>
          </cell>
          <cell r="W180">
            <v>136.33354908562498</v>
          </cell>
          <cell r="X180">
            <v>134.4261277943526</v>
          </cell>
          <cell r="Y180">
            <v>10.973243890022401</v>
          </cell>
          <cell r="Z180">
            <v>1.9522176300000005</v>
          </cell>
          <cell r="AA180">
            <v>0.56486159999999996</v>
          </cell>
          <cell r="AC180">
            <v>0.47962550249999997</v>
          </cell>
          <cell r="AD180">
            <v>0.47291513735919999</v>
          </cell>
          <cell r="AE180">
            <v>3.8604200140800002E-2</v>
          </cell>
          <cell r="AF180">
            <v>6.8679600000000019E-3</v>
          </cell>
          <cell r="AG180">
            <v>1.9871999999999997E-3</v>
          </cell>
        </row>
        <row r="181">
          <cell r="P181">
            <v>1</v>
          </cell>
          <cell r="W181">
            <v>135.49420445625</v>
          </cell>
          <cell r="X181">
            <v>133.59852630397398</v>
          </cell>
          <cell r="Y181">
            <v>10.905686539776001</v>
          </cell>
          <cell r="Z181">
            <v>1.9401987000000005</v>
          </cell>
          <cell r="AA181">
            <v>0.56138399999999988</v>
          </cell>
          <cell r="AC181">
            <v>0.47962550249999997</v>
          </cell>
          <cell r="AD181">
            <v>0.47291513735919999</v>
          </cell>
          <cell r="AE181">
            <v>3.8604200140800002E-2</v>
          </cell>
          <cell r="AF181">
            <v>6.8679600000000019E-3</v>
          </cell>
          <cell r="AG181">
            <v>1.9871999999999997E-3</v>
          </cell>
        </row>
        <row r="182">
          <cell r="P182">
            <v>1</v>
          </cell>
          <cell r="W182">
            <v>134.654859826875</v>
          </cell>
          <cell r="X182">
            <v>132.7709248135954</v>
          </cell>
          <cell r="Y182">
            <v>10.838129189529601</v>
          </cell>
          <cell r="Z182">
            <v>1.9281797700000005</v>
          </cell>
          <cell r="AA182">
            <v>0.55790639999999991</v>
          </cell>
          <cell r="AC182">
            <v>0.47962550249999997</v>
          </cell>
          <cell r="AD182">
            <v>0.47291513735919999</v>
          </cell>
          <cell r="AE182">
            <v>3.8604200140800002E-2</v>
          </cell>
          <cell r="AF182">
            <v>6.8679600000000019E-3</v>
          </cell>
          <cell r="AG182">
            <v>1.9871999999999997E-3</v>
          </cell>
        </row>
        <row r="183">
          <cell r="P183">
            <v>1</v>
          </cell>
          <cell r="W183">
            <v>133.81551519749999</v>
          </cell>
          <cell r="X183">
            <v>131.94332332321679</v>
          </cell>
          <cell r="Y183">
            <v>10.7705718392832</v>
          </cell>
          <cell r="Z183">
            <v>1.9161608400000005</v>
          </cell>
          <cell r="AA183">
            <v>0.55442879999999994</v>
          </cell>
          <cell r="AC183">
            <v>0.47962550249999997</v>
          </cell>
          <cell r="AD183">
            <v>0.47291513735919999</v>
          </cell>
          <cell r="AE183">
            <v>3.8604200140800002E-2</v>
          </cell>
          <cell r="AF183">
            <v>6.8679600000000019E-3</v>
          </cell>
          <cell r="AG183">
            <v>1.9871999999999997E-3</v>
          </cell>
        </row>
        <row r="184">
          <cell r="P184">
            <v>1</v>
          </cell>
          <cell r="W184">
            <v>132.97617056812499</v>
          </cell>
          <cell r="X184">
            <v>131.1157218328382</v>
          </cell>
          <cell r="Y184">
            <v>10.7030144890368</v>
          </cell>
          <cell r="Z184">
            <v>1.9041419100000005</v>
          </cell>
          <cell r="AA184">
            <v>0.55095119999999997</v>
          </cell>
          <cell r="AC184">
            <v>0.47962550249999997</v>
          </cell>
          <cell r="AD184">
            <v>0.47291513735919999</v>
          </cell>
          <cell r="AE184">
            <v>3.8604200140800002E-2</v>
          </cell>
          <cell r="AF184">
            <v>6.8679600000000019E-3</v>
          </cell>
          <cell r="AG184">
            <v>1.9871999999999997E-3</v>
          </cell>
        </row>
        <row r="185">
          <cell r="P185">
            <v>1</v>
          </cell>
          <cell r="W185">
            <v>132.13682593874998</v>
          </cell>
          <cell r="X185">
            <v>130.28812034245959</v>
          </cell>
          <cell r="Y185">
            <v>10.6354571387904</v>
          </cell>
          <cell r="Z185">
            <v>1.8921229800000006</v>
          </cell>
          <cell r="AA185">
            <v>0.54747359999999989</v>
          </cell>
          <cell r="AC185">
            <v>0.47962550249999997</v>
          </cell>
          <cell r="AD185">
            <v>0.47291513735919999</v>
          </cell>
          <cell r="AE185">
            <v>3.8604200140800002E-2</v>
          </cell>
          <cell r="AF185">
            <v>6.8679600000000019E-3</v>
          </cell>
          <cell r="AG185">
            <v>1.9871999999999997E-3</v>
          </cell>
        </row>
        <row r="186">
          <cell r="P186">
            <v>1</v>
          </cell>
          <cell r="W186">
            <v>131.29748130937497</v>
          </cell>
          <cell r="X186">
            <v>129.46051885208098</v>
          </cell>
          <cell r="Y186">
            <v>10.567899788543999</v>
          </cell>
          <cell r="Z186">
            <v>1.8801040500000001</v>
          </cell>
          <cell r="AA186">
            <v>0.54399599999999981</v>
          </cell>
          <cell r="AC186">
            <v>0.47962550249999997</v>
          </cell>
          <cell r="AD186">
            <v>0.47291513735919999</v>
          </cell>
          <cell r="AE186">
            <v>3.8604200140800002E-2</v>
          </cell>
          <cell r="AF186">
            <v>6.8679600000000019E-3</v>
          </cell>
          <cell r="AG186">
            <v>1.9871999999999997E-3</v>
          </cell>
        </row>
        <row r="187">
          <cell r="P187">
            <v>1</v>
          </cell>
          <cell r="W187">
            <v>130.45813668</v>
          </cell>
          <cell r="X187">
            <v>128.6329173617024</v>
          </cell>
          <cell r="Y187">
            <v>10.500342438297601</v>
          </cell>
          <cell r="Z187">
            <v>1.8680851200000006</v>
          </cell>
          <cell r="AA187">
            <v>0.54051839999999995</v>
          </cell>
          <cell r="AC187">
            <v>0.47962550249999997</v>
          </cell>
          <cell r="AD187">
            <v>0.47291513735919999</v>
          </cell>
          <cell r="AE187">
            <v>3.8604200140800002E-2</v>
          </cell>
          <cell r="AF187">
            <v>6.8679600000000019E-3</v>
          </cell>
          <cell r="AG187">
            <v>1.9871999999999997E-3</v>
          </cell>
        </row>
        <row r="188">
          <cell r="P188">
            <v>1</v>
          </cell>
          <cell r="W188">
            <v>129.61879205062496</v>
          </cell>
          <cell r="X188">
            <v>127.80531587132377</v>
          </cell>
          <cell r="Y188">
            <v>10.432785088051197</v>
          </cell>
          <cell r="Z188">
            <v>1.8560661900000002</v>
          </cell>
          <cell r="AA188">
            <v>0.53704079999999976</v>
          </cell>
          <cell r="AC188">
            <v>0.47962550249999997</v>
          </cell>
          <cell r="AD188">
            <v>0.47291513735919999</v>
          </cell>
          <cell r="AE188">
            <v>3.8604200140800002E-2</v>
          </cell>
          <cell r="AF188">
            <v>6.8679600000000019E-3</v>
          </cell>
          <cell r="AG188">
            <v>1.9871999999999997E-3</v>
          </cell>
        </row>
        <row r="189">
          <cell r="P189">
            <v>1</v>
          </cell>
          <cell r="W189">
            <v>128.77944742124998</v>
          </cell>
          <cell r="X189">
            <v>126.9777143809452</v>
          </cell>
          <cell r="Y189">
            <v>10.365227737804801</v>
          </cell>
          <cell r="Z189">
            <v>1.8440472600000006</v>
          </cell>
          <cell r="AA189">
            <v>0.5335631999999999</v>
          </cell>
          <cell r="AC189">
            <v>0.47962550249999997</v>
          </cell>
          <cell r="AD189">
            <v>0.47291513735919999</v>
          </cell>
          <cell r="AE189">
            <v>3.8604200140800002E-2</v>
          </cell>
          <cell r="AF189">
            <v>6.8679600000000019E-3</v>
          </cell>
          <cell r="AG189">
            <v>1.9871999999999997E-3</v>
          </cell>
        </row>
        <row r="190">
          <cell r="P190">
            <v>1</v>
          </cell>
          <cell r="W190">
            <v>127.94010279187499</v>
          </cell>
          <cell r="X190">
            <v>126.1501128905666</v>
          </cell>
          <cell r="Y190">
            <v>10.2976703875584</v>
          </cell>
          <cell r="Z190">
            <v>1.8320283300000004</v>
          </cell>
          <cell r="AA190">
            <v>0.53008559999999993</v>
          </cell>
          <cell r="AC190">
            <v>0.47962550249999997</v>
          </cell>
          <cell r="AD190">
            <v>0.47291513735919999</v>
          </cell>
          <cell r="AE190">
            <v>3.8604200140800002E-2</v>
          </cell>
          <cell r="AF190">
            <v>6.8679600000000019E-3</v>
          </cell>
          <cell r="AG190">
            <v>1.9871999999999997E-3</v>
          </cell>
        </row>
        <row r="191">
          <cell r="P191">
            <v>1</v>
          </cell>
          <cell r="W191">
            <v>127.10075816249999</v>
          </cell>
          <cell r="X191">
            <v>125.32251140018799</v>
          </cell>
          <cell r="Y191">
            <v>10.230113037312</v>
          </cell>
          <cell r="Z191">
            <v>1.8200094000000004</v>
          </cell>
          <cell r="AA191">
            <v>0.52660799999999997</v>
          </cell>
          <cell r="AC191">
            <v>0.47962550249999997</v>
          </cell>
          <cell r="AD191">
            <v>0.47291513735919999</v>
          </cell>
          <cell r="AE191">
            <v>3.8604200140800002E-2</v>
          </cell>
          <cell r="AF191">
            <v>6.8679600000000019E-3</v>
          </cell>
          <cell r="AG191">
            <v>1.9871999999999997E-3</v>
          </cell>
        </row>
        <row r="192">
          <cell r="P192">
            <v>1</v>
          </cell>
          <cell r="W192">
            <v>126.26141353312499</v>
          </cell>
          <cell r="X192">
            <v>124.49490990980939</v>
          </cell>
          <cell r="Y192">
            <v>10.1625556870656</v>
          </cell>
          <cell r="Z192">
            <v>1.8079904700000005</v>
          </cell>
          <cell r="AA192">
            <v>0.52313039999999988</v>
          </cell>
          <cell r="AC192">
            <v>0.47962550249999997</v>
          </cell>
          <cell r="AD192">
            <v>0.47291513735919999</v>
          </cell>
          <cell r="AE192">
            <v>3.8604200140800002E-2</v>
          </cell>
          <cell r="AF192">
            <v>6.8679600000000019E-3</v>
          </cell>
          <cell r="AG192">
            <v>1.9871999999999997E-3</v>
          </cell>
        </row>
        <row r="193">
          <cell r="P193">
            <v>1</v>
          </cell>
          <cell r="W193">
            <v>125.42206890374999</v>
          </cell>
          <cell r="X193">
            <v>123.6673084194308</v>
          </cell>
          <cell r="Y193">
            <v>10.0949983368192</v>
          </cell>
          <cell r="Z193">
            <v>1.7959715400000005</v>
          </cell>
          <cell r="AA193">
            <v>0.51965279999999991</v>
          </cell>
          <cell r="AC193">
            <v>0.47962550249999997</v>
          </cell>
          <cell r="AD193">
            <v>0.47291513735919999</v>
          </cell>
          <cell r="AE193">
            <v>3.8604200140800002E-2</v>
          </cell>
          <cell r="AF193">
            <v>6.8679600000000019E-3</v>
          </cell>
          <cell r="AG193">
            <v>1.9871999999999997E-3</v>
          </cell>
        </row>
        <row r="194">
          <cell r="P194">
            <v>1</v>
          </cell>
          <cell r="W194">
            <v>124.582724274375</v>
          </cell>
          <cell r="X194">
            <v>122.8397069290522</v>
          </cell>
          <cell r="Y194">
            <v>10.027440986572801</v>
          </cell>
          <cell r="Z194">
            <v>1.7839526100000005</v>
          </cell>
          <cell r="AA194">
            <v>0.51617519999999995</v>
          </cell>
          <cell r="AC194">
            <v>0.47962550249999997</v>
          </cell>
          <cell r="AD194">
            <v>0.47291513735919999</v>
          </cell>
          <cell r="AE194">
            <v>3.8604200140800002E-2</v>
          </cell>
          <cell r="AF194">
            <v>6.8679600000000019E-3</v>
          </cell>
          <cell r="AG194">
            <v>1.9871999999999997E-3</v>
          </cell>
        </row>
        <row r="195">
          <cell r="P195">
            <v>1</v>
          </cell>
          <cell r="W195">
            <v>123.74337964499996</v>
          </cell>
          <cell r="X195">
            <v>122.01210543867357</v>
          </cell>
          <cell r="Y195">
            <v>9.9598836363263974</v>
          </cell>
          <cell r="Z195">
            <v>1.7719336800000001</v>
          </cell>
          <cell r="AA195">
            <v>0.51269759999999986</v>
          </cell>
          <cell r="AC195">
            <v>0.47962550249999997</v>
          </cell>
          <cell r="AD195">
            <v>0.47291513735919999</v>
          </cell>
          <cell r="AE195">
            <v>3.8604200140800002E-2</v>
          </cell>
          <cell r="AF195">
            <v>6.8679600000000019E-3</v>
          </cell>
          <cell r="AG195">
            <v>1.9871999999999997E-3</v>
          </cell>
        </row>
        <row r="196">
          <cell r="P196">
            <v>1</v>
          </cell>
          <cell r="W196">
            <v>122.904035015625</v>
          </cell>
          <cell r="X196">
            <v>121.184503948295</v>
          </cell>
          <cell r="Y196">
            <v>9.8923262860800012</v>
          </cell>
          <cell r="Z196">
            <v>1.7599147500000005</v>
          </cell>
          <cell r="AA196">
            <v>0.50921999999999989</v>
          </cell>
          <cell r="AC196">
            <v>0.47962550249999997</v>
          </cell>
          <cell r="AD196">
            <v>0.47291513735919999</v>
          </cell>
          <cell r="AE196">
            <v>3.8604200140800002E-2</v>
          </cell>
          <cell r="AF196">
            <v>6.8679600000000019E-3</v>
          </cell>
          <cell r="AG196">
            <v>1.9871999999999997E-3</v>
          </cell>
        </row>
        <row r="197">
          <cell r="P197">
            <v>1</v>
          </cell>
          <cell r="W197">
            <v>122.06469038624998</v>
          </cell>
          <cell r="X197">
            <v>120.35690245791638</v>
          </cell>
          <cell r="Y197">
            <v>9.8247689358335997</v>
          </cell>
          <cell r="Z197">
            <v>1.7478958200000003</v>
          </cell>
          <cell r="AA197">
            <v>0.50574239999999993</v>
          </cell>
          <cell r="AC197">
            <v>0.47962550249999997</v>
          </cell>
          <cell r="AD197">
            <v>0.47291513735919999</v>
          </cell>
          <cell r="AE197">
            <v>3.8604200140800002E-2</v>
          </cell>
          <cell r="AF197">
            <v>6.8679600000000019E-3</v>
          </cell>
          <cell r="AG197">
            <v>1.9871999999999997E-3</v>
          </cell>
        </row>
        <row r="198">
          <cell r="P198">
            <v>1</v>
          </cell>
          <cell r="W198">
            <v>121.22534575687499</v>
          </cell>
          <cell r="X198">
            <v>119.52930096753779</v>
          </cell>
          <cell r="Y198">
            <v>9.7572115855871999</v>
          </cell>
          <cell r="Z198">
            <v>1.7358768900000006</v>
          </cell>
          <cell r="AA198">
            <v>0.50226479999999996</v>
          </cell>
          <cell r="AC198">
            <v>0.47962550249999997</v>
          </cell>
          <cell r="AD198">
            <v>0.47291513735919999</v>
          </cell>
          <cell r="AE198">
            <v>3.8604200140800002E-2</v>
          </cell>
          <cell r="AF198">
            <v>6.8679600000000019E-3</v>
          </cell>
          <cell r="AG198">
            <v>1.9871999999999997E-3</v>
          </cell>
        </row>
        <row r="199">
          <cell r="P199">
            <v>1</v>
          </cell>
          <cell r="W199">
            <v>120.38600112749998</v>
          </cell>
          <cell r="X199">
            <v>118.70169947715918</v>
          </cell>
          <cell r="Y199">
            <v>9.6896542353408002</v>
          </cell>
          <cell r="Z199">
            <v>1.7238579600000004</v>
          </cell>
          <cell r="AA199">
            <v>0.49878719999999988</v>
          </cell>
          <cell r="AC199">
            <v>0.47962550249999997</v>
          </cell>
          <cell r="AD199">
            <v>0.47291513735919999</v>
          </cell>
          <cell r="AE199">
            <v>3.8604200140800002E-2</v>
          </cell>
          <cell r="AF199">
            <v>6.8679600000000019E-3</v>
          </cell>
          <cell r="AG199">
            <v>1.9871999999999997E-3</v>
          </cell>
        </row>
        <row r="200">
          <cell r="P200">
            <v>1</v>
          </cell>
          <cell r="W200">
            <v>119.54665649812497</v>
          </cell>
          <cell r="X200">
            <v>117.87409798678058</v>
          </cell>
          <cell r="Y200">
            <v>9.6220968850943986</v>
          </cell>
          <cell r="Z200">
            <v>1.7118390300000004</v>
          </cell>
          <cell r="AA200">
            <v>0.49530959999999985</v>
          </cell>
          <cell r="AC200">
            <v>0.47962550249999997</v>
          </cell>
          <cell r="AD200">
            <v>0.47291513735919999</v>
          </cell>
          <cell r="AE200">
            <v>3.8604200140800002E-2</v>
          </cell>
          <cell r="AF200">
            <v>6.8679600000000019E-3</v>
          </cell>
          <cell r="AG200">
            <v>1.9871999999999997E-3</v>
          </cell>
        </row>
        <row r="201">
          <cell r="P201">
            <v>1</v>
          </cell>
          <cell r="W201">
            <v>118.70731186874998</v>
          </cell>
          <cell r="X201">
            <v>117.04649649640199</v>
          </cell>
          <cell r="Y201">
            <v>9.5545395348479989</v>
          </cell>
          <cell r="Z201">
            <v>1.6998201000000004</v>
          </cell>
          <cell r="AA201">
            <v>0.49183199999999988</v>
          </cell>
          <cell r="AC201">
            <v>0.47962550249999997</v>
          </cell>
          <cell r="AD201">
            <v>0.47291513735919999</v>
          </cell>
          <cell r="AE201">
            <v>3.8604200140800002E-2</v>
          </cell>
          <cell r="AF201">
            <v>6.8679600000000019E-3</v>
          </cell>
          <cell r="AG201">
            <v>1.9871999999999997E-3</v>
          </cell>
        </row>
        <row r="202">
          <cell r="P202">
            <v>1</v>
          </cell>
          <cell r="W202">
            <v>118.01485254951561</v>
          </cell>
          <cell r="X202">
            <v>116.36372526683964</v>
          </cell>
          <cell r="Y202">
            <v>9.4988047208947197</v>
          </cell>
          <cell r="Z202">
            <v>1.6899044827500003</v>
          </cell>
          <cell r="AA202">
            <v>0.48896297999999988</v>
          </cell>
          <cell r="AC202">
            <v>0.47962550249999997</v>
          </cell>
          <cell r="AD202">
            <v>0.47291513735919999</v>
          </cell>
          <cell r="AE202">
            <v>3.8604200140800002E-2</v>
          </cell>
          <cell r="AF202">
            <v>6.8679600000000019E-3</v>
          </cell>
          <cell r="AG202">
            <v>1.9871999999999997E-3</v>
          </cell>
        </row>
        <row r="203">
          <cell r="P203">
            <v>1</v>
          </cell>
          <cell r="W203">
            <v>117.32239323028124</v>
          </cell>
          <cell r="X203">
            <v>115.6809540372773</v>
          </cell>
          <cell r="Y203">
            <v>9.4430699069414405</v>
          </cell>
          <cell r="Z203">
            <v>1.6799888655000004</v>
          </cell>
          <cell r="AA203">
            <v>0.48609395999999988</v>
          </cell>
          <cell r="AC203">
            <v>0.47962550249999997</v>
          </cell>
          <cell r="AD203">
            <v>0.47291513735919999</v>
          </cell>
          <cell r="AE203">
            <v>3.8604200140800002E-2</v>
          </cell>
          <cell r="AF203">
            <v>6.8679600000000019E-3</v>
          </cell>
          <cell r="AG203">
            <v>1.9871999999999997E-3</v>
          </cell>
        </row>
        <row r="204">
          <cell r="P204">
            <v>1</v>
          </cell>
          <cell r="W204">
            <v>116.62993391104686</v>
          </cell>
          <cell r="X204">
            <v>114.99818280771495</v>
          </cell>
          <cell r="Y204">
            <v>9.3873350929881596</v>
          </cell>
          <cell r="Z204">
            <v>1.6700732482500005</v>
          </cell>
          <cell r="AA204">
            <v>0.48322493999999994</v>
          </cell>
          <cell r="AC204">
            <v>0.47962550249999997</v>
          </cell>
          <cell r="AD204">
            <v>0.47291513735919999</v>
          </cell>
          <cell r="AE204">
            <v>3.8604200140800002E-2</v>
          </cell>
          <cell r="AF204">
            <v>6.8679600000000019E-3</v>
          </cell>
          <cell r="AG204">
            <v>1.9871999999999997E-3</v>
          </cell>
        </row>
        <row r="205">
          <cell r="P205">
            <v>1</v>
          </cell>
          <cell r="W205">
            <v>115.93747459181247</v>
          </cell>
          <cell r="X205">
            <v>114.31541157815261</v>
          </cell>
          <cell r="Y205">
            <v>9.3316002790348787</v>
          </cell>
          <cell r="Z205">
            <v>1.6601576310000001</v>
          </cell>
          <cell r="AA205">
            <v>0.48035591999999988</v>
          </cell>
          <cell r="AC205">
            <v>0.47962550249999997</v>
          </cell>
          <cell r="AD205">
            <v>0.47291513735919999</v>
          </cell>
          <cell r="AE205">
            <v>3.8604200140800002E-2</v>
          </cell>
          <cell r="AF205">
            <v>6.8679600000000019E-3</v>
          </cell>
          <cell r="AG205">
            <v>1.9871999999999997E-3</v>
          </cell>
        </row>
        <row r="206">
          <cell r="P206">
            <v>1</v>
          </cell>
          <cell r="W206">
            <v>115.2450152725781</v>
          </cell>
          <cell r="X206">
            <v>113.63264034859026</v>
          </cell>
          <cell r="Y206">
            <v>9.2758654650815995</v>
          </cell>
          <cell r="Z206">
            <v>1.6502420137500002</v>
          </cell>
          <cell r="AA206">
            <v>0.47748689999999988</v>
          </cell>
          <cell r="AC206">
            <v>0.47962550249999997</v>
          </cell>
          <cell r="AD206">
            <v>0.47291513735919999</v>
          </cell>
          <cell r="AE206">
            <v>3.8604200140800002E-2</v>
          </cell>
          <cell r="AF206">
            <v>6.8679600000000019E-3</v>
          </cell>
          <cell r="AG206">
            <v>1.9871999999999997E-3</v>
          </cell>
        </row>
        <row r="207">
          <cell r="P207">
            <v>1</v>
          </cell>
          <cell r="W207">
            <v>114.55255595334373</v>
          </cell>
          <cell r="X207">
            <v>112.94986911902792</v>
          </cell>
          <cell r="Y207">
            <v>9.2201306511283203</v>
          </cell>
          <cell r="Z207">
            <v>1.6403263965000003</v>
          </cell>
          <cell r="AA207">
            <v>0.47461787999999988</v>
          </cell>
          <cell r="AC207">
            <v>0.47962550249999997</v>
          </cell>
          <cell r="AD207">
            <v>0.47291513735919999</v>
          </cell>
          <cell r="AE207">
            <v>3.8604200140800002E-2</v>
          </cell>
          <cell r="AF207">
            <v>6.8679600000000019E-3</v>
          </cell>
          <cell r="AG207">
            <v>1.9871999999999997E-3</v>
          </cell>
        </row>
        <row r="208">
          <cell r="P208">
            <v>1</v>
          </cell>
          <cell r="W208">
            <v>113.86009663410934</v>
          </cell>
          <cell r="X208">
            <v>112.26709788946556</v>
          </cell>
          <cell r="Y208">
            <v>9.1643958371750394</v>
          </cell>
          <cell r="Z208">
            <v>1.6304107792500002</v>
          </cell>
          <cell r="AA208">
            <v>0.47174885999999983</v>
          </cell>
          <cell r="AC208">
            <v>0.47962550249999997</v>
          </cell>
          <cell r="AD208">
            <v>0.47291513735919999</v>
          </cell>
          <cell r="AE208">
            <v>3.8604200140800002E-2</v>
          </cell>
          <cell r="AF208">
            <v>6.8679600000000019E-3</v>
          </cell>
          <cell r="AG208">
            <v>1.9871999999999997E-3</v>
          </cell>
        </row>
        <row r="209">
          <cell r="P209">
            <v>1</v>
          </cell>
          <cell r="W209">
            <v>113.16763731487498</v>
          </cell>
          <cell r="X209">
            <v>111.58432665990323</v>
          </cell>
          <cell r="Y209">
            <v>9.1086610232217602</v>
          </cell>
          <cell r="Z209">
            <v>1.6204951620000003</v>
          </cell>
          <cell r="AA209">
            <v>0.46887983999999994</v>
          </cell>
          <cell r="AC209">
            <v>0.47962550249999997</v>
          </cell>
          <cell r="AD209">
            <v>0.47291513735919999</v>
          </cell>
          <cell r="AE209">
            <v>3.8604200140800002E-2</v>
          </cell>
          <cell r="AF209">
            <v>6.8679600000000019E-3</v>
          </cell>
          <cell r="AG209">
            <v>1.9871999999999997E-3</v>
          </cell>
        </row>
        <row r="210">
          <cell r="P210">
            <v>1</v>
          </cell>
          <cell r="W210">
            <v>112.47517799564061</v>
          </cell>
          <cell r="X210">
            <v>110.90155543034088</v>
          </cell>
          <cell r="Y210">
            <v>9.0529262092684792</v>
          </cell>
          <cell r="Z210">
            <v>1.6105795447500002</v>
          </cell>
          <cell r="AA210">
            <v>0.46601081999999988</v>
          </cell>
          <cell r="AC210">
            <v>0.47962550249999997</v>
          </cell>
          <cell r="AD210">
            <v>0.47291513735919999</v>
          </cell>
          <cell r="AE210">
            <v>3.8604200140800002E-2</v>
          </cell>
          <cell r="AF210">
            <v>6.8679600000000019E-3</v>
          </cell>
          <cell r="AG210">
            <v>1.9871999999999997E-3</v>
          </cell>
        </row>
        <row r="211">
          <cell r="P211">
            <v>1</v>
          </cell>
          <cell r="W211">
            <v>111.78271867640623</v>
          </cell>
          <cell r="X211">
            <v>110.21878420077853</v>
          </cell>
          <cell r="Y211">
            <v>8.9971913953152001</v>
          </cell>
          <cell r="Z211">
            <v>1.6006639275000003</v>
          </cell>
          <cell r="AA211">
            <v>0.46314179999999988</v>
          </cell>
          <cell r="AC211">
            <v>0.47962550249999997</v>
          </cell>
          <cell r="AD211">
            <v>0.47291513735919999</v>
          </cell>
          <cell r="AE211">
            <v>3.8604200140800002E-2</v>
          </cell>
          <cell r="AF211">
            <v>6.8679600000000019E-3</v>
          </cell>
          <cell r="AG211">
            <v>1.9871999999999997E-3</v>
          </cell>
        </row>
        <row r="212">
          <cell r="P212">
            <v>1</v>
          </cell>
          <cell r="W212">
            <v>111.09025935717186</v>
          </cell>
          <cell r="X212">
            <v>109.53601297121619</v>
          </cell>
          <cell r="Y212">
            <v>8.9414565813619191</v>
          </cell>
          <cell r="Z212">
            <v>1.5907483102500002</v>
          </cell>
          <cell r="AA212">
            <v>0.46027277999999988</v>
          </cell>
          <cell r="AC212">
            <v>0.47962550249999997</v>
          </cell>
          <cell r="AD212">
            <v>0.47291513735919999</v>
          </cell>
          <cell r="AE212">
            <v>3.8604200140800002E-2</v>
          </cell>
          <cell r="AF212">
            <v>6.8679600000000019E-3</v>
          </cell>
          <cell r="AG212">
            <v>1.9871999999999997E-3</v>
          </cell>
        </row>
        <row r="213">
          <cell r="P213">
            <v>1</v>
          </cell>
          <cell r="W213">
            <v>110.39780003793747</v>
          </cell>
          <cell r="X213">
            <v>108.85324174165383</v>
          </cell>
          <cell r="Y213">
            <v>8.8857217674086382</v>
          </cell>
          <cell r="Z213">
            <v>1.5808326930000001</v>
          </cell>
          <cell r="AA213">
            <v>0.45740375999999983</v>
          </cell>
          <cell r="AC213">
            <v>0.47962550249999997</v>
          </cell>
          <cell r="AD213">
            <v>0.47291513735919999</v>
          </cell>
          <cell r="AE213">
            <v>3.8604200140800002E-2</v>
          </cell>
          <cell r="AF213">
            <v>6.8679600000000019E-3</v>
          </cell>
          <cell r="AG213">
            <v>1.9871999999999997E-3</v>
          </cell>
        </row>
        <row r="214">
          <cell r="P214">
            <v>1</v>
          </cell>
          <cell r="W214">
            <v>109.70534071870311</v>
          </cell>
          <cell r="X214">
            <v>108.17047051209151</v>
          </cell>
          <cell r="Y214">
            <v>8.8299869534553608</v>
          </cell>
          <cell r="Z214">
            <v>1.5709170757500004</v>
          </cell>
          <cell r="AA214">
            <v>0.45453473999999994</v>
          </cell>
          <cell r="AC214">
            <v>0.47962550249999997</v>
          </cell>
          <cell r="AD214">
            <v>0.47291513735919999</v>
          </cell>
          <cell r="AE214">
            <v>3.8604200140800002E-2</v>
          </cell>
          <cell r="AF214">
            <v>6.8679600000000019E-3</v>
          </cell>
          <cell r="AG214">
            <v>1.9871999999999997E-3</v>
          </cell>
        </row>
        <row r="215">
          <cell r="P215">
            <v>1</v>
          </cell>
          <cell r="W215">
            <v>109.01288139946872</v>
          </cell>
          <cell r="X215">
            <v>107.48769928252915</v>
          </cell>
          <cell r="Y215">
            <v>8.7742521395020798</v>
          </cell>
          <cell r="Z215">
            <v>1.5610014585000003</v>
          </cell>
          <cell r="AA215">
            <v>0.45166571999999988</v>
          </cell>
          <cell r="AC215">
            <v>0.47962550249999997</v>
          </cell>
          <cell r="AD215">
            <v>0.47291513735919999</v>
          </cell>
          <cell r="AE215">
            <v>3.8604200140800002E-2</v>
          </cell>
          <cell r="AF215">
            <v>6.8679600000000019E-3</v>
          </cell>
          <cell r="AG215">
            <v>1.9871999999999997E-3</v>
          </cell>
        </row>
        <row r="216">
          <cell r="P216">
            <v>1</v>
          </cell>
          <cell r="W216">
            <v>108.32042208023435</v>
          </cell>
          <cell r="X216">
            <v>106.80492805296682</v>
          </cell>
          <cell r="Y216">
            <v>8.7185173255487989</v>
          </cell>
          <cell r="Z216">
            <v>1.5510858412500002</v>
          </cell>
          <cell r="AA216">
            <v>0.44879669999999988</v>
          </cell>
          <cell r="AC216">
            <v>0.47962550249999997</v>
          </cell>
          <cell r="AD216">
            <v>0.47291513735919999</v>
          </cell>
          <cell r="AE216">
            <v>3.8604200140800002E-2</v>
          </cell>
          <cell r="AF216">
            <v>6.8679600000000019E-3</v>
          </cell>
          <cell r="AG216">
            <v>1.9871999999999997E-3</v>
          </cell>
        </row>
        <row r="217">
          <cell r="P217">
            <v>1</v>
          </cell>
          <cell r="W217">
            <v>107.62796276099998</v>
          </cell>
          <cell r="X217">
            <v>106.12215682340447</v>
          </cell>
          <cell r="Y217">
            <v>8.6627825115955197</v>
          </cell>
          <cell r="Z217">
            <v>1.5411702240000003</v>
          </cell>
          <cell r="AA217">
            <v>0.44592767999999988</v>
          </cell>
          <cell r="AC217">
            <v>0.47962550249999997</v>
          </cell>
          <cell r="AD217">
            <v>0.47291513735919999</v>
          </cell>
          <cell r="AE217">
            <v>3.8604200140800002E-2</v>
          </cell>
          <cell r="AF217">
            <v>6.8679600000000019E-3</v>
          </cell>
          <cell r="AG217">
            <v>1.9871999999999997E-3</v>
          </cell>
        </row>
        <row r="218">
          <cell r="P218">
            <v>1</v>
          </cell>
          <cell r="W218">
            <v>106.93550344176559</v>
          </cell>
          <cell r="X218">
            <v>105.4393855938421</v>
          </cell>
          <cell r="Y218">
            <v>8.6070476976422388</v>
          </cell>
          <cell r="Z218">
            <v>1.5312546067500001</v>
          </cell>
          <cell r="AA218">
            <v>0.44305865999999983</v>
          </cell>
          <cell r="AC218">
            <v>0.47962550249999997</v>
          </cell>
          <cell r="AD218">
            <v>0.47291513735919999</v>
          </cell>
          <cell r="AE218">
            <v>3.8604200140800002E-2</v>
          </cell>
          <cell r="AF218">
            <v>6.8679600000000019E-3</v>
          </cell>
          <cell r="AG218">
            <v>1.9871999999999997E-3</v>
          </cell>
        </row>
        <row r="219">
          <cell r="P219">
            <v>1</v>
          </cell>
          <cell r="W219">
            <v>106.24304412253122</v>
          </cell>
          <cell r="X219">
            <v>104.75661436427977</v>
          </cell>
          <cell r="Y219">
            <v>8.5513128836889596</v>
          </cell>
          <cell r="Z219">
            <v>1.5213389895000002</v>
          </cell>
          <cell r="AA219">
            <v>0.44018963999999988</v>
          </cell>
          <cell r="AC219">
            <v>0.47962550249999997</v>
          </cell>
          <cell r="AD219">
            <v>0.47291513735919999</v>
          </cell>
          <cell r="AE219">
            <v>3.8604200140800002E-2</v>
          </cell>
          <cell r="AF219">
            <v>6.8679600000000019E-3</v>
          </cell>
          <cell r="AG219">
            <v>1.9871999999999997E-3</v>
          </cell>
        </row>
        <row r="220">
          <cell r="P220">
            <v>1</v>
          </cell>
          <cell r="W220">
            <v>105.55058480329686</v>
          </cell>
          <cell r="X220">
            <v>104.07384313471742</v>
          </cell>
          <cell r="Y220">
            <v>8.4955780697356786</v>
          </cell>
          <cell r="Z220">
            <v>1.5114233722500001</v>
          </cell>
          <cell r="AA220">
            <v>0.43732061999999988</v>
          </cell>
          <cell r="AC220">
            <v>0.47962550249999997</v>
          </cell>
          <cell r="AD220">
            <v>0.47291513735919999</v>
          </cell>
          <cell r="AE220">
            <v>3.8604200140800002E-2</v>
          </cell>
          <cell r="AF220">
            <v>6.8679600000000019E-3</v>
          </cell>
          <cell r="AG220">
            <v>1.9871999999999997E-3</v>
          </cell>
        </row>
        <row r="221">
          <cell r="P221">
            <v>1</v>
          </cell>
          <cell r="W221">
            <v>104.85812548406248</v>
          </cell>
          <cell r="X221">
            <v>103.39107190515509</v>
          </cell>
          <cell r="Y221">
            <v>8.4398432557823995</v>
          </cell>
          <cell r="Z221">
            <v>1.5015077550000002</v>
          </cell>
          <cell r="AA221">
            <v>0.43445159999999988</v>
          </cell>
          <cell r="AC221">
            <v>0.47962550249999997</v>
          </cell>
          <cell r="AD221">
            <v>0.47291513735919999</v>
          </cell>
          <cell r="AE221">
            <v>3.8604200140800002E-2</v>
          </cell>
          <cell r="AF221">
            <v>6.8679600000000019E-3</v>
          </cell>
          <cell r="AG221">
            <v>1.9871999999999997E-3</v>
          </cell>
        </row>
        <row r="222">
          <cell r="P222">
            <v>1</v>
          </cell>
          <cell r="W222">
            <v>104.16566616482811</v>
          </cell>
          <cell r="X222">
            <v>102.70830067559274</v>
          </cell>
          <cell r="Y222">
            <v>8.3841084418291203</v>
          </cell>
          <cell r="Z222">
            <v>1.4915921377500003</v>
          </cell>
          <cell r="AA222">
            <v>0.43158257999999988</v>
          </cell>
          <cell r="AC222">
            <v>0.47962550249999997</v>
          </cell>
          <cell r="AD222">
            <v>0.47291513735919999</v>
          </cell>
          <cell r="AE222">
            <v>3.8604200140800002E-2</v>
          </cell>
          <cell r="AF222">
            <v>6.8679600000000019E-3</v>
          </cell>
          <cell r="AG222">
            <v>1.9871999999999997E-3</v>
          </cell>
        </row>
        <row r="223">
          <cell r="P223">
            <v>1</v>
          </cell>
          <cell r="W223">
            <v>103.47320684559372</v>
          </cell>
          <cell r="X223">
            <v>102.02552944603039</v>
          </cell>
          <cell r="Y223">
            <v>8.3283736278758393</v>
          </cell>
          <cell r="Z223">
            <v>1.4816765205000002</v>
          </cell>
          <cell r="AA223">
            <v>0.42871355999999983</v>
          </cell>
          <cell r="AC223">
            <v>0.47962550249999997</v>
          </cell>
          <cell r="AD223">
            <v>0.47291513735919999</v>
          </cell>
          <cell r="AE223">
            <v>3.8604200140800002E-2</v>
          </cell>
          <cell r="AF223">
            <v>6.8679600000000019E-3</v>
          </cell>
          <cell r="AG223">
            <v>1.9871999999999997E-3</v>
          </cell>
        </row>
        <row r="224">
          <cell r="P224">
            <v>1</v>
          </cell>
          <cell r="W224">
            <v>102.78074752635935</v>
          </cell>
          <cell r="X224">
            <v>101.34275821646804</v>
          </cell>
          <cell r="Y224">
            <v>8.2726388139225584</v>
          </cell>
          <cell r="Z224">
            <v>1.4717609032500001</v>
          </cell>
          <cell r="AA224">
            <v>0.42584453999999988</v>
          </cell>
          <cell r="AC224">
            <v>0.47962550249999997</v>
          </cell>
          <cell r="AD224">
            <v>0.47291513735919999</v>
          </cell>
          <cell r="AE224">
            <v>3.8604200140800002E-2</v>
          </cell>
          <cell r="AF224">
            <v>6.8679600000000019E-3</v>
          </cell>
          <cell r="AG224">
            <v>1.9871999999999997E-3</v>
          </cell>
        </row>
        <row r="225">
          <cell r="P225">
            <v>1</v>
          </cell>
          <cell r="W225">
            <v>102.08828820712499</v>
          </cell>
          <cell r="X225">
            <v>100.65998698690572</v>
          </cell>
          <cell r="Y225">
            <v>8.216903999969281</v>
          </cell>
          <cell r="Z225">
            <v>1.4618452860000004</v>
          </cell>
          <cell r="AA225">
            <v>0.42297551999999994</v>
          </cell>
          <cell r="AC225">
            <v>0.47962550249999997</v>
          </cell>
          <cell r="AD225">
            <v>0.47291513735919999</v>
          </cell>
          <cell r="AE225">
            <v>3.8604200140800002E-2</v>
          </cell>
          <cell r="AF225">
            <v>6.8679600000000019E-3</v>
          </cell>
          <cell r="AG225">
            <v>1.9871999999999997E-3</v>
          </cell>
        </row>
        <row r="226">
          <cell r="P226">
            <v>1</v>
          </cell>
          <cell r="W226">
            <v>101.3958288878906</v>
          </cell>
          <cell r="X226">
            <v>99.977215757343359</v>
          </cell>
          <cell r="Y226">
            <v>8.1611691860160001</v>
          </cell>
          <cell r="Z226">
            <v>1.4519296687500003</v>
          </cell>
          <cell r="AA226">
            <v>0.42010649999999988</v>
          </cell>
          <cell r="AC226">
            <v>0.47962550249999997</v>
          </cell>
          <cell r="AD226">
            <v>0.47291513735919999</v>
          </cell>
          <cell r="AE226">
            <v>3.8604200140800002E-2</v>
          </cell>
          <cell r="AF226">
            <v>6.8679600000000019E-3</v>
          </cell>
          <cell r="AG226">
            <v>1.9871999999999997E-3</v>
          </cell>
        </row>
        <row r="227">
          <cell r="P227">
            <v>1</v>
          </cell>
          <cell r="W227">
            <v>100.70336956865623</v>
          </cell>
          <cell r="X227">
            <v>99.29444452778101</v>
          </cell>
          <cell r="Y227">
            <v>8.1054343720627191</v>
          </cell>
          <cell r="Z227">
            <v>1.4420140515000002</v>
          </cell>
          <cell r="AA227">
            <v>0.41723747999999988</v>
          </cell>
          <cell r="AC227">
            <v>0.47962550249999997</v>
          </cell>
          <cell r="AD227">
            <v>0.47291513735919999</v>
          </cell>
          <cell r="AE227">
            <v>3.8604200140800002E-2</v>
          </cell>
          <cell r="AF227">
            <v>6.8679600000000019E-3</v>
          </cell>
          <cell r="AG227">
            <v>1.9871999999999997E-3</v>
          </cell>
        </row>
        <row r="228">
          <cell r="P228">
            <v>1</v>
          </cell>
          <cell r="W228">
            <v>100.01091024942184</v>
          </cell>
          <cell r="X228">
            <v>98.611673298218662</v>
          </cell>
          <cell r="Y228">
            <v>8.0496995581094382</v>
          </cell>
          <cell r="Z228">
            <v>1.4320984342500001</v>
          </cell>
          <cell r="AA228">
            <v>0.41436845999999983</v>
          </cell>
          <cell r="AC228">
            <v>0.47962550249999997</v>
          </cell>
          <cell r="AD228">
            <v>0.47291513735919999</v>
          </cell>
          <cell r="AE228">
            <v>3.8604200140800002E-2</v>
          </cell>
          <cell r="AF228">
            <v>6.8679600000000019E-3</v>
          </cell>
          <cell r="AG228">
            <v>1.9871999999999997E-3</v>
          </cell>
        </row>
        <row r="229">
          <cell r="P229">
            <v>1</v>
          </cell>
          <cell r="W229">
            <v>99.318450930187481</v>
          </cell>
          <cell r="X229">
            <v>97.928902068656313</v>
          </cell>
          <cell r="Y229">
            <v>7.993964744156159</v>
          </cell>
          <cell r="Z229">
            <v>1.4221828170000002</v>
          </cell>
          <cell r="AA229">
            <v>0.41149943999999988</v>
          </cell>
          <cell r="AC229">
            <v>0.47962550249999997</v>
          </cell>
          <cell r="AD229">
            <v>0.47291513735919999</v>
          </cell>
          <cell r="AE229">
            <v>3.8604200140800002E-2</v>
          </cell>
          <cell r="AF229">
            <v>6.8679600000000019E-3</v>
          </cell>
          <cell r="AG229">
            <v>1.9871999999999997E-3</v>
          </cell>
        </row>
        <row r="230">
          <cell r="P230">
            <v>1</v>
          </cell>
          <cell r="W230">
            <v>98.625991610953093</v>
          </cell>
          <cell r="X230">
            <v>97.246130839093965</v>
          </cell>
          <cell r="Y230">
            <v>7.938229930202878</v>
          </cell>
          <cell r="Z230">
            <v>1.41226719975</v>
          </cell>
          <cell r="AA230">
            <v>0.40863041999999983</v>
          </cell>
          <cell r="AC230">
            <v>0.47962550249999997</v>
          </cell>
          <cell r="AD230">
            <v>0.47291513735919999</v>
          </cell>
          <cell r="AE230">
            <v>3.8604200140800002E-2</v>
          </cell>
          <cell r="AF230">
            <v>6.8679600000000019E-3</v>
          </cell>
          <cell r="AG230">
            <v>1.9871999999999997E-3</v>
          </cell>
        </row>
        <row r="231">
          <cell r="P231">
            <v>1</v>
          </cell>
          <cell r="W231">
            <v>97.933532291718734</v>
          </cell>
          <cell r="X231">
            <v>96.563359609531631</v>
          </cell>
          <cell r="Y231">
            <v>7.8824951162495989</v>
          </cell>
          <cell r="Z231">
            <v>1.4023515825000001</v>
          </cell>
          <cell r="AA231">
            <v>0.40576139999999988</v>
          </cell>
          <cell r="AC231">
            <v>0.47962550249999997</v>
          </cell>
          <cell r="AD231">
            <v>0.47291513735919999</v>
          </cell>
          <cell r="AE231">
            <v>3.8604200140800002E-2</v>
          </cell>
          <cell r="AF231">
            <v>6.8679600000000019E-3</v>
          </cell>
          <cell r="AG231">
            <v>1.9871999999999997E-3</v>
          </cell>
        </row>
        <row r="232">
          <cell r="P232">
            <v>1</v>
          </cell>
          <cell r="W232">
            <v>97.362253353350368</v>
          </cell>
          <cell r="X232">
            <v>96.00007334514271</v>
          </cell>
          <cell r="Y232">
            <v>7.8365138947381432</v>
          </cell>
          <cell r="Z232">
            <v>1.3941711982687504</v>
          </cell>
          <cell r="AA232">
            <v>0.40339445849999989</v>
          </cell>
          <cell r="AC232">
            <v>0.47962550249999997</v>
          </cell>
          <cell r="AD232">
            <v>0.47291513735919999</v>
          </cell>
          <cell r="AE232">
            <v>3.8604200140800002E-2</v>
          </cell>
          <cell r="AF232">
            <v>6.8679600000000019E-3</v>
          </cell>
          <cell r="AG232">
            <v>1.9871999999999997E-3</v>
          </cell>
        </row>
        <row r="233">
          <cell r="P233">
            <v>1</v>
          </cell>
          <cell r="W233">
            <v>96.790974414982003</v>
          </cell>
          <cell r="X233">
            <v>95.43678708075376</v>
          </cell>
          <cell r="Y233">
            <v>7.7905326732266866</v>
          </cell>
          <cell r="Z233">
            <v>1.3859908140375001</v>
          </cell>
          <cell r="AA233">
            <v>0.40102751699999983</v>
          </cell>
          <cell r="AC233">
            <v>0.47962550249999997</v>
          </cell>
          <cell r="AD233">
            <v>0.47291513735919999</v>
          </cell>
          <cell r="AE233">
            <v>3.8604200140800002E-2</v>
          </cell>
          <cell r="AF233">
            <v>6.8679600000000019E-3</v>
          </cell>
          <cell r="AG233">
            <v>1.9871999999999997E-3</v>
          </cell>
        </row>
        <row r="234">
          <cell r="P234">
            <v>1</v>
          </cell>
          <cell r="W234">
            <v>96.219695476613651</v>
          </cell>
          <cell r="X234">
            <v>94.873500816364825</v>
          </cell>
          <cell r="Y234">
            <v>7.744551451715231</v>
          </cell>
          <cell r="Z234">
            <v>1.3778104298062501</v>
          </cell>
          <cell r="AA234">
            <v>0.39866057549999989</v>
          </cell>
          <cell r="AC234">
            <v>0.47962550249999997</v>
          </cell>
          <cell r="AD234">
            <v>0.47291513735919999</v>
          </cell>
          <cell r="AE234">
            <v>3.8604200140800002E-2</v>
          </cell>
          <cell r="AF234">
            <v>6.8679600000000019E-3</v>
          </cell>
          <cell r="AG234">
            <v>1.9871999999999997E-3</v>
          </cell>
        </row>
        <row r="235">
          <cell r="P235">
            <v>1</v>
          </cell>
          <cell r="W235">
            <v>95.648416538245286</v>
          </cell>
          <cell r="X235">
            <v>94.310214551975889</v>
          </cell>
          <cell r="Y235">
            <v>7.6985702302037753</v>
          </cell>
          <cell r="Z235">
            <v>1.3696300455750001</v>
          </cell>
          <cell r="AA235">
            <v>0.39629363399999989</v>
          </cell>
          <cell r="AC235">
            <v>0.47962550249999997</v>
          </cell>
          <cell r="AD235">
            <v>0.47291513735919999</v>
          </cell>
          <cell r="AE235">
            <v>3.8604200140800002E-2</v>
          </cell>
          <cell r="AF235">
            <v>6.8679600000000019E-3</v>
          </cell>
          <cell r="AG235">
            <v>1.9871999999999997E-3</v>
          </cell>
        </row>
        <row r="236">
          <cell r="P236">
            <v>1</v>
          </cell>
          <cell r="W236">
            <v>95.07713759987692</v>
          </cell>
          <cell r="X236">
            <v>93.746928287586954</v>
          </cell>
          <cell r="Y236">
            <v>7.6525890086923187</v>
          </cell>
          <cell r="Z236">
            <v>1.3614496613437501</v>
          </cell>
          <cell r="AA236">
            <v>0.39392669249999984</v>
          </cell>
          <cell r="AC236">
            <v>0.47962550249999997</v>
          </cell>
          <cell r="AD236">
            <v>0.47291513735919999</v>
          </cell>
          <cell r="AE236">
            <v>3.8604200140800002E-2</v>
          </cell>
          <cell r="AF236">
            <v>6.8679600000000019E-3</v>
          </cell>
          <cell r="AG236">
            <v>1.9871999999999997E-3</v>
          </cell>
        </row>
        <row r="237">
          <cell r="P237">
            <v>1</v>
          </cell>
          <cell r="W237">
            <v>94.505858661508569</v>
          </cell>
          <cell r="X237">
            <v>93.183642023198018</v>
          </cell>
          <cell r="Y237">
            <v>7.6066077871808631</v>
          </cell>
          <cell r="Z237">
            <v>1.3532692771125001</v>
          </cell>
          <cell r="AA237">
            <v>0.39155975099999984</v>
          </cell>
          <cell r="AC237">
            <v>0.47962550249999997</v>
          </cell>
          <cell r="AD237">
            <v>0.47291513735919999</v>
          </cell>
          <cell r="AE237">
            <v>3.8604200140800002E-2</v>
          </cell>
          <cell r="AF237">
            <v>6.8679600000000019E-3</v>
          </cell>
          <cell r="AG237">
            <v>1.9871999999999997E-3</v>
          </cell>
        </row>
        <row r="238">
          <cell r="P238">
            <v>1</v>
          </cell>
          <cell r="W238">
            <v>93.934579723140203</v>
          </cell>
          <cell r="X238">
            <v>92.620355758809083</v>
          </cell>
          <cell r="Y238">
            <v>7.5606265656694065</v>
          </cell>
          <cell r="Z238">
            <v>1.3450888928812501</v>
          </cell>
          <cell r="AA238">
            <v>0.38919280949999985</v>
          </cell>
          <cell r="AC238">
            <v>0.47962550249999997</v>
          </cell>
          <cell r="AD238">
            <v>0.47291513735919999</v>
          </cell>
          <cell r="AE238">
            <v>3.8604200140800002E-2</v>
          </cell>
          <cell r="AF238">
            <v>6.8679600000000019E-3</v>
          </cell>
          <cell r="AG238">
            <v>1.9871999999999997E-3</v>
          </cell>
        </row>
        <row r="239">
          <cell r="P239">
            <v>1</v>
          </cell>
          <cell r="W239">
            <v>93.363300784771852</v>
          </cell>
          <cell r="X239">
            <v>92.057069494420162</v>
          </cell>
          <cell r="Y239">
            <v>7.5146453441579508</v>
          </cell>
          <cell r="Z239">
            <v>1.3369085086500001</v>
          </cell>
          <cell r="AA239">
            <v>0.38682586799999991</v>
          </cell>
          <cell r="AC239">
            <v>0.47962550249999997</v>
          </cell>
          <cell r="AD239">
            <v>0.47291513735919999</v>
          </cell>
          <cell r="AE239">
            <v>3.8604200140800002E-2</v>
          </cell>
          <cell r="AF239">
            <v>6.8679600000000019E-3</v>
          </cell>
          <cell r="AG239">
            <v>1.9871999999999997E-3</v>
          </cell>
        </row>
        <row r="240">
          <cell r="P240">
            <v>1</v>
          </cell>
          <cell r="W240">
            <v>92.792021846403486</v>
          </cell>
          <cell r="X240">
            <v>91.493783230031212</v>
          </cell>
          <cell r="Y240">
            <v>7.4686641226464943</v>
          </cell>
          <cell r="Z240">
            <v>1.3287281244187501</v>
          </cell>
          <cell r="AA240">
            <v>0.38445892649999985</v>
          </cell>
          <cell r="AC240">
            <v>0.47962550249999997</v>
          </cell>
          <cell r="AD240">
            <v>0.47291513735919999</v>
          </cell>
          <cell r="AE240">
            <v>3.8604200140800002E-2</v>
          </cell>
          <cell r="AF240">
            <v>6.8679600000000019E-3</v>
          </cell>
          <cell r="AG240">
            <v>1.9871999999999997E-3</v>
          </cell>
        </row>
        <row r="241">
          <cell r="P241">
            <v>1</v>
          </cell>
          <cell r="W241">
            <v>92.220742908035135</v>
          </cell>
          <cell r="X241">
            <v>90.930496965642277</v>
          </cell>
          <cell r="Y241">
            <v>7.4226829011350386</v>
          </cell>
          <cell r="Z241">
            <v>1.3205477401875001</v>
          </cell>
          <cell r="AA241">
            <v>0.38209198499999986</v>
          </cell>
          <cell r="AC241">
            <v>0.47962550249999997</v>
          </cell>
          <cell r="AD241">
            <v>0.47291513735919999</v>
          </cell>
          <cell r="AE241">
            <v>3.8604200140800002E-2</v>
          </cell>
          <cell r="AF241">
            <v>6.8679600000000019E-3</v>
          </cell>
          <cell r="AG241">
            <v>1.9871999999999997E-3</v>
          </cell>
        </row>
        <row r="242">
          <cell r="P242">
            <v>1</v>
          </cell>
          <cell r="W242">
            <v>91.649463969666769</v>
          </cell>
          <cell r="X242">
            <v>90.367210701253342</v>
          </cell>
          <cell r="Y242">
            <v>7.3767016796235829</v>
          </cell>
          <cell r="Z242">
            <v>1.3123673559562501</v>
          </cell>
          <cell r="AA242">
            <v>0.37972504349999986</v>
          </cell>
          <cell r="AC242">
            <v>0.47962550249999997</v>
          </cell>
          <cell r="AD242">
            <v>0.47291513735919999</v>
          </cell>
          <cell r="AE242">
            <v>3.8604200140800002E-2</v>
          </cell>
          <cell r="AF242">
            <v>6.8679600000000019E-3</v>
          </cell>
          <cell r="AG242">
            <v>1.9871999999999997E-3</v>
          </cell>
        </row>
        <row r="243">
          <cell r="P243">
            <v>1</v>
          </cell>
          <cell r="W243">
            <v>91.078185031298403</v>
          </cell>
          <cell r="X243">
            <v>89.803924436864406</v>
          </cell>
          <cell r="Y243">
            <v>7.3307204581121264</v>
          </cell>
          <cell r="Z243">
            <v>1.3041869717249999</v>
          </cell>
          <cell r="AA243">
            <v>0.37735810199999981</v>
          </cell>
          <cell r="AC243">
            <v>0.47962550249999997</v>
          </cell>
          <cell r="AD243">
            <v>0.47291513735919999</v>
          </cell>
          <cell r="AE243">
            <v>3.8604200140800002E-2</v>
          </cell>
          <cell r="AF243">
            <v>6.8679600000000019E-3</v>
          </cell>
          <cell r="AG243">
            <v>1.9871999999999997E-3</v>
          </cell>
        </row>
        <row r="244">
          <cell r="P244">
            <v>1</v>
          </cell>
          <cell r="W244">
            <v>90.506906092930052</v>
          </cell>
          <cell r="X244">
            <v>89.240638172475471</v>
          </cell>
          <cell r="Y244">
            <v>7.2847392366006707</v>
          </cell>
          <cell r="Z244">
            <v>1.2960065874937501</v>
          </cell>
          <cell r="AA244">
            <v>0.37499116049999986</v>
          </cell>
          <cell r="AC244">
            <v>0.47962550249999997</v>
          </cell>
          <cell r="AD244">
            <v>0.47291513735919999</v>
          </cell>
          <cell r="AE244">
            <v>3.8604200140800002E-2</v>
          </cell>
          <cell r="AF244">
            <v>6.8679600000000019E-3</v>
          </cell>
          <cell r="AG244">
            <v>1.9871999999999997E-3</v>
          </cell>
        </row>
        <row r="245">
          <cell r="P245">
            <v>1</v>
          </cell>
          <cell r="W245">
            <v>89.935627154561686</v>
          </cell>
          <cell r="X245">
            <v>88.677351908086536</v>
          </cell>
          <cell r="Y245">
            <v>7.2387580150892141</v>
          </cell>
          <cell r="Z245">
            <v>1.2878262032625001</v>
          </cell>
          <cell r="AA245">
            <v>0.37262421899999987</v>
          </cell>
          <cell r="AC245">
            <v>0.47962550249999997</v>
          </cell>
          <cell r="AD245">
            <v>0.47291513735919999</v>
          </cell>
          <cell r="AE245">
            <v>3.8604200140800002E-2</v>
          </cell>
          <cell r="AF245">
            <v>6.8679600000000019E-3</v>
          </cell>
          <cell r="AG245">
            <v>1.9871999999999997E-3</v>
          </cell>
        </row>
        <row r="246">
          <cell r="P246">
            <v>1</v>
          </cell>
          <cell r="W246">
            <v>89.364348216193335</v>
          </cell>
          <cell r="X246">
            <v>88.114065643697614</v>
          </cell>
          <cell r="Y246">
            <v>7.1927767935777585</v>
          </cell>
          <cell r="Z246">
            <v>1.2796458190312501</v>
          </cell>
          <cell r="AA246">
            <v>0.37025727749999987</v>
          </cell>
          <cell r="AC246">
            <v>0.47962550249999997</v>
          </cell>
          <cell r="AD246">
            <v>0.47291513735919999</v>
          </cell>
          <cell r="AE246">
            <v>3.8604200140800002E-2</v>
          </cell>
          <cell r="AF246">
            <v>6.8679600000000019E-3</v>
          </cell>
          <cell r="AG246">
            <v>1.9871999999999997E-3</v>
          </cell>
        </row>
        <row r="247">
          <cell r="P247">
            <v>1</v>
          </cell>
          <cell r="W247">
            <v>88.793069277824969</v>
          </cell>
          <cell r="X247">
            <v>87.550779379308665</v>
          </cell>
          <cell r="Y247">
            <v>7.1467955720663019</v>
          </cell>
          <cell r="Z247">
            <v>1.2714654347999998</v>
          </cell>
          <cell r="AA247">
            <v>0.36789033599999982</v>
          </cell>
          <cell r="AC247">
            <v>0.47962550249999997</v>
          </cell>
          <cell r="AD247">
            <v>0.47291513735919999</v>
          </cell>
          <cell r="AE247">
            <v>3.8604200140800002E-2</v>
          </cell>
          <cell r="AF247">
            <v>6.8679600000000019E-3</v>
          </cell>
          <cell r="AG247">
            <v>1.9871999999999997E-3</v>
          </cell>
        </row>
        <row r="248">
          <cell r="P248">
            <v>1</v>
          </cell>
          <cell r="W248">
            <v>88.221790339456604</v>
          </cell>
          <cell r="X248">
            <v>86.987493114919729</v>
          </cell>
          <cell r="Y248">
            <v>7.1008143505548462</v>
          </cell>
          <cell r="Z248">
            <v>1.2632850505687501</v>
          </cell>
          <cell r="AA248">
            <v>0.36552339449999982</v>
          </cell>
          <cell r="AC248">
            <v>0.47962550249999997</v>
          </cell>
          <cell r="AD248">
            <v>0.47291513735919999</v>
          </cell>
          <cell r="AE248">
            <v>3.8604200140800002E-2</v>
          </cell>
          <cell r="AF248">
            <v>6.8679600000000019E-3</v>
          </cell>
          <cell r="AG248">
            <v>1.9871999999999997E-3</v>
          </cell>
        </row>
        <row r="249">
          <cell r="P249">
            <v>1</v>
          </cell>
          <cell r="W249">
            <v>87.650511401088266</v>
          </cell>
          <cell r="X249">
            <v>86.424206850530823</v>
          </cell>
          <cell r="Y249">
            <v>7.0548331290433914</v>
          </cell>
          <cell r="Z249">
            <v>1.2551046663375003</v>
          </cell>
          <cell r="AA249">
            <v>0.36315645299999993</v>
          </cell>
          <cell r="AC249">
            <v>0.47962550249999997</v>
          </cell>
          <cell r="AD249">
            <v>0.47291513735919999</v>
          </cell>
          <cell r="AE249">
            <v>3.8604200140800002E-2</v>
          </cell>
          <cell r="AF249">
            <v>6.8679600000000019E-3</v>
          </cell>
          <cell r="AG249">
            <v>1.9871999999999997E-3</v>
          </cell>
        </row>
        <row r="250">
          <cell r="P250">
            <v>1</v>
          </cell>
          <cell r="W250">
            <v>87.079232462719887</v>
          </cell>
          <cell r="X250">
            <v>85.860920586141859</v>
          </cell>
          <cell r="Y250">
            <v>7.008851907531934</v>
          </cell>
          <cell r="Z250">
            <v>1.2469242821062498</v>
          </cell>
          <cell r="AA250">
            <v>0.36078951149999983</v>
          </cell>
          <cell r="AC250">
            <v>0.47962550249999997</v>
          </cell>
          <cell r="AD250">
            <v>0.47291513735919999</v>
          </cell>
          <cell r="AE250">
            <v>3.8604200140800002E-2</v>
          </cell>
          <cell r="AF250">
            <v>6.8679600000000019E-3</v>
          </cell>
          <cell r="AG250">
            <v>1.9871999999999997E-3</v>
          </cell>
        </row>
        <row r="251">
          <cell r="P251">
            <v>1</v>
          </cell>
          <cell r="W251">
            <v>86.507953524351535</v>
          </cell>
          <cell r="X251">
            <v>85.297634321752938</v>
          </cell>
          <cell r="Y251">
            <v>6.9628706860204792</v>
          </cell>
          <cell r="Z251">
            <v>1.2387438978750001</v>
          </cell>
          <cell r="AA251">
            <v>0.35842256999999988</v>
          </cell>
          <cell r="AC251">
            <v>0.47962550249999997</v>
          </cell>
          <cell r="AD251">
            <v>0.47291513735919999</v>
          </cell>
          <cell r="AE251">
            <v>3.8604200140800002E-2</v>
          </cell>
          <cell r="AF251">
            <v>6.8679600000000019E-3</v>
          </cell>
          <cell r="AG251">
            <v>1.9871999999999997E-3</v>
          </cell>
        </row>
        <row r="252">
          <cell r="P252">
            <v>1</v>
          </cell>
          <cell r="W252">
            <v>85.936674585983184</v>
          </cell>
          <cell r="X252">
            <v>84.734348057364002</v>
          </cell>
          <cell r="Y252">
            <v>6.9168894645090235</v>
          </cell>
          <cell r="Z252">
            <v>1.2305635136437501</v>
          </cell>
          <cell r="AA252">
            <v>0.35605562849999989</v>
          </cell>
          <cell r="AC252">
            <v>0.47962550249999997</v>
          </cell>
          <cell r="AD252">
            <v>0.47291513735919999</v>
          </cell>
          <cell r="AE252">
            <v>3.8604200140800002E-2</v>
          </cell>
          <cell r="AF252">
            <v>6.8679600000000019E-3</v>
          </cell>
          <cell r="AG252">
            <v>1.9871999999999997E-3</v>
          </cell>
        </row>
        <row r="253">
          <cell r="P253">
            <v>1</v>
          </cell>
          <cell r="W253">
            <v>85.365395647614818</v>
          </cell>
          <cell r="X253">
            <v>84.171061792975067</v>
          </cell>
          <cell r="Y253">
            <v>6.8709082429975661</v>
          </cell>
          <cell r="Z253">
            <v>1.2223831294125</v>
          </cell>
          <cell r="AA253">
            <v>0.35368868699999984</v>
          </cell>
          <cell r="AC253">
            <v>0.47962550249999997</v>
          </cell>
          <cell r="AD253">
            <v>0.47291513735919999</v>
          </cell>
          <cell r="AE253">
            <v>3.8604200140800002E-2</v>
          </cell>
          <cell r="AF253">
            <v>6.8679600000000019E-3</v>
          </cell>
          <cell r="AG253">
            <v>1.9871999999999997E-3</v>
          </cell>
        </row>
        <row r="254">
          <cell r="P254">
            <v>1</v>
          </cell>
          <cell r="W254">
            <v>84.794116709246453</v>
          </cell>
          <cell r="X254">
            <v>83.607775528586131</v>
          </cell>
          <cell r="Y254">
            <v>6.8249270214861104</v>
          </cell>
          <cell r="Z254">
            <v>1.21420274518125</v>
          </cell>
          <cell r="AA254">
            <v>0.35132174549999989</v>
          </cell>
          <cell r="AC254">
            <v>0.47962550249999997</v>
          </cell>
          <cell r="AD254">
            <v>0.47291513735919999</v>
          </cell>
          <cell r="AE254">
            <v>3.8604200140800002E-2</v>
          </cell>
          <cell r="AF254">
            <v>6.8679600000000019E-3</v>
          </cell>
          <cell r="AG254">
            <v>1.9871999999999997E-3</v>
          </cell>
        </row>
        <row r="255">
          <cell r="P255">
            <v>1</v>
          </cell>
          <cell r="W255">
            <v>84.222837770878101</v>
          </cell>
          <cell r="X255">
            <v>83.044489264197196</v>
          </cell>
          <cell r="Y255">
            <v>6.7789457999746547</v>
          </cell>
          <cell r="Z255">
            <v>1.20602236095</v>
          </cell>
          <cell r="AA255">
            <v>0.3489548039999999</v>
          </cell>
          <cell r="AC255">
            <v>0.47962550249999997</v>
          </cell>
          <cell r="AD255">
            <v>0.47291513735919999</v>
          </cell>
          <cell r="AE255">
            <v>3.8604200140800002E-2</v>
          </cell>
          <cell r="AF255">
            <v>6.8679600000000019E-3</v>
          </cell>
          <cell r="AG255">
            <v>1.9871999999999997E-3</v>
          </cell>
        </row>
        <row r="256">
          <cell r="P256">
            <v>1</v>
          </cell>
          <cell r="W256">
            <v>83.651558832509735</v>
          </cell>
          <cell r="X256">
            <v>82.481202999808261</v>
          </cell>
          <cell r="Y256">
            <v>6.7329645784631982</v>
          </cell>
          <cell r="Z256">
            <v>1.19784197671875</v>
          </cell>
          <cell r="AA256">
            <v>0.34658786249999984</v>
          </cell>
          <cell r="AC256">
            <v>0.47962550249999997</v>
          </cell>
          <cell r="AD256">
            <v>0.47291513735919999</v>
          </cell>
          <cell r="AE256">
            <v>3.8604200140800002E-2</v>
          </cell>
          <cell r="AF256">
            <v>6.8679600000000019E-3</v>
          </cell>
          <cell r="AG256">
            <v>1.9871999999999997E-3</v>
          </cell>
        </row>
        <row r="257">
          <cell r="P257">
            <v>1</v>
          </cell>
          <cell r="W257">
            <v>83.08027989414137</v>
          </cell>
          <cell r="X257">
            <v>81.917916735419325</v>
          </cell>
          <cell r="Y257">
            <v>6.6869833569517425</v>
          </cell>
          <cell r="Z257">
            <v>1.1896615924875</v>
          </cell>
          <cell r="AA257">
            <v>0.34422092099999985</v>
          </cell>
          <cell r="AC257">
            <v>0.47962550249999997</v>
          </cell>
          <cell r="AD257">
            <v>0.47291513735919999</v>
          </cell>
          <cell r="AE257">
            <v>3.8604200140800002E-2</v>
          </cell>
          <cell r="AF257">
            <v>6.8679600000000019E-3</v>
          </cell>
          <cell r="AG257">
            <v>1.9871999999999997E-3</v>
          </cell>
        </row>
        <row r="258">
          <cell r="P258">
            <v>1</v>
          </cell>
          <cell r="W258">
            <v>82.509000955773018</v>
          </cell>
          <cell r="X258">
            <v>81.35463047103039</v>
          </cell>
          <cell r="Y258">
            <v>6.6410021354402868</v>
          </cell>
          <cell r="Z258">
            <v>1.18148120825625</v>
          </cell>
          <cell r="AA258">
            <v>0.34185397949999985</v>
          </cell>
          <cell r="AC258">
            <v>0.47962550249999997</v>
          </cell>
          <cell r="AD258">
            <v>0.47291513735919999</v>
          </cell>
          <cell r="AE258">
            <v>3.8604200140800002E-2</v>
          </cell>
          <cell r="AF258">
            <v>6.8679600000000019E-3</v>
          </cell>
          <cell r="AG258">
            <v>1.9871999999999997E-3</v>
          </cell>
        </row>
        <row r="259">
          <cell r="P259">
            <v>1</v>
          </cell>
          <cell r="W259">
            <v>81.937722017404667</v>
          </cell>
          <cell r="X259">
            <v>80.791344206641455</v>
          </cell>
          <cell r="Y259">
            <v>6.5950209139288312</v>
          </cell>
          <cell r="Z259">
            <v>1.173300824025</v>
          </cell>
          <cell r="AA259">
            <v>0.33948703799999991</v>
          </cell>
          <cell r="AC259">
            <v>0.47962550249999997</v>
          </cell>
          <cell r="AD259">
            <v>0.47291513735919999</v>
          </cell>
          <cell r="AE259">
            <v>3.8604200140800002E-2</v>
          </cell>
          <cell r="AF259">
            <v>6.8679600000000019E-3</v>
          </cell>
          <cell r="AG259">
            <v>1.9871999999999997E-3</v>
          </cell>
        </row>
        <row r="260">
          <cell r="P260">
            <v>1</v>
          </cell>
          <cell r="W260">
            <v>81.366443079036301</v>
          </cell>
          <cell r="X260">
            <v>80.228057942252519</v>
          </cell>
          <cell r="Y260">
            <v>6.5490396924173737</v>
          </cell>
          <cell r="Z260">
            <v>1.16512043979375</v>
          </cell>
          <cell r="AA260">
            <v>0.33712009649999986</v>
          </cell>
          <cell r="AC260">
            <v>0.47962550249999997</v>
          </cell>
          <cell r="AD260">
            <v>0.47291513735919999</v>
          </cell>
          <cell r="AE260">
            <v>3.8604200140800002E-2</v>
          </cell>
          <cell r="AF260">
            <v>6.8679600000000019E-3</v>
          </cell>
          <cell r="AG260">
            <v>1.9871999999999997E-3</v>
          </cell>
        </row>
        <row r="261">
          <cell r="P261">
            <v>1</v>
          </cell>
          <cell r="W261">
            <v>80.795164140667936</v>
          </cell>
          <cell r="X261">
            <v>79.664771677863584</v>
          </cell>
          <cell r="Y261">
            <v>6.503058470905918</v>
          </cell>
          <cell r="Z261">
            <v>1.1569400555625</v>
          </cell>
          <cell r="AA261">
            <v>0.33475315499999986</v>
          </cell>
          <cell r="AC261">
            <v>0.47962550249999997</v>
          </cell>
          <cell r="AD261">
            <v>0.47291513735919999</v>
          </cell>
          <cell r="AE261">
            <v>3.8604200140800002E-2</v>
          </cell>
          <cell r="AF261">
            <v>6.8679600000000019E-3</v>
          </cell>
          <cell r="AG261">
            <v>1.9871999999999997E-3</v>
          </cell>
        </row>
        <row r="262">
          <cell r="P262">
            <v>1</v>
          </cell>
          <cell r="W262">
            <v>80.323859016514049</v>
          </cell>
          <cell r="X262">
            <v>79.200060509742727</v>
          </cell>
          <cell r="Y262">
            <v>6.4651239631589679</v>
          </cell>
          <cell r="Z262">
            <v>1.1501912385717188</v>
          </cell>
          <cell r="AA262">
            <v>0.33280042826249989</v>
          </cell>
          <cell r="AC262">
            <v>0.47962550249999997</v>
          </cell>
          <cell r="AD262">
            <v>0.47291513735919999</v>
          </cell>
          <cell r="AE262">
            <v>3.8604200140800002E-2</v>
          </cell>
          <cell r="AF262">
            <v>6.8679600000000019E-3</v>
          </cell>
          <cell r="AG262">
            <v>1.9871999999999997E-3</v>
          </cell>
        </row>
        <row r="263">
          <cell r="P263">
            <v>1</v>
          </cell>
          <cell r="W263">
            <v>79.852553892360135</v>
          </cell>
          <cell r="X263">
            <v>78.735349341621841</v>
          </cell>
          <cell r="Y263">
            <v>6.4271894554120159</v>
          </cell>
          <cell r="Z263">
            <v>1.1434424215809373</v>
          </cell>
          <cell r="AA263">
            <v>0.33084770152499982</v>
          </cell>
          <cell r="AC263">
            <v>0.47962550249999997</v>
          </cell>
          <cell r="AD263">
            <v>0.47291513735919999</v>
          </cell>
          <cell r="AE263">
            <v>3.8604200140800002E-2</v>
          </cell>
          <cell r="AF263">
            <v>6.8679600000000019E-3</v>
          </cell>
          <cell r="AG263">
            <v>1.9871999999999997E-3</v>
          </cell>
        </row>
        <row r="264">
          <cell r="P264">
            <v>1</v>
          </cell>
          <cell r="W264">
            <v>79.381248768206262</v>
          </cell>
          <cell r="X264">
            <v>78.270638173500984</v>
          </cell>
          <cell r="Y264">
            <v>6.3892549476650657</v>
          </cell>
          <cell r="Z264">
            <v>1.1366936045901563</v>
          </cell>
          <cell r="AA264">
            <v>0.32889497478749991</v>
          </cell>
          <cell r="AC264">
            <v>0.47962550249999997</v>
          </cell>
          <cell r="AD264">
            <v>0.47291513735919999</v>
          </cell>
          <cell r="AE264">
            <v>3.8604200140800002E-2</v>
          </cell>
          <cell r="AF264">
            <v>6.8679600000000019E-3</v>
          </cell>
          <cell r="AG264">
            <v>1.9871999999999997E-3</v>
          </cell>
        </row>
        <row r="265">
          <cell r="P265">
            <v>1</v>
          </cell>
          <cell r="W265">
            <v>78.909943644052362</v>
          </cell>
          <cell r="X265">
            <v>77.805927005380113</v>
          </cell>
          <cell r="Y265">
            <v>6.3513204399181138</v>
          </cell>
          <cell r="Z265">
            <v>1.1299447875993751</v>
          </cell>
          <cell r="AA265">
            <v>0.32694224804999988</v>
          </cell>
          <cell r="AC265">
            <v>0.47962550249999997</v>
          </cell>
          <cell r="AD265">
            <v>0.47291513735919999</v>
          </cell>
          <cell r="AE265">
            <v>3.8604200140800002E-2</v>
          </cell>
          <cell r="AF265">
            <v>6.8679600000000019E-3</v>
          </cell>
          <cell r="AG265">
            <v>1.9871999999999997E-3</v>
          </cell>
        </row>
        <row r="266">
          <cell r="P266">
            <v>1</v>
          </cell>
          <cell r="W266">
            <v>78.438638519898461</v>
          </cell>
          <cell r="X266">
            <v>77.341215837259227</v>
          </cell>
          <cell r="Y266">
            <v>6.3133859321711627</v>
          </cell>
          <cell r="Z266">
            <v>1.1231959706085937</v>
          </cell>
          <cell r="AA266">
            <v>0.32498952131249986</v>
          </cell>
          <cell r="AC266">
            <v>0.47962550249999997</v>
          </cell>
          <cell r="AD266">
            <v>0.47291513735919999</v>
          </cell>
          <cell r="AE266">
            <v>3.8604200140800002E-2</v>
          </cell>
          <cell r="AF266">
            <v>6.8679600000000019E-3</v>
          </cell>
          <cell r="AG266">
            <v>1.9871999999999997E-3</v>
          </cell>
        </row>
        <row r="267">
          <cell r="P267">
            <v>1</v>
          </cell>
          <cell r="W267">
            <v>77.967333395744561</v>
          </cell>
          <cell r="X267">
            <v>76.876504669138356</v>
          </cell>
          <cell r="Y267">
            <v>6.2754514244242108</v>
          </cell>
          <cell r="Z267">
            <v>1.1164471536178124</v>
          </cell>
          <cell r="AA267">
            <v>0.32303679457499984</v>
          </cell>
          <cell r="AC267">
            <v>0.47962550249999997</v>
          </cell>
          <cell r="AD267">
            <v>0.47291513735919999</v>
          </cell>
          <cell r="AE267">
            <v>3.8604200140800002E-2</v>
          </cell>
          <cell r="AF267">
            <v>6.8679600000000019E-3</v>
          </cell>
          <cell r="AG267">
            <v>1.9871999999999997E-3</v>
          </cell>
        </row>
        <row r="268">
          <cell r="P268">
            <v>1</v>
          </cell>
          <cell r="W268">
            <v>77.49602827159066</v>
          </cell>
          <cell r="X268">
            <v>76.411793501017485</v>
          </cell>
          <cell r="Y268">
            <v>6.2375169166772597</v>
          </cell>
          <cell r="Z268">
            <v>1.1096983366270312</v>
          </cell>
          <cell r="AA268">
            <v>0.32108406783749988</v>
          </cell>
          <cell r="AC268">
            <v>0.47962550249999997</v>
          </cell>
          <cell r="AD268">
            <v>0.47291513735919999</v>
          </cell>
          <cell r="AE268">
            <v>3.8604200140800002E-2</v>
          </cell>
          <cell r="AF268">
            <v>6.8679600000000019E-3</v>
          </cell>
          <cell r="AG268">
            <v>1.9871999999999997E-3</v>
          </cell>
        </row>
        <row r="269">
          <cell r="P269">
            <v>1</v>
          </cell>
          <cell r="W269">
            <v>77.02472314743676</v>
          </cell>
          <cell r="X269">
            <v>75.947082332896613</v>
          </cell>
          <cell r="Y269">
            <v>6.1995824089303087</v>
          </cell>
          <cell r="Z269">
            <v>1.10294951963625</v>
          </cell>
          <cell r="AA269">
            <v>0.31913134109999985</v>
          </cell>
          <cell r="AC269">
            <v>0.47962550249999997</v>
          </cell>
          <cell r="AD269">
            <v>0.47291513735919999</v>
          </cell>
          <cell r="AE269">
            <v>3.8604200140800002E-2</v>
          </cell>
          <cell r="AF269">
            <v>6.8679600000000019E-3</v>
          </cell>
          <cell r="AG269">
            <v>1.9871999999999997E-3</v>
          </cell>
        </row>
        <row r="270">
          <cell r="P270">
            <v>1</v>
          </cell>
          <cell r="W270">
            <v>76.553418023282873</v>
          </cell>
          <cell r="X270">
            <v>75.482371164775756</v>
          </cell>
          <cell r="Y270">
            <v>6.1616479011833585</v>
          </cell>
          <cell r="Z270">
            <v>1.0962007026454688</v>
          </cell>
          <cell r="AA270">
            <v>0.31717861436249989</v>
          </cell>
          <cell r="AC270">
            <v>0.47962550249999997</v>
          </cell>
          <cell r="AD270">
            <v>0.47291513735919999</v>
          </cell>
          <cell r="AE270">
            <v>3.8604200140800002E-2</v>
          </cell>
          <cell r="AF270">
            <v>6.8679600000000019E-3</v>
          </cell>
          <cell r="AG270">
            <v>1.9871999999999997E-3</v>
          </cell>
        </row>
        <row r="271">
          <cell r="P271">
            <v>1</v>
          </cell>
          <cell r="W271">
            <v>76.082112899128973</v>
          </cell>
          <cell r="X271">
            <v>75.017659996654871</v>
          </cell>
          <cell r="Y271">
            <v>6.1237133934364056</v>
          </cell>
          <cell r="Z271">
            <v>1.0894518856546873</v>
          </cell>
          <cell r="AA271">
            <v>0.31522588762499981</v>
          </cell>
          <cell r="AC271">
            <v>0.47962550249999997</v>
          </cell>
          <cell r="AD271">
            <v>0.47291513735919999</v>
          </cell>
          <cell r="AE271">
            <v>3.8604200140800002E-2</v>
          </cell>
          <cell r="AF271">
            <v>6.8679600000000019E-3</v>
          </cell>
          <cell r="AG271">
            <v>1.9871999999999997E-3</v>
          </cell>
        </row>
        <row r="272">
          <cell r="P272">
            <v>1</v>
          </cell>
          <cell r="W272">
            <v>75.610807774975086</v>
          </cell>
          <cell r="X272">
            <v>74.552948828534014</v>
          </cell>
          <cell r="Y272">
            <v>6.0857788856894555</v>
          </cell>
          <cell r="Z272">
            <v>1.0827030686639063</v>
          </cell>
          <cell r="AA272">
            <v>0.3132731608874999</v>
          </cell>
          <cell r="AC272">
            <v>0.47962550249999997</v>
          </cell>
          <cell r="AD272">
            <v>0.47291513735919999</v>
          </cell>
          <cell r="AE272">
            <v>3.8604200140800002E-2</v>
          </cell>
          <cell r="AF272">
            <v>6.8679600000000019E-3</v>
          </cell>
          <cell r="AG272">
            <v>1.9871999999999997E-3</v>
          </cell>
        </row>
        <row r="273">
          <cell r="P273">
            <v>1</v>
          </cell>
          <cell r="W273">
            <v>75.139502650821186</v>
          </cell>
          <cell r="X273">
            <v>74.088237660413128</v>
          </cell>
          <cell r="Y273">
            <v>6.0478443779425044</v>
          </cell>
          <cell r="Z273">
            <v>1.0759542516731251</v>
          </cell>
          <cell r="AA273">
            <v>0.31132043414999988</v>
          </cell>
          <cell r="AC273">
            <v>0.47962550249999997</v>
          </cell>
          <cell r="AD273">
            <v>0.47291513735919999</v>
          </cell>
          <cell r="AE273">
            <v>3.8604200140800002E-2</v>
          </cell>
          <cell r="AF273">
            <v>6.8679600000000019E-3</v>
          </cell>
          <cell r="AG273">
            <v>1.9871999999999997E-3</v>
          </cell>
        </row>
        <row r="274">
          <cell r="P274">
            <v>1</v>
          </cell>
          <cell r="W274">
            <v>74.668197526667285</v>
          </cell>
          <cell r="X274">
            <v>73.623526492292257</v>
          </cell>
          <cell r="Y274">
            <v>6.0099098701955525</v>
          </cell>
          <cell r="Z274">
            <v>1.0692054346823436</v>
          </cell>
          <cell r="AA274">
            <v>0.30936770741249986</v>
          </cell>
          <cell r="AC274">
            <v>0.47962550249999997</v>
          </cell>
          <cell r="AD274">
            <v>0.47291513735919999</v>
          </cell>
          <cell r="AE274">
            <v>3.8604200140800002E-2</v>
          </cell>
          <cell r="AF274">
            <v>6.8679600000000019E-3</v>
          </cell>
          <cell r="AG274">
            <v>1.9871999999999997E-3</v>
          </cell>
        </row>
        <row r="275">
          <cell r="P275">
            <v>1</v>
          </cell>
          <cell r="W275">
            <v>74.196892402513384</v>
          </cell>
          <cell r="X275">
            <v>73.158815324171385</v>
          </cell>
          <cell r="Y275">
            <v>5.9719753624486014</v>
          </cell>
          <cell r="Z275">
            <v>1.0624566176915624</v>
          </cell>
          <cell r="AA275">
            <v>0.30741498067499984</v>
          </cell>
          <cell r="AC275">
            <v>0.47962550249999997</v>
          </cell>
          <cell r="AD275">
            <v>0.47291513735919999</v>
          </cell>
          <cell r="AE275">
            <v>3.8604200140800002E-2</v>
          </cell>
          <cell r="AF275">
            <v>6.8679600000000019E-3</v>
          </cell>
          <cell r="AG275">
            <v>1.9871999999999997E-3</v>
          </cell>
        </row>
        <row r="276">
          <cell r="P276">
            <v>1</v>
          </cell>
          <cell r="W276">
            <v>73.725587278359484</v>
          </cell>
          <cell r="X276">
            <v>72.694104156050514</v>
          </cell>
          <cell r="Y276">
            <v>5.9340408547016503</v>
          </cell>
          <cell r="Z276">
            <v>1.0557078007007812</v>
          </cell>
          <cell r="AA276">
            <v>0.30546225393749982</v>
          </cell>
          <cell r="AC276">
            <v>0.47962550249999997</v>
          </cell>
          <cell r="AD276">
            <v>0.47291513735919999</v>
          </cell>
          <cell r="AE276">
            <v>3.8604200140800002E-2</v>
          </cell>
          <cell r="AF276">
            <v>6.8679600000000019E-3</v>
          </cell>
          <cell r="AG276">
            <v>1.9871999999999997E-3</v>
          </cell>
        </row>
        <row r="277">
          <cell r="P277">
            <v>1</v>
          </cell>
          <cell r="W277">
            <v>73.254282154205583</v>
          </cell>
          <cell r="X277">
            <v>72.229392987929643</v>
          </cell>
          <cell r="Y277">
            <v>5.8961063469546984</v>
          </cell>
          <cell r="Z277">
            <v>1.04895898371</v>
          </cell>
          <cell r="AA277">
            <v>0.30350952719999985</v>
          </cell>
          <cell r="AC277">
            <v>0.47962550249999997</v>
          </cell>
          <cell r="AD277">
            <v>0.47291513735919999</v>
          </cell>
          <cell r="AE277">
            <v>3.8604200140800002E-2</v>
          </cell>
          <cell r="AF277">
            <v>6.8679600000000019E-3</v>
          </cell>
          <cell r="AG277">
            <v>1.9871999999999997E-3</v>
          </cell>
        </row>
        <row r="278">
          <cell r="P278">
            <v>1</v>
          </cell>
          <cell r="W278">
            <v>72.782977030051711</v>
          </cell>
          <cell r="X278">
            <v>71.764681819808786</v>
          </cell>
          <cell r="Y278">
            <v>5.8581718392077482</v>
          </cell>
          <cell r="Z278">
            <v>1.0422101667192187</v>
          </cell>
          <cell r="AA278">
            <v>0.30155680046249989</v>
          </cell>
          <cell r="AC278">
            <v>0.47962550249999997</v>
          </cell>
          <cell r="AD278">
            <v>0.47291513735919999</v>
          </cell>
          <cell r="AE278">
            <v>3.8604200140800002E-2</v>
          </cell>
          <cell r="AF278">
            <v>6.8679600000000019E-3</v>
          </cell>
          <cell r="AG278">
            <v>1.9871999999999997E-3</v>
          </cell>
        </row>
        <row r="279">
          <cell r="P279">
            <v>1</v>
          </cell>
          <cell r="W279">
            <v>72.311671905897811</v>
          </cell>
          <cell r="X279">
            <v>71.299970651687914</v>
          </cell>
          <cell r="Y279">
            <v>5.8202373314607971</v>
          </cell>
          <cell r="Z279">
            <v>1.0354613497284375</v>
          </cell>
          <cell r="AA279">
            <v>0.29960407372499986</v>
          </cell>
          <cell r="AC279">
            <v>0.47962550249999997</v>
          </cell>
          <cell r="AD279">
            <v>0.47291513735919999</v>
          </cell>
          <cell r="AE279">
            <v>3.8604200140800002E-2</v>
          </cell>
          <cell r="AF279">
            <v>6.8679600000000019E-3</v>
          </cell>
          <cell r="AG279">
            <v>1.9871999999999997E-3</v>
          </cell>
        </row>
        <row r="280">
          <cell r="P280">
            <v>1</v>
          </cell>
          <cell r="W280">
            <v>71.84036678174391</v>
          </cell>
          <cell r="X280">
            <v>70.835259483567043</v>
          </cell>
          <cell r="Y280">
            <v>5.7823028237138452</v>
          </cell>
          <cell r="Z280">
            <v>1.0287125327376563</v>
          </cell>
          <cell r="AA280">
            <v>0.29765134698749984</v>
          </cell>
          <cell r="AC280">
            <v>0.47962550249999997</v>
          </cell>
          <cell r="AD280">
            <v>0.47291513735919999</v>
          </cell>
          <cell r="AE280">
            <v>3.8604200140800002E-2</v>
          </cell>
          <cell r="AF280">
            <v>6.8679600000000019E-3</v>
          </cell>
          <cell r="AG280">
            <v>1.9871999999999997E-3</v>
          </cell>
        </row>
        <row r="281">
          <cell r="P281">
            <v>1</v>
          </cell>
          <cell r="W281">
            <v>71.369061657590009</v>
          </cell>
          <cell r="X281">
            <v>70.370548315446158</v>
          </cell>
          <cell r="Y281">
            <v>5.7443683159668941</v>
          </cell>
          <cell r="Z281">
            <v>1.0219637157468748</v>
          </cell>
          <cell r="AA281">
            <v>0.29569862024999988</v>
          </cell>
          <cell r="AC281">
            <v>0.47962550249999997</v>
          </cell>
          <cell r="AD281">
            <v>0.47291513735919999</v>
          </cell>
          <cell r="AE281">
            <v>3.8604200140800002E-2</v>
          </cell>
          <cell r="AF281">
            <v>6.8679600000000019E-3</v>
          </cell>
          <cell r="AG281">
            <v>1.9871999999999997E-3</v>
          </cell>
        </row>
        <row r="282">
          <cell r="P282">
            <v>1</v>
          </cell>
          <cell r="W282">
            <v>70.897756533436109</v>
          </cell>
          <cell r="X282">
            <v>69.905837147325286</v>
          </cell>
          <cell r="Y282">
            <v>5.7064338082199431</v>
          </cell>
          <cell r="Z282">
            <v>1.0152148987560936</v>
          </cell>
          <cell r="AA282">
            <v>0.29374589351249986</v>
          </cell>
          <cell r="AC282">
            <v>0.47962550249999997</v>
          </cell>
          <cell r="AD282">
            <v>0.47291513735919999</v>
          </cell>
          <cell r="AE282">
            <v>3.8604200140800002E-2</v>
          </cell>
          <cell r="AF282">
            <v>6.8679600000000019E-3</v>
          </cell>
          <cell r="AG282">
            <v>1.9871999999999997E-3</v>
          </cell>
        </row>
        <row r="283">
          <cell r="P283">
            <v>1</v>
          </cell>
          <cell r="W283">
            <v>70.426451409282208</v>
          </cell>
          <cell r="X283">
            <v>69.441125979204415</v>
          </cell>
          <cell r="Y283">
            <v>5.6684993004729911</v>
          </cell>
          <cell r="Z283">
            <v>1.0084660817653124</v>
          </cell>
          <cell r="AA283">
            <v>0.29179316677499983</v>
          </cell>
          <cell r="AC283">
            <v>0.47962550249999997</v>
          </cell>
          <cell r="AD283">
            <v>0.47291513735919999</v>
          </cell>
          <cell r="AE283">
            <v>3.8604200140800002E-2</v>
          </cell>
          <cell r="AF283">
            <v>6.8679600000000019E-3</v>
          </cell>
          <cell r="AG283">
            <v>1.9871999999999997E-3</v>
          </cell>
        </row>
        <row r="284">
          <cell r="P284">
            <v>1</v>
          </cell>
          <cell r="W284">
            <v>69.955146285128308</v>
          </cell>
          <cell r="X284">
            <v>68.976414811083544</v>
          </cell>
          <cell r="Y284">
            <v>5.63056479272604</v>
          </cell>
          <cell r="Z284">
            <v>1.0017172647745312</v>
          </cell>
          <cell r="AA284">
            <v>0.28984044003749981</v>
          </cell>
          <cell r="AC284">
            <v>0.47962550249999997</v>
          </cell>
          <cell r="AD284">
            <v>0.47291513735919999</v>
          </cell>
          <cell r="AE284">
            <v>3.8604200140800002E-2</v>
          </cell>
          <cell r="AF284">
            <v>6.8679600000000019E-3</v>
          </cell>
          <cell r="AG284">
            <v>1.9871999999999997E-3</v>
          </cell>
        </row>
        <row r="285">
          <cell r="P285">
            <v>1</v>
          </cell>
          <cell r="W285">
            <v>69.483841160974421</v>
          </cell>
          <cell r="X285">
            <v>68.511703642962672</v>
          </cell>
          <cell r="Y285">
            <v>5.592630284979089</v>
          </cell>
          <cell r="Z285">
            <v>0.99496844778374982</v>
          </cell>
          <cell r="AA285">
            <v>0.28788771329999985</v>
          </cell>
          <cell r="AC285">
            <v>0.47962550249999997</v>
          </cell>
          <cell r="AD285">
            <v>0.47291513735919999</v>
          </cell>
          <cell r="AE285">
            <v>3.8604200140800002E-2</v>
          </cell>
          <cell r="AF285">
            <v>6.8679600000000019E-3</v>
          </cell>
          <cell r="AG285">
            <v>1.9871999999999997E-3</v>
          </cell>
        </row>
        <row r="286">
          <cell r="P286">
            <v>1</v>
          </cell>
          <cell r="W286">
            <v>69.012536036820535</v>
          </cell>
          <cell r="X286">
            <v>68.046992474841815</v>
          </cell>
          <cell r="Y286">
            <v>5.5546957772321388</v>
          </cell>
          <cell r="Z286">
            <v>0.98821963079296871</v>
          </cell>
          <cell r="AA286">
            <v>0.28593498656249988</v>
          </cell>
          <cell r="AC286">
            <v>0.47962550249999997</v>
          </cell>
          <cell r="AD286">
            <v>0.47291513735919999</v>
          </cell>
          <cell r="AE286">
            <v>3.8604200140800002E-2</v>
          </cell>
          <cell r="AF286">
            <v>6.8679600000000019E-3</v>
          </cell>
          <cell r="AG286">
            <v>1.9871999999999997E-3</v>
          </cell>
        </row>
        <row r="287">
          <cell r="P287">
            <v>1</v>
          </cell>
          <cell r="W287">
            <v>68.541230912666634</v>
          </cell>
          <cell r="X287">
            <v>67.582281306720944</v>
          </cell>
          <cell r="Y287">
            <v>5.5167612694851869</v>
          </cell>
          <cell r="Z287">
            <v>0.98147081380218748</v>
          </cell>
          <cell r="AA287">
            <v>0.28398225982499986</v>
          </cell>
          <cell r="AC287">
            <v>0.47962550249999997</v>
          </cell>
          <cell r="AD287">
            <v>0.47291513735919999</v>
          </cell>
          <cell r="AE287">
            <v>3.8604200140800002E-2</v>
          </cell>
          <cell r="AF287">
            <v>6.8679600000000019E-3</v>
          </cell>
          <cell r="AG287">
            <v>1.9871999999999997E-3</v>
          </cell>
        </row>
        <row r="288">
          <cell r="P288">
            <v>1</v>
          </cell>
          <cell r="W288">
            <v>68.069925788512734</v>
          </cell>
          <cell r="X288">
            <v>67.117570138600058</v>
          </cell>
          <cell r="Y288">
            <v>5.4788267617382358</v>
          </cell>
          <cell r="Z288">
            <v>0.97472199681140614</v>
          </cell>
          <cell r="AA288">
            <v>0.28202953308749984</v>
          </cell>
          <cell r="AC288">
            <v>0.47962550249999997</v>
          </cell>
          <cell r="AD288">
            <v>0.47291513735919999</v>
          </cell>
          <cell r="AE288">
            <v>3.8604200140800002E-2</v>
          </cell>
          <cell r="AF288">
            <v>6.8679600000000019E-3</v>
          </cell>
          <cell r="AG288">
            <v>1.9871999999999997E-3</v>
          </cell>
        </row>
        <row r="289">
          <cell r="P289">
            <v>1</v>
          </cell>
          <cell r="W289">
            <v>67.598620664358847</v>
          </cell>
          <cell r="X289">
            <v>66.652858970479201</v>
          </cell>
          <cell r="Y289">
            <v>5.4408922539912856</v>
          </cell>
          <cell r="Z289">
            <v>0.96797317982062503</v>
          </cell>
          <cell r="AA289">
            <v>0.28007680634999993</v>
          </cell>
          <cell r="AC289">
            <v>0.47962550249999997</v>
          </cell>
          <cell r="AD289">
            <v>0.47291513735919999</v>
          </cell>
          <cell r="AE289">
            <v>3.8604200140800002E-2</v>
          </cell>
          <cell r="AF289">
            <v>6.8679600000000019E-3</v>
          </cell>
          <cell r="AG289">
            <v>1.9871999999999997E-3</v>
          </cell>
        </row>
        <row r="290">
          <cell r="P290">
            <v>1</v>
          </cell>
          <cell r="W290">
            <v>67.127315540204947</v>
          </cell>
          <cell r="X290">
            <v>66.18814780235833</v>
          </cell>
          <cell r="Y290">
            <v>5.4029577462443346</v>
          </cell>
          <cell r="Z290">
            <v>0.9612243628298438</v>
          </cell>
          <cell r="AA290">
            <v>0.27812407961249991</v>
          </cell>
          <cell r="AC290">
            <v>0.47962550249999997</v>
          </cell>
          <cell r="AD290">
            <v>0.47291513735919999</v>
          </cell>
          <cell r="AE290">
            <v>3.8604200140800002E-2</v>
          </cell>
          <cell r="AF290">
            <v>6.8679600000000019E-3</v>
          </cell>
          <cell r="AG290">
            <v>1.9871999999999997E-3</v>
          </cell>
        </row>
        <row r="291">
          <cell r="P291">
            <v>1</v>
          </cell>
          <cell r="W291">
            <v>66.656010416051046</v>
          </cell>
          <cell r="X291">
            <v>65.723436634237459</v>
          </cell>
          <cell r="Y291">
            <v>5.3650232384973826</v>
          </cell>
          <cell r="Z291">
            <v>0.95447554583906247</v>
          </cell>
          <cell r="AA291">
            <v>0.27617135287499989</v>
          </cell>
          <cell r="AC291">
            <v>0.47962550249999997</v>
          </cell>
          <cell r="AD291">
            <v>0.47291513735919999</v>
          </cell>
          <cell r="AE291">
            <v>3.8604200140800002E-2</v>
          </cell>
          <cell r="AF291">
            <v>6.8679600000000019E-3</v>
          </cell>
          <cell r="AG291">
            <v>1.9871999999999997E-3</v>
          </cell>
        </row>
        <row r="292">
          <cell r="P292">
            <v>1</v>
          </cell>
          <cell r="W292">
            <v>66.267183688624087</v>
          </cell>
          <cell r="X292">
            <v>65.340049920537737</v>
          </cell>
          <cell r="Y292">
            <v>5.3337272696061477</v>
          </cell>
          <cell r="Z292">
            <v>0.94890777182166797</v>
          </cell>
          <cell r="AA292">
            <v>0.27456035331656237</v>
          </cell>
          <cell r="AC292">
            <v>0.47962550249999997</v>
          </cell>
          <cell r="AD292">
            <v>0.47291513735919999</v>
          </cell>
          <cell r="AE292">
            <v>3.8604200140800002E-2</v>
          </cell>
          <cell r="AF292">
            <v>6.8679600000000019E-3</v>
          </cell>
          <cell r="AG292">
            <v>1.9871999999999997E-3</v>
          </cell>
        </row>
        <row r="293">
          <cell r="P293">
            <v>1</v>
          </cell>
          <cell r="W293">
            <v>65.878356961197113</v>
          </cell>
          <cell r="X293">
            <v>64.956663206838016</v>
          </cell>
          <cell r="Y293">
            <v>5.3024313007149129</v>
          </cell>
          <cell r="Z293">
            <v>0.94333999780427336</v>
          </cell>
          <cell r="AA293">
            <v>0.27294935375812485</v>
          </cell>
          <cell r="AC293">
            <v>0.47962550249999997</v>
          </cell>
          <cell r="AD293">
            <v>0.47291513735919999</v>
          </cell>
          <cell r="AE293">
            <v>3.8604200140800002E-2</v>
          </cell>
          <cell r="AF293">
            <v>6.8679600000000019E-3</v>
          </cell>
          <cell r="AG293">
            <v>1.9871999999999997E-3</v>
          </cell>
        </row>
        <row r="294">
          <cell r="P294">
            <v>1</v>
          </cell>
          <cell r="W294">
            <v>65.489530233770154</v>
          </cell>
          <cell r="X294">
            <v>64.573276493138295</v>
          </cell>
          <cell r="Y294">
            <v>5.271135331823678</v>
          </cell>
          <cell r="Z294">
            <v>0.93777222378687886</v>
          </cell>
          <cell r="AA294">
            <v>0.27133835419968738</v>
          </cell>
          <cell r="AC294">
            <v>0.47962550249999997</v>
          </cell>
          <cell r="AD294">
            <v>0.47291513735919999</v>
          </cell>
          <cell r="AE294">
            <v>3.8604200140800002E-2</v>
          </cell>
          <cell r="AF294">
            <v>6.8679600000000019E-3</v>
          </cell>
          <cell r="AG294">
            <v>1.9871999999999997E-3</v>
          </cell>
        </row>
        <row r="295">
          <cell r="P295">
            <v>1</v>
          </cell>
          <cell r="W295">
            <v>65.10070350634318</v>
          </cell>
          <cell r="X295">
            <v>64.189889779438573</v>
          </cell>
          <cell r="Y295">
            <v>5.2398393629324431</v>
          </cell>
          <cell r="Z295">
            <v>0.93220444976948424</v>
          </cell>
          <cell r="AA295">
            <v>0.26972735464124986</v>
          </cell>
          <cell r="AC295">
            <v>0.47962550249999997</v>
          </cell>
          <cell r="AD295">
            <v>0.47291513735919999</v>
          </cell>
          <cell r="AE295">
            <v>3.8604200140800002E-2</v>
          </cell>
          <cell r="AF295">
            <v>6.8679600000000019E-3</v>
          </cell>
          <cell r="AG295">
            <v>1.9871999999999997E-3</v>
          </cell>
        </row>
        <row r="296">
          <cell r="P296">
            <v>1</v>
          </cell>
          <cell r="W296">
            <v>64.711876778916235</v>
          </cell>
          <cell r="X296">
            <v>63.806503065738866</v>
          </cell>
          <cell r="Y296">
            <v>5.2085433940412091</v>
          </cell>
          <cell r="Z296">
            <v>0.92663667575208986</v>
          </cell>
          <cell r="AA296">
            <v>0.2681163550828124</v>
          </cell>
          <cell r="AC296">
            <v>0.47962550249999997</v>
          </cell>
          <cell r="AD296">
            <v>0.47291513735919999</v>
          </cell>
          <cell r="AE296">
            <v>3.8604200140800002E-2</v>
          </cell>
          <cell r="AF296">
            <v>6.8679600000000019E-3</v>
          </cell>
          <cell r="AG296">
            <v>1.9871999999999997E-3</v>
          </cell>
        </row>
        <row r="297">
          <cell r="P297">
            <v>1</v>
          </cell>
          <cell r="W297">
            <v>64.323050051489261</v>
          </cell>
          <cell r="X297">
            <v>63.423116352039152</v>
          </cell>
          <cell r="Y297">
            <v>5.1772474251499743</v>
          </cell>
          <cell r="Z297">
            <v>0.92106890173469536</v>
          </cell>
          <cell r="AA297">
            <v>0.26650535552437488</v>
          </cell>
          <cell r="AC297">
            <v>0.47962550249999997</v>
          </cell>
          <cell r="AD297">
            <v>0.47291513735919999</v>
          </cell>
          <cell r="AE297">
            <v>3.8604200140800002E-2</v>
          </cell>
          <cell r="AF297">
            <v>6.8679600000000019E-3</v>
          </cell>
          <cell r="AG297">
            <v>1.9871999999999997E-3</v>
          </cell>
        </row>
        <row r="298">
          <cell r="P298">
            <v>1</v>
          </cell>
          <cell r="W298">
            <v>63.934223324062302</v>
          </cell>
          <cell r="X298">
            <v>63.039729638339431</v>
          </cell>
          <cell r="Y298">
            <v>5.1459514562587394</v>
          </cell>
          <cell r="Z298">
            <v>0.91550112771730074</v>
          </cell>
          <cell r="AA298">
            <v>0.26489435596593741</v>
          </cell>
          <cell r="AC298">
            <v>0.47962550249999997</v>
          </cell>
          <cell r="AD298">
            <v>0.47291513735919999</v>
          </cell>
          <cell r="AE298">
            <v>3.8604200140800002E-2</v>
          </cell>
          <cell r="AF298">
            <v>6.8679600000000019E-3</v>
          </cell>
          <cell r="AG298">
            <v>1.9871999999999997E-3</v>
          </cell>
        </row>
        <row r="299">
          <cell r="P299">
            <v>1</v>
          </cell>
          <cell r="W299">
            <v>63.545396596635335</v>
          </cell>
          <cell r="X299">
            <v>62.656342924639709</v>
          </cell>
          <cell r="Y299">
            <v>5.1146554873675045</v>
          </cell>
          <cell r="Z299">
            <v>0.90993335369990624</v>
          </cell>
          <cell r="AA299">
            <v>0.26328335640749989</v>
          </cell>
          <cell r="AC299">
            <v>0.47962550249999997</v>
          </cell>
          <cell r="AD299">
            <v>0.47291513735919999</v>
          </cell>
          <cell r="AE299">
            <v>3.8604200140800002E-2</v>
          </cell>
          <cell r="AF299">
            <v>6.8679600000000019E-3</v>
          </cell>
          <cell r="AG299">
            <v>1.9871999999999997E-3</v>
          </cell>
        </row>
        <row r="300">
          <cell r="P300">
            <v>1</v>
          </cell>
          <cell r="W300">
            <v>63.156569869208369</v>
          </cell>
          <cell r="X300">
            <v>62.272956210939988</v>
          </cell>
          <cell r="Y300">
            <v>5.0833595184762697</v>
          </cell>
          <cell r="Z300">
            <v>0.90436557968251163</v>
          </cell>
          <cell r="AA300">
            <v>0.26167235684906237</v>
          </cell>
          <cell r="AC300">
            <v>0.47962550249999997</v>
          </cell>
          <cell r="AD300">
            <v>0.47291513735919999</v>
          </cell>
          <cell r="AE300">
            <v>3.8604200140800002E-2</v>
          </cell>
          <cell r="AF300">
            <v>6.8679600000000019E-3</v>
          </cell>
          <cell r="AG300">
            <v>1.9871999999999997E-3</v>
          </cell>
        </row>
        <row r="301">
          <cell r="P301">
            <v>1</v>
          </cell>
          <cell r="W301">
            <v>62.767743141781402</v>
          </cell>
          <cell r="X301">
            <v>61.889569497240267</v>
          </cell>
          <cell r="Y301">
            <v>5.0520635495850348</v>
          </cell>
          <cell r="Z301">
            <v>0.89879780566511713</v>
          </cell>
          <cell r="AA301">
            <v>0.26006135729062485</v>
          </cell>
          <cell r="AC301">
            <v>0.47962550249999997</v>
          </cell>
          <cell r="AD301">
            <v>0.47291513735919999</v>
          </cell>
          <cell r="AE301">
            <v>3.8604200140800002E-2</v>
          </cell>
          <cell r="AF301">
            <v>6.8679600000000019E-3</v>
          </cell>
          <cell r="AG301">
            <v>1.9871999999999997E-3</v>
          </cell>
        </row>
        <row r="302">
          <cell r="P302">
            <v>1</v>
          </cell>
          <cell r="W302">
            <v>62.378916414354428</v>
          </cell>
          <cell r="X302">
            <v>61.506182783540545</v>
          </cell>
          <cell r="Y302">
            <v>5.0207675806937999</v>
          </cell>
          <cell r="Z302">
            <v>0.89323003164772252</v>
          </cell>
          <cell r="AA302">
            <v>0.25845035773218733</v>
          </cell>
          <cell r="AC302">
            <v>0.47962550249999997</v>
          </cell>
          <cell r="AD302">
            <v>0.47291513735919999</v>
          </cell>
          <cell r="AE302">
            <v>3.8604200140800002E-2</v>
          </cell>
          <cell r="AF302">
            <v>6.8679600000000019E-3</v>
          </cell>
          <cell r="AG302">
            <v>1.9871999999999997E-3</v>
          </cell>
        </row>
        <row r="303">
          <cell r="P303">
            <v>1</v>
          </cell>
          <cell r="W303">
            <v>61.990089686927462</v>
          </cell>
          <cell r="X303">
            <v>61.122796069840824</v>
          </cell>
          <cell r="Y303">
            <v>4.989471611802565</v>
          </cell>
          <cell r="Z303">
            <v>0.88766225763032791</v>
          </cell>
          <cell r="AA303">
            <v>0.25683935817374987</v>
          </cell>
          <cell r="AC303">
            <v>0.47962550249999997</v>
          </cell>
          <cell r="AD303">
            <v>0.47291513735919999</v>
          </cell>
          <cell r="AE303">
            <v>3.8604200140800002E-2</v>
          </cell>
          <cell r="AF303">
            <v>6.8679600000000019E-3</v>
          </cell>
          <cell r="AG303">
            <v>1.9871999999999997E-3</v>
          </cell>
        </row>
        <row r="304">
          <cell r="P304">
            <v>1</v>
          </cell>
          <cell r="W304">
            <v>61.601262959500495</v>
          </cell>
          <cell r="X304">
            <v>60.739409356141103</v>
          </cell>
          <cell r="Y304">
            <v>4.9581756429113302</v>
          </cell>
          <cell r="Z304">
            <v>0.88209448361293341</v>
          </cell>
          <cell r="AA304">
            <v>0.25522835861531235</v>
          </cell>
          <cell r="AC304">
            <v>0.47962550249999997</v>
          </cell>
          <cell r="AD304">
            <v>0.47291513735919999</v>
          </cell>
          <cell r="AE304">
            <v>3.8604200140800002E-2</v>
          </cell>
          <cell r="AF304">
            <v>6.8679600000000019E-3</v>
          </cell>
          <cell r="AG304">
            <v>1.9871999999999997E-3</v>
          </cell>
        </row>
        <row r="305">
          <cell r="P305">
            <v>1</v>
          </cell>
          <cell r="W305">
            <v>61.212436232073536</v>
          </cell>
          <cell r="X305">
            <v>60.356022642441388</v>
          </cell>
          <cell r="Y305">
            <v>4.9268796740200953</v>
          </cell>
          <cell r="Z305">
            <v>0.87652670959553891</v>
          </cell>
          <cell r="AA305">
            <v>0.25361735905687488</v>
          </cell>
          <cell r="AC305">
            <v>0.47962550249999997</v>
          </cell>
          <cell r="AD305">
            <v>0.47291513735919999</v>
          </cell>
          <cell r="AE305">
            <v>3.8604200140800002E-2</v>
          </cell>
          <cell r="AF305">
            <v>6.8679600000000019E-3</v>
          </cell>
          <cell r="AG305">
            <v>1.9871999999999997E-3</v>
          </cell>
        </row>
        <row r="306">
          <cell r="P306">
            <v>1</v>
          </cell>
          <cell r="W306">
            <v>60.823609504646569</v>
          </cell>
          <cell r="X306">
            <v>59.972635928741667</v>
          </cell>
          <cell r="Y306">
            <v>4.8955837051288604</v>
          </cell>
          <cell r="Z306">
            <v>0.87095893557814441</v>
          </cell>
          <cell r="AA306">
            <v>0.25200635949843736</v>
          </cell>
          <cell r="AC306">
            <v>0.47962550249999997</v>
          </cell>
          <cell r="AD306">
            <v>0.47291513735919999</v>
          </cell>
          <cell r="AE306">
            <v>3.8604200140800002E-2</v>
          </cell>
          <cell r="AF306">
            <v>6.8679600000000019E-3</v>
          </cell>
          <cell r="AG306">
            <v>1.9871999999999997E-3</v>
          </cell>
        </row>
        <row r="307">
          <cell r="P307">
            <v>1</v>
          </cell>
          <cell r="W307">
            <v>60.43478277721961</v>
          </cell>
          <cell r="X307">
            <v>59.589249215041953</v>
          </cell>
          <cell r="Y307">
            <v>4.8642877362376264</v>
          </cell>
          <cell r="Z307">
            <v>0.86539116156074991</v>
          </cell>
          <cell r="AA307">
            <v>0.25039535993999984</v>
          </cell>
          <cell r="AC307">
            <v>0.47962550249999997</v>
          </cell>
          <cell r="AD307">
            <v>0.47291513735919999</v>
          </cell>
          <cell r="AE307">
            <v>3.8604200140800002E-2</v>
          </cell>
          <cell r="AF307">
            <v>6.8679600000000019E-3</v>
          </cell>
          <cell r="AG307">
            <v>1.9871999999999997E-3</v>
          </cell>
        </row>
        <row r="308">
          <cell r="P308">
            <v>1</v>
          </cell>
          <cell r="W308">
            <v>60.04595604979265</v>
          </cell>
          <cell r="X308">
            <v>59.205862501342239</v>
          </cell>
          <cell r="Y308">
            <v>4.8329917673463925</v>
          </cell>
          <cell r="Z308">
            <v>0.85982338754335541</v>
          </cell>
          <cell r="AA308">
            <v>0.24878436038156237</v>
          </cell>
          <cell r="AC308">
            <v>0.47962550249999997</v>
          </cell>
          <cell r="AD308">
            <v>0.47291513735919999</v>
          </cell>
          <cell r="AE308">
            <v>3.8604200140800002E-2</v>
          </cell>
          <cell r="AF308">
            <v>6.8679600000000019E-3</v>
          </cell>
          <cell r="AG308">
            <v>1.9871999999999997E-3</v>
          </cell>
        </row>
        <row r="309">
          <cell r="P309">
            <v>1</v>
          </cell>
          <cell r="W309">
            <v>59.657129322365684</v>
          </cell>
          <cell r="X309">
            <v>58.822475787642524</v>
          </cell>
          <cell r="Y309">
            <v>4.8016957984551576</v>
          </cell>
          <cell r="Z309">
            <v>0.85425561352596091</v>
          </cell>
          <cell r="AA309">
            <v>0.24717336082312488</v>
          </cell>
          <cell r="AC309">
            <v>0.47962550249999997</v>
          </cell>
          <cell r="AD309">
            <v>0.47291513735919999</v>
          </cell>
          <cell r="AE309">
            <v>3.8604200140800002E-2</v>
          </cell>
          <cell r="AF309">
            <v>6.8679600000000019E-3</v>
          </cell>
          <cell r="AG309">
            <v>1.9871999999999997E-3</v>
          </cell>
        </row>
        <row r="310">
          <cell r="P310">
            <v>1</v>
          </cell>
          <cell r="W310">
            <v>59.268302594938717</v>
          </cell>
          <cell r="X310">
            <v>58.439089073942803</v>
          </cell>
          <cell r="Y310">
            <v>4.7703998295639227</v>
          </cell>
          <cell r="Z310">
            <v>0.8486878395085663</v>
          </cell>
          <cell r="AA310">
            <v>0.24556236126468736</v>
          </cell>
          <cell r="AC310">
            <v>0.47962550249999997</v>
          </cell>
          <cell r="AD310">
            <v>0.47291513735919999</v>
          </cell>
          <cell r="AE310">
            <v>3.8604200140800002E-2</v>
          </cell>
          <cell r="AF310">
            <v>6.8679600000000019E-3</v>
          </cell>
          <cell r="AG310">
            <v>1.9871999999999997E-3</v>
          </cell>
        </row>
        <row r="311">
          <cell r="P311">
            <v>1</v>
          </cell>
          <cell r="W311">
            <v>58.879475867511751</v>
          </cell>
          <cell r="X311">
            <v>58.055702360243082</v>
          </cell>
          <cell r="Y311">
            <v>4.739103860672687</v>
          </cell>
          <cell r="Z311">
            <v>0.8431200654911718</v>
          </cell>
          <cell r="AA311">
            <v>0.24395136170624987</v>
          </cell>
          <cell r="AC311">
            <v>0.47962550249999997</v>
          </cell>
          <cell r="AD311">
            <v>0.47291513735919999</v>
          </cell>
          <cell r="AE311">
            <v>3.8604200140800002E-2</v>
          </cell>
          <cell r="AF311">
            <v>6.8679600000000019E-3</v>
          </cell>
          <cell r="AG311">
            <v>1.9871999999999997E-3</v>
          </cell>
        </row>
        <row r="312">
          <cell r="P312">
            <v>1</v>
          </cell>
          <cell r="W312">
            <v>58.490649140084784</v>
          </cell>
          <cell r="X312">
            <v>57.67231564654336</v>
          </cell>
          <cell r="Y312">
            <v>4.7078078917814521</v>
          </cell>
          <cell r="Z312">
            <v>0.83755229147377719</v>
          </cell>
          <cell r="AA312">
            <v>0.24234036214781235</v>
          </cell>
          <cell r="AC312">
            <v>0.47962550249999997</v>
          </cell>
          <cell r="AD312">
            <v>0.47291513735919999</v>
          </cell>
          <cell r="AE312">
            <v>3.8604200140800002E-2</v>
          </cell>
          <cell r="AF312">
            <v>6.8679600000000019E-3</v>
          </cell>
          <cell r="AG312">
            <v>1.9871999999999997E-3</v>
          </cell>
        </row>
        <row r="313">
          <cell r="P313">
            <v>1</v>
          </cell>
          <cell r="W313">
            <v>58.101822412657825</v>
          </cell>
          <cell r="X313">
            <v>57.288928932843646</v>
          </cell>
          <cell r="Y313">
            <v>4.6765119228902181</v>
          </cell>
          <cell r="Z313">
            <v>0.83198451745638269</v>
          </cell>
          <cell r="AA313">
            <v>0.24072936258937488</v>
          </cell>
          <cell r="AC313">
            <v>0.47962550249999997</v>
          </cell>
          <cell r="AD313">
            <v>0.47291513735919999</v>
          </cell>
          <cell r="AE313">
            <v>3.8604200140800002E-2</v>
          </cell>
          <cell r="AF313">
            <v>6.8679600000000019E-3</v>
          </cell>
          <cell r="AG313">
            <v>1.9871999999999997E-3</v>
          </cell>
        </row>
        <row r="314">
          <cell r="P314">
            <v>1</v>
          </cell>
          <cell r="W314">
            <v>57.712995685230858</v>
          </cell>
          <cell r="X314">
            <v>56.905542219143925</v>
          </cell>
          <cell r="Y314">
            <v>4.6452159539989832</v>
          </cell>
          <cell r="Z314">
            <v>0.82641674343898819</v>
          </cell>
          <cell r="AA314">
            <v>0.23911836303093736</v>
          </cell>
          <cell r="AC314">
            <v>0.47962550249999997</v>
          </cell>
          <cell r="AD314">
            <v>0.47291513735919999</v>
          </cell>
          <cell r="AE314">
            <v>3.8604200140800002E-2</v>
          </cell>
          <cell r="AF314">
            <v>6.8679600000000019E-3</v>
          </cell>
          <cell r="AG314">
            <v>1.9871999999999997E-3</v>
          </cell>
        </row>
        <row r="315">
          <cell r="P315">
            <v>1</v>
          </cell>
          <cell r="W315">
            <v>57.324168957803892</v>
          </cell>
          <cell r="X315">
            <v>56.522155505444204</v>
          </cell>
          <cell r="Y315">
            <v>4.6139199851077484</v>
          </cell>
          <cell r="Z315">
            <v>0.82084896942159358</v>
          </cell>
          <cell r="AA315">
            <v>0.23750736347249984</v>
          </cell>
          <cell r="AC315">
            <v>0.47962550249999997</v>
          </cell>
          <cell r="AD315">
            <v>0.47291513735919999</v>
          </cell>
          <cell r="AE315">
            <v>3.8604200140800002E-2</v>
          </cell>
          <cell r="AF315">
            <v>6.8679600000000019E-3</v>
          </cell>
          <cell r="AG315">
            <v>1.9871999999999997E-3</v>
          </cell>
        </row>
        <row r="316">
          <cell r="P316">
            <v>1</v>
          </cell>
          <cell r="W316">
            <v>56.935342230376932</v>
          </cell>
          <cell r="X316">
            <v>56.138768791744489</v>
          </cell>
          <cell r="Y316">
            <v>4.5826240162165144</v>
          </cell>
          <cell r="Z316">
            <v>0.81528119540419919</v>
          </cell>
          <cell r="AA316">
            <v>0.23589636391406238</v>
          </cell>
          <cell r="AC316">
            <v>0.47962550249999997</v>
          </cell>
          <cell r="AD316">
            <v>0.47291513735919999</v>
          </cell>
          <cell r="AE316">
            <v>3.8604200140800002E-2</v>
          </cell>
          <cell r="AF316">
            <v>6.8679600000000019E-3</v>
          </cell>
          <cell r="AG316">
            <v>1.9871999999999997E-3</v>
          </cell>
        </row>
        <row r="317">
          <cell r="P317">
            <v>1</v>
          </cell>
          <cell r="W317">
            <v>56.546515502949966</v>
          </cell>
          <cell r="X317">
            <v>55.755382078044768</v>
          </cell>
          <cell r="Y317">
            <v>4.5513280473252786</v>
          </cell>
          <cell r="Z317">
            <v>0.80971342138680458</v>
          </cell>
          <cell r="AA317">
            <v>0.23428536435562486</v>
          </cell>
          <cell r="AC317">
            <v>0.47962550249999997</v>
          </cell>
          <cell r="AD317">
            <v>0.47291513735919999</v>
          </cell>
          <cell r="AE317">
            <v>3.8604200140800002E-2</v>
          </cell>
          <cell r="AF317">
            <v>6.8679600000000019E-3</v>
          </cell>
          <cell r="AG317">
            <v>1.9871999999999997E-3</v>
          </cell>
        </row>
        <row r="318">
          <cell r="P318">
            <v>1</v>
          </cell>
          <cell r="W318">
            <v>56.157688775523006</v>
          </cell>
          <cell r="X318">
            <v>55.371995364345054</v>
          </cell>
          <cell r="Y318">
            <v>4.5200320784340446</v>
          </cell>
          <cell r="Z318">
            <v>0.80414564736941008</v>
          </cell>
          <cell r="AA318">
            <v>0.23267436479718739</v>
          </cell>
          <cell r="AC318">
            <v>0.47962550249999997</v>
          </cell>
          <cell r="AD318">
            <v>0.47291513735919999</v>
          </cell>
          <cell r="AE318">
            <v>3.8604200140800002E-2</v>
          </cell>
          <cell r="AF318">
            <v>6.8679600000000019E-3</v>
          </cell>
          <cell r="AG318">
            <v>1.9871999999999997E-3</v>
          </cell>
        </row>
        <row r="319">
          <cell r="P319">
            <v>1</v>
          </cell>
          <cell r="W319">
            <v>55.76886204809604</v>
          </cell>
          <cell r="X319">
            <v>54.988608650645332</v>
          </cell>
          <cell r="Y319">
            <v>4.4887361095428098</v>
          </cell>
          <cell r="Z319">
            <v>0.79857787335201558</v>
          </cell>
          <cell r="AA319">
            <v>0.23106336523874987</v>
          </cell>
          <cell r="AC319">
            <v>0.47962550249999997</v>
          </cell>
          <cell r="AD319">
            <v>0.47291513735919999</v>
          </cell>
          <cell r="AE319">
            <v>3.8604200140800002E-2</v>
          </cell>
          <cell r="AF319">
            <v>6.8679600000000019E-3</v>
          </cell>
          <cell r="AG319">
            <v>1.9871999999999997E-3</v>
          </cell>
        </row>
        <row r="320">
          <cell r="P320">
            <v>1</v>
          </cell>
          <cell r="W320">
            <v>55.380035320669073</v>
          </cell>
          <cell r="X320">
            <v>54.605221936945611</v>
          </cell>
          <cell r="Y320">
            <v>4.4574401406515749</v>
          </cell>
          <cell r="Z320">
            <v>0.79301009933462097</v>
          </cell>
          <cell r="AA320">
            <v>0.22945236568031238</v>
          </cell>
          <cell r="AC320">
            <v>0.47962550249999997</v>
          </cell>
          <cell r="AD320">
            <v>0.47291513735919999</v>
          </cell>
          <cell r="AE320">
            <v>3.8604200140800002E-2</v>
          </cell>
          <cell r="AF320">
            <v>6.8679600000000019E-3</v>
          </cell>
          <cell r="AG320">
            <v>1.9871999999999997E-3</v>
          </cell>
        </row>
        <row r="321">
          <cell r="P321">
            <v>1</v>
          </cell>
          <cell r="W321">
            <v>54.991208593242106</v>
          </cell>
          <cell r="X321">
            <v>54.221835223245897</v>
          </cell>
          <cell r="Y321">
            <v>4.42614417176034</v>
          </cell>
          <cell r="Z321">
            <v>0.78744232531722647</v>
          </cell>
          <cell r="AA321">
            <v>0.22784136612187486</v>
          </cell>
          <cell r="AC321">
            <v>0.47962550249999997</v>
          </cell>
          <cell r="AD321">
            <v>0.47291513735919999</v>
          </cell>
          <cell r="AE321">
            <v>3.8604200140800002E-2</v>
          </cell>
          <cell r="AF321">
            <v>6.8679600000000019E-3</v>
          </cell>
          <cell r="AG321">
            <v>1.9871999999999997E-3</v>
          </cell>
        </row>
        <row r="322">
          <cell r="P322">
            <v>1</v>
          </cell>
          <cell r="W322">
            <v>54.670426543114864</v>
          </cell>
          <cell r="X322">
            <v>53.905541184443628</v>
          </cell>
          <cell r="Y322">
            <v>4.4003249974250709</v>
          </cell>
          <cell r="Z322">
            <v>0.78284891175287596</v>
          </cell>
          <cell r="AA322">
            <v>0.22651229148616392</v>
          </cell>
          <cell r="AC322">
            <v>0.47962550249999997</v>
          </cell>
          <cell r="AD322">
            <v>0.47291513735919999</v>
          </cell>
          <cell r="AE322">
            <v>3.8604200140800002E-2</v>
          </cell>
          <cell r="AF322">
            <v>6.8679600000000019E-3</v>
          </cell>
          <cell r="AG322">
            <v>1.9871999999999997E-3</v>
          </cell>
        </row>
        <row r="323">
          <cell r="P323">
            <v>1</v>
          </cell>
          <cell r="W323">
            <v>54.349644492987615</v>
          </cell>
          <cell r="X323">
            <v>53.589247145641359</v>
          </cell>
          <cell r="Y323">
            <v>4.3745058230898026</v>
          </cell>
          <cell r="Z323">
            <v>0.77825549818852546</v>
          </cell>
          <cell r="AA323">
            <v>0.22518321685045301</v>
          </cell>
          <cell r="AC323">
            <v>0.47962550249999997</v>
          </cell>
          <cell r="AD323">
            <v>0.47291513735919999</v>
          </cell>
          <cell r="AE323">
            <v>3.8604200140800002E-2</v>
          </cell>
          <cell r="AF323">
            <v>6.8679600000000019E-3</v>
          </cell>
          <cell r="AG323">
            <v>1.9871999999999997E-3</v>
          </cell>
        </row>
        <row r="324">
          <cell r="P324">
            <v>1</v>
          </cell>
          <cell r="W324">
            <v>54.02886244286038</v>
          </cell>
          <cell r="X324">
            <v>53.272953106839097</v>
          </cell>
          <cell r="Y324">
            <v>4.3486866487545344</v>
          </cell>
          <cell r="Z324">
            <v>0.77366208462417507</v>
          </cell>
          <cell r="AA324">
            <v>0.22385414221474209</v>
          </cell>
          <cell r="AC324">
            <v>0.47962550249999997</v>
          </cell>
          <cell r="AD324">
            <v>0.47291513735919999</v>
          </cell>
          <cell r="AE324">
            <v>3.8604200140800002E-2</v>
          </cell>
          <cell r="AF324">
            <v>6.8679600000000019E-3</v>
          </cell>
          <cell r="AG324">
            <v>1.9871999999999997E-3</v>
          </cell>
        </row>
        <row r="325">
          <cell r="P325">
            <v>1</v>
          </cell>
          <cell r="W325">
            <v>53.708080392733123</v>
          </cell>
          <cell r="X325">
            <v>52.956659068036821</v>
          </cell>
          <cell r="Y325">
            <v>4.3228674744192652</v>
          </cell>
          <cell r="Z325">
            <v>0.76906867105982446</v>
          </cell>
          <cell r="AA325">
            <v>0.22252506757903112</v>
          </cell>
          <cell r="AC325">
            <v>0.47962550249999997</v>
          </cell>
          <cell r="AD325">
            <v>0.47291513735919999</v>
          </cell>
          <cell r="AE325">
            <v>3.8604200140800002E-2</v>
          </cell>
          <cell r="AF325">
            <v>6.8679600000000019E-3</v>
          </cell>
          <cell r="AG325">
            <v>1.9871999999999997E-3</v>
          </cell>
        </row>
        <row r="326">
          <cell r="P326">
            <v>1</v>
          </cell>
          <cell r="W326">
            <v>53.387298342605881</v>
          </cell>
          <cell r="X326">
            <v>52.640365029234559</v>
          </cell>
          <cell r="Y326">
            <v>4.297048300083997</v>
          </cell>
          <cell r="Z326">
            <v>0.76447525749547396</v>
          </cell>
          <cell r="AA326">
            <v>0.22119599294332018</v>
          </cell>
          <cell r="AC326">
            <v>0.47962550249999997</v>
          </cell>
          <cell r="AD326">
            <v>0.47291513735919999</v>
          </cell>
          <cell r="AE326">
            <v>3.8604200140800002E-2</v>
          </cell>
          <cell r="AF326">
            <v>6.8679600000000019E-3</v>
          </cell>
          <cell r="AG326">
            <v>1.9871999999999997E-3</v>
          </cell>
        </row>
        <row r="327">
          <cell r="P327">
            <v>1</v>
          </cell>
          <cell r="W327">
            <v>53.066516292478632</v>
          </cell>
          <cell r="X327">
            <v>52.32407099043229</v>
          </cell>
          <cell r="Y327">
            <v>4.2712291257487278</v>
          </cell>
          <cell r="Z327">
            <v>0.75988184393112357</v>
          </cell>
          <cell r="AA327">
            <v>0.21986691830760924</v>
          </cell>
          <cell r="AC327">
            <v>0.47962550249999997</v>
          </cell>
          <cell r="AD327">
            <v>0.47291513735919999</v>
          </cell>
          <cell r="AE327">
            <v>3.8604200140800002E-2</v>
          </cell>
          <cell r="AF327">
            <v>6.8679600000000019E-3</v>
          </cell>
          <cell r="AG327">
            <v>1.9871999999999997E-3</v>
          </cell>
        </row>
        <row r="328">
          <cell r="P328">
            <v>1</v>
          </cell>
          <cell r="W328">
            <v>52.745734242351382</v>
          </cell>
          <cell r="X328">
            <v>52.007776951630014</v>
          </cell>
          <cell r="Y328">
            <v>4.2454099514134587</v>
          </cell>
          <cell r="Z328">
            <v>0.75528843036677296</v>
          </cell>
          <cell r="AA328">
            <v>0.2185378436718983</v>
          </cell>
          <cell r="AC328">
            <v>0.47962550249999997</v>
          </cell>
          <cell r="AD328">
            <v>0.47291513735919999</v>
          </cell>
          <cell r="AE328">
            <v>3.8604200140800002E-2</v>
          </cell>
          <cell r="AF328">
            <v>6.8679600000000019E-3</v>
          </cell>
          <cell r="AG328">
            <v>1.9871999999999997E-3</v>
          </cell>
        </row>
        <row r="329">
          <cell r="P329">
            <v>1</v>
          </cell>
          <cell r="W329">
            <v>52.424952192224147</v>
          </cell>
          <cell r="X329">
            <v>51.691482912827752</v>
          </cell>
          <cell r="Y329">
            <v>4.2195907770781913</v>
          </cell>
          <cell r="Z329">
            <v>0.75069501680242257</v>
          </cell>
          <cell r="AA329">
            <v>0.21720876903618738</v>
          </cell>
          <cell r="AC329">
            <v>0.47962550249999997</v>
          </cell>
          <cell r="AD329">
            <v>0.47291513735919999</v>
          </cell>
          <cell r="AE329">
            <v>3.8604200140800002E-2</v>
          </cell>
          <cell r="AF329">
            <v>6.8679600000000019E-3</v>
          </cell>
          <cell r="AG329">
            <v>1.9871999999999997E-3</v>
          </cell>
        </row>
        <row r="330">
          <cell r="P330">
            <v>1</v>
          </cell>
          <cell r="W330">
            <v>52.104170142096898</v>
          </cell>
          <cell r="X330">
            <v>51.37518887402549</v>
          </cell>
          <cell r="Y330">
            <v>4.1937716027429222</v>
          </cell>
          <cell r="Z330">
            <v>0.74610160323807206</v>
          </cell>
          <cell r="AA330">
            <v>0.21587969440047644</v>
          </cell>
          <cell r="AC330">
            <v>0.47962550249999997</v>
          </cell>
          <cell r="AD330">
            <v>0.47291513735919999</v>
          </cell>
          <cell r="AE330">
            <v>3.8604200140800002E-2</v>
          </cell>
          <cell r="AF330">
            <v>6.8679600000000019E-3</v>
          </cell>
          <cell r="AG330">
            <v>1.9871999999999997E-3</v>
          </cell>
        </row>
        <row r="331">
          <cell r="P331">
            <v>1</v>
          </cell>
          <cell r="W331">
            <v>51.783388091969655</v>
          </cell>
          <cell r="X331">
            <v>51.058894835223221</v>
          </cell>
          <cell r="Y331">
            <v>4.1679524284076539</v>
          </cell>
          <cell r="Z331">
            <v>0.74150818967372156</v>
          </cell>
          <cell r="AA331">
            <v>0.2145506197647655</v>
          </cell>
          <cell r="AC331">
            <v>0.47962550249999997</v>
          </cell>
          <cell r="AD331">
            <v>0.47291513735919999</v>
          </cell>
          <cell r="AE331">
            <v>3.8604200140800002E-2</v>
          </cell>
          <cell r="AF331">
            <v>6.8679600000000019E-3</v>
          </cell>
          <cell r="AG331">
            <v>1.9871999999999997E-3</v>
          </cell>
        </row>
        <row r="332">
          <cell r="P332">
            <v>1</v>
          </cell>
          <cell r="W332">
            <v>51.462606041842399</v>
          </cell>
          <cell r="X332">
            <v>50.742600796420945</v>
          </cell>
          <cell r="Y332">
            <v>4.1421332540723848</v>
          </cell>
          <cell r="Z332">
            <v>0.73691477610937095</v>
          </cell>
          <cell r="AA332">
            <v>0.21322154512905453</v>
          </cell>
          <cell r="AC332">
            <v>0.47962550249999997</v>
          </cell>
          <cell r="AD332">
            <v>0.47291513735919999</v>
          </cell>
          <cell r="AE332">
            <v>3.8604200140800002E-2</v>
          </cell>
          <cell r="AF332">
            <v>6.8679600000000019E-3</v>
          </cell>
          <cell r="AG332">
            <v>1.9871999999999997E-3</v>
          </cell>
        </row>
        <row r="333">
          <cell r="P333">
            <v>1</v>
          </cell>
          <cell r="W333">
            <v>51.141823991715157</v>
          </cell>
          <cell r="X333">
            <v>50.426306757618676</v>
          </cell>
          <cell r="Y333">
            <v>4.1163140797371156</v>
          </cell>
          <cell r="Z333">
            <v>0.73232136254502056</v>
          </cell>
          <cell r="AA333">
            <v>0.21189247049334362</v>
          </cell>
          <cell r="AC333">
            <v>0.47962550249999997</v>
          </cell>
          <cell r="AD333">
            <v>0.47291513735919999</v>
          </cell>
          <cell r="AE333">
            <v>3.8604200140800002E-2</v>
          </cell>
          <cell r="AF333">
            <v>6.8679600000000019E-3</v>
          </cell>
          <cell r="AG333">
            <v>1.9871999999999997E-3</v>
          </cell>
        </row>
        <row r="334">
          <cell r="P334">
            <v>1</v>
          </cell>
          <cell r="W334">
            <v>50.821041941587914</v>
          </cell>
          <cell r="X334">
            <v>50.110012718816414</v>
          </cell>
          <cell r="Y334">
            <v>4.0904949054018473</v>
          </cell>
          <cell r="Z334">
            <v>0.72772794898067017</v>
          </cell>
          <cell r="AA334">
            <v>0.2105633958576327</v>
          </cell>
          <cell r="AC334">
            <v>0.47962550249999997</v>
          </cell>
          <cell r="AD334">
            <v>0.47291513735919999</v>
          </cell>
          <cell r="AE334">
            <v>3.8604200140800002E-2</v>
          </cell>
          <cell r="AF334">
            <v>6.8679600000000019E-3</v>
          </cell>
          <cell r="AG334">
            <v>1.9871999999999997E-3</v>
          </cell>
        </row>
        <row r="335">
          <cell r="P335">
            <v>1</v>
          </cell>
          <cell r="W335">
            <v>50.500259891460672</v>
          </cell>
          <cell r="X335">
            <v>49.793718680014152</v>
          </cell>
          <cell r="Y335">
            <v>4.0646757310665791</v>
          </cell>
          <cell r="Z335">
            <v>0.72313453541631967</v>
          </cell>
          <cell r="AA335">
            <v>0.20923432122192176</v>
          </cell>
          <cell r="AC335">
            <v>0.47962550249999997</v>
          </cell>
          <cell r="AD335">
            <v>0.47291513735919999</v>
          </cell>
          <cell r="AE335">
            <v>3.8604200140800002E-2</v>
          </cell>
          <cell r="AF335">
            <v>6.8679600000000019E-3</v>
          </cell>
          <cell r="AG335">
            <v>1.9871999999999997E-3</v>
          </cell>
        </row>
        <row r="336">
          <cell r="P336">
            <v>1</v>
          </cell>
          <cell r="W336">
            <v>50.179477841333416</v>
          </cell>
          <cell r="X336">
            <v>49.477424641211876</v>
          </cell>
          <cell r="Y336">
            <v>4.0388565567313099</v>
          </cell>
          <cell r="Z336">
            <v>0.71854112185196906</v>
          </cell>
          <cell r="AA336">
            <v>0.20790524658621079</v>
          </cell>
          <cell r="AC336">
            <v>0.47962550249999997</v>
          </cell>
          <cell r="AD336">
            <v>0.47291513735919999</v>
          </cell>
          <cell r="AE336">
            <v>3.8604200140800002E-2</v>
          </cell>
          <cell r="AF336">
            <v>6.8679600000000019E-3</v>
          </cell>
          <cell r="AG336">
            <v>1.9871999999999997E-3</v>
          </cell>
        </row>
        <row r="337">
          <cell r="P337">
            <v>1</v>
          </cell>
          <cell r="W337">
            <v>49.858695791206173</v>
          </cell>
          <cell r="X337">
            <v>49.161130602409607</v>
          </cell>
          <cell r="Y337">
            <v>4.0130373823960417</v>
          </cell>
          <cell r="Z337">
            <v>0.71394770828761855</v>
          </cell>
          <cell r="AA337">
            <v>0.20657617195049985</v>
          </cell>
          <cell r="AC337">
            <v>0.47962550249999997</v>
          </cell>
          <cell r="AD337">
            <v>0.47291513735919999</v>
          </cell>
          <cell r="AE337">
            <v>3.8604200140800002E-2</v>
          </cell>
          <cell r="AF337">
            <v>6.8679600000000019E-3</v>
          </cell>
          <cell r="AG337">
            <v>1.9871999999999997E-3</v>
          </cell>
        </row>
        <row r="338">
          <cell r="P338">
            <v>1</v>
          </cell>
          <cell r="W338">
            <v>49.537913741078938</v>
          </cell>
          <cell r="X338">
            <v>48.844836563607345</v>
          </cell>
          <cell r="Y338">
            <v>3.987218208060773</v>
          </cell>
          <cell r="Z338">
            <v>0.70935429472326816</v>
          </cell>
          <cell r="AA338">
            <v>0.20524709731478896</v>
          </cell>
          <cell r="AC338">
            <v>0.47962550249999997</v>
          </cell>
          <cell r="AD338">
            <v>0.47291513735919999</v>
          </cell>
          <cell r="AE338">
            <v>3.8604200140800002E-2</v>
          </cell>
          <cell r="AF338">
            <v>6.8679600000000019E-3</v>
          </cell>
          <cell r="AG338">
            <v>1.9871999999999997E-3</v>
          </cell>
        </row>
        <row r="339">
          <cell r="P339">
            <v>1</v>
          </cell>
          <cell r="W339">
            <v>49.217131690951689</v>
          </cell>
          <cell r="X339">
            <v>48.528542524805076</v>
          </cell>
          <cell r="Y339">
            <v>3.9613990337255047</v>
          </cell>
          <cell r="Z339">
            <v>0.70476088115891766</v>
          </cell>
          <cell r="AA339">
            <v>0.20391802267907802</v>
          </cell>
          <cell r="AC339">
            <v>0.47962550249999997</v>
          </cell>
          <cell r="AD339">
            <v>0.47291513735919999</v>
          </cell>
          <cell r="AE339">
            <v>3.8604200140800002E-2</v>
          </cell>
          <cell r="AF339">
            <v>6.8679600000000019E-3</v>
          </cell>
          <cell r="AG339">
            <v>1.9871999999999997E-3</v>
          </cell>
        </row>
        <row r="340">
          <cell r="P340">
            <v>1</v>
          </cell>
          <cell r="W340">
            <v>48.89634964082444</v>
          </cell>
          <cell r="X340">
            <v>48.212248486002807</v>
          </cell>
          <cell r="Y340">
            <v>3.9355798593902356</v>
          </cell>
          <cell r="Z340">
            <v>0.70016746759456716</v>
          </cell>
          <cell r="AA340">
            <v>0.20258894804336705</v>
          </cell>
          <cell r="AC340">
            <v>0.47962550249999997</v>
          </cell>
          <cell r="AD340">
            <v>0.47291513735919999</v>
          </cell>
          <cell r="AE340">
            <v>3.8604200140800002E-2</v>
          </cell>
          <cell r="AF340">
            <v>6.8679600000000019E-3</v>
          </cell>
          <cell r="AG340">
            <v>1.9871999999999997E-3</v>
          </cell>
        </row>
        <row r="341">
          <cell r="P341">
            <v>1</v>
          </cell>
          <cell r="W341">
            <v>48.57556759069719</v>
          </cell>
          <cell r="X341">
            <v>47.895954447200538</v>
          </cell>
          <cell r="Y341">
            <v>3.9097606850549669</v>
          </cell>
          <cell r="Z341">
            <v>0.69557405403021666</v>
          </cell>
          <cell r="AA341">
            <v>0.20125987340765611</v>
          </cell>
          <cell r="AC341">
            <v>0.47962550249999997</v>
          </cell>
          <cell r="AD341">
            <v>0.47291513735919999</v>
          </cell>
          <cell r="AE341">
            <v>3.8604200140800002E-2</v>
          </cell>
          <cell r="AF341">
            <v>6.8679600000000019E-3</v>
          </cell>
          <cell r="AG341">
            <v>1.9871999999999997E-3</v>
          </cell>
        </row>
        <row r="342">
          <cell r="P342">
            <v>1</v>
          </cell>
          <cell r="W342">
            <v>48.254785540569948</v>
          </cell>
          <cell r="X342">
            <v>47.579660408398269</v>
          </cell>
          <cell r="Y342">
            <v>3.8839415107196982</v>
          </cell>
          <cell r="Z342">
            <v>0.69098064046586616</v>
          </cell>
          <cell r="AA342">
            <v>0.1999307987719452</v>
          </cell>
          <cell r="AC342">
            <v>0.47962550249999997</v>
          </cell>
          <cell r="AD342">
            <v>0.47291513735919999</v>
          </cell>
          <cell r="AE342">
            <v>3.8604200140800002E-2</v>
          </cell>
          <cell r="AF342">
            <v>6.8679600000000019E-3</v>
          </cell>
          <cell r="AG342">
            <v>1.9871999999999997E-3</v>
          </cell>
        </row>
        <row r="343">
          <cell r="P343">
            <v>1</v>
          </cell>
          <cell r="W343">
            <v>47.934003490442706</v>
          </cell>
          <cell r="X343">
            <v>47.263366369596007</v>
          </cell>
          <cell r="Y343">
            <v>3.8581223363844299</v>
          </cell>
          <cell r="Z343">
            <v>0.68638722690151577</v>
          </cell>
          <cell r="AA343">
            <v>0.19860172413623428</v>
          </cell>
          <cell r="AC343">
            <v>0.47962550249999997</v>
          </cell>
          <cell r="AD343">
            <v>0.47291513735919999</v>
          </cell>
          <cell r="AE343">
            <v>3.8604200140800002E-2</v>
          </cell>
          <cell r="AF343">
            <v>6.8679600000000019E-3</v>
          </cell>
          <cell r="AG343">
            <v>1.9871999999999997E-3</v>
          </cell>
        </row>
        <row r="344">
          <cell r="P344">
            <v>1</v>
          </cell>
          <cell r="W344">
            <v>47.613221440315456</v>
          </cell>
          <cell r="X344">
            <v>46.947072330793738</v>
          </cell>
          <cell r="Y344">
            <v>3.8323031620491608</v>
          </cell>
          <cell r="Z344">
            <v>0.68179381333716516</v>
          </cell>
          <cell r="AA344">
            <v>0.19727264950052331</v>
          </cell>
          <cell r="AC344">
            <v>0.47962550249999997</v>
          </cell>
          <cell r="AD344">
            <v>0.47291513735919999</v>
          </cell>
          <cell r="AE344">
            <v>3.8604200140800002E-2</v>
          </cell>
          <cell r="AF344">
            <v>6.8679600000000019E-3</v>
          </cell>
          <cell r="AG344">
            <v>1.9871999999999997E-3</v>
          </cell>
        </row>
        <row r="345">
          <cell r="P345">
            <v>1</v>
          </cell>
          <cell r="W345">
            <v>47.292439390188207</v>
          </cell>
          <cell r="X345">
            <v>46.630778291991469</v>
          </cell>
          <cell r="Y345">
            <v>3.8064839877138921</v>
          </cell>
          <cell r="Z345">
            <v>0.67720039977281465</v>
          </cell>
          <cell r="AA345">
            <v>0.19594357486481237</v>
          </cell>
          <cell r="AC345">
            <v>0.47962550249999997</v>
          </cell>
          <cell r="AD345">
            <v>0.47291513735919999</v>
          </cell>
          <cell r="AE345">
            <v>3.8604200140800002E-2</v>
          </cell>
          <cell r="AF345">
            <v>6.8679600000000019E-3</v>
          </cell>
          <cell r="AG345">
            <v>1.9871999999999997E-3</v>
          </cell>
        </row>
        <row r="346">
          <cell r="P346">
            <v>1</v>
          </cell>
          <cell r="W346">
            <v>46.971657340060965</v>
          </cell>
          <cell r="X346">
            <v>46.3144842531892</v>
          </cell>
          <cell r="Y346">
            <v>3.7806648133786234</v>
          </cell>
          <cell r="Z346">
            <v>0.67260698620846426</v>
          </cell>
          <cell r="AA346">
            <v>0.19461450022910143</v>
          </cell>
          <cell r="AC346">
            <v>0.47962550249999997</v>
          </cell>
          <cell r="AD346">
            <v>0.47291513735919999</v>
          </cell>
          <cell r="AE346">
            <v>3.8604200140800002E-2</v>
          </cell>
          <cell r="AF346">
            <v>6.8679600000000019E-3</v>
          </cell>
          <cell r="AG346">
            <v>1.9871999999999997E-3</v>
          </cell>
        </row>
        <row r="347">
          <cell r="P347">
            <v>1</v>
          </cell>
          <cell r="W347">
            <v>46.650875289933715</v>
          </cell>
          <cell r="X347">
            <v>45.998190214386923</v>
          </cell>
          <cell r="Y347">
            <v>3.7548456390433542</v>
          </cell>
          <cell r="Z347">
            <v>0.66801357264411365</v>
          </cell>
          <cell r="AA347">
            <v>0.19328542559339049</v>
          </cell>
          <cell r="AC347">
            <v>0.47962550249999997</v>
          </cell>
          <cell r="AD347">
            <v>0.47291513735919999</v>
          </cell>
          <cell r="AE347">
            <v>3.8604200140800002E-2</v>
          </cell>
          <cell r="AF347">
            <v>6.8679600000000019E-3</v>
          </cell>
          <cell r="AG347">
            <v>1.9871999999999997E-3</v>
          </cell>
        </row>
        <row r="348">
          <cell r="P348">
            <v>1</v>
          </cell>
          <cell r="W348">
            <v>46.330093239806473</v>
          </cell>
          <cell r="X348">
            <v>45.681896175584662</v>
          </cell>
          <cell r="Y348">
            <v>3.7290264647080864</v>
          </cell>
          <cell r="Z348">
            <v>0.66342015907976326</v>
          </cell>
          <cell r="AA348">
            <v>0.19195635095767957</v>
          </cell>
          <cell r="AC348">
            <v>0.47962550249999997</v>
          </cell>
          <cell r="AD348">
            <v>0.47291513735919999</v>
          </cell>
          <cell r="AE348">
            <v>3.8604200140800002E-2</v>
          </cell>
          <cell r="AF348">
            <v>6.8679600000000019E-3</v>
          </cell>
          <cell r="AG348">
            <v>1.9871999999999997E-3</v>
          </cell>
        </row>
        <row r="349">
          <cell r="P349">
            <v>1</v>
          </cell>
          <cell r="W349">
            <v>46.009311189679231</v>
          </cell>
          <cell r="X349">
            <v>45.3656021367824</v>
          </cell>
          <cell r="Y349">
            <v>3.7032072903728177</v>
          </cell>
          <cell r="Z349">
            <v>0.65882674551541276</v>
          </cell>
          <cell r="AA349">
            <v>0.19062727632196863</v>
          </cell>
          <cell r="AC349">
            <v>0.47962550249999997</v>
          </cell>
          <cell r="AD349">
            <v>0.47291513735919999</v>
          </cell>
          <cell r="AE349">
            <v>3.8604200140800002E-2</v>
          </cell>
          <cell r="AF349">
            <v>6.8679600000000019E-3</v>
          </cell>
          <cell r="AG349">
            <v>1.9871999999999997E-3</v>
          </cell>
        </row>
        <row r="350">
          <cell r="P350">
            <v>1</v>
          </cell>
          <cell r="W350">
            <v>45.688529139551981</v>
          </cell>
          <cell r="X350">
            <v>45.049308097980131</v>
          </cell>
          <cell r="Y350">
            <v>3.677388116037549</v>
          </cell>
          <cell r="Z350">
            <v>0.65423333195106226</v>
          </cell>
          <cell r="AA350">
            <v>0.18929820168625769</v>
          </cell>
          <cell r="AC350">
            <v>0.47962550249999997</v>
          </cell>
          <cell r="AD350">
            <v>0.47291513735919999</v>
          </cell>
          <cell r="AE350">
            <v>3.8604200140800002E-2</v>
          </cell>
          <cell r="AF350">
            <v>6.8679600000000019E-3</v>
          </cell>
          <cell r="AG350">
            <v>1.9871999999999997E-3</v>
          </cell>
        </row>
        <row r="351">
          <cell r="P351">
            <v>1</v>
          </cell>
          <cell r="W351">
            <v>45.367747089424732</v>
          </cell>
          <cell r="X351">
            <v>44.733014059177854</v>
          </cell>
          <cell r="Y351">
            <v>3.6515689417022799</v>
          </cell>
          <cell r="Z351">
            <v>0.64963991838671165</v>
          </cell>
          <cell r="AA351">
            <v>0.18796912705054672</v>
          </cell>
          <cell r="AC351">
            <v>0.47962550249999997</v>
          </cell>
          <cell r="AD351">
            <v>0.47291513735919999</v>
          </cell>
          <cell r="AE351">
            <v>3.8604200140800002E-2</v>
          </cell>
          <cell r="AF351">
            <v>6.8679600000000019E-3</v>
          </cell>
          <cell r="AG351">
            <v>1.9871999999999997E-3</v>
          </cell>
        </row>
        <row r="352">
          <cell r="P352">
            <v>1</v>
          </cell>
          <cell r="W352">
            <v>45.10310189806976</v>
          </cell>
          <cell r="X352">
            <v>44.47207147716599</v>
          </cell>
          <cell r="Y352">
            <v>3.6302681228756835</v>
          </cell>
          <cell r="Z352">
            <v>0.64585035219612263</v>
          </cell>
          <cell r="AA352">
            <v>0.18687264047608523</v>
          </cell>
          <cell r="AC352">
            <v>0.47962550249999997</v>
          </cell>
          <cell r="AD352">
            <v>0.47291513735919999</v>
          </cell>
          <cell r="AE352">
            <v>3.8604200140800002E-2</v>
          </cell>
          <cell r="AF352">
            <v>6.8679600000000019E-3</v>
          </cell>
          <cell r="AG352">
            <v>1.9871999999999997E-3</v>
          </cell>
        </row>
        <row r="353">
          <cell r="P353">
            <v>1</v>
          </cell>
          <cell r="W353">
            <v>44.83845670671478</v>
          </cell>
          <cell r="X353">
            <v>44.211128895154118</v>
          </cell>
          <cell r="Y353">
            <v>3.6089673040490871</v>
          </cell>
          <cell r="Z353">
            <v>0.6420607860055334</v>
          </cell>
          <cell r="AA353">
            <v>0.18577615390162369</v>
          </cell>
          <cell r="AC353">
            <v>0.47962550249999997</v>
          </cell>
          <cell r="AD353">
            <v>0.47291513735919999</v>
          </cell>
          <cell r="AE353">
            <v>3.8604200140800002E-2</v>
          </cell>
          <cell r="AF353">
            <v>6.8679600000000019E-3</v>
          </cell>
          <cell r="AG353">
            <v>1.9871999999999997E-3</v>
          </cell>
        </row>
        <row r="354">
          <cell r="P354">
            <v>1</v>
          </cell>
          <cell r="W354">
            <v>44.5738115153598</v>
          </cell>
          <cell r="X354">
            <v>43.950186313142247</v>
          </cell>
          <cell r="Y354">
            <v>3.5876664852224902</v>
          </cell>
          <cell r="Z354">
            <v>0.63827121981494428</v>
          </cell>
          <cell r="AA354">
            <v>0.18467966732716218</v>
          </cell>
          <cell r="AC354">
            <v>0.47962550249999997</v>
          </cell>
          <cell r="AD354">
            <v>0.47291513735919999</v>
          </cell>
          <cell r="AE354">
            <v>3.8604200140800002E-2</v>
          </cell>
          <cell r="AF354">
            <v>6.8679600000000019E-3</v>
          </cell>
          <cell r="AG354">
            <v>1.9871999999999997E-3</v>
          </cell>
        </row>
        <row r="355">
          <cell r="P355">
            <v>1</v>
          </cell>
          <cell r="W355">
            <v>44.309166324004821</v>
          </cell>
          <cell r="X355">
            <v>43.689243731130375</v>
          </cell>
          <cell r="Y355">
            <v>3.5663656663958934</v>
          </cell>
          <cell r="Z355">
            <v>0.63448165362435505</v>
          </cell>
          <cell r="AA355">
            <v>0.18358318075270064</v>
          </cell>
          <cell r="AC355">
            <v>0.47962550249999997</v>
          </cell>
          <cell r="AD355">
            <v>0.47291513735919999</v>
          </cell>
          <cell r="AE355">
            <v>3.8604200140800002E-2</v>
          </cell>
          <cell r="AF355">
            <v>6.8679600000000019E-3</v>
          </cell>
          <cell r="AG355">
            <v>1.9871999999999997E-3</v>
          </cell>
        </row>
        <row r="356">
          <cell r="P356">
            <v>1</v>
          </cell>
          <cell r="W356">
            <v>44.044521132649841</v>
          </cell>
          <cell r="X356">
            <v>43.428301149118496</v>
          </cell>
          <cell r="Y356">
            <v>3.5450648475692965</v>
          </cell>
          <cell r="Z356">
            <v>0.63069208743376592</v>
          </cell>
          <cell r="AA356">
            <v>0.18248669417823912</v>
          </cell>
          <cell r="AC356">
            <v>0.47962550249999997</v>
          </cell>
          <cell r="AD356">
            <v>0.47291513735919999</v>
          </cell>
          <cell r="AE356">
            <v>3.8604200140800002E-2</v>
          </cell>
          <cell r="AF356">
            <v>6.8679600000000019E-3</v>
          </cell>
          <cell r="AG356">
            <v>1.9871999999999997E-3</v>
          </cell>
        </row>
        <row r="357">
          <cell r="P357">
            <v>1</v>
          </cell>
          <cell r="W357">
            <v>43.779875941294868</v>
          </cell>
          <cell r="X357">
            <v>43.167358567106632</v>
          </cell>
          <cell r="Y357">
            <v>3.5237640287427006</v>
          </cell>
          <cell r="Z357">
            <v>0.6269025212431768</v>
          </cell>
          <cell r="AA357">
            <v>0.18139020760377761</v>
          </cell>
          <cell r="AC357">
            <v>0.47962550249999997</v>
          </cell>
          <cell r="AD357">
            <v>0.47291513735919999</v>
          </cell>
          <cell r="AE357">
            <v>3.8604200140800002E-2</v>
          </cell>
          <cell r="AF357">
            <v>6.8679600000000019E-3</v>
          </cell>
          <cell r="AG357">
            <v>1.9871999999999997E-3</v>
          </cell>
        </row>
        <row r="358">
          <cell r="P358">
            <v>1</v>
          </cell>
          <cell r="W358">
            <v>43.515230749939889</v>
          </cell>
          <cell r="X358">
            <v>42.90641598509476</v>
          </cell>
          <cell r="Y358">
            <v>3.5024632099161037</v>
          </cell>
          <cell r="Z358">
            <v>0.62311295505258768</v>
          </cell>
          <cell r="AA358">
            <v>0.1802937210293161</v>
          </cell>
          <cell r="AC358">
            <v>0.47962550249999997</v>
          </cell>
          <cell r="AD358">
            <v>0.47291513735919999</v>
          </cell>
          <cell r="AE358">
            <v>3.8604200140800002E-2</v>
          </cell>
          <cell r="AF358">
            <v>6.8679600000000019E-3</v>
          </cell>
          <cell r="AG358">
            <v>1.9871999999999997E-3</v>
          </cell>
        </row>
        <row r="359">
          <cell r="P359">
            <v>1</v>
          </cell>
          <cell r="W359">
            <v>43.250585558584909</v>
          </cell>
          <cell r="X359">
            <v>42.645473403082889</v>
          </cell>
          <cell r="Y359">
            <v>3.4811623910895069</v>
          </cell>
          <cell r="Z359">
            <v>0.61932338886199845</v>
          </cell>
          <cell r="AA359">
            <v>0.17919723445485455</v>
          </cell>
          <cell r="AC359">
            <v>0.47962550249999997</v>
          </cell>
          <cell r="AD359">
            <v>0.47291513735919999</v>
          </cell>
          <cell r="AE359">
            <v>3.8604200140800002E-2</v>
          </cell>
          <cell r="AF359">
            <v>6.8679600000000019E-3</v>
          </cell>
          <cell r="AG359">
            <v>1.9871999999999997E-3</v>
          </cell>
        </row>
        <row r="360">
          <cell r="P360">
            <v>1</v>
          </cell>
          <cell r="W360">
            <v>42.985940367229929</v>
          </cell>
          <cell r="X360">
            <v>42.384530821071017</v>
          </cell>
          <cell r="Y360">
            <v>3.45986157226291</v>
          </cell>
          <cell r="Z360">
            <v>0.61553382267140933</v>
          </cell>
          <cell r="AA360">
            <v>0.17810074788039301</v>
          </cell>
          <cell r="AC360">
            <v>0.47962550249999997</v>
          </cell>
          <cell r="AD360">
            <v>0.47291513735919999</v>
          </cell>
          <cell r="AE360">
            <v>3.8604200140800002E-2</v>
          </cell>
          <cell r="AF360">
            <v>6.8679600000000019E-3</v>
          </cell>
          <cell r="AG360">
            <v>1.9871999999999997E-3</v>
          </cell>
        </row>
        <row r="361">
          <cell r="P361">
            <v>1</v>
          </cell>
          <cell r="W361">
            <v>42.721295175874957</v>
          </cell>
          <cell r="X361">
            <v>42.123588239059153</v>
          </cell>
          <cell r="Y361">
            <v>3.4385607534363141</v>
          </cell>
          <cell r="Z361">
            <v>0.6117442564808202</v>
          </cell>
          <cell r="AA361">
            <v>0.17700426130593153</v>
          </cell>
          <cell r="AC361">
            <v>0.47962550249999997</v>
          </cell>
          <cell r="AD361">
            <v>0.47291513735919999</v>
          </cell>
          <cell r="AE361">
            <v>3.8604200140800002E-2</v>
          </cell>
          <cell r="AF361">
            <v>6.8679600000000019E-3</v>
          </cell>
          <cell r="AG361">
            <v>1.9871999999999997E-3</v>
          </cell>
        </row>
        <row r="362">
          <cell r="P362">
            <v>1</v>
          </cell>
          <cell r="W362">
            <v>42.456649984519977</v>
          </cell>
          <cell r="X362">
            <v>41.862645657047281</v>
          </cell>
          <cell r="Y362">
            <v>3.4172599346097172</v>
          </cell>
          <cell r="Z362">
            <v>0.60795469029023108</v>
          </cell>
          <cell r="AA362">
            <v>0.17590777473146998</v>
          </cell>
          <cell r="AC362">
            <v>0.47962550249999997</v>
          </cell>
          <cell r="AD362">
            <v>0.47291513735919999</v>
          </cell>
          <cell r="AE362">
            <v>3.8604200140800002E-2</v>
          </cell>
          <cell r="AF362">
            <v>6.8679600000000019E-3</v>
          </cell>
          <cell r="AG362">
            <v>1.9871999999999997E-3</v>
          </cell>
        </row>
        <row r="363">
          <cell r="W363">
            <v>42.192004793165005</v>
          </cell>
          <cell r="X363">
            <v>41.60170307503541</v>
          </cell>
          <cell r="Y363">
            <v>3.3959591157831204</v>
          </cell>
          <cell r="Z363">
            <v>0.60416512409964185</v>
          </cell>
          <cell r="AA363">
            <v>0.17481128815700847</v>
          </cell>
          <cell r="AC363">
            <v>0.47962550249999997</v>
          </cell>
          <cell r="AD363">
            <v>0.47291513735919999</v>
          </cell>
          <cell r="AE363">
            <v>3.8604200140800002E-2</v>
          </cell>
          <cell r="AF363">
            <v>6.8679600000000019E-3</v>
          </cell>
          <cell r="AG363">
            <v>1.9871999999999997E-3</v>
          </cell>
        </row>
        <row r="364">
          <cell r="W364">
            <v>41.927359601810025</v>
          </cell>
          <cell r="X364">
            <v>41.340760493023531</v>
          </cell>
          <cell r="Y364">
            <v>3.3746582969565235</v>
          </cell>
          <cell r="Z364">
            <v>0.60037555790905273</v>
          </cell>
          <cell r="AA364">
            <v>0.17371480158254693</v>
          </cell>
          <cell r="AC364">
            <v>0.47962550249999997</v>
          </cell>
          <cell r="AD364">
            <v>0.47291513735919999</v>
          </cell>
          <cell r="AE364">
            <v>3.8604200140800002E-2</v>
          </cell>
          <cell r="AF364">
            <v>6.8679600000000019E-3</v>
          </cell>
          <cell r="AG364">
            <v>1.9871999999999997E-3</v>
          </cell>
        </row>
        <row r="365">
          <cell r="W365">
            <v>41.662714410455045</v>
          </cell>
          <cell r="X365">
            <v>41.079817911011659</v>
          </cell>
          <cell r="Y365">
            <v>3.3533574781299267</v>
          </cell>
          <cell r="Z365">
            <v>0.59658599171846349</v>
          </cell>
          <cell r="AA365">
            <v>0.17261831500808542</v>
          </cell>
          <cell r="AC365">
            <v>0.47962550249999997</v>
          </cell>
          <cell r="AD365">
            <v>0.47291513735919999</v>
          </cell>
          <cell r="AE365">
            <v>3.8604200140800002E-2</v>
          </cell>
          <cell r="AF365">
            <v>6.8679600000000019E-3</v>
          </cell>
          <cell r="AG365">
            <v>1.9871999999999997E-3</v>
          </cell>
        </row>
        <row r="366">
          <cell r="W366">
            <v>41.398069219100073</v>
          </cell>
          <cell r="X366">
            <v>40.818875328999795</v>
          </cell>
          <cell r="Y366">
            <v>3.3320566593033307</v>
          </cell>
          <cell r="Z366">
            <v>0.59279642552787448</v>
          </cell>
          <cell r="AA366">
            <v>0.1715218284336239</v>
          </cell>
          <cell r="AC366">
            <v>0.47962550249999997</v>
          </cell>
          <cell r="AD366">
            <v>0.47291513735919999</v>
          </cell>
          <cell r="AE366">
            <v>3.8604200140800002E-2</v>
          </cell>
          <cell r="AF366">
            <v>6.8679600000000019E-3</v>
          </cell>
          <cell r="AG366">
            <v>1.9871999999999997E-3</v>
          </cell>
        </row>
        <row r="367">
          <cell r="W367">
            <v>41.133424027745093</v>
          </cell>
          <cell r="X367">
            <v>40.557932746987923</v>
          </cell>
          <cell r="Y367">
            <v>3.3107558404767339</v>
          </cell>
          <cell r="Z367">
            <v>0.58900685933728525</v>
          </cell>
          <cell r="AA367">
            <v>0.17042534185916239</v>
          </cell>
          <cell r="AC367">
            <v>0.47962550249999997</v>
          </cell>
          <cell r="AD367">
            <v>0.47291513735919999</v>
          </cell>
          <cell r="AE367">
            <v>3.8604200140800002E-2</v>
          </cell>
          <cell r="AF367">
            <v>6.8679600000000019E-3</v>
          </cell>
          <cell r="AG367">
            <v>1.9871999999999997E-3</v>
          </cell>
        </row>
        <row r="368">
          <cell r="W368">
            <v>40.868778836390113</v>
          </cell>
          <cell r="X368">
            <v>40.296990164976052</v>
          </cell>
          <cell r="Y368">
            <v>3.289455021650137</v>
          </cell>
          <cell r="Z368">
            <v>0.58521729314669613</v>
          </cell>
          <cell r="AA368">
            <v>0.16932885528470085</v>
          </cell>
          <cell r="AC368">
            <v>0.47962550249999997</v>
          </cell>
          <cell r="AD368">
            <v>0.47291513735919999</v>
          </cell>
          <cell r="AE368">
            <v>3.8604200140800002E-2</v>
          </cell>
          <cell r="AF368">
            <v>6.8679600000000019E-3</v>
          </cell>
          <cell r="AG368">
            <v>1.9871999999999997E-3</v>
          </cell>
        </row>
        <row r="369">
          <cell r="W369">
            <v>40.604133645035141</v>
          </cell>
          <cell r="X369">
            <v>40.036047582964187</v>
          </cell>
          <cell r="Y369">
            <v>3.2681542028235411</v>
          </cell>
          <cell r="Z369">
            <v>0.581427726956107</v>
          </cell>
          <cell r="AA369">
            <v>0.16823236871023936</v>
          </cell>
          <cell r="AC369">
            <v>0.47962550249999997</v>
          </cell>
          <cell r="AD369">
            <v>0.47291513735919999</v>
          </cell>
          <cell r="AE369">
            <v>3.8604200140800002E-2</v>
          </cell>
          <cell r="AF369">
            <v>6.8679600000000019E-3</v>
          </cell>
          <cell r="AG369">
            <v>1.9871999999999997E-3</v>
          </cell>
        </row>
        <row r="370">
          <cell r="W370">
            <v>40.339488453680161</v>
          </cell>
          <cell r="X370">
            <v>39.775105000952315</v>
          </cell>
          <cell r="Y370">
            <v>3.2468533839969442</v>
          </cell>
          <cell r="Z370">
            <v>0.57763816076551788</v>
          </cell>
          <cell r="AA370">
            <v>0.16713588213577782</v>
          </cell>
          <cell r="AC370">
            <v>0.47962550249999997</v>
          </cell>
          <cell r="AD370">
            <v>0.47291513735919999</v>
          </cell>
          <cell r="AE370">
            <v>3.8604200140800002E-2</v>
          </cell>
          <cell r="AF370">
            <v>6.8679600000000019E-3</v>
          </cell>
          <cell r="AG370">
            <v>1.9871999999999997E-3</v>
          </cell>
        </row>
        <row r="371">
          <cell r="W371">
            <v>40.074843262325182</v>
          </cell>
          <cell r="X371">
            <v>39.514162418940444</v>
          </cell>
          <cell r="Y371">
            <v>3.2255525651703474</v>
          </cell>
          <cell r="Z371">
            <v>0.57384859457492865</v>
          </cell>
          <cell r="AA371">
            <v>0.16603939556131628</v>
          </cell>
          <cell r="AC371">
            <v>0.47962550249999997</v>
          </cell>
          <cell r="AD371">
            <v>0.47291513735919999</v>
          </cell>
          <cell r="AE371">
            <v>3.8604200140800002E-2</v>
          </cell>
          <cell r="AF371">
            <v>6.8679600000000019E-3</v>
          </cell>
          <cell r="AG371">
            <v>1.9871999999999997E-3</v>
          </cell>
        </row>
        <row r="372">
          <cell r="W372">
            <v>39.810198070970202</v>
          </cell>
          <cell r="X372">
            <v>39.253219836928572</v>
          </cell>
          <cell r="Y372">
            <v>3.2042517463437505</v>
          </cell>
          <cell r="Z372">
            <v>0.57005902838433953</v>
          </cell>
          <cell r="AA372">
            <v>0.16494290898685476</v>
          </cell>
          <cell r="AC372">
            <v>0.47962550249999997</v>
          </cell>
          <cell r="AD372">
            <v>0.47291513735919999</v>
          </cell>
          <cell r="AE372">
            <v>3.8604200140800002E-2</v>
          </cell>
          <cell r="AF372">
            <v>6.8679600000000019E-3</v>
          </cell>
          <cell r="AG372">
            <v>1.9871999999999997E-3</v>
          </cell>
        </row>
        <row r="373">
          <cell r="W373">
            <v>39.545552879615222</v>
          </cell>
          <cell r="X373">
            <v>38.992277254916694</v>
          </cell>
          <cell r="Y373">
            <v>3.1829509275171537</v>
          </cell>
          <cell r="Z373">
            <v>0.56626946219375029</v>
          </cell>
          <cell r="AA373">
            <v>0.16384642241239322</v>
          </cell>
          <cell r="AC373">
            <v>0.47962550249999997</v>
          </cell>
          <cell r="AD373">
            <v>0.47291513735919999</v>
          </cell>
          <cell r="AE373">
            <v>3.8604200140800002E-2</v>
          </cell>
          <cell r="AF373">
            <v>6.8679600000000019E-3</v>
          </cell>
          <cell r="AG373">
            <v>1.9871999999999997E-3</v>
          </cell>
        </row>
        <row r="374">
          <cell r="W374">
            <v>39.280907688260243</v>
          </cell>
          <cell r="X374">
            <v>38.731334672904822</v>
          </cell>
          <cell r="Y374">
            <v>3.1616501086905573</v>
          </cell>
          <cell r="Z374">
            <v>0.56247989600316117</v>
          </cell>
          <cell r="AA374">
            <v>0.16274993583793171</v>
          </cell>
          <cell r="AC374">
            <v>0.47962550249999997</v>
          </cell>
          <cell r="AD374">
            <v>0.47291513735919999</v>
          </cell>
          <cell r="AE374">
            <v>3.8604200140800002E-2</v>
          </cell>
          <cell r="AF374">
            <v>6.8679600000000019E-3</v>
          </cell>
          <cell r="AG374">
            <v>1.9871999999999997E-3</v>
          </cell>
        </row>
        <row r="375">
          <cell r="W375">
            <v>39.01626249690527</v>
          </cell>
          <cell r="X375">
            <v>38.470392090892958</v>
          </cell>
          <cell r="Y375">
            <v>3.1403492898639609</v>
          </cell>
          <cell r="Z375">
            <v>0.55869032981257205</v>
          </cell>
          <cell r="AA375">
            <v>0.16165344926347019</v>
          </cell>
          <cell r="AC375">
            <v>0.47962550249999997</v>
          </cell>
          <cell r="AD375">
            <v>0.47291513735919999</v>
          </cell>
          <cell r="AE375">
            <v>3.8604200140800002E-2</v>
          </cell>
          <cell r="AF375">
            <v>6.8679600000000019E-3</v>
          </cell>
          <cell r="AG375">
            <v>1.9871999999999997E-3</v>
          </cell>
        </row>
        <row r="376">
          <cell r="W376">
            <v>38.751617305550283</v>
          </cell>
          <cell r="X376">
            <v>38.209449508881079</v>
          </cell>
          <cell r="Y376">
            <v>3.1190484710373636</v>
          </cell>
          <cell r="Z376">
            <v>0.55490076362198282</v>
          </cell>
          <cell r="AA376">
            <v>0.16055696268900865</v>
          </cell>
          <cell r="AC376">
            <v>0.47962550249999997</v>
          </cell>
          <cell r="AD376">
            <v>0.47291513735919999</v>
          </cell>
          <cell r="AE376">
            <v>3.8604200140800002E-2</v>
          </cell>
          <cell r="AF376">
            <v>6.8679600000000019E-3</v>
          </cell>
          <cell r="AG376">
            <v>1.9871999999999997E-3</v>
          </cell>
        </row>
        <row r="377">
          <cell r="W377">
            <v>38.486972114195311</v>
          </cell>
          <cell r="X377">
            <v>37.948506926869214</v>
          </cell>
          <cell r="Y377">
            <v>3.0977476522107672</v>
          </cell>
          <cell r="Z377">
            <v>0.5511111974313937</v>
          </cell>
          <cell r="AA377">
            <v>0.15946047611454714</v>
          </cell>
          <cell r="AC377">
            <v>0.47962550249999997</v>
          </cell>
          <cell r="AD377">
            <v>0.47291513735919999</v>
          </cell>
          <cell r="AE377">
            <v>3.8604200140800002E-2</v>
          </cell>
          <cell r="AF377">
            <v>6.8679600000000019E-3</v>
          </cell>
          <cell r="AG377">
            <v>1.9871999999999997E-3</v>
          </cell>
        </row>
        <row r="378">
          <cell r="W378">
            <v>38.222326922840338</v>
          </cell>
          <cell r="X378">
            <v>37.68756434485735</v>
          </cell>
          <cell r="Y378">
            <v>3.0764468333841712</v>
          </cell>
          <cell r="Z378">
            <v>0.54732163124080468</v>
          </cell>
          <cell r="AA378">
            <v>0.15836398954008565</v>
          </cell>
          <cell r="AC378">
            <v>0.47962550249999997</v>
          </cell>
          <cell r="AD378">
            <v>0.47291513735919999</v>
          </cell>
          <cell r="AE378">
            <v>3.8604200140800002E-2</v>
          </cell>
          <cell r="AF378">
            <v>6.8679600000000019E-3</v>
          </cell>
          <cell r="AG378">
            <v>1.9871999999999997E-3</v>
          </cell>
        </row>
        <row r="379">
          <cell r="W379">
            <v>37.957681731485359</v>
          </cell>
          <cell r="X379">
            <v>37.426621762845478</v>
          </cell>
          <cell r="Y379">
            <v>3.0551460145575744</v>
          </cell>
          <cell r="Z379">
            <v>0.54353206505021545</v>
          </cell>
          <cell r="AA379">
            <v>0.15726750296562411</v>
          </cell>
          <cell r="AC379">
            <v>0.47962550249999997</v>
          </cell>
          <cell r="AD379">
            <v>0.47291513735919999</v>
          </cell>
          <cell r="AE379">
            <v>3.8604200140800002E-2</v>
          </cell>
          <cell r="AF379">
            <v>6.8679600000000019E-3</v>
          </cell>
          <cell r="AG379">
            <v>1.9871999999999997E-3</v>
          </cell>
        </row>
        <row r="380">
          <cell r="W380">
            <v>37.693036540130379</v>
          </cell>
          <cell r="X380">
            <v>37.165679180833607</v>
          </cell>
          <cell r="Y380">
            <v>3.0338451957309776</v>
          </cell>
          <cell r="Z380">
            <v>0.53974249885962633</v>
          </cell>
          <cell r="AA380">
            <v>0.15617101639116257</v>
          </cell>
          <cell r="AC380">
            <v>0.47962550249999997</v>
          </cell>
          <cell r="AD380">
            <v>0.47291513735919999</v>
          </cell>
          <cell r="AE380">
            <v>3.8604200140800002E-2</v>
          </cell>
          <cell r="AF380">
            <v>6.8679600000000019E-3</v>
          </cell>
          <cell r="AG380">
            <v>1.9871999999999997E-3</v>
          </cell>
        </row>
        <row r="381">
          <cell r="W381">
            <v>37.428391348775406</v>
          </cell>
          <cell r="X381">
            <v>36.904736598821728</v>
          </cell>
          <cell r="Y381">
            <v>3.0125443769043807</v>
          </cell>
          <cell r="Z381">
            <v>0.5359529326690371</v>
          </cell>
          <cell r="AA381">
            <v>0.15507452981670106</v>
          </cell>
          <cell r="AC381">
            <v>0.47962550249999997</v>
          </cell>
          <cell r="AD381">
            <v>0.47291513735919999</v>
          </cell>
          <cell r="AE381">
            <v>3.8604200140800002E-2</v>
          </cell>
          <cell r="AF381">
            <v>6.8679600000000019E-3</v>
          </cell>
          <cell r="AG381">
            <v>1.9871999999999997E-3</v>
          </cell>
        </row>
      </sheetData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节奏总纲"/>
      <sheetName val="基础信息"/>
      <sheetName val="其它调用"/>
      <sheetName val="功能-军团城池数"/>
      <sheetName val="资源-军团经验"/>
      <sheetName val="功能-军团捐献"/>
      <sheetName val="资源-3赛季军团信息"/>
      <sheetName val="资源-4赛季军团信息"/>
      <sheetName val="资源-5赛季军团信息"/>
      <sheetName val="功能-国家城池"/>
      <sheetName val="功能-军团县城"/>
      <sheetName val="功能-洛阳占领奖励"/>
      <sheetName val="功能-军略"/>
      <sheetName val="功能-采集效率"/>
      <sheetName val="资源-军团贡献"/>
      <sheetName val="功能-军团福利"/>
      <sheetName val="功能-军团目标"/>
      <sheetName val="功能-军团建筑"/>
      <sheetName val="功能-军团帮助"/>
      <sheetName val="功能-军团boss活动"/>
      <sheetName val="功能-军团加入创建奖励"/>
      <sheetName val="功能-军团联赛"/>
      <sheetName val="功能-敌军入侵活动"/>
      <sheetName val="资源-军团币"/>
      <sheetName val="功能-军团技术"/>
      <sheetName val="功能-军团技术4赛季"/>
      <sheetName val="功能-军团技术5赛季"/>
      <sheetName val="产出汇总"/>
      <sheetName val="Sheet1"/>
      <sheetName val="功能-军团战"/>
      <sheetName val="功能-县城"/>
      <sheetName val="资源-占领城池奖励"/>
      <sheetName val="功能-行军令"/>
      <sheetName val="功能-占领城池奖励"/>
      <sheetName val="#REF"/>
    </sheetNames>
    <sheetDataSet>
      <sheetData sheetId="0"/>
      <sheetData sheetId="1">
        <row r="4">
          <cell r="M4">
            <v>63.333333333333336</v>
          </cell>
        </row>
        <row r="5">
          <cell r="M5">
            <v>65.904761904761898</v>
          </cell>
        </row>
        <row r="6">
          <cell r="M6">
            <v>67.714285714285708</v>
          </cell>
        </row>
        <row r="7">
          <cell r="M7">
            <v>69.166666666666671</v>
          </cell>
        </row>
        <row r="8">
          <cell r="M8">
            <v>70.444444444444443</v>
          </cell>
        </row>
        <row r="9">
          <cell r="M9">
            <v>71.555555555555557</v>
          </cell>
        </row>
        <row r="10">
          <cell r="M10">
            <v>72.545454545454547</v>
          </cell>
        </row>
        <row r="11">
          <cell r="M11">
            <v>73.454545454545453</v>
          </cell>
        </row>
        <row r="12">
          <cell r="M12">
            <v>74.303030303030297</v>
          </cell>
        </row>
        <row r="13">
          <cell r="M13">
            <v>75.060606060606062</v>
          </cell>
        </row>
        <row r="14">
          <cell r="M14">
            <v>75.818181818181813</v>
          </cell>
        </row>
        <row r="15">
          <cell r="M15">
            <v>76.974358974358978</v>
          </cell>
        </row>
        <row r="16">
          <cell r="M16">
            <v>78.256410256410248</v>
          </cell>
        </row>
        <row r="17">
          <cell r="M17">
            <v>79.538461538461533</v>
          </cell>
        </row>
        <row r="18">
          <cell r="M18">
            <v>80.35164835164835</v>
          </cell>
        </row>
        <row r="19">
          <cell r="M19">
            <v>80.901098901098905</v>
          </cell>
        </row>
        <row r="20">
          <cell r="M20">
            <v>81.450549450549445</v>
          </cell>
        </row>
        <row r="21">
          <cell r="M21">
            <v>82</v>
          </cell>
        </row>
        <row r="22">
          <cell r="M22">
            <v>82.476190476190482</v>
          </cell>
        </row>
        <row r="23">
          <cell r="M23">
            <v>82.952380952380949</v>
          </cell>
        </row>
        <row r="24">
          <cell r="M24">
            <v>83.428571428571431</v>
          </cell>
        </row>
        <row r="25">
          <cell r="M25">
            <v>83.904761904761898</v>
          </cell>
        </row>
        <row r="26">
          <cell r="M26">
            <v>84.333333333333329</v>
          </cell>
        </row>
        <row r="27">
          <cell r="M27">
            <v>84.75</v>
          </cell>
        </row>
        <row r="28">
          <cell r="M28">
            <v>85.166666666666671</v>
          </cell>
        </row>
        <row r="29">
          <cell r="M29">
            <v>85.583333333333329</v>
          </cell>
        </row>
        <row r="30">
          <cell r="M30">
            <v>86</v>
          </cell>
        </row>
        <row r="31">
          <cell r="M31">
            <v>86.367647058823522</v>
          </cell>
        </row>
        <row r="32">
          <cell r="M32">
            <v>86.735294117647058</v>
          </cell>
        </row>
        <row r="33">
          <cell r="M33">
            <v>87.10294117647058</v>
          </cell>
        </row>
        <row r="34">
          <cell r="M34">
            <v>87.470588235294116</v>
          </cell>
        </row>
        <row r="35">
          <cell r="M35">
            <v>87.838235294117652</v>
          </cell>
        </row>
        <row r="36">
          <cell r="M36">
            <v>88.183006535947712</v>
          </cell>
        </row>
        <row r="37">
          <cell r="M37">
            <v>88.509803921568633</v>
          </cell>
        </row>
        <row r="38">
          <cell r="M38">
            <v>88.83660130718954</v>
          </cell>
        </row>
        <row r="39">
          <cell r="M39">
            <v>89.16339869281046</v>
          </cell>
        </row>
        <row r="40">
          <cell r="M40">
            <v>89.490196078431367</v>
          </cell>
        </row>
        <row r="41">
          <cell r="M41">
            <v>89.816993464052288</v>
          </cell>
        </row>
        <row r="42">
          <cell r="M42">
            <v>90.128654970760238</v>
          </cell>
        </row>
        <row r="43">
          <cell r="M43">
            <v>90.421052631578945</v>
          </cell>
        </row>
        <row r="44">
          <cell r="M44">
            <v>90.713450292397667</v>
          </cell>
        </row>
        <row r="45">
          <cell r="M45">
            <v>91.005847953216374</v>
          </cell>
        </row>
        <row r="46">
          <cell r="M46">
            <v>91.298245614035082</v>
          </cell>
        </row>
        <row r="47">
          <cell r="M47">
            <v>91.590643274853804</v>
          </cell>
        </row>
        <row r="48">
          <cell r="M48">
            <v>91.883040935672511</v>
          </cell>
        </row>
        <row r="49">
          <cell r="M49">
            <v>92.15789473684211</v>
          </cell>
        </row>
        <row r="50">
          <cell r="M50">
            <v>92.421052631578945</v>
          </cell>
        </row>
        <row r="51">
          <cell r="M51">
            <v>92.684210526315795</v>
          </cell>
        </row>
        <row r="52">
          <cell r="M52">
            <v>92.94736842105263</v>
          </cell>
        </row>
        <row r="53">
          <cell r="M53">
            <v>93.21052631578948</v>
          </cell>
        </row>
        <row r="54">
          <cell r="M54">
            <v>93.473684210526315</v>
          </cell>
        </row>
        <row r="55">
          <cell r="M55">
            <v>93.736842105263165</v>
          </cell>
        </row>
        <row r="56">
          <cell r="M56">
            <v>94</v>
          </cell>
        </row>
        <row r="57">
          <cell r="M57">
            <v>94.238095238095241</v>
          </cell>
        </row>
        <row r="58">
          <cell r="M58">
            <v>94.476190476190482</v>
          </cell>
        </row>
        <row r="59">
          <cell r="M59">
            <v>94.714285714285708</v>
          </cell>
        </row>
        <row r="60">
          <cell r="M60">
            <v>94.952380952380949</v>
          </cell>
        </row>
        <row r="61">
          <cell r="M61">
            <v>95.19047619047619</v>
          </cell>
        </row>
        <row r="62">
          <cell r="M62">
            <v>95.428571428571431</v>
          </cell>
        </row>
        <row r="63">
          <cell r="M63">
            <v>95.666666666666671</v>
          </cell>
        </row>
        <row r="64">
          <cell r="M64">
            <v>95.904761904761898</v>
          </cell>
        </row>
        <row r="65">
          <cell r="M65">
            <v>96.129870129870127</v>
          </cell>
        </row>
        <row r="66">
          <cell r="M66">
            <v>96.34632034632034</v>
          </cell>
        </row>
        <row r="67">
          <cell r="M67">
            <v>96.562770562770567</v>
          </cell>
        </row>
        <row r="68">
          <cell r="M68">
            <v>96.779220779220779</v>
          </cell>
        </row>
        <row r="69">
          <cell r="M69">
            <v>96.995670995670991</v>
          </cell>
        </row>
        <row r="70">
          <cell r="M70">
            <v>97.212121212121218</v>
          </cell>
        </row>
        <row r="71">
          <cell r="M71">
            <v>97.428571428571431</v>
          </cell>
        </row>
        <row r="72">
          <cell r="M72">
            <v>97.645021645021643</v>
          </cell>
        </row>
        <row r="73">
          <cell r="M73">
            <v>97.861471861471856</v>
          </cell>
        </row>
        <row r="74">
          <cell r="M74">
            <v>98.071146245059282</v>
          </cell>
        </row>
        <row r="75">
          <cell r="M75">
            <v>98.268774703557312</v>
          </cell>
        </row>
        <row r="76">
          <cell r="M76">
            <v>98.466403162055329</v>
          </cell>
        </row>
        <row r="77">
          <cell r="M77">
            <v>98.664031620553359</v>
          </cell>
        </row>
        <row r="78">
          <cell r="M78">
            <v>98.861660079051376</v>
          </cell>
        </row>
        <row r="79">
          <cell r="M79">
            <v>99.059288537549406</v>
          </cell>
        </row>
        <row r="80">
          <cell r="M80">
            <v>99.256916996047437</v>
          </cell>
        </row>
        <row r="81">
          <cell r="M81">
            <v>99.454545454545453</v>
          </cell>
        </row>
        <row r="82">
          <cell r="M82">
            <v>99.652173913043484</v>
          </cell>
        </row>
        <row r="83">
          <cell r="M83">
            <v>99.8498023715415</v>
          </cell>
        </row>
        <row r="84">
          <cell r="M84">
            <v>100</v>
          </cell>
        </row>
        <row r="85">
          <cell r="M85">
            <v>100</v>
          </cell>
        </row>
        <row r="86">
          <cell r="M86">
            <v>100</v>
          </cell>
        </row>
        <row r="87">
          <cell r="M87">
            <v>100</v>
          </cell>
        </row>
        <row r="88">
          <cell r="M88">
            <v>100</v>
          </cell>
        </row>
        <row r="89">
          <cell r="M89">
            <v>100</v>
          </cell>
        </row>
        <row r="90">
          <cell r="M90">
            <v>100</v>
          </cell>
        </row>
        <row r="91">
          <cell r="M91">
            <v>100</v>
          </cell>
        </row>
        <row r="92">
          <cell r="M92">
            <v>100</v>
          </cell>
        </row>
        <row r="93">
          <cell r="M93">
            <v>100</v>
          </cell>
        </row>
        <row r="94">
          <cell r="M94">
            <v>100</v>
          </cell>
        </row>
        <row r="95">
          <cell r="M95">
            <v>100</v>
          </cell>
        </row>
        <row r="96">
          <cell r="M96">
            <v>100</v>
          </cell>
        </row>
        <row r="97">
          <cell r="M97">
            <v>100</v>
          </cell>
        </row>
        <row r="98">
          <cell r="M98">
            <v>100</v>
          </cell>
        </row>
        <row r="99">
          <cell r="M99">
            <v>100</v>
          </cell>
        </row>
        <row r="100">
          <cell r="M100">
            <v>100</v>
          </cell>
        </row>
        <row r="101">
          <cell r="M101">
            <v>100</v>
          </cell>
        </row>
        <row r="102">
          <cell r="M102">
            <v>100</v>
          </cell>
        </row>
        <row r="103">
          <cell r="M103">
            <v>100</v>
          </cell>
        </row>
        <row r="104">
          <cell r="M104">
            <v>100</v>
          </cell>
        </row>
        <row r="105">
          <cell r="M105">
            <v>100</v>
          </cell>
        </row>
        <row r="106">
          <cell r="M106">
            <v>100</v>
          </cell>
        </row>
        <row r="107">
          <cell r="M107">
            <v>100</v>
          </cell>
        </row>
        <row r="108">
          <cell r="M108">
            <v>100</v>
          </cell>
        </row>
        <row r="109">
          <cell r="M109">
            <v>100</v>
          </cell>
        </row>
        <row r="110">
          <cell r="M110">
            <v>100</v>
          </cell>
        </row>
        <row r="111">
          <cell r="M111">
            <v>100</v>
          </cell>
        </row>
        <row r="112">
          <cell r="M112">
            <v>100</v>
          </cell>
        </row>
        <row r="113">
          <cell r="M113">
            <v>100</v>
          </cell>
        </row>
        <row r="114">
          <cell r="M114">
            <v>100</v>
          </cell>
        </row>
        <row r="115">
          <cell r="M115">
            <v>100</v>
          </cell>
        </row>
        <row r="116">
          <cell r="M116">
            <v>100</v>
          </cell>
        </row>
        <row r="117">
          <cell r="M117">
            <v>100</v>
          </cell>
        </row>
        <row r="118">
          <cell r="M118">
            <v>100</v>
          </cell>
        </row>
        <row r="119">
          <cell r="M119">
            <v>100</v>
          </cell>
        </row>
        <row r="120">
          <cell r="M120">
            <v>100</v>
          </cell>
        </row>
        <row r="121">
          <cell r="M121">
            <v>100</v>
          </cell>
        </row>
        <row r="122">
          <cell r="M122">
            <v>100</v>
          </cell>
        </row>
        <row r="123">
          <cell r="M123">
            <v>100</v>
          </cell>
        </row>
        <row r="124">
          <cell r="M124">
            <v>100</v>
          </cell>
        </row>
        <row r="125">
          <cell r="M125">
            <v>100</v>
          </cell>
        </row>
        <row r="126">
          <cell r="M126">
            <v>100</v>
          </cell>
        </row>
        <row r="127">
          <cell r="M127">
            <v>100</v>
          </cell>
        </row>
        <row r="128">
          <cell r="M128">
            <v>100</v>
          </cell>
        </row>
        <row r="129">
          <cell r="M129">
            <v>100</v>
          </cell>
        </row>
        <row r="130">
          <cell r="M130">
            <v>100</v>
          </cell>
        </row>
        <row r="131">
          <cell r="M131">
            <v>100</v>
          </cell>
        </row>
        <row r="132">
          <cell r="M132">
            <v>100</v>
          </cell>
        </row>
        <row r="133">
          <cell r="M133">
            <v>100</v>
          </cell>
        </row>
        <row r="134">
          <cell r="M134">
            <v>100</v>
          </cell>
        </row>
        <row r="135">
          <cell r="M135">
            <v>100</v>
          </cell>
        </row>
        <row r="136">
          <cell r="M136">
            <v>100</v>
          </cell>
        </row>
        <row r="137">
          <cell r="M137">
            <v>100</v>
          </cell>
        </row>
        <row r="138">
          <cell r="M138">
            <v>100</v>
          </cell>
        </row>
        <row r="139">
          <cell r="M139">
            <v>100</v>
          </cell>
        </row>
        <row r="140">
          <cell r="M140">
            <v>100</v>
          </cell>
        </row>
        <row r="141">
          <cell r="M141">
            <v>100</v>
          </cell>
        </row>
        <row r="142">
          <cell r="M142">
            <v>100</v>
          </cell>
        </row>
        <row r="143">
          <cell r="M143">
            <v>100</v>
          </cell>
        </row>
        <row r="144">
          <cell r="M144">
            <v>100</v>
          </cell>
        </row>
        <row r="145">
          <cell r="M145">
            <v>100</v>
          </cell>
        </row>
        <row r="146">
          <cell r="M146">
            <v>100</v>
          </cell>
        </row>
        <row r="147">
          <cell r="M147">
            <v>100</v>
          </cell>
        </row>
        <row r="148">
          <cell r="M148">
            <v>100</v>
          </cell>
        </row>
        <row r="149">
          <cell r="M149">
            <v>100</v>
          </cell>
        </row>
        <row r="150">
          <cell r="M150">
            <v>100</v>
          </cell>
        </row>
        <row r="151">
          <cell r="M151">
            <v>100</v>
          </cell>
        </row>
        <row r="152">
          <cell r="M152">
            <v>100</v>
          </cell>
        </row>
        <row r="153">
          <cell r="M153">
            <v>100</v>
          </cell>
        </row>
        <row r="154">
          <cell r="M154">
            <v>100</v>
          </cell>
        </row>
        <row r="155">
          <cell r="M155">
            <v>100</v>
          </cell>
        </row>
        <row r="156">
          <cell r="M156">
            <v>100</v>
          </cell>
        </row>
        <row r="157">
          <cell r="M157">
            <v>100</v>
          </cell>
        </row>
        <row r="158">
          <cell r="M158">
            <v>100</v>
          </cell>
        </row>
        <row r="159">
          <cell r="M159">
            <v>100</v>
          </cell>
        </row>
        <row r="160">
          <cell r="M160">
            <v>100</v>
          </cell>
        </row>
        <row r="161">
          <cell r="M161">
            <v>100</v>
          </cell>
        </row>
        <row r="162">
          <cell r="M162">
            <v>100</v>
          </cell>
        </row>
        <row r="163">
          <cell r="M163">
            <v>100</v>
          </cell>
        </row>
        <row r="164">
          <cell r="M164">
            <v>100</v>
          </cell>
        </row>
        <row r="165">
          <cell r="M165">
            <v>100</v>
          </cell>
        </row>
        <row r="166">
          <cell r="M166">
            <v>100</v>
          </cell>
        </row>
        <row r="167">
          <cell r="M167">
            <v>100</v>
          </cell>
        </row>
        <row r="168">
          <cell r="M168">
            <v>100</v>
          </cell>
        </row>
        <row r="169">
          <cell r="M169">
            <v>100</v>
          </cell>
        </row>
        <row r="170">
          <cell r="M170">
            <v>100</v>
          </cell>
        </row>
        <row r="171">
          <cell r="M171">
            <v>100</v>
          </cell>
        </row>
        <row r="172">
          <cell r="M172">
            <v>100</v>
          </cell>
        </row>
        <row r="173">
          <cell r="M173">
            <v>100</v>
          </cell>
        </row>
        <row r="174">
          <cell r="M174">
            <v>100</v>
          </cell>
        </row>
        <row r="175">
          <cell r="M175">
            <v>100</v>
          </cell>
        </row>
        <row r="176">
          <cell r="M176">
            <v>100</v>
          </cell>
        </row>
        <row r="177">
          <cell r="M177">
            <v>100</v>
          </cell>
        </row>
        <row r="178">
          <cell r="M178">
            <v>100</v>
          </cell>
        </row>
        <row r="179">
          <cell r="M179">
            <v>100</v>
          </cell>
        </row>
        <row r="180">
          <cell r="M180">
            <v>100</v>
          </cell>
        </row>
        <row r="181">
          <cell r="M181">
            <v>100</v>
          </cell>
        </row>
        <row r="182">
          <cell r="M182">
            <v>100</v>
          </cell>
        </row>
        <row r="183">
          <cell r="M183">
            <v>100</v>
          </cell>
        </row>
        <row r="184">
          <cell r="M184">
            <v>100</v>
          </cell>
        </row>
        <row r="185">
          <cell r="M185">
            <v>100</v>
          </cell>
        </row>
        <row r="186">
          <cell r="M186">
            <v>100</v>
          </cell>
        </row>
        <row r="187">
          <cell r="M187">
            <v>100</v>
          </cell>
        </row>
        <row r="188">
          <cell r="M188">
            <v>100</v>
          </cell>
        </row>
        <row r="189">
          <cell r="M189">
            <v>100</v>
          </cell>
        </row>
        <row r="190">
          <cell r="M190">
            <v>100</v>
          </cell>
        </row>
        <row r="191">
          <cell r="M191">
            <v>100</v>
          </cell>
        </row>
        <row r="192">
          <cell r="M192">
            <v>100</v>
          </cell>
        </row>
        <row r="193">
          <cell r="M193">
            <v>100</v>
          </cell>
        </row>
        <row r="194">
          <cell r="M194">
            <v>100</v>
          </cell>
        </row>
        <row r="195">
          <cell r="M195">
            <v>100</v>
          </cell>
        </row>
        <row r="196">
          <cell r="M196">
            <v>100</v>
          </cell>
        </row>
        <row r="197">
          <cell r="M197">
            <v>100</v>
          </cell>
        </row>
        <row r="198">
          <cell r="M198">
            <v>100</v>
          </cell>
        </row>
        <row r="199">
          <cell r="M199">
            <v>100</v>
          </cell>
        </row>
        <row r="200">
          <cell r="M200">
            <v>100</v>
          </cell>
        </row>
        <row r="201">
          <cell r="M201">
            <v>100</v>
          </cell>
        </row>
        <row r="202">
          <cell r="M202">
            <v>100</v>
          </cell>
        </row>
        <row r="203">
          <cell r="M203">
            <v>100</v>
          </cell>
        </row>
        <row r="204">
          <cell r="M204">
            <v>100</v>
          </cell>
        </row>
        <row r="205">
          <cell r="M205">
            <v>100</v>
          </cell>
        </row>
        <row r="206">
          <cell r="M206">
            <v>100</v>
          </cell>
        </row>
        <row r="207">
          <cell r="M207">
            <v>100</v>
          </cell>
        </row>
        <row r="208">
          <cell r="M208">
            <v>100</v>
          </cell>
        </row>
        <row r="209">
          <cell r="M209">
            <v>100</v>
          </cell>
        </row>
        <row r="210">
          <cell r="M210">
            <v>100</v>
          </cell>
        </row>
        <row r="211">
          <cell r="M211">
            <v>100</v>
          </cell>
        </row>
        <row r="212">
          <cell r="M212">
            <v>100</v>
          </cell>
        </row>
        <row r="213">
          <cell r="M213">
            <v>100</v>
          </cell>
        </row>
        <row r="214">
          <cell r="M214">
            <v>100</v>
          </cell>
        </row>
        <row r="215">
          <cell r="M215">
            <v>100</v>
          </cell>
        </row>
        <row r="216">
          <cell r="M216">
            <v>100</v>
          </cell>
        </row>
        <row r="217">
          <cell r="M217">
            <v>100</v>
          </cell>
        </row>
        <row r="218">
          <cell r="M218">
            <v>100</v>
          </cell>
        </row>
        <row r="219">
          <cell r="M219">
            <v>100</v>
          </cell>
        </row>
        <row r="220">
          <cell r="M220">
            <v>100</v>
          </cell>
        </row>
        <row r="221">
          <cell r="M221">
            <v>100</v>
          </cell>
        </row>
        <row r="222">
          <cell r="M222">
            <v>100</v>
          </cell>
        </row>
        <row r="223">
          <cell r="M223">
            <v>100</v>
          </cell>
        </row>
        <row r="224">
          <cell r="M224">
            <v>100</v>
          </cell>
        </row>
        <row r="225">
          <cell r="M225">
            <v>100</v>
          </cell>
        </row>
        <row r="226">
          <cell r="M226">
            <v>100</v>
          </cell>
        </row>
        <row r="227">
          <cell r="M227">
            <v>100</v>
          </cell>
        </row>
        <row r="228">
          <cell r="M228">
            <v>100</v>
          </cell>
        </row>
        <row r="229">
          <cell r="M229">
            <v>100</v>
          </cell>
        </row>
        <row r="230">
          <cell r="M230">
            <v>100</v>
          </cell>
        </row>
        <row r="231">
          <cell r="M231">
            <v>100</v>
          </cell>
        </row>
        <row r="232">
          <cell r="M232">
            <v>100</v>
          </cell>
        </row>
        <row r="233">
          <cell r="M233">
            <v>100</v>
          </cell>
        </row>
        <row r="234">
          <cell r="M234">
            <v>100</v>
          </cell>
        </row>
        <row r="235">
          <cell r="M235">
            <v>100</v>
          </cell>
        </row>
        <row r="236">
          <cell r="M236">
            <v>100</v>
          </cell>
        </row>
        <row r="237">
          <cell r="M237">
            <v>100</v>
          </cell>
        </row>
        <row r="238">
          <cell r="M238">
            <v>100</v>
          </cell>
        </row>
        <row r="239">
          <cell r="M239">
            <v>100</v>
          </cell>
        </row>
        <row r="240">
          <cell r="M240">
            <v>100</v>
          </cell>
        </row>
        <row r="241">
          <cell r="M241">
            <v>100</v>
          </cell>
        </row>
        <row r="242">
          <cell r="M242">
            <v>100</v>
          </cell>
        </row>
        <row r="243">
          <cell r="M243">
            <v>100</v>
          </cell>
        </row>
        <row r="244">
          <cell r="M244">
            <v>100</v>
          </cell>
        </row>
        <row r="245">
          <cell r="M245">
            <v>100</v>
          </cell>
        </row>
        <row r="246">
          <cell r="M246">
            <v>100</v>
          </cell>
        </row>
        <row r="247">
          <cell r="M247">
            <v>100</v>
          </cell>
        </row>
        <row r="248">
          <cell r="M248">
            <v>100</v>
          </cell>
        </row>
        <row r="249">
          <cell r="M249">
            <v>100</v>
          </cell>
        </row>
        <row r="250">
          <cell r="M250">
            <v>100</v>
          </cell>
        </row>
        <row r="251">
          <cell r="M251">
            <v>100</v>
          </cell>
        </row>
        <row r="252">
          <cell r="M252">
            <v>100</v>
          </cell>
        </row>
        <row r="253">
          <cell r="M253">
            <v>100</v>
          </cell>
        </row>
        <row r="254">
          <cell r="M254">
            <v>100</v>
          </cell>
        </row>
        <row r="255">
          <cell r="M255">
            <v>100</v>
          </cell>
        </row>
        <row r="256">
          <cell r="M256">
            <v>100</v>
          </cell>
        </row>
        <row r="257">
          <cell r="M257">
            <v>100</v>
          </cell>
        </row>
        <row r="258">
          <cell r="M258">
            <v>100</v>
          </cell>
        </row>
        <row r="259">
          <cell r="M259">
            <v>100</v>
          </cell>
        </row>
        <row r="260">
          <cell r="M260">
            <v>100</v>
          </cell>
        </row>
        <row r="261">
          <cell r="M261">
            <v>100</v>
          </cell>
        </row>
        <row r="262">
          <cell r="M262">
            <v>100</v>
          </cell>
        </row>
        <row r="263">
          <cell r="M263">
            <v>100</v>
          </cell>
        </row>
        <row r="264">
          <cell r="M264">
            <v>100</v>
          </cell>
        </row>
        <row r="265">
          <cell r="M265">
            <v>100</v>
          </cell>
        </row>
        <row r="266">
          <cell r="M266">
            <v>100</v>
          </cell>
        </row>
        <row r="267">
          <cell r="M267">
            <v>100</v>
          </cell>
        </row>
        <row r="268">
          <cell r="M268">
            <v>100</v>
          </cell>
        </row>
        <row r="269">
          <cell r="M269">
            <v>100</v>
          </cell>
        </row>
        <row r="270">
          <cell r="M270">
            <v>100</v>
          </cell>
        </row>
        <row r="271">
          <cell r="M271">
            <v>100</v>
          </cell>
        </row>
        <row r="272">
          <cell r="M272">
            <v>100</v>
          </cell>
        </row>
        <row r="273">
          <cell r="M273">
            <v>100</v>
          </cell>
        </row>
        <row r="274">
          <cell r="M274">
            <v>100</v>
          </cell>
        </row>
        <row r="275">
          <cell r="M275">
            <v>100</v>
          </cell>
        </row>
        <row r="276">
          <cell r="M276">
            <v>100</v>
          </cell>
        </row>
        <row r="277">
          <cell r="M277">
            <v>100</v>
          </cell>
        </row>
        <row r="278">
          <cell r="M278">
            <v>100</v>
          </cell>
        </row>
        <row r="279">
          <cell r="M279">
            <v>100</v>
          </cell>
        </row>
        <row r="280">
          <cell r="M280">
            <v>100</v>
          </cell>
        </row>
        <row r="281">
          <cell r="M281">
            <v>100</v>
          </cell>
        </row>
        <row r="282">
          <cell r="M282">
            <v>100</v>
          </cell>
        </row>
        <row r="283">
          <cell r="M283">
            <v>100</v>
          </cell>
        </row>
        <row r="284">
          <cell r="M284">
            <v>100</v>
          </cell>
        </row>
        <row r="285">
          <cell r="M285">
            <v>100</v>
          </cell>
        </row>
        <row r="286">
          <cell r="M286">
            <v>100</v>
          </cell>
        </row>
        <row r="287">
          <cell r="M287">
            <v>100</v>
          </cell>
        </row>
        <row r="288">
          <cell r="M288">
            <v>100</v>
          </cell>
        </row>
        <row r="289">
          <cell r="M289">
            <v>100</v>
          </cell>
        </row>
        <row r="290">
          <cell r="M290">
            <v>100</v>
          </cell>
        </row>
        <row r="291">
          <cell r="M291">
            <v>100</v>
          </cell>
        </row>
        <row r="292">
          <cell r="M292">
            <v>100</v>
          </cell>
        </row>
        <row r="293">
          <cell r="M293">
            <v>100</v>
          </cell>
        </row>
        <row r="294">
          <cell r="M294">
            <v>100</v>
          </cell>
        </row>
        <row r="295">
          <cell r="M295">
            <v>100</v>
          </cell>
        </row>
        <row r="296">
          <cell r="M296">
            <v>100</v>
          </cell>
        </row>
        <row r="297">
          <cell r="M297">
            <v>100</v>
          </cell>
        </row>
        <row r="298">
          <cell r="M298">
            <v>100</v>
          </cell>
        </row>
        <row r="299">
          <cell r="M299">
            <v>100</v>
          </cell>
        </row>
        <row r="300">
          <cell r="M300">
            <v>100</v>
          </cell>
        </row>
        <row r="301">
          <cell r="M301">
            <v>100</v>
          </cell>
        </row>
        <row r="302">
          <cell r="M302">
            <v>100</v>
          </cell>
        </row>
        <row r="303">
          <cell r="M303">
            <v>100</v>
          </cell>
        </row>
        <row r="304">
          <cell r="M304">
            <v>100</v>
          </cell>
        </row>
        <row r="305">
          <cell r="M305">
            <v>100</v>
          </cell>
        </row>
        <row r="306">
          <cell r="M306">
            <v>100</v>
          </cell>
        </row>
        <row r="307">
          <cell r="M307">
            <v>100</v>
          </cell>
        </row>
        <row r="308">
          <cell r="M308">
            <v>100</v>
          </cell>
        </row>
        <row r="309">
          <cell r="M309">
            <v>100</v>
          </cell>
        </row>
        <row r="310">
          <cell r="M310">
            <v>100</v>
          </cell>
        </row>
        <row r="311">
          <cell r="M311">
            <v>100</v>
          </cell>
        </row>
        <row r="312">
          <cell r="M312">
            <v>100</v>
          </cell>
        </row>
        <row r="313">
          <cell r="M313">
            <v>100</v>
          </cell>
        </row>
        <row r="314">
          <cell r="M314">
            <v>100</v>
          </cell>
        </row>
        <row r="315">
          <cell r="M315">
            <v>100</v>
          </cell>
        </row>
        <row r="316">
          <cell r="M316">
            <v>100</v>
          </cell>
        </row>
        <row r="317">
          <cell r="M317">
            <v>100</v>
          </cell>
        </row>
        <row r="318">
          <cell r="M318">
            <v>100</v>
          </cell>
        </row>
        <row r="319">
          <cell r="M319">
            <v>100</v>
          </cell>
        </row>
        <row r="320">
          <cell r="M320">
            <v>100</v>
          </cell>
        </row>
        <row r="321">
          <cell r="M321">
            <v>100</v>
          </cell>
        </row>
        <row r="322">
          <cell r="M322">
            <v>100</v>
          </cell>
        </row>
        <row r="323">
          <cell r="M323">
            <v>100</v>
          </cell>
        </row>
        <row r="324">
          <cell r="M324">
            <v>100</v>
          </cell>
        </row>
        <row r="325">
          <cell r="M325">
            <v>100</v>
          </cell>
        </row>
        <row r="326">
          <cell r="M326">
            <v>100</v>
          </cell>
        </row>
        <row r="327">
          <cell r="M327">
            <v>100</v>
          </cell>
        </row>
        <row r="328">
          <cell r="M328">
            <v>100</v>
          </cell>
        </row>
        <row r="329">
          <cell r="M329">
            <v>100</v>
          </cell>
        </row>
        <row r="330">
          <cell r="M330">
            <v>100</v>
          </cell>
        </row>
        <row r="331">
          <cell r="M331">
            <v>100</v>
          </cell>
        </row>
        <row r="332">
          <cell r="M332">
            <v>100</v>
          </cell>
        </row>
        <row r="333">
          <cell r="M333">
            <v>100</v>
          </cell>
        </row>
        <row r="334">
          <cell r="M334">
            <v>100</v>
          </cell>
        </row>
        <row r="335">
          <cell r="M335">
            <v>100</v>
          </cell>
        </row>
        <row r="336">
          <cell r="M336">
            <v>100</v>
          </cell>
        </row>
        <row r="337">
          <cell r="M337">
            <v>100</v>
          </cell>
        </row>
        <row r="338">
          <cell r="M338">
            <v>100</v>
          </cell>
        </row>
        <row r="339">
          <cell r="M339">
            <v>100</v>
          </cell>
        </row>
        <row r="340">
          <cell r="M340">
            <v>100</v>
          </cell>
        </row>
        <row r="341">
          <cell r="M341">
            <v>100</v>
          </cell>
        </row>
        <row r="342">
          <cell r="M342">
            <v>100</v>
          </cell>
        </row>
        <row r="343">
          <cell r="M343">
            <v>100</v>
          </cell>
        </row>
        <row r="344">
          <cell r="M344">
            <v>100</v>
          </cell>
        </row>
        <row r="345">
          <cell r="M345">
            <v>100</v>
          </cell>
        </row>
        <row r="346">
          <cell r="M346">
            <v>100</v>
          </cell>
        </row>
        <row r="347">
          <cell r="M347">
            <v>100</v>
          </cell>
        </row>
        <row r="348">
          <cell r="M348">
            <v>100</v>
          </cell>
        </row>
        <row r="349">
          <cell r="M349">
            <v>100</v>
          </cell>
        </row>
        <row r="350">
          <cell r="M350">
            <v>100</v>
          </cell>
        </row>
        <row r="351">
          <cell r="M351">
            <v>100</v>
          </cell>
        </row>
        <row r="352">
          <cell r="M352">
            <v>100</v>
          </cell>
        </row>
        <row r="353">
          <cell r="M353">
            <v>100</v>
          </cell>
        </row>
        <row r="354">
          <cell r="M354">
            <v>100</v>
          </cell>
        </row>
        <row r="355">
          <cell r="M355">
            <v>100</v>
          </cell>
        </row>
        <row r="356">
          <cell r="M356">
            <v>100</v>
          </cell>
        </row>
        <row r="357">
          <cell r="M357">
            <v>100</v>
          </cell>
        </row>
        <row r="358">
          <cell r="M358">
            <v>100</v>
          </cell>
        </row>
        <row r="359">
          <cell r="M359">
            <v>100</v>
          </cell>
        </row>
        <row r="360">
          <cell r="M360">
            <v>100</v>
          </cell>
        </row>
        <row r="361">
          <cell r="M361">
            <v>100</v>
          </cell>
        </row>
        <row r="362">
          <cell r="M362">
            <v>100</v>
          </cell>
        </row>
        <row r="363">
          <cell r="M363">
            <v>100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4">
          <cell r="F4">
            <v>300</v>
          </cell>
          <cell r="J4">
            <v>0</v>
          </cell>
        </row>
        <row r="5">
          <cell r="F5">
            <v>300</v>
          </cell>
          <cell r="J5">
            <v>1</v>
          </cell>
        </row>
        <row r="6">
          <cell r="F6">
            <v>300.10000000000002</v>
          </cell>
          <cell r="J6">
            <v>2</v>
          </cell>
        </row>
        <row r="7">
          <cell r="F7">
            <v>300.27999999999997</v>
          </cell>
          <cell r="J7">
            <v>3</v>
          </cell>
        </row>
        <row r="8">
          <cell r="F8">
            <v>300.56</v>
          </cell>
          <cell r="J8">
            <v>4</v>
          </cell>
        </row>
        <row r="9">
          <cell r="F9">
            <v>301</v>
          </cell>
          <cell r="J9">
            <v>5</v>
          </cell>
        </row>
        <row r="10">
          <cell r="F10">
            <v>301.64999999999998</v>
          </cell>
          <cell r="J10">
            <v>6</v>
          </cell>
        </row>
        <row r="11">
          <cell r="F11">
            <v>302.56</v>
          </cell>
          <cell r="J11">
            <v>7</v>
          </cell>
        </row>
        <row r="12">
          <cell r="F12">
            <v>303.77999999999997</v>
          </cell>
          <cell r="J12">
            <v>8</v>
          </cell>
        </row>
        <row r="13">
          <cell r="F13">
            <v>305.36</v>
          </cell>
          <cell r="J13">
            <v>9</v>
          </cell>
        </row>
        <row r="14">
          <cell r="F14">
            <v>307.35000000000002</v>
          </cell>
          <cell r="J14">
            <v>10</v>
          </cell>
        </row>
        <row r="15">
          <cell r="F15">
            <v>309.8</v>
          </cell>
          <cell r="J15">
            <v>11</v>
          </cell>
        </row>
        <row r="16">
          <cell r="F16">
            <v>312.76</v>
          </cell>
          <cell r="J16">
            <v>12</v>
          </cell>
        </row>
        <row r="17">
          <cell r="F17">
            <v>316.27999999999997</v>
          </cell>
          <cell r="J17">
            <v>13</v>
          </cell>
        </row>
        <row r="18">
          <cell r="F18">
            <v>320.41000000000003</v>
          </cell>
          <cell r="J18">
            <v>14</v>
          </cell>
        </row>
        <row r="19">
          <cell r="F19">
            <v>325.2</v>
          </cell>
          <cell r="J19">
            <v>15</v>
          </cell>
        </row>
        <row r="20">
          <cell r="F20">
            <v>330.7</v>
          </cell>
          <cell r="J20">
            <v>16</v>
          </cell>
        </row>
        <row r="21">
          <cell r="F21">
            <v>336.96</v>
          </cell>
          <cell r="J21">
            <v>17</v>
          </cell>
        </row>
        <row r="22">
          <cell r="F22">
            <v>344.03</v>
          </cell>
          <cell r="J22">
            <v>18</v>
          </cell>
        </row>
        <row r="23">
          <cell r="F23">
            <v>351.96</v>
          </cell>
          <cell r="J23">
            <v>19</v>
          </cell>
        </row>
        <row r="24">
          <cell r="F24">
            <v>360.8</v>
          </cell>
          <cell r="J24">
            <v>20</v>
          </cell>
        </row>
      </sheetData>
      <sheetData sheetId="9">
        <row r="6">
          <cell r="O6">
            <v>100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8">
          <cell r="GH8">
            <v>0</v>
          </cell>
        </row>
        <row r="9">
          <cell r="GH9">
            <v>2</v>
          </cell>
        </row>
        <row r="10">
          <cell r="GH10">
            <v>5</v>
          </cell>
        </row>
        <row r="11">
          <cell r="GH11">
            <v>5</v>
          </cell>
        </row>
        <row r="12">
          <cell r="GH12">
            <v>7</v>
          </cell>
        </row>
        <row r="13">
          <cell r="GH13">
            <v>10</v>
          </cell>
        </row>
        <row r="14">
          <cell r="GH14">
            <v>10</v>
          </cell>
        </row>
        <row r="15">
          <cell r="GH15">
            <v>12</v>
          </cell>
        </row>
        <row r="16">
          <cell r="GH16">
            <v>15</v>
          </cell>
        </row>
        <row r="17">
          <cell r="GH17">
            <v>15</v>
          </cell>
        </row>
        <row r="18">
          <cell r="GH18">
            <v>15</v>
          </cell>
        </row>
        <row r="19">
          <cell r="GH19">
            <v>17</v>
          </cell>
        </row>
        <row r="20">
          <cell r="GH20">
            <v>19</v>
          </cell>
        </row>
        <row r="21">
          <cell r="GH21">
            <v>20</v>
          </cell>
        </row>
        <row r="22">
          <cell r="GH22">
            <v>20</v>
          </cell>
        </row>
        <row r="23">
          <cell r="GH23">
            <v>20</v>
          </cell>
        </row>
        <row r="24">
          <cell r="GH24">
            <v>20</v>
          </cell>
        </row>
        <row r="25">
          <cell r="GH25">
            <v>20</v>
          </cell>
        </row>
        <row r="26">
          <cell r="GH26">
            <v>20</v>
          </cell>
        </row>
        <row r="27">
          <cell r="GH27">
            <v>20</v>
          </cell>
        </row>
      </sheetData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总纲"/>
      <sheetName val="信息索引"/>
      <sheetName val="基础状态预期"/>
      <sheetName val="战法升级"/>
      <sheetName val="战法升星"/>
      <sheetName val="战法经验消耗"/>
      <sheetName val="投放验证"/>
      <sheetName val="战法实力"/>
      <sheetName val="Sheet1"/>
      <sheetName val="Sheet3"/>
      <sheetName val="Sheet2"/>
      <sheetName val="Sheet4"/>
      <sheetName val="战法币兑换战法"/>
      <sheetName val="将魂消耗"/>
    </sheetNames>
    <sheetDataSet>
      <sheetData sheetId="0"/>
      <sheetData sheetId="1"/>
      <sheetData sheetId="2"/>
      <sheetData sheetId="3"/>
      <sheetData sheetId="4"/>
      <sheetData sheetId="5"/>
      <sheetData sheetId="6">
        <row r="9">
          <cell r="C9">
            <v>5</v>
          </cell>
          <cell r="D9">
            <v>60</v>
          </cell>
          <cell r="E9">
            <v>200</v>
          </cell>
          <cell r="F9">
            <v>500</v>
          </cell>
        </row>
        <row r="11">
          <cell r="C11">
            <v>35</v>
          </cell>
          <cell r="D11">
            <v>750</v>
          </cell>
          <cell r="E11">
            <v>3350</v>
          </cell>
          <cell r="F11">
            <v>9165</v>
          </cell>
        </row>
        <row r="13">
          <cell r="C13">
            <v>2.5</v>
          </cell>
        </row>
      </sheetData>
      <sheetData sheetId="7"/>
      <sheetData sheetId="8"/>
      <sheetData sheetId="9"/>
      <sheetData sheetId="10"/>
      <sheetData sheetId="11"/>
      <sheetData sheetId="12" refreshError="1"/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节奏总纲"/>
      <sheetName val="其他调用"/>
      <sheetName val="攻城基础信息"/>
      <sheetName val="疲劳值&amp;地图信息"/>
      <sheetName val="赛季服难度系数"/>
      <sheetName val="玩家城池攻打"/>
      <sheetName val="国家城池攻打"/>
      <sheetName val="国家城池具体内容"/>
      <sheetName val="日服国家城池攻打"/>
      <sheetName val="NPC城池自动攻城"/>
      <sheetName val="村庄县城"/>
      <sheetName val="村庄县城具体内容"/>
      <sheetName val="军团县城攻打"/>
      <sheetName val="军团建筑攻打"/>
      <sheetName val="玩家城池具体内容"/>
      <sheetName val="系统城外建筑规划"/>
      <sheetName val="攻城后台影响系数"/>
      <sheetName val="城建规划"/>
      <sheetName val="城池连线观测"/>
      <sheetName val="各国城池可攻打"/>
      <sheetName val="疲劳值"/>
      <sheetName val="县城攻打"/>
      <sheetName val="Sheet1"/>
      <sheetName val="国家城池成长"/>
    </sheetNames>
    <sheetDataSet>
      <sheetData sheetId="0"/>
      <sheetData sheetId="1"/>
      <sheetData sheetId="2"/>
      <sheetData sheetId="3">
        <row r="4">
          <cell r="D4">
            <v>10</v>
          </cell>
        </row>
      </sheetData>
      <sheetData sheetId="4"/>
      <sheetData sheetId="5">
        <row r="12">
          <cell r="D12">
            <v>0.2</v>
          </cell>
        </row>
      </sheetData>
      <sheetData sheetId="6">
        <row r="13">
          <cell r="E13">
            <v>0.5</v>
          </cell>
        </row>
        <row r="157">
          <cell r="D157">
            <v>301</v>
          </cell>
        </row>
        <row r="158">
          <cell r="D158">
            <v>302</v>
          </cell>
        </row>
        <row r="159">
          <cell r="D159">
            <v>304</v>
          </cell>
        </row>
        <row r="160">
          <cell r="D160">
            <v>306</v>
          </cell>
        </row>
        <row r="161">
          <cell r="D161">
            <v>308</v>
          </cell>
        </row>
        <row r="162">
          <cell r="D162">
            <v>310</v>
          </cell>
        </row>
        <row r="163">
          <cell r="D163">
            <v>313</v>
          </cell>
        </row>
        <row r="164">
          <cell r="D164">
            <v>316</v>
          </cell>
        </row>
        <row r="165">
          <cell r="D165">
            <v>320</v>
          </cell>
        </row>
        <row r="166">
          <cell r="D166">
            <v>324</v>
          </cell>
        </row>
        <row r="167">
          <cell r="D167">
            <v>328</v>
          </cell>
        </row>
        <row r="168">
          <cell r="D168">
            <v>333</v>
          </cell>
        </row>
        <row r="169">
          <cell r="D169">
            <v>339</v>
          </cell>
        </row>
        <row r="170">
          <cell r="D170">
            <v>345</v>
          </cell>
        </row>
        <row r="171">
          <cell r="D171">
            <v>352</v>
          </cell>
        </row>
      </sheetData>
      <sheetData sheetId="7">
        <row r="5">
          <cell r="BC5">
            <v>0.05</v>
          </cell>
        </row>
      </sheetData>
      <sheetData sheetId="8">
        <row r="4">
          <cell r="E4">
            <v>80</v>
          </cell>
        </row>
        <row r="17">
          <cell r="E17">
            <v>1.5</v>
          </cell>
        </row>
        <row r="18">
          <cell r="E18">
            <v>2.5</v>
          </cell>
        </row>
        <row r="19">
          <cell r="E19">
            <v>5</v>
          </cell>
        </row>
        <row r="20">
          <cell r="E20">
            <v>7</v>
          </cell>
        </row>
        <row r="21">
          <cell r="E21">
            <v>9.5</v>
          </cell>
        </row>
        <row r="22">
          <cell r="E22">
            <v>11.5</v>
          </cell>
        </row>
        <row r="23">
          <cell r="E23">
            <v>13.5</v>
          </cell>
        </row>
      </sheetData>
      <sheetData sheetId="9"/>
      <sheetData sheetId="10"/>
      <sheetData sheetId="11"/>
      <sheetData sheetId="12"/>
      <sheetData sheetId="13"/>
      <sheetData sheetId="14"/>
      <sheetData sheetId="15">
        <row r="6">
          <cell r="P6">
            <v>10</v>
          </cell>
        </row>
      </sheetData>
      <sheetData sheetId="16">
        <row r="21">
          <cell r="S21">
            <v>14.76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纲要"/>
      <sheetName val="数据总览"/>
      <sheetName val="验证"/>
      <sheetName val="Sheet10"/>
      <sheetName val="将领（模板）"/>
      <sheetName val="士兵(模板)"/>
      <sheetName val="战术（模板）"/>
      <sheetName val="相关演算"/>
      <sheetName val="将领属性数据"/>
      <sheetName val="士兵属性数据"/>
      <sheetName val="综合属性数据"/>
      <sheetName val="战斗模拟数据2v2"/>
      <sheetName val="Sheet8"/>
      <sheetName val="战斗模拟器3v3(正常)"/>
      <sheetName val="战斗模拟器3v3（单绕后）"/>
      <sheetName val="战斗模拟器3v3（双绕后）"/>
      <sheetName val="Sheet7"/>
      <sheetName val="Sheet4"/>
      <sheetName val="Sheet3"/>
      <sheetName val="Sheet1"/>
      <sheetName val="Sheet2"/>
      <sheetName val="Sheet6"/>
    </sheetNames>
    <sheetDataSet>
      <sheetData sheetId="0"/>
      <sheetData sheetId="1">
        <row r="10">
          <cell r="CE10">
            <v>60</v>
          </cell>
          <cell r="CF10">
            <v>0.94499999999999984</v>
          </cell>
        </row>
        <row r="11">
          <cell r="CE11">
            <v>61.727141518136094</v>
          </cell>
          <cell r="CF11">
            <v>1.9546928147409761</v>
          </cell>
        </row>
        <row r="12">
          <cell r="CE12">
            <v>63.133512780976638</v>
          </cell>
          <cell r="CF12">
            <v>2.3215799904637051</v>
          </cell>
        </row>
        <row r="13">
          <cell r="CE13">
            <v>63.131597855391043</v>
          </cell>
          <cell r="CF13">
            <v>2.1381364026023406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K20:U39"/>
  <sheetViews>
    <sheetView topLeftCell="A10" workbookViewId="0">
      <selection activeCell="J19" sqref="J19"/>
    </sheetView>
  </sheetViews>
  <sheetFormatPr defaultRowHeight="13.5" x14ac:dyDescent="0.15"/>
  <sheetData>
    <row r="20" spans="11:21" x14ac:dyDescent="0.15">
      <c r="K20" s="1" t="s">
        <v>0</v>
      </c>
      <c r="L20" s="1">
        <v>8</v>
      </c>
      <c r="M20" s="2" t="s">
        <v>15</v>
      </c>
      <c r="N20" s="2">
        <v>1</v>
      </c>
      <c r="O20" s="2" t="s">
        <v>14</v>
      </c>
      <c r="P20" s="2">
        <v>5</v>
      </c>
      <c r="Q20" s="2"/>
      <c r="R20" s="2"/>
      <c r="S20" s="2"/>
      <c r="T20" s="1" t="s">
        <v>0</v>
      </c>
      <c r="U20" s="1">
        <v>8</v>
      </c>
    </row>
    <row r="21" spans="11:21" x14ac:dyDescent="0.15">
      <c r="K21" s="1" t="s">
        <v>1</v>
      </c>
      <c r="L21" s="1">
        <v>12</v>
      </c>
      <c r="M21" s="2" t="s">
        <v>15</v>
      </c>
      <c r="N21" s="2">
        <v>3</v>
      </c>
      <c r="O21" s="2" t="s">
        <v>14</v>
      </c>
      <c r="P21" s="2">
        <v>3</v>
      </c>
      <c r="Q21" s="2"/>
      <c r="R21" s="2"/>
      <c r="S21" s="2"/>
      <c r="T21" s="2" t="s">
        <v>23</v>
      </c>
      <c r="U21" s="2">
        <v>10</v>
      </c>
    </row>
    <row r="22" spans="11:21" x14ac:dyDescent="0.15">
      <c r="K22" s="1" t="s">
        <v>2</v>
      </c>
      <c r="L22" s="1">
        <v>16</v>
      </c>
      <c r="M22" s="2" t="s">
        <v>15</v>
      </c>
      <c r="N22" s="2">
        <v>5</v>
      </c>
      <c r="O22" s="2" t="s">
        <v>14</v>
      </c>
      <c r="P22" s="2">
        <v>1</v>
      </c>
      <c r="Q22" s="2"/>
      <c r="R22" s="2"/>
      <c r="S22" s="2"/>
      <c r="T22" s="1" t="s">
        <v>1</v>
      </c>
      <c r="U22" s="1">
        <v>12</v>
      </c>
    </row>
    <row r="23" spans="11:21" x14ac:dyDescent="0.15">
      <c r="K23" s="1" t="s">
        <v>3</v>
      </c>
      <c r="L23" s="1">
        <v>20</v>
      </c>
      <c r="M23" s="2" t="s">
        <v>13</v>
      </c>
      <c r="N23" s="2">
        <v>1</v>
      </c>
      <c r="O23" s="2" t="s">
        <v>15</v>
      </c>
      <c r="P23" s="2">
        <v>5</v>
      </c>
      <c r="Q23" s="2"/>
      <c r="R23" s="2"/>
      <c r="S23" s="2"/>
      <c r="T23" s="1" t="s">
        <v>2</v>
      </c>
      <c r="U23" s="1">
        <v>16</v>
      </c>
    </row>
    <row r="24" spans="11:21" x14ac:dyDescent="0.15">
      <c r="K24" s="1" t="s">
        <v>9</v>
      </c>
      <c r="L24" s="1">
        <v>30</v>
      </c>
      <c r="M24" s="2" t="s">
        <v>13</v>
      </c>
      <c r="N24" s="2">
        <v>4</v>
      </c>
      <c r="O24" s="2" t="s">
        <v>15</v>
      </c>
      <c r="P24" s="2">
        <v>2</v>
      </c>
      <c r="Q24" s="2"/>
      <c r="R24" s="2"/>
      <c r="S24" s="2"/>
      <c r="T24" s="2" t="s">
        <v>24</v>
      </c>
      <c r="U24" s="2">
        <v>20</v>
      </c>
    </row>
    <row r="25" spans="11:21" x14ac:dyDescent="0.15">
      <c r="K25" s="1" t="s">
        <v>10</v>
      </c>
      <c r="L25" s="1">
        <v>32</v>
      </c>
      <c r="M25" s="2" t="s">
        <v>13</v>
      </c>
      <c r="N25" s="2">
        <v>4</v>
      </c>
      <c r="O25" s="2" t="s">
        <v>15</v>
      </c>
      <c r="P25" s="2">
        <v>1</v>
      </c>
      <c r="Q25" s="2" t="s">
        <v>16</v>
      </c>
      <c r="R25" s="2">
        <v>1</v>
      </c>
      <c r="S25" s="2"/>
      <c r="T25" s="2" t="s">
        <v>25</v>
      </c>
      <c r="U25" s="2">
        <v>30</v>
      </c>
    </row>
    <row r="26" spans="11:21" x14ac:dyDescent="0.15">
      <c r="K26" s="1" t="s">
        <v>4</v>
      </c>
      <c r="L26" s="1">
        <v>35</v>
      </c>
      <c r="M26" s="2" t="s">
        <v>13</v>
      </c>
      <c r="N26" s="2">
        <v>6</v>
      </c>
      <c r="O26" s="2"/>
      <c r="P26" s="2"/>
      <c r="Q26" s="2"/>
      <c r="R26" s="2"/>
      <c r="S26" s="2"/>
      <c r="T26" s="1" t="s">
        <v>10</v>
      </c>
      <c r="U26" s="1">
        <v>32</v>
      </c>
    </row>
    <row r="27" spans="11:21" x14ac:dyDescent="0.15">
      <c r="K27" s="1" t="s">
        <v>11</v>
      </c>
      <c r="L27" s="1">
        <v>36</v>
      </c>
      <c r="M27" s="2" t="s">
        <v>17</v>
      </c>
      <c r="N27" s="2">
        <v>1</v>
      </c>
      <c r="O27" s="2" t="s">
        <v>13</v>
      </c>
      <c r="P27" s="2">
        <v>5</v>
      </c>
      <c r="Q27" s="2"/>
      <c r="R27" s="2"/>
      <c r="S27" s="2"/>
      <c r="T27" s="1" t="s">
        <v>4</v>
      </c>
      <c r="U27" s="1">
        <v>35</v>
      </c>
    </row>
    <row r="28" spans="11:21" x14ac:dyDescent="0.15">
      <c r="K28" s="1" t="s">
        <v>5</v>
      </c>
      <c r="L28" s="1">
        <v>44</v>
      </c>
      <c r="M28" s="2" t="s">
        <v>18</v>
      </c>
      <c r="N28" s="2">
        <v>1</v>
      </c>
      <c r="O28" s="2" t="s">
        <v>13</v>
      </c>
      <c r="P28" s="2">
        <v>5</v>
      </c>
      <c r="Q28" s="2"/>
      <c r="R28" s="2"/>
      <c r="S28" s="2"/>
      <c r="T28" s="1" t="s">
        <v>11</v>
      </c>
      <c r="U28" s="1">
        <v>36</v>
      </c>
    </row>
    <row r="29" spans="11:21" x14ac:dyDescent="0.15">
      <c r="K29" s="1" t="s">
        <v>12</v>
      </c>
      <c r="L29" s="1">
        <v>46</v>
      </c>
      <c r="M29" s="2" t="s">
        <v>19</v>
      </c>
      <c r="N29" s="2">
        <v>1</v>
      </c>
      <c r="O29" s="2" t="s">
        <v>17</v>
      </c>
      <c r="P29" s="2">
        <v>5</v>
      </c>
      <c r="Q29" s="2"/>
      <c r="R29" s="2"/>
      <c r="S29" s="2"/>
      <c r="T29" s="2" t="s">
        <v>26</v>
      </c>
      <c r="U29" s="2">
        <v>40</v>
      </c>
    </row>
    <row r="30" spans="11:21" x14ac:dyDescent="0.15">
      <c r="K30" s="1" t="s">
        <v>6</v>
      </c>
      <c r="L30" s="1">
        <v>48</v>
      </c>
      <c r="M30" s="2" t="s">
        <v>20</v>
      </c>
      <c r="N30" s="2">
        <v>6</v>
      </c>
      <c r="O30" s="2"/>
      <c r="P30" s="2"/>
      <c r="Q30" s="2"/>
      <c r="R30" s="2"/>
      <c r="S30" s="2"/>
      <c r="T30" s="1" t="s">
        <v>5</v>
      </c>
      <c r="U30" s="1">
        <v>44</v>
      </c>
    </row>
    <row r="31" spans="11:21" x14ac:dyDescent="0.15">
      <c r="K31" s="1" t="s">
        <v>7</v>
      </c>
      <c r="L31" s="1">
        <v>58</v>
      </c>
      <c r="M31" s="2" t="s">
        <v>21</v>
      </c>
      <c r="N31" s="2">
        <v>6</v>
      </c>
      <c r="O31" s="2"/>
      <c r="P31" s="2"/>
      <c r="Q31" s="2"/>
      <c r="R31" s="2"/>
      <c r="S31" s="2"/>
      <c r="T31" s="1" t="s">
        <v>12</v>
      </c>
      <c r="U31" s="1">
        <v>46</v>
      </c>
    </row>
    <row r="32" spans="11:21" x14ac:dyDescent="0.15">
      <c r="K32" s="1" t="s">
        <v>8</v>
      </c>
      <c r="L32" s="1">
        <v>66</v>
      </c>
      <c r="M32" s="2" t="s">
        <v>22</v>
      </c>
      <c r="N32" s="2">
        <v>6</v>
      </c>
      <c r="O32" s="2"/>
      <c r="P32" s="2"/>
      <c r="Q32" s="2"/>
      <c r="R32" s="2"/>
      <c r="S32" s="2"/>
      <c r="T32" s="1" t="s">
        <v>6</v>
      </c>
      <c r="U32" s="1">
        <v>48</v>
      </c>
    </row>
    <row r="33" spans="11:21" x14ac:dyDescent="0.15">
      <c r="K33" s="2"/>
      <c r="L33" s="2"/>
      <c r="M33" s="2"/>
      <c r="N33" s="2"/>
      <c r="O33" s="2"/>
      <c r="P33" s="2"/>
      <c r="Q33" s="2"/>
      <c r="R33" s="2"/>
      <c r="S33" s="2"/>
      <c r="T33" s="2" t="s">
        <v>27</v>
      </c>
      <c r="U33" s="2">
        <v>50</v>
      </c>
    </row>
    <row r="34" spans="11:21" x14ac:dyDescent="0.15">
      <c r="K34" s="1"/>
      <c r="L34" s="1"/>
      <c r="M34" s="2"/>
      <c r="N34" s="2"/>
      <c r="O34" s="2"/>
      <c r="P34" s="2"/>
      <c r="Q34" s="2"/>
      <c r="R34" s="2"/>
      <c r="S34" s="2"/>
      <c r="T34" s="2" t="s">
        <v>28</v>
      </c>
      <c r="U34" s="2">
        <v>60</v>
      </c>
    </row>
    <row r="35" spans="11:21" x14ac:dyDescent="0.15">
      <c r="K35" s="2"/>
      <c r="L35" s="2"/>
      <c r="M35" s="2"/>
      <c r="N35" s="2"/>
      <c r="O35" s="2"/>
      <c r="P35" s="2"/>
      <c r="Q35" s="2"/>
      <c r="R35" s="2"/>
      <c r="S35" s="2"/>
      <c r="T35" s="1" t="s">
        <v>7</v>
      </c>
      <c r="U35" s="1">
        <v>58</v>
      </c>
    </row>
    <row r="36" spans="11:21" x14ac:dyDescent="0.15">
      <c r="K36" s="2"/>
      <c r="L36" s="2"/>
      <c r="M36" s="2"/>
      <c r="N36" s="2"/>
      <c r="O36" s="2"/>
      <c r="P36" s="2"/>
      <c r="Q36" s="2"/>
      <c r="R36" s="2"/>
      <c r="S36" s="2"/>
      <c r="T36" s="2" t="s">
        <v>29</v>
      </c>
      <c r="U36" s="2">
        <v>70</v>
      </c>
    </row>
    <row r="37" spans="11:21" x14ac:dyDescent="0.15">
      <c r="K37" s="2"/>
      <c r="L37" s="2"/>
      <c r="M37" s="2"/>
      <c r="N37" s="2"/>
      <c r="O37" s="2"/>
      <c r="P37" s="2"/>
      <c r="Q37" s="2"/>
      <c r="R37" s="2"/>
      <c r="S37" s="2"/>
      <c r="T37" s="2" t="s">
        <v>29</v>
      </c>
      <c r="U37" s="2">
        <v>80</v>
      </c>
    </row>
    <row r="38" spans="11:21" x14ac:dyDescent="0.15">
      <c r="K38" s="2"/>
      <c r="L38" s="2"/>
      <c r="M38" s="2"/>
      <c r="N38" s="2"/>
      <c r="O38" s="2"/>
      <c r="P38" s="2"/>
      <c r="Q38" s="2"/>
      <c r="R38" s="2"/>
      <c r="S38" s="2"/>
      <c r="T38" s="2" t="s">
        <v>29</v>
      </c>
      <c r="U38" s="2">
        <v>90</v>
      </c>
    </row>
    <row r="39" spans="11:21" x14ac:dyDescent="0.15">
      <c r="K39" s="2"/>
      <c r="L39" s="2"/>
      <c r="M39" s="2"/>
      <c r="N39" s="2"/>
      <c r="O39" s="2"/>
      <c r="P39" s="2"/>
      <c r="Q39" s="2"/>
      <c r="R39" s="2"/>
      <c r="S39" s="2"/>
      <c r="T39" s="2" t="s">
        <v>29</v>
      </c>
      <c r="U39" s="2">
        <v>100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BN363"/>
  <sheetViews>
    <sheetView workbookViewId="0">
      <selection activeCell="O58" sqref="O58:P58"/>
    </sheetView>
  </sheetViews>
  <sheetFormatPr defaultColWidth="6.625" defaultRowHeight="11.25" x14ac:dyDescent="0.15"/>
  <cols>
    <col min="1" max="12" width="6.625" style="8"/>
    <col min="13" max="13" width="6.625" style="5"/>
    <col min="14" max="35" width="6.625" style="8"/>
    <col min="36" max="36" width="6.625" style="5"/>
    <col min="37" max="43" width="6.625" style="8"/>
    <col min="44" max="44" width="6.625" style="4"/>
    <col min="45" max="50" width="6.625" style="8"/>
    <col min="51" max="51" width="6.625" style="4"/>
    <col min="52" max="58" width="6.625" style="8"/>
    <col min="59" max="59" width="6.625" style="5"/>
    <col min="60" max="60" width="6.625" style="8"/>
    <col min="61" max="66" width="6.625" style="7"/>
    <col min="67" max="16384" width="6.625" style="8"/>
  </cols>
  <sheetData>
    <row r="1" spans="2:66" x14ac:dyDescent="0.15">
      <c r="F1" s="83" t="s">
        <v>196</v>
      </c>
      <c r="G1" s="83" t="s">
        <v>59</v>
      </c>
      <c r="H1" s="9"/>
      <c r="I1" s="83" t="s">
        <v>31</v>
      </c>
      <c r="J1" s="83" t="s">
        <v>59</v>
      </c>
      <c r="K1" s="83" t="s">
        <v>60</v>
      </c>
      <c r="P1" s="8" t="s">
        <v>61</v>
      </c>
      <c r="AM1" s="8">
        <v>1</v>
      </c>
      <c r="AN1" s="8">
        <v>0.8</v>
      </c>
      <c r="AO1" s="8">
        <v>0.6</v>
      </c>
      <c r="AP1" s="8">
        <v>0.4</v>
      </c>
      <c r="AQ1" s="8">
        <v>0.2</v>
      </c>
    </row>
    <row r="2" spans="2:66" x14ac:dyDescent="0.15">
      <c r="F2" s="83"/>
      <c r="G2" s="83"/>
      <c r="H2" s="9"/>
      <c r="I2" s="83"/>
      <c r="J2" s="83"/>
      <c r="K2" s="83"/>
      <c r="P2" s="82" t="s">
        <v>197</v>
      </c>
      <c r="Q2" s="82"/>
      <c r="R2" s="82"/>
      <c r="S2" s="82"/>
      <c r="T2" s="82"/>
      <c r="W2" s="82" t="s">
        <v>198</v>
      </c>
      <c r="X2" s="82"/>
      <c r="Y2" s="82"/>
      <c r="Z2" s="82"/>
      <c r="AA2" s="82"/>
      <c r="AD2" s="82" t="s">
        <v>199</v>
      </c>
      <c r="AE2" s="82"/>
      <c r="AF2" s="82"/>
      <c r="AG2" s="82"/>
      <c r="AH2" s="82"/>
      <c r="AM2" s="82" t="s">
        <v>32</v>
      </c>
      <c r="AN2" s="82"/>
      <c r="AO2" s="82"/>
      <c r="AP2" s="82"/>
      <c r="AQ2" s="82"/>
      <c r="AT2" s="82" t="s">
        <v>33</v>
      </c>
      <c r="AU2" s="82"/>
      <c r="AV2" s="82"/>
      <c r="AW2" s="82"/>
      <c r="AX2" s="82"/>
      <c r="BA2" s="82" t="s">
        <v>62</v>
      </c>
      <c r="BB2" s="82"/>
      <c r="BC2" s="82"/>
      <c r="BD2" s="82"/>
      <c r="BE2" s="82"/>
      <c r="BJ2" s="81" t="s">
        <v>63</v>
      </c>
      <c r="BK2" s="81"/>
      <c r="BL2" s="81"/>
      <c r="BM2" s="81"/>
      <c r="BN2" s="81"/>
    </row>
    <row r="3" spans="2:66" x14ac:dyDescent="0.15">
      <c r="F3" s="8">
        <f>[1]节奏总纲!F3</f>
        <v>1</v>
      </c>
      <c r="G3" s="8">
        <f>[1]节奏总纲!G3</f>
        <v>7.1773462536293131E-2</v>
      </c>
      <c r="I3" s="8">
        <f>[1]节奏总纲!I3</f>
        <v>1</v>
      </c>
      <c r="J3" s="8">
        <f>[1]节奏总纲!J3</f>
        <v>7.4349177498517554E-3</v>
      </c>
      <c r="K3" s="8">
        <f>[1]节奏总纲!K3</f>
        <v>0.1</v>
      </c>
      <c r="N3" s="8" t="str">
        <f>[1]节奏总纲!N3</f>
        <v>对应玩家等级</v>
      </c>
      <c r="O3" s="8" t="s">
        <v>196</v>
      </c>
      <c r="P3" s="8" t="s">
        <v>64</v>
      </c>
      <c r="Q3" s="8" t="s">
        <v>65</v>
      </c>
      <c r="R3" s="8" t="s">
        <v>66</v>
      </c>
      <c r="S3" s="8" t="s">
        <v>67</v>
      </c>
      <c r="T3" s="8" t="s">
        <v>68</v>
      </c>
      <c r="V3" s="8" t="s">
        <v>196</v>
      </c>
      <c r="W3" s="8" t="s">
        <v>64</v>
      </c>
      <c r="X3" s="8" t="s">
        <v>69</v>
      </c>
      <c r="Y3" s="8" t="s">
        <v>66</v>
      </c>
      <c r="Z3" s="8" t="s">
        <v>67</v>
      </c>
      <c r="AA3" s="8" t="s">
        <v>68</v>
      </c>
      <c r="AC3" s="8" t="s">
        <v>70</v>
      </c>
      <c r="AD3" s="8" t="s">
        <v>64</v>
      </c>
      <c r="AE3" s="8" t="s">
        <v>69</v>
      </c>
      <c r="AF3" s="8" t="s">
        <v>71</v>
      </c>
      <c r="AG3" s="8" t="s">
        <v>67</v>
      </c>
      <c r="AH3" s="8" t="s">
        <v>72</v>
      </c>
      <c r="AL3" s="8" t="s">
        <v>31</v>
      </c>
      <c r="AM3" s="8" t="s">
        <v>73</v>
      </c>
      <c r="AN3" s="8" t="s">
        <v>69</v>
      </c>
      <c r="AO3" s="8" t="s">
        <v>71</v>
      </c>
      <c r="AP3" s="8" t="s">
        <v>74</v>
      </c>
      <c r="AQ3" s="8" t="s">
        <v>68</v>
      </c>
      <c r="AS3" s="8" t="s">
        <v>31</v>
      </c>
      <c r="AT3" s="8" t="s">
        <v>73</v>
      </c>
      <c r="AU3" s="8" t="s">
        <v>75</v>
      </c>
      <c r="AV3" s="8" t="s">
        <v>52</v>
      </c>
      <c r="AW3" s="8" t="s">
        <v>76</v>
      </c>
      <c r="AX3" s="8" t="s">
        <v>77</v>
      </c>
      <c r="AZ3" s="8" t="s">
        <v>78</v>
      </c>
      <c r="BA3" s="8" t="s">
        <v>64</v>
      </c>
      <c r="BB3" s="8" t="s">
        <v>75</v>
      </c>
      <c r="BC3" s="8" t="s">
        <v>79</v>
      </c>
      <c r="BD3" s="8" t="s">
        <v>76</v>
      </c>
      <c r="BE3" s="8" t="s">
        <v>72</v>
      </c>
      <c r="BI3" s="7" t="s">
        <v>196</v>
      </c>
      <c r="BJ3" s="7" t="s">
        <v>80</v>
      </c>
      <c r="BK3" s="7" t="s">
        <v>75</v>
      </c>
      <c r="BL3" s="7" t="s">
        <v>52</v>
      </c>
      <c r="BM3" s="7" t="s">
        <v>74</v>
      </c>
      <c r="BN3" s="7" t="s">
        <v>77</v>
      </c>
    </row>
    <row r="4" spans="2:66" x14ac:dyDescent="0.15">
      <c r="F4" s="8">
        <f>[1]节奏总纲!F4</f>
        <v>2</v>
      </c>
      <c r="G4" s="8">
        <f>[1]节奏总纲!G4</f>
        <v>0.1486983549970351</v>
      </c>
      <c r="I4" s="8">
        <f>[1]节奏总纲!I4</f>
        <v>2</v>
      </c>
      <c r="J4" s="8">
        <f>[1]节奏总纲!J4</f>
        <v>2.3963093307967063E-2</v>
      </c>
      <c r="K4" s="8">
        <f>[1]节奏总纲!K4</f>
        <v>0.15</v>
      </c>
      <c r="N4" s="8">
        <f>[1]节奏总纲!N4</f>
        <v>2</v>
      </c>
      <c r="O4" s="8">
        <v>1</v>
      </c>
      <c r="P4" s="8">
        <f>[1]节奏总纲!P4</f>
        <v>7.1773462536293131E-2</v>
      </c>
      <c r="Q4" s="8">
        <f>[1]节奏总纲!Q4</f>
        <v>5.9787294292732177E-2</v>
      </c>
      <c r="R4" s="8">
        <f>[1]节奏总纲!R4</f>
        <v>4.677476553490223E-2</v>
      </c>
      <c r="S4" s="8">
        <f>[1]节奏总纲!S4</f>
        <v>3.2585151991477081E-2</v>
      </c>
      <c r="T4" s="8">
        <f>[1]节奏总纲!T4</f>
        <v>1.7039020006115988E-2</v>
      </c>
      <c r="V4" s="8">
        <v>1</v>
      </c>
      <c r="W4" s="8">
        <f>[1]节奏总纲!W4</f>
        <v>7.1773462536293131E-2</v>
      </c>
      <c r="X4" s="8">
        <f>[1]节奏总纲!X4</f>
        <v>5.9787294292732177E-2</v>
      </c>
      <c r="Y4" s="8">
        <f>[1]节奏总纲!Y4</f>
        <v>4.677476553490223E-2</v>
      </c>
      <c r="Z4" s="8">
        <f>[1]节奏总纲!Z4</f>
        <v>3.2585151991477081E-2</v>
      </c>
      <c r="AA4" s="8">
        <f>[1]节奏总纲!AA4</f>
        <v>1.7039020006115988E-2</v>
      </c>
      <c r="AC4" s="8">
        <v>1</v>
      </c>
      <c r="AD4" s="8">
        <f>[1]节奏总纲!AD4</f>
        <v>10</v>
      </c>
      <c r="AE4" s="8">
        <f>[1]节奏总纲!AE4</f>
        <v>11.148446722089302</v>
      </c>
      <c r="AF4" s="8">
        <f>[1]节奏总纲!AF4</f>
        <v>12.761737853656415</v>
      </c>
      <c r="AG4" s="8">
        <f>[1]节奏总纲!AG4</f>
        <v>15.452231935206081</v>
      </c>
      <c r="AH4" s="8">
        <f>[1]节奏总纲!AH4</f>
        <v>21.291911942729964</v>
      </c>
      <c r="AL4" s="8">
        <v>1</v>
      </c>
      <c r="AM4" s="8">
        <f>[1]节奏总纲!AM4</f>
        <v>7.4349177498517554E-3</v>
      </c>
      <c r="AN4" s="8">
        <f>[1]节奏总纲!AN4</f>
        <v>5.947934199881405E-3</v>
      </c>
      <c r="AO4" s="8">
        <f>[1]节奏总纲!AO4</f>
        <v>4.4609506499110529E-3</v>
      </c>
      <c r="AP4" s="8">
        <f>[1]节奏总纲!AP4</f>
        <v>2.9739670999407025E-3</v>
      </c>
      <c r="AQ4" s="8">
        <f>[1]节奏总纲!AQ4</f>
        <v>1.4869835499703513E-3</v>
      </c>
      <c r="AS4" s="8">
        <v>1</v>
      </c>
      <c r="AT4" s="8">
        <f>[1]节奏总纲!AT4</f>
        <v>7.4349177498517554E-3</v>
      </c>
      <c r="AU4" s="8">
        <f>[1]节奏总纲!AU4</f>
        <v>5.947934199881405E-3</v>
      </c>
      <c r="AV4" s="8">
        <f>[1]节奏总纲!AV4</f>
        <v>4.4609506499110529E-3</v>
      </c>
      <c r="AW4" s="8">
        <f>[1]节奏总纲!AW4</f>
        <v>2.9739670999407025E-3</v>
      </c>
      <c r="AX4" s="8">
        <f>[1]节奏总纲!AX4</f>
        <v>1.4869835499703513E-3</v>
      </c>
      <c r="AY4" s="8"/>
      <c r="AZ4" s="8">
        <v>1</v>
      </c>
      <c r="BA4" s="8">
        <f>[1]节奏总纲!BA4</f>
        <v>11.296493250964016</v>
      </c>
      <c r="BB4" s="8">
        <f>[1]节奏总纲!BB4</f>
        <v>12.361596792946616</v>
      </c>
      <c r="BC4" s="8">
        <f>[1]节奏总纲!BC4</f>
        <v>13.798091195443488</v>
      </c>
      <c r="BD4" s="8">
        <f>[1]节奏总纲!BD4</f>
        <v>15.911635365458322</v>
      </c>
      <c r="BE4" s="8">
        <f>[1]节奏总纲!BE4</f>
        <v>19.707330185578734</v>
      </c>
      <c r="BI4" s="7">
        <v>1</v>
      </c>
      <c r="BJ4" s="8">
        <f>[1]节奏总纲!BJ4</f>
        <v>0.3</v>
      </c>
      <c r="BK4" s="8">
        <f>[1]节奏总纲!BK4</f>
        <v>0.30599999999999999</v>
      </c>
      <c r="BL4" s="8">
        <f>[1]节奏总纲!BL4</f>
        <v>0.318</v>
      </c>
      <c r="BM4" s="8">
        <f>[1]节奏总纲!BM4</f>
        <v>0.34199999999999997</v>
      </c>
      <c r="BN4" s="8">
        <f>[1]节奏总纲!BN4</f>
        <v>0.42</v>
      </c>
    </row>
    <row r="5" spans="2:66" x14ac:dyDescent="0.15">
      <c r="F5" s="8">
        <f>[1]节奏总纲!F5</f>
        <v>3</v>
      </c>
      <c r="G5" s="8">
        <f>[1]节奏总纲!G5</f>
        <v>0.23114441334491631</v>
      </c>
      <c r="I5" s="8">
        <f>[1]节奏总纲!I5</f>
        <v>3</v>
      </c>
      <c r="J5" s="8">
        <f>[1]节奏总纲!J5</f>
        <v>5.1571656651039799E-2</v>
      </c>
      <c r="K5" s="8">
        <f>[1]节奏总纲!K5</f>
        <v>0.2</v>
      </c>
      <c r="N5" s="8">
        <f>[1]节奏总纲!N5</f>
        <v>4</v>
      </c>
      <c r="O5" s="8">
        <v>2</v>
      </c>
      <c r="P5" s="8">
        <f>[1]节奏总纲!P5</f>
        <v>0.1486983549970351</v>
      </c>
      <c r="Q5" s="8">
        <f>[1]节奏总纲!Q5</f>
        <v>0.12505531655250651</v>
      </c>
      <c r="R5" s="8">
        <f>[1]节奏总纲!R5</f>
        <v>9.883979656652922E-2</v>
      </c>
      <c r="S5" s="8">
        <f>[1]节奏总纲!S5</f>
        <v>6.9828747506607683E-2</v>
      </c>
      <c r="T5" s="8">
        <f>[1]节奏总纲!T5</f>
        <v>3.7085369736260552E-2</v>
      </c>
      <c r="V5" s="8">
        <v>2</v>
      </c>
      <c r="W5" s="8">
        <f>[1]节奏总纲!W5</f>
        <v>7.6924892460741967E-2</v>
      </c>
      <c r="X5" s="8">
        <f>[1]节奏总纲!X5</f>
        <v>6.5268022259774336E-2</v>
      </c>
      <c r="Y5" s="8">
        <f>[1]节奏总纲!Y5</f>
        <v>5.206503103162699E-2</v>
      </c>
      <c r="Z5" s="8">
        <f>[1]节奏总纲!Z5</f>
        <v>3.7243595515130602E-2</v>
      </c>
      <c r="AA5" s="8">
        <f>[1]节奏总纲!AA5</f>
        <v>2.0046349730144564E-2</v>
      </c>
      <c r="AC5" s="8">
        <v>2</v>
      </c>
      <c r="AD5" s="8">
        <f>[1]节奏总纲!AD5</f>
        <v>15.845161563010114</v>
      </c>
      <c r="AE5" s="8">
        <f>[1]节奏总纲!AE5</f>
        <v>17.271997130667014</v>
      </c>
      <c r="AF5" s="8">
        <f>[1]节奏总纲!AF5</f>
        <v>19.263096801323076</v>
      </c>
      <c r="AG5" s="8">
        <f>[1]节奏总纲!AG5</f>
        <v>22.536681597650272</v>
      </c>
      <c r="AH5" s="8">
        <f>[1]节奏总纲!AH5</f>
        <v>29.386000042029625</v>
      </c>
      <c r="AL5" s="8">
        <v>2</v>
      </c>
      <c r="AM5" s="8">
        <f>[1]节奏总纲!AM5</f>
        <v>2.3963093307967063E-2</v>
      </c>
      <c r="AN5" s="8">
        <f>[1]节奏总纲!AN5</f>
        <v>1.9170474646373652E-2</v>
      </c>
      <c r="AO5" s="8">
        <f>[1]节奏总纲!AO5</f>
        <v>1.4377855984780237E-2</v>
      </c>
      <c r="AP5" s="8">
        <f>[1]节奏总纲!AP5</f>
        <v>9.5852373231868262E-3</v>
      </c>
      <c r="AQ5" s="8">
        <f>[1]节奏总纲!AQ5</f>
        <v>4.7926186615934131E-3</v>
      </c>
      <c r="AS5" s="8">
        <v>2</v>
      </c>
      <c r="AT5" s="8">
        <f>[1]节奏总纲!AT5</f>
        <v>1.6528175558115307E-2</v>
      </c>
      <c r="AU5" s="8">
        <f>[1]节奏总纲!AU5</f>
        <v>1.3222540446492247E-2</v>
      </c>
      <c r="AV5" s="8">
        <f>[1]节奏总纲!AV5</f>
        <v>9.9169053348691846E-3</v>
      </c>
      <c r="AW5" s="8">
        <f>[1]节奏总纲!AW5</f>
        <v>6.6112702232461237E-3</v>
      </c>
      <c r="AX5" s="8">
        <f>[1]节奏总纲!AX5</f>
        <v>3.3056351116230618E-3</v>
      </c>
      <c r="AY5" s="8"/>
      <c r="AZ5" s="8">
        <v>2</v>
      </c>
      <c r="BA5" s="8">
        <f>[1]节奏总纲!BA5</f>
        <v>14.729965238833779</v>
      </c>
      <c r="BB5" s="8">
        <f>[1]节奏总纲!BB5</f>
        <v>15.911635365458322</v>
      </c>
      <c r="BC5" s="8">
        <f>[1]节奏总纲!BC5</f>
        <v>17.448850811924295</v>
      </c>
      <c r="BD5" s="8">
        <f>[1]节奏总纲!BD5</f>
        <v>19.707330185578734</v>
      </c>
      <c r="BE5" s="8">
        <f>[1]节奏总纲!BE5</f>
        <v>23.710496742673982</v>
      </c>
      <c r="BI5" s="7">
        <v>2</v>
      </c>
      <c r="BJ5" s="8">
        <f>[1]节奏总纲!BJ5</f>
        <v>0.47499999999999998</v>
      </c>
      <c r="BK5" s="8">
        <f>[1]节奏总纲!BK5</f>
        <v>0.48449999999999999</v>
      </c>
      <c r="BL5" s="8">
        <f>[1]节奏总纲!BL5</f>
        <v>0.50349999999999995</v>
      </c>
      <c r="BM5" s="8">
        <f>[1]节奏总纲!BM5</f>
        <v>0.54149999999999998</v>
      </c>
      <c r="BN5" s="8">
        <f>[1]节奏总纲!BN5</f>
        <v>0.66499999999999992</v>
      </c>
    </row>
    <row r="6" spans="2:66" x14ac:dyDescent="0.15">
      <c r="B6" s="82" t="s">
        <v>200</v>
      </c>
      <c r="C6" s="82"/>
      <c r="D6" s="82"/>
      <c r="F6" s="8">
        <f>[1]节奏总纲!F6</f>
        <v>4</v>
      </c>
      <c r="G6" s="8">
        <f>[1]节奏总纲!G6</f>
        <v>0.3195079107728942</v>
      </c>
      <c r="I6" s="8">
        <f>[1]节奏总纲!I6</f>
        <v>4</v>
      </c>
      <c r="J6" s="8">
        <f>[1]节奏总纲!J6</f>
        <v>9.2637640824031031E-2</v>
      </c>
      <c r="K6" s="8">
        <f>[1]节奏总纲!K6</f>
        <v>0.25</v>
      </c>
      <c r="N6" s="8">
        <f>[1]节奏总纲!N6</f>
        <v>6</v>
      </c>
      <c r="O6" s="8">
        <v>3</v>
      </c>
      <c r="P6" s="8">
        <f>[1]节奏总纲!P6</f>
        <v>0.23114441334491631</v>
      </c>
      <c r="Q6" s="8">
        <f>[1]节奏总纲!Q6</f>
        <v>0.19582554698581309</v>
      </c>
      <c r="R6" s="8">
        <f>[1]节奏总纲!R6</f>
        <v>0.15616116565582547</v>
      </c>
      <c r="S6" s="8">
        <f>[1]节奏总纲!S6</f>
        <v>0.11120357726023924</v>
      </c>
      <c r="T6" s="8">
        <f>[1]节奏总纲!T6</f>
        <v>5.9380999788309005E-2</v>
      </c>
      <c r="V6" s="8">
        <v>3</v>
      </c>
      <c r="W6" s="8">
        <f>[1]节奏总纲!W6</f>
        <v>8.2446058347881213E-2</v>
      </c>
      <c r="X6" s="8">
        <f>[1]节奏总纲!X6</f>
        <v>7.0770230433306575E-2</v>
      </c>
      <c r="Y6" s="8">
        <f>[1]节奏总纲!Y6</f>
        <v>5.7321369089296248E-2</v>
      </c>
      <c r="Z6" s="8">
        <f>[1]节奏总纲!Z6</f>
        <v>4.1374829753631562E-2</v>
      </c>
      <c r="AA6" s="8">
        <f>[1]节奏总纲!AA6</f>
        <v>2.2295630052048453E-2</v>
      </c>
      <c r="AC6" s="8">
        <v>3</v>
      </c>
      <c r="AD6" s="8">
        <f>[1]节奏总纲!AD6</f>
        <v>20</v>
      </c>
      <c r="AE6" s="8">
        <f>[1]节奏总纲!AE6</f>
        <v>21.543844702365945</v>
      </c>
      <c r="AF6" s="8">
        <f>[1]节奏总纲!AF6</f>
        <v>23.734615677065324</v>
      </c>
      <c r="AG6" s="8">
        <f>[1]节奏总纲!AG6</f>
        <v>27.324610510337703</v>
      </c>
      <c r="AH6" s="8">
        <f>[1]节奏总纲!AH6</f>
        <v>34.517938607173015</v>
      </c>
      <c r="AL6" s="8">
        <v>3</v>
      </c>
      <c r="AM6" s="8">
        <f>[1]节奏总纲!AM6</f>
        <v>5.1571656651039799E-2</v>
      </c>
      <c r="AN6" s="8">
        <f>[1]节奏总纲!AN6</f>
        <v>4.1257325320831845E-2</v>
      </c>
      <c r="AO6" s="8">
        <f>[1]节奏总纲!AO6</f>
        <v>3.0942993990623877E-2</v>
      </c>
      <c r="AP6" s="8">
        <f>[1]节奏总纲!AP6</f>
        <v>2.0628662660415922E-2</v>
      </c>
      <c r="AQ6" s="8">
        <f>[1]节奏总纲!AQ6</f>
        <v>1.0314331330207961E-2</v>
      </c>
      <c r="AS6" s="8">
        <v>3</v>
      </c>
      <c r="AT6" s="8">
        <f>[1]节奏总纲!AT6</f>
        <v>2.7608563343072736E-2</v>
      </c>
      <c r="AU6" s="8">
        <f>[1]节奏总纲!AU6</f>
        <v>2.2086850674458192E-2</v>
      </c>
      <c r="AV6" s="8">
        <f>[1]节奏总纲!AV6</f>
        <v>1.6565138005843638E-2</v>
      </c>
      <c r="AW6" s="8">
        <f>[1]节奏总纲!AW6</f>
        <v>1.1043425337229096E-2</v>
      </c>
      <c r="AX6" s="8">
        <f>[1]节奏总纲!AX6</f>
        <v>5.5217126686145481E-3</v>
      </c>
      <c r="AY6" s="8"/>
      <c r="AZ6" s="8">
        <v>3</v>
      </c>
      <c r="BA6" s="8">
        <f>[1]节奏总纲!BA6</f>
        <v>16.888397947066121</v>
      </c>
      <c r="BB6" s="8">
        <f>[1]节奏总纲!BB6</f>
        <v>18.108391417375849</v>
      </c>
      <c r="BC6" s="8">
        <f>[1]节奏总纲!BC6</f>
        <v>19.707330185578734</v>
      </c>
      <c r="BD6" s="8">
        <f>[1]节奏总纲!BD6</f>
        <v>22.041972908628715</v>
      </c>
      <c r="BE6" s="8">
        <f>[1]节奏总纲!BE6</f>
        <v>26.127796402772656</v>
      </c>
      <c r="BI6" s="7">
        <v>3</v>
      </c>
      <c r="BJ6" s="8">
        <f>[1]节奏总纲!BJ6</f>
        <v>0.65</v>
      </c>
      <c r="BK6" s="8">
        <f>[1]节奏总纲!BK6</f>
        <v>0.66300000000000003</v>
      </c>
      <c r="BL6" s="8">
        <f>[1]节奏总纲!BL6</f>
        <v>0.68900000000000006</v>
      </c>
      <c r="BM6" s="8">
        <f>[1]节奏总纲!BM6</f>
        <v>0.74099999999999999</v>
      </c>
      <c r="BN6" s="8">
        <f>[1]节奏总纲!BN6</f>
        <v>0.90999999999999992</v>
      </c>
    </row>
    <row r="7" spans="2:66" x14ac:dyDescent="0.15">
      <c r="B7" s="8" t="s">
        <v>196</v>
      </c>
      <c r="C7" s="8" t="s">
        <v>81</v>
      </c>
      <c r="D7" s="8" t="s">
        <v>82</v>
      </c>
      <c r="F7" s="8">
        <f>[1]节奏总纲!F7</f>
        <v>5</v>
      </c>
      <c r="G7" s="8">
        <f>[1]节奏总纲!G7</f>
        <v>0.41421356237309515</v>
      </c>
      <c r="I7" s="8">
        <f>[1]节奏总纲!I7</f>
        <v>5</v>
      </c>
      <c r="J7" s="8">
        <f>[1]节奏总纲!J7</f>
        <v>0.15</v>
      </c>
      <c r="K7" s="8">
        <f>[1]节奏总纲!K7</f>
        <v>0.3</v>
      </c>
      <c r="N7" s="8">
        <f>[1]节奏总纲!N7</f>
        <v>8</v>
      </c>
      <c r="O7" s="8">
        <v>4</v>
      </c>
      <c r="P7" s="8">
        <f>[1]节奏总纲!P7</f>
        <v>0.3195079107728942</v>
      </c>
      <c r="Q7" s="8">
        <f>[1]节奏总纲!Q7</f>
        <v>0.2719651336498875</v>
      </c>
      <c r="R7" s="8">
        <f>[1]节奏总纲!R7</f>
        <v>0.21816000147573214</v>
      </c>
      <c r="S7" s="8">
        <f>[1]节奏总纲!S7</f>
        <v>0.15607961441255883</v>
      </c>
      <c r="T7" s="8">
        <f>[1]节奏总纲!T7</f>
        <v>8.4062531324348461E-2</v>
      </c>
      <c r="V7" s="8">
        <v>4</v>
      </c>
      <c r="W7" s="8">
        <f>[1]节奏总纲!W7</f>
        <v>8.8363497427977888E-2</v>
      </c>
      <c r="X7" s="8">
        <f>[1]节奏总纲!X7</f>
        <v>7.6139586664074416E-2</v>
      </c>
      <c r="Y7" s="8">
        <f>[1]节奏总纲!Y7</f>
        <v>6.1998835819906672E-2</v>
      </c>
      <c r="Z7" s="8">
        <f>[1]节奏总纲!Z7</f>
        <v>4.4876037152319581E-2</v>
      </c>
      <c r="AA7" s="8">
        <f>[1]节奏总纲!AA7</f>
        <v>2.4681531536039455E-2</v>
      </c>
      <c r="AC7" s="8">
        <v>4</v>
      </c>
      <c r="AD7" s="8">
        <f>[1]节奏总纲!AD7</f>
        <v>23.213386604241784</v>
      </c>
      <c r="AE7" s="8">
        <f>[1]节奏总纲!AE7</f>
        <v>24.836966034810484</v>
      </c>
      <c r="AF7" s="8">
        <f>[1]节奏总纲!AF7</f>
        <v>27.155717181399513</v>
      </c>
      <c r="AG7" s="8">
        <f>[1]节奏总纲!AG7</f>
        <v>30.831257561377125</v>
      </c>
      <c r="AH7" s="8">
        <f>[1]节奏总纲!AH7</f>
        <v>38.431365705145346</v>
      </c>
      <c r="AL7" s="8">
        <v>4</v>
      </c>
      <c r="AM7" s="8">
        <f>[1]节奏总纲!AM7</f>
        <v>9.2637640824031031E-2</v>
      </c>
      <c r="AN7" s="8">
        <f>[1]节奏总纲!AN7</f>
        <v>7.4110112659224833E-2</v>
      </c>
      <c r="AO7" s="8">
        <f>[1]节奏总纲!AO7</f>
        <v>5.5582584494418615E-2</v>
      </c>
      <c r="AP7" s="8">
        <f>[1]节奏总纲!AP7</f>
        <v>3.7055056329612417E-2</v>
      </c>
      <c r="AQ7" s="8">
        <f>[1]节奏总纲!AQ7</f>
        <v>1.8527528164806208E-2</v>
      </c>
      <c r="AS7" s="8">
        <v>4</v>
      </c>
      <c r="AT7" s="8">
        <f>[1]节奏总纲!AT7</f>
        <v>4.1065984172991232E-2</v>
      </c>
      <c r="AU7" s="8">
        <f>[1]节奏总纲!AU7</f>
        <v>3.2852787338392989E-2</v>
      </c>
      <c r="AV7" s="8">
        <f>[1]节奏总纲!AV7</f>
        <v>2.4639590503794738E-2</v>
      </c>
      <c r="AW7" s="8">
        <f>[1]节奏总纲!AW7</f>
        <v>1.6426393669196494E-2</v>
      </c>
      <c r="AX7" s="8">
        <f>[1]节奏总纲!AX7</f>
        <v>8.2131968345982471E-3</v>
      </c>
      <c r="AY7" s="8"/>
      <c r="AZ7" s="8">
        <v>4</v>
      </c>
      <c r="BA7" s="8">
        <f>[1]节奏总纲!BA7</f>
        <v>18.453550676044042</v>
      </c>
      <c r="BB7" s="8">
        <f>[1]节奏总纲!BB7</f>
        <v>19.707330185578734</v>
      </c>
      <c r="BC7" s="8">
        <f>[1]节奏总纲!BC7</f>
        <v>21.34613466141565</v>
      </c>
      <c r="BD7" s="8">
        <f>[1]节奏总纲!BD7</f>
        <v>23.710496742673982</v>
      </c>
      <c r="BE7" s="8">
        <f>[1]节奏总纲!BE7</f>
        <v>27.863030247590562</v>
      </c>
      <c r="BI7" s="7">
        <v>4</v>
      </c>
      <c r="BJ7" s="8">
        <f>[1]节奏总纲!BJ7</f>
        <v>0.82499999999999996</v>
      </c>
      <c r="BK7" s="8">
        <f>[1]节奏总纲!BK7</f>
        <v>0.84149999999999991</v>
      </c>
      <c r="BL7" s="8">
        <f>[1]节奏总纲!BL7</f>
        <v>0.87449999999999994</v>
      </c>
      <c r="BM7" s="8">
        <f>[1]节奏总纲!BM7</f>
        <v>0.94049999999999989</v>
      </c>
      <c r="BN7" s="8">
        <f>[1]节奏总纲!BN7</f>
        <v>1.1549999999999998</v>
      </c>
    </row>
    <row r="8" spans="2:66" x14ac:dyDescent="0.15">
      <c r="B8" s="8">
        <f>[1]节奏总纲!B8</f>
        <v>10</v>
      </c>
      <c r="C8" s="8">
        <f>[1]节奏总纲!C8</f>
        <v>1</v>
      </c>
      <c r="D8" s="8">
        <f>[1]节奏总纲!D8</f>
        <v>1</v>
      </c>
      <c r="F8" s="8">
        <f>[1]节奏总纲!F8</f>
        <v>6</v>
      </c>
      <c r="G8" s="8">
        <f>[1]节奏总纲!G8</f>
        <v>0.51571656651039799</v>
      </c>
      <c r="I8" s="8">
        <f>[1]节奏总纲!I8</f>
        <v>6</v>
      </c>
      <c r="J8" s="8">
        <f>[1]节奏总纲!J8</f>
        <v>0.22055744069899194</v>
      </c>
      <c r="K8" s="8">
        <f>[1]节奏总纲!K8</f>
        <v>0.34</v>
      </c>
      <c r="N8" s="8">
        <f>[1]节奏总纲!N8</f>
        <v>10</v>
      </c>
      <c r="O8" s="8">
        <v>5</v>
      </c>
      <c r="P8" s="8">
        <f>[1]节奏总纲!P8</f>
        <v>0.41421356237309515</v>
      </c>
      <c r="Q8" s="8">
        <f>[1]节奏总纲!Q8</f>
        <v>0.35241289886702937</v>
      </c>
      <c r="R8" s="8">
        <f>[1]节奏总纲!R8</f>
        <v>0.28315639123824782</v>
      </c>
      <c r="S8" s="8">
        <f>[1]节奏总纲!S8</f>
        <v>0.20296464556281663</v>
      </c>
      <c r="T8" s="8">
        <f>[1]节奏总纲!T8</f>
        <v>0.10951806589144637</v>
      </c>
      <c r="V8" s="8">
        <v>5</v>
      </c>
      <c r="W8" s="8">
        <f>[1]节奏总纲!W8</f>
        <v>9.4705651600200946E-2</v>
      </c>
      <c r="X8" s="8">
        <f>[1]节奏总纲!X8</f>
        <v>8.0447765217141864E-2</v>
      </c>
      <c r="Y8" s="8">
        <f>[1]节奏总纲!Y8</f>
        <v>6.4996389762515677E-2</v>
      </c>
      <c r="Z8" s="8">
        <f>[1]节奏总纲!Z8</f>
        <v>4.68850311502578E-2</v>
      </c>
      <c r="AA8" s="8">
        <f>[1]节奏总纲!AA8</f>
        <v>2.5455534567097912E-2</v>
      </c>
      <c r="AC8" s="8">
        <v>5</v>
      </c>
      <c r="AD8" s="8">
        <f>[1]节奏总纲!AD8</f>
        <v>25.845161563010112</v>
      </c>
      <c r="AE8" s="8">
        <f>[1]节奏总纲!AE8</f>
        <v>27.525245270311611</v>
      </c>
      <c r="AF8" s="8">
        <f>[1]节奏总纲!AF8</f>
        <v>29.892344464157688</v>
      </c>
      <c r="AG8" s="8">
        <f>[1]节奏总纲!AG8</f>
        <v>33.672145166817529</v>
      </c>
      <c r="AH8" s="8">
        <f>[1]节奏总纲!AH8</f>
        <v>41.359260538726978</v>
      </c>
      <c r="AL8" s="8">
        <v>5</v>
      </c>
      <c r="AM8" s="8">
        <f>[1]节奏总纲!AM8</f>
        <v>0.15</v>
      </c>
      <c r="AN8" s="8">
        <f>[1]节奏总纲!AN8</f>
        <v>0.12</v>
      </c>
      <c r="AO8" s="8">
        <f>[1]节奏总纲!AO8</f>
        <v>0.09</v>
      </c>
      <c r="AP8" s="8">
        <f>[1]节奏总纲!AP8</f>
        <v>0.06</v>
      </c>
      <c r="AQ8" s="8">
        <f>[1]节奏总纲!AQ8</f>
        <v>0.03</v>
      </c>
      <c r="AS8" s="8">
        <v>5</v>
      </c>
      <c r="AT8" s="8">
        <f>[1]节奏总纲!AT8</f>
        <v>5.7362359175968963E-2</v>
      </c>
      <c r="AU8" s="8">
        <f>[1]节奏总纲!AU8</f>
        <v>4.5889887340775162E-2</v>
      </c>
      <c r="AV8" s="8">
        <f>[1]节奏总纲!AV8</f>
        <v>3.4417415505581382E-2</v>
      </c>
      <c r="AW8" s="8">
        <f>[1]节奏总纲!AW8</f>
        <v>2.2944943670387581E-2</v>
      </c>
      <c r="AX8" s="8">
        <f>[1]节奏总纲!AX8</f>
        <v>1.1472471835193791E-2</v>
      </c>
      <c r="AY8" s="8"/>
      <c r="AZ8" s="8">
        <v>5</v>
      </c>
      <c r="BA8" s="8">
        <f>[1]节奏总纲!BA8</f>
        <v>19.707330185578734</v>
      </c>
      <c r="BB8" s="8">
        <f>[1]节奏总纲!BB8</f>
        <v>20.993539484876777</v>
      </c>
      <c r="BC8" s="8">
        <f>[1]节奏总纲!BC8</f>
        <v>22.639743033177162</v>
      </c>
      <c r="BD8" s="8">
        <f>[1]节奏总纲!BD8</f>
        <v>25.044229735272328</v>
      </c>
      <c r="BE8" s="8">
        <f>[1]节奏总纲!BE8</f>
        <v>29.216428548527322</v>
      </c>
      <c r="BI8" s="7">
        <v>5</v>
      </c>
      <c r="BJ8" s="8">
        <f>[1]节奏总纲!BJ8</f>
        <v>1</v>
      </c>
      <c r="BK8" s="8">
        <f>[1]节奏总纲!BK8</f>
        <v>1.02</v>
      </c>
      <c r="BL8" s="8">
        <f>[1]节奏总纲!BL8</f>
        <v>1.06</v>
      </c>
      <c r="BM8" s="8">
        <f>[1]节奏总纲!BM8</f>
        <v>1.1399999999999999</v>
      </c>
      <c r="BN8" s="8">
        <f>[1]节奏总纲!BN8</f>
        <v>1.4</v>
      </c>
    </row>
    <row r="9" spans="2:66" x14ac:dyDescent="0.15">
      <c r="B9" s="8">
        <f>[1]节奏总纲!B9</f>
        <v>20</v>
      </c>
      <c r="C9" s="8">
        <f>[1]节奏总纲!C9</f>
        <v>3</v>
      </c>
      <c r="D9" s="8">
        <f>[1]节奏总纲!D9</f>
        <v>2</v>
      </c>
      <c r="F9" s="8">
        <f>[1]节奏总纲!F9</f>
        <v>7</v>
      </c>
      <c r="G9" s="8">
        <f>[1]节奏总纲!G9</f>
        <v>0.62450479271247095</v>
      </c>
      <c r="I9" s="8">
        <f>[1]节奏总纲!I9</f>
        <v>7</v>
      </c>
      <c r="J9" s="8">
        <f>[1]节奏总纲!J9</f>
        <v>0.31141300609369982</v>
      </c>
      <c r="K9" s="8">
        <f>[1]节奏总纲!K9</f>
        <v>0.38</v>
      </c>
      <c r="N9" s="8">
        <f>[1]节奏总纲!N9</f>
        <v>12</v>
      </c>
      <c r="O9" s="8">
        <v>6</v>
      </c>
      <c r="P9" s="8">
        <f>[1]节奏总纲!P9</f>
        <v>0.51571656651039799</v>
      </c>
      <c r="Q9" s="8">
        <f>[1]节奏总纲!Q9</f>
        <v>0.43939051466685908</v>
      </c>
      <c r="R9" s="8">
        <f>[1]节奏总纲!R9</f>
        <v>0.35336899137292471</v>
      </c>
      <c r="S9" s="8">
        <f>[1]节奏总纲!S9</f>
        <v>0.25440298225957936</v>
      </c>
      <c r="T9" s="8">
        <f>[1]节奏总纲!T9</f>
        <v>0.13836675479473978</v>
      </c>
      <c r="V9" s="8">
        <v>6</v>
      </c>
      <c r="W9" s="8">
        <f>[1]节奏总纲!W9</f>
        <v>0.10150300413730284</v>
      </c>
      <c r="X9" s="8">
        <f>[1]节奏总纲!X9</f>
        <v>8.6977615799829711E-2</v>
      </c>
      <c r="Y9" s="8">
        <f>[1]节奏总纲!Y9</f>
        <v>7.0212600134676895E-2</v>
      </c>
      <c r="Z9" s="8">
        <f>[1]节奏总纲!Z9</f>
        <v>5.1438336696762732E-2</v>
      </c>
      <c r="AA9" s="8">
        <f>[1]节奏总纲!AA9</f>
        <v>2.884868890329341E-2</v>
      </c>
      <c r="AC9" s="8">
        <v>6</v>
      </c>
      <c r="AD9" s="8">
        <f>[1]节奏总纲!AD9</f>
        <v>28.071211008105138</v>
      </c>
      <c r="AE9" s="8">
        <f>[1]节奏总纲!AE9</f>
        <v>29.78183527117605</v>
      </c>
      <c r="AF9" s="8">
        <f>[1]节奏总纲!AF9</f>
        <v>32.202183458664891</v>
      </c>
      <c r="AG9" s="8">
        <f>[1]节奏总纲!AG9</f>
        <v>36.067019846099676</v>
      </c>
      <c r="AH9" s="8">
        <f>[1]节奏总纲!AH9</f>
        <v>43.870275262019007</v>
      </c>
      <c r="AL9" s="8">
        <v>6</v>
      </c>
      <c r="AM9" s="8">
        <f>[1]节奏总纲!AM9</f>
        <v>0.22055744069899194</v>
      </c>
      <c r="AN9" s="8">
        <f>[1]节奏总纲!AN9</f>
        <v>0.17644595255919357</v>
      </c>
      <c r="AO9" s="8">
        <f>[1]节奏总纲!AO9</f>
        <v>0.13233446441939517</v>
      </c>
      <c r="AP9" s="8">
        <f>[1]节奏总纲!AP9</f>
        <v>8.8222976279596785E-2</v>
      </c>
      <c r="AQ9" s="8">
        <f>[1]节奏总纲!AQ9</f>
        <v>4.4111488139798392E-2</v>
      </c>
      <c r="AS9" s="8">
        <v>6</v>
      </c>
      <c r="AT9" s="8">
        <f>[1]节奏总纲!AT9</f>
        <v>7.0557440698991947E-2</v>
      </c>
      <c r="AU9" s="8">
        <f>[1]节奏总纲!AU9</f>
        <v>5.6445952559193574E-2</v>
      </c>
      <c r="AV9" s="8">
        <f>[1]节奏总纲!AV9</f>
        <v>4.2334464419395174E-2</v>
      </c>
      <c r="AW9" s="8">
        <f>[1]节奏总纲!AW9</f>
        <v>2.8222976279596787E-2</v>
      </c>
      <c r="AX9" s="8">
        <f>[1]节奏总纲!AX9</f>
        <v>1.4111488139798394E-2</v>
      </c>
      <c r="AY9" s="8"/>
      <c r="AZ9" s="8">
        <v>6</v>
      </c>
      <c r="BA9" s="8">
        <f>[1]节奏总纲!BA9</f>
        <v>20.745154613657583</v>
      </c>
      <c r="BB9" s="8">
        <f>[1]节奏总纲!BB9</f>
        <v>22.041972908628715</v>
      </c>
      <c r="BC9" s="8">
        <f>[1]节奏总纲!BC9</f>
        <v>23.710496742673982</v>
      </c>
      <c r="BD9" s="8">
        <f>[1]节奏总纲!BD9</f>
        <v>26.127796402772656</v>
      </c>
      <c r="BE9" s="8">
        <f>[1]节奏总纲!BE9</f>
        <v>30.329493925593439</v>
      </c>
      <c r="BI9" s="7">
        <v>6</v>
      </c>
      <c r="BJ9" s="8">
        <f>[1]节奏总纲!BJ9</f>
        <v>1.0333333333333334</v>
      </c>
      <c r="BK9" s="8">
        <f>[1]节奏总纲!BK9</f>
        <v>1.054</v>
      </c>
      <c r="BL9" s="8">
        <f>[1]节奏总纲!BL9</f>
        <v>1.0953333333333335</v>
      </c>
      <c r="BM9" s="8">
        <f>[1]节奏总纲!BM9</f>
        <v>1.1779999999999999</v>
      </c>
      <c r="BN9" s="8">
        <f>[1]节奏总纲!BN9</f>
        <v>1.4466666666666668</v>
      </c>
    </row>
    <row r="10" spans="2:66" x14ac:dyDescent="0.15">
      <c r="B10" s="8">
        <f>[1]节奏总纲!B10</f>
        <v>30</v>
      </c>
      <c r="C10" s="8">
        <f>[1]节奏总纲!C10</f>
        <v>7</v>
      </c>
      <c r="D10" s="8">
        <f>[1]节奏总纲!D10</f>
        <v>4</v>
      </c>
      <c r="F10" s="8">
        <f>[1]节奏总纲!F10</f>
        <v>8</v>
      </c>
      <c r="G10" s="8">
        <f>[1]节奏总纲!G10</f>
        <v>0.74110112659224825</v>
      </c>
      <c r="I10" s="8">
        <f>[1]节奏总纲!I10</f>
        <v>8</v>
      </c>
      <c r="J10" s="8">
        <f>[1]节奏总纲!J10</f>
        <v>0.42660095793436714</v>
      </c>
      <c r="K10" s="8">
        <f>[1]节奏总纲!K10</f>
        <v>0.42</v>
      </c>
      <c r="N10" s="8">
        <f>[1]节奏总纲!N10</f>
        <v>14</v>
      </c>
      <c r="O10" s="8">
        <v>7</v>
      </c>
      <c r="P10" s="8">
        <f>[1]节奏总纲!P10</f>
        <v>0.62450479271247095</v>
      </c>
      <c r="Q10" s="8">
        <f>[1]节奏总纲!Q10</f>
        <v>0.53413894920697635</v>
      </c>
      <c r="R10" s="8">
        <f>[1]节奏总纲!R10</f>
        <v>0.43072095553379119</v>
      </c>
      <c r="S10" s="8">
        <f>[1]节奏总纲!S10</f>
        <v>0.30950457526830061</v>
      </c>
      <c r="T10" s="8">
        <f>[1]节奏总纲!T10</f>
        <v>0.16699258157131475</v>
      </c>
      <c r="V10" s="8">
        <v>7</v>
      </c>
      <c r="W10" s="8">
        <f>[1]节奏总纲!W10</f>
        <v>0.10878822620207296</v>
      </c>
      <c r="X10" s="8">
        <f>[1]节奏总纲!X10</f>
        <v>9.4748434540117277E-2</v>
      </c>
      <c r="Y10" s="8">
        <f>[1]节奏总纲!Y10</f>
        <v>7.7351964160866482E-2</v>
      </c>
      <c r="Z10" s="8">
        <f>[1]节奏总纲!Z10</f>
        <v>5.510159300872125E-2</v>
      </c>
      <c r="AA10" s="8">
        <f>[1]节奏总纲!AA10</f>
        <v>2.8625826776574964E-2</v>
      </c>
      <c r="AC10" s="8">
        <v>7</v>
      </c>
      <c r="AD10" s="8">
        <f>[1]节奏总纲!AD10</f>
        <v>30</v>
      </c>
      <c r="AE10" s="8">
        <f>[1]节奏总纲!AE10</f>
        <v>31.718819483847451</v>
      </c>
      <c r="AF10" s="8">
        <f>[1]节奏总纲!AF10</f>
        <v>34.192155176139416</v>
      </c>
      <c r="AG10" s="8">
        <f>[1]节奏总纲!AG10</f>
        <v>38.19822972207853</v>
      </c>
      <c r="AH10" s="8">
        <f>[1]节奏总纲!AH10</f>
        <v>46.093186357957826</v>
      </c>
      <c r="AL10" s="8">
        <v>7</v>
      </c>
      <c r="AM10" s="8">
        <f>[1]节奏总纲!AM10</f>
        <v>0.31141300609369982</v>
      </c>
      <c r="AN10" s="8">
        <f>[1]节奏总纲!AN10</f>
        <v>0.24913040487495985</v>
      </c>
      <c r="AO10" s="8">
        <f>[1]节奏总纲!AO10</f>
        <v>0.18684780365621989</v>
      </c>
      <c r="AP10" s="8">
        <f>[1]节奏总纲!AP10</f>
        <v>0.12456520243747993</v>
      </c>
      <c r="AQ10" s="8">
        <f>[1]节奏总纲!AQ10</f>
        <v>6.2282601218739964E-2</v>
      </c>
      <c r="AS10" s="8">
        <v>7</v>
      </c>
      <c r="AT10" s="8">
        <f>[1]节奏总纲!AT10</f>
        <v>9.0855565394707877E-2</v>
      </c>
      <c r="AU10" s="8">
        <f>[1]节奏总纲!AU10</f>
        <v>7.2684452315766285E-2</v>
      </c>
      <c r="AV10" s="8">
        <f>[1]节奏总纲!AV10</f>
        <v>5.451333923682472E-2</v>
      </c>
      <c r="AW10" s="8">
        <f>[1]节奏总纲!AW10</f>
        <v>3.6342226157883142E-2</v>
      </c>
      <c r="AX10" s="8">
        <f>[1]节奏总纲!AX10</f>
        <v>1.8171113078941571E-2</v>
      </c>
      <c r="AY10" s="8"/>
      <c r="AZ10" s="8">
        <v>7</v>
      </c>
      <c r="BA10" s="8">
        <f>[1]节奏总纲!BA10</f>
        <v>21.627432338833255</v>
      </c>
      <c r="BB10" s="8">
        <f>[1]节奏总纲!BB10</f>
        <v>22.938628095451385</v>
      </c>
      <c r="BC10" s="8">
        <f>[1]节奏总纲!BC10</f>
        <v>24.619152272059132</v>
      </c>
      <c r="BD10" s="8">
        <f>[1]节奏总纲!BD10</f>
        <v>27.059707353051884</v>
      </c>
      <c r="BE10" s="8">
        <f>[1]节奏总纲!BE10</f>
        <v>31.280110398778046</v>
      </c>
      <c r="BI10" s="7">
        <v>7</v>
      </c>
      <c r="BJ10" s="8">
        <f>[1]节奏总纲!BJ10</f>
        <v>1.0666666666666669</v>
      </c>
      <c r="BK10" s="8">
        <f>[1]节奏总纲!BK10</f>
        <v>1.0880000000000003</v>
      </c>
      <c r="BL10" s="8">
        <f>[1]节奏总纲!BL10</f>
        <v>1.1306666666666669</v>
      </c>
      <c r="BM10" s="8">
        <f>[1]节奏总纲!BM10</f>
        <v>1.2160000000000002</v>
      </c>
      <c r="BN10" s="8">
        <f>[1]节奏总纲!BN10</f>
        <v>1.4933333333333336</v>
      </c>
    </row>
    <row r="11" spans="2:66" x14ac:dyDescent="0.15">
      <c r="B11" s="8">
        <f>[1]节奏总纲!B11</f>
        <v>40</v>
      </c>
      <c r="C11" s="8">
        <f>[1]节奏总纲!C11</f>
        <v>15</v>
      </c>
      <c r="D11" s="8">
        <f>[1]节奏总纲!D11</f>
        <v>8</v>
      </c>
      <c r="F11" s="8">
        <f>[1]节奏总纲!F11</f>
        <v>9</v>
      </c>
      <c r="G11" s="8">
        <f>[1]节奏总纲!G11</f>
        <v>0.86606598307361482</v>
      </c>
      <c r="I11" s="8">
        <f>[1]节奏总纲!I11</f>
        <v>9</v>
      </c>
      <c r="J11" s="8">
        <f>[1]节奏总纲!J11</f>
        <v>0.57090651823243421</v>
      </c>
      <c r="K11" s="8">
        <f>[1]节奏总纲!K11</f>
        <v>0.46</v>
      </c>
      <c r="N11" s="8">
        <f>[1]节奏总纲!N11</f>
        <v>16</v>
      </c>
      <c r="O11" s="8">
        <v>8</v>
      </c>
      <c r="P11" s="8">
        <f>[1]节奏总纲!P11</f>
        <v>0.74110112659224825</v>
      </c>
      <c r="Q11" s="8">
        <f>[1]节奏总纲!Q11</f>
        <v>0.63089938906798093</v>
      </c>
      <c r="R11" s="8">
        <f>[1]节奏总纲!R11</f>
        <v>0.50550507844857251</v>
      </c>
      <c r="S11" s="8">
        <f>[1]节奏总纲!S11</f>
        <v>0.36195379022765406</v>
      </c>
      <c r="T11" s="8">
        <f>[1]节奏总纲!T11</f>
        <v>0.19579891764567198</v>
      </c>
      <c r="V11" s="8">
        <v>8</v>
      </c>
      <c r="W11" s="8">
        <f>[1]节奏总纲!W11</f>
        <v>0.1165963338797773</v>
      </c>
      <c r="X11" s="8">
        <f>[1]节奏总纲!X11</f>
        <v>9.6760439861004577E-2</v>
      </c>
      <c r="Y11" s="8">
        <f>[1]节奏总纲!Y11</f>
        <v>7.4784122914781315E-2</v>
      </c>
      <c r="Z11" s="8">
        <f>[1]节奏总纲!Z11</f>
        <v>5.2449214959353452E-2</v>
      </c>
      <c r="AA11" s="8">
        <f>[1]节奏总纲!AA11</f>
        <v>2.8806336074357231E-2</v>
      </c>
      <c r="AC11" s="8">
        <v>8</v>
      </c>
      <c r="AD11" s="8">
        <f>[1]节奏总纲!AD11</f>
        <v>31.691928656135214</v>
      </c>
      <c r="AE11" s="8">
        <f>[1]节奏总纲!AE11</f>
        <v>33.465251056098396</v>
      </c>
      <c r="AF11" s="8">
        <f>[1]节奏总纲!AF11</f>
        <v>35.930751746472978</v>
      </c>
      <c r="AG11" s="8">
        <f>[1]节奏总纲!AG11</f>
        <v>39.998279638578282</v>
      </c>
      <c r="AH11" s="8">
        <f>[1]节奏总纲!AH11</f>
        <v>48.067140183443534</v>
      </c>
      <c r="AL11" s="8">
        <v>8</v>
      </c>
      <c r="AM11" s="8">
        <f>[1]节奏总纲!AM11</f>
        <v>0.42660095793436714</v>
      </c>
      <c r="AN11" s="8">
        <f>[1]节奏总纲!AN11</f>
        <v>0.34128076634749371</v>
      </c>
      <c r="AO11" s="8">
        <f>[1]节奏总纲!AO11</f>
        <v>0.25596057476062029</v>
      </c>
      <c r="AP11" s="8">
        <f>[1]节奏总纲!AP11</f>
        <v>0.17064038317374686</v>
      </c>
      <c r="AQ11" s="8">
        <f>[1]节奏总纲!AQ11</f>
        <v>8.5320191586873428E-2</v>
      </c>
      <c r="AS11" s="8">
        <v>8</v>
      </c>
      <c r="AT11" s="8">
        <f>[1]节奏总纲!AT11</f>
        <v>0.11518795184066732</v>
      </c>
      <c r="AU11" s="8">
        <f>[1]节奏总纲!AU11</f>
        <v>9.2150361472533859E-2</v>
      </c>
      <c r="AV11" s="8">
        <f>[1]节奏总纲!AV11</f>
        <v>6.9112771104400395E-2</v>
      </c>
      <c r="AW11" s="8">
        <f>[1]节奏总纲!AW11</f>
        <v>4.607518073626693E-2</v>
      </c>
      <c r="AX11" s="8">
        <f>[1]节奏总纲!AX11</f>
        <v>2.3037590368133465E-2</v>
      </c>
      <c r="AY11" s="8"/>
      <c r="AZ11" s="8">
        <v>8</v>
      </c>
      <c r="BA11" s="8">
        <f>[1]节奏总纲!BA11</f>
        <v>22.400634983357783</v>
      </c>
      <c r="BB11" s="8">
        <f>[1]节奏总纲!BB11</f>
        <v>23.710496742673982</v>
      </c>
      <c r="BC11" s="8">
        <f>[1]节奏总纲!BC11</f>
        <v>25.412810862541733</v>
      </c>
      <c r="BD11" s="8">
        <f>[1]节奏总纲!BD11</f>
        <v>27.863030247590562</v>
      </c>
      <c r="BE11" s="8">
        <f>[1]节奏总纲!BE11</f>
        <v>32.113552950216736</v>
      </c>
      <c r="BI11" s="7">
        <v>8</v>
      </c>
      <c r="BJ11" s="8">
        <f>[1]节奏总纲!BJ11</f>
        <v>1.1000000000000003</v>
      </c>
      <c r="BK11" s="8">
        <f>[1]节奏总纲!BK11</f>
        <v>1.1220000000000003</v>
      </c>
      <c r="BL11" s="8">
        <f>[1]节奏总纲!BL11</f>
        <v>1.1660000000000004</v>
      </c>
      <c r="BM11" s="8">
        <f>[1]节奏总纲!BM11</f>
        <v>1.2540000000000002</v>
      </c>
      <c r="BN11" s="8">
        <f>[1]节奏总纲!BN11</f>
        <v>1.5400000000000003</v>
      </c>
    </row>
    <row r="12" spans="2:66" x14ac:dyDescent="0.15">
      <c r="B12" s="8">
        <f>[1]节奏总纲!B12</f>
        <v>50</v>
      </c>
      <c r="C12" s="8">
        <f>[1]节奏总纲!C12</f>
        <v>31</v>
      </c>
      <c r="D12" s="8">
        <f>[1]节奏总纲!D12</f>
        <v>16</v>
      </c>
      <c r="F12" s="8">
        <f>[1]节奏总纲!F12</f>
        <v>10</v>
      </c>
      <c r="G12" s="8">
        <f>[1]节奏总纲!G12</f>
        <v>1</v>
      </c>
      <c r="I12" s="8">
        <f>[1]节奏总纲!I12</f>
        <v>10</v>
      </c>
      <c r="J12" s="8">
        <f>[1]节奏总纲!J12</f>
        <v>0.75</v>
      </c>
      <c r="K12" s="8">
        <f>[1]节奏总纲!K12</f>
        <v>0.5</v>
      </c>
      <c r="N12" s="8">
        <f>[1]节奏总纲!N12</f>
        <v>18</v>
      </c>
      <c r="O12" s="8">
        <v>9</v>
      </c>
      <c r="P12" s="8">
        <f>[1]节奏总纲!P12</f>
        <v>0.86606598307361482</v>
      </c>
      <c r="Q12" s="8">
        <f>[1]节奏总纲!Q12</f>
        <v>0.73702215159564621</v>
      </c>
      <c r="R12" s="8">
        <f>[1]节奏总纲!R12</f>
        <v>0.59282216541388932</v>
      </c>
      <c r="S12" s="8">
        <f>[1]节奏总纲!S12</f>
        <v>0.42766338244175101</v>
      </c>
      <c r="T12" s="8">
        <f>[1]节奏总纲!T12</f>
        <v>0.23193247026711403</v>
      </c>
      <c r="V12" s="8">
        <v>9</v>
      </c>
      <c r="W12" s="8">
        <f>[1]节奏总纲!W12</f>
        <v>0.12496485648136657</v>
      </c>
      <c r="X12" s="8">
        <f>[1]节奏总纲!X12</f>
        <v>0.10612276252766528</v>
      </c>
      <c r="Y12" s="8">
        <f>[1]节奏总纲!Y12</f>
        <v>8.7317086965316815E-2</v>
      </c>
      <c r="Z12" s="8">
        <f>[1]节奏总纲!Z12</f>
        <v>6.5709592214096946E-2</v>
      </c>
      <c r="AA12" s="8">
        <f>[1]节奏总纲!AA12</f>
        <v>3.613355262144205E-2</v>
      </c>
      <c r="AC12" s="8">
        <v>9</v>
      </c>
      <c r="AD12" s="8">
        <f>[1]节奏总纲!AD12</f>
        <v>33.213386604241784</v>
      </c>
      <c r="AE12" s="8">
        <f>[1]节奏总纲!AE12</f>
        <v>34.992730785174565</v>
      </c>
      <c r="AF12" s="8">
        <f>[1]节奏总纲!AF12</f>
        <v>37.510565846691456</v>
      </c>
      <c r="AG12" s="8">
        <f>[1]节奏总纲!AG12</f>
        <v>41.534743419557365</v>
      </c>
      <c r="AH12" s="8">
        <f>[1]节奏总纲!AH12</f>
        <v>49.706056771838036</v>
      </c>
      <c r="AL12" s="8">
        <v>9</v>
      </c>
      <c r="AM12" s="8">
        <f>[1]节奏总纲!AM12</f>
        <v>0.57090651823243421</v>
      </c>
      <c r="AN12" s="8">
        <f>[1]节奏总纲!AN12</f>
        <v>0.45672521458594739</v>
      </c>
      <c r="AO12" s="8">
        <f>[1]节奏总纲!AO12</f>
        <v>0.34254391093946052</v>
      </c>
      <c r="AP12" s="8">
        <f>[1]节奏总纲!AP12</f>
        <v>0.2283626072929737</v>
      </c>
      <c r="AQ12" s="8">
        <f>[1]节奏总纲!AQ12</f>
        <v>0.11418130364648685</v>
      </c>
      <c r="AS12" s="8">
        <v>9</v>
      </c>
      <c r="AT12" s="8">
        <f>[1]节奏总纲!AT12</f>
        <v>0.14430556029806707</v>
      </c>
      <c r="AU12" s="8">
        <f>[1]节奏总纲!AU12</f>
        <v>0.11544444823845368</v>
      </c>
      <c r="AV12" s="8">
        <f>[1]节奏总纲!AV12</f>
        <v>8.6583336178840231E-2</v>
      </c>
      <c r="AW12" s="8">
        <f>[1]节奏总纲!AW12</f>
        <v>5.7722224119226839E-2</v>
      </c>
      <c r="AX12" s="8">
        <f>[1]节奏总纲!AX12</f>
        <v>2.886111205961342E-2</v>
      </c>
      <c r="AY12" s="8"/>
      <c r="AZ12" s="8">
        <v>9</v>
      </c>
      <c r="BA12" s="8">
        <f>[1]节奏总纲!BA12</f>
        <v>23.100336713798686</v>
      </c>
      <c r="BB12" s="8">
        <f>[1]节奏总纲!BB12</f>
        <v>24.402761517547276</v>
      </c>
      <c r="BC12" s="8">
        <f>[1]节奏总纲!BC12</f>
        <v>26.127796402772656</v>
      </c>
      <c r="BD12" s="8">
        <f>[1]节奏总纲!BD12</f>
        <v>28.568390277483555</v>
      </c>
      <c r="BE12" s="8">
        <f>[1]节奏总纲!BE12</f>
        <v>32.842201900114915</v>
      </c>
      <c r="BI12" s="7">
        <v>9</v>
      </c>
      <c r="BJ12" s="8">
        <f>[1]节奏总纲!BJ12</f>
        <v>1.1333333333333337</v>
      </c>
      <c r="BK12" s="8">
        <f>[1]节奏总纲!BK12</f>
        <v>1.1560000000000004</v>
      </c>
      <c r="BL12" s="8">
        <f>[1]节奏总纲!BL12</f>
        <v>1.2013333333333338</v>
      </c>
      <c r="BM12" s="8">
        <f>[1]节奏总纲!BM12</f>
        <v>1.2920000000000003</v>
      </c>
      <c r="BN12" s="8">
        <f>[1]节奏总纲!BN12</f>
        <v>1.5866666666666671</v>
      </c>
    </row>
    <row r="13" spans="2:66" x14ac:dyDescent="0.15">
      <c r="B13" s="8">
        <f>[1]节奏总纲!B13</f>
        <v>60</v>
      </c>
      <c r="C13" s="8">
        <f>[1]节奏总纲!C13</f>
        <v>63</v>
      </c>
      <c r="D13" s="8">
        <f>[1]节奏总纲!D13</f>
        <v>32</v>
      </c>
      <c r="F13" s="8">
        <f>[1]节奏总纲!F13</f>
        <v>11</v>
      </c>
      <c r="G13" s="8">
        <f>[1]节奏总纲!G13</f>
        <v>1.1435469250725863</v>
      </c>
      <c r="I13" s="8">
        <f>[1]节奏总纲!I13</f>
        <v>11</v>
      </c>
      <c r="J13" s="8">
        <f>[1]节奏总纲!J13</f>
        <v>0.93464628919691628</v>
      </c>
      <c r="K13" s="8">
        <f>[1]节奏总纲!K13</f>
        <v>0.52</v>
      </c>
      <c r="N13" s="8">
        <f>[1]节奏总纲!N13</f>
        <v>20</v>
      </c>
      <c r="O13" s="8">
        <v>10</v>
      </c>
      <c r="P13" s="8">
        <f>[1]节奏总纲!P13</f>
        <v>1</v>
      </c>
      <c r="Q13" s="8">
        <f>[1]节奏总纲!Q13</f>
        <v>0.8548</v>
      </c>
      <c r="R13" s="8">
        <f>[1]节奏总纲!R13</f>
        <v>0.6895</v>
      </c>
      <c r="S13" s="8">
        <f>[1]节奏总纲!S13</f>
        <v>0.49980000000000002</v>
      </c>
      <c r="T13" s="8">
        <f>[1]节奏总纲!T13</f>
        <v>0.2732</v>
      </c>
      <c r="V13" s="8">
        <v>10</v>
      </c>
      <c r="W13" s="8">
        <f>[1]节奏总纲!W13</f>
        <v>0.13393401692638518</v>
      </c>
      <c r="X13" s="8">
        <f>[1]节奏总纲!X13</f>
        <v>0.11777784840435379</v>
      </c>
      <c r="Y13" s="8">
        <f>[1]节奏总纲!Y13</f>
        <v>9.6677834586110678E-2</v>
      </c>
      <c r="Z13" s="8">
        <f>[1]节奏总纲!Z13</f>
        <v>7.2136617558249017E-2</v>
      </c>
      <c r="AA13" s="8">
        <f>[1]节奏总纲!AA13</f>
        <v>4.1267529732885971E-2</v>
      </c>
      <c r="AC13" s="8">
        <v>10</v>
      </c>
      <c r="AD13" s="8">
        <f>[1]节奏总纲!AD13</f>
        <v>34.585942742481357</v>
      </c>
      <c r="AE13" s="8">
        <f>[1]节奏总纲!AE13</f>
        <v>36.36169634498642</v>
      </c>
      <c r="AF13" s="8">
        <f>[1]节奏总纲!AF13</f>
        <v>38.977035507933373</v>
      </c>
      <c r="AG13" s="8">
        <f>[1]节奏总纲!AG13</f>
        <v>42.970748198558951</v>
      </c>
      <c r="AH13" s="8">
        <f>[1]节奏总纲!AH13</f>
        <v>51.212821897464167</v>
      </c>
      <c r="AL13" s="8">
        <v>10</v>
      </c>
      <c r="AM13" s="8">
        <f>[1]节奏总纲!AM13</f>
        <v>0.75</v>
      </c>
      <c r="AN13" s="8">
        <f>[1]节奏总纲!AN13</f>
        <v>0.60000000000000009</v>
      </c>
      <c r="AO13" s="8">
        <f>[1]节奏总纲!AO13</f>
        <v>0.44999999999999996</v>
      </c>
      <c r="AP13" s="8">
        <f>[1]节奏总纲!AP13</f>
        <v>0.30000000000000004</v>
      </c>
      <c r="AQ13" s="8">
        <f>[1]节奏总纲!AQ13</f>
        <v>0.15000000000000002</v>
      </c>
      <c r="AS13" s="8">
        <v>10</v>
      </c>
      <c r="AT13" s="8">
        <f>[1]节奏总纲!AT13</f>
        <v>0.17909348176756579</v>
      </c>
      <c r="AU13" s="8">
        <f>[1]节奏总纲!AU13</f>
        <v>0.1432747854140527</v>
      </c>
      <c r="AV13" s="8">
        <f>[1]节奏总纲!AV13</f>
        <v>0.10745608906053944</v>
      </c>
      <c r="AW13" s="8">
        <f>[1]节奏总纲!AW13</f>
        <v>7.1637392707026348E-2</v>
      </c>
      <c r="AX13" s="8">
        <f>[1]节奏总纲!AX13</f>
        <v>3.5818696353513174E-2</v>
      </c>
      <c r="AY13" s="8"/>
      <c r="AZ13" s="8">
        <v>10</v>
      </c>
      <c r="BA13" s="8">
        <f>[1]节奏总纲!BA13</f>
        <v>23.710496742673982</v>
      </c>
      <c r="BB13" s="8">
        <f>[1]节奏总纲!BB13</f>
        <v>25.044229735272328</v>
      </c>
      <c r="BC13" s="8">
        <f>[1]节奏总纲!BC13</f>
        <v>26.755953543357073</v>
      </c>
      <c r="BD13" s="8">
        <f>[1]节奏总纲!BD13</f>
        <v>29.216428548527322</v>
      </c>
      <c r="BE13" s="8">
        <f>[1]节奏总纲!BE13</f>
        <v>33.487933395889513</v>
      </c>
      <c r="BI13" s="7">
        <v>10</v>
      </c>
      <c r="BJ13" s="8">
        <f>[1]节奏总纲!BJ13</f>
        <v>1.1666666666666672</v>
      </c>
      <c r="BK13" s="8">
        <f>[1]节奏总纲!BK13</f>
        <v>1.1900000000000006</v>
      </c>
      <c r="BL13" s="8">
        <f>[1]节奏总纲!BL13</f>
        <v>1.2366666666666672</v>
      </c>
      <c r="BM13" s="8">
        <f>[1]节奏总纲!BM13</f>
        <v>1.3300000000000005</v>
      </c>
      <c r="BN13" s="8">
        <f>[1]节奏总纲!BN13</f>
        <v>1.633333333333334</v>
      </c>
    </row>
    <row r="14" spans="2:66" x14ac:dyDescent="0.15">
      <c r="B14" s="8">
        <f>[1]节奏总纲!B14</f>
        <v>70</v>
      </c>
      <c r="C14" s="8">
        <f>[1]节奏总纲!C14</f>
        <v>127</v>
      </c>
      <c r="D14" s="8">
        <f>[1]节奏总纲!D14</f>
        <v>64</v>
      </c>
      <c r="F14" s="8">
        <f>[1]节奏总纲!F14</f>
        <v>12</v>
      </c>
      <c r="G14" s="8">
        <f>[1]节奏总纲!G14</f>
        <v>1.2973967099940702</v>
      </c>
      <c r="I14" s="8">
        <f>[1]节奏总纲!I14</f>
        <v>12</v>
      </c>
      <c r="J14" s="8">
        <f>[1]节奏总纲!J14</f>
        <v>1.1550685436347259</v>
      </c>
      <c r="K14" s="8">
        <f>[1]节奏总纲!K14</f>
        <v>0.54</v>
      </c>
      <c r="N14" s="8">
        <f>[1]节奏总纲!N14</f>
        <v>21</v>
      </c>
      <c r="O14" s="8">
        <v>11</v>
      </c>
      <c r="P14" s="8">
        <f>[1]节奏总纲!P14</f>
        <v>1.1435469250725863</v>
      </c>
      <c r="Q14" s="8">
        <f>[1]节奏总纲!Q14</f>
        <v>0.98036277886472811</v>
      </c>
      <c r="R14" s="8">
        <f>[1]节奏总纲!R14</f>
        <v>0.79453640354043287</v>
      </c>
      <c r="S14" s="8">
        <f>[1]节奏总纲!S14</f>
        <v>0.57577587677404707</v>
      </c>
      <c r="T14" s="8">
        <f>[1]节奏总纲!T14</f>
        <v>0.31767733578516444</v>
      </c>
      <c r="V14" s="8">
        <v>11</v>
      </c>
      <c r="W14" s="8">
        <f>[1]节奏总纲!W14</f>
        <v>0.14354692507258626</v>
      </c>
      <c r="X14" s="8">
        <f>[1]节奏总纲!X14</f>
        <v>0.12556277886472811</v>
      </c>
      <c r="Y14" s="8">
        <f>[1]节奏总纲!Y14</f>
        <v>0.10503640354043287</v>
      </c>
      <c r="Z14" s="8">
        <f>[1]节奏总纲!Z14</f>
        <v>7.5975876774047046E-2</v>
      </c>
      <c r="AA14" s="8">
        <f>[1]节奏总纲!AA14</f>
        <v>4.447733578516444E-2</v>
      </c>
      <c r="AC14" s="8">
        <v>11</v>
      </c>
      <c r="AD14" s="8">
        <f>[1]节奏总纲!AD14</f>
        <v>35.845161563010116</v>
      </c>
      <c r="AE14" s="8">
        <f>[1]节奏总纲!AE14</f>
        <v>37.6388925299823</v>
      </c>
      <c r="AF14" s="8">
        <f>[1]节奏总纲!AF14</f>
        <v>40.259528204263837</v>
      </c>
      <c r="AG14" s="8">
        <f>[1]节奏总纲!AG14</f>
        <v>44.288230531994081</v>
      </c>
      <c r="AH14" s="8">
        <f>[1]节奏总纲!AH14</f>
        <v>52.559419343629337</v>
      </c>
      <c r="AL14" s="8">
        <v>11</v>
      </c>
      <c r="AM14" s="8">
        <f>[1]节奏总纲!AM14</f>
        <v>0.93464628919691628</v>
      </c>
      <c r="AN14" s="8">
        <f>[1]节奏总纲!AN14</f>
        <v>0.74771703135753309</v>
      </c>
      <c r="AO14" s="8">
        <f>[1]节奏总纲!AO14</f>
        <v>0.56078777351814979</v>
      </c>
      <c r="AP14" s="8">
        <f>[1]节奏总纲!AP14</f>
        <v>0.37385851567876655</v>
      </c>
      <c r="AQ14" s="8">
        <f>[1]节奏总纲!AQ14</f>
        <v>0.18692925783938327</v>
      </c>
      <c r="AS14" s="8">
        <v>11</v>
      </c>
      <c r="AT14" s="8">
        <f>[1]节奏总纲!AT14</f>
        <v>0.18464628919691628</v>
      </c>
      <c r="AU14" s="8">
        <f>[1]节奏总纲!AU14</f>
        <v>0.147717031357533</v>
      </c>
      <c r="AV14" s="8">
        <f>[1]节奏总纲!AV14</f>
        <v>0.11078777351814983</v>
      </c>
      <c r="AW14" s="8">
        <f>[1]节奏总纲!AW14</f>
        <v>7.3858515678766501E-2</v>
      </c>
      <c r="AX14" s="8">
        <f>[1]节奏总纲!AX14</f>
        <v>3.692925783938325E-2</v>
      </c>
      <c r="AY14" s="8"/>
      <c r="AZ14" s="8">
        <v>11</v>
      </c>
      <c r="BA14" s="8">
        <f>[1]节奏总纲!BA14</f>
        <v>24.272927064840161</v>
      </c>
      <c r="BB14" s="8">
        <f>[1]节奏总纲!BB14</f>
        <v>25.597101426176433</v>
      </c>
      <c r="BC14" s="8">
        <f>[1]节奏总纲!BC14</f>
        <v>27.327481651231444</v>
      </c>
      <c r="BD14" s="8">
        <f>[1]节奏总纲!BD14</f>
        <v>29.80118336305917</v>
      </c>
      <c r="BE14" s="8">
        <f>[1]节奏总纲!BE14</f>
        <v>34.09469189131628</v>
      </c>
      <c r="BI14" s="7">
        <v>11</v>
      </c>
      <c r="BJ14" s="8">
        <f>[1]节奏总纲!BJ14</f>
        <v>1.2000000000000006</v>
      </c>
      <c r="BK14" s="8">
        <f>[1]节奏总纲!BK14</f>
        <v>1.2240000000000006</v>
      </c>
      <c r="BL14" s="8">
        <f>[1]节奏总纲!BL14</f>
        <v>1.2720000000000007</v>
      </c>
      <c r="BM14" s="8">
        <f>[1]节奏总纲!BM14</f>
        <v>1.3680000000000005</v>
      </c>
      <c r="BN14" s="8">
        <f>[1]节奏总纲!BN14</f>
        <v>1.6800000000000008</v>
      </c>
    </row>
    <row r="15" spans="2:66" x14ac:dyDescent="0.15">
      <c r="B15" s="8">
        <f>[1]节奏总纲!B15</f>
        <v>80</v>
      </c>
      <c r="C15" s="8">
        <f>[1]节奏总纲!C15</f>
        <v>255</v>
      </c>
      <c r="D15" s="8">
        <f>[1]节奏总纲!D15</f>
        <v>128</v>
      </c>
      <c r="F15" s="8">
        <f>[1]节奏总纲!F15</f>
        <v>13</v>
      </c>
      <c r="G15" s="8">
        <f>[1]节奏总纲!G15</f>
        <v>1.4622888266898326</v>
      </c>
      <c r="I15" s="8">
        <f>[1]节奏总纲!I15</f>
        <v>13</v>
      </c>
      <c r="J15" s="8">
        <f>[1]节奏总纲!J15</f>
        <v>1.417602554491646</v>
      </c>
      <c r="K15" s="8">
        <f>[1]节奏总纲!K15</f>
        <v>0.56000000000000005</v>
      </c>
      <c r="N15" s="8">
        <f>[1]节奏总纲!N15</f>
        <v>22</v>
      </c>
      <c r="O15" s="8">
        <v>12</v>
      </c>
      <c r="P15" s="8">
        <f>[1]节奏总纲!P15</f>
        <v>1.2973967099940702</v>
      </c>
      <c r="Q15" s="8">
        <f>[1]节奏总纲!Q15</f>
        <v>1.1126474184909145</v>
      </c>
      <c r="R15" s="8">
        <f>[1]节奏总纲!R15</f>
        <v>0.9058423829178599</v>
      </c>
      <c r="S15" s="8">
        <f>[1]节奏总纲!S15</f>
        <v>0.66219128078097333</v>
      </c>
      <c r="T15" s="8">
        <f>[1]节奏总纲!T15</f>
        <v>0.36560639287632896</v>
      </c>
      <c r="V15" s="8">
        <v>12</v>
      </c>
      <c r="W15" s="8">
        <f>[1]节奏总纲!W15</f>
        <v>0.15384978492148393</v>
      </c>
      <c r="X15" s="8">
        <f>[1]节奏总纲!X15</f>
        <v>0.13228463962618642</v>
      </c>
      <c r="Y15" s="8">
        <f>[1]节奏总纲!Y15</f>
        <v>0.11130597937742703</v>
      </c>
      <c r="Z15" s="8">
        <f>[1]节奏总纲!Z15</f>
        <v>8.6415404006926266E-2</v>
      </c>
      <c r="AA15" s="8">
        <f>[1]节奏总纲!AA15</f>
        <v>4.7929057091164518E-2</v>
      </c>
      <c r="AC15" s="8">
        <v>12</v>
      </c>
      <c r="AD15" s="8">
        <f>[1]节奏总纲!AD15</f>
        <v>37.004247194324648</v>
      </c>
      <c r="AE15" s="8">
        <f>[1]节奏总纲!AE15</f>
        <v>38.827998824669805</v>
      </c>
      <c r="AF15" s="8">
        <f>[1]节奏总纲!AF15</f>
        <v>41.408320762540754</v>
      </c>
      <c r="AG15" s="8">
        <f>[1]节奏总纲!AG15</f>
        <v>45.500930067545958</v>
      </c>
      <c r="AH15" s="8">
        <f>[1]节奏总纲!AH15</f>
        <v>53.855547243088772</v>
      </c>
      <c r="AL15" s="8">
        <v>12</v>
      </c>
      <c r="AM15" s="8">
        <f>[1]节奏总纲!AM15</f>
        <v>1.1550685436347259</v>
      </c>
      <c r="AN15" s="8">
        <f>[1]节奏总纲!AN15</f>
        <v>0.92405483490778073</v>
      </c>
      <c r="AO15" s="8">
        <f>[1]节奏总纲!AO15</f>
        <v>0.69304112618083547</v>
      </c>
      <c r="AP15" s="8">
        <f>[1]节奏总纲!AP15</f>
        <v>0.46202741745389037</v>
      </c>
      <c r="AQ15" s="8">
        <f>[1]节奏总纲!AQ15</f>
        <v>0.23101370872694518</v>
      </c>
      <c r="AS15" s="8">
        <v>12</v>
      </c>
      <c r="AT15" s="8">
        <f>[1]节奏总纲!AT15</f>
        <v>0.22042225443780961</v>
      </c>
      <c r="AU15" s="8">
        <f>[1]节奏总纲!AU15</f>
        <v>0.17633780355024764</v>
      </c>
      <c r="AV15" s="8">
        <f>[1]节奏总纲!AV15</f>
        <v>0.13225335266268567</v>
      </c>
      <c r="AW15" s="8">
        <f>[1]节奏总纲!AW15</f>
        <v>8.816890177512382E-2</v>
      </c>
      <c r="AX15" s="8">
        <f>[1]节奏总纲!AX15</f>
        <v>4.408445088756191E-2</v>
      </c>
      <c r="AY15" s="8"/>
      <c r="AZ15" s="8">
        <v>12</v>
      </c>
      <c r="BA15" s="8">
        <f>[1]节奏总纲!BA15</f>
        <v>24.792264875668618</v>
      </c>
      <c r="BB15" s="8">
        <f>[1]节奏总纲!BB15</f>
        <v>26.127796402772656</v>
      </c>
      <c r="BC15" s="8">
        <f>[1]节奏总纲!BC15</f>
        <v>27.863030247590562</v>
      </c>
      <c r="BD15" s="8">
        <f>[1]节奏总纲!BD15</f>
        <v>30.329493925593439</v>
      </c>
      <c r="BE15" s="8">
        <f>[1]节奏总纲!BE15</f>
        <v>34.627226072894942</v>
      </c>
      <c r="BI15" s="7">
        <v>12</v>
      </c>
      <c r="BJ15" s="8">
        <f>[1]节奏总纲!BJ15</f>
        <v>1.2333333333333341</v>
      </c>
      <c r="BK15" s="8">
        <f>[1]节奏总纲!BK15</f>
        <v>1.2580000000000007</v>
      </c>
      <c r="BL15" s="8">
        <f>[1]节奏总纲!BL15</f>
        <v>1.3073333333333341</v>
      </c>
      <c r="BM15" s="8">
        <f>[1]节奏总纲!BM15</f>
        <v>1.4060000000000008</v>
      </c>
      <c r="BN15" s="8">
        <f>[1]节奏总纲!BN15</f>
        <v>1.7266666666666677</v>
      </c>
    </row>
    <row r="16" spans="2:66" x14ac:dyDescent="0.15">
      <c r="B16" s="8">
        <f>[1]节奏总纲!B16</f>
        <v>90</v>
      </c>
      <c r="C16" s="8">
        <f>[1]节奏总纲!C16</f>
        <v>511</v>
      </c>
      <c r="D16" s="8">
        <f>[1]节奏总纲!D16</f>
        <v>256</v>
      </c>
      <c r="F16" s="8">
        <f>[1]节奏总纲!F16</f>
        <v>14</v>
      </c>
      <c r="G16" s="8">
        <f>[1]节奏总纲!G16</f>
        <v>1.6390158215457884</v>
      </c>
      <c r="I16" s="8">
        <f>[1]节奏总纲!I16</f>
        <v>14</v>
      </c>
      <c r="J16" s="8">
        <f>[1]节奏总纲!J16</f>
        <v>1.7296773068470075</v>
      </c>
      <c r="K16" s="8">
        <f>[1]节奏总纲!K16</f>
        <v>0.57999999999999996</v>
      </c>
      <c r="N16" s="8">
        <f>[1]节奏总纲!N16</f>
        <v>23</v>
      </c>
      <c r="O16" s="8">
        <v>13</v>
      </c>
      <c r="P16" s="8">
        <f>[1]节奏总纲!P16</f>
        <v>1.4622888266898326</v>
      </c>
      <c r="Q16" s="8">
        <f>[1]节奏总纲!Q16</f>
        <v>1.2628326307293396</v>
      </c>
      <c r="R16" s="8">
        <f>[1]节奏总纲!R16</f>
        <v>1.0294513339896421</v>
      </c>
      <c r="S16" s="8">
        <f>[1]节奏总纲!S16</f>
        <v>0.75556463675063656</v>
      </c>
      <c r="T16" s="8">
        <f>[1]节奏总纲!T16</f>
        <v>0.41865329108129906</v>
      </c>
      <c r="V16" s="8">
        <v>13</v>
      </c>
      <c r="W16" s="8">
        <f>[1]节奏总纲!W16</f>
        <v>0.16489211669576243</v>
      </c>
      <c r="X16" s="8">
        <f>[1]节奏总纲!X16</f>
        <v>0.15018521223842507</v>
      </c>
      <c r="Y16" s="8">
        <f>[1]节奏总纲!Y16</f>
        <v>0.12360895107178216</v>
      </c>
      <c r="Z16" s="8">
        <f>[1]节奏总纲!Z16</f>
        <v>9.337335596966323E-2</v>
      </c>
      <c r="AA16" s="8">
        <f>[1]节奏总纲!AA16</f>
        <v>5.3046898204970105E-2</v>
      </c>
      <c r="AC16" s="8">
        <v>13</v>
      </c>
      <c r="AD16" s="8">
        <f>[1]节奏总纲!AD16</f>
        <v>38.071211008105138</v>
      </c>
      <c r="AE16" s="8">
        <f>[1]节奏总纲!AE16</f>
        <v>39.935302111946527</v>
      </c>
      <c r="AF16" s="8">
        <f>[1]节奏总纲!AF16</f>
        <v>42.470214785133983</v>
      </c>
      <c r="AG16" s="8">
        <f>[1]节奏总纲!AG16</f>
        <v>46.631096344914496</v>
      </c>
      <c r="AH16" s="8">
        <f>[1]节奏总纲!AH16</f>
        <v>55.062101953238496</v>
      </c>
      <c r="AL16" s="8">
        <v>13</v>
      </c>
      <c r="AM16" s="8">
        <f>[1]节奏总纲!AM16</f>
        <v>1.417602554491646</v>
      </c>
      <c r="AN16" s="8">
        <f>[1]节奏总纲!AN16</f>
        <v>1.1340820435933168</v>
      </c>
      <c r="AO16" s="8">
        <f>[1]节奏总纲!AO16</f>
        <v>0.85056153269498758</v>
      </c>
      <c r="AP16" s="8">
        <f>[1]节奏总纲!AP16</f>
        <v>0.56704102179665838</v>
      </c>
      <c r="AQ16" s="8">
        <f>[1]节奏总纲!AQ16</f>
        <v>0.28352051089832919</v>
      </c>
      <c r="AS16" s="8">
        <v>13</v>
      </c>
      <c r="AT16" s="8">
        <f>[1]节奏总纲!AT16</f>
        <v>0.26253401085692007</v>
      </c>
      <c r="AU16" s="8">
        <f>[1]节奏总纲!AU16</f>
        <v>0.21002720868553604</v>
      </c>
      <c r="AV16" s="8">
        <f>[1]节奏总纲!AV16</f>
        <v>0.15752040651415211</v>
      </c>
      <c r="AW16" s="8">
        <f>[1]节奏总纲!AW16</f>
        <v>0.10501360434276802</v>
      </c>
      <c r="AX16" s="8">
        <f>[1]节奏总纲!AX16</f>
        <v>5.2506802171384009E-2</v>
      </c>
      <c r="AY16" s="8"/>
      <c r="AZ16" s="8">
        <v>13</v>
      </c>
      <c r="BA16" s="8">
        <f>[1]节奏总纲!BA16</f>
        <v>25.265378411633971</v>
      </c>
      <c r="BB16" s="8">
        <f>[1]节奏总纲!BB16</f>
        <v>26.598914258210968</v>
      </c>
      <c r="BC16" s="8">
        <f>[1]节奏总纲!BC16</f>
        <v>28.339982398803929</v>
      </c>
      <c r="BD16" s="8">
        <f>[1]节奏总纲!BD16</f>
        <v>30.828727146189561</v>
      </c>
      <c r="BE16" s="8">
        <f>[1]节奏总纲!BE16</f>
        <v>35.146386283795508</v>
      </c>
      <c r="BI16" s="7">
        <v>13</v>
      </c>
      <c r="BJ16" s="8">
        <f>[1]节奏总纲!BJ16</f>
        <v>1.2666666666666675</v>
      </c>
      <c r="BK16" s="8">
        <f>[1]节奏总纲!BK16</f>
        <v>1.2920000000000009</v>
      </c>
      <c r="BL16" s="8">
        <f>[1]节奏总纲!BL16</f>
        <v>1.3426666666666676</v>
      </c>
      <c r="BM16" s="8">
        <f>[1]节奏总纲!BM16</f>
        <v>1.4440000000000008</v>
      </c>
      <c r="BN16" s="8">
        <f>[1]节奏总纲!BN16</f>
        <v>1.7733333333333343</v>
      </c>
    </row>
    <row r="17" spans="2:66" x14ac:dyDescent="0.15">
      <c r="B17" s="8">
        <f>[1]节奏总纲!B17</f>
        <v>100</v>
      </c>
      <c r="C17" s="8">
        <f>[1]节奏总纲!C17</f>
        <v>1023</v>
      </c>
      <c r="D17" s="8">
        <f>[1]节奏总纲!D17</f>
        <v>512</v>
      </c>
      <c r="F17" s="8">
        <f>[1]节奏总纲!F17</f>
        <v>15</v>
      </c>
      <c r="G17" s="8">
        <f>[1]节奏总纲!G17</f>
        <v>1.8284271247461898</v>
      </c>
      <c r="I17" s="8">
        <f>[1]节奏总纲!I17</f>
        <v>15</v>
      </c>
      <c r="J17" s="8">
        <f>[1]节奏总纲!J17</f>
        <v>2.1</v>
      </c>
      <c r="K17" s="8">
        <f>[1]节奏总纲!K17</f>
        <v>0.6</v>
      </c>
      <c r="N17" s="8">
        <f>[1]节奏总纲!N17</f>
        <v>24</v>
      </c>
      <c r="O17" s="8">
        <v>14</v>
      </c>
      <c r="P17" s="8">
        <f>[1]节奏总纲!P17</f>
        <v>1.6390158215457884</v>
      </c>
      <c r="Q17" s="8">
        <f>[1]节奏总纲!Q17</f>
        <v>1.4136511460832426</v>
      </c>
      <c r="R17" s="8">
        <f>[1]节奏总纲!R17</f>
        <v>1.1545227446968533</v>
      </c>
      <c r="S17" s="8">
        <f>[1]节奏总纲!S17</f>
        <v>0.84605996708193598</v>
      </c>
      <c r="T17" s="8">
        <f>[1]节奏总纲!T17</f>
        <v>0.46810291863347719</v>
      </c>
      <c r="V17" s="8">
        <v>14</v>
      </c>
      <c r="W17" s="8">
        <f>[1]节奏总纲!W17</f>
        <v>0.17672699485595578</v>
      </c>
      <c r="X17" s="8">
        <f>[1]节奏总纲!X17</f>
        <v>0.150818515353903</v>
      </c>
      <c r="Y17" s="8">
        <f>[1]节奏总纲!Y17</f>
        <v>0.12507141070721128</v>
      </c>
      <c r="Z17" s="8">
        <f>[1]节奏总纲!Z17</f>
        <v>9.0495330331299417E-2</v>
      </c>
      <c r="AA17" s="8">
        <f>[1]节奏总纲!AA17</f>
        <v>4.9449627552178133E-2</v>
      </c>
      <c r="AC17" s="8">
        <v>14</v>
      </c>
      <c r="AD17" s="8">
        <f>[1]节奏总纲!AD17</f>
        <v>39.066704614192943</v>
      </c>
      <c r="AE17" s="8">
        <f>[1]节奏总纲!AE17</f>
        <v>40.935169244165145</v>
      </c>
      <c r="AF17" s="8">
        <f>[1]节奏总纲!AF17</f>
        <v>43.484929789964411</v>
      </c>
      <c r="AG17" s="8">
        <f>[1]节奏总纲!AG17</f>
        <v>47.711408234944486</v>
      </c>
      <c r="AH17" s="8">
        <f>[1]节奏总纲!AH17</f>
        <v>56.165983112651688</v>
      </c>
      <c r="AL17" s="8">
        <v>14</v>
      </c>
      <c r="AM17" s="8">
        <f>[1]节奏总纲!AM17</f>
        <v>1.7296773068470075</v>
      </c>
      <c r="AN17" s="8">
        <f>[1]节奏总纲!AN17</f>
        <v>1.383741845477606</v>
      </c>
      <c r="AO17" s="8">
        <f>[1]节奏总纲!AO17</f>
        <v>1.0378063841082044</v>
      </c>
      <c r="AP17" s="8">
        <f>[1]节奏总纲!AP17</f>
        <v>0.69187092273880302</v>
      </c>
      <c r="AQ17" s="8">
        <f>[1]节奏总纲!AQ17</f>
        <v>0.34593546136940151</v>
      </c>
      <c r="AS17" s="8">
        <v>14</v>
      </c>
      <c r="AT17" s="8">
        <f>[1]节奏总纲!AT17</f>
        <v>0.31207475235536153</v>
      </c>
      <c r="AU17" s="8">
        <f>[1]节奏总纲!AU17</f>
        <v>0.24965980188428927</v>
      </c>
      <c r="AV17" s="8">
        <f>[1]节奏总纲!AV17</f>
        <v>0.18724485141321678</v>
      </c>
      <c r="AW17" s="8">
        <f>[1]节奏总纲!AW17</f>
        <v>0.12482990094214463</v>
      </c>
      <c r="AX17" s="8">
        <f>[1]节奏总纲!AX17</f>
        <v>6.2414950471072317E-2</v>
      </c>
      <c r="AY17" s="8"/>
      <c r="AZ17" s="8">
        <v>14</v>
      </c>
      <c r="BA17" s="8">
        <f>[1]节奏总纲!BA17</f>
        <v>25.707675764357255</v>
      </c>
      <c r="BB17" s="8">
        <f>[1]节奏总纲!BB17</f>
        <v>27.059707353051884</v>
      </c>
      <c r="BC17" s="8">
        <f>[1]节奏总纲!BC17</f>
        <v>28.796798156163181</v>
      </c>
      <c r="BD17" s="8">
        <f>[1]节奏总纲!BD17</f>
        <v>31.280110398778046</v>
      </c>
      <c r="BE17" s="8">
        <f>[1]节奏总纲!BE17</f>
        <v>35.634340563113874</v>
      </c>
      <c r="BI17" s="7">
        <v>14</v>
      </c>
      <c r="BJ17" s="8">
        <f>[1]节奏总纲!BJ17</f>
        <v>1.3000000000000009</v>
      </c>
      <c r="BK17" s="8">
        <f>[1]节奏总纲!BK17</f>
        <v>1.326000000000001</v>
      </c>
      <c r="BL17" s="8">
        <f>[1]节奏总纲!BL17</f>
        <v>1.378000000000001</v>
      </c>
      <c r="BM17" s="8">
        <f>[1]节奏总纲!BM17</f>
        <v>1.4820000000000009</v>
      </c>
      <c r="BN17" s="8">
        <f>[1]节奏总纲!BN17</f>
        <v>1.8200000000000012</v>
      </c>
    </row>
    <row r="18" spans="2:66" x14ac:dyDescent="0.15">
      <c r="F18" s="8">
        <f>[1]节奏总纲!F18</f>
        <v>16</v>
      </c>
      <c r="G18" s="8">
        <f>[1]节奏总纲!G18</f>
        <v>2.031433133020796</v>
      </c>
      <c r="I18" s="8">
        <f>[1]节奏总纲!I18</f>
        <v>16</v>
      </c>
      <c r="J18" s="8">
        <f>[1]节奏总纲!J18</f>
        <v>2.5387719203926467</v>
      </c>
      <c r="K18" s="8">
        <f>[1]节奏总纲!K18</f>
        <v>0.62</v>
      </c>
      <c r="N18" s="8">
        <f>[1]节奏总纲!N18</f>
        <v>25</v>
      </c>
      <c r="O18" s="8">
        <v>15</v>
      </c>
      <c r="P18" s="8">
        <f>[1]节奏总纲!P18</f>
        <v>1.8284271247461898</v>
      </c>
      <c r="Q18" s="8">
        <f>[1]节奏总纲!Q18</f>
        <v>1.5793953503557587</v>
      </c>
      <c r="R18" s="8">
        <f>[1]节奏总纲!R18</f>
        <v>1.2928808199080308</v>
      </c>
      <c r="S18" s="8">
        <f>[1]节奏总纲!S18</f>
        <v>0.94895367774327255</v>
      </c>
      <c r="T18" s="8">
        <f>[1]节奏总纲!T18</f>
        <v>0.5271355400643265</v>
      </c>
      <c r="V18" s="8">
        <v>15</v>
      </c>
      <c r="W18" s="8">
        <f>[1]节奏总纲!W18</f>
        <v>0.18941130320040145</v>
      </c>
      <c r="X18" s="8">
        <f>[1]节奏总纲!X18</f>
        <v>0.16574420427251613</v>
      </c>
      <c r="Y18" s="8">
        <f>[1]节奏总纲!Y18</f>
        <v>0.13835807521117749</v>
      </c>
      <c r="Z18" s="8">
        <f>[1]节奏总纲!Z18</f>
        <v>0.10289371066133657</v>
      </c>
      <c r="AA18" s="8">
        <f>[1]节奏总纲!AA18</f>
        <v>5.9032621430849308E-2</v>
      </c>
      <c r="AC18" s="8">
        <v>15</v>
      </c>
      <c r="AD18" s="8">
        <f>[1]节奏总纲!AD18</f>
        <v>40</v>
      </c>
      <c r="AE18" s="8">
        <f>[1]节奏总纲!AE18</f>
        <v>41.83669503626701</v>
      </c>
      <c r="AF18" s="8">
        <f>[1]节奏总纲!AF18</f>
        <v>44.442238853326032</v>
      </c>
      <c r="AG18" s="8">
        <f>[1]节奏总纲!AG18</f>
        <v>48.731413734867289</v>
      </c>
      <c r="AH18" s="8">
        <f>[1]节奏总纲!AH18</f>
        <v>57.176846218996921</v>
      </c>
      <c r="AL18" s="8">
        <v>15</v>
      </c>
      <c r="AM18" s="8">
        <f>[1]节奏总纲!AM18</f>
        <v>2.1</v>
      </c>
      <c r="AN18" s="8">
        <f>[1]节奏总纲!AN18</f>
        <v>1.6800000000000002</v>
      </c>
      <c r="AO18" s="8">
        <f>[1]节奏总纲!AO18</f>
        <v>1.26</v>
      </c>
      <c r="AP18" s="8">
        <f>[1]节奏总纲!AP18</f>
        <v>0.84000000000000008</v>
      </c>
      <c r="AQ18" s="8">
        <f>[1]节奏总纲!AQ18</f>
        <v>0.42000000000000004</v>
      </c>
      <c r="AS18" s="8">
        <v>15</v>
      </c>
      <c r="AT18" s="8">
        <f>[1]节奏总纲!AT18</f>
        <v>0.3703226931529926</v>
      </c>
      <c r="AU18" s="8">
        <f>[1]节奏总纲!AU18</f>
        <v>0.29625815452239412</v>
      </c>
      <c r="AV18" s="8">
        <f>[1]节奏总纲!AV18</f>
        <v>0.22219361589179565</v>
      </c>
      <c r="AW18" s="8">
        <f>[1]节奏总纲!AW18</f>
        <v>0.14812907726119706</v>
      </c>
      <c r="AX18" s="8">
        <f>[1]节奏总纲!AX18</f>
        <v>7.4064538630598531E-2</v>
      </c>
      <c r="AY18" s="8"/>
      <c r="AZ18" s="8">
        <v>15</v>
      </c>
      <c r="BA18" s="8">
        <f>[1]节奏总纲!BA18</f>
        <v>26.127796402772656</v>
      </c>
      <c r="BB18" s="8">
        <f>[1]节奏总纲!BB18</f>
        <v>27.461368800321225</v>
      </c>
      <c r="BC18" s="8">
        <f>[1]节奏总纲!BC18</f>
        <v>29.216428548527322</v>
      </c>
      <c r="BD18" s="8">
        <f>[1]节奏总纲!BD18</f>
        <v>31.706504654507764</v>
      </c>
      <c r="BE18" s="8">
        <f>[1]节奏总纲!BE18</f>
        <v>36.105477566569242</v>
      </c>
      <c r="BI18" s="7">
        <v>15</v>
      </c>
      <c r="BJ18" s="8">
        <f>[1]节奏总纲!BJ18</f>
        <v>1.3333333333333344</v>
      </c>
      <c r="BK18" s="8">
        <f>[1]节奏总纲!BK18</f>
        <v>1.360000000000001</v>
      </c>
      <c r="BL18" s="8">
        <f>[1]节奏总纲!BL18</f>
        <v>1.4133333333333344</v>
      </c>
      <c r="BM18" s="8">
        <f>[1]节奏总纲!BM18</f>
        <v>1.5200000000000011</v>
      </c>
      <c r="BN18" s="8">
        <f>[1]节奏总纲!BN18</f>
        <v>1.866666666666668</v>
      </c>
    </row>
    <row r="19" spans="2:66" x14ac:dyDescent="0.15">
      <c r="F19" s="8">
        <f>[1]节奏总纲!F19</f>
        <v>17</v>
      </c>
      <c r="G19" s="8">
        <f>[1]节奏总纲!G19</f>
        <v>2.2490095854249419</v>
      </c>
      <c r="I19" s="8">
        <f>[1]节奏总纲!I19</f>
        <v>17</v>
      </c>
      <c r="J19" s="8">
        <f>[1]节奏总纲!J19</f>
        <v>3.0579402515786085</v>
      </c>
      <c r="K19" s="8">
        <f>[1]节奏总纲!K19</f>
        <v>0.64</v>
      </c>
      <c r="N19" s="8">
        <f>[1]节奏总纲!N19</f>
        <v>26</v>
      </c>
      <c r="O19" s="8">
        <v>16</v>
      </c>
      <c r="P19" s="8">
        <f>[1]节奏总纲!P19</f>
        <v>2.031433133020796</v>
      </c>
      <c r="Q19" s="8">
        <f>[1]节奏总纲!Q19</f>
        <v>1.7586116632561031</v>
      </c>
      <c r="R19" s="8">
        <f>[1]节奏总纲!R19</f>
        <v>1.4398798046851402</v>
      </c>
      <c r="S19" s="8">
        <f>[1]节奏总纲!S19</f>
        <v>1.0618300986299702</v>
      </c>
      <c r="T19" s="8">
        <f>[1]节奏总纲!T19</f>
        <v>0.59460047803518701</v>
      </c>
      <c r="V19" s="8">
        <v>16</v>
      </c>
      <c r="W19" s="8">
        <f>[1]节奏总纲!W19</f>
        <v>0.20300600827460613</v>
      </c>
      <c r="X19" s="8">
        <f>[1]节奏总纲!X19</f>
        <v>0.17921631290034434</v>
      </c>
      <c r="Y19" s="8">
        <f>[1]节奏总纲!Y19</f>
        <v>0.14699898477710938</v>
      </c>
      <c r="Z19" s="8">
        <f>[1]节奏总纲!Z19</f>
        <v>0.11287642088669769</v>
      </c>
      <c r="AA19" s="8">
        <f>[1]节奏总纲!AA19</f>
        <v>6.7464937970860506E-2</v>
      </c>
      <c r="AC19" s="8">
        <v>16</v>
      </c>
      <c r="AD19" s="8">
        <f>[1]节奏总纲!AD19</f>
        <v>40.870795385807064</v>
      </c>
      <c r="AE19" s="8">
        <f>[1]节奏总纲!AE19</f>
        <v>42.707142308553742</v>
      </c>
      <c r="AF19" s="8">
        <f>[1]节奏总纲!AF19</f>
        <v>45.343250058486468</v>
      </c>
      <c r="AG19" s="8">
        <f>[1]节奏总纲!AG19</f>
        <v>49.654306534727205</v>
      </c>
      <c r="AH19" s="8">
        <f>[1]节奏总纲!AH19</f>
        <v>58.12511610143563</v>
      </c>
      <c r="AL19" s="8">
        <v>16</v>
      </c>
      <c r="AM19" s="8">
        <f>[1]节奏总纲!AM19</f>
        <v>2.5387719203926467</v>
      </c>
      <c r="AN19" s="8">
        <f>[1]节奏总纲!AN19</f>
        <v>2.0310175363141174</v>
      </c>
      <c r="AO19" s="8">
        <f>[1]节奏总纲!AO19</f>
        <v>1.5232631522355879</v>
      </c>
      <c r="AP19" s="8">
        <f>[1]节奏总纲!AP19</f>
        <v>1.0155087681570587</v>
      </c>
      <c r="AQ19" s="8">
        <f>[1]节奏总纲!AQ19</f>
        <v>0.50775438407852935</v>
      </c>
      <c r="AS19" s="8">
        <v>16</v>
      </c>
      <c r="AT19" s="8">
        <f>[1]节奏总纲!AT19</f>
        <v>0.43877192039264656</v>
      </c>
      <c r="AU19" s="8">
        <f>[1]节奏总纲!AU19</f>
        <v>0.35101753631411725</v>
      </c>
      <c r="AV19" s="8">
        <f>[1]节奏总纲!AV19</f>
        <v>0.26326315223558794</v>
      </c>
      <c r="AW19" s="8">
        <f>[1]节奏总纲!AW19</f>
        <v>0.17550876815705863</v>
      </c>
      <c r="AX19" s="8">
        <f>[1]节奏总纲!AX19</f>
        <v>8.7754384078529313E-2</v>
      </c>
      <c r="AY19" s="8"/>
      <c r="AZ19" s="8">
        <v>16</v>
      </c>
      <c r="BA19" s="8">
        <f>[1]节奏总纲!BA19</f>
        <v>26.504690687123308</v>
      </c>
      <c r="BB19" s="8">
        <f>[1]节奏总纲!BB19</f>
        <v>27.863030247590562</v>
      </c>
      <c r="BC19" s="8">
        <f>[1]节奏总纲!BC19</f>
        <v>29.606265091548554</v>
      </c>
      <c r="BD19" s="8">
        <f>[1]节奏总纲!BD19</f>
        <v>32.113552950216736</v>
      </c>
      <c r="BE19" s="8">
        <f>[1]节奏总纲!BE19</f>
        <v>36.526331209747774</v>
      </c>
      <c r="BI19" s="7">
        <v>16</v>
      </c>
      <c r="BJ19" s="8">
        <f>[1]节奏总纲!BJ19</f>
        <v>1.3666666666666678</v>
      </c>
      <c r="BK19" s="8">
        <f>[1]节奏总纲!BK19</f>
        <v>1.3940000000000012</v>
      </c>
      <c r="BL19" s="8">
        <f>[1]节奏总纲!BL19</f>
        <v>1.4486666666666679</v>
      </c>
      <c r="BM19" s="8">
        <f>[1]节奏总纲!BM19</f>
        <v>1.5580000000000012</v>
      </c>
      <c r="BN19" s="8">
        <f>[1]节奏总纲!BN19</f>
        <v>1.9133333333333349</v>
      </c>
    </row>
    <row r="20" spans="2:66" x14ac:dyDescent="0.15">
      <c r="F20" s="8">
        <f>[1]节奏总纲!F20</f>
        <v>18</v>
      </c>
      <c r="G20" s="8">
        <f>[1]节奏总纲!G20</f>
        <v>2.4822022531844965</v>
      </c>
      <c r="I20" s="8">
        <f>[1]节奏总纲!I20</f>
        <v>18</v>
      </c>
      <c r="J20" s="8">
        <f>[1]节奏总纲!J20</f>
        <v>3.671491735587451</v>
      </c>
      <c r="K20" s="8">
        <f>[1]节奏总纲!K20</f>
        <v>0.66</v>
      </c>
      <c r="N20" s="8">
        <f>[1]节奏总纲!N20</f>
        <v>27</v>
      </c>
      <c r="O20" s="8">
        <v>17</v>
      </c>
      <c r="P20" s="8">
        <f>[1]节奏总纲!P20</f>
        <v>2.2490095854249419</v>
      </c>
      <c r="Q20" s="8">
        <f>[1]节奏总纲!Q20</f>
        <v>1.9433691827656923</v>
      </c>
      <c r="R20" s="8">
        <f>[1]节奏总纲!R20</f>
        <v>1.5904995788125189</v>
      </c>
      <c r="S20" s="8">
        <f>[1]节奏总纲!S20</f>
        <v>1.1742079045503622</v>
      </c>
      <c r="T20" s="8">
        <f>[1]节奏总纲!T20</f>
        <v>0.65311238360740309</v>
      </c>
      <c r="V20" s="8">
        <v>17</v>
      </c>
      <c r="W20" s="8">
        <f>[1]节奏总纲!W20</f>
        <v>0.21757645240414591</v>
      </c>
      <c r="X20" s="8">
        <f>[1]节奏总纲!X20</f>
        <v>0.18475751950958919</v>
      </c>
      <c r="Y20" s="8">
        <f>[1]节奏总纲!Y20</f>
        <v>0.1506197741273787</v>
      </c>
      <c r="Z20" s="8">
        <f>[1]节奏总纲!Z20</f>
        <v>0.11237780592039193</v>
      </c>
      <c r="AA20" s="8">
        <f>[1]节奏总纲!AA20</f>
        <v>5.8511905572216083E-2</v>
      </c>
      <c r="AC20" s="8">
        <v>17</v>
      </c>
      <c r="AD20" s="8">
        <f>[1]节奏总纲!AD20</f>
        <v>41.691928656135218</v>
      </c>
      <c r="AE20" s="8">
        <f>[1]节奏总纲!AE20</f>
        <v>43.535389560453282</v>
      </c>
      <c r="AF20" s="8">
        <f>[1]节奏总纲!AF20</f>
        <v>46.195785611164197</v>
      </c>
      <c r="AG20" s="8">
        <f>[1]节奏总纲!AG20</f>
        <v>50.510850036206186</v>
      </c>
      <c r="AH20" s="8">
        <f>[1]节奏总纲!AH20</f>
        <v>58.996855914896834</v>
      </c>
      <c r="AL20" s="8">
        <v>17</v>
      </c>
      <c r="AM20" s="8">
        <f>[1]节奏总纲!AM20</f>
        <v>3.0579402515786085</v>
      </c>
      <c r="AN20" s="8">
        <f>[1]节奏总纲!AN20</f>
        <v>2.4463522012628869</v>
      </c>
      <c r="AO20" s="8">
        <f>[1]节奏总纲!AO20</f>
        <v>1.8347641509471651</v>
      </c>
      <c r="AP20" s="8">
        <f>[1]节奏总纲!AP20</f>
        <v>1.2231761006314434</v>
      </c>
      <c r="AQ20" s="8">
        <f>[1]节奏总纲!AQ20</f>
        <v>0.61158805031572172</v>
      </c>
      <c r="AS20" s="8">
        <v>17</v>
      </c>
      <c r="AT20" s="8">
        <f>[1]节奏总纲!AT20</f>
        <v>0.51916833118596184</v>
      </c>
      <c r="AU20" s="8">
        <f>[1]节奏总纲!AU20</f>
        <v>0.41533466494876947</v>
      </c>
      <c r="AV20" s="8">
        <f>[1]节奏总纲!AV20</f>
        <v>0.3115009987115771</v>
      </c>
      <c r="AW20" s="8">
        <f>[1]节奏总纲!AW20</f>
        <v>0.20766733247438474</v>
      </c>
      <c r="AX20" s="8">
        <f>[1]节奏总纲!AX20</f>
        <v>0.10383366623719237</v>
      </c>
      <c r="AY20" s="8"/>
      <c r="AZ20" s="8">
        <v>17</v>
      </c>
      <c r="BA20" s="8">
        <f>[1]节奏总纲!BA20</f>
        <v>26.881584971473956</v>
      </c>
      <c r="BB20" s="8">
        <f>[1]节奏总纲!BB20</f>
        <v>28.225778459464117</v>
      </c>
      <c r="BC20" s="8">
        <f>[1]节奏总纲!BC20</f>
        <v>29.996101634569786</v>
      </c>
      <c r="BD20" s="8">
        <f>[1]节奏总纲!BD20</f>
        <v>32.477877425165822</v>
      </c>
      <c r="BE20" s="8">
        <f>[1]节奏总纲!BE20</f>
        <v>36.947184852926306</v>
      </c>
      <c r="BI20" s="7">
        <v>17</v>
      </c>
      <c r="BJ20" s="8">
        <f>[1]节奏总纲!BJ20</f>
        <v>1.4000000000000012</v>
      </c>
      <c r="BK20" s="8">
        <f>[1]节奏总纲!BK20</f>
        <v>1.4280000000000013</v>
      </c>
      <c r="BL20" s="8">
        <f>[1]节奏总纲!BL20</f>
        <v>1.4840000000000013</v>
      </c>
      <c r="BM20" s="8">
        <f>[1]节奏总纲!BM20</f>
        <v>1.5960000000000012</v>
      </c>
      <c r="BN20" s="8">
        <f>[1]节奏总纲!BN20</f>
        <v>1.9600000000000015</v>
      </c>
    </row>
    <row r="21" spans="2:66" x14ac:dyDescent="0.15">
      <c r="F21" s="8">
        <f>[1]节奏总纲!F21</f>
        <v>19</v>
      </c>
      <c r="G21" s="8">
        <f>[1]节奏总纲!G21</f>
        <v>2.7321319661472296</v>
      </c>
      <c r="I21" s="8">
        <f>[1]节奏总纲!I21</f>
        <v>19</v>
      </c>
      <c r="J21" s="8">
        <f>[1]节奏总纲!J21</f>
        <v>4.3957950643309154</v>
      </c>
      <c r="K21" s="8">
        <f>[1]节奏总纲!K21</f>
        <v>0.68</v>
      </c>
      <c r="N21" s="8">
        <f>[1]节奏总纲!N21</f>
        <v>28</v>
      </c>
      <c r="O21" s="8">
        <v>18</v>
      </c>
      <c r="P21" s="8">
        <f>[1]节奏总纲!P21</f>
        <v>2.4822022531844965</v>
      </c>
      <c r="Q21" s="8">
        <f>[1]节奏总纲!Q21</f>
        <v>2.1515729130603214</v>
      </c>
      <c r="R21" s="8">
        <f>[1]节奏总纲!R21</f>
        <v>1.7690655458445907</v>
      </c>
      <c r="S21" s="8">
        <f>[1]节奏总纲!S21</f>
        <v>1.3066312660763189</v>
      </c>
      <c r="T21" s="8">
        <f>[1]节奏总纲!T21</f>
        <v>0.72554771860582834</v>
      </c>
      <c r="V21" s="8">
        <v>18</v>
      </c>
      <c r="W21" s="8">
        <f>[1]节奏总纲!W21</f>
        <v>0.23319266775955461</v>
      </c>
      <c r="X21" s="8">
        <f>[1]节奏总纲!X21</f>
        <v>0.20820373029462913</v>
      </c>
      <c r="Y21" s="8">
        <f>[1]节奏总纲!Y21</f>
        <v>0.17856596703207184</v>
      </c>
      <c r="Z21" s="8">
        <f>[1]节奏总纲!Z21</f>
        <v>0.13242336152595668</v>
      </c>
      <c r="AA21" s="8">
        <f>[1]节奏总纲!AA21</f>
        <v>7.2435334998425249E-2</v>
      </c>
      <c r="AC21" s="8">
        <v>18</v>
      </c>
      <c r="AD21" s="8">
        <f>[1]节奏总纲!AD21</f>
        <v>42.470630686057078</v>
      </c>
      <c r="AE21" s="8">
        <f>[1]节奏总纲!AE21</f>
        <v>44.32123076997032</v>
      </c>
      <c r="AF21" s="8">
        <f>[1]节奏总纲!AF21</f>
        <v>47.002405448181747</v>
      </c>
      <c r="AG21" s="8">
        <f>[1]节奏总纲!AG21</f>
        <v>51.307235833425089</v>
      </c>
      <c r="AH21" s="8">
        <f>[1]节奏总纲!AH21</f>
        <v>59.782901351568675</v>
      </c>
      <c r="AL21" s="8">
        <v>18</v>
      </c>
      <c r="AM21" s="8">
        <f>[1]节奏总纲!AM21</f>
        <v>3.671491735587451</v>
      </c>
      <c r="AN21" s="8">
        <f>[1]节奏总纲!AN21</f>
        <v>2.9371933884699608</v>
      </c>
      <c r="AO21" s="8">
        <f>[1]节奏总纲!AO21</f>
        <v>2.2028950413524706</v>
      </c>
      <c r="AP21" s="8">
        <f>[1]节奏总纲!AP21</f>
        <v>1.4685966942349804</v>
      </c>
      <c r="AQ21" s="8">
        <f>[1]节奏总纲!AQ21</f>
        <v>0.7342983471174902</v>
      </c>
      <c r="AS21" s="8">
        <v>18</v>
      </c>
      <c r="AT21" s="8">
        <f>[1]节奏总纲!AT21</f>
        <v>0.61355148400884252</v>
      </c>
      <c r="AU21" s="8">
        <f>[1]节奏总纲!AU21</f>
        <v>0.49084118720707393</v>
      </c>
      <c r="AV21" s="8">
        <f>[1]节奏总纲!AV21</f>
        <v>0.36813089040530556</v>
      </c>
      <c r="AW21" s="8">
        <f>[1]节奏总纲!AW21</f>
        <v>0.24542059360353696</v>
      </c>
      <c r="AX21" s="8">
        <f>[1]节奏总纲!AX21</f>
        <v>0.12271029680176848</v>
      </c>
      <c r="AY21" s="8"/>
      <c r="AZ21" s="8">
        <v>18</v>
      </c>
      <c r="BA21" s="8">
        <f>[1]节奏总纲!BA21</f>
        <v>27.220371931959619</v>
      </c>
      <c r="BB21" s="8">
        <f>[1]节奏总纲!BB21</f>
        <v>28.568390277483555</v>
      </c>
      <c r="BC21" s="8">
        <f>[1]节奏总纲!BC21</f>
        <v>30.329493925593439</v>
      </c>
      <c r="BD21" s="8">
        <f>[1]节奏总纲!BD21</f>
        <v>32.842201900114915</v>
      </c>
      <c r="BE21" s="8">
        <f>[1]节奏总纲!BE21</f>
        <v>37.317457773889828</v>
      </c>
      <c r="BI21" s="7">
        <v>18</v>
      </c>
      <c r="BJ21" s="8">
        <f>[1]节奏总纲!BJ21</f>
        <v>1.4333333333333347</v>
      </c>
      <c r="BK21" s="8">
        <f>[1]节奏总纲!BK21</f>
        <v>1.4620000000000013</v>
      </c>
      <c r="BL21" s="8">
        <f>[1]节奏总纲!BL21</f>
        <v>1.5193333333333348</v>
      </c>
      <c r="BM21" s="8">
        <f>[1]节奏总纲!BM21</f>
        <v>1.6340000000000015</v>
      </c>
      <c r="BN21" s="8">
        <f>[1]节奏总纲!BN21</f>
        <v>2.0066666666666686</v>
      </c>
    </row>
    <row r="22" spans="2:66" x14ac:dyDescent="0.15">
      <c r="B22" s="82" t="s">
        <v>34</v>
      </c>
      <c r="C22" s="82"/>
      <c r="D22" s="82"/>
      <c r="F22" s="8">
        <f>[1]节奏总纲!F22</f>
        <v>20</v>
      </c>
      <c r="G22" s="8">
        <f>[1]节奏总纲!G22</f>
        <v>3</v>
      </c>
      <c r="I22" s="8">
        <f>[1]节奏总纲!I22</f>
        <v>20</v>
      </c>
      <c r="J22" s="8">
        <f>[1]节奏总纲!J22</f>
        <v>5.25</v>
      </c>
      <c r="K22" s="8">
        <f>[1]节奏总纲!K22</f>
        <v>0.7</v>
      </c>
      <c r="N22" s="8">
        <f>[1]节奏总纲!N22</f>
        <v>29</v>
      </c>
      <c r="O22" s="8">
        <v>19</v>
      </c>
      <c r="P22" s="8">
        <f>[1]节奏总纲!P22</f>
        <v>2.7321319661472296</v>
      </c>
      <c r="Q22" s="8">
        <f>[1]节奏总纲!Q22</f>
        <v>2.3734030389920986</v>
      </c>
      <c r="R22" s="8">
        <f>[1]节奏总纲!R22</f>
        <v>1.9510154370257367</v>
      </c>
      <c r="S22" s="8">
        <f>[1]节奏总纲!S22</f>
        <v>1.4395603329629754</v>
      </c>
      <c r="T22" s="8">
        <f>[1]节奏总纲!T22</f>
        <v>0.80270037165405606</v>
      </c>
      <c r="V22" s="8">
        <v>19</v>
      </c>
      <c r="W22" s="8">
        <f>[1]节奏总纲!W22</f>
        <v>0.24992971296273314</v>
      </c>
      <c r="X22" s="8">
        <f>[1]节奏总纲!X22</f>
        <v>0.2218301259317772</v>
      </c>
      <c r="Y22" s="8">
        <f>[1]节奏总纲!Y22</f>
        <v>0.18194989118114591</v>
      </c>
      <c r="Z22" s="8">
        <f>[1]节奏总纲!Z22</f>
        <v>0.13292906688665651</v>
      </c>
      <c r="AA22" s="8">
        <f>[1]节奏总纲!AA22</f>
        <v>7.7152653048227715E-2</v>
      </c>
      <c r="AC22" s="8">
        <v>19</v>
      </c>
      <c r="AD22" s="8">
        <f>[1]节奏总纲!AD22</f>
        <v>43.213386604241784</v>
      </c>
      <c r="AE22" s="8">
        <f>[1]节奏总纲!AE22</f>
        <v>45.070782602372333</v>
      </c>
      <c r="AF22" s="8">
        <f>[1]节奏总纲!AF22</f>
        <v>47.752799438858894</v>
      </c>
      <c r="AG22" s="8">
        <f>[1]节奏总纲!AG22</f>
        <v>52.050057424983954</v>
      </c>
      <c r="AH22" s="8">
        <f>[1]节奏总纲!AH22</f>
        <v>60.54585273688761</v>
      </c>
      <c r="AL22" s="8">
        <v>19</v>
      </c>
      <c r="AM22" s="8">
        <f>[1]节奏总纲!AM22</f>
        <v>4.3957950643309154</v>
      </c>
      <c r="AN22" s="8">
        <f>[1]节奏总纲!AN22</f>
        <v>3.5166360514647326</v>
      </c>
      <c r="AO22" s="8">
        <f>[1]节奏总纲!AO22</f>
        <v>2.6374770385985493</v>
      </c>
      <c r="AP22" s="8">
        <f>[1]节奏总纲!AP22</f>
        <v>1.7583180257323663</v>
      </c>
      <c r="AQ22" s="8">
        <f>[1]节奏总纲!AQ22</f>
        <v>0.87915901286618314</v>
      </c>
      <c r="AS22" s="8">
        <v>19</v>
      </c>
      <c r="AT22" s="8">
        <f>[1]节奏总纲!AT22</f>
        <v>0.72430332874346437</v>
      </c>
      <c r="AU22" s="8">
        <f>[1]节奏总纲!AU22</f>
        <v>0.57944266299477176</v>
      </c>
      <c r="AV22" s="8">
        <f>[1]节奏总纲!AV22</f>
        <v>0.43458199724607871</v>
      </c>
      <c r="AW22" s="8">
        <f>[1]节奏总纲!AW22</f>
        <v>0.28972133149738588</v>
      </c>
      <c r="AX22" s="8">
        <f>[1]节奏总纲!AX22</f>
        <v>0.14486066574869294</v>
      </c>
      <c r="AY22" s="8"/>
      <c r="AZ22" s="8">
        <v>19</v>
      </c>
      <c r="BA22" s="8">
        <f>[1]节奏总纲!BA22</f>
        <v>27.541701089775092</v>
      </c>
      <c r="BB22" s="8">
        <f>[1]节奏总纲!BB22</f>
        <v>28.911002095502997</v>
      </c>
      <c r="BC22" s="8">
        <f>[1]节奏总纲!BC22</f>
        <v>30.662316072657521</v>
      </c>
      <c r="BD22" s="8">
        <f>[1]节奏总纲!BD22</f>
        <v>33.176527924103851</v>
      </c>
      <c r="BE22" s="8">
        <f>[1]节奏总纲!BE22</f>
        <v>37.680472138177471</v>
      </c>
      <c r="BI22" s="7">
        <v>19</v>
      </c>
      <c r="BJ22" s="8">
        <f>[1]节奏总纲!BJ22</f>
        <v>1.4666666666666681</v>
      </c>
      <c r="BK22" s="8">
        <f>[1]节奏总纲!BK22</f>
        <v>1.4960000000000016</v>
      </c>
      <c r="BL22" s="8">
        <f>[1]节奏总纲!BL22</f>
        <v>1.5546666666666682</v>
      </c>
      <c r="BM22" s="8">
        <f>[1]节奏总纲!BM22</f>
        <v>1.6720000000000015</v>
      </c>
      <c r="BN22" s="8">
        <f>[1]节奏总纲!BN22</f>
        <v>2.0533333333333355</v>
      </c>
    </row>
    <row r="23" spans="2:66" x14ac:dyDescent="0.15">
      <c r="B23" s="8" t="s">
        <v>196</v>
      </c>
      <c r="C23" s="8" t="s">
        <v>83</v>
      </c>
      <c r="D23" s="8" t="s">
        <v>84</v>
      </c>
      <c r="F23" s="8">
        <f>[1]节奏总纲!F23</f>
        <v>21</v>
      </c>
      <c r="G23" s="8">
        <f>[1]节奏总纲!G23</f>
        <v>3.2870938501451725</v>
      </c>
      <c r="I23" s="8">
        <f>[1]节奏总纲!I23</f>
        <v>21</v>
      </c>
      <c r="J23" s="8">
        <f>[1]节奏总纲!J23</f>
        <v>6.2565025247829205</v>
      </c>
      <c r="K23" s="8">
        <f>[1]节奏总纲!K23</f>
        <v>0.72</v>
      </c>
      <c r="N23" s="8">
        <f>[1]节奏总纲!N23</f>
        <v>30</v>
      </c>
      <c r="O23" s="8">
        <v>20</v>
      </c>
      <c r="P23" s="8">
        <f>[1]节奏总纲!P23</f>
        <v>3</v>
      </c>
      <c r="Q23" s="8">
        <f>[1]节奏总纲!Q23</f>
        <v>2.6036999999999999</v>
      </c>
      <c r="R23" s="8">
        <f>[1]节奏总纲!R23</f>
        <v>2.1372</v>
      </c>
      <c r="S23" s="8">
        <f>[1]节奏总纲!S23</f>
        <v>1.5800999999999998</v>
      </c>
      <c r="T23" s="8">
        <f>[1]节奏总纲!T23</f>
        <v>0.87990000000000002</v>
      </c>
      <c r="V23" s="8">
        <v>20</v>
      </c>
      <c r="W23" s="8">
        <f>[1]节奏总纲!W23</f>
        <v>0.26786803385277036</v>
      </c>
      <c r="X23" s="8">
        <f>[1]节奏总纲!X23</f>
        <v>0.23029696100790131</v>
      </c>
      <c r="Y23" s="8">
        <f>[1]节奏总纲!Y23</f>
        <v>0.18618456297426333</v>
      </c>
      <c r="Z23" s="8">
        <f>[1]节奏总纲!Z23</f>
        <v>0.14053966703702447</v>
      </c>
      <c r="AA23" s="8">
        <f>[1]节奏总纲!AA23</f>
        <v>7.719962834594396E-2</v>
      </c>
      <c r="AC23" s="8">
        <v>20</v>
      </c>
      <c r="AD23" s="8">
        <f>[1]节奏总纲!AD23</f>
        <v>43.920692243099523</v>
      </c>
      <c r="AE23" s="8">
        <f>[1]节奏总纲!AE23</f>
        <v>45.780025086357675</v>
      </c>
      <c r="AF23" s="8">
        <f>[1]节奏总纲!AF23</f>
        <v>48.482447528152484</v>
      </c>
      <c r="AG23" s="8">
        <f>[1]节奏总纲!AG23</f>
        <v>52.769987980532711</v>
      </c>
      <c r="AH23" s="8">
        <f>[1]节奏总纲!AH23</f>
        <v>61.261422558944936</v>
      </c>
      <c r="AL23" s="8">
        <v>20</v>
      </c>
      <c r="AM23" s="8">
        <f>[1]节奏总纲!AM23</f>
        <v>5.25</v>
      </c>
      <c r="AN23" s="8">
        <f>[1]节奏总纲!AN23</f>
        <v>4.2</v>
      </c>
      <c r="AO23" s="8">
        <f>[1]节奏总纲!AO23</f>
        <v>3.15</v>
      </c>
      <c r="AP23" s="8">
        <f>[1]节奏总纲!AP23</f>
        <v>2.1</v>
      </c>
      <c r="AQ23" s="8">
        <f>[1]节奏总纲!AQ23</f>
        <v>1.05</v>
      </c>
      <c r="AS23" s="8">
        <v>20</v>
      </c>
      <c r="AT23" s="8">
        <f>[1]节奏总纲!AT23</f>
        <v>0.85420493566908462</v>
      </c>
      <c r="AU23" s="8">
        <f>[1]节奏总纲!AU23</f>
        <v>0.68336394853526761</v>
      </c>
      <c r="AV23" s="8">
        <f>[1]节奏总纲!AV23</f>
        <v>0.51252296140145059</v>
      </c>
      <c r="AW23" s="8">
        <f>[1]节奏总纲!AW23</f>
        <v>0.3416819742676338</v>
      </c>
      <c r="AX23" s="8">
        <f>[1]节奏总纲!AX23</f>
        <v>0.1708409871338169</v>
      </c>
      <c r="AY23" s="8"/>
      <c r="AZ23" s="8">
        <v>20</v>
      </c>
      <c r="BA23" s="8">
        <f>[1]节奏总纲!BA23</f>
        <v>27.863030247590562</v>
      </c>
      <c r="BB23" s="8">
        <f>[1]节奏总纲!BB23</f>
        <v>29.216428548527322</v>
      </c>
      <c r="BC23" s="8">
        <f>[1]节奏总纲!BC23</f>
        <v>30.995138219721603</v>
      </c>
      <c r="BD23" s="8">
        <f>[1]节奏总纲!BD23</f>
        <v>33.487933395889513</v>
      </c>
      <c r="BE23" s="8">
        <f>[1]节奏总纲!BE23</f>
        <v>38.037513426486328</v>
      </c>
      <c r="BI23" s="7">
        <v>20</v>
      </c>
      <c r="BJ23" s="8">
        <f>[1]节奏总纲!BJ23</f>
        <v>1.5000000000000016</v>
      </c>
      <c r="BK23" s="8">
        <f>[1]节奏总纲!BK23</f>
        <v>1.5300000000000016</v>
      </c>
      <c r="BL23" s="8">
        <f>[1]节奏总纲!BL23</f>
        <v>1.5900000000000016</v>
      </c>
      <c r="BM23" s="8">
        <f>[1]节奏总纲!BM23</f>
        <v>1.7100000000000015</v>
      </c>
      <c r="BN23" s="8">
        <f>[1]节奏总纲!BN23</f>
        <v>2.1000000000000019</v>
      </c>
    </row>
    <row r="24" spans="2:66" x14ac:dyDescent="0.15">
      <c r="B24" s="8">
        <f>[1]节奏总纲!B24</f>
        <v>5</v>
      </c>
      <c r="C24" s="8">
        <f>[1]节奏总纲!C24</f>
        <v>0.5</v>
      </c>
      <c r="D24" s="8">
        <f>[1]节奏总纲!D24</f>
        <v>0.5</v>
      </c>
      <c r="F24" s="8">
        <f>[1]节奏总纲!F24</f>
        <v>22</v>
      </c>
      <c r="G24" s="8">
        <f>[1]节奏总纲!G24</f>
        <v>3.5947934199881395</v>
      </c>
      <c r="I24" s="8">
        <f>[1]节奏总纲!I24</f>
        <v>22</v>
      </c>
      <c r="J24" s="8">
        <f>[1]节奏总纲!J24</f>
        <v>7.4414868317755332</v>
      </c>
      <c r="K24" s="8">
        <f>[1]节奏总纲!K24</f>
        <v>0.74</v>
      </c>
      <c r="N24" s="8">
        <f>[1]节奏总纲!N24</f>
        <v>31</v>
      </c>
      <c r="O24" s="8">
        <v>21</v>
      </c>
      <c r="P24" s="8">
        <f>[1]节奏总纲!P24</f>
        <v>3.2870938501451725</v>
      </c>
      <c r="Q24" s="8">
        <f>[1]节奏总纲!Q24</f>
        <v>2.8518826243859516</v>
      </c>
      <c r="R24" s="8">
        <f>[1]节奏总纲!R24</f>
        <v>2.3466562996186386</v>
      </c>
      <c r="S24" s="8">
        <f>[1]节奏总纲!S24</f>
        <v>1.7365716810316947</v>
      </c>
      <c r="T24" s="8">
        <f>[1]节奏总纲!T24</f>
        <v>0.97166494210291288</v>
      </c>
      <c r="V24" s="8">
        <v>21</v>
      </c>
      <c r="W24" s="8">
        <f>[1]节奏总纲!W24</f>
        <v>0.28709385014517252</v>
      </c>
      <c r="X24" s="8">
        <f>[1]节奏总纲!X24</f>
        <v>0.24818262438595173</v>
      </c>
      <c r="Y24" s="8">
        <f>[1]节奏总纲!Y24</f>
        <v>0.20945629961863865</v>
      </c>
      <c r="Z24" s="8">
        <f>[1]节奏总纲!Z24</f>
        <v>0.15647168103169484</v>
      </c>
      <c r="AA24" s="8">
        <f>[1]节奏总纲!AA24</f>
        <v>9.1764942102912861E-2</v>
      </c>
      <c r="AC24" s="8">
        <v>21</v>
      </c>
      <c r="AD24" s="8">
        <f>[1]节奏总纲!AD24</f>
        <v>44.585942742481357</v>
      </c>
      <c r="AE24" s="8">
        <f>[1]节奏总纲!AE24</f>
        <v>46.455967430551723</v>
      </c>
      <c r="AF24" s="8">
        <f>[1]节奏总纲!AF24</f>
        <v>49.18886033229559</v>
      </c>
      <c r="AG24" s="8">
        <f>[1]节奏总纲!AG24</f>
        <v>53.471660769826336</v>
      </c>
      <c r="AH24" s="8">
        <f>[1]节奏总纲!AH24</f>
        <v>61.918453772109508</v>
      </c>
      <c r="AL24" s="8">
        <v>21</v>
      </c>
      <c r="AM24" s="8">
        <f>[1]节奏总纲!AM24</f>
        <v>6.2565025247829205</v>
      </c>
      <c r="AN24" s="8">
        <f>[1]节奏总纲!AN24</f>
        <v>5.0052020198263367</v>
      </c>
      <c r="AO24" s="8">
        <f>[1]节奏总纲!AO24</f>
        <v>3.7539015148697521</v>
      </c>
      <c r="AP24" s="8">
        <f>[1]节奏总纲!AP24</f>
        <v>2.5026010099131684</v>
      </c>
      <c r="AQ24" s="8">
        <f>[1]节奏总纲!AQ24</f>
        <v>1.2513005049565842</v>
      </c>
      <c r="AS24" s="8">
        <v>21</v>
      </c>
      <c r="AT24" s="8">
        <f>[1]节奏总纲!AT24</f>
        <v>1.0065025247829205</v>
      </c>
      <c r="AU24" s="8">
        <f>[1]节奏总纲!AU24</f>
        <v>0.80520201982633655</v>
      </c>
      <c r="AV24" s="8">
        <f>[1]节奏总纲!AV24</f>
        <v>0.60390151486975219</v>
      </c>
      <c r="AW24" s="8">
        <f>[1]节奏总纲!AW24</f>
        <v>0.40260100991316827</v>
      </c>
      <c r="AX24" s="8">
        <f>[1]节奏总纲!AX24</f>
        <v>0.20130050495658414</v>
      </c>
      <c r="AY24" s="8"/>
      <c r="AZ24" s="8">
        <v>21</v>
      </c>
      <c r="BA24" s="8">
        <f>[1]节奏总纲!BA24</f>
        <v>28.157256095860227</v>
      </c>
      <c r="BB24" s="8">
        <f>[1]节奏总纲!BB24</f>
        <v>29.508805955793246</v>
      </c>
      <c r="BC24" s="8">
        <f>[1]节奏总纲!BC24</f>
        <v>31.280110398778046</v>
      </c>
      <c r="BD24" s="8">
        <f>[1]节奏总纲!BD24</f>
        <v>33.799338867675175</v>
      </c>
      <c r="BE24" s="8">
        <f>[1]节奏总纲!BE24</f>
        <v>38.35066605767593</v>
      </c>
      <c r="BI24" s="7">
        <v>21</v>
      </c>
      <c r="BJ24" s="8">
        <f>[1]节奏总纲!BJ24</f>
        <v>1.533333333333335</v>
      </c>
      <c r="BK24" s="8">
        <f>[1]节奏总纲!BK24</f>
        <v>1.5640000000000016</v>
      </c>
      <c r="BL24" s="8">
        <f>[1]节奏总纲!BL24</f>
        <v>1.6253333333333351</v>
      </c>
      <c r="BM24" s="8">
        <f>[1]节奏总纲!BM24</f>
        <v>1.7480000000000018</v>
      </c>
      <c r="BN24" s="8">
        <f>[1]节奏总纲!BN24</f>
        <v>2.1466666666666687</v>
      </c>
    </row>
    <row r="25" spans="2:66" x14ac:dyDescent="0.15">
      <c r="B25" s="8">
        <f>[1]节奏总纲!B25</f>
        <v>10</v>
      </c>
      <c r="C25" s="8">
        <f>[1]节奏总纲!C25</f>
        <v>1.5</v>
      </c>
      <c r="D25" s="8">
        <f>[1]节奏总纲!D25</f>
        <v>1</v>
      </c>
      <c r="F25" s="8">
        <f>[1]节奏总纲!F25</f>
        <v>23</v>
      </c>
      <c r="G25" s="8">
        <f>[1]节奏总纲!G25</f>
        <v>3.9245776533796644</v>
      </c>
      <c r="I25" s="8">
        <f>[1]节奏总纲!I25</f>
        <v>23</v>
      </c>
      <c r="J25" s="8">
        <f>[1]节奏总纲!J25</f>
        <v>8.8355567243832152</v>
      </c>
      <c r="K25" s="8">
        <f>[1]节奏总纲!K25</f>
        <v>0.76</v>
      </c>
      <c r="N25" s="8">
        <f>[1]节奏总纲!N25</f>
        <v>32</v>
      </c>
      <c r="O25" s="8">
        <v>22</v>
      </c>
      <c r="P25" s="8">
        <f>[1]节奏总纲!P25</f>
        <v>3.5947934199881395</v>
      </c>
      <c r="Q25" s="8">
        <f>[1]节奏总纲!Q25</f>
        <v>3.124234961311692</v>
      </c>
      <c r="R25" s="8">
        <f>[1]节奏总纲!R25</f>
        <v>2.5749505267375046</v>
      </c>
      <c r="S25" s="8">
        <f>[1]节奏总纲!S25</f>
        <v>1.9077568679877055</v>
      </c>
      <c r="T25" s="8">
        <f>[1]节奏总纲!T25</f>
        <v>1.0687320837624739</v>
      </c>
      <c r="V25" s="8">
        <v>22</v>
      </c>
      <c r="W25" s="8">
        <f>[1]节奏总纲!W25</f>
        <v>0.30769956984296698</v>
      </c>
      <c r="X25" s="8">
        <f>[1]节奏总纲!X25</f>
        <v>0.27235233692574035</v>
      </c>
      <c r="Y25" s="8">
        <f>[1]节奏总纲!Y25</f>
        <v>0.22829422711886593</v>
      </c>
      <c r="Z25" s="8">
        <f>[1]节奏总纲!Z25</f>
        <v>0.17118518695601082</v>
      </c>
      <c r="AA25" s="8">
        <f>[1]节奏总纲!AA25</f>
        <v>9.7067141659560985E-2</v>
      </c>
      <c r="AC25" s="8">
        <v>22</v>
      </c>
      <c r="AD25" s="8">
        <f>[1]节奏总纲!AD25</f>
        <v>45.229416240679988</v>
      </c>
      <c r="AE25" s="8">
        <f>[1]节奏总纲!AE25</f>
        <v>47.110426931480873</v>
      </c>
      <c r="AF25" s="8">
        <f>[1]节奏总纲!AF25</f>
        <v>49.861837738505173</v>
      </c>
      <c r="AG25" s="8">
        <f>[1]节奏总纲!AG25</f>
        <v>54.15637358335789</v>
      </c>
      <c r="AH25" s="8">
        <f>[1]节奏总纲!AH25</f>
        <v>62.555781631668886</v>
      </c>
      <c r="AL25" s="8">
        <v>22</v>
      </c>
      <c r="AM25" s="8">
        <f>[1]节奏总纲!AM25</f>
        <v>7.4414868317755332</v>
      </c>
      <c r="AN25" s="8">
        <f>[1]节奏总纲!AN25</f>
        <v>5.9531894654204267</v>
      </c>
      <c r="AO25" s="8">
        <f>[1]节奏总纲!AO25</f>
        <v>4.4648920990653194</v>
      </c>
      <c r="AP25" s="8">
        <f>[1]节奏总纲!AP25</f>
        <v>2.9765947327102134</v>
      </c>
      <c r="AQ25" s="8">
        <f>[1]节奏总纲!AQ25</f>
        <v>1.4882973663551067</v>
      </c>
      <c r="AS25" s="8">
        <v>22</v>
      </c>
      <c r="AT25" s="8">
        <f>[1]节奏总纲!AT25</f>
        <v>1.1849843069926127</v>
      </c>
      <c r="AU25" s="8">
        <f>[1]节奏总纲!AU25</f>
        <v>0.94798744559408998</v>
      </c>
      <c r="AV25" s="8">
        <f>[1]节奏总纲!AV25</f>
        <v>0.71099058419556727</v>
      </c>
      <c r="AW25" s="8">
        <f>[1]节奏总纲!AW25</f>
        <v>0.47399372279704499</v>
      </c>
      <c r="AX25" s="8">
        <f>[1]节奏总纲!AX25</f>
        <v>0.2369968613985225</v>
      </c>
      <c r="AY25" s="8"/>
      <c r="AZ25" s="8">
        <v>22</v>
      </c>
      <c r="BA25" s="8">
        <f>[1]节奏总纲!BA25</f>
        <v>28.431345550275779</v>
      </c>
      <c r="BB25" s="8">
        <f>[1]节奏总纲!BB25</f>
        <v>29.80118336305917</v>
      </c>
      <c r="BC25" s="8">
        <f>[1]节奏总纲!BC25</f>
        <v>31.564373235931193</v>
      </c>
      <c r="BD25" s="8">
        <f>[1]节奏总纲!BD25</f>
        <v>34.09469189131628</v>
      </c>
      <c r="BE25" s="8">
        <f>[1]节奏总纲!BE25</f>
        <v>38.663818688865533</v>
      </c>
      <c r="BI25" s="7">
        <v>22</v>
      </c>
      <c r="BJ25" s="8">
        <f>[1]节奏总纲!BJ25</f>
        <v>1.5666666666666684</v>
      </c>
      <c r="BK25" s="8">
        <f>[1]节奏总纲!BK25</f>
        <v>1.5980000000000019</v>
      </c>
      <c r="BL25" s="8">
        <f>[1]节奏总纲!BL25</f>
        <v>1.6606666666666685</v>
      </c>
      <c r="BM25" s="8">
        <f>[1]节奏总纲!BM25</f>
        <v>1.7860000000000018</v>
      </c>
      <c r="BN25" s="8">
        <f>[1]节奏总纲!BN25</f>
        <v>2.1933333333333356</v>
      </c>
    </row>
    <row r="26" spans="2:66" x14ac:dyDescent="0.15">
      <c r="B26" s="8">
        <f>[1]节奏总纲!B26</f>
        <v>15</v>
      </c>
      <c r="C26" s="8">
        <f>[1]节奏总纲!C26</f>
        <v>3.5</v>
      </c>
      <c r="D26" s="8">
        <f>[1]节奏总纲!D26</f>
        <v>2</v>
      </c>
      <c r="F26" s="8">
        <f>[1]节奏总纲!F26</f>
        <v>24</v>
      </c>
      <c r="G26" s="8">
        <f>[1]节奏总纲!G26</f>
        <v>4.2780316430915768</v>
      </c>
      <c r="I26" s="8">
        <f>[1]节奏总纲!I26</f>
        <v>24</v>
      </c>
      <c r="J26" s="8">
        <f>[1]节奏总纲!J26</f>
        <v>10.47447102993563</v>
      </c>
      <c r="K26" s="8">
        <f>[1]节奏总纲!K26</f>
        <v>0.78</v>
      </c>
      <c r="N26" s="8">
        <f>[1]节奏总纲!N26</f>
        <v>33</v>
      </c>
      <c r="O26" s="8">
        <v>23</v>
      </c>
      <c r="P26" s="8">
        <f>[1]节奏总纲!P26</f>
        <v>3.9245776533796644</v>
      </c>
      <c r="Q26" s="8">
        <f>[1]节奏总纲!Q26</f>
        <v>3.4081032341949005</v>
      </c>
      <c r="R26" s="8">
        <f>[1]节奏总纲!R26</f>
        <v>2.8064654799317976</v>
      </c>
      <c r="S26" s="8">
        <f>[1]节奏总纲!S26</f>
        <v>2.0796336985258841</v>
      </c>
      <c r="T26" s="8">
        <f>[1]节奏总纲!T26</f>
        <v>1.1608900698697047</v>
      </c>
      <c r="V26" s="8">
        <v>23</v>
      </c>
      <c r="W26" s="8">
        <f>[1]节奏总纲!W26</f>
        <v>0.32978423339152485</v>
      </c>
      <c r="X26" s="8">
        <f>[1]节奏总纲!X26</f>
        <v>0.28386827288320848</v>
      </c>
      <c r="Y26" s="8">
        <f>[1]节奏总纲!Y26</f>
        <v>0.23151495319429305</v>
      </c>
      <c r="Z26" s="8">
        <f>[1]节奏总纲!Z26</f>
        <v>0.17187683053817859</v>
      </c>
      <c r="AA26" s="8">
        <f>[1]节奏总纲!AA26</f>
        <v>9.2157986107230805E-2</v>
      </c>
      <c r="AC26" s="8">
        <v>23</v>
      </c>
      <c r="AD26" s="8">
        <f>[1]节奏总纲!AD26</f>
        <v>45.845161563010116</v>
      </c>
      <c r="AE26" s="8">
        <f>[1]节奏总纲!AE26</f>
        <v>47.734594805743399</v>
      </c>
      <c r="AF26" s="8">
        <f>[1]节奏总纲!AF26</f>
        <v>50.503430607741265</v>
      </c>
      <c r="AG26" s="8">
        <f>[1]节奏总纲!AG26</f>
        <v>54.814188287451351</v>
      </c>
      <c r="AH26" s="8">
        <f>[1]节奏总纲!AH26</f>
        <v>63.182677965405439</v>
      </c>
      <c r="AL26" s="8">
        <v>23</v>
      </c>
      <c r="AM26" s="8">
        <f>[1]节奏总纲!AM26</f>
        <v>8.8355567243832152</v>
      </c>
      <c r="AN26" s="8">
        <f>[1]节奏总纲!AN26</f>
        <v>7.0684453795065725</v>
      </c>
      <c r="AO26" s="8">
        <f>[1]节奏总纲!AO26</f>
        <v>5.3013340346299289</v>
      </c>
      <c r="AP26" s="8">
        <f>[1]节奏总纲!AP26</f>
        <v>3.5342226897532862</v>
      </c>
      <c r="AQ26" s="8">
        <f>[1]节奏总纲!AQ26</f>
        <v>1.7671113448766431</v>
      </c>
      <c r="AS26" s="8">
        <v>23</v>
      </c>
      <c r="AT26" s="8">
        <f>[1]节奏总纲!AT26</f>
        <v>1.394069892607682</v>
      </c>
      <c r="AU26" s="8">
        <f>[1]节奏总纲!AU26</f>
        <v>1.1152559140861458</v>
      </c>
      <c r="AV26" s="8">
        <f>[1]节奏总纲!AV26</f>
        <v>0.83644193556460955</v>
      </c>
      <c r="AW26" s="8">
        <f>[1]节奏总纲!AW26</f>
        <v>0.55762795704307289</v>
      </c>
      <c r="AX26" s="8">
        <f>[1]节奏总纲!AX26</f>
        <v>0.27881397852153644</v>
      </c>
      <c r="AY26" s="8"/>
      <c r="AZ26" s="8">
        <v>23</v>
      </c>
      <c r="BA26" s="8">
        <f>[1]节奏总纲!BA26</f>
        <v>28.705435004691331</v>
      </c>
      <c r="BB26" s="8">
        <f>[1]节奏总纲!BB26</f>
        <v>30.079877315295377</v>
      </c>
      <c r="BC26" s="8">
        <f>[1]节奏总纲!BC26</f>
        <v>31.848636073084339</v>
      </c>
      <c r="BD26" s="8">
        <f>[1]节奏总纲!BD26</f>
        <v>34.360958982105608</v>
      </c>
      <c r="BE26" s="8">
        <f>[1]节奏总纲!BE26</f>
        <v>38.976971320055128</v>
      </c>
      <c r="BI26" s="7">
        <v>23</v>
      </c>
      <c r="BJ26" s="8">
        <f>[1]节奏总纲!BJ26</f>
        <v>1.6000000000000019</v>
      </c>
      <c r="BK26" s="8">
        <f>[1]节奏总纲!BK26</f>
        <v>1.6320000000000019</v>
      </c>
      <c r="BL26" s="8">
        <f>[1]节奏总纲!BL26</f>
        <v>1.6960000000000022</v>
      </c>
      <c r="BM26" s="8">
        <f>[1]节奏总纲!BM26</f>
        <v>1.8240000000000021</v>
      </c>
      <c r="BN26" s="8">
        <f>[1]节奏总纲!BN26</f>
        <v>2.2400000000000024</v>
      </c>
    </row>
    <row r="27" spans="2:66" x14ac:dyDescent="0.15">
      <c r="B27" s="8">
        <f>[1]节奏总纲!B27</f>
        <v>20</v>
      </c>
      <c r="C27" s="8">
        <f>[1]节奏总纲!C27</f>
        <v>7.5</v>
      </c>
      <c r="D27" s="8">
        <f>[1]节奏总纲!D27</f>
        <v>4</v>
      </c>
      <c r="F27" s="8">
        <f>[1]节奏总纲!F27</f>
        <v>25</v>
      </c>
      <c r="G27" s="8">
        <f>[1]节奏总纲!G27</f>
        <v>4.6568542494923806</v>
      </c>
      <c r="I27" s="8">
        <f>[1]节奏总纲!I27</f>
        <v>25</v>
      </c>
      <c r="J27" s="8">
        <f>[1]节奏总纲!J27</f>
        <v>12.4</v>
      </c>
      <c r="K27" s="8">
        <f>[1]节奏总纲!K27</f>
        <v>0.8</v>
      </c>
      <c r="N27" s="8">
        <f>[1]节奏总纲!N27</f>
        <v>34</v>
      </c>
      <c r="O27" s="8">
        <v>24</v>
      </c>
      <c r="P27" s="8">
        <f>[1]节奏总纲!P27</f>
        <v>4.2780316430915768</v>
      </c>
      <c r="Q27" s="8">
        <f>[1]节奏总纲!Q27</f>
        <v>3.7214597263253628</v>
      </c>
      <c r="R27" s="8">
        <f>[1]节奏总纲!R27</f>
        <v>3.0699155070825155</v>
      </c>
      <c r="S27" s="8">
        <f>[1]节奏总纲!S27</f>
        <v>2.2742016214674821</v>
      </c>
      <c r="T27" s="8">
        <f>[1]节奏总纲!T27</f>
        <v>1.2692919885052709</v>
      </c>
      <c r="V27" s="8">
        <v>24</v>
      </c>
      <c r="W27" s="8">
        <f>[1]节奏总纲!W27</f>
        <v>0.35345398971191244</v>
      </c>
      <c r="X27" s="8">
        <f>[1]节奏总纲!X27</f>
        <v>0.31335649213046235</v>
      </c>
      <c r="Y27" s="8">
        <f>[1]节奏总纲!Y27</f>
        <v>0.26345002715071786</v>
      </c>
      <c r="Z27" s="8">
        <f>[1]节奏总纲!Z27</f>
        <v>0.19456792294159797</v>
      </c>
      <c r="AA27" s="8">
        <f>[1]节奏总纲!AA27</f>
        <v>0.10840191863556625</v>
      </c>
      <c r="AC27" s="8">
        <v>24</v>
      </c>
      <c r="AD27" s="8">
        <f>[1]节奏总纲!AD27</f>
        <v>46.430041330048923</v>
      </c>
      <c r="AE27" s="8">
        <f>[1]节奏总纲!AE27</f>
        <v>48.330142263709867</v>
      </c>
      <c r="AF27" s="8">
        <f>[1]节奏总纲!AF27</f>
        <v>51.118578408701396</v>
      </c>
      <c r="AG27" s="8">
        <f>[1]节奏总纲!AG27</f>
        <v>55.44072585486321</v>
      </c>
      <c r="AH27" s="8">
        <f>[1]节奏总纲!AH27</f>
        <v>63.791742872142052</v>
      </c>
      <c r="AL27" s="8">
        <v>24</v>
      </c>
      <c r="AM27" s="8">
        <f>[1]节奏总纲!AM27</f>
        <v>10.47447102993563</v>
      </c>
      <c r="AN27" s="8">
        <f>[1]节奏总纲!AN27</f>
        <v>8.3795768239485042</v>
      </c>
      <c r="AO27" s="8">
        <f>[1]节奏总纲!AO27</f>
        <v>6.2846826179613782</v>
      </c>
      <c r="AP27" s="8">
        <f>[1]节奏总纲!AP27</f>
        <v>4.1897884119742521</v>
      </c>
      <c r="AQ27" s="8">
        <f>[1]节奏总纲!AQ27</f>
        <v>2.0948942059871261</v>
      </c>
      <c r="AS27" s="8">
        <v>24</v>
      </c>
      <c r="AT27" s="8">
        <f>[1]节奏总纲!AT27</f>
        <v>1.6389143055524151</v>
      </c>
      <c r="AU27" s="8">
        <f>[1]节奏总纲!AU27</f>
        <v>1.3111314444419317</v>
      </c>
      <c r="AV27" s="8">
        <f>[1]节奏总纲!AV27</f>
        <v>0.98334858333144926</v>
      </c>
      <c r="AW27" s="8">
        <f>[1]节奏总纲!AW27</f>
        <v>0.65556572222096587</v>
      </c>
      <c r="AX27" s="8">
        <f>[1]节奏总纲!AX27</f>
        <v>0.32778286111048294</v>
      </c>
      <c r="AY27" s="8"/>
      <c r="AZ27" s="8">
        <v>24</v>
      </c>
      <c r="BA27" s="8">
        <f>[1]节奏总纲!BA27</f>
        <v>28.979524459106884</v>
      </c>
      <c r="BB27" s="8">
        <f>[1]节奏总纲!BB27</f>
        <v>30.329493925593439</v>
      </c>
      <c r="BC27" s="8">
        <f>[1]节奏总纲!BC27</f>
        <v>32.113552950216736</v>
      </c>
      <c r="BD27" s="8">
        <f>[1]节奏总纲!BD27</f>
        <v>34.627226072894942</v>
      </c>
      <c r="BE27" s="8">
        <f>[1]节奏总纲!BE27</f>
        <v>39.250296194358178</v>
      </c>
      <c r="BI27" s="7">
        <v>24</v>
      </c>
      <c r="BJ27" s="8">
        <f>[1]节奏总纲!BJ27</f>
        <v>1.6333333333333353</v>
      </c>
      <c r="BK27" s="8">
        <f>[1]节奏总纲!BK27</f>
        <v>1.6660000000000021</v>
      </c>
      <c r="BL27" s="8">
        <f>[1]节奏总纲!BL27</f>
        <v>1.7313333333333356</v>
      </c>
      <c r="BM27" s="8">
        <f>[1]节奏总纲!BM27</f>
        <v>1.8620000000000021</v>
      </c>
      <c r="BN27" s="8">
        <f>[1]节奏总纲!BN27</f>
        <v>2.2866666666666693</v>
      </c>
    </row>
    <row r="28" spans="2:66" x14ac:dyDescent="0.15">
      <c r="B28" s="8">
        <f>[1]节奏总纲!B28</f>
        <v>25</v>
      </c>
      <c r="C28" s="8">
        <f>[1]节奏总纲!C28</f>
        <v>15.5</v>
      </c>
      <c r="D28" s="8">
        <f>[1]节奏总纲!D28</f>
        <v>8</v>
      </c>
      <c r="F28" s="8">
        <f>[1]节奏总纲!F28</f>
        <v>26</v>
      </c>
      <c r="G28" s="8">
        <f>[1]节奏总纲!G28</f>
        <v>5.062866266041592</v>
      </c>
      <c r="I28" s="8">
        <f>[1]节奏总纲!I28</f>
        <v>26</v>
      </c>
      <c r="J28" s="8">
        <f>[1]节奏总纲!J28</f>
        <v>14.6609224175611</v>
      </c>
      <c r="K28" s="8">
        <f>[1]节奏总纲!K28</f>
        <v>0.82</v>
      </c>
      <c r="N28" s="8">
        <f>[1]节奏总纲!N28</f>
        <v>35</v>
      </c>
      <c r="O28" s="8">
        <v>25</v>
      </c>
      <c r="P28" s="8">
        <f>[1]节奏总纲!P28</f>
        <v>4.6568542494923806</v>
      </c>
      <c r="Q28" s="8">
        <f>[1]节奏总纲!Q28</f>
        <v>4.054257309608067</v>
      </c>
      <c r="R28" s="8">
        <f>[1]节奏总纲!R28</f>
        <v>3.3445527219854276</v>
      </c>
      <c r="S28" s="8">
        <f>[1]节奏总纲!S28</f>
        <v>2.478377831579845</v>
      </c>
      <c r="T28" s="8">
        <f>[1]节奏总纲!T28</f>
        <v>1.3802915995495415</v>
      </c>
      <c r="V28" s="8">
        <v>25</v>
      </c>
      <c r="W28" s="8">
        <f>[1]节奏总纲!W28</f>
        <v>0.37882260640080379</v>
      </c>
      <c r="X28" s="8">
        <f>[1]节奏总纲!X28</f>
        <v>0.33279758328270415</v>
      </c>
      <c r="Y28" s="8">
        <f>[1]节奏总纲!Y28</f>
        <v>0.27463721490291215</v>
      </c>
      <c r="Z28" s="8">
        <f>[1]节奏总纲!Z28</f>
        <v>0.20417621011236298</v>
      </c>
      <c r="AA28" s="8">
        <f>[1]节奏总纲!AA28</f>
        <v>0.11099961104427059</v>
      </c>
      <c r="AC28" s="8">
        <v>25</v>
      </c>
      <c r="AD28" s="8">
        <f>[1]节奏总纲!AD28</f>
        <v>47.004247194324648</v>
      </c>
      <c r="AE28" s="8">
        <f>[1]节奏总纲!AE28</f>
        <v>48.904516930942819</v>
      </c>
      <c r="AF28" s="8">
        <f>[1]节奏总纲!AF28</f>
        <v>51.667220029142385</v>
      </c>
      <c r="AG28" s="8">
        <f>[1]节奏总纲!AG28</f>
        <v>56.05100027504308</v>
      </c>
      <c r="AH28" s="8">
        <f>[1]节奏总纲!AH28</f>
        <v>64.398425477456215</v>
      </c>
      <c r="AL28" s="8">
        <v>25</v>
      </c>
      <c r="AM28" s="8">
        <f>[1]节奏总纲!AM28</f>
        <v>12.4</v>
      </c>
      <c r="AN28" s="8">
        <f>[1]节奏总纲!AN28</f>
        <v>9.9200000000000017</v>
      </c>
      <c r="AO28" s="8">
        <f>[1]节奏总纲!AO28</f>
        <v>7.4399999999999995</v>
      </c>
      <c r="AP28" s="8">
        <f>[1]节奏总纲!AP28</f>
        <v>4.9600000000000009</v>
      </c>
      <c r="AQ28" s="8">
        <f>[1]节奏总纲!AQ28</f>
        <v>2.4800000000000004</v>
      </c>
      <c r="AS28" s="8">
        <v>25</v>
      </c>
      <c r="AT28" s="8">
        <f>[1]节奏总纲!AT28</f>
        <v>1.9255289700643701</v>
      </c>
      <c r="AU28" s="8">
        <f>[1]节奏总纲!AU28</f>
        <v>1.5404231760514975</v>
      </c>
      <c r="AV28" s="8">
        <f>[1]节奏总纲!AV28</f>
        <v>1.1553173820386213</v>
      </c>
      <c r="AW28" s="8">
        <f>[1]节奏总纲!AW28</f>
        <v>0.77021158802574874</v>
      </c>
      <c r="AX28" s="8">
        <f>[1]节奏总纲!AX28</f>
        <v>0.38510579401287437</v>
      </c>
      <c r="AY28" s="8"/>
      <c r="AZ28" s="8">
        <v>25</v>
      </c>
      <c r="BA28" s="8">
        <f>[1]节奏总纲!BA28</f>
        <v>29.216428548527322</v>
      </c>
      <c r="BB28" s="8">
        <f>[1]节奏总纲!BB28</f>
        <v>30.579110535891502</v>
      </c>
      <c r="BC28" s="8">
        <f>[1]节奏总纲!BC28</f>
        <v>32.356435933516131</v>
      </c>
      <c r="BD28" s="8">
        <f>[1]节奏总纲!BD28</f>
        <v>34.893493163684269</v>
      </c>
      <c r="BE28" s="8">
        <f>[1]节奏总纲!BE28</f>
        <v>39.520459727922798</v>
      </c>
      <c r="BI28" s="7">
        <v>25</v>
      </c>
      <c r="BJ28" s="8">
        <f>[1]节奏总纲!BJ28</f>
        <v>1.6666666666666687</v>
      </c>
      <c r="BK28" s="8">
        <f>[1]节奏总纲!BK28</f>
        <v>1.7000000000000022</v>
      </c>
      <c r="BL28" s="8">
        <f>[1]节奏总纲!BL28</f>
        <v>1.766666666666669</v>
      </c>
      <c r="BM28" s="8">
        <f>[1]节奏总纲!BM28</f>
        <v>1.9000000000000021</v>
      </c>
      <c r="BN28" s="8">
        <f>[1]节奏总纲!BN28</f>
        <v>2.3333333333333361</v>
      </c>
    </row>
    <row r="29" spans="2:66" x14ac:dyDescent="0.15">
      <c r="B29" s="8">
        <f>[1]节奏总纲!B29</f>
        <v>30</v>
      </c>
      <c r="C29" s="8">
        <f>[1]节奏总纲!C29</f>
        <v>31.5</v>
      </c>
      <c r="D29" s="8">
        <f>[1]节奏总纲!D29</f>
        <v>16</v>
      </c>
      <c r="F29" s="8">
        <f>[1]节奏总纲!F29</f>
        <v>27</v>
      </c>
      <c r="G29" s="8">
        <f>[1]节奏总纲!G29</f>
        <v>5.4980191708498847</v>
      </c>
      <c r="I29" s="8">
        <f>[1]节奏总纲!I29</f>
        <v>27</v>
      </c>
      <c r="J29" s="8">
        <f>[1]节奏总纲!J29</f>
        <v>17.314186320787698</v>
      </c>
      <c r="K29" s="8">
        <f>[1]节奏总纲!K29</f>
        <v>0.84</v>
      </c>
      <c r="N29" s="8">
        <f>[1]节奏总纲!N29</f>
        <v>36</v>
      </c>
      <c r="O29" s="8">
        <v>26</v>
      </c>
      <c r="P29" s="8">
        <f>[1]节奏总纲!P29</f>
        <v>5.062866266041592</v>
      </c>
      <c r="Q29" s="8">
        <f>[1]节奏总纲!Q29</f>
        <v>4.408743944469018</v>
      </c>
      <c r="R29" s="8">
        <f>[1]节奏总纲!R29</f>
        <v>3.63716312552428</v>
      </c>
      <c r="S29" s="8">
        <f>[1]节奏总纲!S29</f>
        <v>2.6914197070277099</v>
      </c>
      <c r="T29" s="8">
        <f>[1]节奏总纲!T29</f>
        <v>1.4996209880015197</v>
      </c>
      <c r="V29" s="8">
        <v>26</v>
      </c>
      <c r="W29" s="8">
        <f>[1]节奏总纲!W29</f>
        <v>0.40601201654921137</v>
      </c>
      <c r="X29" s="8">
        <f>[1]节奏总纲!X29</f>
        <v>0.354486634860951</v>
      </c>
      <c r="Y29" s="8">
        <f>[1]节奏总纲!Y29</f>
        <v>0.29261040353885237</v>
      </c>
      <c r="Z29" s="8">
        <f>[1]节奏总纲!Z29</f>
        <v>0.2130418754478649</v>
      </c>
      <c r="AA29" s="8">
        <f>[1]节奏总纲!AA29</f>
        <v>0.11932938845197816</v>
      </c>
      <c r="AC29" s="8">
        <v>26</v>
      </c>
      <c r="AD29" s="8">
        <f>[1]节奏总纲!AD29</f>
        <v>47.540284631526092</v>
      </c>
      <c r="AE29" s="8">
        <f>[1]节奏总纲!AE29</f>
        <v>49.446133440059114</v>
      </c>
      <c r="AF29" s="8">
        <f>[1]节奏总纲!AF29</f>
        <v>52.199341027338768</v>
      </c>
      <c r="AG29" s="8">
        <f>[1]节奏总纲!AG29</f>
        <v>56.621068614050692</v>
      </c>
      <c r="AH29" s="8">
        <f>[1]节奏总纲!AH29</f>
        <v>65.00344105132713</v>
      </c>
      <c r="AL29" s="8">
        <v>26</v>
      </c>
      <c r="AM29" s="8">
        <f>[1]节奏总纲!AM29</f>
        <v>14.6609224175611</v>
      </c>
      <c r="AN29" s="8">
        <f>[1]节奏总纲!AN29</f>
        <v>11.72873793404888</v>
      </c>
      <c r="AO29" s="8">
        <f>[1]节奏总纲!AO29</f>
        <v>8.7965534505366598</v>
      </c>
      <c r="AP29" s="8">
        <f>[1]节奏总纲!AP29</f>
        <v>5.8643689670244399</v>
      </c>
      <c r="AQ29" s="8">
        <f>[1]节奏总纲!AQ29</f>
        <v>2.9321844835122199</v>
      </c>
      <c r="AS29" s="8">
        <v>26</v>
      </c>
      <c r="AT29" s="8">
        <f>[1]节奏总纲!AT29</f>
        <v>2.2609224175610994</v>
      </c>
      <c r="AU29" s="8">
        <f>[1]节奏总纲!AU29</f>
        <v>1.8087379340488781</v>
      </c>
      <c r="AV29" s="8">
        <f>[1]节奏总纲!AV29</f>
        <v>1.3565534505366603</v>
      </c>
      <c r="AW29" s="8">
        <f>[1]节奏总纲!AW29</f>
        <v>0.90436896702443903</v>
      </c>
      <c r="AX29" s="8">
        <f>[1]节奏总纲!AX29</f>
        <v>0.45218448351221951</v>
      </c>
      <c r="AY29" s="8"/>
      <c r="AZ29" s="8">
        <v>26</v>
      </c>
      <c r="BA29" s="8">
        <f>[1]节奏总纲!BA29</f>
        <v>29.45033047434006</v>
      </c>
      <c r="BB29" s="8">
        <f>[1]节奏总纲!BB29</f>
        <v>30.828727146189561</v>
      </c>
      <c r="BC29" s="8">
        <f>[1]节奏总纲!BC29</f>
        <v>32.59931891681552</v>
      </c>
      <c r="BD29" s="8">
        <f>[1]节奏总纲!BD29</f>
        <v>35.146386283795508</v>
      </c>
      <c r="BE29" s="8">
        <f>[1]节奏总纲!BE29</f>
        <v>39.790623261487418</v>
      </c>
      <c r="BI29" s="7">
        <v>26</v>
      </c>
      <c r="BJ29" s="8">
        <f>[1]节奏总纲!BJ29</f>
        <v>1.7000000000000022</v>
      </c>
      <c r="BK29" s="8">
        <f>[1]节奏总纲!BK29</f>
        <v>1.7340000000000022</v>
      </c>
      <c r="BL29" s="8">
        <f>[1]节奏总纲!BL29</f>
        <v>1.8020000000000025</v>
      </c>
      <c r="BM29" s="8">
        <f>[1]节奏总纲!BM29</f>
        <v>1.9380000000000024</v>
      </c>
      <c r="BN29" s="8">
        <f>[1]节奏总纲!BN29</f>
        <v>2.380000000000003</v>
      </c>
    </row>
    <row r="30" spans="2:66" x14ac:dyDescent="0.15">
      <c r="B30" s="8">
        <f>[1]节奏总纲!B30</f>
        <v>35</v>
      </c>
      <c r="C30" s="8">
        <f>[1]节奏总纲!C30</f>
        <v>63.5</v>
      </c>
      <c r="D30" s="8">
        <f>[1]节奏总纲!D30</f>
        <v>32</v>
      </c>
      <c r="F30" s="8">
        <f>[1]节奏总纲!F30</f>
        <v>28</v>
      </c>
      <c r="G30" s="8">
        <f>[1]节奏总纲!G30</f>
        <v>5.9644045063689921</v>
      </c>
      <c r="I30" s="8">
        <f>[1]节奏总纲!I30</f>
        <v>28</v>
      </c>
      <c r="J30" s="8">
        <f>[1]节奏总纲!J30</f>
        <v>20.42625995518307</v>
      </c>
      <c r="K30" s="8">
        <f>[1]节奏总纲!K30</f>
        <v>0.86</v>
      </c>
      <c r="N30" s="8">
        <f>[1]节奏总纲!N30</f>
        <v>37</v>
      </c>
      <c r="O30" s="8">
        <v>27</v>
      </c>
      <c r="P30" s="8">
        <f>[1]节奏总纲!P30</f>
        <v>5.4980191708498847</v>
      </c>
      <c r="Q30" s="8">
        <f>[1]节奏总纲!Q30</f>
        <v>4.7882248958931646</v>
      </c>
      <c r="R30" s="8">
        <f>[1]节奏总纲!R30</f>
        <v>3.9492271704214725</v>
      </c>
      <c r="S30" s="8">
        <f>[1]节奏总纲!S30</f>
        <v>2.9205477835554587</v>
      </c>
      <c r="T30" s="8">
        <f>[1]节奏总纲!T30</f>
        <v>1.6290630803228208</v>
      </c>
      <c r="V30" s="8">
        <v>27</v>
      </c>
      <c r="W30" s="8">
        <f>[1]节奏总纲!W30</f>
        <v>0.43515290480829272</v>
      </c>
      <c r="X30" s="8">
        <f>[1]节奏总纲!X30</f>
        <v>0.37948095142414662</v>
      </c>
      <c r="Y30" s="8">
        <f>[1]节奏总纲!Y30</f>
        <v>0.31206404489719253</v>
      </c>
      <c r="Z30" s="8">
        <f>[1]节奏总纲!Z30</f>
        <v>0.2291280765277488</v>
      </c>
      <c r="AA30" s="8">
        <f>[1]节奏总纲!AA30</f>
        <v>0.12944209232130111</v>
      </c>
      <c r="AC30" s="8">
        <v>27</v>
      </c>
      <c r="AD30" s="8">
        <f>[1]节奏总纲!AD30</f>
        <v>48.071211008105138</v>
      </c>
      <c r="AE30" s="8">
        <f>[1]节奏总纲!AE30</f>
        <v>49.981218513907905</v>
      </c>
      <c r="AF30" s="8">
        <f>[1]节奏总纲!AF30</f>
        <v>52.705993248660157</v>
      </c>
      <c r="AG30" s="8">
        <f>[1]节奏总纲!AG30</f>
        <v>57.175765669822162</v>
      </c>
      <c r="AH30" s="8">
        <f>[1]节奏总纲!AH30</f>
        <v>65.541743280100334</v>
      </c>
      <c r="AL30" s="8">
        <v>27</v>
      </c>
      <c r="AM30" s="8">
        <f>[1]节奏总纲!AM30</f>
        <v>17.314186320787698</v>
      </c>
      <c r="AN30" s="8">
        <f>[1]节奏总纲!AN30</f>
        <v>13.851349056630159</v>
      </c>
      <c r="AO30" s="8">
        <f>[1]节奏总纲!AO30</f>
        <v>10.388511792472618</v>
      </c>
      <c r="AP30" s="8">
        <f>[1]节奏总纲!AP30</f>
        <v>6.9256745283150796</v>
      </c>
      <c r="AQ30" s="8">
        <f>[1]节奏总纲!AQ30</f>
        <v>3.4628372641575398</v>
      </c>
      <c r="AS30" s="8">
        <v>27</v>
      </c>
      <c r="AT30" s="8">
        <f>[1]节奏总纲!AT30</f>
        <v>2.6532639032265983</v>
      </c>
      <c r="AU30" s="8">
        <f>[1]节奏总纲!AU30</f>
        <v>2.1226111225812794</v>
      </c>
      <c r="AV30" s="8">
        <f>[1]节奏总纲!AV30</f>
        <v>1.5919583419359586</v>
      </c>
      <c r="AW30" s="8">
        <f>[1]节奏总纲!AW30</f>
        <v>1.0613055612906397</v>
      </c>
      <c r="AX30" s="8">
        <f>[1]节奏总纲!AX30</f>
        <v>0.53065278064531984</v>
      </c>
      <c r="AY30" s="8"/>
      <c r="AZ30" s="8">
        <v>27</v>
      </c>
      <c r="BA30" s="8">
        <f>[1]节奏总纲!BA30</f>
        <v>29.684232400152801</v>
      </c>
      <c r="BB30" s="8">
        <f>[1]节奏总纲!BB30</f>
        <v>31.066913270913183</v>
      </c>
      <c r="BC30" s="8">
        <f>[1]节奏总纲!BC30</f>
        <v>32.842201900114915</v>
      </c>
      <c r="BD30" s="8">
        <f>[1]节奏总纲!BD30</f>
        <v>35.390363423454687</v>
      </c>
      <c r="BE30" s="8">
        <f>[1]节奏总纲!BE30</f>
        <v>40.052446592012309</v>
      </c>
      <c r="BI30" s="7">
        <v>27</v>
      </c>
      <c r="BJ30" s="8">
        <f>[1]节奏总纲!BJ30</f>
        <v>1.7333333333333356</v>
      </c>
      <c r="BK30" s="8">
        <f>[1]节奏总纲!BK30</f>
        <v>1.7680000000000025</v>
      </c>
      <c r="BL30" s="8">
        <f>[1]节奏总纲!BL30</f>
        <v>1.8373333333333359</v>
      </c>
      <c r="BM30" s="8">
        <f>[1]节奏总纲!BM30</f>
        <v>1.9760000000000024</v>
      </c>
      <c r="BN30" s="8">
        <f>[1]节奏总纲!BN30</f>
        <v>2.4266666666666699</v>
      </c>
    </row>
    <row r="31" spans="2:66" x14ac:dyDescent="0.15">
      <c r="B31" s="8">
        <f>[1]节奏总纲!B31</f>
        <v>40</v>
      </c>
      <c r="C31" s="8">
        <f>[1]节奏总纲!C31</f>
        <v>127.5</v>
      </c>
      <c r="D31" s="8">
        <f>[1]节奏总纲!D31</f>
        <v>64</v>
      </c>
      <c r="F31" s="8">
        <f>[1]节奏总纲!F31</f>
        <v>29</v>
      </c>
      <c r="G31" s="8">
        <f>[1]节奏总纲!G31</f>
        <v>6.4642639322944575</v>
      </c>
      <c r="I31" s="8">
        <f>[1]节奏总纲!I31</f>
        <v>29</v>
      </c>
      <c r="J31" s="8">
        <f>[1]节奏总纲!J31</f>
        <v>24.074703862418847</v>
      </c>
      <c r="K31" s="8">
        <f>[1]节奏总纲!K31</f>
        <v>0.88</v>
      </c>
      <c r="N31" s="8">
        <f>[1]节奏总纲!N31</f>
        <v>38</v>
      </c>
      <c r="O31" s="8">
        <v>28</v>
      </c>
      <c r="P31" s="8">
        <f>[1]节奏总纲!P31</f>
        <v>5.9644045063689921</v>
      </c>
      <c r="Q31" s="8">
        <f>[1]节奏总纲!Q31</f>
        <v>5.1914176823435705</v>
      </c>
      <c r="R31" s="8">
        <f>[1]节奏总纲!R31</f>
        <v>4.2752851501652938</v>
      </c>
      <c r="S31" s="8">
        <f>[1]节奏总纲!S31</f>
        <v>3.1653094715300236</v>
      </c>
      <c r="T31" s="8">
        <f>[1]节奏总纲!T31</f>
        <v>1.7738139001941382</v>
      </c>
      <c r="V31" s="8">
        <v>28</v>
      </c>
      <c r="W31" s="8">
        <f>[1]节奏总纲!W31</f>
        <v>0.46638533551910744</v>
      </c>
      <c r="X31" s="8">
        <f>[1]节奏总纲!X31</f>
        <v>0.4031927864504059</v>
      </c>
      <c r="Y31" s="8">
        <f>[1]节奏总纲!Y31</f>
        <v>0.32605797974382122</v>
      </c>
      <c r="Z31" s="8">
        <f>[1]节奏总纲!Z31</f>
        <v>0.24476168797456488</v>
      </c>
      <c r="AA31" s="8">
        <f>[1]节奏总纲!AA31</f>
        <v>0.14475081987131744</v>
      </c>
      <c r="AC31" s="8">
        <v>28</v>
      </c>
      <c r="AD31" s="8">
        <f>[1]节奏总纲!AD31</f>
        <v>48.571351621712928</v>
      </c>
      <c r="AE31" s="8">
        <f>[1]节奏总纲!AE31</f>
        <v>50.509688493127967</v>
      </c>
      <c r="AF31" s="8">
        <f>[1]节奏总纲!AF31</f>
        <v>53.212684955585161</v>
      </c>
      <c r="AG31" s="8">
        <f>[1]节奏总纲!AG31</f>
        <v>57.699988965458331</v>
      </c>
      <c r="AH31" s="8">
        <f>[1]节奏总纲!AH31</f>
        <v>66.076345334947405</v>
      </c>
      <c r="AL31" s="8">
        <v>28</v>
      </c>
      <c r="AM31" s="8">
        <f>[1]节奏总纲!AM31</f>
        <v>20.42625995518307</v>
      </c>
      <c r="AN31" s="8">
        <f>[1]节奏总纲!AN31</f>
        <v>16.341007964146456</v>
      </c>
      <c r="AO31" s="8">
        <f>[1]节奏总纲!AO31</f>
        <v>12.255755973109842</v>
      </c>
      <c r="AP31" s="8">
        <f>[1]节奏总纲!AP31</f>
        <v>8.1705039820732281</v>
      </c>
      <c r="AQ31" s="8">
        <f>[1]节奏总纲!AQ31</f>
        <v>4.0852519910366141</v>
      </c>
      <c r="AS31" s="8">
        <v>28</v>
      </c>
      <c r="AT31" s="8">
        <f>[1]节奏总纲!AT31</f>
        <v>3.1120736343953723</v>
      </c>
      <c r="AU31" s="8">
        <f>[1]节奏总纲!AU31</f>
        <v>2.4896589075162971</v>
      </c>
      <c r="AV31" s="8">
        <f>[1]节奏总纲!AV31</f>
        <v>1.8672441806372237</v>
      </c>
      <c r="AW31" s="8">
        <f>[1]节奏总纲!AW31</f>
        <v>1.2448294537581486</v>
      </c>
      <c r="AX31" s="8">
        <f>[1]节奏总纲!AX31</f>
        <v>0.62241472687907429</v>
      </c>
      <c r="AY31" s="8"/>
      <c r="AZ31" s="8">
        <v>28</v>
      </c>
      <c r="BA31" s="8">
        <f>[1]节奏总纲!BA31</f>
        <v>29.918134325965539</v>
      </c>
      <c r="BB31" s="8">
        <f>[1]节奏总纲!BB31</f>
        <v>31.280110398778046</v>
      </c>
      <c r="BC31" s="8">
        <f>[1]节奏总纲!BC31</f>
        <v>33.072726100175295</v>
      </c>
      <c r="BD31" s="8">
        <f>[1]节奏总纲!BD31</f>
        <v>35.634340563113874</v>
      </c>
      <c r="BE31" s="8">
        <f>[1]节奏总纲!BE31</f>
        <v>40.28554255651148</v>
      </c>
      <c r="BI31" s="7">
        <v>28</v>
      </c>
      <c r="BJ31" s="8">
        <f>[1]节奏总纲!BJ31</f>
        <v>1.766666666666669</v>
      </c>
      <c r="BK31" s="8">
        <f>[1]节奏总纲!BK31</f>
        <v>1.8020000000000025</v>
      </c>
      <c r="BL31" s="8">
        <f>[1]节奏总纲!BL31</f>
        <v>1.8726666666666694</v>
      </c>
      <c r="BM31" s="8">
        <f>[1]节奏总纲!BM31</f>
        <v>2.0140000000000025</v>
      </c>
      <c r="BN31" s="8">
        <f>[1]节奏总纲!BN31</f>
        <v>2.4733333333333367</v>
      </c>
    </row>
    <row r="32" spans="2:66" x14ac:dyDescent="0.15">
      <c r="B32" s="8">
        <f>[1]节奏总纲!B32</f>
        <v>45</v>
      </c>
      <c r="C32" s="8">
        <f>[1]节奏总纲!C32</f>
        <v>255.5</v>
      </c>
      <c r="D32" s="8">
        <f>[1]节奏总纲!D32</f>
        <v>128</v>
      </c>
      <c r="F32" s="8">
        <f>[1]节奏总纲!F32</f>
        <v>30</v>
      </c>
      <c r="G32" s="8">
        <f>[1]节奏总纲!G32</f>
        <v>7</v>
      </c>
      <c r="I32" s="8">
        <f>[1]节奏总纲!I32</f>
        <v>30</v>
      </c>
      <c r="J32" s="8">
        <f>[1]节奏总纲!J32</f>
        <v>28.35</v>
      </c>
      <c r="K32" s="8">
        <f>[1]节奏总纲!K32</f>
        <v>0.9</v>
      </c>
      <c r="N32" s="8">
        <f>[1]节奏总纲!N32</f>
        <v>39</v>
      </c>
      <c r="O32" s="8">
        <v>29</v>
      </c>
      <c r="P32" s="8">
        <f>[1]节奏总纲!P32</f>
        <v>6.4642639322944575</v>
      </c>
      <c r="Q32" s="8">
        <f>[1]节奏总纲!Q32</f>
        <v>5.6323131642081607</v>
      </c>
      <c r="R32" s="8">
        <f>[1]节奏总纲!R32</f>
        <v>4.6510378992858623</v>
      </c>
      <c r="S32" s="8">
        <f>[1]节奏总纲!S32</f>
        <v>3.4532097926316991</v>
      </c>
      <c r="T32" s="8">
        <f>[1]节奏总纲!T32</f>
        <v>1.9366934741154194</v>
      </c>
      <c r="V32" s="8">
        <v>29</v>
      </c>
      <c r="W32" s="8">
        <f>[1]节奏总纲!W32</f>
        <v>0.49985942592546539</v>
      </c>
      <c r="X32" s="8">
        <f>[1]节奏总纲!X32</f>
        <v>0.44089548186459027</v>
      </c>
      <c r="Y32" s="8">
        <f>[1]节奏总纲!Y32</f>
        <v>0.37575274912056855</v>
      </c>
      <c r="Z32" s="8">
        <f>[1]节奏总纲!Z32</f>
        <v>0.28790032110167552</v>
      </c>
      <c r="AA32" s="8">
        <f>[1]节奏总纲!AA32</f>
        <v>0.16287957392128116</v>
      </c>
      <c r="AC32" s="8">
        <v>29</v>
      </c>
      <c r="AD32" s="8">
        <f>[1]节奏总纲!AD32</f>
        <v>49.066704614192936</v>
      </c>
      <c r="AE32" s="8">
        <f>[1]节奏总纲!AE32</f>
        <v>51.033341828534468</v>
      </c>
      <c r="AF32" s="8">
        <f>[1]节奏总纲!AF32</f>
        <v>53.719431255885922</v>
      </c>
      <c r="AG32" s="8">
        <f>[1]节奏总纲!AG32</f>
        <v>58.210135614815364</v>
      </c>
      <c r="AH32" s="8">
        <f>[1]节奏总纲!AH32</f>
        <v>66.589764070576265</v>
      </c>
      <c r="AL32" s="8">
        <v>29</v>
      </c>
      <c r="AM32" s="8">
        <f>[1]节奏总纲!AM32</f>
        <v>24.074703862418847</v>
      </c>
      <c r="AN32" s="8">
        <f>[1]节奏总纲!AN32</f>
        <v>19.259763089935078</v>
      </c>
      <c r="AO32" s="8">
        <f>[1]节奏总纲!AO32</f>
        <v>14.444822317451308</v>
      </c>
      <c r="AP32" s="8">
        <f>[1]节奏总纲!AP32</f>
        <v>9.6298815449675388</v>
      </c>
      <c r="AQ32" s="8">
        <f>[1]节奏总纲!AQ32</f>
        <v>4.8149407724837694</v>
      </c>
      <c r="AS32" s="8">
        <v>29</v>
      </c>
      <c r="AT32" s="8">
        <f>[1]节奏总纲!AT32</f>
        <v>3.6484439072357766</v>
      </c>
      <c r="AU32" s="8">
        <f>[1]节奏总纲!AU32</f>
        <v>2.9187551257886213</v>
      </c>
      <c r="AV32" s="8">
        <f>[1]节奏总纲!AV32</f>
        <v>2.189066344341466</v>
      </c>
      <c r="AW32" s="8">
        <f>[1]节奏总纲!AW32</f>
        <v>1.4593775628943106</v>
      </c>
      <c r="AX32" s="8">
        <f>[1]节奏总纲!AX32</f>
        <v>0.72968878144715532</v>
      </c>
      <c r="AY32" s="8"/>
      <c r="AZ32" s="8">
        <v>29</v>
      </c>
      <c r="BA32" s="8">
        <f>[1]节奏总纲!BA32</f>
        <v>30.12980063735499</v>
      </c>
      <c r="BB32" s="8">
        <f>[1]节奏总纲!BB32</f>
        <v>31.493307526642905</v>
      </c>
      <c r="BC32" s="8">
        <f>[1]节奏总纲!BC32</f>
        <v>33.280329748032408</v>
      </c>
      <c r="BD32" s="8">
        <f>[1]节奏总纲!BD32</f>
        <v>35.878317702773053</v>
      </c>
      <c r="BE32" s="8">
        <f>[1]节奏总纲!BE32</f>
        <v>40.518638521010644</v>
      </c>
      <c r="BI32" s="7">
        <v>29</v>
      </c>
      <c r="BJ32" s="8">
        <f>[1]节奏总纲!BJ32</f>
        <v>1.8000000000000025</v>
      </c>
      <c r="BK32" s="8">
        <f>[1]节奏总纲!BK32</f>
        <v>1.8360000000000025</v>
      </c>
      <c r="BL32" s="8">
        <f>[1]节奏总纲!BL32</f>
        <v>1.9080000000000028</v>
      </c>
      <c r="BM32" s="8">
        <f>[1]节奏总纲!BM32</f>
        <v>2.0520000000000027</v>
      </c>
      <c r="BN32" s="8">
        <f>[1]节奏总纲!BN32</f>
        <v>2.5200000000000031</v>
      </c>
    </row>
    <row r="33" spans="2:66" x14ac:dyDescent="0.15">
      <c r="B33" s="8">
        <f>[1]节奏总纲!B33</f>
        <v>50</v>
      </c>
      <c r="C33" s="8">
        <f>[1]节奏总纲!C33</f>
        <v>511.5</v>
      </c>
      <c r="D33" s="8">
        <f>[1]节奏总纲!D33</f>
        <v>256</v>
      </c>
      <c r="F33" s="8">
        <f>[1]节奏总纲!F33</f>
        <v>31</v>
      </c>
      <c r="G33" s="8">
        <f>[1]节奏总纲!G33</f>
        <v>7.5741877002903433</v>
      </c>
      <c r="I33" s="8">
        <f>[1]节奏总纲!I33</f>
        <v>31</v>
      </c>
      <c r="J33" s="8">
        <f>[1]节奏总纲!J33</f>
        <v>33.357679571112705</v>
      </c>
      <c r="K33" s="8">
        <f>[1]节奏总纲!K33</f>
        <v>0.92</v>
      </c>
      <c r="N33" s="8">
        <f>[1]节奏总纲!N33</f>
        <v>40</v>
      </c>
      <c r="O33" s="8">
        <v>30</v>
      </c>
      <c r="P33" s="8">
        <f>[1]节奏总纲!P33</f>
        <v>7</v>
      </c>
      <c r="Q33" s="8">
        <f>[1]节奏总纲!Q33</f>
        <v>6.1025999999999998</v>
      </c>
      <c r="R33" s="8">
        <f>[1]节奏总纲!R33</f>
        <v>5.0421000000000005</v>
      </c>
      <c r="S33" s="8">
        <f>[1]节奏总纲!S33</f>
        <v>3.7428999999999997</v>
      </c>
      <c r="T33" s="8">
        <f>[1]节奏总纲!T33</f>
        <v>2.1006999999999998</v>
      </c>
      <c r="V33" s="8">
        <v>30</v>
      </c>
      <c r="W33" s="8">
        <f>[1]节奏总纲!W33</f>
        <v>0.5357360677055425</v>
      </c>
      <c r="X33" s="8">
        <f>[1]节奏总纲!X33</f>
        <v>0.47028683579183905</v>
      </c>
      <c r="Y33" s="8">
        <f>[1]节奏总纲!Y33</f>
        <v>0.39106210071413816</v>
      </c>
      <c r="Z33" s="8">
        <f>[1]节奏总纲!Z33</f>
        <v>0.28969020736830053</v>
      </c>
      <c r="AA33" s="8">
        <f>[1]节奏总纲!AA33</f>
        <v>0.16400652588458042</v>
      </c>
      <c r="AC33" s="8">
        <v>30</v>
      </c>
      <c r="AD33" s="8">
        <f>[1]节奏总纲!AD33</f>
        <v>49.533352307096472</v>
      </c>
      <c r="AE33" s="8">
        <f>[1]节奏总纲!AE33</f>
        <v>51.497823295559343</v>
      </c>
      <c r="AF33" s="8">
        <f>[1]节奏总纲!AF33</f>
        <v>54.213705787583436</v>
      </c>
      <c r="AG33" s="8">
        <f>[1]节奏总纲!AG33</f>
        <v>58.701446767877648</v>
      </c>
      <c r="AH33" s="8">
        <f>[1]节奏总纲!AH33</f>
        <v>67.097551508592701</v>
      </c>
      <c r="AL33" s="8">
        <v>30</v>
      </c>
      <c r="AM33" s="8">
        <f>[1]节奏总纲!AM33</f>
        <v>28.35</v>
      </c>
      <c r="AN33" s="8">
        <f>[1]节奏总纲!AN33</f>
        <v>22.680000000000003</v>
      </c>
      <c r="AO33" s="8">
        <f>[1]节奏总纲!AO33</f>
        <v>17.010000000000002</v>
      </c>
      <c r="AP33" s="8">
        <f>[1]节奏总纲!AP33</f>
        <v>11.340000000000002</v>
      </c>
      <c r="AQ33" s="8">
        <f>[1]节奏总纲!AQ33</f>
        <v>5.6700000000000008</v>
      </c>
      <c r="AS33" s="8">
        <v>30</v>
      </c>
      <c r="AT33" s="8">
        <f>[1]节奏总纲!AT33</f>
        <v>4.2752961375811545</v>
      </c>
      <c r="AU33" s="8">
        <f>[1]节奏总纲!AU33</f>
        <v>3.4202369100649257</v>
      </c>
      <c r="AV33" s="8">
        <f>[1]节奏总纲!AV33</f>
        <v>2.5651776825486934</v>
      </c>
      <c r="AW33" s="8">
        <f>[1]节奏总纲!AW33</f>
        <v>1.7101184550324628</v>
      </c>
      <c r="AX33" s="8">
        <f>[1]节奏总纲!AX33</f>
        <v>0.85505922751623142</v>
      </c>
      <c r="AY33" s="8"/>
      <c r="AZ33" s="8">
        <v>30</v>
      </c>
      <c r="BA33" s="8">
        <f>[1]节奏总纲!BA33</f>
        <v>30.329493925593439</v>
      </c>
      <c r="BB33" s="8">
        <f>[1]节奏总纲!BB33</f>
        <v>31.706504654507764</v>
      </c>
      <c r="BC33" s="8">
        <f>[1]节奏总纲!BC33</f>
        <v>33.487933395889513</v>
      </c>
      <c r="BD33" s="8">
        <f>[1]节奏总纲!BD33</f>
        <v>36.105477566569242</v>
      </c>
      <c r="BE33" s="8">
        <f>[1]节奏总纲!BE33</f>
        <v>40.751734485509814</v>
      </c>
      <c r="BI33" s="7">
        <v>30</v>
      </c>
      <c r="BJ33" s="8">
        <f>[1]节奏总纲!BJ33</f>
        <v>1.8333333333333359</v>
      </c>
      <c r="BK33" s="8">
        <f>[1]节奏总纲!BK33</f>
        <v>1.8700000000000028</v>
      </c>
      <c r="BL33" s="8">
        <f>[1]节奏总纲!BL33</f>
        <v>1.9433333333333362</v>
      </c>
      <c r="BM33" s="8">
        <f>[1]节奏总纲!BM33</f>
        <v>2.090000000000003</v>
      </c>
      <c r="BN33" s="8">
        <f>[1]节奏总纲!BN33</f>
        <v>2.56666666666667</v>
      </c>
    </row>
    <row r="34" spans="2:66" x14ac:dyDescent="0.15">
      <c r="B34" s="8">
        <f>[1]节奏总纲!B34</f>
        <v>55</v>
      </c>
      <c r="C34" s="8">
        <f>[1]节奏总纲!C34</f>
        <v>1023.5</v>
      </c>
      <c r="D34" s="8">
        <f>[1]节奏总纲!D34</f>
        <v>512</v>
      </c>
      <c r="F34" s="8">
        <f>[1]节奏总纲!F34</f>
        <v>32</v>
      </c>
      <c r="G34" s="8">
        <f>[1]节奏总纲!G34</f>
        <v>8.189586839976279</v>
      </c>
      <c r="I34" s="8">
        <f>[1]节奏总纲!I34</f>
        <v>32</v>
      </c>
      <c r="J34" s="8">
        <f>[1]节奏总纲!J34</f>
        <v>39.220797956048642</v>
      </c>
      <c r="K34" s="8">
        <f>[1]节奏总纲!K34</f>
        <v>0.94</v>
      </c>
      <c r="N34" s="8">
        <f>[1]节奏总纲!N34</f>
        <v>41</v>
      </c>
      <c r="O34" s="8">
        <v>31</v>
      </c>
      <c r="P34" s="8">
        <f>[1]节奏总纲!P34</f>
        <v>7.5741877002903433</v>
      </c>
      <c r="Q34" s="8">
        <f>[1]节奏总纲!Q34</f>
        <v>6.6115084435834408</v>
      </c>
      <c r="R34" s="8">
        <f>[1]节奏总纲!R34</f>
        <v>5.4632615882194253</v>
      </c>
      <c r="S34" s="8">
        <f>[1]节奏总纲!S34</f>
        <v>4.052190419655334</v>
      </c>
      <c r="T34" s="8">
        <f>[1]节奏总纲!T34</f>
        <v>2.2783156602473356</v>
      </c>
      <c r="V34" s="8">
        <v>31</v>
      </c>
      <c r="W34" s="8">
        <f>[1]节奏总纲!W34</f>
        <v>0.57418770029034327</v>
      </c>
      <c r="X34" s="8">
        <f>[1]节奏总纲!X34</f>
        <v>0.50890844358344101</v>
      </c>
      <c r="Y34" s="8">
        <f>[1]节奏总纲!Y34</f>
        <v>0.42116158821942484</v>
      </c>
      <c r="Z34" s="8">
        <f>[1]节奏总纲!Z34</f>
        <v>0.30929041965533433</v>
      </c>
      <c r="AA34" s="8">
        <f>[1]节奏总纲!AA34</f>
        <v>0.17761566024733577</v>
      </c>
      <c r="AC34" s="8">
        <v>31</v>
      </c>
      <c r="AD34" s="8">
        <f>[1]节奏总纲!AD34</f>
        <v>50</v>
      </c>
      <c r="AE34" s="8">
        <f>[1]节奏总纲!AE34</f>
        <v>51.96230476258421</v>
      </c>
      <c r="AF34" s="8">
        <f>[1]节奏总纲!AF34</f>
        <v>54.692509339255828</v>
      </c>
      <c r="AG34" s="8">
        <f>[1]节奏总纲!AG34</f>
        <v>59.178112178215827</v>
      </c>
      <c r="AH34" s="8">
        <f>[1]节奏总纲!AH34</f>
        <v>67.582949939226467</v>
      </c>
      <c r="AL34" s="8">
        <v>31</v>
      </c>
      <c r="AM34" s="8">
        <f>[1]节奏总纲!AM34</f>
        <v>33.357679571112705</v>
      </c>
      <c r="AN34" s="8">
        <f>[1]节奏总纲!AN34</f>
        <v>26.686143656890167</v>
      </c>
      <c r="AO34" s="8">
        <f>[1]节奏总纲!AO34</f>
        <v>20.014607742667621</v>
      </c>
      <c r="AP34" s="8">
        <f>[1]节奏总纲!AP34</f>
        <v>13.343071828445083</v>
      </c>
      <c r="AQ34" s="8">
        <f>[1]节奏总纲!AQ34</f>
        <v>6.6715359142225417</v>
      </c>
      <c r="AS34" s="8">
        <v>31</v>
      </c>
      <c r="AT34" s="8">
        <f>[1]节奏总纲!AT34</f>
        <v>5.0076795711127033</v>
      </c>
      <c r="AU34" s="8">
        <f>[1]节奏总纲!AU34</f>
        <v>4.0061436568901634</v>
      </c>
      <c r="AV34" s="8">
        <f>[1]节奏总纲!AV34</f>
        <v>3.0046077426676199</v>
      </c>
      <c r="AW34" s="8">
        <f>[1]节奏总纲!AW34</f>
        <v>2.0030718284450817</v>
      </c>
      <c r="AX34" s="8">
        <f>[1]节奏总纲!AX34</f>
        <v>1.0015359142225408</v>
      </c>
      <c r="AY34" s="8"/>
      <c r="AZ34" s="8">
        <v>31</v>
      </c>
      <c r="BA34" s="8">
        <f>[1]节奏总纲!BA34</f>
        <v>30.529187213831889</v>
      </c>
      <c r="BB34" s="8">
        <f>[1]节奏总纲!BB34</f>
        <v>31.919701782372627</v>
      </c>
      <c r="BC34" s="8">
        <f>[1]节奏总纲!BC34</f>
        <v>33.695537043746626</v>
      </c>
      <c r="BD34" s="8">
        <f>[1]节奏总纲!BD34</f>
        <v>36.315904388158508</v>
      </c>
      <c r="BE34" s="8">
        <f>[1]节奏总纲!BE34</f>
        <v>40.984830450008978</v>
      </c>
      <c r="BI34" s="7">
        <v>31</v>
      </c>
      <c r="BJ34" s="8">
        <f>[1]节奏总纲!BJ34</f>
        <v>1.8666666666666694</v>
      </c>
      <c r="BK34" s="8">
        <f>[1]节奏总纲!BK34</f>
        <v>1.9040000000000028</v>
      </c>
      <c r="BL34" s="8">
        <f>[1]节奏总纲!BL34</f>
        <v>1.9786666666666697</v>
      </c>
      <c r="BM34" s="8">
        <f>[1]节奏总纲!BM34</f>
        <v>2.1280000000000028</v>
      </c>
      <c r="BN34" s="8">
        <f>[1]节奏总纲!BN34</f>
        <v>2.6133333333333368</v>
      </c>
    </row>
    <row r="35" spans="2:66" x14ac:dyDescent="0.15">
      <c r="B35" s="8">
        <f>[1]节奏总纲!B35</f>
        <v>60</v>
      </c>
      <c r="C35" s="8">
        <f>[1]节奏总纲!C35</f>
        <v>2047.5</v>
      </c>
      <c r="D35" s="8">
        <f>[1]节奏总纲!D35</f>
        <v>1024</v>
      </c>
      <c r="F35" s="8">
        <f>[1]节奏总纲!F35</f>
        <v>33</v>
      </c>
      <c r="G35" s="8">
        <f>[1]节奏总纲!G35</f>
        <v>8.8491553067593287</v>
      </c>
      <c r="I35" s="8">
        <f>[1]节奏总纲!I35</f>
        <v>33</v>
      </c>
      <c r="J35" s="8">
        <f>[1]节奏总纲!J35</f>
        <v>46.082812923199413</v>
      </c>
      <c r="K35" s="8">
        <f>[1]节奏总纲!K35</f>
        <v>0.96</v>
      </c>
      <c r="N35" s="8">
        <f>[1]节奏总纲!N35</f>
        <v>42</v>
      </c>
      <c r="O35" s="8">
        <v>32</v>
      </c>
      <c r="P35" s="8">
        <f>[1]节奏总纲!P35</f>
        <v>8.189586839976279</v>
      </c>
      <c r="Q35" s="8">
        <f>[1]节奏总纲!Q35</f>
        <v>7.1519661873512845</v>
      </c>
      <c r="R35" s="8">
        <f>[1]节奏总纲!R35</f>
        <v>5.906330028990892</v>
      </c>
      <c r="S35" s="8">
        <f>[1]节奏总纲!S35</f>
        <v>4.3855237528072974</v>
      </c>
      <c r="T35" s="8">
        <f>[1]节奏总纲!T35</f>
        <v>2.46506563883286</v>
      </c>
      <c r="V35" s="8">
        <v>32</v>
      </c>
      <c r="W35" s="8">
        <f>[1]节奏总纲!W35</f>
        <v>0.61539913968593574</v>
      </c>
      <c r="X35" s="8">
        <f>[1]节奏总纲!X35</f>
        <v>0.54045774376784372</v>
      </c>
      <c r="Y35" s="8">
        <f>[1]节奏总纲!Y35</f>
        <v>0.44306844077146668</v>
      </c>
      <c r="Z35" s="8">
        <f>[1]节奏总纲!Z35</f>
        <v>0.33333333315196345</v>
      </c>
      <c r="AA35" s="8">
        <f>[1]节奏总纲!AA35</f>
        <v>0.18674997858552445</v>
      </c>
      <c r="AC35" s="8">
        <v>32</v>
      </c>
      <c r="AD35" s="8">
        <f>[1]节奏总纲!AD35</f>
        <v>50.435397692903535</v>
      </c>
      <c r="AE35" s="8">
        <f>[1]节奏总纲!AE35</f>
        <v>52.391506955233744</v>
      </c>
      <c r="AF35" s="8">
        <f>[1]节奏总纲!AF35</f>
        <v>55.159275389027101</v>
      </c>
      <c r="AG35" s="8">
        <f>[1]节奏总纲!AG35</f>
        <v>59.632093520341421</v>
      </c>
      <c r="AH35" s="8">
        <f>[1]节奏总纲!AH35</f>
        <v>68.063981730538742</v>
      </c>
      <c r="AL35" s="8">
        <v>32</v>
      </c>
      <c r="AM35" s="8">
        <f>[1]节奏总纲!AM35</f>
        <v>39.220797956048642</v>
      </c>
      <c r="AN35" s="8">
        <f>[1]节奏总纲!AN35</f>
        <v>31.376638364838914</v>
      </c>
      <c r="AO35" s="8">
        <f>[1]节奏总纲!AO35</f>
        <v>23.532478773629183</v>
      </c>
      <c r="AP35" s="8">
        <f>[1]节奏总纲!AP35</f>
        <v>15.688319182419457</v>
      </c>
      <c r="AQ35" s="8">
        <f>[1]节奏总纲!AQ35</f>
        <v>7.8441595912097286</v>
      </c>
      <c r="AS35" s="8">
        <v>32</v>
      </c>
      <c r="AT35" s="8">
        <f>[1]节奏总纲!AT35</f>
        <v>5.8631183849359374</v>
      </c>
      <c r="AU35" s="8">
        <f>[1]节奏总纲!AU35</f>
        <v>4.6904947079487478</v>
      </c>
      <c r="AV35" s="8">
        <f>[1]节奏总纲!AV35</f>
        <v>3.5178710309615617</v>
      </c>
      <c r="AW35" s="8">
        <f>[1]节奏总纲!AW35</f>
        <v>2.3452473539743739</v>
      </c>
      <c r="AX35" s="8">
        <f>[1]节奏总纲!AX35</f>
        <v>1.1726236769871869</v>
      </c>
      <c r="AY35" s="8"/>
      <c r="AZ35" s="8">
        <v>32</v>
      </c>
      <c r="BA35" s="8">
        <f>[1]节奏总纲!BA35</f>
        <v>30.728880502070336</v>
      </c>
      <c r="BB35" s="8">
        <f>[1]节奏总纲!BB35</f>
        <v>32.113552950216736</v>
      </c>
      <c r="BC35" s="8">
        <f>[1]节奏总纲!BC35</f>
        <v>33.903140691603731</v>
      </c>
      <c r="BD35" s="8">
        <f>[1]节奏总纲!BD35</f>
        <v>36.526331209747774</v>
      </c>
      <c r="BE35" s="8">
        <f>[1]节奏总纲!BE35</f>
        <v>41.188041754455355</v>
      </c>
      <c r="BI35" s="7">
        <v>32</v>
      </c>
      <c r="BJ35" s="8">
        <f>[1]节奏总纲!BJ35</f>
        <v>1.9000000000000028</v>
      </c>
      <c r="BK35" s="8">
        <f>[1]节奏总纲!BK35</f>
        <v>1.9380000000000028</v>
      </c>
      <c r="BL35" s="8">
        <f>[1]节奏总纲!BL35</f>
        <v>2.0140000000000029</v>
      </c>
      <c r="BM35" s="8">
        <f>[1]节奏总纲!BM35</f>
        <v>2.166000000000003</v>
      </c>
      <c r="BN35" s="8">
        <f>[1]节奏总纲!BN35</f>
        <v>2.6600000000000037</v>
      </c>
    </row>
    <row r="36" spans="2:66" x14ac:dyDescent="0.15">
      <c r="F36" s="8">
        <f>[1]节奏总纲!F36</f>
        <v>34</v>
      </c>
      <c r="G36" s="8">
        <f>[1]节奏总纲!G36</f>
        <v>9.5560632861831518</v>
      </c>
      <c r="I36" s="8">
        <f>[1]节奏总纲!I36</f>
        <v>34</v>
      </c>
      <c r="J36" s="8">
        <f>[1]节奏总纲!J36</f>
        <v>54.110931329932889</v>
      </c>
      <c r="K36" s="8">
        <f>[1]节奏总纲!K36</f>
        <v>0.98</v>
      </c>
      <c r="N36" s="8">
        <f>[1]节奏总纲!N36</f>
        <v>43</v>
      </c>
      <c r="O36" s="8">
        <v>33</v>
      </c>
      <c r="P36" s="8">
        <f>[1]节奏总纲!P36</f>
        <v>8.8491553067593287</v>
      </c>
      <c r="Q36" s="8">
        <f>[1]节奏总纲!Q36</f>
        <v>7.7120388498407557</v>
      </c>
      <c r="R36" s="8">
        <f>[1]节奏总纲!R36</f>
        <v>6.3696219898053652</v>
      </c>
      <c r="S36" s="8">
        <f>[1]节奏总纲!S36</f>
        <v>4.736067920177593</v>
      </c>
      <c r="T36" s="8">
        <f>[1]节奏总纲!T36</f>
        <v>2.6627108318038819</v>
      </c>
      <c r="V36" s="8">
        <v>33</v>
      </c>
      <c r="W36" s="8">
        <f>[1]节奏总纲!W36</f>
        <v>0.6595684667830497</v>
      </c>
      <c r="X36" s="8">
        <f>[1]节奏总纲!X36</f>
        <v>0.56007266248947118</v>
      </c>
      <c r="Y36" s="8">
        <f>[1]节奏总纲!Y36</f>
        <v>0.46329196081447321</v>
      </c>
      <c r="Z36" s="8">
        <f>[1]节奏总纲!Z36</f>
        <v>0.35054416737029559</v>
      </c>
      <c r="AA36" s="8">
        <f>[1]节奏总纲!AA36</f>
        <v>0.1976451929710219</v>
      </c>
      <c r="AC36" s="8">
        <v>33</v>
      </c>
      <c r="AD36" s="8">
        <f>[1]节奏总纲!AD36</f>
        <v>50.870795385807064</v>
      </c>
      <c r="AE36" s="8">
        <f>[1]节奏总纲!AE36</f>
        <v>52.81759316022675</v>
      </c>
      <c r="AF36" s="8">
        <f>[1]节奏总纲!AF36</f>
        <v>55.604435245632025</v>
      </c>
      <c r="AG36" s="8">
        <f>[1]节奏总纲!AG36</f>
        <v>60.078368706270226</v>
      </c>
      <c r="AH36" s="8">
        <f>[1]节奏总纲!AH36</f>
        <v>68.518369035696878</v>
      </c>
      <c r="AL36" s="8">
        <v>33</v>
      </c>
      <c r="AM36" s="8">
        <f>[1]节奏总纲!AM36</f>
        <v>46.082812923199413</v>
      </c>
      <c r="AN36" s="8">
        <f>[1]节奏总纲!AN36</f>
        <v>36.866250338559531</v>
      </c>
      <c r="AO36" s="8">
        <f>[1]节奏总纲!AO36</f>
        <v>27.649687753919647</v>
      </c>
      <c r="AP36" s="8">
        <f>[1]节奏总纲!AP36</f>
        <v>18.433125169279766</v>
      </c>
      <c r="AQ36" s="8">
        <f>[1]节奏总纲!AQ36</f>
        <v>9.2165625846398829</v>
      </c>
      <c r="AS36" s="8">
        <v>33</v>
      </c>
      <c r="AT36" s="8">
        <f>[1]节奏总纲!AT36</f>
        <v>6.8620149671507704</v>
      </c>
      <c r="AU36" s="8">
        <f>[1]节奏总纲!AU36</f>
        <v>5.489611973720617</v>
      </c>
      <c r="AV36" s="8">
        <f>[1]节奏总纲!AV36</f>
        <v>4.1172089802904637</v>
      </c>
      <c r="AW36" s="8">
        <f>[1]节奏总纲!AW36</f>
        <v>2.7448059868603085</v>
      </c>
      <c r="AX36" s="8">
        <f>[1]节奏总纲!AX36</f>
        <v>1.3724029934301543</v>
      </c>
      <c r="AY36" s="8"/>
      <c r="AZ36" s="8">
        <v>33</v>
      </c>
      <c r="BA36" s="8">
        <f>[1]节奏总纲!BA36</f>
        <v>30.928573790308786</v>
      </c>
      <c r="BB36" s="8">
        <f>[1]节奏总纲!BB36</f>
        <v>32.295715187691279</v>
      </c>
      <c r="BC36" s="8">
        <f>[1]节奏总纲!BC36</f>
        <v>34.09469189131628</v>
      </c>
      <c r="BD36" s="8">
        <f>[1]节奏总纲!BD36</f>
        <v>36.73675803133704</v>
      </c>
      <c r="BE36" s="8">
        <f>[1]节奏总纲!BE36</f>
        <v>41.389172829914081</v>
      </c>
      <c r="BI36" s="7">
        <v>33</v>
      </c>
      <c r="BJ36" s="8">
        <f>[1]节奏总纲!BJ36</f>
        <v>1.9333333333333362</v>
      </c>
      <c r="BK36" s="8">
        <f>[1]节奏总纲!BK36</f>
        <v>1.9720000000000031</v>
      </c>
      <c r="BL36" s="8">
        <f>[1]节奏总纲!BL36</f>
        <v>2.0493333333333363</v>
      </c>
      <c r="BM36" s="8">
        <f>[1]节奏总纲!BM36</f>
        <v>2.2040000000000033</v>
      </c>
      <c r="BN36" s="8">
        <f>[1]节奏总纲!BN36</f>
        <v>2.7066666666666706</v>
      </c>
    </row>
    <row r="37" spans="2:66" x14ac:dyDescent="0.15">
      <c r="F37" s="8">
        <f>[1]节奏总纲!F37</f>
        <v>35</v>
      </c>
      <c r="G37" s="8">
        <f>[1]节奏总纲!G37</f>
        <v>10.313708498984759</v>
      </c>
      <c r="I37" s="8">
        <f>[1]节奏总纲!I37</f>
        <v>35</v>
      </c>
      <c r="J37" s="8">
        <f>[1]节奏总纲!J37</f>
        <v>63.5</v>
      </c>
      <c r="K37" s="8">
        <f>[1]节奏总纲!K37</f>
        <v>1</v>
      </c>
      <c r="N37" s="8">
        <f>[1]节奏总纲!N37</f>
        <v>44</v>
      </c>
      <c r="O37" s="8">
        <v>34</v>
      </c>
      <c r="P37" s="8">
        <f>[1]节奏总纲!P37</f>
        <v>9.5560632861831518</v>
      </c>
      <c r="Q37" s="8">
        <f>[1]节奏总纲!Q37</f>
        <v>8.3309759728944712</v>
      </c>
      <c r="R37" s="8">
        <f>[1]节奏总纲!R37</f>
        <v>6.8918328419952886</v>
      </c>
      <c r="S37" s="8">
        <f>[1]节奏总纲!S37</f>
        <v>5.1287391656944967</v>
      </c>
      <c r="T37" s="8">
        <f>[1]节奏总纲!T37</f>
        <v>2.8811530807842201</v>
      </c>
      <c r="V37" s="8">
        <v>34</v>
      </c>
      <c r="W37" s="8">
        <f>[1]节奏总纲!W37</f>
        <v>0.70690797942382311</v>
      </c>
      <c r="X37" s="8">
        <f>[1]节奏总纲!X37</f>
        <v>0.61893712305371551</v>
      </c>
      <c r="Y37" s="8">
        <f>[1]节奏总纲!Y37</f>
        <v>0.52221085218992336</v>
      </c>
      <c r="Z37" s="8">
        <f>[1]节奏总纲!Z37</f>
        <v>0.39267124551690369</v>
      </c>
      <c r="AA37" s="8">
        <f>[1]节奏总纲!AA37</f>
        <v>0.21844224898033815</v>
      </c>
      <c r="AC37" s="8">
        <v>34</v>
      </c>
      <c r="AD37" s="8">
        <f>[1]节奏总纲!AD37</f>
        <v>51.285688244217212</v>
      </c>
      <c r="AE37" s="8">
        <f>[1]节奏总纲!AE37</f>
        <v>53.226994578658328</v>
      </c>
      <c r="AF37" s="8">
        <f>[1]节奏总纲!AF37</f>
        <v>56.045896281048073</v>
      </c>
      <c r="AG37" s="8">
        <f>[1]节奏总纲!AG37</f>
        <v>60.491705764657482</v>
      </c>
      <c r="AH37" s="8">
        <f>[1]节奏总纲!AH37</f>
        <v>68.972756340855</v>
      </c>
      <c r="AL37" s="8">
        <v>34</v>
      </c>
      <c r="AM37" s="8">
        <f>[1]节奏总纲!AM37</f>
        <v>54.110931329932889</v>
      </c>
      <c r="AN37" s="8">
        <f>[1]节奏总纲!AN37</f>
        <v>43.288745063946315</v>
      </c>
      <c r="AO37" s="8">
        <f>[1]节奏总纲!AO37</f>
        <v>32.466558797959735</v>
      </c>
      <c r="AP37" s="8">
        <f>[1]节奏总纲!AP37</f>
        <v>21.644372531973158</v>
      </c>
      <c r="AQ37" s="8">
        <f>[1]节奏总纲!AQ37</f>
        <v>10.822186265986579</v>
      </c>
      <c r="AS37" s="8">
        <v>34</v>
      </c>
      <c r="AT37" s="8">
        <f>[1]节奏总纲!AT37</f>
        <v>8.0281184067334763</v>
      </c>
      <c r="AU37" s="8">
        <f>[1]节奏总纲!AU37</f>
        <v>6.4224947253867839</v>
      </c>
      <c r="AV37" s="8">
        <f>[1]节奏总纲!AV37</f>
        <v>4.8168710440400879</v>
      </c>
      <c r="AW37" s="8">
        <f>[1]节奏总纲!AW37</f>
        <v>3.2112473626933919</v>
      </c>
      <c r="AX37" s="8">
        <f>[1]节奏总纲!AX37</f>
        <v>1.605623681346696</v>
      </c>
      <c r="AY37" s="8"/>
      <c r="AZ37" s="8">
        <v>34</v>
      </c>
      <c r="BA37" s="8">
        <f>[1]节奏总纲!BA37</f>
        <v>31.109552696486158</v>
      </c>
      <c r="BB37" s="8">
        <f>[1]节奏总纲!BB37</f>
        <v>32.477877425165822</v>
      </c>
      <c r="BC37" s="8">
        <f>[1]节奏总纲!BC37</f>
        <v>34.272203285175834</v>
      </c>
      <c r="BD37" s="8">
        <f>[1]节奏总纲!BD37</f>
        <v>36.947184852926306</v>
      </c>
      <c r="BE37" s="8">
        <f>[1]节奏总纲!BE37</f>
        <v>41.590303905372799</v>
      </c>
      <c r="BI37" s="7">
        <v>34</v>
      </c>
      <c r="BJ37" s="8">
        <f>[1]节奏总纲!BJ37</f>
        <v>1.9666666666666697</v>
      </c>
      <c r="BK37" s="8">
        <f>[1]节奏总纲!BK37</f>
        <v>2.0060000000000029</v>
      </c>
      <c r="BL37" s="8">
        <f>[1]节奏总纲!BL37</f>
        <v>2.0846666666666698</v>
      </c>
      <c r="BM37" s="8">
        <f>[1]节奏总纲!BM37</f>
        <v>2.2420000000000031</v>
      </c>
      <c r="BN37" s="8">
        <f>[1]节奏总纲!BN37</f>
        <v>2.7533333333333374</v>
      </c>
    </row>
    <row r="38" spans="2:66" x14ac:dyDescent="0.15">
      <c r="F38" s="8">
        <f>[1]节奏总纲!F38</f>
        <v>36</v>
      </c>
      <c r="G38" s="8">
        <f>[1]节奏总纲!G38</f>
        <v>11.125732532083184</v>
      </c>
      <c r="I38" s="8">
        <f>[1]节奏总纲!I38</f>
        <v>36</v>
      </c>
      <c r="J38" s="8">
        <f>[1]节奏总纲!J38</f>
        <v>73.746861667008318</v>
      </c>
      <c r="K38" s="8">
        <f>[1]节奏总纲!K38</f>
        <v>1.01</v>
      </c>
      <c r="N38" s="8">
        <f>[1]节奏总纲!N38</f>
        <v>45</v>
      </c>
      <c r="O38" s="8">
        <v>35</v>
      </c>
      <c r="P38" s="8">
        <f>[1]节奏总纲!P38</f>
        <v>10.313708498984759</v>
      </c>
      <c r="Q38" s="8">
        <f>[1]节奏总纲!Q38</f>
        <v>9.0048988904635934</v>
      </c>
      <c r="R38" s="8">
        <f>[1]节奏总纲!R38</f>
        <v>7.4547485030661838</v>
      </c>
      <c r="S38" s="8">
        <f>[1]节奏总纲!S38</f>
        <v>5.5405242056546129</v>
      </c>
      <c r="T38" s="8">
        <f>[1]节奏总纲!T38</f>
        <v>3.1106144832938032</v>
      </c>
      <c r="V38" s="8">
        <v>35</v>
      </c>
      <c r="W38" s="8">
        <f>[1]节奏总纲!W38</f>
        <v>0.75764521280160757</v>
      </c>
      <c r="X38" s="8">
        <f>[1]节奏总纲!X38</f>
        <v>0.67392291756912215</v>
      </c>
      <c r="Y38" s="8">
        <f>[1]节奏总纲!Y38</f>
        <v>0.56291566107089519</v>
      </c>
      <c r="Z38" s="8">
        <f>[1]节奏总纲!Z38</f>
        <v>0.41178503996011617</v>
      </c>
      <c r="AA38" s="8">
        <f>[1]节奏总纲!AA38</f>
        <v>0.22946140250958313</v>
      </c>
      <c r="AC38" s="8">
        <v>35</v>
      </c>
      <c r="AD38" s="8">
        <f>[1]节奏总纲!AD38</f>
        <v>51.691928656135211</v>
      </c>
      <c r="AE38" s="8">
        <f>[1]节奏总纲!AE38</f>
        <v>53.623906555539456</v>
      </c>
      <c r="AF38" s="8">
        <f>[1]节奏总纲!AF38</f>
        <v>56.457855949816349</v>
      </c>
      <c r="AG38" s="8">
        <f>[1]节奏总纲!AG38</f>
        <v>60.905042823044738</v>
      </c>
      <c r="AH38" s="8">
        <f>[1]节奏总纲!AH38</f>
        <v>69.385288338144662</v>
      </c>
      <c r="AL38" s="8">
        <v>35</v>
      </c>
      <c r="AM38" s="8">
        <f>[1]节奏总纲!AM38</f>
        <v>63.5</v>
      </c>
      <c r="AN38" s="8">
        <f>[1]节奏总纲!AN38</f>
        <v>50.800000000000004</v>
      </c>
      <c r="AO38" s="8">
        <f>[1]节奏总纲!AO38</f>
        <v>38.1</v>
      </c>
      <c r="AP38" s="8">
        <f>[1]节奏总纲!AP38</f>
        <v>25.400000000000002</v>
      </c>
      <c r="AQ38" s="8">
        <f>[1]节奏总纲!AQ38</f>
        <v>12.700000000000001</v>
      </c>
      <c r="AS38" s="8">
        <v>35</v>
      </c>
      <c r="AT38" s="8">
        <f>[1]节奏总纲!AT38</f>
        <v>9.3890686700671111</v>
      </c>
      <c r="AU38" s="8">
        <f>[1]节奏总纲!AU38</f>
        <v>7.5112549360536889</v>
      </c>
      <c r="AV38" s="8">
        <f>[1]节奏总纲!AV38</f>
        <v>5.6334412020402667</v>
      </c>
      <c r="AW38" s="8">
        <f>[1]节奏总纲!AW38</f>
        <v>3.7556274680268444</v>
      </c>
      <c r="AX38" s="8">
        <f>[1]节奏总纲!AX38</f>
        <v>1.8778137340134222</v>
      </c>
      <c r="AY38" s="8"/>
      <c r="AZ38" s="8">
        <v>35</v>
      </c>
      <c r="BA38" s="8">
        <f>[1]节奏总纲!BA38</f>
        <v>31.280110398778046</v>
      </c>
      <c r="BB38" s="8">
        <f>[1]节奏总纲!BB38</f>
        <v>32.660039662640372</v>
      </c>
      <c r="BC38" s="8">
        <f>[1]节奏总纲!BC38</f>
        <v>34.449714679035388</v>
      </c>
      <c r="BD38" s="8">
        <f>[1]节奏总纲!BD38</f>
        <v>37.135950591746003</v>
      </c>
      <c r="BE38" s="8">
        <f>[1]节奏总纲!BE38</f>
        <v>41.791434980831518</v>
      </c>
      <c r="BI38" s="7">
        <v>35</v>
      </c>
      <c r="BJ38" s="8">
        <f>[1]节奏总纲!BJ38</f>
        <v>2.0000000000000031</v>
      </c>
      <c r="BK38" s="8">
        <f>[1]节奏总纲!BK38</f>
        <v>2.0400000000000031</v>
      </c>
      <c r="BL38" s="8">
        <f>[1]节奏总纲!BL38</f>
        <v>2.1200000000000032</v>
      </c>
      <c r="BM38" s="8">
        <f>[1]节奏总纲!BM38</f>
        <v>2.2800000000000034</v>
      </c>
      <c r="BN38" s="8">
        <f>[1]节奏总纲!BN38</f>
        <v>2.8000000000000043</v>
      </c>
    </row>
    <row r="39" spans="2:66" x14ac:dyDescent="0.15">
      <c r="F39" s="8">
        <f>[1]节奏总纲!F39</f>
        <v>37</v>
      </c>
      <c r="G39" s="8">
        <f>[1]节奏总纲!G39</f>
        <v>11.996038341699768</v>
      </c>
      <c r="I39" s="8">
        <f>[1]节奏总纲!I39</f>
        <v>37</v>
      </c>
      <c r="J39" s="8">
        <f>[1]节奏总纲!J39</f>
        <v>85.62747641525452</v>
      </c>
      <c r="K39" s="8">
        <f>[1]节奏总纲!K39</f>
        <v>1.02</v>
      </c>
      <c r="N39" s="8">
        <f>[1]节奏总纲!N39</f>
        <v>46</v>
      </c>
      <c r="O39" s="8">
        <v>36</v>
      </c>
      <c r="P39" s="8">
        <f>[1]节奏总纲!P39</f>
        <v>11.125732532083184</v>
      </c>
      <c r="Q39" s="8">
        <f>[1]节奏总纲!Q39</f>
        <v>9.7261153795471191</v>
      </c>
      <c r="R39" s="8">
        <f>[1]节奏总纲!R39</f>
        <v>8.0405669009365166</v>
      </c>
      <c r="S39" s="8">
        <f>[1]节奏总纲!S39</f>
        <v>5.9700680767158358</v>
      </c>
      <c r="T39" s="8">
        <f>[1]节奏总纲!T39</f>
        <v>3.3388323328781633</v>
      </c>
      <c r="V39" s="8">
        <v>36</v>
      </c>
      <c r="W39" s="8">
        <f>[1]节奏总纲!W39</f>
        <v>0.81202403309842452</v>
      </c>
      <c r="X39" s="8">
        <f>[1]节奏总纲!X39</f>
        <v>0.72121648908352576</v>
      </c>
      <c r="Y39" s="8">
        <f>[1]节奏总纲!Y39</f>
        <v>0.58581839787033285</v>
      </c>
      <c r="Z39" s="8">
        <f>[1]节奏总纲!Z39</f>
        <v>0.42954387106122294</v>
      </c>
      <c r="AA39" s="8">
        <f>[1]节奏总纲!AA39</f>
        <v>0.22821784958436009</v>
      </c>
      <c r="AC39" s="8">
        <v>36</v>
      </c>
      <c r="AD39" s="8">
        <f>[1]节奏总纲!AD39</f>
        <v>52.091594979242075</v>
      </c>
      <c r="AE39" s="8">
        <f>[1]节奏总纲!AE39</f>
        <v>54.020289560649204</v>
      </c>
      <c r="AF39" s="8">
        <f>[1]节奏总纲!AF39</f>
        <v>56.869815618584624</v>
      </c>
      <c r="AG39" s="8">
        <f>[1]节奏总纲!AG39</f>
        <v>61.294362422865476</v>
      </c>
      <c r="AH39" s="8">
        <f>[1]节奏总纲!AH39</f>
        <v>69.795150761037945</v>
      </c>
      <c r="AL39" s="8">
        <v>36</v>
      </c>
      <c r="AM39" s="8">
        <f>[1]节奏总纲!AM39</f>
        <v>73.746861667008318</v>
      </c>
      <c r="AN39" s="8">
        <f>[1]节奏总纲!AN39</f>
        <v>58.997489333606659</v>
      </c>
      <c r="AO39" s="8">
        <f>[1]节奏总纲!AO39</f>
        <v>44.248117000204992</v>
      </c>
      <c r="AP39" s="8">
        <f>[1]节奏总纲!AP39</f>
        <v>29.498744666803329</v>
      </c>
      <c r="AQ39" s="8">
        <f>[1]节奏总纲!AQ39</f>
        <v>14.749372333401665</v>
      </c>
      <c r="AS39" s="8">
        <v>36</v>
      </c>
      <c r="AT39" s="8">
        <f>[1]节奏总纲!AT39</f>
        <v>10.246861667008318</v>
      </c>
      <c r="AU39" s="8">
        <f>[1]节奏总纲!AU39</f>
        <v>8.1974893336066543</v>
      </c>
      <c r="AV39" s="8">
        <f>[1]节奏总纲!AV39</f>
        <v>6.1481170002049907</v>
      </c>
      <c r="AW39" s="8">
        <f>[1]节奏总纲!AW39</f>
        <v>4.0987446668033272</v>
      </c>
      <c r="AX39" s="8">
        <f>[1]节奏总纲!AX39</f>
        <v>2.0493723334016636</v>
      </c>
      <c r="AY39" s="8"/>
      <c r="AZ39" s="8">
        <v>36</v>
      </c>
      <c r="BA39" s="8">
        <f>[1]节奏总纲!BA39</f>
        <v>31.450668101069933</v>
      </c>
      <c r="BB39" s="8">
        <f>[1]节奏总纲!BB39</f>
        <v>32.842201900114915</v>
      </c>
      <c r="BC39" s="8">
        <f>[1]节奏总纲!BC39</f>
        <v>34.627226072894942</v>
      </c>
      <c r="BD39" s="8">
        <f>[1]节奏总纲!BD39</f>
        <v>37.317457773889828</v>
      </c>
      <c r="BE39" s="8">
        <f>[1]节奏总纲!BE39</f>
        <v>41.992566056290244</v>
      </c>
      <c r="BI39" s="7">
        <v>36</v>
      </c>
      <c r="BJ39" s="8">
        <f>[1]节奏总纲!BJ39</f>
        <v>2.0333333333333363</v>
      </c>
      <c r="BK39" s="8">
        <f>[1]节奏总纲!BK39</f>
        <v>2.074000000000003</v>
      </c>
      <c r="BL39" s="8">
        <f>[1]节奏总纲!BL39</f>
        <v>2.1553333333333367</v>
      </c>
      <c r="BM39" s="8">
        <f>[1]节奏总纲!BM39</f>
        <v>2.3180000000000032</v>
      </c>
      <c r="BN39" s="8">
        <f>[1]节奏总纲!BN39</f>
        <v>2.8466666666666707</v>
      </c>
    </row>
    <row r="40" spans="2:66" x14ac:dyDescent="0.15">
      <c r="F40" s="8">
        <f>[1]节奏总纲!F40</f>
        <v>38</v>
      </c>
      <c r="G40" s="8">
        <f>[1]节奏总纲!G40</f>
        <v>12.928809012737984</v>
      </c>
      <c r="I40" s="8">
        <f>[1]节奏总纲!I40</f>
        <v>38</v>
      </c>
      <c r="J40" s="8">
        <f>[1]节奏总纲!J40</f>
        <v>99.401036064365428</v>
      </c>
      <c r="K40" s="8">
        <f>[1]节奏总纲!K40</f>
        <v>1.03</v>
      </c>
      <c r="N40" s="8">
        <f>[1]节奏总纲!N40</f>
        <v>47</v>
      </c>
      <c r="O40" s="8">
        <v>37</v>
      </c>
      <c r="P40" s="8">
        <f>[1]节奏总纲!P40</f>
        <v>11.996038341699768</v>
      </c>
      <c r="Q40" s="8">
        <f>[1]节奏总纲!Q40</f>
        <v>10.483337906811427</v>
      </c>
      <c r="R40" s="8">
        <f>[1]节奏总纲!R40</f>
        <v>8.6671377018780831</v>
      </c>
      <c r="S40" s="8">
        <f>[1]节奏总纲!S40</f>
        <v>6.4166809089752066</v>
      </c>
      <c r="T40" s="8">
        <f>[1]节奏总纲!T40</f>
        <v>3.6000111063441</v>
      </c>
      <c r="V40" s="8">
        <v>37</v>
      </c>
      <c r="W40" s="8">
        <f>[1]节奏总纲!W40</f>
        <v>0.87030580961658366</v>
      </c>
      <c r="X40" s="8">
        <f>[1]节奏总纲!X40</f>
        <v>0.75722252726430739</v>
      </c>
      <c r="Y40" s="8">
        <f>[1]节奏总纲!Y40</f>
        <v>0.62657080094156647</v>
      </c>
      <c r="Z40" s="8">
        <f>[1]节奏总纲!Z40</f>
        <v>0.44661283225937076</v>
      </c>
      <c r="AA40" s="8">
        <f>[1]节奏总纲!AA40</f>
        <v>0.26117877346593676</v>
      </c>
      <c r="AC40" s="8">
        <v>37</v>
      </c>
      <c r="AD40" s="8">
        <f>[1]节奏总纲!AD40</f>
        <v>52.470630686057078</v>
      </c>
      <c r="AE40" s="8">
        <f>[1]节奏总纲!AE40</f>
        <v>54.407116521581436</v>
      </c>
      <c r="AF40" s="8">
        <f>[1]节奏总纲!AF40</f>
        <v>57.263329041432932</v>
      </c>
      <c r="AG40" s="8">
        <f>[1]节奏总纲!AG40</f>
        <v>61.676518787205197</v>
      </c>
      <c r="AH40" s="8">
        <f>[1]节奏总纲!AH40</f>
        <v>70.190427169053478</v>
      </c>
      <c r="AL40" s="8">
        <v>37</v>
      </c>
      <c r="AM40" s="8">
        <f>[1]节奏总纲!AM40</f>
        <v>85.62747641525452</v>
      </c>
      <c r="AN40" s="8">
        <f>[1]节奏总纲!AN40</f>
        <v>68.501981132203625</v>
      </c>
      <c r="AO40" s="8">
        <f>[1]节奏总纲!AO40</f>
        <v>51.376485849152708</v>
      </c>
      <c r="AP40" s="8">
        <f>[1]节奏总纲!AP40</f>
        <v>34.250990566101812</v>
      </c>
      <c r="AQ40" s="8">
        <f>[1]节奏总纲!AQ40</f>
        <v>17.125495283050906</v>
      </c>
      <c r="AS40" s="8">
        <v>37</v>
      </c>
      <c r="AT40" s="8">
        <f>[1]节奏总纲!AT40</f>
        <v>11.880614748246202</v>
      </c>
      <c r="AU40" s="8">
        <f>[1]节奏总纲!AU40</f>
        <v>9.5044917985969661</v>
      </c>
      <c r="AV40" s="8">
        <f>[1]节奏总纲!AV40</f>
        <v>7.1283688489477157</v>
      </c>
      <c r="AW40" s="8">
        <f>[1]节奏总纲!AW40</f>
        <v>4.7522458992984831</v>
      </c>
      <c r="AX40" s="8">
        <f>[1]节奏总纲!AX40</f>
        <v>2.3761229496492415</v>
      </c>
      <c r="AY40" s="8"/>
      <c r="AZ40" s="8">
        <v>37</v>
      </c>
      <c r="BA40" s="8">
        <f>[1]节奏总纲!BA40</f>
        <v>31.621225803361821</v>
      </c>
      <c r="BB40" s="8">
        <f>[1]节奏总纲!BB40</f>
        <v>33.02082518821102</v>
      </c>
      <c r="BC40" s="8">
        <f>[1]节奏总纲!BC40</f>
        <v>34.804737466754489</v>
      </c>
      <c r="BD40" s="8">
        <f>[1]节奏总纲!BD40</f>
        <v>37.498964956033646</v>
      </c>
      <c r="BE40" s="8">
        <f>[1]节奏总纲!BE40</f>
        <v>42.167148737437564</v>
      </c>
      <c r="BI40" s="7">
        <v>37</v>
      </c>
      <c r="BJ40" s="8">
        <f>[1]节奏总纲!BJ40</f>
        <v>2.0666666666666695</v>
      </c>
      <c r="BK40" s="8">
        <f>[1]节奏总纲!BK40</f>
        <v>2.1080000000000028</v>
      </c>
      <c r="BL40" s="8">
        <f>[1]节奏总纲!BL40</f>
        <v>2.1906666666666696</v>
      </c>
      <c r="BM40" s="8">
        <f>[1]节奏总纲!BM40</f>
        <v>2.356000000000003</v>
      </c>
      <c r="BN40" s="8">
        <f>[1]节奏总纲!BN40</f>
        <v>2.8933333333333371</v>
      </c>
    </row>
    <row r="41" spans="2:66" x14ac:dyDescent="0.15">
      <c r="F41" s="8">
        <f>[1]节奏总纲!F41</f>
        <v>39</v>
      </c>
      <c r="G41" s="8">
        <f>[1]节奏总纲!G41</f>
        <v>13.928527864588917</v>
      </c>
      <c r="I41" s="8">
        <f>[1]节奏总纲!I41</f>
        <v>39</v>
      </c>
      <c r="J41" s="8">
        <f>[1]节奏总纲!J41</f>
        <v>115.36769098598003</v>
      </c>
      <c r="K41" s="8">
        <f>[1]节奏总纲!K41</f>
        <v>1.04</v>
      </c>
      <c r="N41" s="8">
        <f>[1]节奏总纲!N41</f>
        <v>48</v>
      </c>
      <c r="O41" s="8">
        <v>38</v>
      </c>
      <c r="P41" s="8">
        <f>[1]节奏总纲!P41</f>
        <v>12.928809012737984</v>
      </c>
      <c r="Q41" s="8">
        <f>[1]节奏总纲!Q41</f>
        <v>11.292021791725356</v>
      </c>
      <c r="R41" s="8">
        <f>[1]节奏总纲!R41</f>
        <v>9.3190855363815395</v>
      </c>
      <c r="S41" s="8">
        <f>[1]节奏总纲!S41</f>
        <v>6.8962267273944402</v>
      </c>
      <c r="T41" s="8">
        <f>[1]节奏总纲!T41</f>
        <v>3.8708854184137524</v>
      </c>
      <c r="V41" s="8">
        <v>38</v>
      </c>
      <c r="W41" s="8">
        <f>[1]节奏总纲!W41</f>
        <v>0.93277067103821665</v>
      </c>
      <c r="X41" s="8">
        <f>[1]节奏总纲!X41</f>
        <v>0.80868388491392906</v>
      </c>
      <c r="Y41" s="8">
        <f>[1]节奏总纲!Y41</f>
        <v>0.65194783450345639</v>
      </c>
      <c r="Z41" s="8">
        <f>[1]节奏总纲!Z41</f>
        <v>0.4795458184192336</v>
      </c>
      <c r="AA41" s="8">
        <f>[1]节奏总纲!AA41</f>
        <v>0.2708743120696524</v>
      </c>
      <c r="AC41" s="8">
        <v>38</v>
      </c>
      <c r="AD41" s="8">
        <f>[1]节奏总纲!AD41</f>
        <v>52.849666392872081</v>
      </c>
      <c r="AE41" s="8">
        <f>[1]节奏总纲!AE41</f>
        <v>54.793943482513676</v>
      </c>
      <c r="AF41" s="8">
        <f>[1]节奏总纲!AF41</f>
        <v>57.64832002380362</v>
      </c>
      <c r="AG41" s="8">
        <f>[1]节奏总纲!AG41</f>
        <v>62.054222259937362</v>
      </c>
      <c r="AH41" s="8">
        <f>[1]节奏总纲!AH41</f>
        <v>70.571129226337533</v>
      </c>
      <c r="AL41" s="8">
        <v>38</v>
      </c>
      <c r="AM41" s="8">
        <f>[1]节奏总纲!AM41</f>
        <v>99.401036064365428</v>
      </c>
      <c r="AN41" s="8">
        <f>[1]节奏总纲!AN41</f>
        <v>79.520828851492354</v>
      </c>
      <c r="AO41" s="8">
        <f>[1]节奏总纲!AO41</f>
        <v>59.640621638619251</v>
      </c>
      <c r="AP41" s="8">
        <f>[1]节奏总纲!AP41</f>
        <v>39.760414425746177</v>
      </c>
      <c r="AQ41" s="8">
        <f>[1]节奏总纲!AQ41</f>
        <v>19.880207212873088</v>
      </c>
      <c r="AS41" s="8">
        <v>38</v>
      </c>
      <c r="AT41" s="8">
        <f>[1]节奏总纲!AT41</f>
        <v>13.773559649110908</v>
      </c>
      <c r="AU41" s="8">
        <f>[1]节奏总纲!AU41</f>
        <v>11.018847719288729</v>
      </c>
      <c r="AV41" s="8">
        <f>[1]节奏总纲!AV41</f>
        <v>8.2641357894665433</v>
      </c>
      <c r="AW41" s="8">
        <f>[1]节奏总纲!AW41</f>
        <v>5.5094238596443645</v>
      </c>
      <c r="AX41" s="8">
        <f>[1]节奏总纲!AX41</f>
        <v>2.7547119298221823</v>
      </c>
      <c r="AY41" s="8"/>
      <c r="AZ41" s="8">
        <v>38</v>
      </c>
      <c r="BA41" s="8">
        <f>[1]节奏总纲!BA41</f>
        <v>31.791783505653711</v>
      </c>
      <c r="BB41" s="8">
        <f>[1]节奏总纲!BB41</f>
        <v>33.176527924103851</v>
      </c>
      <c r="BC41" s="8">
        <f>[1]节奏总纲!BC41</f>
        <v>34.982248860614042</v>
      </c>
      <c r="BD41" s="8">
        <f>[1]节奏总纲!BD41</f>
        <v>37.680472138177471</v>
      </c>
      <c r="BE41" s="8">
        <f>[1]节奏总纲!BE41</f>
        <v>42.340712512072891</v>
      </c>
      <c r="BI41" s="7">
        <v>38</v>
      </c>
      <c r="BJ41" s="8">
        <f>[1]节奏总纲!BJ41</f>
        <v>2.1000000000000028</v>
      </c>
      <c r="BK41" s="8">
        <f>[1]节奏总纲!BK41</f>
        <v>2.142000000000003</v>
      </c>
      <c r="BL41" s="8">
        <f>[1]节奏总纲!BL41</f>
        <v>2.2260000000000031</v>
      </c>
      <c r="BM41" s="8">
        <f>[1]节奏总纲!BM41</f>
        <v>2.3940000000000028</v>
      </c>
      <c r="BN41" s="8">
        <f>[1]节奏总纲!BN41</f>
        <v>2.9400000000000035</v>
      </c>
    </row>
    <row r="42" spans="2:66" x14ac:dyDescent="0.15">
      <c r="F42" s="8">
        <f>[1]节奏总纲!F42</f>
        <v>40</v>
      </c>
      <c r="G42" s="8">
        <f>[1]节奏总纲!G42</f>
        <v>15</v>
      </c>
      <c r="I42" s="8">
        <f>[1]节奏总纲!I42</f>
        <v>40</v>
      </c>
      <c r="J42" s="8">
        <f>[1]节奏总纲!J42</f>
        <v>133.875</v>
      </c>
      <c r="K42" s="8">
        <f>[1]节奏总纲!K42</f>
        <v>1.05</v>
      </c>
      <c r="N42" s="8">
        <f>[1]节奏总纲!N42</f>
        <v>49</v>
      </c>
      <c r="O42" s="8">
        <v>39</v>
      </c>
      <c r="P42" s="8">
        <f>[1]节奏总纲!P42</f>
        <v>13.928527864588917</v>
      </c>
      <c r="Q42" s="8">
        <f>[1]节奏总纲!Q42</f>
        <v>12.147069150707994</v>
      </c>
      <c r="R42" s="8">
        <f>[1]节奏总纲!R42</f>
        <v>10.016004387425889</v>
      </c>
      <c r="S42" s="8">
        <f>[1]节奏总纲!S42</f>
        <v>7.4197267934665154</v>
      </c>
      <c r="T42" s="8">
        <f>[1]节奏总纲!T42</f>
        <v>4.1702012426579218</v>
      </c>
      <c r="V42" s="8">
        <v>39</v>
      </c>
      <c r="W42" s="8">
        <f>[1]节奏总纲!W42</f>
        <v>0.99971885185093257</v>
      </c>
      <c r="X42" s="8">
        <f>[1]节奏总纲!X42</f>
        <v>0.85504735898263817</v>
      </c>
      <c r="Y42" s="8">
        <f>[1]节奏总纲!Y42</f>
        <v>0.69691885104434981</v>
      </c>
      <c r="Z42" s="8">
        <f>[1]节奏总纲!Z42</f>
        <v>0.52350006607207522</v>
      </c>
      <c r="AA42" s="8">
        <f>[1]节奏总纲!AA42</f>
        <v>0.29931582424416936</v>
      </c>
      <c r="AC42" s="8">
        <v>39</v>
      </c>
      <c r="AD42" s="8">
        <f>[1]节奏总纲!AD42</f>
        <v>53.213386604241784</v>
      </c>
      <c r="AE42" s="8">
        <f>[1]节奏总纲!AE42</f>
        <v>55.170390866416149</v>
      </c>
      <c r="AF42" s="8">
        <f>[1]节奏总纲!AF42</f>
        <v>58.030740707238266</v>
      </c>
      <c r="AG42" s="8">
        <f>[1]节奏总纲!AG42</f>
        <v>62.407376554018477</v>
      </c>
      <c r="AH42" s="8">
        <f>[1]节奏总纲!AH42</f>
        <v>70.951831283621587</v>
      </c>
      <c r="AL42" s="8">
        <v>39</v>
      </c>
      <c r="AM42" s="8">
        <f>[1]节奏总纲!AM42</f>
        <v>115.36769098598003</v>
      </c>
      <c r="AN42" s="8">
        <f>[1]节奏总纲!AN42</f>
        <v>92.294152788784032</v>
      </c>
      <c r="AO42" s="8">
        <f>[1]节奏总纲!AO42</f>
        <v>69.220614591588017</v>
      </c>
      <c r="AP42" s="8">
        <f>[1]节奏总纲!AP42</f>
        <v>46.147076394392016</v>
      </c>
      <c r="AQ42" s="8">
        <f>[1]节奏总纲!AQ42</f>
        <v>23.073538197196008</v>
      </c>
      <c r="AS42" s="8">
        <v>39</v>
      </c>
      <c r="AT42" s="8">
        <f>[1]节奏总纲!AT42</f>
        <v>15.966654921614605</v>
      </c>
      <c r="AU42" s="8">
        <f>[1]节奏总纲!AU42</f>
        <v>12.773323937291678</v>
      </c>
      <c r="AV42" s="8">
        <f>[1]节奏总纲!AV42</f>
        <v>9.579992952968766</v>
      </c>
      <c r="AW42" s="8">
        <f>[1]节奏总纲!AW42</f>
        <v>6.3866619686458392</v>
      </c>
      <c r="AX42" s="8">
        <f>[1]节奏总纲!AX42</f>
        <v>3.1933309843229196</v>
      </c>
      <c r="AY42" s="8"/>
      <c r="AZ42" s="8">
        <v>39</v>
      </c>
      <c r="BA42" s="8">
        <f>[1]节奏总纲!BA42</f>
        <v>31.962341207945599</v>
      </c>
      <c r="BB42" s="8">
        <f>[1]节奏总纲!BB42</f>
        <v>33.332230659996682</v>
      </c>
      <c r="BC42" s="8">
        <f>[1]节奏总纲!BC42</f>
        <v>35.146386283795508</v>
      </c>
      <c r="BD42" s="8">
        <f>[1]节奏总纲!BD42</f>
        <v>37.861979320321296</v>
      </c>
      <c r="BE42" s="8">
        <f>[1]节奏总纲!BE42</f>
        <v>42.51427628670821</v>
      </c>
      <c r="BI42" s="7">
        <v>39</v>
      </c>
      <c r="BJ42" s="8">
        <f>[1]节奏总纲!BJ42</f>
        <v>2.133333333333336</v>
      </c>
      <c r="BK42" s="8">
        <f>[1]节奏总纲!BK42</f>
        <v>2.1760000000000028</v>
      </c>
      <c r="BL42" s="8">
        <f>[1]节奏总纲!BL42</f>
        <v>2.2613333333333361</v>
      </c>
      <c r="BM42" s="8">
        <f>[1]节奏总纲!BM42</f>
        <v>2.4320000000000026</v>
      </c>
      <c r="BN42" s="8">
        <f>[1]节奏总纲!BN42</f>
        <v>2.9866666666666704</v>
      </c>
    </row>
    <row r="43" spans="2:66" x14ac:dyDescent="0.15">
      <c r="F43" s="8">
        <f>[1]节奏总纲!F43</f>
        <v>41</v>
      </c>
      <c r="G43" s="8">
        <f>[1]节奏总纲!G43</f>
        <v>16.148375400580683</v>
      </c>
      <c r="I43" s="8">
        <f>[1]节奏总纲!I43</f>
        <v>41</v>
      </c>
      <c r="J43" s="8">
        <f>[1]节奏总纲!J43</f>
        <v>155.32539280599755</v>
      </c>
      <c r="K43" s="8">
        <f>[1]节奏总纲!K43</f>
        <v>1.06</v>
      </c>
      <c r="N43" s="8">
        <f>[1]节奏总纲!N43</f>
        <v>50</v>
      </c>
      <c r="O43" s="8">
        <v>40</v>
      </c>
      <c r="P43" s="8">
        <f>[1]节奏总纲!P43</f>
        <v>15</v>
      </c>
      <c r="Q43" s="8">
        <f>[1]节奏总纲!Q43</f>
        <v>13.059000000000001</v>
      </c>
      <c r="R43" s="8">
        <f>[1]节奏总纲!R43</f>
        <v>10.782</v>
      </c>
      <c r="S43" s="8">
        <f>[1]节奏总纲!S43</f>
        <v>8.0009999999999994</v>
      </c>
      <c r="T43" s="8">
        <f>[1]节奏总纲!T43</f>
        <v>4.5</v>
      </c>
      <c r="V43" s="8">
        <v>40</v>
      </c>
      <c r="W43" s="8">
        <f>[1]节奏总纲!W43</f>
        <v>1.0714721354110832</v>
      </c>
      <c r="X43" s="8">
        <f>[1]节奏总纲!X43</f>
        <v>0.9119308492920073</v>
      </c>
      <c r="Y43" s="8">
        <f>[1]节奏总纲!Y43</f>
        <v>0.76599561257411075</v>
      </c>
      <c r="Z43" s="8">
        <f>[1]节奏总纲!Z43</f>
        <v>0.58127320653348402</v>
      </c>
      <c r="AA43" s="8">
        <f>[1]节奏总纲!AA43</f>
        <v>0.3297987573420782</v>
      </c>
      <c r="AC43" s="8">
        <v>40</v>
      </c>
      <c r="AD43" s="8">
        <f>[1]节奏总纲!AD43</f>
        <v>53.567039423670657</v>
      </c>
      <c r="AE43" s="8">
        <f>[1]节奏总纲!AE43</f>
        <v>55.535006783542492</v>
      </c>
      <c r="AF43" s="8">
        <f>[1]节奏总纲!AF43</f>
        <v>58.38602553461638</v>
      </c>
      <c r="AG43" s="8">
        <f>[1]节奏总纲!AG43</f>
        <v>62.760530848099599</v>
      </c>
      <c r="AH43" s="8">
        <f>[1]节奏总纲!AH43</f>
        <v>71.315281959371688</v>
      </c>
      <c r="AL43" s="8">
        <v>40</v>
      </c>
      <c r="AM43" s="8">
        <f>[1]节奏总纲!AM43</f>
        <v>133.875</v>
      </c>
      <c r="AN43" s="8">
        <f>[1]节奏总纲!AN43</f>
        <v>107.10000000000001</v>
      </c>
      <c r="AO43" s="8">
        <f>[1]节奏总纲!AO43</f>
        <v>80.325000000000003</v>
      </c>
      <c r="AP43" s="8">
        <f>[1]节奏总纲!AP43</f>
        <v>53.550000000000004</v>
      </c>
      <c r="AQ43" s="8">
        <f>[1]节奏总纲!AQ43</f>
        <v>26.775000000000002</v>
      </c>
      <c r="AS43" s="8">
        <v>40</v>
      </c>
      <c r="AT43" s="8">
        <f>[1]节奏总纲!AT43</f>
        <v>18.507309014019967</v>
      </c>
      <c r="AU43" s="8">
        <f>[1]节奏总纲!AU43</f>
        <v>14.805847211215976</v>
      </c>
      <c r="AV43" s="8">
        <f>[1]节奏总纲!AV43</f>
        <v>11.104385408411986</v>
      </c>
      <c r="AW43" s="8">
        <f>[1]节奏总纲!AW43</f>
        <v>7.4029236056079881</v>
      </c>
      <c r="AX43" s="8">
        <f>[1]节奏总纲!AX43</f>
        <v>3.7014618028039941</v>
      </c>
      <c r="AY43" s="8"/>
      <c r="AZ43" s="8">
        <v>40</v>
      </c>
      <c r="BA43" s="8">
        <f>[1]节奏总纲!BA43</f>
        <v>32.113552950216736</v>
      </c>
      <c r="BB43" s="8">
        <f>[1]节奏总纲!BB43</f>
        <v>33.487933395889513</v>
      </c>
      <c r="BC43" s="8">
        <f>[1]节奏总纲!BC43</f>
        <v>35.309037710234961</v>
      </c>
      <c r="BD43" s="8">
        <f>[1]节奏总纲!BD43</f>
        <v>38.037513426486328</v>
      </c>
      <c r="BE43" s="8">
        <f>[1]节奏总纲!BE43</f>
        <v>42.687840061343536</v>
      </c>
      <c r="BI43" s="7">
        <v>40</v>
      </c>
      <c r="BJ43" s="8">
        <f>[1]节奏总纲!BJ43</f>
        <v>2.1666666666666692</v>
      </c>
      <c r="BK43" s="8">
        <f>[1]节奏总纲!BK43</f>
        <v>2.2100000000000026</v>
      </c>
      <c r="BL43" s="8">
        <f>[1]节奏总纲!BL43</f>
        <v>2.2966666666666695</v>
      </c>
      <c r="BM43" s="8">
        <f>[1]节奏总纲!BM43</f>
        <v>2.4700000000000029</v>
      </c>
      <c r="BN43" s="8">
        <f>[1]节奏总纲!BN43</f>
        <v>3.0333333333333368</v>
      </c>
    </row>
    <row r="44" spans="2:66" x14ac:dyDescent="0.15">
      <c r="F44" s="8">
        <f>[1]节奏总纲!F44</f>
        <v>42</v>
      </c>
      <c r="G44" s="8">
        <f>[1]节奏总纲!G44</f>
        <v>17.379173679952558</v>
      </c>
      <c r="I44" s="8">
        <f>[1]节奏总纲!I44</f>
        <v>42</v>
      </c>
      <c r="J44" s="8">
        <f>[1]节奏总纲!J44</f>
        <v>180.18480345945557</v>
      </c>
      <c r="K44" s="8">
        <f>[1]节奏总纲!K44</f>
        <v>1.07</v>
      </c>
      <c r="N44" s="8">
        <f>[1]节奏总纲!N44</f>
        <v>51</v>
      </c>
      <c r="O44" s="8">
        <v>41</v>
      </c>
      <c r="P44" s="8">
        <f>[1]节奏总纲!P44</f>
        <v>16.148375400580683</v>
      </c>
      <c r="Q44" s="8">
        <f>[1]节奏总纲!Q44</f>
        <v>14.065234973905774</v>
      </c>
      <c r="R44" s="8">
        <f>[1]节奏总纲!R44</f>
        <v>11.621985775797917</v>
      </c>
      <c r="S44" s="8">
        <f>[1]节奏总纲!S44</f>
        <v>8.6296918140703163</v>
      </c>
      <c r="T44" s="8">
        <f>[1]节奏总纲!T44</f>
        <v>4.8606609955747855</v>
      </c>
      <c r="V44" s="8">
        <v>41</v>
      </c>
      <c r="W44" s="8">
        <f>[1]节奏总纲!W44</f>
        <v>1.148375400580683</v>
      </c>
      <c r="X44" s="8">
        <f>[1]节奏总纲!X44</f>
        <v>1.006234973905773</v>
      </c>
      <c r="Y44" s="8">
        <f>[1]节奏总纲!Y44</f>
        <v>0.839985775797917</v>
      </c>
      <c r="Z44" s="8">
        <f>[1]节奏总纲!Z44</f>
        <v>0.62869181407031682</v>
      </c>
      <c r="AA44" s="8">
        <f>[1]节奏总纲!AA44</f>
        <v>0.36066099557478548</v>
      </c>
      <c r="AC44" s="8">
        <v>41</v>
      </c>
      <c r="AD44" s="8">
        <f>[1]节奏总纲!AD44</f>
        <v>53.920692243099523</v>
      </c>
      <c r="AE44" s="8">
        <f>[1]节奏总纲!AE44</f>
        <v>55.899622700668843</v>
      </c>
      <c r="AF44" s="8">
        <f>[1]节奏总纲!AF44</f>
        <v>58.741310361994486</v>
      </c>
      <c r="AG44" s="8">
        <f>[1]节奏总纲!AG44</f>
        <v>63.10587219844583</v>
      </c>
      <c r="AH44" s="8">
        <f>[1]节奏总纲!AH44</f>
        <v>71.676233707038421</v>
      </c>
      <c r="AL44" s="8">
        <v>41</v>
      </c>
      <c r="AM44" s="8">
        <f>[1]节奏总纲!AM44</f>
        <v>155.32539280599755</v>
      </c>
      <c r="AN44" s="8">
        <f>[1]节奏总纲!AN44</f>
        <v>124.26031424479805</v>
      </c>
      <c r="AO44" s="8">
        <f>[1]节奏总纲!AO44</f>
        <v>93.195235683598526</v>
      </c>
      <c r="AP44" s="8">
        <f>[1]节奏总纲!AP44</f>
        <v>62.130157122399027</v>
      </c>
      <c r="AQ44" s="8">
        <f>[1]节奏总纲!AQ44</f>
        <v>31.065078561199513</v>
      </c>
      <c r="AS44" s="8">
        <v>41</v>
      </c>
      <c r="AT44" s="8">
        <f>[1]节奏总纲!AT44</f>
        <v>21.450392805997552</v>
      </c>
      <c r="AU44" s="8">
        <f>[1]节奏总纲!AU44</f>
        <v>17.160314244798045</v>
      </c>
      <c r="AV44" s="8">
        <f>[1]节奏总纲!AV44</f>
        <v>12.870235683598523</v>
      </c>
      <c r="AW44" s="8">
        <f>[1]节奏总纲!AW44</f>
        <v>8.5801571223990223</v>
      </c>
      <c r="AX44" s="8">
        <f>[1]节奏总纲!AX44</f>
        <v>4.2900785611995111</v>
      </c>
      <c r="AY44" s="8"/>
      <c r="AZ44" s="8">
        <v>41</v>
      </c>
      <c r="BA44" s="8">
        <f>[1]节奏总纲!BA44</f>
        <v>32.259282740196369</v>
      </c>
      <c r="BB44" s="8">
        <f>[1]节奏总纲!BB44</f>
        <v>33.643636131782344</v>
      </c>
      <c r="BC44" s="8">
        <f>[1]节奏总纲!BC44</f>
        <v>35.471689136674414</v>
      </c>
      <c r="BD44" s="8">
        <f>[1]节奏总纲!BD44</f>
        <v>38.194089742081125</v>
      </c>
      <c r="BE44" s="8">
        <f>[1]节奏总纲!BE44</f>
        <v>42.861403835978855</v>
      </c>
      <c r="BI44" s="7">
        <v>41</v>
      </c>
      <c r="BJ44" s="8">
        <f>[1]节奏总纲!BJ44</f>
        <v>2.2000000000000024</v>
      </c>
      <c r="BK44" s="8">
        <f>[1]节奏总纲!BK44</f>
        <v>2.2440000000000024</v>
      </c>
      <c r="BL44" s="8">
        <f>[1]节奏总纲!BL44</f>
        <v>2.3320000000000025</v>
      </c>
      <c r="BM44" s="8">
        <f>[1]节奏总纲!BM44</f>
        <v>2.5080000000000027</v>
      </c>
      <c r="BN44" s="8">
        <f>[1]节奏总纲!BN44</f>
        <v>3.0800000000000032</v>
      </c>
    </row>
    <row r="45" spans="2:66" x14ac:dyDescent="0.15">
      <c r="F45" s="8">
        <f>[1]节奏总纲!F45</f>
        <v>43</v>
      </c>
      <c r="G45" s="8">
        <f>[1]节奏总纲!G45</f>
        <v>18.698310613518661</v>
      </c>
      <c r="I45" s="8">
        <f>[1]节奏总纲!I45</f>
        <v>43</v>
      </c>
      <c r="J45" s="8">
        <f>[1]节奏总纲!J45</f>
        <v>208.99265815439742</v>
      </c>
      <c r="K45" s="8">
        <f>[1]节奏总纲!K45</f>
        <v>1.08</v>
      </c>
      <c r="N45" s="8">
        <f>[1]节奏总纲!N45</f>
        <v>52</v>
      </c>
      <c r="O45" s="8">
        <v>42</v>
      </c>
      <c r="P45" s="8">
        <f>[1]节奏总纲!P45</f>
        <v>17.379173679952558</v>
      </c>
      <c r="Q45" s="8">
        <f>[1]节奏总纲!Q45</f>
        <v>15.182446126806555</v>
      </c>
      <c r="R45" s="8">
        <f>[1]节奏总纲!R45</f>
        <v>12.547763396925747</v>
      </c>
      <c r="S45" s="8">
        <f>[1]节奏总纲!S45</f>
        <v>9.3221887619265527</v>
      </c>
      <c r="T45" s="8">
        <f>[1]节奏总纲!T45</f>
        <v>5.2485104513456724</v>
      </c>
      <c r="V45" s="8">
        <v>42</v>
      </c>
      <c r="W45" s="8">
        <f>[1]节奏总纲!W45</f>
        <v>1.230798279371875</v>
      </c>
      <c r="X45" s="8">
        <f>[1]节奏总纲!X45</f>
        <v>1.1172111529007811</v>
      </c>
      <c r="Y45" s="8">
        <f>[1]节奏总纲!Y45</f>
        <v>0.92577762112783013</v>
      </c>
      <c r="Z45" s="8">
        <f>[1]节奏总纲!Z45</f>
        <v>0.69249694785623639</v>
      </c>
      <c r="AA45" s="8">
        <f>[1]节奏总纲!AA45</f>
        <v>0.38784945577088692</v>
      </c>
      <c r="AC45" s="8">
        <v>42</v>
      </c>
      <c r="AD45" s="8">
        <f>[1]节奏总纲!AD45</f>
        <v>54.255972994404218</v>
      </c>
      <c r="AE45" s="8">
        <f>[1]节奏总纲!AE45</f>
        <v>56.238779717153008</v>
      </c>
      <c r="AF45" s="8">
        <f>[1]节奏总纲!AF45</f>
        <v>59.09095196730258</v>
      </c>
      <c r="AG45" s="8">
        <f>[1]节奏总纲!AG45</f>
        <v>63.434756173851497</v>
      </c>
      <c r="AH45" s="8">
        <f>[1]节奏总纲!AH45</f>
        <v>72.034562459436771</v>
      </c>
      <c r="AL45" s="8">
        <v>42</v>
      </c>
      <c r="AM45" s="8">
        <f>[1]节奏总纲!AM45</f>
        <v>180.18480345945557</v>
      </c>
      <c r="AN45" s="8">
        <f>[1]节奏总纲!AN45</f>
        <v>144.14784276756447</v>
      </c>
      <c r="AO45" s="8">
        <f>[1]节奏总纲!AO45</f>
        <v>108.11088207567333</v>
      </c>
      <c r="AP45" s="8">
        <f>[1]节奏总纲!AP45</f>
        <v>72.073921383782235</v>
      </c>
      <c r="AQ45" s="8">
        <f>[1]节奏总纲!AQ45</f>
        <v>36.036960691891117</v>
      </c>
      <c r="AS45" s="8">
        <v>42</v>
      </c>
      <c r="AT45" s="8">
        <f>[1]节奏总纲!AT45</f>
        <v>24.859410653458013</v>
      </c>
      <c r="AU45" s="8">
        <f>[1]节奏总纲!AU45</f>
        <v>19.887528522766416</v>
      </c>
      <c r="AV45" s="8">
        <f>[1]节奏总纲!AV45</f>
        <v>14.915646392074805</v>
      </c>
      <c r="AW45" s="8">
        <f>[1]节奏总纲!AW45</f>
        <v>9.9437642613832082</v>
      </c>
      <c r="AX45" s="8">
        <f>[1]节奏总纲!AX45</f>
        <v>4.9718821306916041</v>
      </c>
      <c r="AY45" s="8"/>
      <c r="AZ45" s="8">
        <v>42</v>
      </c>
      <c r="BA45" s="8">
        <f>[1]节奏总纲!BA45</f>
        <v>32.405012530176009</v>
      </c>
      <c r="BB45" s="8">
        <f>[1]节奏总纲!BB45</f>
        <v>33.799338867675175</v>
      </c>
      <c r="BC45" s="8">
        <f>[1]节奏总纲!BC45</f>
        <v>35.634340563113874</v>
      </c>
      <c r="BD45" s="8">
        <f>[1]节奏总纲!BD45</f>
        <v>38.35066605767593</v>
      </c>
      <c r="BE45" s="8">
        <f>[1]节奏总纲!BE45</f>
        <v>43.030177309109042</v>
      </c>
      <c r="BI45" s="7">
        <v>42</v>
      </c>
      <c r="BJ45" s="8">
        <f>[1]节奏总纲!BJ45</f>
        <v>2.2333333333333356</v>
      </c>
      <c r="BK45" s="8">
        <f>[1]节奏总纲!BK45</f>
        <v>2.2780000000000022</v>
      </c>
      <c r="BL45" s="8">
        <f>[1]节奏总纲!BL45</f>
        <v>2.367333333333336</v>
      </c>
      <c r="BM45" s="8">
        <f>[1]节奏总纲!BM45</f>
        <v>2.5460000000000025</v>
      </c>
      <c r="BN45" s="8">
        <f>[1]节奏总纲!BN45</f>
        <v>3.1266666666666696</v>
      </c>
    </row>
    <row r="46" spans="2:66" x14ac:dyDescent="0.15">
      <c r="F46" s="8">
        <f>[1]节奏总纲!F46</f>
        <v>44</v>
      </c>
      <c r="G46" s="8">
        <f>[1]节奏总纲!G46</f>
        <v>20.112126572366307</v>
      </c>
      <c r="I46" s="8">
        <f>[1]节奏总纲!I46</f>
        <v>44</v>
      </c>
      <c r="J46" s="8">
        <f>[1]节奏总纲!J46</f>
        <v>242.37342918215046</v>
      </c>
      <c r="K46" s="8">
        <f>[1]节奏总纲!K46</f>
        <v>1.0900000000000001</v>
      </c>
      <c r="N46" s="8">
        <f>[1]节奏总纲!N46</f>
        <v>53</v>
      </c>
      <c r="O46" s="8">
        <v>43</v>
      </c>
      <c r="P46" s="8">
        <f>[1]节奏总纲!P46</f>
        <v>18.698310613518661</v>
      </c>
      <c r="Q46" s="8">
        <f>[1]节奏总纲!Q46</f>
        <v>16.338583814092605</v>
      </c>
      <c r="R46" s="8">
        <f>[1]节奏总纲!R46</f>
        <v>13.509529418267233</v>
      </c>
      <c r="S46" s="8">
        <f>[1]节奏总纲!S46</f>
        <v>10.020424657784652</v>
      </c>
      <c r="T46" s="8">
        <f>[1]节奏总纲!T46</f>
        <v>5.6394104810372276</v>
      </c>
      <c r="V46" s="8">
        <v>43</v>
      </c>
      <c r="W46" s="8">
        <f>[1]节奏总纲!W46</f>
        <v>1.319136933566103</v>
      </c>
      <c r="X46" s="8">
        <f>[1]节奏总纲!X46</f>
        <v>1.1561376872860496</v>
      </c>
      <c r="Y46" s="8">
        <f>[1]节奏总纲!Y46</f>
        <v>0.96176602134148581</v>
      </c>
      <c r="Z46" s="8">
        <f>[1]节奏总纲!Z46</f>
        <v>0.6982358958580992</v>
      </c>
      <c r="AA46" s="8">
        <f>[1]节奏总纲!AA46</f>
        <v>0.39090002969155524</v>
      </c>
      <c r="AC46" s="8">
        <v>43</v>
      </c>
      <c r="AD46" s="8">
        <f>[1]节奏总纲!AD46</f>
        <v>54.585942742481357</v>
      </c>
      <c r="AE46" s="8">
        <f>[1]节奏总纲!AE46</f>
        <v>56.568265567054013</v>
      </c>
      <c r="AF46" s="8">
        <f>[1]节奏总纲!AF46</f>
        <v>59.425480572843689</v>
      </c>
      <c r="AG46" s="8">
        <f>[1]节奏总纲!AG46</f>
        <v>63.763640149257171</v>
      </c>
      <c r="AH46" s="8">
        <f>[1]节奏总纲!AH46</f>
        <v>72.370053318329937</v>
      </c>
      <c r="AL46" s="8">
        <v>43</v>
      </c>
      <c r="AM46" s="8">
        <f>[1]节奏总纲!AM46</f>
        <v>208.99265815439742</v>
      </c>
      <c r="AN46" s="8">
        <f>[1]节奏总纲!AN46</f>
        <v>167.19412652351795</v>
      </c>
      <c r="AO46" s="8">
        <f>[1]节奏总纲!AO46</f>
        <v>125.39559489263844</v>
      </c>
      <c r="AP46" s="8">
        <f>[1]节奏总纲!AP46</f>
        <v>83.597063261758976</v>
      </c>
      <c r="AQ46" s="8">
        <f>[1]节奏总纲!AQ46</f>
        <v>41.798531630879488</v>
      </c>
      <c r="AS46" s="8">
        <v>43</v>
      </c>
      <c r="AT46" s="8">
        <f>[1]节奏总纲!AT46</f>
        <v>28.807854694941852</v>
      </c>
      <c r="AU46" s="8">
        <f>[1]节奏总纲!AU46</f>
        <v>23.046283755953482</v>
      </c>
      <c r="AV46" s="8">
        <f>[1]节奏总纲!AV46</f>
        <v>17.284712816965111</v>
      </c>
      <c r="AW46" s="8">
        <f>[1]节奏总纲!AW46</f>
        <v>11.523141877976741</v>
      </c>
      <c r="AX46" s="8">
        <f>[1]节奏总纲!AX46</f>
        <v>5.7615709389883705</v>
      </c>
      <c r="AY46" s="8"/>
      <c r="AZ46" s="8">
        <v>43</v>
      </c>
      <c r="BA46" s="8">
        <f>[1]节奏总纲!BA46</f>
        <v>32.550742320155642</v>
      </c>
      <c r="BB46" s="8">
        <f>[1]节奏总纲!BB46</f>
        <v>33.955041603568006</v>
      </c>
      <c r="BC46" s="8">
        <f>[1]节奏总纲!BC46</f>
        <v>35.796991989553327</v>
      </c>
      <c r="BD46" s="8">
        <f>[1]节奏总纲!BD46</f>
        <v>38.507242373270728</v>
      </c>
      <c r="BE46" s="8">
        <f>[1]节奏总纲!BE46</f>
        <v>43.179964142847631</v>
      </c>
      <c r="BI46" s="7">
        <v>43</v>
      </c>
      <c r="BJ46" s="8">
        <f>[1]节奏总纲!BJ46</f>
        <v>2.2666666666666688</v>
      </c>
      <c r="BK46" s="8">
        <f>[1]节奏总纲!BK46</f>
        <v>2.3120000000000021</v>
      </c>
      <c r="BL46" s="8">
        <f>[1]节奏总纲!BL46</f>
        <v>2.4026666666666689</v>
      </c>
      <c r="BM46" s="8">
        <f>[1]节奏总纲!BM46</f>
        <v>2.5840000000000023</v>
      </c>
      <c r="BN46" s="8">
        <f>[1]节奏总纲!BN46</f>
        <v>3.173333333333336</v>
      </c>
    </row>
    <row r="47" spans="2:66" x14ac:dyDescent="0.15">
      <c r="F47" s="8">
        <f>[1]节奏总纲!F47</f>
        <v>45</v>
      </c>
      <c r="G47" s="8">
        <f>[1]节奏总纲!G47</f>
        <v>21.627416997969519</v>
      </c>
      <c r="I47" s="8">
        <f>[1]节奏总纲!I47</f>
        <v>45</v>
      </c>
      <c r="J47" s="8">
        <f>[1]节奏总纲!J47</f>
        <v>281.05</v>
      </c>
      <c r="K47" s="8">
        <f>[1]节奏总纲!K47</f>
        <v>1.1000000000000001</v>
      </c>
      <c r="N47" s="8">
        <f>[1]节奏总纲!N47</f>
        <v>54</v>
      </c>
      <c r="O47" s="8">
        <v>44</v>
      </c>
      <c r="P47" s="8">
        <f>[1]节奏总纲!P47</f>
        <v>20.112126572366307</v>
      </c>
      <c r="Q47" s="8">
        <f>[1]节奏总纲!Q47</f>
        <v>17.573976198933678</v>
      </c>
      <c r="R47" s="8">
        <f>[1]节奏总纲!R47</f>
        <v>14.520955385248474</v>
      </c>
      <c r="S47" s="8">
        <f>[1]节奏总纲!S47</f>
        <v>10.768032566844921</v>
      </c>
      <c r="T47" s="8">
        <f>[1]节奏总纲!T47</f>
        <v>6.0537500982822579</v>
      </c>
      <c r="V47" s="8">
        <v>44</v>
      </c>
      <c r="W47" s="8">
        <f>[1]节奏总纲!W47</f>
        <v>1.4138159588476462</v>
      </c>
      <c r="X47" s="8">
        <f>[1]节奏总纲!X47</f>
        <v>1.2353923848410737</v>
      </c>
      <c r="Y47" s="8">
        <f>[1]节奏总纲!Y47</f>
        <v>1.0114259669812409</v>
      </c>
      <c r="Z47" s="8">
        <f>[1]节奏总纲!Z47</f>
        <v>0.74760790906026919</v>
      </c>
      <c r="AA47" s="8">
        <f>[1]节奏总纲!AA47</f>
        <v>0.41433961724503021</v>
      </c>
      <c r="AC47" s="8">
        <v>44</v>
      </c>
      <c r="AD47" s="8">
        <f>[1]节奏总纲!AD47</f>
        <v>54.915912490558505</v>
      </c>
      <c r="AE47" s="8">
        <f>[1]节奏总纲!AE47</f>
        <v>56.897751416955018</v>
      </c>
      <c r="AF47" s="8">
        <f>[1]节奏总纲!AF47</f>
        <v>59.760009178384806</v>
      </c>
      <c r="AG47" s="8">
        <f>[1]节奏总纲!AG47</f>
        <v>64.08760696397195</v>
      </c>
      <c r="AH47" s="8">
        <f>[1]节奏总纲!AH47</f>
        <v>72.705544177223089</v>
      </c>
      <c r="AL47" s="8">
        <v>44</v>
      </c>
      <c r="AM47" s="8">
        <f>[1]节奏总纲!AM47</f>
        <v>242.37342918215046</v>
      </c>
      <c r="AN47" s="8">
        <f>[1]节奏总纲!AN47</f>
        <v>193.89874334572039</v>
      </c>
      <c r="AO47" s="8">
        <f>[1]节奏总纲!AO47</f>
        <v>145.42405750929026</v>
      </c>
      <c r="AP47" s="8">
        <f>[1]节奏总纲!AP47</f>
        <v>96.949371672860195</v>
      </c>
      <c r="AQ47" s="8">
        <f>[1]节奏总纲!AQ47</f>
        <v>48.474685836430098</v>
      </c>
      <c r="AS47" s="8">
        <v>44</v>
      </c>
      <c r="AT47" s="8">
        <f>[1]节奏总纲!AT47</f>
        <v>33.380771027753042</v>
      </c>
      <c r="AU47" s="8">
        <f>[1]节奏总纲!AU47</f>
        <v>26.704616822202439</v>
      </c>
      <c r="AV47" s="8">
        <f>[1]节奏总纲!AV47</f>
        <v>20.028462616651822</v>
      </c>
      <c r="AW47" s="8">
        <f>[1]节奏总纲!AW47</f>
        <v>13.35230841110122</v>
      </c>
      <c r="AX47" s="8">
        <f>[1]节奏总纲!AX47</f>
        <v>6.6761542055506098</v>
      </c>
      <c r="AY47" s="8"/>
      <c r="AZ47" s="8">
        <v>44</v>
      </c>
      <c r="BA47" s="8">
        <f>[1]节奏总纲!BA47</f>
        <v>32.696472110135275</v>
      </c>
      <c r="BB47" s="8">
        <f>[1]节奏总纲!BB47</f>
        <v>34.09469189131628</v>
      </c>
      <c r="BC47" s="8">
        <f>[1]节奏总纲!BC47</f>
        <v>35.95964341599278</v>
      </c>
      <c r="BD47" s="8">
        <f>[1]节奏总纲!BD47</f>
        <v>38.663818688865533</v>
      </c>
      <c r="BE47" s="8">
        <f>[1]节奏总纲!BE47</f>
        <v>43.329750976586219</v>
      </c>
      <c r="BI47" s="7">
        <v>44</v>
      </c>
      <c r="BJ47" s="8">
        <f>[1]节奏总纲!BJ47</f>
        <v>2.300000000000002</v>
      </c>
      <c r="BK47" s="8">
        <f>[1]节奏总纲!BK47</f>
        <v>2.3460000000000023</v>
      </c>
      <c r="BL47" s="8">
        <f>[1]节奏总纲!BL47</f>
        <v>2.4380000000000024</v>
      </c>
      <c r="BM47" s="8">
        <f>[1]节奏总纲!BM47</f>
        <v>2.6220000000000021</v>
      </c>
      <c r="BN47" s="8">
        <f>[1]节奏总纲!BN47</f>
        <v>3.2200000000000029</v>
      </c>
    </row>
    <row r="48" spans="2:66" x14ac:dyDescent="0.15">
      <c r="F48" s="8">
        <f>[1]节奏总纲!F48</f>
        <v>46</v>
      </c>
      <c r="G48" s="8">
        <f>[1]节奏总纲!G48</f>
        <v>23.251465064166357</v>
      </c>
      <c r="I48" s="8">
        <f>[1]节奏总纲!I48</f>
        <v>46</v>
      </c>
      <c r="J48" s="8">
        <f>[1]节奏总纲!J48</f>
        <v>325.85912455595718</v>
      </c>
      <c r="K48" s="8">
        <f>[1]节奏总纲!K48</f>
        <v>1.1100000000000001</v>
      </c>
      <c r="N48" s="8">
        <f>[1]节奏总纲!N48</f>
        <v>55</v>
      </c>
      <c r="O48" s="8">
        <v>45</v>
      </c>
      <c r="P48" s="8">
        <f>[1]节奏总纲!P48</f>
        <v>21.627416997969519</v>
      </c>
      <c r="Q48" s="8">
        <f>[1]节奏总纲!Q48</f>
        <v>18.900199714525563</v>
      </c>
      <c r="R48" s="8">
        <f>[1]节奏总纲!R48</f>
        <v>15.604181364035009</v>
      </c>
      <c r="S48" s="8">
        <f>[1]节奏总纲!S48</f>
        <v>11.572830835613489</v>
      </c>
      <c r="T48" s="8">
        <f>[1]节奏总纲!T48</f>
        <v>6.49903880788984</v>
      </c>
      <c r="V48" s="8">
        <v>45</v>
      </c>
      <c r="W48" s="8">
        <f>[1]节奏总纲!W48</f>
        <v>1.5152904256032116</v>
      </c>
      <c r="X48" s="8">
        <f>[1]节奏总纲!X48</f>
        <v>1.3262235155918844</v>
      </c>
      <c r="Y48" s="8">
        <f>[1]节奏总纲!Y48</f>
        <v>1.083225978786535</v>
      </c>
      <c r="Z48" s="8">
        <f>[1]节奏总纲!Z48</f>
        <v>0.80479826876856819</v>
      </c>
      <c r="AA48" s="8">
        <f>[1]节奏总纲!AA48</f>
        <v>0.44528870960758216</v>
      </c>
      <c r="AC48" s="8">
        <v>45</v>
      </c>
      <c r="AD48" s="8">
        <f>[1]节奏总纲!AD48</f>
        <v>55.229416240679981</v>
      </c>
      <c r="AE48" s="8">
        <f>[1]节奏总纲!AE48</f>
        <v>57.218966664386244</v>
      </c>
      <c r="AF48" s="8">
        <f>[1]节奏总纲!AF48</f>
        <v>60.086674688654931</v>
      </c>
      <c r="AG48" s="8">
        <f>[1]节奏总纲!AG48</f>
        <v>64.399012521055653</v>
      </c>
      <c r="AH48" s="8">
        <f>[1]节奏总纲!AH48</f>
        <v>73.037155126421851</v>
      </c>
      <c r="AL48" s="8">
        <v>45</v>
      </c>
      <c r="AM48" s="8">
        <f>[1]节奏总纲!AM48</f>
        <v>281.05</v>
      </c>
      <c r="AN48" s="8">
        <f>[1]节奏总纲!AN48</f>
        <v>224.84000000000003</v>
      </c>
      <c r="AO48" s="8">
        <f>[1]节奏总纲!AO48</f>
        <v>168.63</v>
      </c>
      <c r="AP48" s="8">
        <f>[1]节奏总纲!AP48</f>
        <v>112.42000000000002</v>
      </c>
      <c r="AQ48" s="8">
        <f>[1]节奏总纲!AQ48</f>
        <v>56.210000000000008</v>
      </c>
      <c r="AS48" s="8">
        <v>45</v>
      </c>
      <c r="AT48" s="8">
        <f>[1]节奏总纲!AT48</f>
        <v>38.676570817849552</v>
      </c>
      <c r="AU48" s="8">
        <f>[1]节奏总纲!AU48</f>
        <v>30.941256654279641</v>
      </c>
      <c r="AV48" s="8">
        <f>[1]节奏总纲!AV48</f>
        <v>23.205942490709731</v>
      </c>
      <c r="AW48" s="8">
        <f>[1]节奏总纲!AW48</f>
        <v>15.470628327139821</v>
      </c>
      <c r="AX48" s="8">
        <f>[1]节奏总纲!AX48</f>
        <v>7.7353141635699103</v>
      </c>
      <c r="AY48" s="8"/>
      <c r="AZ48" s="8">
        <v>45</v>
      </c>
      <c r="BA48" s="8">
        <f>[1]节奏总纲!BA48</f>
        <v>32.842201900114915</v>
      </c>
      <c r="BB48" s="8">
        <f>[1]节奏总纲!BB48</f>
        <v>34.227825436710944</v>
      </c>
      <c r="BC48" s="8">
        <f>[1]节奏总纲!BC48</f>
        <v>36.105477566569242</v>
      </c>
      <c r="BD48" s="8">
        <f>[1]节奏总纲!BD48</f>
        <v>38.82039500446033</v>
      </c>
      <c r="BE48" s="8">
        <f>[1]节奏总纲!BE48</f>
        <v>43.479537810324807</v>
      </c>
      <c r="BI48" s="7">
        <v>45</v>
      </c>
      <c r="BJ48" s="8">
        <f>[1]节奏总纲!BJ48</f>
        <v>2.3333333333333353</v>
      </c>
      <c r="BK48" s="8">
        <f>[1]节奏总纲!BK48</f>
        <v>2.3800000000000021</v>
      </c>
      <c r="BL48" s="8">
        <f>[1]节奏总纲!BL48</f>
        <v>2.4733333333333354</v>
      </c>
      <c r="BM48" s="8">
        <f>[1]节奏总纲!BM48</f>
        <v>2.6600000000000019</v>
      </c>
      <c r="BN48" s="8">
        <f>[1]节奏总纲!BN48</f>
        <v>3.2666666666666693</v>
      </c>
    </row>
    <row r="49" spans="6:66" x14ac:dyDescent="0.15">
      <c r="F49" s="8">
        <f>[1]节奏总纲!F49</f>
        <v>47</v>
      </c>
      <c r="G49" s="8">
        <f>[1]节奏总纲!G49</f>
        <v>24.992076683399535</v>
      </c>
      <c r="I49" s="8">
        <f>[1]节奏总纲!I49</f>
        <v>47</v>
      </c>
      <c r="J49" s="8">
        <f>[1]节奏总纲!J49</f>
        <v>377.76930817680426</v>
      </c>
      <c r="K49" s="8">
        <f>[1]节奏总纲!K49</f>
        <v>1.1200000000000001</v>
      </c>
      <c r="N49" s="8">
        <f>[1]节奏总纲!N49</f>
        <v>56</v>
      </c>
      <c r="O49" s="8">
        <v>46</v>
      </c>
      <c r="P49" s="8">
        <f>[1]节奏总纲!P49</f>
        <v>23.251465064166357</v>
      </c>
      <c r="Q49" s="8">
        <f>[1]节奏总纲!Q49</f>
        <v>20.310154733549314</v>
      </c>
      <c r="R49" s="8">
        <f>[1]节奏总纲!R49</f>
        <v>16.757330871744692</v>
      </c>
      <c r="S49" s="8">
        <f>[1]节奏总纲!S49</f>
        <v>12.425582930290501</v>
      </c>
      <c r="T49" s="8">
        <f>[1]节奏总纲!T49</f>
        <v>6.9545132006921566</v>
      </c>
      <c r="V49" s="8">
        <v>46</v>
      </c>
      <c r="W49" s="8">
        <f>[1]节奏总纲!W49</f>
        <v>1.6240480661968384</v>
      </c>
      <c r="X49" s="8">
        <f>[1]节奏总纲!X49</f>
        <v>1.4099550190237515</v>
      </c>
      <c r="Y49" s="8">
        <f>[1]节奏总纲!Y49</f>
        <v>1.1531495077096832</v>
      </c>
      <c r="Z49" s="8">
        <f>[1]节奏总纲!Z49</f>
        <v>0.85275209467701174</v>
      </c>
      <c r="AA49" s="8">
        <f>[1]节奏总纲!AA49</f>
        <v>0.45547439280231661</v>
      </c>
      <c r="AC49" s="8">
        <v>46</v>
      </c>
      <c r="AD49" s="8">
        <f>[1]节奏总纲!AD49</f>
        <v>55.537288901845052</v>
      </c>
      <c r="AE49" s="8">
        <f>[1]节奏总纲!AE49</f>
        <v>57.53646043868428</v>
      </c>
      <c r="AF49" s="8">
        <f>[1]节奏总纲!AF49</f>
        <v>60.393379177879737</v>
      </c>
      <c r="AG49" s="8">
        <f>[1]节奏总纲!AG49</f>
        <v>64.710418078139355</v>
      </c>
      <c r="AH49" s="8">
        <f>[1]节奏总纲!AH49</f>
        <v>73.340924940105893</v>
      </c>
      <c r="AL49" s="8">
        <v>46</v>
      </c>
      <c r="AM49" s="8">
        <f>[1]节奏总纲!AM49</f>
        <v>325.85912455595718</v>
      </c>
      <c r="AN49" s="8">
        <f>[1]节奏总纲!AN49</f>
        <v>260.68729964476574</v>
      </c>
      <c r="AO49" s="8">
        <f>[1]节奏总纲!AO49</f>
        <v>195.51547473357431</v>
      </c>
      <c r="AP49" s="8">
        <f>[1]节奏总纲!AP49</f>
        <v>130.34364982238287</v>
      </c>
      <c r="AQ49" s="8">
        <f>[1]节奏总纲!AQ49</f>
        <v>65.171824911191436</v>
      </c>
      <c r="AS49" s="8">
        <v>46</v>
      </c>
      <c r="AT49" s="8">
        <f>[1]节奏总纲!AT49</f>
        <v>44.809124555957169</v>
      </c>
      <c r="AU49" s="8">
        <f>[1]节奏总纲!AU49</f>
        <v>35.847299644765712</v>
      </c>
      <c r="AV49" s="8">
        <f>[1]节奏总纲!AV49</f>
        <v>26.885474733574313</v>
      </c>
      <c r="AW49" s="8">
        <f>[1]节奏总纲!AW49</f>
        <v>17.923649822382856</v>
      </c>
      <c r="AX49" s="8">
        <f>[1]节奏总纲!AX49</f>
        <v>8.9618249111914281</v>
      </c>
      <c r="AY49" s="8"/>
      <c r="AZ49" s="8">
        <v>46</v>
      </c>
      <c r="BA49" s="8">
        <f>[1]节奏总纲!BA49</f>
        <v>32.987931690094548</v>
      </c>
      <c r="BB49" s="8">
        <f>[1]节奏总纲!BB49</f>
        <v>34.360958982105608</v>
      </c>
      <c r="BC49" s="8">
        <f>[1]节奏总纲!BC49</f>
        <v>36.245762114295424</v>
      </c>
      <c r="BD49" s="8">
        <f>[1]节奏总纲!BD49</f>
        <v>38.976971320055128</v>
      </c>
      <c r="BE49" s="8">
        <f>[1]节奏总纲!BE49</f>
        <v>43.629324644063402</v>
      </c>
      <c r="BI49" s="7">
        <v>46</v>
      </c>
      <c r="BJ49" s="8">
        <f>[1]节奏总纲!BJ49</f>
        <v>2.3666666666666685</v>
      </c>
      <c r="BK49" s="8">
        <f>[1]节奏总纲!BK49</f>
        <v>2.4140000000000019</v>
      </c>
      <c r="BL49" s="8">
        <f>[1]节奏总纲!BL49</f>
        <v>2.5086666666666688</v>
      </c>
      <c r="BM49" s="8">
        <f>[1]节奏总纲!BM49</f>
        <v>2.6980000000000017</v>
      </c>
      <c r="BN49" s="8">
        <f>[1]节奏总纲!BN49</f>
        <v>3.3133333333333357</v>
      </c>
    </row>
    <row r="50" spans="6:66" x14ac:dyDescent="0.15">
      <c r="F50" s="8">
        <f>[1]节奏总纲!F50</f>
        <v>48</v>
      </c>
      <c r="G50" s="8">
        <f>[1]节奏总纲!G50</f>
        <v>26.857618025475972</v>
      </c>
      <c r="I50" s="8">
        <f>[1]节奏总纲!I50</f>
        <v>48</v>
      </c>
      <c r="J50" s="8">
        <f>[1]节奏总纲!J50</f>
        <v>437.90148836012787</v>
      </c>
      <c r="K50" s="8">
        <f>[1]节奏总纲!K50</f>
        <v>1.1299999999999999</v>
      </c>
      <c r="N50" s="8">
        <f>[1]节奏总纲!N50</f>
        <v>57</v>
      </c>
      <c r="O50" s="8">
        <v>47</v>
      </c>
      <c r="P50" s="8">
        <f>[1]节奏总纲!P50</f>
        <v>24.992076683399535</v>
      </c>
      <c r="Q50" s="8">
        <f>[1]节奏总纲!Q50</f>
        <v>21.823081359944474</v>
      </c>
      <c r="R50" s="8">
        <f>[1]节奏总纲!R50</f>
        <v>17.996794419716004</v>
      </c>
      <c r="S50" s="8">
        <f>[1]节奏总纲!S50</f>
        <v>13.335772118261991</v>
      </c>
      <c r="T50" s="8">
        <f>[1]节奏总纲!T50</f>
        <v>7.4426404363163821</v>
      </c>
      <c r="V50" s="8">
        <v>47</v>
      </c>
      <c r="W50" s="8">
        <f>[1]节奏总纲!W50</f>
        <v>1.740611619233178</v>
      </c>
      <c r="X50" s="8">
        <f>[1]节奏总纲!X50</f>
        <v>1.51292662639516</v>
      </c>
      <c r="Y50" s="8">
        <f>[1]节奏总纲!Y50</f>
        <v>1.2394635479713116</v>
      </c>
      <c r="Z50" s="8">
        <f>[1]节奏总纲!Z50</f>
        <v>0.91018918797148984</v>
      </c>
      <c r="AA50" s="8">
        <f>[1]节奏总纲!AA50</f>
        <v>0.48812723562422544</v>
      </c>
      <c r="AC50" s="8">
        <v>47</v>
      </c>
      <c r="AD50" s="8">
        <f>[1]节奏总纲!AD50</f>
        <v>55.845161563010116</v>
      </c>
      <c r="AE50" s="8">
        <f>[1]节奏总纲!AE50</f>
        <v>57.853954212982316</v>
      </c>
      <c r="AF50" s="8">
        <f>[1]节奏总纲!AF50</f>
        <v>60.700083667104536</v>
      </c>
      <c r="AG50" s="8">
        <f>[1]节奏总纲!AG50</f>
        <v>65.021675833900701</v>
      </c>
      <c r="AH50" s="8">
        <f>[1]节奏总纲!AH50</f>
        <v>73.644694753789935</v>
      </c>
      <c r="AL50" s="8">
        <v>47</v>
      </c>
      <c r="AM50" s="8">
        <f>[1]节奏总纲!AM50</f>
        <v>377.76930817680426</v>
      </c>
      <c r="AN50" s="8">
        <f>[1]节奏总纲!AN50</f>
        <v>302.21544654144344</v>
      </c>
      <c r="AO50" s="8">
        <f>[1]节奏总纲!AO50</f>
        <v>226.66158490608254</v>
      </c>
      <c r="AP50" s="8">
        <f>[1]节奏总纲!AP50</f>
        <v>151.10772327072172</v>
      </c>
      <c r="AQ50" s="8">
        <f>[1]节奏总纲!AQ50</f>
        <v>75.55386163536086</v>
      </c>
      <c r="AS50" s="8">
        <v>47</v>
      </c>
      <c r="AT50" s="8">
        <f>[1]节奏总纲!AT50</f>
        <v>51.910183620847079</v>
      </c>
      <c r="AU50" s="8">
        <f>[1]节奏总纲!AU50</f>
        <v>41.528146896677697</v>
      </c>
      <c r="AV50" s="8">
        <f>[1]节奏总纲!AV50</f>
        <v>31.14611017250823</v>
      </c>
      <c r="AW50" s="8">
        <f>[1]节奏总纲!AW50</f>
        <v>20.764073448338848</v>
      </c>
      <c r="AX50" s="8">
        <f>[1]节奏总纲!AX50</f>
        <v>10.382036724169424</v>
      </c>
      <c r="AY50" s="8"/>
      <c r="AZ50" s="8">
        <v>47</v>
      </c>
      <c r="BA50" s="8">
        <f>[1]节奏总纲!BA50</f>
        <v>33.114246829746719</v>
      </c>
      <c r="BB50" s="8">
        <f>[1]节奏总纲!BB50</f>
        <v>34.494092527500278</v>
      </c>
      <c r="BC50" s="8">
        <f>[1]节奏总纲!BC50</f>
        <v>36.386046662021599</v>
      </c>
      <c r="BD50" s="8">
        <f>[1]节奏总纲!BD50</f>
        <v>39.115214427575864</v>
      </c>
      <c r="BE50" s="8">
        <f>[1]节奏总纲!BE50</f>
        <v>43.77911147780199</v>
      </c>
      <c r="BI50" s="7">
        <v>47</v>
      </c>
      <c r="BJ50" s="8">
        <f>[1]节奏总纲!BJ50</f>
        <v>2.4000000000000017</v>
      </c>
      <c r="BK50" s="8">
        <f>[1]节奏总纲!BK50</f>
        <v>2.4480000000000017</v>
      </c>
      <c r="BL50" s="8">
        <f>[1]节奏总纲!BL50</f>
        <v>2.5440000000000018</v>
      </c>
      <c r="BM50" s="8">
        <f>[1]节奏总纲!BM50</f>
        <v>2.7360000000000015</v>
      </c>
      <c r="BN50" s="8">
        <f>[1]节奏总纲!BN50</f>
        <v>3.3600000000000021</v>
      </c>
    </row>
    <row r="51" spans="6:66" x14ac:dyDescent="0.15">
      <c r="F51" s="8">
        <f>[1]节奏总纲!F51</f>
        <v>49</v>
      </c>
      <c r="G51" s="8">
        <f>[1]节奏总纲!G51</f>
        <v>28.857055729177837</v>
      </c>
      <c r="I51" s="8">
        <f>[1]节奏总纲!I51</f>
        <v>49</v>
      </c>
      <c r="J51" s="8">
        <f>[1]节奏总纲!J51</f>
        <v>507.55295278468168</v>
      </c>
      <c r="K51" s="8">
        <f>[1]节奏总纲!K51</f>
        <v>1.1399999999999999</v>
      </c>
      <c r="N51" s="8">
        <f>[1]节奏总纲!N51</f>
        <v>58</v>
      </c>
      <c r="O51" s="8">
        <v>48</v>
      </c>
      <c r="P51" s="8">
        <f>[1]节奏总纲!P51</f>
        <v>26.857618025475972</v>
      </c>
      <c r="Q51" s="8">
        <f>[1]节奏总纲!Q51</f>
        <v>23.425214441820142</v>
      </c>
      <c r="R51" s="8">
        <f>[1]节奏总纲!R51</f>
        <v>19.329427692935056</v>
      </c>
      <c r="S51" s="8">
        <f>[1]节奏总纲!S51</f>
        <v>14.269452456935383</v>
      </c>
      <c r="T51" s="8">
        <f>[1]节奏总纲!T51</f>
        <v>7.9605979827510778</v>
      </c>
      <c r="V51" s="8">
        <v>48</v>
      </c>
      <c r="W51" s="8">
        <f>[1]节奏总纲!W51</f>
        <v>1.8655413420764368</v>
      </c>
      <c r="X51" s="8">
        <f>[1]节奏总纲!X51</f>
        <v>1.6021330818756674</v>
      </c>
      <c r="Y51" s="8">
        <f>[1]节奏总纲!Y51</f>
        <v>1.3326332732190522</v>
      </c>
      <c r="Z51" s="8">
        <f>[1]节奏总纲!Z51</f>
        <v>0.93368033867339228</v>
      </c>
      <c r="AA51" s="8">
        <f>[1]节奏总纲!AA51</f>
        <v>0.51795754643469571</v>
      </c>
      <c r="AC51" s="8">
        <v>48</v>
      </c>
      <c r="AD51" s="8">
        <f>[1]节奏总纲!AD51</f>
        <v>56.142785979989682</v>
      </c>
      <c r="AE51" s="8">
        <f>[1]节奏总纲!AE51</f>
        <v>58.155157256402767</v>
      </c>
      <c r="AF51" s="8">
        <f>[1]节奏总纲!AF51</f>
        <v>61.006268532239034</v>
      </c>
      <c r="AG51" s="8">
        <f>[1]节奏总纲!AG51</f>
        <v>65.330972386106993</v>
      </c>
      <c r="AH51" s="8">
        <f>[1]节奏总纲!AH51</f>
        <v>73.948464567473962</v>
      </c>
      <c r="AL51" s="8">
        <v>48</v>
      </c>
      <c r="AM51" s="8">
        <f>[1]节奏总纲!AM51</f>
        <v>437.90148836012787</v>
      </c>
      <c r="AN51" s="8">
        <f>[1]节奏总纲!AN51</f>
        <v>350.32119068810232</v>
      </c>
      <c r="AO51" s="8">
        <f>[1]节奏总纲!AO51</f>
        <v>262.74089301607671</v>
      </c>
      <c r="AP51" s="8">
        <f>[1]节奏总纲!AP51</f>
        <v>175.16059534405116</v>
      </c>
      <c r="AQ51" s="8">
        <f>[1]节奏总纲!AQ51</f>
        <v>87.58029767202558</v>
      </c>
      <c r="AS51" s="8">
        <v>48</v>
      </c>
      <c r="AT51" s="8">
        <f>[1]节奏总纲!AT51</f>
        <v>60.132180183323612</v>
      </c>
      <c r="AU51" s="8">
        <f>[1]节奏总纲!AU51</f>
        <v>48.105744146658878</v>
      </c>
      <c r="AV51" s="8">
        <f>[1]节奏总纲!AV51</f>
        <v>36.079308109994173</v>
      </c>
      <c r="AW51" s="8">
        <f>[1]节奏总纲!AW51</f>
        <v>24.052872073329439</v>
      </c>
      <c r="AX51" s="8">
        <f>[1]节奏总纲!AX51</f>
        <v>12.02643603666472</v>
      </c>
      <c r="AY51" s="8"/>
      <c r="AZ51" s="8">
        <v>48</v>
      </c>
      <c r="BA51" s="8">
        <f>[1]节奏总纲!BA51</f>
        <v>33.238809018460984</v>
      </c>
      <c r="BB51" s="8">
        <f>[1]节奏总纲!BB51</f>
        <v>34.627226072894942</v>
      </c>
      <c r="BC51" s="8">
        <f>[1]节奏总纲!BC51</f>
        <v>36.526331209747774</v>
      </c>
      <c r="BD51" s="8">
        <f>[1]节奏总纲!BD51</f>
        <v>39.250296194358178</v>
      </c>
      <c r="BE51" s="8">
        <f>[1]节奏总纲!BE51</f>
        <v>43.928898311540578</v>
      </c>
      <c r="BI51" s="7">
        <v>48</v>
      </c>
      <c r="BJ51" s="8">
        <f>[1]节奏总纲!BJ51</f>
        <v>2.4333333333333349</v>
      </c>
      <c r="BK51" s="8">
        <f>[1]节奏总纲!BK51</f>
        <v>2.4820000000000015</v>
      </c>
      <c r="BL51" s="8">
        <f>[1]节奏总纲!BL51</f>
        <v>2.5793333333333353</v>
      </c>
      <c r="BM51" s="8">
        <f>[1]节奏总纲!BM51</f>
        <v>2.7740000000000014</v>
      </c>
      <c r="BN51" s="8">
        <f>[1]节奏总纲!BN51</f>
        <v>3.4066666666666685</v>
      </c>
    </row>
    <row r="52" spans="6:66" x14ac:dyDescent="0.15">
      <c r="F52" s="8">
        <f>[1]节奏总纲!F52</f>
        <v>50</v>
      </c>
      <c r="G52" s="8">
        <f>[1]节奏总纲!G52</f>
        <v>31</v>
      </c>
      <c r="I52" s="8">
        <f>[1]节奏总纲!I52</f>
        <v>50</v>
      </c>
      <c r="J52" s="8">
        <f>[1]节奏总纲!J52</f>
        <v>588.22499999999991</v>
      </c>
      <c r="K52" s="8">
        <f>[1]节奏总纲!K52</f>
        <v>1.1499999999999999</v>
      </c>
      <c r="N52" s="8">
        <f>[1]节奏总纲!N52</f>
        <v>59</v>
      </c>
      <c r="O52" s="8">
        <v>49</v>
      </c>
      <c r="P52" s="8">
        <f>[1]节奏总纲!P52</f>
        <v>28.857055729177837</v>
      </c>
      <c r="Q52" s="8">
        <f>[1]节奏总纲!Q52</f>
        <v>25.166238301415991</v>
      </c>
      <c r="R52" s="8">
        <f>[1]节奏总纲!R52</f>
        <v>20.719366013549685</v>
      </c>
      <c r="S52" s="8">
        <f>[1]节奏总纲!S52</f>
        <v>15.268268186307994</v>
      </c>
      <c r="T52" s="8">
        <f>[1]节奏总纲!T52</f>
        <v>8.5474599069824766</v>
      </c>
      <c r="V52" s="8">
        <v>49</v>
      </c>
      <c r="W52" s="8">
        <f>[1]节奏总纲!W52</f>
        <v>1.9994377037018651</v>
      </c>
      <c r="X52" s="8">
        <f>[1]节奏总纲!X52</f>
        <v>1.7410238595958489</v>
      </c>
      <c r="Y52" s="8">
        <f>[1]节奏总纲!Y52</f>
        <v>1.389938320614629</v>
      </c>
      <c r="Z52" s="8">
        <f>[1]节奏总纲!Z52</f>
        <v>0.99881572937261076</v>
      </c>
      <c r="AA52" s="8">
        <f>[1]节奏总纲!AA52</f>
        <v>0.58686192423139882</v>
      </c>
      <c r="AC52" s="8">
        <v>49</v>
      </c>
      <c r="AD52" s="8">
        <f>[1]节奏总纲!AD52</f>
        <v>56.430041330048923</v>
      </c>
      <c r="AE52" s="8">
        <f>[1]节奏总纲!AE52</f>
        <v>58.442483247955479</v>
      </c>
      <c r="AF52" s="8">
        <f>[1]节奏总纲!AF52</f>
        <v>61.289495211956165</v>
      </c>
      <c r="AG52" s="8">
        <f>[1]节奏总纲!AG52</f>
        <v>65.640268938313284</v>
      </c>
      <c r="AH52" s="8">
        <f>[1]节奏总纲!AH52</f>
        <v>74.231558509323534</v>
      </c>
      <c r="AL52" s="8">
        <v>49</v>
      </c>
      <c r="AM52" s="8">
        <f>[1]节奏总纲!AM52</f>
        <v>507.55295278468168</v>
      </c>
      <c r="AN52" s="8">
        <f>[1]节奏总纲!AN52</f>
        <v>406.04236222774534</v>
      </c>
      <c r="AO52" s="8">
        <f>[1]节奏总纲!AO52</f>
        <v>304.53177167080901</v>
      </c>
      <c r="AP52" s="8">
        <f>[1]节奏总纲!AP52</f>
        <v>203.02118111387267</v>
      </c>
      <c r="AQ52" s="8">
        <f>[1]节奏总纲!AQ52</f>
        <v>101.51059055693634</v>
      </c>
      <c r="AS52" s="8">
        <v>49</v>
      </c>
      <c r="AT52" s="8">
        <f>[1]节奏总纲!AT52</f>
        <v>69.651464424553808</v>
      </c>
      <c r="AU52" s="8">
        <f>[1]节奏总纲!AU52</f>
        <v>55.721171539643024</v>
      </c>
      <c r="AV52" s="8">
        <f>[1]节奏总纲!AV52</f>
        <v>41.790878654732296</v>
      </c>
      <c r="AW52" s="8">
        <f>[1]节奏总纲!AW52</f>
        <v>27.860585769821512</v>
      </c>
      <c r="AX52" s="8">
        <f>[1]节奏总纲!AX52</f>
        <v>13.930292884910756</v>
      </c>
      <c r="AY52" s="8"/>
      <c r="AZ52" s="8">
        <v>49</v>
      </c>
      <c r="BA52" s="8">
        <f>[1]节奏总纲!BA52</f>
        <v>33.363371207175248</v>
      </c>
      <c r="BB52" s="8">
        <f>[1]节奏总纲!BB52</f>
        <v>34.760359618289606</v>
      </c>
      <c r="BC52" s="8">
        <f>[1]节奏总纲!BC52</f>
        <v>36.666615757473956</v>
      </c>
      <c r="BD52" s="8">
        <f>[1]节奏总纲!BD52</f>
        <v>39.385377961140485</v>
      </c>
      <c r="BE52" s="8">
        <f>[1]节奏总纲!BE52</f>
        <v>44.067911160744309</v>
      </c>
      <c r="BI52" s="7">
        <v>49</v>
      </c>
      <c r="BJ52" s="8">
        <f>[1]节奏总纲!BJ52</f>
        <v>2.4666666666666681</v>
      </c>
      <c r="BK52" s="8">
        <f>[1]节奏总纲!BK52</f>
        <v>2.5160000000000013</v>
      </c>
      <c r="BL52" s="8">
        <f>[1]节奏总纲!BL52</f>
        <v>2.6146666666666682</v>
      </c>
      <c r="BM52" s="8">
        <f>[1]节奏总纲!BM52</f>
        <v>2.8120000000000016</v>
      </c>
      <c r="BN52" s="8">
        <f>[1]节奏总纲!BN52</f>
        <v>3.4533333333333354</v>
      </c>
    </row>
    <row r="53" spans="6:66" x14ac:dyDescent="0.15">
      <c r="F53" s="8">
        <f>[1]节奏总纲!F53</f>
        <v>51</v>
      </c>
      <c r="G53" s="8">
        <f>[1]节奏总纲!G53</f>
        <v>33.296750801161366</v>
      </c>
      <c r="K53" s="6"/>
      <c r="N53" s="8">
        <f>[1]节奏总纲!N53</f>
        <v>60</v>
      </c>
      <c r="O53" s="8">
        <v>50</v>
      </c>
      <c r="P53" s="8">
        <f>[1]节奏总纲!P53</f>
        <v>31</v>
      </c>
      <c r="Q53" s="8">
        <f>[1]节奏总纲!Q53</f>
        <v>27.0351</v>
      </c>
      <c r="R53" s="8">
        <f>[1]节奏总纲!R53</f>
        <v>22.205300000000001</v>
      </c>
      <c r="S53" s="8">
        <f>[1]节奏总纲!S53</f>
        <v>16.386599999999998</v>
      </c>
      <c r="T53" s="8">
        <f>[1]节奏总纲!T53</f>
        <v>9.1883999999999997</v>
      </c>
      <c r="V53" s="8">
        <v>50</v>
      </c>
      <c r="W53" s="8">
        <f>[1]节奏总纲!W53</f>
        <v>2.1429442708221629</v>
      </c>
      <c r="X53" s="8">
        <f>[1]节奏总纲!X53</f>
        <v>1.8688616985840092</v>
      </c>
      <c r="Y53" s="8">
        <f>[1]节奏总纲!Y53</f>
        <v>1.4859339864503163</v>
      </c>
      <c r="Z53" s="8">
        <f>[1]节奏总纲!Z53</f>
        <v>1.118331813692004</v>
      </c>
      <c r="AA53" s="8">
        <f>[1]节奏总纲!AA53</f>
        <v>0.64094009301752308</v>
      </c>
      <c r="AC53" s="8">
        <v>50</v>
      </c>
      <c r="AD53" s="8">
        <f>[1]节奏总纲!AD53</f>
        <v>56.717296680108156</v>
      </c>
      <c r="AE53" s="8">
        <f>[1]节奏总纲!AE53</f>
        <v>58.729809239508185</v>
      </c>
      <c r="AF53" s="8">
        <f>[1]节奏总纲!AF53</f>
        <v>61.572721891673297</v>
      </c>
      <c r="AG53" s="8">
        <f>[1]节奏总纲!AG53</f>
        <v>65.949565490519575</v>
      </c>
      <c r="AH53" s="8">
        <f>[1]节奏总纲!AH53</f>
        <v>74.51042804689898</v>
      </c>
      <c r="AL53" s="8">
        <v>50</v>
      </c>
      <c r="AM53" s="8">
        <f>[1]节奏总纲!AM53</f>
        <v>588.22499999999991</v>
      </c>
      <c r="AN53" s="8">
        <f>[1]节奏总纲!AN53</f>
        <v>470.57999999999993</v>
      </c>
      <c r="AO53" s="8">
        <f>[1]节奏总纲!AO53</f>
        <v>352.93499999999995</v>
      </c>
      <c r="AP53" s="8">
        <f>[1]节奏总纲!AP53</f>
        <v>235.28999999999996</v>
      </c>
      <c r="AQ53" s="8">
        <f>[1]节奏总纲!AQ53</f>
        <v>117.64499999999998</v>
      </c>
      <c r="AS53" s="8">
        <v>50</v>
      </c>
      <c r="AT53" s="8">
        <f>[1]节奏总纲!AT53</f>
        <v>80.67204721531823</v>
      </c>
      <c r="AU53" s="8">
        <f>[1]节奏总纲!AU53</f>
        <v>64.537637772254584</v>
      </c>
      <c r="AV53" s="8">
        <f>[1]节奏总纲!AV53</f>
        <v>48.403228329190938</v>
      </c>
      <c r="AW53" s="8">
        <f>[1]节奏总纲!AW53</f>
        <v>32.268818886127292</v>
      </c>
      <c r="AX53" s="8">
        <f>[1]节奏总纲!AX53</f>
        <v>16.134409443063646</v>
      </c>
      <c r="AY53" s="8"/>
      <c r="AZ53" s="8">
        <v>50</v>
      </c>
      <c r="BA53" s="8">
        <f>[1]节奏总纲!BA53</f>
        <v>33.487933395889513</v>
      </c>
      <c r="BB53" s="8">
        <f>[1]节奏总纲!BB53</f>
        <v>34.893493163684269</v>
      </c>
      <c r="BC53" s="8">
        <f>[1]节奏总纲!BC53</f>
        <v>36.806900305200131</v>
      </c>
      <c r="BD53" s="8">
        <f>[1]节奏总纲!BD53</f>
        <v>39.520459727922798</v>
      </c>
      <c r="BE53" s="8">
        <f>[1]节奏总纲!BE53</f>
        <v>44.197188392263818</v>
      </c>
      <c r="BI53" s="7">
        <v>50</v>
      </c>
      <c r="BJ53" s="8">
        <f>[1]节奏总纲!BJ53</f>
        <v>2.5000000000000013</v>
      </c>
      <c r="BK53" s="8">
        <f>[1]节奏总纲!BK53</f>
        <v>2.5500000000000016</v>
      </c>
      <c r="BL53" s="8">
        <f>[1]节奏总纲!BL53</f>
        <v>2.6500000000000017</v>
      </c>
      <c r="BM53" s="8">
        <f>[1]节奏总纲!BM53</f>
        <v>2.8500000000000014</v>
      </c>
      <c r="BN53" s="8">
        <f>[1]节奏总纲!BN53</f>
        <v>3.5000000000000018</v>
      </c>
    </row>
    <row r="54" spans="6:66" x14ac:dyDescent="0.15">
      <c r="F54" s="8">
        <f>[1]节奏总纲!F54</f>
        <v>52</v>
      </c>
      <c r="G54" s="8">
        <f>[1]节奏总纲!G54</f>
        <v>35.758347359905123</v>
      </c>
      <c r="K54" s="6"/>
      <c r="N54" s="8">
        <f>[1]节奏总纲!N54</f>
        <v>61</v>
      </c>
      <c r="O54" s="8">
        <v>51</v>
      </c>
      <c r="P54" s="8">
        <f>[1]节奏总纲!P54</f>
        <v>33.296750801161366</v>
      </c>
      <c r="Q54" s="8">
        <f>[1]节奏总纲!Q54</f>
        <v>28.928217096048996</v>
      </c>
      <c r="R54" s="8">
        <f>[1]节奏总纲!R54</f>
        <v>23.783869097269566</v>
      </c>
      <c r="S54" s="8">
        <f>[1]节奏总纲!S54</f>
        <v>17.587343773173433</v>
      </c>
      <c r="T54" s="8">
        <f>[1]节奏总纲!T54</f>
        <v>9.8458492119034169</v>
      </c>
      <c r="V54" s="8">
        <v>51</v>
      </c>
      <c r="W54" s="8">
        <f>[1]节奏总纲!W54</f>
        <v>2.296750801161366</v>
      </c>
      <c r="X54" s="8">
        <f>[1]节奏总纲!X54</f>
        <v>1.8931170960489965</v>
      </c>
      <c r="Y54" s="8">
        <f>[1]节奏总纲!Y54</f>
        <v>1.5785690972695647</v>
      </c>
      <c r="Z54" s="8">
        <f>[1]节奏总纲!Z54</f>
        <v>1.2007437731734356</v>
      </c>
      <c r="AA54" s="8">
        <f>[1]节奏总纲!AA54</f>
        <v>0.65744921190341721</v>
      </c>
      <c r="AC54" s="8">
        <v>51</v>
      </c>
      <c r="AD54" s="8">
        <f>[1]节奏总纲!AD54</f>
        <v>57.004247194324648</v>
      </c>
      <c r="AE54" s="8">
        <f>[1]节奏总纲!AE54</f>
        <v>59.016342740868758</v>
      </c>
      <c r="AF54" s="8">
        <f>[1]节奏总纲!AF54</f>
        <v>61.855948571390428</v>
      </c>
      <c r="AG54" s="8">
        <f>[1]节奏总纲!AG54</f>
        <v>66.241691764589476</v>
      </c>
      <c r="AH54" s="8">
        <f>[1]节奏总纲!AH54</f>
        <v>74.789297584474426</v>
      </c>
      <c r="AZ54" s="8">
        <v>51</v>
      </c>
      <c r="BA54" s="8">
        <f>[1]节奏总纲!BA54</f>
        <v>33.612495584603778</v>
      </c>
      <c r="BB54" s="8">
        <f>[1]节奏总纲!BB54</f>
        <v>35.024397713965918</v>
      </c>
      <c r="BC54" s="8">
        <f>[1]节奏总纲!BC54</f>
        <v>36.947184852926306</v>
      </c>
      <c r="BD54" s="8">
        <f>[1]节奏总纲!BD54</f>
        <v>39.655541494705105</v>
      </c>
      <c r="BE54" s="8">
        <f>[1]节奏总纲!BE54</f>
        <v>44.326465623783335</v>
      </c>
      <c r="BI54" s="7">
        <v>51</v>
      </c>
      <c r="BJ54" s="8">
        <f>[1]节奏总纲!BJ54</f>
        <v>2.5333333333333345</v>
      </c>
      <c r="BK54" s="8">
        <f>[1]节奏总纲!BK54</f>
        <v>2.5840000000000014</v>
      </c>
      <c r="BL54" s="8">
        <f>[1]节奏总纲!BL54</f>
        <v>2.6853333333333347</v>
      </c>
      <c r="BM54" s="8">
        <f>[1]节奏总纲!BM54</f>
        <v>2.8880000000000012</v>
      </c>
      <c r="BN54" s="8">
        <f>[1]节奏总纲!BN54</f>
        <v>3.5466666666666682</v>
      </c>
    </row>
    <row r="55" spans="6:66" x14ac:dyDescent="0.15">
      <c r="F55" s="8">
        <f>[1]节奏总纲!F55</f>
        <v>53</v>
      </c>
      <c r="G55" s="8">
        <f>[1]节奏总纲!G55</f>
        <v>38.396621227037308</v>
      </c>
      <c r="K55" s="6"/>
      <c r="N55" s="8">
        <f>[1]节奏总纲!N55</f>
        <v>62</v>
      </c>
      <c r="O55" s="8">
        <v>52</v>
      </c>
      <c r="P55" s="8">
        <f>[1]节奏总纲!P55</f>
        <v>35.758347359905123</v>
      </c>
      <c r="Q55" s="8">
        <f>[1]节奏总纲!Q55</f>
        <v>31.081155525229534</v>
      </c>
      <c r="R55" s="8">
        <f>[1]节奏总纲!R55</f>
        <v>25.606552544428059</v>
      </c>
      <c r="S55" s="8">
        <f>[1]节奏总纲!S55</f>
        <v>18.930469092333773</v>
      </c>
      <c r="T55" s="8">
        <f>[1]节奏总纲!T55</f>
        <v>10.570167479587953</v>
      </c>
      <c r="V55" s="8">
        <v>52</v>
      </c>
      <c r="W55" s="8">
        <f>[1]节奏总纲!W55</f>
        <v>2.4615965587437572</v>
      </c>
      <c r="X55" s="8">
        <f>[1]节奏总纲!X55</f>
        <v>2.1529384291805371</v>
      </c>
      <c r="Y55" s="8">
        <f>[1]节奏总纲!Y55</f>
        <v>1.822683447158493</v>
      </c>
      <c r="Z55" s="8">
        <f>[1]节奏总纲!Z55</f>
        <v>1.3431253191603396</v>
      </c>
      <c r="AA55" s="8">
        <f>[1]节奏总纲!AA55</f>
        <v>0.72431826768453611</v>
      </c>
      <c r="AC55" s="8">
        <v>52</v>
      </c>
      <c r="AD55" s="8">
        <f>[1]节奏总纲!AD55</f>
        <v>57.27226591292537</v>
      </c>
      <c r="AE55" s="8">
        <f>[1]节奏总纲!AE55</f>
        <v>59.290380144164828</v>
      </c>
      <c r="AF55" s="8">
        <f>[1]节奏总纲!AF55</f>
        <v>62.130298748930763</v>
      </c>
      <c r="AG55" s="8">
        <f>[1]节奏总纲!AG55</f>
        <v>66.530472725664353</v>
      </c>
      <c r="AH55" s="8">
        <f>[1]节奏总纲!AH55</f>
        <v>75.062532510920803</v>
      </c>
      <c r="AZ55" s="8">
        <v>52</v>
      </c>
      <c r="BA55" s="8">
        <f>[1]节奏总纲!BA55</f>
        <v>33.737057773318043</v>
      </c>
      <c r="BB55" s="8">
        <f>[1]节奏总纲!BB55</f>
        <v>35.146386283795508</v>
      </c>
      <c r="BC55" s="8">
        <f>[1]节奏总纲!BC55</f>
        <v>37.075448197698059</v>
      </c>
      <c r="BD55" s="8">
        <f>[1]节奏总纲!BD55</f>
        <v>39.790623261487418</v>
      </c>
      <c r="BE55" s="8">
        <f>[1]节奏总纲!BE55</f>
        <v>44.455742855302844</v>
      </c>
      <c r="BI55" s="7">
        <v>52</v>
      </c>
      <c r="BJ55" s="8">
        <f>[1]节奏总纲!BJ55</f>
        <v>2.5666666666666678</v>
      </c>
      <c r="BK55" s="8">
        <f>[1]节奏总纲!BK55</f>
        <v>2.6180000000000012</v>
      </c>
      <c r="BL55" s="8">
        <f>[1]节奏总纲!BL55</f>
        <v>2.7206666666666681</v>
      </c>
      <c r="BM55" s="8">
        <f>[1]节奏总纲!BM55</f>
        <v>2.926000000000001</v>
      </c>
      <c r="BN55" s="8">
        <f>[1]节奏总纲!BN55</f>
        <v>3.5933333333333346</v>
      </c>
    </row>
    <row r="56" spans="6:66" x14ac:dyDescent="0.15">
      <c r="F56" s="8">
        <f>[1]节奏总纲!F56</f>
        <v>54</v>
      </c>
      <c r="G56" s="8">
        <f>[1]节奏总纲!G56</f>
        <v>41.224253144732614</v>
      </c>
      <c r="K56" s="6"/>
      <c r="N56" s="8">
        <f>[1]节奏总纲!N56</f>
        <v>63</v>
      </c>
      <c r="O56" s="8">
        <v>53</v>
      </c>
      <c r="P56" s="8">
        <f>[1]节奏总纲!P56</f>
        <v>38.396621227037308</v>
      </c>
      <c r="Q56" s="8">
        <f>[1]节奏总纲!Q56</f>
        <v>33.42809844025868</v>
      </c>
      <c r="R56" s="8">
        <f>[1]节奏总纲!R56</f>
        <v>27.5802930273809</v>
      </c>
      <c r="S56" s="8">
        <f>[1]节奏总纲!S56</f>
        <v>20.319491953348145</v>
      </c>
      <c r="T56" s="8">
        <f>[1]节奏总纲!T56</f>
        <v>11.338522248344118</v>
      </c>
      <c r="V56" s="8">
        <v>53</v>
      </c>
      <c r="W56" s="8">
        <f>[1]节奏总纲!W56</f>
        <v>2.6382738671321846</v>
      </c>
      <c r="X56" s="8">
        <f>[1]节奏总纲!X56</f>
        <v>2.3469429150291461</v>
      </c>
      <c r="Y56" s="8">
        <f>[1]节奏总纲!Y56</f>
        <v>1.9737404829528415</v>
      </c>
      <c r="Z56" s="8">
        <f>[1]节奏总纲!Z56</f>
        <v>1.3890228610143716</v>
      </c>
      <c r="AA56" s="8">
        <f>[1]节奏总纲!AA56</f>
        <v>0.76835476875616493</v>
      </c>
      <c r="AC56" s="8">
        <v>53</v>
      </c>
      <c r="AD56" s="8">
        <f>[1]节奏总纲!AD56</f>
        <v>57.540284631526099</v>
      </c>
      <c r="AE56" s="8">
        <f>[1]节奏总纲!AE56</f>
        <v>59.564417547460899</v>
      </c>
      <c r="AF56" s="8">
        <f>[1]节奏总纲!AF56</f>
        <v>62.395461425033538</v>
      </c>
      <c r="AG56" s="8">
        <f>[1]节奏总纲!AG56</f>
        <v>66.819253686739231</v>
      </c>
      <c r="AH56" s="8">
        <f>[1]节奏总纲!AH56</f>
        <v>75.318351032805268</v>
      </c>
      <c r="AZ56" s="8">
        <v>53</v>
      </c>
      <c r="BA56" s="8">
        <f>[1]节奏总纲!BA56</f>
        <v>33.861619962032307</v>
      </c>
      <c r="BB56" s="8">
        <f>[1]节奏总纲!BB56</f>
        <v>35.268374853625097</v>
      </c>
      <c r="BC56" s="8">
        <f>[1]节奏总纲!BC56</f>
        <v>37.196452985793947</v>
      </c>
      <c r="BD56" s="8">
        <f>[1]节奏总纲!BD56</f>
        <v>39.925705028269732</v>
      </c>
      <c r="BE56" s="8">
        <f>[1]节奏总纲!BE56</f>
        <v>44.585020086822361</v>
      </c>
      <c r="BI56" s="7">
        <v>53</v>
      </c>
      <c r="BJ56" s="8">
        <f>[1]节奏总纲!BJ56</f>
        <v>2.600000000000001</v>
      </c>
      <c r="BK56" s="8">
        <f>[1]节奏总纲!BK56</f>
        <v>2.652000000000001</v>
      </c>
      <c r="BL56" s="8">
        <f>[1]节奏总纲!BL56</f>
        <v>2.7560000000000011</v>
      </c>
      <c r="BM56" s="8">
        <f>[1]节奏总纲!BM56</f>
        <v>2.9640000000000009</v>
      </c>
      <c r="BN56" s="8">
        <f>[1]节奏总纲!BN56</f>
        <v>3.640000000000001</v>
      </c>
    </row>
    <row r="57" spans="6:66" x14ac:dyDescent="0.15">
      <c r="F57" s="8">
        <f>[1]节奏总纲!F57</f>
        <v>55</v>
      </c>
      <c r="G57" s="8">
        <f>[1]节奏总纲!G57</f>
        <v>44.254833995939045</v>
      </c>
      <c r="K57" s="6"/>
      <c r="N57" s="8">
        <f>[1]节奏总纲!N57</f>
        <v>64</v>
      </c>
      <c r="O57" s="8">
        <v>54</v>
      </c>
      <c r="P57" s="8">
        <f>[1]节奏总纲!P57</f>
        <v>41.224253144732614</v>
      </c>
      <c r="Q57" s="8">
        <f>[1]节奏总纲!Q57</f>
        <v>35.947548742206841</v>
      </c>
      <c r="R57" s="8">
        <f>[1]节奏总纲!R57</f>
        <v>29.553667079458812</v>
      </c>
      <c r="S57" s="8">
        <f>[1]节奏总纲!S57</f>
        <v>21.762283235104348</v>
      </c>
      <c r="T57" s="8">
        <f>[1]节奏总纲!T57</f>
        <v>12.111685573922442</v>
      </c>
      <c r="V57" s="8">
        <v>54</v>
      </c>
      <c r="W57" s="8">
        <f>[1]节奏总纲!W57</f>
        <v>2.8276319176953066</v>
      </c>
      <c r="X57" s="8">
        <f>[1]节奏总纲!X57</f>
        <v>2.5194503019481616</v>
      </c>
      <c r="Y57" s="8">
        <f>[1]节奏总纲!Y57</f>
        <v>1.9733740520779115</v>
      </c>
      <c r="Z57" s="8">
        <f>[1]节奏总纲!Z57</f>
        <v>1.4427912817562039</v>
      </c>
      <c r="AA57" s="8">
        <f>[1]节奏总纲!AA57</f>
        <v>0.77316332557832368</v>
      </c>
      <c r="AC57" s="8">
        <v>54</v>
      </c>
      <c r="AD57" s="8">
        <f>[1]节奏总纲!AD57</f>
        <v>57.80830335012682</v>
      </c>
      <c r="AE57" s="8">
        <f>[1]节奏总纲!AE57</f>
        <v>59.838454950756969</v>
      </c>
      <c r="AF57" s="8">
        <f>[1]节奏总纲!AF57</f>
        <v>62.660624101136307</v>
      </c>
      <c r="AG57" s="8">
        <f>[1]节奏总纲!AG57</f>
        <v>67.098789255934349</v>
      </c>
      <c r="AH57" s="8">
        <f>[1]节奏总纲!AH57</f>
        <v>75.574169554689718</v>
      </c>
      <c r="AZ57" s="8">
        <v>54</v>
      </c>
      <c r="BA57" s="8">
        <f>[1]节奏总纲!BA57</f>
        <v>33.986182150746572</v>
      </c>
      <c r="BB57" s="8">
        <f>[1]节奏总纲!BB57</f>
        <v>35.390363423454687</v>
      </c>
      <c r="BC57" s="8">
        <f>[1]节奏总纲!BC57</f>
        <v>37.317457773889828</v>
      </c>
      <c r="BD57" s="8">
        <f>[1]节奏总纲!BD57</f>
        <v>40.052446592012309</v>
      </c>
      <c r="BE57" s="8">
        <f>[1]节奏总纲!BE57</f>
        <v>44.71429731834187</v>
      </c>
      <c r="BI57" s="7">
        <v>54</v>
      </c>
      <c r="BJ57" s="8">
        <f>[1]节奏总纲!BJ57</f>
        <v>2.6333333333333342</v>
      </c>
      <c r="BK57" s="8">
        <f>[1]节奏总纲!BK57</f>
        <v>2.6860000000000008</v>
      </c>
      <c r="BL57" s="8">
        <f>[1]节奏总纲!BL57</f>
        <v>2.7913333333333346</v>
      </c>
      <c r="BM57" s="8">
        <f>[1]节奏总纲!BM57</f>
        <v>3.0020000000000007</v>
      </c>
      <c r="BN57" s="8">
        <f>[1]节奏总纲!BN57</f>
        <v>3.6866666666666674</v>
      </c>
    </row>
    <row r="58" spans="6:66" x14ac:dyDescent="0.15">
      <c r="F58" s="8">
        <f>[1]节奏总纲!F58</f>
        <v>56</v>
      </c>
      <c r="G58" s="8">
        <f>[1]节奏总纲!G58</f>
        <v>47.502930128332721</v>
      </c>
      <c r="K58" s="6"/>
      <c r="N58" s="8">
        <f>[1]节奏总纲!N58</f>
        <v>65</v>
      </c>
      <c r="O58" s="8">
        <v>55</v>
      </c>
      <c r="P58" s="8">
        <f>[1]节奏总纲!P58</f>
        <v>44.254833995939045</v>
      </c>
      <c r="Q58" s="8">
        <f>[1]节奏总纲!Q58</f>
        <v>38.53268396026413</v>
      </c>
      <c r="R58" s="8">
        <f>[1]节奏总纲!R58</f>
        <v>31.642206307096416</v>
      </c>
      <c r="S58" s="8">
        <f>[1]节奏总纲!S58</f>
        <v>23.282468165263531</v>
      </c>
      <c r="T58" s="8">
        <f>[1]节奏总纲!T58</f>
        <v>12.944538943812169</v>
      </c>
      <c r="V58" s="8">
        <v>55</v>
      </c>
      <c r="W58" s="8">
        <f>[1]节奏总纲!W58</f>
        <v>3.0305808512064303</v>
      </c>
      <c r="X58" s="8">
        <f>[1]节奏总纲!X58</f>
        <v>2.5851352180572889</v>
      </c>
      <c r="Y58" s="8">
        <f>[1]节奏总纲!Y58</f>
        <v>2.0885392276376038</v>
      </c>
      <c r="Z58" s="8">
        <f>[1]节奏总纲!Z58</f>
        <v>1.5201849301591821</v>
      </c>
      <c r="AA58" s="8">
        <f>[1]节奏总纲!AA58</f>
        <v>0.8328533698897278</v>
      </c>
      <c r="AC58" s="8">
        <v>55</v>
      </c>
      <c r="AD58" s="8">
        <f>[1]节奏总纲!AD58</f>
        <v>58.071211008105138</v>
      </c>
      <c r="AE58" s="8">
        <f>[1]节奏总纲!AE58</f>
        <v>60.102437883401088</v>
      </c>
      <c r="AF58" s="8">
        <f>[1]节奏总纲!AF58</f>
        <v>62.925786777239075</v>
      </c>
      <c r="AG58" s="8">
        <f>[1]节奏总纲!AG58</f>
        <v>67.36285691246691</v>
      </c>
      <c r="AH58" s="8">
        <f>[1]节奏总纲!AH58</f>
        <v>75.829988076574182</v>
      </c>
      <c r="AZ58" s="8">
        <v>55</v>
      </c>
      <c r="BA58" s="8">
        <f>[1]节奏总纲!BA58</f>
        <v>34.09469189131628</v>
      </c>
      <c r="BB58" s="8">
        <f>[1]节奏总纲!BB58</f>
        <v>35.512351993284277</v>
      </c>
      <c r="BC58" s="8">
        <f>[1]节奏总纲!BC58</f>
        <v>37.438462561985709</v>
      </c>
      <c r="BD58" s="8">
        <f>[1]节奏总纲!BD58</f>
        <v>40.168994574261895</v>
      </c>
      <c r="BE58" s="8">
        <f>[1]节奏总纲!BE58</f>
        <v>44.843574549861387</v>
      </c>
      <c r="BI58" s="7">
        <v>55</v>
      </c>
      <c r="BJ58" s="8">
        <f>[1]节奏总纲!BJ58</f>
        <v>2.6666666666666674</v>
      </c>
      <c r="BK58" s="8">
        <f>[1]节奏总纲!BK58</f>
        <v>2.7200000000000006</v>
      </c>
      <c r="BL58" s="8">
        <f>[1]节奏总纲!BL58</f>
        <v>2.8266666666666675</v>
      </c>
      <c r="BM58" s="8">
        <f>[1]节奏总纲!BM58</f>
        <v>3.0400000000000005</v>
      </c>
      <c r="BN58" s="8">
        <f>[1]节奏总纲!BN58</f>
        <v>3.7333333333333343</v>
      </c>
    </row>
    <row r="59" spans="6:66" x14ac:dyDescent="0.15">
      <c r="F59" s="8">
        <f>[1]节奏总纲!F59</f>
        <v>57</v>
      </c>
      <c r="G59" s="8">
        <f>[1]节奏总纲!G59</f>
        <v>50.984153366799077</v>
      </c>
      <c r="K59" s="6"/>
      <c r="N59" s="8">
        <f>[1]节奏总纲!N59</f>
        <v>66</v>
      </c>
      <c r="O59" s="8">
        <v>56</v>
      </c>
      <c r="P59" s="8">
        <f>[1]节奏总纲!P59</f>
        <v>47.502930128332721</v>
      </c>
      <c r="Q59" s="8">
        <f>[1]节奏总纲!Q59</f>
        <v>41.275295988508304</v>
      </c>
      <c r="R59" s="8">
        <f>[1]节奏总纲!R59</f>
        <v>33.888590353552566</v>
      </c>
      <c r="S59" s="8">
        <f>[1]节奏总纲!S59</f>
        <v>24.910536559297679</v>
      </c>
      <c r="T59" s="8">
        <f>[1]节奏总纲!T59</f>
        <v>13.837603546383322</v>
      </c>
      <c r="V59" s="8">
        <v>56</v>
      </c>
      <c r="W59" s="8">
        <f>[1]节奏总纲!W59</f>
        <v>3.2480961323936768</v>
      </c>
      <c r="X59" s="8">
        <f>[1]节奏总纲!X59</f>
        <v>2.7426120282441744</v>
      </c>
      <c r="Y59" s="8">
        <f>[1]节奏总纲!Y59</f>
        <v>2.24638404645615</v>
      </c>
      <c r="Z59" s="8">
        <f>[1]节奏总纲!Z59</f>
        <v>1.6280683940341483</v>
      </c>
      <c r="AA59" s="8">
        <f>[1]节奏总纲!AA59</f>
        <v>0.89306460257115283</v>
      </c>
      <c r="AC59" s="8">
        <v>56</v>
      </c>
      <c r="AD59" s="8">
        <f>[1]节奏总纲!AD59</f>
        <v>58.321281314909029</v>
      </c>
      <c r="AE59" s="8">
        <f>[1]节奏总纲!AE59</f>
        <v>60.351982057337977</v>
      </c>
      <c r="AF59" s="8">
        <f>[1]节奏总纲!AF59</f>
        <v>63.17626763611517</v>
      </c>
      <c r="AG59" s="8">
        <f>[1]节奏总纲!AG59</f>
        <v>67.626924568999456</v>
      </c>
      <c r="AH59" s="8">
        <f>[1]节奏总纲!AH59</f>
        <v>76.086647524934079</v>
      </c>
      <c r="AZ59" s="8">
        <v>56</v>
      </c>
      <c r="BA59" s="8">
        <f>[1]节奏总纲!BA59</f>
        <v>34.201198727632011</v>
      </c>
      <c r="BB59" s="8">
        <f>[1]节奏总纲!BB59</f>
        <v>35.634340563113874</v>
      </c>
      <c r="BC59" s="8">
        <f>[1]节奏总纲!BC59</f>
        <v>37.55946735008159</v>
      </c>
      <c r="BD59" s="8">
        <f>[1]节奏总纲!BD59</f>
        <v>40.28554255651148</v>
      </c>
      <c r="BE59" s="8">
        <f>[1]节奏总纲!BE59</f>
        <v>44.972851781380903</v>
      </c>
      <c r="BI59" s="7">
        <v>56</v>
      </c>
      <c r="BJ59" s="8">
        <f>[1]节奏总纲!BJ59</f>
        <v>2.7000000000000006</v>
      </c>
      <c r="BK59" s="8">
        <f>[1]节奏总纲!BK59</f>
        <v>2.7540000000000009</v>
      </c>
      <c r="BL59" s="8">
        <f>[1]节奏总纲!BL59</f>
        <v>2.862000000000001</v>
      </c>
      <c r="BM59" s="8">
        <f>[1]节奏总纲!BM59</f>
        <v>3.0780000000000003</v>
      </c>
      <c r="BN59" s="8">
        <f>[1]节奏总纲!BN59</f>
        <v>3.7800000000000007</v>
      </c>
    </row>
    <row r="60" spans="6:66" x14ac:dyDescent="0.15">
      <c r="F60" s="8">
        <f>[1]节奏总纲!F60</f>
        <v>58</v>
      </c>
      <c r="G60" s="8">
        <f>[1]节奏总纲!G60</f>
        <v>54.715236050951923</v>
      </c>
      <c r="K60" s="6"/>
      <c r="N60" s="8">
        <f>[1]节奏总纲!N60</f>
        <v>67</v>
      </c>
      <c r="O60" s="8">
        <v>57</v>
      </c>
      <c r="P60" s="8">
        <f>[1]节奏总纲!P60</f>
        <v>50.984153366799077</v>
      </c>
      <c r="Q60" s="8">
        <f>[1]节奏总纲!Q60</f>
        <v>44.310327691085078</v>
      </c>
      <c r="R60" s="8">
        <f>[1]节奏总纲!R60</f>
        <v>36.316012443170983</v>
      </c>
      <c r="S60" s="8">
        <f>[1]节奏总纲!S60</f>
        <v>26.664712210835919</v>
      </c>
      <c r="T60" s="8">
        <f>[1]节奏总纲!T60</f>
        <v>14.815994968391813</v>
      </c>
      <c r="V60" s="8">
        <v>57</v>
      </c>
      <c r="W60" s="8">
        <f>[1]节奏总纲!W60</f>
        <v>3.481223238466356</v>
      </c>
      <c r="X60" s="8">
        <f>[1]节奏总纲!X60</f>
        <v>3.0350317025767737</v>
      </c>
      <c r="Y60" s="8">
        <f>[1]节奏总纲!Y60</f>
        <v>2.4274220896184175</v>
      </c>
      <c r="Z60" s="8">
        <f>[1]节奏总纲!Z60</f>
        <v>1.7541756515382403</v>
      </c>
      <c r="AA60" s="8">
        <f>[1]节奏总纲!AA60</f>
        <v>0.97839142200849061</v>
      </c>
      <c r="AC60" s="8">
        <v>57</v>
      </c>
      <c r="AD60" s="8">
        <f>[1]节奏总纲!AD60</f>
        <v>58.571351621712921</v>
      </c>
      <c r="AE60" s="8">
        <f>[1]节奏总纲!AE60</f>
        <v>60.60152623127486</v>
      </c>
      <c r="AF60" s="8">
        <f>[1]节奏总纲!AF60</f>
        <v>63.421042351541736</v>
      </c>
      <c r="AG60" s="8">
        <f>[1]节奏总纲!AG60</f>
        <v>67.890992225532017</v>
      </c>
      <c r="AH60" s="8">
        <f>[1]节奏总纲!AH60</f>
        <v>76.344973133357612</v>
      </c>
      <c r="AZ60" s="8">
        <v>57</v>
      </c>
      <c r="BA60" s="8">
        <f>[1]节奏总纲!BA60</f>
        <v>34.307705563947749</v>
      </c>
      <c r="BB60" s="8">
        <f>[1]节奏总纲!BB60</f>
        <v>35.756329132943463</v>
      </c>
      <c r="BC60" s="8">
        <f>[1]节奏总纲!BC60</f>
        <v>37.680472138177478</v>
      </c>
      <c r="BD60" s="8">
        <f>[1]节奏总纲!BD60</f>
        <v>40.402090538761065</v>
      </c>
      <c r="BE60" s="8">
        <f>[1]节奏总纲!BE60</f>
        <v>45.088151688727308</v>
      </c>
      <c r="BI60" s="7">
        <v>57</v>
      </c>
      <c r="BJ60" s="8">
        <f>[1]节奏总纲!BJ60</f>
        <v>2.7333333333333338</v>
      </c>
      <c r="BK60" s="8">
        <f>[1]节奏总纲!BK60</f>
        <v>2.7880000000000007</v>
      </c>
      <c r="BL60" s="8">
        <f>[1]节奏总纲!BL60</f>
        <v>2.897333333333334</v>
      </c>
      <c r="BM60" s="8">
        <f>[1]节奏总纲!BM60</f>
        <v>3.1160000000000001</v>
      </c>
      <c r="BN60" s="8">
        <f>[1]节奏总纲!BN60</f>
        <v>3.8266666666666671</v>
      </c>
    </row>
    <row r="61" spans="6:66" x14ac:dyDescent="0.15">
      <c r="F61" s="8">
        <f>[1]节奏总纲!F61</f>
        <v>59</v>
      </c>
      <c r="G61" s="8">
        <f>[1]节奏总纲!G61</f>
        <v>58.714111458355703</v>
      </c>
      <c r="K61" s="6"/>
      <c r="N61" s="8">
        <f>[1]节奏总纲!N61</f>
        <v>68</v>
      </c>
      <c r="O61" s="8">
        <v>58</v>
      </c>
      <c r="P61" s="8">
        <f>[1]节奏总纲!P61</f>
        <v>54.715236050951923</v>
      </c>
      <c r="Q61" s="8">
        <f>[1]节奏总纲!Q61</f>
        <v>47.459995750595695</v>
      </c>
      <c r="R61" s="8">
        <f>[1]节奏总纲!R61</f>
        <v>38.913475879437009</v>
      </c>
      <c r="S61" s="8">
        <f>[1]节奏总纲!S61</f>
        <v>28.572296265807093</v>
      </c>
      <c r="T61" s="8">
        <f>[1]节奏总纲!T61</f>
        <v>15.856475407565867</v>
      </c>
      <c r="V61" s="8">
        <v>58</v>
      </c>
      <c r="W61" s="8">
        <f>[1]节奏总纲!W61</f>
        <v>3.7310826841528453</v>
      </c>
      <c r="X61" s="8">
        <f>[1]节奏总纲!X61</f>
        <v>3.149668059510617</v>
      </c>
      <c r="Y61" s="8">
        <f>[1]节奏总纲!Y61</f>
        <v>2.5974634362660254</v>
      </c>
      <c r="Z61" s="8">
        <f>[1]节奏总纲!Z61</f>
        <v>1.9075840549711742</v>
      </c>
      <c r="AA61" s="8">
        <f>[1]节奏总纲!AA61</f>
        <v>1.0404804391740541</v>
      </c>
      <c r="AC61" s="8">
        <v>58</v>
      </c>
      <c r="AD61" s="8">
        <f>[1]节奏总纲!AD61</f>
        <v>58.821421928516813</v>
      </c>
      <c r="AE61" s="8">
        <f>[1]节奏总纲!AE61</f>
        <v>60.851070405211743</v>
      </c>
      <c r="AF61" s="8">
        <f>[1]节奏总纲!AF61</f>
        <v>63.665817066968295</v>
      </c>
      <c r="AG61" s="8">
        <f>[1]节奏总纲!AG61</f>
        <v>68.142437172458173</v>
      </c>
      <c r="AH61" s="8">
        <f>[1]节奏总纲!AH61</f>
        <v>76.60329874178116</v>
      </c>
      <c r="AZ61" s="8">
        <v>58</v>
      </c>
      <c r="BA61" s="8">
        <f>[1]节奏总纲!BA61</f>
        <v>34.41421240026348</v>
      </c>
      <c r="BB61" s="8">
        <f>[1]节奏总纲!BB61</f>
        <v>35.878317702773053</v>
      </c>
      <c r="BC61" s="8">
        <f>[1]节奏总纲!BC61</f>
        <v>37.801476926273359</v>
      </c>
      <c r="BD61" s="8">
        <f>[1]节奏总纲!BD61</f>
        <v>40.518638521010644</v>
      </c>
      <c r="BE61" s="8">
        <f>[1]节奏总纲!BE61</f>
        <v>45.199736104837825</v>
      </c>
      <c r="BI61" s="7">
        <v>58</v>
      </c>
      <c r="BJ61" s="8">
        <f>[1]节奏总纲!BJ61</f>
        <v>2.7666666666666671</v>
      </c>
      <c r="BK61" s="8">
        <f>[1]节奏总纲!BK61</f>
        <v>2.8220000000000005</v>
      </c>
      <c r="BL61" s="8">
        <f>[1]节奏总纲!BL61</f>
        <v>2.9326666666666674</v>
      </c>
      <c r="BM61" s="8">
        <f>[1]节奏总纲!BM61</f>
        <v>3.1540000000000004</v>
      </c>
      <c r="BN61" s="8">
        <f>[1]节奏总纲!BN61</f>
        <v>3.8733333333333335</v>
      </c>
    </row>
    <row r="62" spans="6:66" x14ac:dyDescent="0.15">
      <c r="F62" s="8">
        <f>[1]节奏总纲!F62</f>
        <v>60</v>
      </c>
      <c r="G62" s="8">
        <f>[1]节奏总纲!G62</f>
        <v>63</v>
      </c>
      <c r="K62" s="6"/>
      <c r="N62" s="8">
        <f>[1]节奏总纲!N62</f>
        <v>69</v>
      </c>
      <c r="O62" s="8">
        <v>59</v>
      </c>
      <c r="P62" s="8">
        <f>[1]节奏总纲!P62</f>
        <v>58.714111458355703</v>
      </c>
      <c r="Q62" s="8">
        <f>[1]节奏总纲!Q62</f>
        <v>50.940363101269412</v>
      </c>
      <c r="R62" s="8">
        <f>[1]节奏总纲!R62</f>
        <v>41.728119013453394</v>
      </c>
      <c r="S62" s="8">
        <f>[1]节奏总纲!S62</f>
        <v>30.607666303240826</v>
      </c>
      <c r="T62" s="8">
        <f>[1]节奏总纲!T62</f>
        <v>17.003606678339814</v>
      </c>
      <c r="V62" s="8">
        <v>59</v>
      </c>
      <c r="W62" s="8">
        <f>[1]节奏总纲!W62</f>
        <v>3.99887540740378</v>
      </c>
      <c r="X62" s="8">
        <f>[1]节奏总纲!X62</f>
        <v>3.4803673506737169</v>
      </c>
      <c r="Y62" s="8">
        <f>[1]节奏总纲!Y62</f>
        <v>2.8146431340163858</v>
      </c>
      <c r="Z62" s="8">
        <f>[1]节奏总纲!Z62</f>
        <v>2.0353700374337329</v>
      </c>
      <c r="AA62" s="8">
        <f>[1]节奏总纲!AA62</f>
        <v>1.1471312707739472</v>
      </c>
      <c r="AC62" s="8">
        <v>59</v>
      </c>
      <c r="AD62" s="8">
        <f>[1]节奏总纲!AD62</f>
        <v>59.066704614192936</v>
      </c>
      <c r="AE62" s="8">
        <f>[1]节奏总纲!AE62</f>
        <v>61.094954819415335</v>
      </c>
      <c r="AF62" s="8">
        <f>[1]节奏总纲!AF62</f>
        <v>63.91059178239486</v>
      </c>
      <c r="AG62" s="8">
        <f>[1]节奏总纲!AG62</f>
        <v>68.385008299388929</v>
      </c>
      <c r="AH62" s="8">
        <f>[1]节奏总纲!AH62</f>
        <v>76.861624350204693</v>
      </c>
      <c r="AZ62" s="8">
        <v>59</v>
      </c>
      <c r="BA62" s="8">
        <f>[1]节奏总纲!BA62</f>
        <v>34.520719236579211</v>
      </c>
      <c r="BB62" s="8">
        <f>[1]节奏总纲!BB62</f>
        <v>36.000264155774609</v>
      </c>
      <c r="BC62" s="8">
        <f>[1]节奏总纲!BC62</f>
        <v>37.922481714369241</v>
      </c>
      <c r="BD62" s="8">
        <f>[1]节奏总纲!BD62</f>
        <v>40.635186503260229</v>
      </c>
      <c r="BE62" s="8">
        <f>[1]节奏总纲!BE62</f>
        <v>45.31132052094835</v>
      </c>
      <c r="BI62" s="7">
        <v>59</v>
      </c>
      <c r="BJ62" s="8">
        <f>[1]节奏总纲!BJ62</f>
        <v>2.8000000000000003</v>
      </c>
      <c r="BK62" s="8">
        <f>[1]节奏总纲!BK62</f>
        <v>2.8560000000000003</v>
      </c>
      <c r="BL62" s="8">
        <f>[1]节奏总纲!BL62</f>
        <v>2.9680000000000004</v>
      </c>
      <c r="BM62" s="8">
        <f>[1]节奏总纲!BM62</f>
        <v>3.1920000000000002</v>
      </c>
      <c r="BN62" s="8">
        <f>[1]节奏总纲!BN62</f>
        <v>3.92</v>
      </c>
    </row>
    <row r="63" spans="6:66" x14ac:dyDescent="0.15">
      <c r="F63" s="8">
        <f>[1]节奏总纲!F63</f>
        <v>61</v>
      </c>
      <c r="G63" s="8">
        <f>[1]节奏总纲!G63</f>
        <v>67.593501602322732</v>
      </c>
      <c r="N63" s="8">
        <f>[1]节奏总纲!N63</f>
        <v>70</v>
      </c>
      <c r="O63" s="8">
        <v>60</v>
      </c>
      <c r="P63" s="8">
        <f>[1]节奏总纲!P63</f>
        <v>63</v>
      </c>
      <c r="Q63" s="8">
        <f>[1]节奏总纲!Q63</f>
        <v>54.589500000000001</v>
      </c>
      <c r="R63" s="8">
        <f>[1]节奏总纲!R63</f>
        <v>44.717399999999998</v>
      </c>
      <c r="S63" s="8">
        <f>[1]节奏总纲!S63</f>
        <v>32.810400000000001</v>
      </c>
      <c r="T63" s="8">
        <f>[1]节奏总纲!T63</f>
        <v>18.276300000000003</v>
      </c>
      <c r="V63" s="8">
        <v>60</v>
      </c>
      <c r="W63" s="8">
        <f>[1]节奏总纲!W63</f>
        <v>4.2858885416442973</v>
      </c>
      <c r="X63" s="8">
        <f>[1]节奏总纲!X63</f>
        <v>3.649136898730589</v>
      </c>
      <c r="Y63" s="8">
        <f>[1]节奏总纲!Y63</f>
        <v>2.9892809865466035</v>
      </c>
      <c r="Z63" s="8">
        <f>[1]节奏总纲!Z63</f>
        <v>2.2027336967591751</v>
      </c>
      <c r="AA63" s="8">
        <f>[1]节奏总纲!AA63</f>
        <v>1.2726933216601886</v>
      </c>
      <c r="AC63" s="8">
        <v>60</v>
      </c>
      <c r="AD63" s="8">
        <f>[1]节奏总纲!AD63</f>
        <v>59.300028460644697</v>
      </c>
      <c r="AE63" s="8">
        <f>[1]节奏总纲!AE63</f>
        <v>61.330461663183208</v>
      </c>
      <c r="AF63" s="8">
        <f>[1]节奏总纲!AF63</f>
        <v>64.14304723627319</v>
      </c>
      <c r="AG63" s="8">
        <f>[1]节奏总纲!AG63</f>
        <v>68.627579426319684</v>
      </c>
      <c r="AH63" s="8">
        <f>[1]节奏总纲!AH63</f>
        <v>77.112805903056142</v>
      </c>
      <c r="AZ63" s="8">
        <v>60</v>
      </c>
      <c r="BA63" s="8">
        <f>[1]节奏总纲!BA63</f>
        <v>34.627226072894942</v>
      </c>
      <c r="BB63" s="8">
        <f>[1]节奏总纲!BB63</f>
        <v>36.105477566569242</v>
      </c>
      <c r="BC63" s="8">
        <f>[1]节奏总纲!BC63</f>
        <v>38.037513426486328</v>
      </c>
      <c r="BD63" s="8">
        <f>[1]节奏总纲!BD63</f>
        <v>40.751734485509814</v>
      </c>
      <c r="BE63" s="8">
        <f>[1]节奏总纲!BE63</f>
        <v>45.422904937058867</v>
      </c>
      <c r="BI63" s="7">
        <v>60</v>
      </c>
      <c r="BJ63" s="8">
        <f>[1]节奏总纲!BJ63</f>
        <v>2.8333333333333335</v>
      </c>
      <c r="BK63" s="8">
        <f>[1]节奏总纲!BK63</f>
        <v>2.89</v>
      </c>
      <c r="BL63" s="8">
        <f>[1]节奏总纲!BL63</f>
        <v>3.0033333333333339</v>
      </c>
      <c r="BM63" s="8">
        <f>[1]节奏总纲!BM63</f>
        <v>3.23</v>
      </c>
      <c r="BN63" s="8">
        <f>[1]节奏总纲!BN63</f>
        <v>3.9666666666666668</v>
      </c>
    </row>
    <row r="64" spans="6:66" x14ac:dyDescent="0.15">
      <c r="F64" s="8">
        <f>[1]节奏总纲!F64</f>
        <v>62</v>
      </c>
      <c r="G64" s="8">
        <f>[1]节奏总纲!G64</f>
        <v>72.516694719810218</v>
      </c>
      <c r="N64" s="8">
        <f>[1]节奏总纲!N64</f>
        <v>71</v>
      </c>
      <c r="O64" s="8">
        <v>61</v>
      </c>
      <c r="P64" s="8">
        <f>[1]节奏总纲!P64</f>
        <v>67.593501602322732</v>
      </c>
      <c r="Q64" s="8">
        <f>[1]节奏总纲!Q64</f>
        <v>58.596806539053574</v>
      </c>
      <c r="R64" s="8">
        <f>[1]节奏总纲!R64</f>
        <v>47.977867437328676</v>
      </c>
      <c r="S64" s="8">
        <f>[1]节奏总纲!S64</f>
        <v>35.229733035130607</v>
      </c>
      <c r="T64" s="8">
        <f>[1]节奏总纲!T64</f>
        <v>19.602115464673592</v>
      </c>
      <c r="V64" s="8">
        <v>61</v>
      </c>
      <c r="W64" s="8">
        <f>[1]节奏总纲!W64</f>
        <v>4.593501602322732</v>
      </c>
      <c r="X64" s="8">
        <f>[1]节奏总纲!X64</f>
        <v>4.0073065390535731</v>
      </c>
      <c r="Y64" s="8">
        <f>[1]节奏总纲!Y64</f>
        <v>3.2604674373286784</v>
      </c>
      <c r="Z64" s="8">
        <f>[1]节奏总纲!Z64</f>
        <v>2.4193330351306059</v>
      </c>
      <c r="AA64" s="8">
        <f>[1]节奏总纲!AA64</f>
        <v>1.3258154646735889</v>
      </c>
      <c r="AC64" s="8">
        <v>61</v>
      </c>
      <c r="AD64" s="8">
        <f>[1]节奏总纲!AD64</f>
        <v>59.533352307096465</v>
      </c>
      <c r="AE64" s="8">
        <f>[1]节奏总纲!AE64</f>
        <v>61.56596850695108</v>
      </c>
      <c r="AF64" s="8">
        <f>[1]节奏总纲!AF64</f>
        <v>64.368413367596901</v>
      </c>
      <c r="AG64" s="8">
        <f>[1]节奏总纲!AG64</f>
        <v>68.870150553250454</v>
      </c>
      <c r="AH64" s="8">
        <f>[1]节奏总纲!AH64</f>
        <v>77.355745991356301</v>
      </c>
      <c r="AZ64" s="8">
        <v>61</v>
      </c>
      <c r="BA64" s="8">
        <f>[1]节奏总纲!BA64</f>
        <v>34.733732909210673</v>
      </c>
      <c r="BB64" s="8">
        <f>[1]节奏总纲!BB64</f>
        <v>36.210690977363875</v>
      </c>
      <c r="BC64" s="8">
        <f>[1]节奏总纲!BC64</f>
        <v>38.14189763688286</v>
      </c>
      <c r="BD64" s="8">
        <f>[1]节奏总纲!BD64</f>
        <v>40.8682824677594</v>
      </c>
      <c r="BE64" s="8">
        <f>[1]节奏总纲!BE64</f>
        <v>45.534489353169384</v>
      </c>
      <c r="BI64" s="7">
        <v>61</v>
      </c>
      <c r="BJ64" s="8">
        <f>[1]节奏总纲!BJ64</f>
        <v>2.8666666666666667</v>
      </c>
      <c r="BK64" s="8">
        <f>[1]节奏总纲!BK64</f>
        <v>2.9239999999999999</v>
      </c>
      <c r="BL64" s="8">
        <f>[1]节奏总纲!BL64</f>
        <v>3.0386666666666668</v>
      </c>
      <c r="BM64" s="8">
        <f>[1]节奏总纲!BM64</f>
        <v>3.2679999999999998</v>
      </c>
      <c r="BN64" s="8">
        <f>[1]节奏总纲!BN64</f>
        <v>4.0133333333333328</v>
      </c>
    </row>
    <row r="65" spans="6:66" x14ac:dyDescent="0.15">
      <c r="F65" s="8">
        <f>[1]节奏总纲!F65</f>
        <v>63</v>
      </c>
      <c r="G65" s="8">
        <f>[1]节奏总纲!G65</f>
        <v>77.793242454074615</v>
      </c>
      <c r="N65" s="8">
        <f>[1]节奏总纲!N65</f>
        <v>72</v>
      </c>
      <c r="O65" s="8">
        <v>62</v>
      </c>
      <c r="P65" s="8">
        <f>[1]节奏总纲!P65</f>
        <v>72.516694719810218</v>
      </c>
      <c r="Q65" s="8">
        <f>[1]节奏总纲!Q65</f>
        <v>62.842967644187539</v>
      </c>
      <c r="R65" s="8">
        <f>[1]节奏总纲!R65</f>
        <v>51.5086082594812</v>
      </c>
      <c r="S65" s="8">
        <f>[1]节奏总纲!S65</f>
        <v>37.846462974268952</v>
      </c>
      <c r="T65" s="8">
        <f>[1]节奏总纲!T65</f>
        <v>21.124113171880715</v>
      </c>
      <c r="V65" s="8">
        <v>62</v>
      </c>
      <c r="W65" s="8">
        <f>[1]节奏总纲!W65</f>
        <v>4.9231931174874859</v>
      </c>
      <c r="X65" s="8">
        <f>[1]节奏总纲!X65</f>
        <v>4.2461611051339645</v>
      </c>
      <c r="Y65" s="8">
        <f>[1]节奏总纲!Y65</f>
        <v>3.5307408221525236</v>
      </c>
      <c r="Z65" s="8">
        <f>[1]节奏总纲!Z65</f>
        <v>2.6167299391383452</v>
      </c>
      <c r="AA65" s="8">
        <f>[1]节奏总纲!AA65</f>
        <v>1.5219977072071238</v>
      </c>
      <c r="AC65" s="8">
        <v>62</v>
      </c>
      <c r="AD65" s="8">
        <f>[1]节奏总纲!AD65</f>
        <v>59.766676153548232</v>
      </c>
      <c r="AE65" s="8">
        <f>[1]节奏总纲!AE65</f>
        <v>61.801475350718952</v>
      </c>
      <c r="AF65" s="8">
        <f>[1]节奏总纲!AF65</f>
        <v>64.593779498920611</v>
      </c>
      <c r="AG65" s="8">
        <f>[1]节奏总纲!AG65</f>
        <v>69.105843627521551</v>
      </c>
      <c r="AH65" s="8">
        <f>[1]节奏总纲!AH65</f>
        <v>77.59868607965646</v>
      </c>
      <c r="AZ65" s="8">
        <v>62</v>
      </c>
      <c r="BA65" s="8">
        <f>[1]节奏总纲!BA65</f>
        <v>34.840239745526404</v>
      </c>
      <c r="BB65" s="8">
        <f>[1]节奏总纲!BB65</f>
        <v>36.315904388158508</v>
      </c>
      <c r="BC65" s="8">
        <f>[1]节奏总纲!BC65</f>
        <v>38.246281847279398</v>
      </c>
      <c r="BD65" s="8">
        <f>[1]节奏总纲!BD65</f>
        <v>40.984830450008978</v>
      </c>
      <c r="BE65" s="8">
        <f>[1]节奏总纲!BE65</f>
        <v>45.646073769279901</v>
      </c>
      <c r="BI65" s="7">
        <v>62</v>
      </c>
      <c r="BJ65" s="8">
        <f>[1]节奏总纲!BJ65</f>
        <v>2.9</v>
      </c>
      <c r="BK65" s="8">
        <f>[1]节奏总纲!BK65</f>
        <v>2.9579999999999997</v>
      </c>
      <c r="BL65" s="8">
        <f>[1]节奏总纲!BL65</f>
        <v>3.0739999999999998</v>
      </c>
      <c r="BM65" s="8">
        <f>[1]节奏总纲!BM65</f>
        <v>3.3059999999999996</v>
      </c>
      <c r="BN65" s="8">
        <f>[1]节奏总纲!BN65</f>
        <v>4.0599999999999996</v>
      </c>
    </row>
    <row r="66" spans="6:66" x14ac:dyDescent="0.15">
      <c r="F66" s="8">
        <f>[1]节奏总纲!F66</f>
        <v>64</v>
      </c>
      <c r="G66" s="8">
        <f>[1]节奏总纲!G66</f>
        <v>83.4485062894652</v>
      </c>
      <c r="N66" s="8">
        <f>[1]节奏总纲!N66</f>
        <v>73</v>
      </c>
      <c r="O66" s="8">
        <v>63</v>
      </c>
      <c r="P66" s="8">
        <f>[1]节奏总纲!P66</f>
        <v>77.793242454074615</v>
      </c>
      <c r="Q66" s="8">
        <f>[1]节奏总纲!Q66</f>
        <v>67.470079180418907</v>
      </c>
      <c r="R66" s="8">
        <f>[1]节奏总纲!R66</f>
        <v>55.27987808786542</v>
      </c>
      <c r="S66" s="8">
        <f>[1]节奏总纲!S66</f>
        <v>40.678086479235617</v>
      </c>
      <c r="T66" s="8">
        <f>[1]节奏总纲!T66</f>
        <v>22.700068148098975</v>
      </c>
      <c r="V66" s="8">
        <v>63</v>
      </c>
      <c r="W66" s="8">
        <f>[1]节奏总纲!W66</f>
        <v>5.2765477342643976</v>
      </c>
      <c r="X66" s="8">
        <f>[1]节奏总纲!X66</f>
        <v>4.6271115362313679</v>
      </c>
      <c r="Y66" s="8">
        <f>[1]节奏总纲!Y66</f>
        <v>3.7712698283842201</v>
      </c>
      <c r="Z66" s="8">
        <f>[1]节奏总纲!Z66</f>
        <v>2.8316235049666645</v>
      </c>
      <c r="AA66" s="8">
        <f>[1]节奏总纲!AA66</f>
        <v>1.5759549762182594</v>
      </c>
      <c r="AC66" s="8">
        <v>63</v>
      </c>
      <c r="AD66" s="8">
        <f>[1]节奏总纲!AD66</f>
        <v>60</v>
      </c>
      <c r="AE66" s="8">
        <f>[1]节奏总纲!AE66</f>
        <v>62.033937447710706</v>
      </c>
      <c r="AF66" s="8">
        <f>[1]节奏总纲!AF66</f>
        <v>64.819145630244321</v>
      </c>
      <c r="AG66" s="8">
        <f>[1]节奏总纲!AG66</f>
        <v>69.333613546893503</v>
      </c>
      <c r="AH66" s="8">
        <f>[1]节奏总纲!AH66</f>
        <v>77.841626167956619</v>
      </c>
      <c r="AZ66" s="8">
        <v>63</v>
      </c>
      <c r="BA66" s="8">
        <f>[1]节奏总纲!BA66</f>
        <v>34.946746581842135</v>
      </c>
      <c r="BB66" s="8">
        <f>[1]节奏总纲!BB66</f>
        <v>36.421117798953141</v>
      </c>
      <c r="BC66" s="8">
        <f>[1]节奏总纲!BC66</f>
        <v>38.35066605767593</v>
      </c>
      <c r="BD66" s="8">
        <f>[1]节奏总纲!BD66</f>
        <v>41.087476216725996</v>
      </c>
      <c r="BE66" s="8">
        <f>[1]节奏总纲!BE66</f>
        <v>45.757658185390426</v>
      </c>
      <c r="BI66" s="7">
        <v>63</v>
      </c>
      <c r="BJ66" s="8">
        <f>[1]节奏总纲!BJ66</f>
        <v>2.9333333333333331</v>
      </c>
      <c r="BK66" s="8">
        <f>[1]节奏总纲!BK66</f>
        <v>2.992</v>
      </c>
      <c r="BL66" s="8">
        <f>[1]节奏总纲!BL66</f>
        <v>3.1093333333333333</v>
      </c>
      <c r="BM66" s="8">
        <f>[1]节奏总纲!BM66</f>
        <v>3.3439999999999994</v>
      </c>
      <c r="BN66" s="8">
        <f>[1]节奏总纲!BN66</f>
        <v>4.1066666666666665</v>
      </c>
    </row>
    <row r="67" spans="6:66" x14ac:dyDescent="0.15">
      <c r="F67" s="8">
        <f>[1]节奏总纲!F67</f>
        <v>65</v>
      </c>
      <c r="G67" s="8">
        <f>[1]节奏总纲!G67</f>
        <v>89.509667991878061</v>
      </c>
      <c r="N67" s="8">
        <f>[1]节奏总纲!N67</f>
        <v>74</v>
      </c>
      <c r="O67" s="8">
        <v>64</v>
      </c>
      <c r="P67" s="8">
        <f>[1]节奏总纲!P67</f>
        <v>83.4485062894652</v>
      </c>
      <c r="Q67" s="8">
        <f>[1]节奏总纲!Q67</f>
        <v>72.399924056740005</v>
      </c>
      <c r="R67" s="8">
        <f>[1]节奏总纲!R67</f>
        <v>59.365267374325548</v>
      </c>
      <c r="S67" s="8">
        <f>[1]节奏总纲!S67</f>
        <v>43.718672445050821</v>
      </c>
      <c r="T67" s="8">
        <f>[1]节奏总纲!T67</f>
        <v>24.341929284637001</v>
      </c>
      <c r="V67" s="8">
        <v>64</v>
      </c>
      <c r="W67" s="8">
        <f>[1]节奏总纲!W67</f>
        <v>5.6552638353905849</v>
      </c>
      <c r="X67" s="8">
        <f>[1]节奏总纲!X67</f>
        <v>4.9298448763210985</v>
      </c>
      <c r="Y67" s="8">
        <f>[1]节奏总纲!Y67</f>
        <v>4.0853892864601278</v>
      </c>
      <c r="Z67" s="8">
        <f>[1]节奏总纲!Z67</f>
        <v>3.0405859658152039</v>
      </c>
      <c r="AA67" s="8">
        <f>[1]节奏总纲!AA67</f>
        <v>1.6418611365380258</v>
      </c>
      <c r="AC67" s="8">
        <v>64</v>
      </c>
      <c r="AD67" s="8">
        <f>[1]节奏总纲!AD67</f>
        <v>60.217698846451768</v>
      </c>
      <c r="AE67" s="8">
        <f>[1]节奏总纲!AE67</f>
        <v>62.250054995811666</v>
      </c>
      <c r="AF67" s="8">
        <f>[1]节奏总纲!AF67</f>
        <v>65.042129882798193</v>
      </c>
      <c r="AG67" s="8">
        <f>[1]节奏总纲!AG67</f>
        <v>69.56138346626544</v>
      </c>
      <c r="AH67" s="8">
        <f>[1]节奏总纲!AH67</f>
        <v>78.077870469399883</v>
      </c>
      <c r="AZ67" s="8">
        <v>64</v>
      </c>
      <c r="BA67" s="8">
        <f>[1]节奏总纲!BA67</f>
        <v>35.048795427931836</v>
      </c>
      <c r="BB67" s="8">
        <f>[1]节奏总纲!BB67</f>
        <v>36.526331209747774</v>
      </c>
      <c r="BC67" s="8">
        <f>[1]节奏总纲!BC67</f>
        <v>38.455050268072462</v>
      </c>
      <c r="BD67" s="8">
        <f>[1]节奏总纲!BD67</f>
        <v>41.188041754455355</v>
      </c>
      <c r="BE67" s="8">
        <f>[1]节奏总纲!BE67</f>
        <v>45.869242601500943</v>
      </c>
      <c r="BI67" s="7">
        <v>64</v>
      </c>
      <c r="BJ67" s="8">
        <f>[1]节奏总纲!BJ67</f>
        <v>2.9666666666666663</v>
      </c>
      <c r="BK67" s="8">
        <f>[1]节奏总纲!BK67</f>
        <v>3.0259999999999998</v>
      </c>
      <c r="BL67" s="8">
        <f>[1]节奏总纲!BL67</f>
        <v>3.1446666666666663</v>
      </c>
      <c r="BM67" s="8">
        <f>[1]节奏总纲!BM67</f>
        <v>3.3819999999999992</v>
      </c>
      <c r="BN67" s="8">
        <f>[1]节奏总纲!BN67</f>
        <v>4.1533333333333324</v>
      </c>
    </row>
    <row r="68" spans="6:66" x14ac:dyDescent="0.15">
      <c r="F68" s="8">
        <f>[1]节奏总纲!F68</f>
        <v>66</v>
      </c>
      <c r="G68" s="8">
        <f>[1]节奏总纲!G68</f>
        <v>96.005860256665443</v>
      </c>
      <c r="N68" s="8">
        <f>[1]节奏总纲!N68</f>
        <v>75</v>
      </c>
      <c r="O68" s="8">
        <v>65</v>
      </c>
      <c r="P68" s="8">
        <f>[1]节奏总纲!P68</f>
        <v>89.509667991878061</v>
      </c>
      <c r="Q68" s="8">
        <f>[1]节奏总纲!Q68</f>
        <v>77.64963698295422</v>
      </c>
      <c r="R68" s="8">
        <f>[1]节奏总纲!R68</f>
        <v>63.802491344610679</v>
      </c>
      <c r="S68" s="8">
        <f>[1]节奏总纲!S68</f>
        <v>46.929918928141667</v>
      </c>
      <c r="T68" s="8">
        <f>[1]节奏总纲!T68</f>
        <v>25.993607584841389</v>
      </c>
      <c r="V68" s="8">
        <v>65</v>
      </c>
      <c r="W68" s="8">
        <f>[1]节奏总纲!W68</f>
        <v>6.0611617024128606</v>
      </c>
      <c r="X68" s="8">
        <f>[1]节奏总纲!X68</f>
        <v>5.2497129262142153</v>
      </c>
      <c r="Y68" s="8">
        <f>[1]节奏总纲!Y68</f>
        <v>4.4372239702851317</v>
      </c>
      <c r="Z68" s="8">
        <f>[1]节奏总纲!Z68</f>
        <v>3.2112464830908465</v>
      </c>
      <c r="AA68" s="8">
        <f>[1]节奏总纲!AA68</f>
        <v>1.651678300204388</v>
      </c>
      <c r="AC68" s="8">
        <v>65</v>
      </c>
      <c r="AD68" s="8">
        <f>[1]节奏总纲!AD68</f>
        <v>60.435397692903535</v>
      </c>
      <c r="AE68" s="8">
        <f>[1]节奏总纲!AE68</f>
        <v>62.466172543912634</v>
      </c>
      <c r="AF68" s="8">
        <f>[1]节奏总纲!AF68</f>
        <v>65.255436396961542</v>
      </c>
      <c r="AG68" s="8">
        <f>[1]节奏总纲!AG68</f>
        <v>69.789153385637391</v>
      </c>
      <c r="AH68" s="8">
        <f>[1]节奏总纲!AH68</f>
        <v>78.301575047908599</v>
      </c>
      <c r="AZ68" s="8">
        <v>65</v>
      </c>
      <c r="BA68" s="8">
        <f>[1]节奏总纲!BA68</f>
        <v>35.146386283795508</v>
      </c>
      <c r="BB68" s="8">
        <f>[1]节奏总纲!BB68</f>
        <v>36.631544620542407</v>
      </c>
      <c r="BC68" s="8">
        <f>[1]节奏总纲!BC68</f>
        <v>38.559434478468994</v>
      </c>
      <c r="BD68" s="8">
        <f>[1]节奏总纲!BD68</f>
        <v>41.288607292184714</v>
      </c>
      <c r="BE68" s="8">
        <f>[1]节奏总纲!BE68</f>
        <v>45.98082701761146</v>
      </c>
      <c r="BI68" s="7">
        <v>65</v>
      </c>
      <c r="BJ68" s="8">
        <f>[1]节奏总纲!BJ68</f>
        <v>2.9999999999999996</v>
      </c>
      <c r="BK68" s="8">
        <f>[1]节奏总纲!BK68</f>
        <v>3.0599999999999996</v>
      </c>
      <c r="BL68" s="8">
        <f>[1]节奏总纲!BL68</f>
        <v>3.1799999999999997</v>
      </c>
      <c r="BM68" s="8">
        <f>[1]节奏总纲!BM68</f>
        <v>3.419999999999999</v>
      </c>
      <c r="BN68" s="8">
        <f>[1]节奏总纲!BN68</f>
        <v>4.1999999999999993</v>
      </c>
    </row>
    <row r="69" spans="6:66" x14ac:dyDescent="0.15">
      <c r="F69" s="8">
        <f>[1]节奏总纲!F69</f>
        <v>67</v>
      </c>
      <c r="G69" s="8">
        <f>[1]节奏总纲!G69</f>
        <v>102.96830673359811</v>
      </c>
      <c r="N69" s="8">
        <f>[1]节奏总纲!N69</f>
        <v>76</v>
      </c>
      <c r="O69" s="8">
        <v>66</v>
      </c>
      <c r="P69" s="8">
        <f>[1]节奏总纲!P69</f>
        <v>96.005860256665443</v>
      </c>
      <c r="Q69" s="8">
        <f>[1]节奏总纲!Q69</f>
        <v>83.352287874836932</v>
      </c>
      <c r="R69" s="8">
        <f>[1]节奏总纲!R69</f>
        <v>68.490580707105124</v>
      </c>
      <c r="S69" s="8">
        <f>[1]节奏总纲!S69</f>
        <v>50.163061984107692</v>
      </c>
      <c r="T69" s="8">
        <f>[1]节奏总纲!T69</f>
        <v>27.851300060458648</v>
      </c>
      <c r="V69" s="8">
        <v>66</v>
      </c>
      <c r="W69" s="8">
        <f>[1]节奏总纲!W69</f>
        <v>6.496192264787382</v>
      </c>
      <c r="X69" s="8">
        <f>[1]节奏总纲!X69</f>
        <v>5.7026508918827119</v>
      </c>
      <c r="Y69" s="8">
        <f>[1]节奏总纲!Y69</f>
        <v>4.6880893624944449</v>
      </c>
      <c r="Z69" s="8">
        <f>[1]节奏总纲!Z69</f>
        <v>3.2331430559660248</v>
      </c>
      <c r="AA69" s="8">
        <f>[1]节奏总纲!AA69</f>
        <v>1.8576924756172595</v>
      </c>
      <c r="AC69" s="8">
        <v>66</v>
      </c>
      <c r="AD69" s="8">
        <f>[1]节奏总纲!AD69</f>
        <v>60.653096539355303</v>
      </c>
      <c r="AE69" s="8">
        <f>[1]节奏总纲!AE69</f>
        <v>62.682290092013595</v>
      </c>
      <c r="AF69" s="8">
        <f>[1]节奏总纲!AF69</f>
        <v>65.468742911124906</v>
      </c>
      <c r="AG69" s="8">
        <f>[1]节奏总纲!AG69</f>
        <v>70.015851474333999</v>
      </c>
      <c r="AH69" s="8">
        <f>[1]节奏总纲!AH69</f>
        <v>78.525279626417301</v>
      </c>
      <c r="AZ69" s="8">
        <v>66</v>
      </c>
      <c r="BA69" s="8">
        <f>[1]节奏总纲!BA69</f>
        <v>35.243977139659179</v>
      </c>
      <c r="BB69" s="8">
        <f>[1]节奏总纲!BB69</f>
        <v>36.73675803133704</v>
      </c>
      <c r="BC69" s="8">
        <f>[1]节奏总纲!BC69</f>
        <v>38.663818688865533</v>
      </c>
      <c r="BD69" s="8">
        <f>[1]节奏总纲!BD69</f>
        <v>41.389172829914081</v>
      </c>
      <c r="BE69" s="8">
        <f>[1]节奏总纲!BE69</f>
        <v>46.079770001861057</v>
      </c>
      <c r="BI69" s="7">
        <v>66</v>
      </c>
      <c r="BJ69" s="8">
        <f>[1]节奏总纲!BJ69</f>
        <v>3.0333333333333328</v>
      </c>
      <c r="BK69" s="8">
        <f>[1]节奏总纲!BK69</f>
        <v>3.0939999999999994</v>
      </c>
      <c r="BL69" s="8">
        <f>[1]节奏总纲!BL69</f>
        <v>3.2153333333333327</v>
      </c>
      <c r="BM69" s="8">
        <f>[1]节奏总纲!BM69</f>
        <v>3.4579999999999989</v>
      </c>
      <c r="BN69" s="8">
        <f>[1]节奏总纲!BN69</f>
        <v>4.2466666666666653</v>
      </c>
    </row>
    <row r="70" spans="6:66" x14ac:dyDescent="0.15">
      <c r="F70" s="8">
        <f>[1]节奏总纲!F70</f>
        <v>68</v>
      </c>
      <c r="G70" s="8">
        <f>[1]节奏总纲!G70</f>
        <v>110.43047210190386</v>
      </c>
      <c r="N70" s="8">
        <f>[1]节奏总纲!N70</f>
        <v>77</v>
      </c>
      <c r="O70" s="8">
        <v>67</v>
      </c>
      <c r="P70" s="8">
        <f>[1]节奏总纲!P70</f>
        <v>102.96830673359811</v>
      </c>
      <c r="Q70" s="8">
        <f>[1]节奏总纲!Q70</f>
        <v>89.469161720823394</v>
      </c>
      <c r="R70" s="8">
        <f>[1]节奏总纲!R70</f>
        <v>73.292840732975137</v>
      </c>
      <c r="S70" s="8">
        <f>[1]节奏总纲!S70</f>
        <v>53.625894146857902</v>
      </c>
      <c r="T70" s="8">
        <f>[1]节奏总纲!T70</f>
        <v>29.799027968703292</v>
      </c>
      <c r="V70" s="8">
        <v>67</v>
      </c>
      <c r="W70" s="8">
        <f>[1]节奏总纲!W70</f>
        <v>6.9624464769326693</v>
      </c>
      <c r="X70" s="8">
        <f>[1]节奏总纲!X70</f>
        <v>6.1168738459864613</v>
      </c>
      <c r="Y70" s="8">
        <f>[1]节奏总纲!Y70</f>
        <v>4.8022600258700123</v>
      </c>
      <c r="Z70" s="8">
        <f>[1]节奏总纲!Z70</f>
        <v>3.4628321627502103</v>
      </c>
      <c r="AA70" s="8">
        <f>[1]节奏总纲!AA70</f>
        <v>1.9477279082446444</v>
      </c>
      <c r="AC70" s="8">
        <v>67</v>
      </c>
      <c r="AD70" s="8">
        <f>[1]节奏总纲!AD70</f>
        <v>60.870795385807064</v>
      </c>
      <c r="AE70" s="8">
        <f>[1]节奏总纲!AE70</f>
        <v>62.898407640114556</v>
      </c>
      <c r="AF70" s="8">
        <f>[1]节奏总纲!AF70</f>
        <v>65.682049425288255</v>
      </c>
      <c r="AG70" s="8">
        <f>[1]节奏总纲!AG70</f>
        <v>70.229195678021767</v>
      </c>
      <c r="AH70" s="8">
        <f>[1]节奏总纲!AH70</f>
        <v>78.748984204926018</v>
      </c>
      <c r="AZ70" s="8">
        <v>67</v>
      </c>
      <c r="BA70" s="8">
        <f>[1]节奏总纲!BA70</f>
        <v>35.341567995522851</v>
      </c>
      <c r="BB70" s="8">
        <f>[1]节奏总纲!BB70</f>
        <v>36.841971442131673</v>
      </c>
      <c r="BC70" s="8">
        <f>[1]节奏总纲!BC70</f>
        <v>38.768202899262064</v>
      </c>
      <c r="BD70" s="8">
        <f>[1]节奏总纲!BD70</f>
        <v>41.48973836764344</v>
      </c>
      <c r="BE70" s="8">
        <f>[1]节奏总纲!BE70</f>
        <v>46.176090215954694</v>
      </c>
      <c r="BI70" s="7">
        <v>67</v>
      </c>
      <c r="BJ70" s="8">
        <f>[1]节奏总纲!BJ70</f>
        <v>3.066666666666666</v>
      </c>
      <c r="BK70" s="8">
        <f>[1]节奏总纲!BK70</f>
        <v>3.1279999999999992</v>
      </c>
      <c r="BL70" s="8">
        <f>[1]节奏总纲!BL70</f>
        <v>3.2506666666666661</v>
      </c>
      <c r="BM70" s="8">
        <f>[1]节奏总纲!BM70</f>
        <v>3.4959999999999991</v>
      </c>
      <c r="BN70" s="8">
        <f>[1]节奏总纲!BN70</f>
        <v>4.2933333333333321</v>
      </c>
    </row>
    <row r="71" spans="6:66" x14ac:dyDescent="0.15">
      <c r="F71" s="8">
        <f>[1]节奏总纲!F71</f>
        <v>69</v>
      </c>
      <c r="G71" s="8">
        <f>[1]节奏总纲!G71</f>
        <v>118.42822291671132</v>
      </c>
      <c r="N71" s="8">
        <f>[1]节奏总纲!N71</f>
        <v>78</v>
      </c>
      <c r="O71" s="8">
        <v>68</v>
      </c>
      <c r="P71" s="8">
        <f>[1]节奏总纲!P71</f>
        <v>110.43047210190386</v>
      </c>
      <c r="Q71" s="8">
        <f>[1]节奏总纲!Q71</f>
        <v>95.831563690032169</v>
      </c>
      <c r="R71" s="8">
        <f>[1]节奏总纲!R71</f>
        <v>78.251032531409081</v>
      </c>
      <c r="S71" s="8">
        <f>[1]节奏总纲!S71</f>
        <v>57.412802445779818</v>
      </c>
      <c r="T71" s="8">
        <f>[1]节奏总纲!T71</f>
        <v>31.859191201399263</v>
      </c>
      <c r="V71" s="8">
        <v>68</v>
      </c>
      <c r="W71" s="8">
        <f>[1]节奏总纲!W71</f>
        <v>7.4621653683057474</v>
      </c>
      <c r="X71" s="8">
        <f>[1]节奏总纲!X71</f>
        <v>6.3624019692087757</v>
      </c>
      <c r="Y71" s="8">
        <f>[1]节奏总纲!Y71</f>
        <v>4.9581917984339441</v>
      </c>
      <c r="Z71" s="8">
        <f>[1]节奏总纲!Z71</f>
        <v>3.7869082989219152</v>
      </c>
      <c r="AA71" s="8">
        <f>[1]节奏总纲!AA71</f>
        <v>2.0601632326959702</v>
      </c>
      <c r="AC71" s="8">
        <v>68</v>
      </c>
      <c r="AD71" s="8">
        <f>[1]节奏总纲!AD71</f>
        <v>61.082568038258209</v>
      </c>
      <c r="AE71" s="8">
        <f>[1]节奏总纲!AE71</f>
        <v>63.107492392331935</v>
      </c>
      <c r="AF71" s="8">
        <f>[1]节奏总纲!AF71</f>
        <v>65.895355939451605</v>
      </c>
      <c r="AG71" s="8">
        <f>[1]节奏总纲!AG71</f>
        <v>70.442539881709536</v>
      </c>
      <c r="AH71" s="8">
        <f>[1]节奏总纲!AH71</f>
        <v>78.972688783434734</v>
      </c>
      <c r="AZ71" s="8">
        <v>68</v>
      </c>
      <c r="BA71" s="8">
        <f>[1]节奏总纲!BA71</f>
        <v>35.439158851386523</v>
      </c>
      <c r="BB71" s="8">
        <f>[1]节奏总纲!BB71</f>
        <v>36.947184852926306</v>
      </c>
      <c r="BC71" s="8">
        <f>[1]节奏总纲!BC71</f>
        <v>38.872587109658596</v>
      </c>
      <c r="BD71" s="8">
        <f>[1]节奏总纲!BD71</f>
        <v>41.590303905372799</v>
      </c>
      <c r="BE71" s="8">
        <f>[1]节奏总纲!BE71</f>
        <v>46.272410430048332</v>
      </c>
      <c r="BI71" s="7">
        <v>68</v>
      </c>
      <c r="BJ71" s="8">
        <f>[1]节奏总纲!BJ71</f>
        <v>3.0999999999999992</v>
      </c>
      <c r="BK71" s="8">
        <f>[1]节奏总纲!BK71</f>
        <v>3.161999999999999</v>
      </c>
      <c r="BL71" s="8">
        <f>[1]节奏总纲!BL71</f>
        <v>3.2859999999999991</v>
      </c>
      <c r="BM71" s="8">
        <f>[1]节奏总纲!BM71</f>
        <v>3.5339999999999989</v>
      </c>
      <c r="BN71" s="8">
        <f>[1]节奏总纲!BN71</f>
        <v>4.339999999999999</v>
      </c>
    </row>
    <row r="72" spans="6:66" x14ac:dyDescent="0.15">
      <c r="F72" s="8">
        <f>[1]节奏总纲!F72</f>
        <v>70</v>
      </c>
      <c r="G72" s="8">
        <f>[1]节奏总纲!G72</f>
        <v>127</v>
      </c>
      <c r="N72" s="8">
        <f>[1]节奏总纲!N72</f>
        <v>79</v>
      </c>
      <c r="O72" s="8">
        <v>69</v>
      </c>
      <c r="P72" s="8">
        <f>[1]节奏总纲!P72</f>
        <v>118.42822291671132</v>
      </c>
      <c r="Q72" s="8">
        <f>[1]节奏总纲!Q72</f>
        <v>102.51146975670532</v>
      </c>
      <c r="R72" s="8">
        <f>[1]节奏总纲!R72</f>
        <v>83.894553114198303</v>
      </c>
      <c r="S72" s="8">
        <f>[1]节奏总纲!S72</f>
        <v>61.535304627523196</v>
      </c>
      <c r="T72" s="8">
        <f>[1]节奏总纲!T72</f>
        <v>34.059956910846175</v>
      </c>
      <c r="V72" s="8">
        <v>69</v>
      </c>
      <c r="W72" s="8">
        <f>[1]节奏总纲!W72</f>
        <v>7.9977508148074605</v>
      </c>
      <c r="X72" s="8">
        <f>[1]节奏总纲!X72</f>
        <v>6.6799060666731549</v>
      </c>
      <c r="Y72" s="8">
        <f>[1]节奏总纲!Y72</f>
        <v>5.6435205827892219</v>
      </c>
      <c r="Z72" s="8">
        <f>[1]节奏总纲!Z72</f>
        <v>4.1225021817433785</v>
      </c>
      <c r="AA72" s="8">
        <f>[1]节奏总纲!AA72</f>
        <v>2.2007657094469124</v>
      </c>
      <c r="AC72" s="8">
        <v>69</v>
      </c>
      <c r="AD72" s="8">
        <f>[1]节奏总纲!AD72</f>
        <v>61.285688244217212</v>
      </c>
      <c r="AE72" s="8">
        <f>[1]节奏总纲!AE72</f>
        <v>63.310338531528565</v>
      </c>
      <c r="AF72" s="8">
        <f>[1]节奏总纲!AF72</f>
        <v>66.106079073217742</v>
      </c>
      <c r="AG72" s="8">
        <f>[1]节奏总纲!AG72</f>
        <v>70.655884085397304</v>
      </c>
      <c r="AH72" s="8">
        <f>[1]节奏总纲!AH72</f>
        <v>79.188599387584361</v>
      </c>
      <c r="AZ72" s="8">
        <v>69</v>
      </c>
      <c r="BA72" s="8">
        <f>[1]节奏总纲!BA72</f>
        <v>35.536749707250202</v>
      </c>
      <c r="BB72" s="8">
        <f>[1]节奏总纲!BB72</f>
        <v>37.045197000674086</v>
      </c>
      <c r="BC72" s="8">
        <f>[1]节奏总纲!BC72</f>
        <v>38.976971320055128</v>
      </c>
      <c r="BD72" s="8">
        <f>[1]节奏总纲!BD72</f>
        <v>41.690869443102159</v>
      </c>
      <c r="BE72" s="8">
        <f>[1]节奏总纲!BE72</f>
        <v>46.368730644141969</v>
      </c>
      <c r="BI72" s="7">
        <v>69</v>
      </c>
      <c r="BJ72" s="8">
        <f>[1]节奏总纲!BJ72</f>
        <v>3.1333333333333324</v>
      </c>
      <c r="BK72" s="8">
        <f>[1]节奏总纲!BK72</f>
        <v>3.1959999999999993</v>
      </c>
      <c r="BL72" s="8">
        <f>[1]节奏总纲!BL72</f>
        <v>3.3213333333333326</v>
      </c>
      <c r="BM72" s="8">
        <f>[1]节奏总纲!BM72</f>
        <v>3.5719999999999987</v>
      </c>
      <c r="BN72" s="8">
        <f>[1]节奏总纲!BN72</f>
        <v>4.3866666666666649</v>
      </c>
    </row>
    <row r="73" spans="6:66" x14ac:dyDescent="0.15">
      <c r="F73" s="8">
        <f>[1]节奏总纲!F73</f>
        <v>71</v>
      </c>
      <c r="G73" s="8">
        <f>[1]节奏总纲!G73</f>
        <v>136.18700320464549</v>
      </c>
      <c r="N73" s="8">
        <f>[1]节奏总纲!N73</f>
        <v>80</v>
      </c>
      <c r="O73" s="8">
        <v>70</v>
      </c>
      <c r="P73" s="8">
        <f>[1]节奏总纲!P73</f>
        <v>127</v>
      </c>
      <c r="Q73" s="8">
        <f>[1]节奏总纲!Q73</f>
        <v>109.9693</v>
      </c>
      <c r="R73" s="8">
        <f>[1]节奏总纲!R73</f>
        <v>90.106499999999997</v>
      </c>
      <c r="S73" s="8">
        <f>[1]节奏总纲!S73</f>
        <v>65.925700000000006</v>
      </c>
      <c r="T73" s="8">
        <f>[1]节奏总纲!T73</f>
        <v>36.4998</v>
      </c>
      <c r="V73" s="8">
        <v>70</v>
      </c>
      <c r="W73" s="8">
        <f>[1]节奏总纲!W73</f>
        <v>8.5717770832886799</v>
      </c>
      <c r="X73" s="8">
        <f>[1]节奏总纲!X73</f>
        <v>7.4578302432946799</v>
      </c>
      <c r="Y73" s="8">
        <f>[1]节奏总纲!Y73</f>
        <v>6.2119468858016944</v>
      </c>
      <c r="Z73" s="8">
        <f>[1]节奏总纲!Z73</f>
        <v>4.3903953724768101</v>
      </c>
      <c r="AA73" s="8">
        <f>[1]节奏总纲!AA73</f>
        <v>2.4398430891538254</v>
      </c>
      <c r="AC73" s="8">
        <v>70</v>
      </c>
      <c r="AD73" s="8">
        <f>[1]节奏总纲!AD73</f>
        <v>61.488808450176215</v>
      </c>
      <c r="AE73" s="8">
        <f>[1]节奏总纲!AE73</f>
        <v>63.513184670725188</v>
      </c>
      <c r="AF73" s="8">
        <f>[1]节奏总纲!AF73</f>
        <v>66.314314361313961</v>
      </c>
      <c r="AG73" s="8">
        <f>[1]节奏总纲!AG73</f>
        <v>70.869228289085072</v>
      </c>
      <c r="AH73" s="8">
        <f>[1]节奏总纲!AH73</f>
        <v>79.403426131671111</v>
      </c>
      <c r="AZ73" s="8">
        <v>70</v>
      </c>
      <c r="BA73" s="8">
        <f>[1]节奏总纲!BA73</f>
        <v>35.634340563113874</v>
      </c>
      <c r="BB73" s="8">
        <f>[1]节奏总纲!BB73</f>
        <v>37.135950591746003</v>
      </c>
      <c r="BC73" s="8">
        <f>[1]节奏总纲!BC73</f>
        <v>39.070187171981765</v>
      </c>
      <c r="BD73" s="8">
        <f>[1]节奏总纲!BD73</f>
        <v>41.791434980831518</v>
      </c>
      <c r="BE73" s="8">
        <f>[1]节奏总纲!BE73</f>
        <v>46.465050858235607</v>
      </c>
      <c r="BI73" s="7">
        <v>70</v>
      </c>
      <c r="BJ73" s="8">
        <f>[1]节奏总纲!BJ73</f>
        <v>3.1666666666666656</v>
      </c>
      <c r="BK73" s="8">
        <f>[1]节奏总纲!BK73</f>
        <v>3.2299999999999991</v>
      </c>
      <c r="BL73" s="8">
        <f>[1]节奏总纲!BL73</f>
        <v>3.3566666666666656</v>
      </c>
      <c r="BM73" s="8">
        <f>[1]节奏总纲!BM73</f>
        <v>3.6099999999999985</v>
      </c>
      <c r="BN73" s="8">
        <f>[1]节奏总纲!BN73</f>
        <v>4.4333333333333318</v>
      </c>
    </row>
    <row r="74" spans="6:66" x14ac:dyDescent="0.15">
      <c r="F74" s="8">
        <f>[1]节奏总纲!F74</f>
        <v>72</v>
      </c>
      <c r="G74" s="8">
        <f>[1]节奏总纲!G74</f>
        <v>146.03338943962044</v>
      </c>
      <c r="N74" s="8">
        <f>[1]节奏总纲!N74</f>
        <v>81</v>
      </c>
      <c r="O74" s="8">
        <v>71</v>
      </c>
      <c r="P74" s="8">
        <f>[1]节奏总纲!P74</f>
        <v>136.18700320464549</v>
      </c>
      <c r="Q74" s="8">
        <f>[1]节奏总纲!Q74</f>
        <v>118.03327567746625</v>
      </c>
      <c r="R74" s="8">
        <f>[1]节奏总纲!R74</f>
        <v>96.583822672734584</v>
      </c>
      <c r="S74" s="8">
        <f>[1]节奏总纲!S74</f>
        <v>70.612961161608681</v>
      </c>
      <c r="T74" s="8">
        <f>[1]节奏总纲!T74</f>
        <v>39.126526020694648</v>
      </c>
      <c r="V74" s="8">
        <v>71</v>
      </c>
      <c r="W74" s="8">
        <f>[1]节奏总纲!W74</f>
        <v>9.1870032046454924</v>
      </c>
      <c r="X74" s="8">
        <f>[1]节奏总纲!X74</f>
        <v>8.0639756774662459</v>
      </c>
      <c r="Y74" s="8">
        <f>[1]节奏总纲!Y74</f>
        <v>6.4773226727345872</v>
      </c>
      <c r="Z74" s="8">
        <f>[1]节奏总纲!Z74</f>
        <v>4.6872611616086743</v>
      </c>
      <c r="AA74" s="8">
        <f>[1]节奏总纲!AA74</f>
        <v>2.6267260206946474</v>
      </c>
      <c r="AC74" s="8">
        <v>71</v>
      </c>
      <c r="AD74" s="8">
        <f>[1]节奏总纲!AD74</f>
        <v>61.691928656135218</v>
      </c>
      <c r="AE74" s="8">
        <f>[1]节奏总纲!AE74</f>
        <v>63.716030809921811</v>
      </c>
      <c r="AF74" s="8">
        <f>[1]节奏总纲!AF74</f>
        <v>66.52254964941018</v>
      </c>
      <c r="AG74" s="8">
        <f>[1]节奏总纲!AG74</f>
        <v>71.07781362467729</v>
      </c>
      <c r="AH74" s="8">
        <f>[1]节奏总纲!AH74</f>
        <v>79.618252875757847</v>
      </c>
      <c r="AZ74" s="8">
        <v>71</v>
      </c>
      <c r="BA74" s="8">
        <f>[1]节奏总纲!BA74</f>
        <v>35.731931418977545</v>
      </c>
      <c r="BB74" s="8">
        <f>[1]节奏总纲!BB74</f>
        <v>37.226704182817912</v>
      </c>
      <c r="BC74" s="8">
        <f>[1]节奏总纲!BC74</f>
        <v>39.160241683169971</v>
      </c>
      <c r="BD74" s="8">
        <f>[1]节奏总纲!BD74</f>
        <v>41.892000518560877</v>
      </c>
      <c r="BE74" s="8">
        <f>[1]节奏总纲!BE74</f>
        <v>46.561371072329244</v>
      </c>
      <c r="BI74" s="7">
        <v>71</v>
      </c>
      <c r="BJ74" s="8">
        <f>[1]节奏总纲!BJ74</f>
        <v>3.1999999999999988</v>
      </c>
      <c r="BK74" s="8">
        <f>[1]节奏总纲!BK74</f>
        <v>3.2639999999999989</v>
      </c>
      <c r="BL74" s="8">
        <f>[1]节奏总纲!BL74</f>
        <v>3.391999999999999</v>
      </c>
      <c r="BM74" s="8">
        <f>[1]节奏总纲!BM74</f>
        <v>3.6479999999999984</v>
      </c>
      <c r="BN74" s="8">
        <f>[1]节奏总纲!BN74</f>
        <v>4.4799999999999978</v>
      </c>
    </row>
    <row r="75" spans="6:66" x14ac:dyDescent="0.15">
      <c r="F75" s="8">
        <f>[1]节奏总纲!F75</f>
        <v>73</v>
      </c>
      <c r="G75" s="8">
        <f>[1]节奏总纲!G75</f>
        <v>156.58648490814926</v>
      </c>
      <c r="N75" s="8">
        <f>[1]节奏总纲!N75</f>
        <v>82</v>
      </c>
      <c r="O75" s="8">
        <v>72</v>
      </c>
      <c r="P75" s="8">
        <f>[1]节奏总纲!P75</f>
        <v>146.03338943962044</v>
      </c>
      <c r="Q75" s="8">
        <f>[1]节奏总纲!Q75</f>
        <v>126.581741966263</v>
      </c>
      <c r="R75" s="8">
        <f>[1]节奏总纲!R75</f>
        <v>103.31862302853146</v>
      </c>
      <c r="S75" s="8">
        <f>[1]节奏总纲!S75</f>
        <v>75.586882373947532</v>
      </c>
      <c r="T75" s="8">
        <f>[1]节奏总纲!T75</f>
        <v>41.896979430227098</v>
      </c>
      <c r="V75" s="8">
        <v>72</v>
      </c>
      <c r="W75" s="8">
        <f>[1]节奏总纲!W75</f>
        <v>9.8463862349749434</v>
      </c>
      <c r="X75" s="8">
        <f>[1]节奏总纲!X75</f>
        <v>8.548466288796746</v>
      </c>
      <c r="Y75" s="8">
        <f>[1]节奏总纲!Y75</f>
        <v>6.7348003557968781</v>
      </c>
      <c r="Z75" s="8">
        <f>[1]节奏总纲!Z75</f>
        <v>4.9739212123388512</v>
      </c>
      <c r="AA75" s="8">
        <f>[1]节奏总纲!AA75</f>
        <v>2.7704534095324505</v>
      </c>
      <c r="AC75" s="8">
        <v>72</v>
      </c>
      <c r="AD75" s="8">
        <f>[1]节奏总纲!AD75</f>
        <v>61.895048862094221</v>
      </c>
      <c r="AE75" s="8">
        <f>[1]节奏总纲!AE75</f>
        <v>63.918876949118435</v>
      </c>
      <c r="AF75" s="8">
        <f>[1]节奏总纲!AF75</f>
        <v>66.7307849375064</v>
      </c>
      <c r="AG75" s="8">
        <f>[1]节奏总纲!AG75</f>
        <v>71.278862245535876</v>
      </c>
      <c r="AH75" s="8">
        <f>[1]节奏总纲!AH75</f>
        <v>79.833079619844597</v>
      </c>
      <c r="AZ75" s="8">
        <v>72</v>
      </c>
      <c r="BA75" s="8">
        <f>[1]节奏总纲!BA75</f>
        <v>35.829522274841217</v>
      </c>
      <c r="BB75" s="8">
        <f>[1]节奏总纲!BB75</f>
        <v>37.317457773889828</v>
      </c>
      <c r="BC75" s="8">
        <f>[1]节奏总纲!BC75</f>
        <v>39.250296194358178</v>
      </c>
      <c r="BD75" s="8">
        <f>[1]节奏总纲!BD75</f>
        <v>41.992566056290244</v>
      </c>
      <c r="BE75" s="8">
        <f>[1]节奏总纲!BE75</f>
        <v>46.657691286422882</v>
      </c>
      <c r="BI75" s="7">
        <v>72</v>
      </c>
      <c r="BJ75" s="8">
        <f>[1]节奏总纲!BJ75</f>
        <v>3.2333333333333321</v>
      </c>
      <c r="BK75" s="8">
        <f>[1]节奏总纲!BK75</f>
        <v>3.2979999999999987</v>
      </c>
      <c r="BL75" s="8">
        <f>[1]节奏总纲!BL75</f>
        <v>3.427333333333332</v>
      </c>
      <c r="BM75" s="8">
        <f>[1]节奏总纲!BM75</f>
        <v>3.6859999999999982</v>
      </c>
      <c r="BN75" s="8">
        <f>[1]节奏总纲!BN75</f>
        <v>4.5266666666666646</v>
      </c>
    </row>
    <row r="76" spans="6:66" x14ac:dyDescent="0.15">
      <c r="F76" s="8">
        <f>[1]节奏总纲!F76</f>
        <v>74</v>
      </c>
      <c r="G76" s="8">
        <f>[1]节奏总纲!G76</f>
        <v>167.89701257893043</v>
      </c>
      <c r="N76" s="8">
        <f>[1]节奏总纲!N76</f>
        <v>83</v>
      </c>
      <c r="O76" s="8">
        <v>73</v>
      </c>
      <c r="P76" s="8">
        <f>[1]节奏总纲!P76</f>
        <v>156.58648490814926</v>
      </c>
      <c r="Q76" s="8">
        <f>[1]节奏总纲!Q76</f>
        <v>135.41599214856748</v>
      </c>
      <c r="R76" s="8">
        <f>[1]节奏总纲!R76</f>
        <v>110.58137564213501</v>
      </c>
      <c r="S76" s="8">
        <f>[1]节奏总纲!S76</f>
        <v>80.955212697513176</v>
      </c>
      <c r="T76" s="8">
        <f>[1]节奏总纲!T76</f>
        <v>44.877686574675579</v>
      </c>
      <c r="V76" s="8">
        <v>73</v>
      </c>
      <c r="W76" s="8">
        <f>[1]节奏总纲!W76</f>
        <v>10.553095468528824</v>
      </c>
      <c r="X76" s="8">
        <f>[1]节奏总纲!X76</f>
        <v>8.834250182304487</v>
      </c>
      <c r="Y76" s="8">
        <f>[1]节奏总纲!Y76</f>
        <v>7.2627526136035527</v>
      </c>
      <c r="Z76" s="8">
        <f>[1]节奏总纲!Z76</f>
        <v>5.3683303235656439</v>
      </c>
      <c r="AA76" s="8">
        <f>[1]节奏总纲!AA76</f>
        <v>2.9807071444484805</v>
      </c>
      <c r="AC76" s="8">
        <v>73</v>
      </c>
      <c r="AD76" s="8">
        <f>[1]节奏总纲!AD76</f>
        <v>62.091594979242075</v>
      </c>
      <c r="AE76" s="8">
        <f>[1]节奏总纲!AE76</f>
        <v>64.114306430026588</v>
      </c>
      <c r="AF76" s="8">
        <f>[1]节奏总纲!AF76</f>
        <v>66.939020225602619</v>
      </c>
      <c r="AG76" s="8">
        <f>[1]节奏总纲!AG76</f>
        <v>71.479910866394462</v>
      </c>
      <c r="AH76" s="8">
        <f>[1]节奏总纲!AH76</f>
        <v>80.043898354812981</v>
      </c>
      <c r="AZ76" s="8">
        <v>73</v>
      </c>
      <c r="BA76" s="8">
        <f>[1]节奏总纲!BA76</f>
        <v>35.927113130704889</v>
      </c>
      <c r="BB76" s="8">
        <f>[1]节奏总纲!BB76</f>
        <v>37.408211364961737</v>
      </c>
      <c r="BC76" s="8">
        <f>[1]节奏总纲!BC76</f>
        <v>39.340350705546385</v>
      </c>
      <c r="BD76" s="8">
        <f>[1]节奏总纲!BD76</f>
        <v>42.080366850119908</v>
      </c>
      <c r="BE76" s="8">
        <f>[1]节奏总纲!BE76</f>
        <v>46.754011500516519</v>
      </c>
      <c r="BI76" s="7">
        <v>73</v>
      </c>
      <c r="BJ76" s="8">
        <f>[1]节奏总纲!BJ76</f>
        <v>3.2666666666666653</v>
      </c>
      <c r="BK76" s="8">
        <f>[1]节奏总纲!BK76</f>
        <v>3.3319999999999985</v>
      </c>
      <c r="BL76" s="8">
        <f>[1]节奏总纲!BL76</f>
        <v>3.4626666666666654</v>
      </c>
      <c r="BM76" s="8">
        <f>[1]节奏总纲!BM76</f>
        <v>3.723999999999998</v>
      </c>
      <c r="BN76" s="8">
        <f>[1]节奏总纲!BN76</f>
        <v>4.5733333333333315</v>
      </c>
    </row>
    <row r="77" spans="6:66" x14ac:dyDescent="0.15">
      <c r="F77" s="8">
        <f>[1]节奏总纲!F77</f>
        <v>75</v>
      </c>
      <c r="G77" s="8">
        <f>[1]节奏总纲!G77</f>
        <v>180.01933598375612</v>
      </c>
      <c r="N77" s="8">
        <f>[1]节奏总纲!N77</f>
        <v>84</v>
      </c>
      <c r="O77" s="8">
        <v>74</v>
      </c>
      <c r="P77" s="8">
        <f>[1]节奏总纲!P77</f>
        <v>167.89701257893043</v>
      </c>
      <c r="Q77" s="8">
        <f>[1]节奏总纲!Q77</f>
        <v>145.16375707574326</v>
      </c>
      <c r="R77" s="8">
        <f>[1]节奏总纲!R77</f>
        <v>118.70318789330381</v>
      </c>
      <c r="S77" s="8">
        <f>[1]节奏总纲!S77</f>
        <v>86.869914308338593</v>
      </c>
      <c r="T77" s="8">
        <f>[1]节奏总纲!T77</f>
        <v>48.169652908895138</v>
      </c>
      <c r="V77" s="8">
        <v>74</v>
      </c>
      <c r="W77" s="8">
        <f>[1]节奏总纲!W77</f>
        <v>11.31052767078117</v>
      </c>
      <c r="X77" s="8">
        <f>[1]节奏总纲!X77</f>
        <v>9.7477649271757798</v>
      </c>
      <c r="Y77" s="8">
        <f>[1]节奏总纲!Y77</f>
        <v>8.1218122511687909</v>
      </c>
      <c r="Z77" s="8">
        <f>[1]节奏总纲!Z77</f>
        <v>5.9147016108254178</v>
      </c>
      <c r="AA77" s="8">
        <f>[1]节奏总纲!AA77</f>
        <v>3.2919663342195591</v>
      </c>
      <c r="AC77" s="8">
        <v>74</v>
      </c>
      <c r="AD77" s="8">
        <f>[1]节奏总纲!AD77</f>
        <v>62.281112832649576</v>
      </c>
      <c r="AE77" s="8">
        <f>[1]节奏总纲!AE77</f>
        <v>64.304793036447776</v>
      </c>
      <c r="AF77" s="8">
        <f>[1]节奏总纲!AF77</f>
        <v>67.14262442756818</v>
      </c>
      <c r="AG77" s="8">
        <f>[1]节奏总纲!AG77</f>
        <v>71.680959487253048</v>
      </c>
      <c r="AH77" s="8">
        <f>[1]节奏总纲!AH77</f>
        <v>80.24075196383977</v>
      </c>
      <c r="AZ77" s="8">
        <v>74</v>
      </c>
      <c r="BA77" s="8">
        <f>[1]节奏总纲!BA77</f>
        <v>36.021306837933537</v>
      </c>
      <c r="BB77" s="8">
        <f>[1]节奏总纲!BB77</f>
        <v>37.498964956033646</v>
      </c>
      <c r="BC77" s="8">
        <f>[1]节奏总纲!BC77</f>
        <v>39.430405216734592</v>
      </c>
      <c r="BD77" s="8">
        <f>[1]节奏总纲!BD77</f>
        <v>42.167148737437564</v>
      </c>
      <c r="BE77" s="8">
        <f>[1]节奏总纲!BE77</f>
        <v>46.850331714610157</v>
      </c>
      <c r="BI77" s="7">
        <v>74</v>
      </c>
      <c r="BJ77" s="8">
        <f>[1]节奏总纲!BJ77</f>
        <v>3.2999999999999985</v>
      </c>
      <c r="BK77" s="8">
        <f>[1]节奏总纲!BK77</f>
        <v>3.3659999999999983</v>
      </c>
      <c r="BL77" s="8">
        <f>[1]节奏总纲!BL77</f>
        <v>3.4979999999999984</v>
      </c>
      <c r="BM77" s="8">
        <f>[1]节奏总纲!BM77</f>
        <v>3.7619999999999978</v>
      </c>
      <c r="BN77" s="8">
        <f>[1]节奏总纲!BN77</f>
        <v>4.6199999999999974</v>
      </c>
    </row>
    <row r="78" spans="6:66" x14ac:dyDescent="0.15">
      <c r="F78" s="8">
        <f>[1]节奏总纲!F78</f>
        <v>76</v>
      </c>
      <c r="G78" s="8">
        <f>[1]节奏总纲!G78</f>
        <v>193.01172051333091</v>
      </c>
      <c r="N78" s="8">
        <f>[1]节奏总纲!N78</f>
        <v>85</v>
      </c>
      <c r="O78" s="8">
        <v>75</v>
      </c>
      <c r="P78" s="8">
        <f>[1]节奏总纲!P78</f>
        <v>180.01933598375612</v>
      </c>
      <c r="Q78" s="8">
        <f>[1]节奏总纲!Q78</f>
        <v>155.75272949314578</v>
      </c>
      <c r="R78" s="8">
        <f>[1]节奏总纲!R78</f>
        <v>127.38168214210583</v>
      </c>
      <c r="S78" s="8">
        <f>[1]节奏总纲!S78</f>
        <v>93.214012172388934</v>
      </c>
      <c r="T78" s="8">
        <f>[1]节奏总纲!T78</f>
        <v>51.755559095329879</v>
      </c>
      <c r="V78" s="8">
        <v>75</v>
      </c>
      <c r="W78" s="8">
        <f>[1]节奏总纲!W78</f>
        <v>12.122323404825693</v>
      </c>
      <c r="X78" s="8">
        <f>[1]节奏总纲!X78</f>
        <v>10.588972417402516</v>
      </c>
      <c r="Y78" s="8">
        <f>[1]节奏总纲!Y78</f>
        <v>8.6784942488020249</v>
      </c>
      <c r="Z78" s="8">
        <f>[1]节奏总纲!Z78</f>
        <v>6.3440978640503403</v>
      </c>
      <c r="AA78" s="8">
        <f>[1]节奏总纲!AA78</f>
        <v>3.585906186434741</v>
      </c>
      <c r="AC78" s="8">
        <v>75</v>
      </c>
      <c r="AD78" s="8">
        <f>[1]节奏总纲!AD78</f>
        <v>62.470630686057078</v>
      </c>
      <c r="AE78" s="8">
        <f>[1]节奏总纲!AE78</f>
        <v>64.495279642868965</v>
      </c>
      <c r="AF78" s="8">
        <f>[1]节奏总纲!AF78</f>
        <v>67.344310856946692</v>
      </c>
      <c r="AG78" s="8">
        <f>[1]节奏总纲!AG78</f>
        <v>71.882008108111634</v>
      </c>
      <c r="AH78" s="8">
        <f>[1]节奏总纲!AH78</f>
        <v>80.437605572866573</v>
      </c>
      <c r="AZ78" s="8">
        <v>75</v>
      </c>
      <c r="BA78" s="8">
        <f>[1]节奏总纲!BA78</f>
        <v>36.105477566569242</v>
      </c>
      <c r="BB78" s="8">
        <f>[1]节奏总纲!BB78</f>
        <v>37.589718547105562</v>
      </c>
      <c r="BC78" s="8">
        <f>[1]节奏总纲!BC78</f>
        <v>39.520459727922798</v>
      </c>
      <c r="BD78" s="8">
        <f>[1]节奏总纲!BD78</f>
        <v>42.253930624755228</v>
      </c>
      <c r="BE78" s="8">
        <f>[1]节奏总纲!BE78</f>
        <v>46.946651928703787</v>
      </c>
      <c r="BI78" s="7">
        <v>75</v>
      </c>
      <c r="BJ78" s="8">
        <f>[1]节奏总纲!BJ78</f>
        <v>3.3333333333333317</v>
      </c>
      <c r="BK78" s="8">
        <f>[1]节奏总纲!BK78</f>
        <v>3.3999999999999986</v>
      </c>
      <c r="BL78" s="8">
        <f>[1]节奏总纲!BL78</f>
        <v>3.5333333333333319</v>
      </c>
      <c r="BM78" s="8">
        <f>[1]节奏总纲!BM78</f>
        <v>3.7999999999999976</v>
      </c>
      <c r="BN78" s="8">
        <f>[1]节奏总纲!BN78</f>
        <v>4.6666666666666643</v>
      </c>
    </row>
    <row r="79" spans="6:66" x14ac:dyDescent="0.15">
      <c r="F79" s="8">
        <f>[1]节奏总纲!F79</f>
        <v>77</v>
      </c>
      <c r="G79" s="8">
        <f>[1]节奏总纲!G79</f>
        <v>206.93661346719625</v>
      </c>
      <c r="N79" s="8">
        <f>[1]节奏总纲!N79</f>
        <v>86</v>
      </c>
      <c r="O79" s="8">
        <v>76</v>
      </c>
      <c r="P79" s="8">
        <f>[1]节奏总纲!P79</f>
        <v>193.01172051333091</v>
      </c>
      <c r="Q79" s="8">
        <f>[1]节奏总纲!Q79</f>
        <v>166.97443941608256</v>
      </c>
      <c r="R79" s="8">
        <f>[1]节奏总纲!R79</f>
        <v>136.51718991907896</v>
      </c>
      <c r="S79" s="8">
        <f>[1]节奏总纲!S79</f>
        <v>100.0379747420594</v>
      </c>
      <c r="T79" s="8">
        <f>[1]节奏总纲!T79</f>
        <v>55.664580196044632</v>
      </c>
      <c r="V79" s="8">
        <v>76</v>
      </c>
      <c r="W79" s="8">
        <f>[1]节奏总纲!W79</f>
        <v>12.992384529574792</v>
      </c>
      <c r="X79" s="8">
        <f>[1]节奏总纲!X79</f>
        <v>11.221709922936782</v>
      </c>
      <c r="Y79" s="8">
        <f>[1]节奏总纲!Y79</f>
        <v>9.1355077769731281</v>
      </c>
      <c r="Z79" s="8">
        <f>[1]节奏总纲!Z79</f>
        <v>6.8239625696704707</v>
      </c>
      <c r="AA79" s="8">
        <f>[1]节奏总纲!AA79</f>
        <v>3.9090211007147531</v>
      </c>
      <c r="AC79" s="8">
        <v>76</v>
      </c>
      <c r="AD79" s="8">
        <f>[1]节奏总纲!AD79</f>
        <v>62.660148539464579</v>
      </c>
      <c r="AE79" s="8">
        <f>[1]节奏总纲!AE79</f>
        <v>64.685766249290154</v>
      </c>
      <c r="AF79" s="8">
        <f>[1]节奏总纲!AF79</f>
        <v>67.545997286325218</v>
      </c>
      <c r="AG79" s="8">
        <f>[1]节奏总纲!AG79</f>
        <v>72.076954583856178</v>
      </c>
      <c r="AH79" s="8">
        <f>[1]节奏总纲!AH79</f>
        <v>80.634459181893376</v>
      </c>
      <c r="AZ79" s="8">
        <v>76</v>
      </c>
      <c r="BA79" s="8">
        <f>[1]节奏总纲!BA79</f>
        <v>36.189648295204947</v>
      </c>
      <c r="BB79" s="8">
        <f>[1]节奏总纲!BB79</f>
        <v>37.680472138177471</v>
      </c>
      <c r="BC79" s="8">
        <f>[1]节奏总纲!BC79</f>
        <v>39.610514239111005</v>
      </c>
      <c r="BD79" s="8">
        <f>[1]节奏总纲!BD79</f>
        <v>42.340712512072891</v>
      </c>
      <c r="BE79" s="8">
        <f>[1]节奏总纲!BE79</f>
        <v>47.037096473408994</v>
      </c>
      <c r="BI79" s="7">
        <v>76</v>
      </c>
      <c r="BJ79" s="8">
        <f>[1]节奏总纲!BJ79</f>
        <v>3.3666666666666649</v>
      </c>
      <c r="BK79" s="8">
        <f>[1]节奏总纲!BK79</f>
        <v>3.4339999999999984</v>
      </c>
      <c r="BL79" s="8">
        <f>[1]节奏总纲!BL79</f>
        <v>3.5686666666666649</v>
      </c>
      <c r="BM79" s="8">
        <f>[1]节奏总纲!BM79</f>
        <v>3.8379999999999979</v>
      </c>
      <c r="BN79" s="8">
        <f>[1]节奏总纲!BN79</f>
        <v>4.7133333333333303</v>
      </c>
    </row>
    <row r="80" spans="6:66" x14ac:dyDescent="0.15">
      <c r="F80" s="8">
        <f>[1]节奏总纲!F80</f>
        <v>78</v>
      </c>
      <c r="G80" s="8">
        <f>[1]节奏总纲!G80</f>
        <v>221.86094420380775</v>
      </c>
      <c r="N80" s="8">
        <f>[1]节奏总纲!N80</f>
        <v>87</v>
      </c>
      <c r="O80" s="8">
        <v>77</v>
      </c>
      <c r="P80" s="8">
        <f>[1]节奏总纲!P80</f>
        <v>206.93661346719625</v>
      </c>
      <c r="Q80" s="8">
        <f>[1]节奏总纲!Q80</f>
        <v>179.12433261720508</v>
      </c>
      <c r="R80" s="8">
        <f>[1]节奏总纲!R80</f>
        <v>146.53181599612165</v>
      </c>
      <c r="S80" s="8">
        <f>[1]节奏总纲!S80</f>
        <v>107.42079605082158</v>
      </c>
      <c r="T80" s="8">
        <f>[1]节奏总纲!T80</f>
        <v>59.535663694512365</v>
      </c>
      <c r="V80" s="8">
        <v>77</v>
      </c>
      <c r="W80" s="8">
        <f>[1]节奏总纲!W80</f>
        <v>13.924892953865339</v>
      </c>
      <c r="X80" s="8">
        <f>[1]节奏总纲!X80</f>
        <v>12.149893201122524</v>
      </c>
      <c r="Y80" s="8">
        <f>[1]节奏总纲!Y80</f>
        <v>10.014626077042692</v>
      </c>
      <c r="Z80" s="8">
        <f>[1]节奏总纲!Z80</f>
        <v>7.3828213087621748</v>
      </c>
      <c r="AA80" s="8">
        <f>[1]节奏总纲!AA80</f>
        <v>3.8710834984677334</v>
      </c>
      <c r="AC80" s="8">
        <v>77</v>
      </c>
      <c r="AD80" s="8">
        <f>[1]节奏总纲!AD80</f>
        <v>62.849666392872081</v>
      </c>
      <c r="AE80" s="8">
        <f>[1]节奏总纲!AE80</f>
        <v>64.876252855711357</v>
      </c>
      <c r="AF80" s="8">
        <f>[1]节奏总纲!AF80</f>
        <v>67.747683715703729</v>
      </c>
      <c r="AG80" s="8">
        <f>[1]节奏总纲!AG80</f>
        <v>72.263232241847945</v>
      </c>
      <c r="AH80" s="8">
        <f>[1]节奏总纲!AH80</f>
        <v>80.83131279092018</v>
      </c>
      <c r="AZ80" s="8">
        <v>77</v>
      </c>
      <c r="BA80" s="8">
        <f>[1]节奏总纲!BA80</f>
        <v>36.273819023840659</v>
      </c>
      <c r="BB80" s="8">
        <f>[1]节奏总纲!BB80</f>
        <v>37.771225729249387</v>
      </c>
      <c r="BC80" s="8">
        <f>[1]节奏总纲!BC80</f>
        <v>39.700568750299212</v>
      </c>
      <c r="BD80" s="8">
        <f>[1]节奏总纲!BD80</f>
        <v>42.427494399390554</v>
      </c>
      <c r="BE80" s="8">
        <f>[1]节奏总纲!BE80</f>
        <v>47.12024662670057</v>
      </c>
      <c r="BI80" s="7">
        <v>77</v>
      </c>
      <c r="BJ80" s="8">
        <f>[1]节奏总纲!BJ80</f>
        <v>3.3999999999999981</v>
      </c>
      <c r="BK80" s="8">
        <f>[1]节奏总纲!BK80</f>
        <v>3.4679999999999982</v>
      </c>
      <c r="BL80" s="8">
        <f>[1]节奏总纲!BL80</f>
        <v>3.6039999999999983</v>
      </c>
      <c r="BM80" s="8">
        <f>[1]节奏总纲!BM80</f>
        <v>3.8759999999999977</v>
      </c>
      <c r="BN80" s="8">
        <f>[1]节奏总纲!BN80</f>
        <v>4.7599999999999971</v>
      </c>
    </row>
    <row r="81" spans="6:66" x14ac:dyDescent="0.15">
      <c r="F81" s="8">
        <f>[1]节奏总纲!F81</f>
        <v>79</v>
      </c>
      <c r="G81" s="8">
        <f>[1]节奏总纲!G81</f>
        <v>237.85644583342264</v>
      </c>
      <c r="N81" s="8">
        <f>[1]节奏总纲!N81</f>
        <v>88</v>
      </c>
      <c r="O81" s="8">
        <v>78</v>
      </c>
      <c r="P81" s="8">
        <f>[1]节奏总纲!P81</f>
        <v>221.86094420380775</v>
      </c>
      <c r="Q81" s="8">
        <f>[1]节奏总纲!Q81</f>
        <v>192.04283330281601</v>
      </c>
      <c r="R81" s="8">
        <f>[1]节奏总纲!R81</f>
        <v>157.23285115723854</v>
      </c>
      <c r="S81" s="8">
        <f>[1]节奏总纲!S81</f>
        <v>115.1680161361966</v>
      </c>
      <c r="T81" s="8">
        <f>[1]节奏总纲!T81</f>
        <v>63.651904892072437</v>
      </c>
      <c r="V81" s="8">
        <v>78</v>
      </c>
      <c r="W81" s="8">
        <f>[1]节奏总纲!W81</f>
        <v>14.924330736611495</v>
      </c>
      <c r="X81" s="8">
        <f>[1]节奏总纲!X81</f>
        <v>12.918500685610923</v>
      </c>
      <c r="Y81" s="8">
        <f>[1]节奏总纲!Y81</f>
        <v>10.701035161116891</v>
      </c>
      <c r="Z81" s="8">
        <f>[1]节奏总纲!Z81</f>
        <v>7.7472200853750195</v>
      </c>
      <c r="AA81" s="8">
        <f>[1]节奏总纲!AA81</f>
        <v>4.1162411975600719</v>
      </c>
      <c r="AC81" s="8">
        <v>78</v>
      </c>
      <c r="AD81" s="8">
        <f>[1]节奏总纲!AD81</f>
        <v>63.036560194527354</v>
      </c>
      <c r="AE81" s="8">
        <f>[1]节奏总纲!AE81</f>
        <v>65.061438622789353</v>
      </c>
      <c r="AF81" s="8">
        <f>[1]节奏总纲!AF81</f>
        <v>67.949370145082256</v>
      </c>
      <c r="AG81" s="8">
        <f>[1]节奏总纲!AG81</f>
        <v>72.449509899839711</v>
      </c>
      <c r="AH81" s="8">
        <f>[1]节奏总纲!AH81</f>
        <v>81.026624803116562</v>
      </c>
      <c r="AZ81" s="8">
        <v>78</v>
      </c>
      <c r="BA81" s="8">
        <f>[1]节奏总纲!BA81</f>
        <v>36.357989752476364</v>
      </c>
      <c r="BB81" s="8">
        <f>[1]节奏总纲!BB81</f>
        <v>37.861979320321296</v>
      </c>
      <c r="BC81" s="8">
        <f>[1]节奏总纲!BC81</f>
        <v>39.790623261487418</v>
      </c>
      <c r="BD81" s="8">
        <f>[1]节奏总纲!BD81</f>
        <v>42.51427628670821</v>
      </c>
      <c r="BE81" s="8">
        <f>[1]节奏总纲!BE81</f>
        <v>47.203396779992147</v>
      </c>
      <c r="BI81" s="7">
        <v>78</v>
      </c>
      <c r="BJ81" s="8">
        <f>[1]节奏总纲!BJ81</f>
        <v>3.4333333333333313</v>
      </c>
      <c r="BK81" s="8">
        <f>[1]节奏总纲!BK81</f>
        <v>3.501999999999998</v>
      </c>
      <c r="BL81" s="8">
        <f>[1]节奏总纲!BL81</f>
        <v>3.6393333333333313</v>
      </c>
      <c r="BM81" s="8">
        <f>[1]节奏总纲!BM81</f>
        <v>3.9139999999999975</v>
      </c>
      <c r="BN81" s="8">
        <f>[1]节奏总纲!BN81</f>
        <v>4.806666666666664</v>
      </c>
    </row>
    <row r="82" spans="6:66" x14ac:dyDescent="0.15">
      <c r="F82" s="8">
        <f>[1]节奏总纲!F82</f>
        <v>80</v>
      </c>
      <c r="G82" s="8">
        <f>[1]节奏总纲!G82</f>
        <v>255</v>
      </c>
      <c r="N82" s="8">
        <f>[1]节奏总纲!N82</f>
        <v>89</v>
      </c>
      <c r="O82" s="8">
        <v>79</v>
      </c>
      <c r="P82" s="8">
        <f>[1]节奏总纲!P82</f>
        <v>237.85644583342264</v>
      </c>
      <c r="Q82" s="8">
        <f>[1]节奏总纲!Q82</f>
        <v>206.07882467007735</v>
      </c>
      <c r="R82" s="8">
        <f>[1]节奏总纲!R82</f>
        <v>168.73536267423003</v>
      </c>
      <c r="S82" s="8">
        <f>[1]节奏总纲!S82</f>
        <v>123.11449636337954</v>
      </c>
      <c r="T82" s="8">
        <f>[1]节奏总纲!T82</f>
        <v>68.122086086692235</v>
      </c>
      <c r="V82" s="8">
        <v>79</v>
      </c>
      <c r="W82" s="8">
        <f>[1]节奏总纲!W82</f>
        <v>15.995501629614893</v>
      </c>
      <c r="X82" s="8">
        <f>[1]节奏总纲!X82</f>
        <v>14.035991367261346</v>
      </c>
      <c r="Y82" s="8">
        <f>[1]节奏总纲!Y82</f>
        <v>11.50251151699149</v>
      </c>
      <c r="Z82" s="8">
        <f>[1]节奏总纲!Z82</f>
        <v>7.9464802271829456</v>
      </c>
      <c r="AA82" s="8">
        <f>[1]节奏总纲!AA82</f>
        <v>4.4701811946197978</v>
      </c>
      <c r="AC82" s="8">
        <v>79</v>
      </c>
      <c r="AD82" s="8">
        <f>[1]节奏总纲!AD82</f>
        <v>63.213386604241791</v>
      </c>
      <c r="AE82" s="8">
        <f>[1]节奏总纲!AE82</f>
        <v>65.23679566619937</v>
      </c>
      <c r="AF82" s="8">
        <f>[1]节奏总纲!AF82</f>
        <v>68.132712808893615</v>
      </c>
      <c r="AG82" s="8">
        <f>[1]节奏总纲!AG82</f>
        <v>72.635787557831478</v>
      </c>
      <c r="AH82" s="8">
        <f>[1]节奏总纲!AH82</f>
        <v>81.212704266341873</v>
      </c>
      <c r="AZ82" s="8">
        <v>79</v>
      </c>
      <c r="BA82" s="8">
        <f>[1]节奏总纲!BA82</f>
        <v>36.442160481112069</v>
      </c>
      <c r="BB82" s="8">
        <f>[1]节奏总纲!BB82</f>
        <v>37.952732911393213</v>
      </c>
      <c r="BC82" s="8">
        <f>[1]节奏总纲!BC82</f>
        <v>39.880677772675625</v>
      </c>
      <c r="BD82" s="8">
        <f>[1]节奏总纲!BD82</f>
        <v>42.601058174025873</v>
      </c>
      <c r="BE82" s="8">
        <f>[1]节奏总纲!BE82</f>
        <v>47.286546933283724</v>
      </c>
      <c r="BI82" s="7">
        <v>79</v>
      </c>
      <c r="BJ82" s="8">
        <f>[1]节奏总纲!BJ82</f>
        <v>3.4666666666666646</v>
      </c>
      <c r="BK82" s="8">
        <f>[1]节奏总纲!BK82</f>
        <v>3.5359999999999978</v>
      </c>
      <c r="BL82" s="8">
        <f>[1]节奏总纲!BL82</f>
        <v>3.6746666666666647</v>
      </c>
      <c r="BM82" s="8">
        <f>[1]节奏总纲!BM82</f>
        <v>3.9519999999999973</v>
      </c>
      <c r="BN82" s="8">
        <f>[1]节奏总纲!BN82</f>
        <v>4.8533333333333299</v>
      </c>
    </row>
    <row r="83" spans="6:66" x14ac:dyDescent="0.15">
      <c r="F83" s="8">
        <f>[1]节奏总纲!F83</f>
        <v>81</v>
      </c>
      <c r="G83" s="8">
        <f>[1]节奏总纲!G83</f>
        <v>273.37400640929098</v>
      </c>
      <c r="N83" s="8">
        <f>[1]节奏总纲!N83</f>
        <v>90</v>
      </c>
      <c r="O83" s="8">
        <v>80</v>
      </c>
      <c r="P83" s="8">
        <f>[1]节奏总纲!P83</f>
        <v>255</v>
      </c>
      <c r="Q83" s="8">
        <f>[1]节奏总纲!Q83</f>
        <v>221.08500000000001</v>
      </c>
      <c r="R83" s="8">
        <f>[1]节奏总纲!R83</f>
        <v>180.33600000000001</v>
      </c>
      <c r="S83" s="8">
        <f>[1]节奏总纲!S83</f>
        <v>131.58000000000001</v>
      </c>
      <c r="T83" s="8">
        <f>[1]节奏总纲!T83</f>
        <v>72.777000000000001</v>
      </c>
      <c r="V83" s="8">
        <v>80</v>
      </c>
      <c r="W83" s="8">
        <f>[1]节奏总纲!W83</f>
        <v>17.14355416657736</v>
      </c>
      <c r="X83" s="8">
        <f>[1]节奏总纲!X83</f>
        <v>15.006175329922655</v>
      </c>
      <c r="Y83" s="8">
        <f>[1]节奏总纲!Y83</f>
        <v>11.600637325769981</v>
      </c>
      <c r="Z83" s="8">
        <f>[1]节奏总纲!Z83</f>
        <v>8.4655036366204683</v>
      </c>
      <c r="AA83" s="8">
        <f>[1]节奏总纲!AA83</f>
        <v>4.6549139133077659</v>
      </c>
      <c r="AC83" s="8">
        <v>80</v>
      </c>
      <c r="AD83" s="8">
        <f>[1]节奏总纲!AD83</f>
        <v>63.39021301395622</v>
      </c>
      <c r="AE83" s="8">
        <f>[1]节奏总纲!AE83</f>
        <v>65.412152709609373</v>
      </c>
      <c r="AF83" s="8">
        <f>[1]节奏总纲!AF83</f>
        <v>68.309907165737044</v>
      </c>
      <c r="AG83" s="8">
        <f>[1]节奏总纲!AG83</f>
        <v>72.822065215823244</v>
      </c>
      <c r="AH83" s="8">
        <f>[1]节奏总纲!AH83</f>
        <v>81.398783729567185</v>
      </c>
      <c r="AZ83" s="8">
        <v>80</v>
      </c>
      <c r="BA83" s="8">
        <f>[1]节奏总纲!BA83</f>
        <v>36.526331209747774</v>
      </c>
      <c r="BB83" s="8">
        <f>[1]节奏总纲!BB83</f>
        <v>38.037513426486328</v>
      </c>
      <c r="BC83" s="8">
        <f>[1]节奏总纲!BC83</f>
        <v>39.970732283863832</v>
      </c>
      <c r="BD83" s="8">
        <f>[1]节奏总纲!BD83</f>
        <v>42.687840061343536</v>
      </c>
      <c r="BE83" s="8">
        <f>[1]节奏总纲!BE83</f>
        <v>47.3696970865753</v>
      </c>
      <c r="BI83" s="10">
        <v>80</v>
      </c>
      <c r="BJ83" s="8">
        <f>[1]节奏总纲!BJ83</f>
        <v>3.4999999999999978</v>
      </c>
      <c r="BK83" s="8">
        <f>[1]节奏总纲!BK83</f>
        <v>3.5699999999999976</v>
      </c>
      <c r="BL83" s="8">
        <f>[1]节奏总纲!BL83</f>
        <v>3.7099999999999977</v>
      </c>
      <c r="BM83" s="8">
        <f>[1]节奏总纲!BM83</f>
        <v>3.9899999999999971</v>
      </c>
      <c r="BN83" s="8">
        <f>[1]节奏总纲!BN83</f>
        <v>4.8999999999999968</v>
      </c>
    </row>
    <row r="84" spans="6:66" x14ac:dyDescent="0.15">
      <c r="F84" s="8">
        <f>[1]节奏总纲!F84</f>
        <v>82</v>
      </c>
      <c r="G84" s="8">
        <f>[1]节奏总纲!G84</f>
        <v>293.06677887924064</v>
      </c>
      <c r="N84" s="8">
        <f>[1]节奏总纲!N84</f>
        <v>91</v>
      </c>
      <c r="O84" s="8">
        <v>81</v>
      </c>
      <c r="P84" s="8">
        <f>[1]节奏总纲!P84</f>
        <v>273.37400640929098</v>
      </c>
      <c r="Q84" s="8">
        <f>[1]节奏总纲!Q84</f>
        <v>236.35916594147301</v>
      </c>
      <c r="R84" s="8">
        <f>[1]节奏总纲!R84</f>
        <v>192.67399971726829</v>
      </c>
      <c r="S84" s="8">
        <f>[1]节奏总纲!S84</f>
        <v>140.76027590014394</v>
      </c>
      <c r="T84" s="8">
        <f>[1]节奏总纲!T84</f>
        <v>77.856917025366073</v>
      </c>
      <c r="V84" s="8">
        <v>81</v>
      </c>
      <c r="W84" s="8">
        <f>[1]节奏总纲!W84</f>
        <v>18.374006409290985</v>
      </c>
      <c r="X84" s="8">
        <f>[1]节奏总纲!X84</f>
        <v>15.274165941473001</v>
      </c>
      <c r="Y84" s="8">
        <f>[1]节奏总纲!Y84</f>
        <v>12.337999717268275</v>
      </c>
      <c r="Z84" s="8">
        <f>[1]节奏总纲!Z84</f>
        <v>9.1802759001439256</v>
      </c>
      <c r="AA84" s="8">
        <f>[1]节奏总纲!AA84</f>
        <v>5.0799170253660719</v>
      </c>
      <c r="AC84" s="8">
        <v>81</v>
      </c>
      <c r="AD84" s="8">
        <f>[1]节奏总纲!AD84</f>
        <v>63.567039423670657</v>
      </c>
      <c r="AE84" s="8">
        <f>[1]节奏总纲!AE84</f>
        <v>65.58750975301939</v>
      </c>
      <c r="AF84" s="8">
        <f>[1]节奏总纲!AF84</f>
        <v>68.487101522580488</v>
      </c>
      <c r="AG84" s="8">
        <f>[1]节奏总纲!AG84</f>
        <v>73.007572199822363</v>
      </c>
      <c r="AH84" s="8">
        <f>[1]节奏总纲!AH84</f>
        <v>81.584863192792497</v>
      </c>
      <c r="AZ84" s="8">
        <v>81</v>
      </c>
      <c r="BA84" s="8">
        <f>[1]节奏总纲!BA84</f>
        <v>36.610501938383479</v>
      </c>
      <c r="BB84" s="8">
        <f>[1]节奏总纲!BB84</f>
        <v>38.11580158428373</v>
      </c>
      <c r="BC84" s="8">
        <f>[1]节奏总纲!BC84</f>
        <v>40.052446592012309</v>
      </c>
      <c r="BD84" s="8">
        <f>[1]节奏总纲!BD84</f>
        <v>42.774621948661192</v>
      </c>
      <c r="BE84" s="8">
        <f>[1]节奏总纲!BE84</f>
        <v>47.452847239866877</v>
      </c>
      <c r="BI84" s="7">
        <v>81</v>
      </c>
      <c r="BJ84" s="8">
        <f>[1]节奏总纲!BJ84</f>
        <v>3.4999999999999978</v>
      </c>
      <c r="BK84" s="8">
        <f>[1]节奏总纲!BK84</f>
        <v>3.5699999999999976</v>
      </c>
      <c r="BL84" s="8">
        <f>[1]节奏总纲!BL84</f>
        <v>3.7099999999999977</v>
      </c>
      <c r="BM84" s="8">
        <f>[1]节奏总纲!BM84</f>
        <v>3.9899999999999971</v>
      </c>
      <c r="BN84" s="8">
        <f>[1]节奏总纲!BN84</f>
        <v>4.8999999999999968</v>
      </c>
    </row>
    <row r="85" spans="6:66" x14ac:dyDescent="0.15">
      <c r="F85" s="8">
        <f>[1]节奏总纲!F85</f>
        <v>83</v>
      </c>
      <c r="G85" s="8">
        <f>[1]节奏总纲!G85</f>
        <v>314.1729698162988</v>
      </c>
      <c r="N85" s="8">
        <f>[1]节奏总纲!N85</f>
        <v>92</v>
      </c>
      <c r="O85" s="8">
        <v>82</v>
      </c>
      <c r="P85" s="8">
        <f>[1]节奏总纲!P85</f>
        <v>293.06677887924064</v>
      </c>
      <c r="Q85" s="8">
        <f>[1]节奏总纲!Q85</f>
        <v>253.15108359588808</v>
      </c>
      <c r="R85" s="8">
        <f>[1]节奏总纲!R85</f>
        <v>206.37762568676126</v>
      </c>
      <c r="S85" s="8">
        <f>[1]节奏总纲!S85</f>
        <v>150.81216441125721</v>
      </c>
      <c r="T85" s="8">
        <f>[1]节奏总纲!T85</f>
        <v>83.230965201704336</v>
      </c>
      <c r="V85" s="8">
        <v>82</v>
      </c>
      <c r="W85" s="8">
        <f>[1]节奏总纲!W85</f>
        <v>19.692772469949659</v>
      </c>
      <c r="X85" s="8">
        <f>[1]节奏总纲!X85</f>
        <v>16.791917654415073</v>
      </c>
      <c r="Y85" s="8">
        <f>[1]节奏总纲!Y85</f>
        <v>13.703625969492975</v>
      </c>
      <c r="Z85" s="8">
        <f>[1]节奏总纲!Z85</f>
        <v>10.051888511113276</v>
      </c>
      <c r="AA85" s="8">
        <f>[1]节奏总纲!AA85</f>
        <v>5.3740481763382633</v>
      </c>
      <c r="AC85" s="8">
        <v>82</v>
      </c>
      <c r="AD85" s="8">
        <f>[1]节奏总纲!AD85</f>
        <v>63.743865833385094</v>
      </c>
      <c r="AE85" s="8">
        <f>[1]节奏总纲!AE85</f>
        <v>65.762866796429392</v>
      </c>
      <c r="AF85" s="8">
        <f>[1]节奏总纲!AF85</f>
        <v>68.664295879423918</v>
      </c>
      <c r="AG85" s="8">
        <f>[1]节奏总纲!AG85</f>
        <v>73.176642436293761</v>
      </c>
      <c r="AH85" s="8">
        <f>[1]节奏总纲!AH85</f>
        <v>81.770942656017823</v>
      </c>
      <c r="AZ85" s="8">
        <v>82</v>
      </c>
      <c r="BA85" s="8">
        <f>[1]节奏总纲!BA85</f>
        <v>36.694672667019191</v>
      </c>
      <c r="BB85" s="8">
        <f>[1]节奏总纲!BB85</f>
        <v>38.194089742081125</v>
      </c>
      <c r="BC85" s="8">
        <f>[1]节奏总纲!BC85</f>
        <v>40.130145246845366</v>
      </c>
      <c r="BD85" s="8">
        <f>[1]节奏总纲!BD85</f>
        <v>42.861403835978855</v>
      </c>
      <c r="BE85" s="8">
        <f>[1]节奏总纲!BE85</f>
        <v>47.535997393158453</v>
      </c>
      <c r="BI85" s="7">
        <v>82</v>
      </c>
      <c r="BJ85" s="8">
        <f>[1]节奏总纲!BJ85</f>
        <v>3.4999999999999978</v>
      </c>
      <c r="BK85" s="8">
        <f>[1]节奏总纲!BK85</f>
        <v>3.5699999999999976</v>
      </c>
      <c r="BL85" s="8">
        <f>[1]节奏总纲!BL85</f>
        <v>3.7099999999999977</v>
      </c>
      <c r="BM85" s="8">
        <f>[1]节奏总纲!BM85</f>
        <v>3.9899999999999971</v>
      </c>
      <c r="BN85" s="8">
        <f>[1]节奏总纲!BN85</f>
        <v>4.8999999999999968</v>
      </c>
    </row>
    <row r="86" spans="6:66" x14ac:dyDescent="0.15">
      <c r="F86" s="8">
        <f>[1]节奏总纲!F86</f>
        <v>84</v>
      </c>
      <c r="G86" s="8">
        <f>[1]节奏总纲!G86</f>
        <v>336.79402515786086</v>
      </c>
      <c r="N86" s="8">
        <f>[1]节奏总纲!N86</f>
        <v>93</v>
      </c>
      <c r="O86" s="8">
        <v>83</v>
      </c>
      <c r="P86" s="8">
        <f>[1]节奏总纲!P86</f>
        <v>314.1729698162988</v>
      </c>
      <c r="Q86" s="8">
        <f>[1]节奏总纲!Q86</f>
        <v>271.53969781222702</v>
      </c>
      <c r="R86" s="8">
        <f>[1]节奏总纲!R86</f>
        <v>221.55477831445393</v>
      </c>
      <c r="S86" s="8">
        <f>[1]节奏总纲!S86</f>
        <v>161.57915837652246</v>
      </c>
      <c r="T86" s="8">
        <f>[1]节奏总纲!T86</f>
        <v>89.193706130847232</v>
      </c>
      <c r="V86" s="8">
        <v>83</v>
      </c>
      <c r="W86" s="8">
        <f>[1]节奏总纲!W86</f>
        <v>21.106190937058159</v>
      </c>
      <c r="X86" s="8">
        <f>[1]节奏总纲!X86</f>
        <v>18.388614216338937</v>
      </c>
      <c r="Y86" s="8">
        <f>[1]节奏总纲!Y86</f>
        <v>15.177152627692664</v>
      </c>
      <c r="Z86" s="8">
        <f>[1]节奏总纲!Z86</f>
        <v>10.766993965265243</v>
      </c>
      <c r="AA86" s="8">
        <f>[1]节奏总纲!AA86</f>
        <v>5.9627409291428961</v>
      </c>
      <c r="AC86" s="8">
        <v>83</v>
      </c>
      <c r="AD86" s="8">
        <f>[1]节奏总纲!AD86</f>
        <v>63.920692243099523</v>
      </c>
      <c r="AE86" s="8">
        <f>[1]节奏总纲!AE86</f>
        <v>65.938223839839395</v>
      </c>
      <c r="AF86" s="8">
        <f>[1]节奏总纲!AF86</f>
        <v>68.841490236267347</v>
      </c>
      <c r="AG86" s="8">
        <f>[1]节奏总纲!AG86</f>
        <v>73.34571267276516</v>
      </c>
      <c r="AH86" s="8">
        <f>[1]节奏总纲!AH86</f>
        <v>81.957022119243135</v>
      </c>
      <c r="AZ86" s="8">
        <v>83</v>
      </c>
      <c r="BA86" s="8">
        <f>[1]节奏总纲!BA86</f>
        <v>36.778843395654896</v>
      </c>
      <c r="BB86" s="8">
        <f>[1]节奏总纲!BB86</f>
        <v>38.272377899878528</v>
      </c>
      <c r="BC86" s="8">
        <f>[1]节奏总纲!BC86</f>
        <v>40.207843901678423</v>
      </c>
      <c r="BD86" s="8">
        <f>[1]节奏总纲!BD86</f>
        <v>42.948185723296518</v>
      </c>
      <c r="BE86" s="8">
        <f>[1]节奏总纲!BE86</f>
        <v>47.619147546450023</v>
      </c>
      <c r="BI86" s="7">
        <v>83</v>
      </c>
      <c r="BJ86" s="8">
        <f>[1]节奏总纲!BJ86</f>
        <v>3.4999999999999978</v>
      </c>
      <c r="BK86" s="8">
        <f>[1]节奏总纲!BK86</f>
        <v>3.5699999999999976</v>
      </c>
      <c r="BL86" s="8">
        <f>[1]节奏总纲!BL86</f>
        <v>3.7099999999999977</v>
      </c>
      <c r="BM86" s="8">
        <f>[1]节奏总纲!BM86</f>
        <v>3.9899999999999971</v>
      </c>
      <c r="BN86" s="8">
        <f>[1]节奏总纲!BN86</f>
        <v>4.8999999999999968</v>
      </c>
    </row>
    <row r="87" spans="6:66" x14ac:dyDescent="0.15">
      <c r="F87" s="8">
        <f>[1]节奏总纲!F87</f>
        <v>85</v>
      </c>
      <c r="G87" s="8">
        <f>[1]节奏总纲!G87</f>
        <v>361.0386719675123</v>
      </c>
      <c r="N87" s="8">
        <f>[1]节奏总纲!N87</f>
        <v>94</v>
      </c>
      <c r="O87" s="8">
        <v>84</v>
      </c>
      <c r="P87" s="8">
        <f>[1]节奏总纲!P87</f>
        <v>336.79402515786086</v>
      </c>
      <c r="Q87" s="8">
        <f>[1]节奏总纲!Q87</f>
        <v>291.2594729565181</v>
      </c>
      <c r="R87" s="8">
        <f>[1]节奏总纲!R87</f>
        <v>237.27139072371298</v>
      </c>
      <c r="S87" s="8">
        <f>[1]节奏总纲!S87</f>
        <v>172.97741132107731</v>
      </c>
      <c r="T87" s="8">
        <f>[1]节奏总纲!T87</f>
        <v>95.64950314483248</v>
      </c>
      <c r="V87" s="8">
        <v>84</v>
      </c>
      <c r="W87" s="8">
        <f>[1]节奏总纲!W87</f>
        <v>22.621055341562055</v>
      </c>
      <c r="X87" s="8">
        <f>[1]节奏总纲!X87</f>
        <v>19.719775144291077</v>
      </c>
      <c r="Y87" s="8">
        <f>[1]节奏总纲!Y87</f>
        <v>15.716612409259056</v>
      </c>
      <c r="Z87" s="8">
        <f>[1]节奏总纲!Z87</f>
        <v>11.398252944554855</v>
      </c>
      <c r="AA87" s="8">
        <f>[1]节奏总纲!AA87</f>
        <v>6.4557970139852472</v>
      </c>
      <c r="AC87" s="8">
        <v>84</v>
      </c>
      <c r="AD87" s="8">
        <f>[1]节奏总纲!AD87</f>
        <v>64.090988120365651</v>
      </c>
      <c r="AE87" s="8">
        <f>[1]节奏总纲!AE87</f>
        <v>66.105889403880397</v>
      </c>
      <c r="AF87" s="8">
        <f>[1]节奏总纲!AF87</f>
        <v>69.01697485309198</v>
      </c>
      <c r="AG87" s="8">
        <f>[1]节奏总纲!AG87</f>
        <v>73.514782909236544</v>
      </c>
      <c r="AH87" s="8">
        <f>[1]节奏总纲!AH87</f>
        <v>82.128973371044353</v>
      </c>
      <c r="AZ87" s="8">
        <v>84</v>
      </c>
      <c r="BA87" s="8">
        <f>[1]节奏总纲!BA87</f>
        <v>36.863014124290601</v>
      </c>
      <c r="BB87" s="8">
        <f>[1]节奏总纲!BB87</f>
        <v>38.35066605767593</v>
      </c>
      <c r="BC87" s="8">
        <f>[1]节奏总纲!BC87</f>
        <v>40.28554255651148</v>
      </c>
      <c r="BD87" s="8">
        <f>[1]节奏总纲!BD87</f>
        <v>43.030177309109042</v>
      </c>
      <c r="BE87" s="8">
        <f>[1]节奏总纲!BE87</f>
        <v>47.7022976997416</v>
      </c>
      <c r="BI87" s="7">
        <v>84</v>
      </c>
      <c r="BJ87" s="8">
        <f>[1]节奏总纲!BJ87</f>
        <v>3.4999999999999978</v>
      </c>
      <c r="BK87" s="8">
        <f>[1]节奏总纲!BK87</f>
        <v>3.5699999999999976</v>
      </c>
      <c r="BL87" s="8">
        <f>[1]节奏总纲!BL87</f>
        <v>3.7099999999999977</v>
      </c>
      <c r="BM87" s="8">
        <f>[1]节奏总纲!BM87</f>
        <v>3.9899999999999971</v>
      </c>
      <c r="BN87" s="8">
        <f>[1]节奏总纲!BN87</f>
        <v>4.8999999999999968</v>
      </c>
    </row>
    <row r="88" spans="6:66" x14ac:dyDescent="0.15">
      <c r="F88" s="8">
        <f>[1]节奏总纲!F88</f>
        <v>86</v>
      </c>
      <c r="G88" s="8">
        <f>[1]节奏总纲!G88</f>
        <v>387.02344102666189</v>
      </c>
      <c r="N88" s="8">
        <f>[1]节奏总纲!N88</f>
        <v>95</v>
      </c>
      <c r="O88" s="8">
        <v>85</v>
      </c>
      <c r="P88" s="8">
        <f>[1]节奏总纲!P88</f>
        <v>361.0386719675123</v>
      </c>
      <c r="Q88" s="8">
        <f>[1]节奏总纲!Q88</f>
        <v>311.72078937675008</v>
      </c>
      <c r="R88" s="8">
        <f>[1]节奏总纲!R88</f>
        <v>253.91849799475142</v>
      </c>
      <c r="S88" s="8">
        <f>[1]节奏总纲!S88</f>
        <v>185.57387739130132</v>
      </c>
      <c r="T88" s="8">
        <f>[1]节奏总纲!T88</f>
        <v>102.53498283877349</v>
      </c>
      <c r="V88" s="8">
        <v>85</v>
      </c>
      <c r="W88" s="8">
        <f>[1]节奏总纲!W88</f>
        <v>24.244646809651442</v>
      </c>
      <c r="X88" s="8">
        <f>[1]节奏总纲!X88</f>
        <v>20.461316420231981</v>
      </c>
      <c r="Y88" s="8">
        <f>[1]节奏总纲!Y88</f>
        <v>16.647107271038436</v>
      </c>
      <c r="Z88" s="8">
        <f>[1]节奏总纲!Z88</f>
        <v>12.596466070224011</v>
      </c>
      <c r="AA88" s="8">
        <f>[1]节奏总纲!AA88</f>
        <v>6.8854796939410079</v>
      </c>
      <c r="AC88" s="8">
        <v>85</v>
      </c>
      <c r="AD88" s="8">
        <f>[1]节奏总纲!AD88</f>
        <v>64.255972994404218</v>
      </c>
      <c r="AE88" s="8">
        <f>[1]节奏总纲!AE88</f>
        <v>66.269371604948859</v>
      </c>
      <c r="AF88" s="8">
        <f>[1]节奏总纲!AF88</f>
        <v>69.17795498031839</v>
      </c>
      <c r="AG88" s="8">
        <f>[1]节奏总纲!AG88</f>
        <v>73.683853145707943</v>
      </c>
      <c r="AH88" s="8">
        <f>[1]节奏总纲!AH88</f>
        <v>82.296681479091191</v>
      </c>
      <c r="AZ88" s="8">
        <v>85</v>
      </c>
      <c r="BA88" s="8">
        <f>[1]节奏总纲!BA88</f>
        <v>36.947184852926306</v>
      </c>
      <c r="BB88" s="8">
        <f>[1]节奏总纲!BB88</f>
        <v>38.428954215473325</v>
      </c>
      <c r="BC88" s="8">
        <f>[1]节奏总纲!BC88</f>
        <v>40.363241211344537</v>
      </c>
      <c r="BD88" s="8">
        <f>[1]节奏总纲!BD88</f>
        <v>43.105070725978337</v>
      </c>
      <c r="BE88" s="8">
        <f>[1]节奏总纲!BE88</f>
        <v>47.785447853033176</v>
      </c>
      <c r="BI88" s="7">
        <v>85</v>
      </c>
      <c r="BJ88" s="8">
        <f>[1]节奏总纲!BJ88</f>
        <v>3.4999999999999978</v>
      </c>
      <c r="BK88" s="8">
        <f>[1]节奏总纲!BK88</f>
        <v>3.5699999999999976</v>
      </c>
      <c r="BL88" s="8">
        <f>[1]节奏总纲!BL88</f>
        <v>3.7099999999999977</v>
      </c>
      <c r="BM88" s="8">
        <f>[1]节奏总纲!BM88</f>
        <v>3.9899999999999971</v>
      </c>
      <c r="BN88" s="8">
        <f>[1]节奏总纲!BN88</f>
        <v>4.8999999999999968</v>
      </c>
    </row>
    <row r="89" spans="6:66" x14ac:dyDescent="0.15">
      <c r="F89" s="8">
        <f>[1]节奏总纲!F89</f>
        <v>87</v>
      </c>
      <c r="G89" s="8">
        <f>[1]节奏总纲!G89</f>
        <v>414.87322693439216</v>
      </c>
      <c r="N89" s="8">
        <f>[1]节奏总纲!N89</f>
        <v>96</v>
      </c>
      <c r="O89" s="8">
        <v>86</v>
      </c>
      <c r="P89" s="8">
        <f>[1]节奏总纲!P89</f>
        <v>387.02344102666189</v>
      </c>
      <c r="Q89" s="8">
        <f>[1]节奏总纲!Q89</f>
        <v>334.00122960600919</v>
      </c>
      <c r="R89" s="8">
        <f>[1]节奏总纲!R89</f>
        <v>272.23228841815398</v>
      </c>
      <c r="S89" s="8">
        <f>[1]节奏总纲!S89</f>
        <v>199.39447681693619</v>
      </c>
      <c r="T89" s="8">
        <f>[1]节奏总纲!T89</f>
        <v>108.94709864900531</v>
      </c>
      <c r="V89" s="8">
        <v>86</v>
      </c>
      <c r="W89" s="8">
        <f>[1]节奏总纲!W89</f>
        <v>25.984769059149585</v>
      </c>
      <c r="X89" s="8">
        <f>[1]节奏总纲!X89</f>
        <v>22.280440229259113</v>
      </c>
      <c r="Y89" s="8">
        <f>[1]节奏总纲!Y89</f>
        <v>18.313790423402565</v>
      </c>
      <c r="Z89" s="8">
        <f>[1]节奏总纲!Z89</f>
        <v>13.820599425634867</v>
      </c>
      <c r="AA89" s="8">
        <f>[1]节奏总纲!AA89</f>
        <v>6.4121158102318248</v>
      </c>
      <c r="AC89" s="8">
        <v>86</v>
      </c>
      <c r="AD89" s="8">
        <f>[1]节奏总纲!AD89</f>
        <v>64.420957868442798</v>
      </c>
      <c r="AE89" s="8">
        <f>[1]节奏总纲!AE89</f>
        <v>66.43285380601732</v>
      </c>
      <c r="AF89" s="8">
        <f>[1]节奏总纲!AF89</f>
        <v>69.338935107544785</v>
      </c>
      <c r="AG89" s="8">
        <f>[1]节奏总纲!AG89</f>
        <v>73.852923382179341</v>
      </c>
      <c r="AH89" s="8">
        <f>[1]节奏总纲!AH89</f>
        <v>82.464389587138029</v>
      </c>
      <c r="AZ89" s="8">
        <v>86</v>
      </c>
      <c r="BA89" s="8">
        <f>[1]节奏总纲!BA89</f>
        <v>37.027046282459708</v>
      </c>
      <c r="BB89" s="8">
        <f>[1]节奏总纲!BB89</f>
        <v>38.507242373270728</v>
      </c>
      <c r="BC89" s="8">
        <f>[1]节奏总纲!BC89</f>
        <v>40.440939866177594</v>
      </c>
      <c r="BD89" s="8">
        <f>[1]节奏总纲!BD89</f>
        <v>43.179964142847631</v>
      </c>
      <c r="BE89" s="8">
        <f>[1]节奏总纲!BE89</f>
        <v>47.868598006324753</v>
      </c>
      <c r="BI89" s="7">
        <v>86</v>
      </c>
      <c r="BJ89" s="8">
        <f>[1]节奏总纲!BJ89</f>
        <v>3.4999999999999978</v>
      </c>
      <c r="BK89" s="8">
        <f>[1]节奏总纲!BK89</f>
        <v>3.5699999999999976</v>
      </c>
      <c r="BL89" s="8">
        <f>[1]节奏总纲!BL89</f>
        <v>3.7099999999999977</v>
      </c>
      <c r="BM89" s="8">
        <f>[1]节奏总纲!BM89</f>
        <v>3.9899999999999971</v>
      </c>
      <c r="BN89" s="8">
        <f>[1]节奏总纲!BN89</f>
        <v>4.8999999999999968</v>
      </c>
    </row>
    <row r="90" spans="6:66" x14ac:dyDescent="0.15">
      <c r="F90" s="8">
        <f>[1]节奏总纲!F90</f>
        <v>88</v>
      </c>
      <c r="G90" s="8">
        <f>[1]节奏总纲!G90</f>
        <v>444.72188840761549</v>
      </c>
      <c r="N90" s="8">
        <f>[1]节奏总纲!N90</f>
        <v>97</v>
      </c>
      <c r="O90" s="8">
        <v>87</v>
      </c>
      <c r="P90" s="8">
        <f>[1]节奏总纲!P90</f>
        <v>414.87322693439216</v>
      </c>
      <c r="Q90" s="8">
        <f>[1]节奏总纲!Q90</f>
        <v>358.28451878054108</v>
      </c>
      <c r="R90" s="8">
        <f>[1]节奏总纲!R90</f>
        <v>292.4026503433596</v>
      </c>
      <c r="S90" s="8">
        <f>[1]节奏总纲!S90</f>
        <v>212.58104148118252</v>
      </c>
      <c r="T90" s="8">
        <f>[1]节奏总纲!T90</f>
        <v>115.74963031469542</v>
      </c>
      <c r="V90" s="8">
        <v>87</v>
      </c>
      <c r="W90" s="8">
        <f>[1]节奏总纲!W90</f>
        <v>27.849785907730279</v>
      </c>
      <c r="X90" s="8">
        <f>[1]节奏总纲!X90</f>
        <v>24.283289174531888</v>
      </c>
      <c r="Y90" s="8">
        <f>[1]节奏总纲!Y90</f>
        <v>20.170361925205611</v>
      </c>
      <c r="Z90" s="8">
        <f>[1]节奏总纲!Z90</f>
        <v>13.186564664246333</v>
      </c>
      <c r="AA90" s="8">
        <f>[1]节奏总纲!AA90</f>
        <v>6.8025316656901111</v>
      </c>
      <c r="AC90" s="8">
        <v>87</v>
      </c>
      <c r="AD90" s="8">
        <f>[1]节奏总纲!AD90</f>
        <v>64.585942742481365</v>
      </c>
      <c r="AE90" s="8">
        <f>[1]节奏总纲!AE90</f>
        <v>66.596336007085796</v>
      </c>
      <c r="AF90" s="8">
        <f>[1]节奏总纲!AF90</f>
        <v>69.49991523477118</v>
      </c>
      <c r="AG90" s="8">
        <f>[1]节奏总纲!AG90</f>
        <v>74.02050499447661</v>
      </c>
      <c r="AH90" s="8">
        <f>[1]节奏总纲!AH90</f>
        <v>82.632097695184868</v>
      </c>
      <c r="AZ90" s="8">
        <v>87</v>
      </c>
      <c r="BA90" s="8">
        <f>[1]节奏总纲!BA90</f>
        <v>37.099649155317238</v>
      </c>
      <c r="BB90" s="8">
        <f>[1]节奏总纲!BB90</f>
        <v>38.58553053106813</v>
      </c>
      <c r="BC90" s="8">
        <f>[1]节奏总纲!BC90</f>
        <v>40.518638521010651</v>
      </c>
      <c r="BD90" s="8">
        <f>[1]节奏总纲!BD90</f>
        <v>43.254857559716925</v>
      </c>
      <c r="BE90" s="8">
        <f>[1]节奏总纲!BE90</f>
        <v>47.951748159616329</v>
      </c>
      <c r="BI90" s="7">
        <v>87</v>
      </c>
      <c r="BJ90" s="8">
        <f>[1]节奏总纲!BJ90</f>
        <v>3.4999999999999978</v>
      </c>
      <c r="BK90" s="8">
        <f>[1]节奏总纲!BK90</f>
        <v>3.5699999999999976</v>
      </c>
      <c r="BL90" s="8">
        <f>[1]节奏总纲!BL90</f>
        <v>3.7099999999999977</v>
      </c>
      <c r="BM90" s="8">
        <f>[1]节奏总纲!BM90</f>
        <v>3.9899999999999971</v>
      </c>
      <c r="BN90" s="8">
        <f>[1]节奏总纲!BN90</f>
        <v>4.8999999999999968</v>
      </c>
    </row>
    <row r="91" spans="6:66" x14ac:dyDescent="0.15">
      <c r="F91" s="8">
        <f>[1]节奏总纲!F91</f>
        <v>89</v>
      </c>
      <c r="G91" s="8">
        <f>[1]节奏总纲!G91</f>
        <v>476.71289166684534</v>
      </c>
      <c r="N91" s="8">
        <f>[1]节奏总纲!N91</f>
        <v>98</v>
      </c>
      <c r="O91" s="8">
        <v>88</v>
      </c>
      <c r="P91" s="8">
        <f>[1]节奏总纲!P91</f>
        <v>444.72188840761549</v>
      </c>
      <c r="Q91" s="8">
        <f>[1]节奏总纲!Q91</f>
        <v>384.7733778502689</v>
      </c>
      <c r="R91" s="8">
        <f>[1]节奏总纲!R91</f>
        <v>312.90632068359827</v>
      </c>
      <c r="S91" s="8">
        <f>[1]节奏总纲!S91</f>
        <v>226.0076636887502</v>
      </c>
      <c r="T91" s="8">
        <f>[1]节奏总纲!T91</f>
        <v>123.1879630889095</v>
      </c>
      <c r="V91" s="8">
        <v>88</v>
      </c>
      <c r="W91" s="8">
        <f>[1]节奏总纲!W91</f>
        <v>29.848661473223331</v>
      </c>
      <c r="X91" s="8">
        <f>[1]节奏总纲!X91</f>
        <v>26.488859069727823</v>
      </c>
      <c r="Y91" s="8">
        <f>[1]节奏总纲!Y91</f>
        <v>20.503670340238671</v>
      </c>
      <c r="Z91" s="8">
        <f>[1]节奏总纲!Z91</f>
        <v>13.426622207567675</v>
      </c>
      <c r="AA91" s="8">
        <f>[1]节奏总纲!AA91</f>
        <v>7.438332774214075</v>
      </c>
      <c r="AC91" s="8">
        <v>88</v>
      </c>
      <c r="AD91" s="8">
        <f>[1]节奏总纲!AD91</f>
        <v>64.750927616519931</v>
      </c>
      <c r="AE91" s="8">
        <f>[1]节奏总纲!AE91</f>
        <v>66.759818208154257</v>
      </c>
      <c r="AF91" s="8">
        <f>[1]节奏总纲!AF91</f>
        <v>69.660895361997589</v>
      </c>
      <c r="AG91" s="8">
        <f>[1]节奏总纲!AG91</f>
        <v>74.178131818877702</v>
      </c>
      <c r="AH91" s="8">
        <f>[1]节奏总纲!AH91</f>
        <v>82.799805803231706</v>
      </c>
      <c r="AZ91" s="8">
        <v>88</v>
      </c>
      <c r="BA91" s="8">
        <f>[1]节奏总纲!BA91</f>
        <v>37.172252028174768</v>
      </c>
      <c r="BB91" s="8">
        <f>[1]节奏总纲!BB91</f>
        <v>38.663818688865533</v>
      </c>
      <c r="BC91" s="8">
        <f>[1]节奏总纲!BC91</f>
        <v>40.596337175843701</v>
      </c>
      <c r="BD91" s="8">
        <f>[1]节奏总纲!BD91</f>
        <v>43.329750976586219</v>
      </c>
      <c r="BE91" s="8">
        <f>[1]节奏总纲!BE91</f>
        <v>48.030128751164234</v>
      </c>
      <c r="BI91" s="7">
        <v>88</v>
      </c>
      <c r="BJ91" s="8">
        <f>[1]节奏总纲!BJ91</f>
        <v>3.4999999999999978</v>
      </c>
      <c r="BK91" s="8">
        <f>[1]节奏总纲!BK91</f>
        <v>3.5699999999999976</v>
      </c>
      <c r="BL91" s="8">
        <f>[1]节奏总纲!BL91</f>
        <v>3.7099999999999977</v>
      </c>
      <c r="BM91" s="8">
        <f>[1]节奏总纲!BM91</f>
        <v>3.9899999999999971</v>
      </c>
      <c r="BN91" s="8">
        <f>[1]节奏总纲!BN91</f>
        <v>4.8999999999999968</v>
      </c>
    </row>
    <row r="92" spans="6:66" x14ac:dyDescent="0.15">
      <c r="F92" s="8">
        <f>[1]节奏总纲!F92</f>
        <v>90</v>
      </c>
      <c r="G92" s="8">
        <f>[1]节奏总纲!G92</f>
        <v>511</v>
      </c>
      <c r="N92" s="8">
        <f>[1]节奏总纲!N92</f>
        <v>99</v>
      </c>
      <c r="O92" s="8">
        <v>89</v>
      </c>
      <c r="P92" s="8">
        <f>[1]节奏总纲!P92</f>
        <v>476.71289166684534</v>
      </c>
      <c r="Q92" s="8">
        <f>[1]节奏总纲!Q92</f>
        <v>411.78459582182103</v>
      </c>
      <c r="R92" s="8">
        <f>[1]节奏总纲!R92</f>
        <v>332.60258451595797</v>
      </c>
      <c r="S92" s="8">
        <f>[1]节奏总纲!S92</f>
        <v>240.31096868925673</v>
      </c>
      <c r="T92" s="8">
        <f>[1]节奏总纲!T92</f>
        <v>130.61933231671563</v>
      </c>
      <c r="V92" s="8">
        <v>89</v>
      </c>
      <c r="W92" s="8">
        <f>[1]节奏总纲!W92</f>
        <v>31.991003259229842</v>
      </c>
      <c r="X92" s="8">
        <f>[1]节奏总纲!X92</f>
        <v>27.011217971552128</v>
      </c>
      <c r="Y92" s="8">
        <f>[1]节奏总纲!Y92</f>
        <v>19.696263832359705</v>
      </c>
      <c r="Z92" s="8">
        <f>[1]节奏总纲!Z92</f>
        <v>14.303305000506526</v>
      </c>
      <c r="AA92" s="8">
        <f>[1]节奏总纲!AA92</f>
        <v>7.4313692278061296</v>
      </c>
      <c r="AC92" s="8">
        <v>89</v>
      </c>
      <c r="AD92" s="8">
        <f>[1]节奏总纲!AD92</f>
        <v>64.915912490558512</v>
      </c>
      <c r="AE92" s="8">
        <f>[1]节奏总纲!AE92</f>
        <v>66.923300409222719</v>
      </c>
      <c r="AF92" s="8">
        <f>[1]节奏总纲!AF92</f>
        <v>69.821875489223984</v>
      </c>
      <c r="AG92" s="8">
        <f>[1]节奏总纲!AG92</f>
        <v>74.335758643278794</v>
      </c>
      <c r="AH92" s="8">
        <f>[1]节奏总纲!AH92</f>
        <v>82.967513911278544</v>
      </c>
      <c r="AZ92" s="8">
        <v>89</v>
      </c>
      <c r="BA92" s="8">
        <f>[1]节奏总纲!BA92</f>
        <v>37.244854901032298</v>
      </c>
      <c r="BB92" s="8">
        <f>[1]节奏总纲!BB92</f>
        <v>38.742106846662928</v>
      </c>
      <c r="BC92" s="8">
        <f>[1]节奏总纲!BC92</f>
        <v>40.674035830676758</v>
      </c>
      <c r="BD92" s="8">
        <f>[1]节奏总纲!BD92</f>
        <v>43.404644393455513</v>
      </c>
      <c r="BE92" s="8">
        <f>[1]节奏总纲!BE92</f>
        <v>48.101914750802706</v>
      </c>
      <c r="BI92" s="7">
        <v>89</v>
      </c>
      <c r="BJ92" s="8">
        <f>[1]节奏总纲!BJ92</f>
        <v>3.4999999999999978</v>
      </c>
      <c r="BK92" s="8">
        <f>[1]节奏总纲!BK92</f>
        <v>3.5699999999999976</v>
      </c>
      <c r="BL92" s="8">
        <f>[1]节奏总纲!BL92</f>
        <v>3.7099999999999977</v>
      </c>
      <c r="BM92" s="8">
        <f>[1]节奏总纲!BM92</f>
        <v>3.9899999999999971</v>
      </c>
      <c r="BN92" s="8">
        <f>[1]节奏总纲!BN92</f>
        <v>4.8999999999999968</v>
      </c>
    </row>
    <row r="93" spans="6:66" x14ac:dyDescent="0.15">
      <c r="F93" s="8">
        <f>[1]节奏总纲!F93</f>
        <v>91</v>
      </c>
      <c r="G93" s="8">
        <f>[1]节奏总纲!G93</f>
        <v>547.74801281858208</v>
      </c>
      <c r="N93" s="8">
        <f>[1]节奏总纲!N93</f>
        <v>100</v>
      </c>
      <c r="O93" s="8">
        <v>90</v>
      </c>
      <c r="P93" s="8">
        <f>[1]节奏总纲!P93</f>
        <v>511</v>
      </c>
      <c r="Q93" s="8">
        <f>[1]节奏总纲!Q93</f>
        <v>438.13140000000004</v>
      </c>
      <c r="R93" s="8">
        <f>[1]节奏总纲!R93</f>
        <v>354.12299999999999</v>
      </c>
      <c r="S93" s="8">
        <f>[1]节奏总纲!S93</f>
        <v>254.88680000000002</v>
      </c>
      <c r="T93" s="8">
        <f>[1]节奏总纲!T93</f>
        <v>138.48100000000002</v>
      </c>
      <c r="V93" s="8">
        <v>90</v>
      </c>
      <c r="W93" s="8">
        <f>[1]节奏总纲!W93</f>
        <v>34.287108333154663</v>
      </c>
      <c r="X93" s="8">
        <f>[1]节奏总纲!X93</f>
        <v>26.346804178179013</v>
      </c>
      <c r="Y93" s="8">
        <f>[1]节奏总纲!Y93</f>
        <v>21.520415484042019</v>
      </c>
      <c r="Z93" s="8">
        <f>[1]节奏总纲!Z93</f>
        <v>14.575831310743297</v>
      </c>
      <c r="AA93" s="8">
        <f>[1]节奏总纲!AA93</f>
        <v>7.861667683284395</v>
      </c>
      <c r="AC93" s="8">
        <v>90</v>
      </c>
      <c r="AD93" s="8">
        <f>[1]节奏总纲!AD93</f>
        <v>65.075479910097457</v>
      </c>
      <c r="AE93" s="8">
        <f>[1]节奏总纲!AE93</f>
        <v>67.083433628014333</v>
      </c>
      <c r="AF93" s="8">
        <f>[1]节奏总纲!AF93</f>
        <v>69.982855616450394</v>
      </c>
      <c r="AG93" s="8">
        <f>[1]节奏总纲!AG93</f>
        <v>74.493385467679886</v>
      </c>
      <c r="AH93" s="8">
        <f>[1]节奏总纲!AH93</f>
        <v>83.124894550960335</v>
      </c>
      <c r="AZ93" s="8">
        <v>90</v>
      </c>
      <c r="BA93" s="8">
        <f>[1]节奏总纲!BA93</f>
        <v>37.317457773889828</v>
      </c>
      <c r="BB93" s="8">
        <f>[1]节奏总纲!BB93</f>
        <v>38.82039500446033</v>
      </c>
      <c r="BC93" s="8">
        <f>[1]节奏总纲!BC93</f>
        <v>40.751734485509814</v>
      </c>
      <c r="BD93" s="8">
        <f>[1]节奏总纲!BD93</f>
        <v>43.479537810324807</v>
      </c>
      <c r="BE93" s="8">
        <f>[1]节奏总纲!BE93</f>
        <v>48.173700750441178</v>
      </c>
      <c r="BI93" s="7">
        <v>90</v>
      </c>
      <c r="BJ93" s="8">
        <f>[1]节奏总纲!BJ93</f>
        <v>3.4999999999999978</v>
      </c>
      <c r="BK93" s="8">
        <f>[1]节奏总纲!BK93</f>
        <v>3.5699999999999976</v>
      </c>
      <c r="BL93" s="8">
        <f>[1]节奏总纲!BL93</f>
        <v>3.7099999999999977</v>
      </c>
      <c r="BM93" s="8">
        <f>[1]节奏总纲!BM93</f>
        <v>3.9899999999999971</v>
      </c>
      <c r="BN93" s="8">
        <f>[1]节奏总纲!BN93</f>
        <v>4.8999999999999968</v>
      </c>
    </row>
    <row r="94" spans="6:66" x14ac:dyDescent="0.15">
      <c r="F94" s="8">
        <f>[1]节奏总纲!F94</f>
        <v>92</v>
      </c>
      <c r="G94" s="8">
        <f>[1]节奏总纲!G94</f>
        <v>587.1335577584814</v>
      </c>
      <c r="N94" s="8">
        <f>[1]节奏总纲!N94</f>
        <v>101</v>
      </c>
      <c r="O94" s="8">
        <v>91</v>
      </c>
      <c r="P94" s="8">
        <f>[1]节奏总纲!P94</f>
        <v>547.74801281858208</v>
      </c>
      <c r="Q94" s="8">
        <f>[1]节奏总纲!Q94</f>
        <v>469.6391461906523</v>
      </c>
      <c r="R94" s="8">
        <f>[1]节奏总纲!R94</f>
        <v>378.43910205635837</v>
      </c>
      <c r="S94" s="8">
        <f>[1]节奏总纲!S94</f>
        <v>272.61418597980827</v>
      </c>
      <c r="T94" s="8">
        <f>[1]节奏总纲!T94</f>
        <v>147.89196346101718</v>
      </c>
      <c r="V94" s="8">
        <v>91</v>
      </c>
      <c r="W94" s="8">
        <f>[1]节奏总纲!W94</f>
        <v>36.748012818582083</v>
      </c>
      <c r="X94" s="8">
        <f>[1]节奏总纲!X94</f>
        <v>31.507746190652256</v>
      </c>
      <c r="Y94" s="8">
        <f>[1]节奏总纲!Y94</f>
        <v>24.316102056358375</v>
      </c>
      <c r="Z94" s="8">
        <f>[1]节奏总纲!Z94</f>
        <v>17.727385979808247</v>
      </c>
      <c r="AA94" s="8">
        <f>[1]节奏总纲!AA94</f>
        <v>9.4109634610171611</v>
      </c>
      <c r="AC94" s="8">
        <v>91</v>
      </c>
      <c r="AD94" s="8">
        <f>[1]节奏总纲!AD94</f>
        <v>65.229416240679981</v>
      </c>
      <c r="AE94" s="8">
        <f>[1]节奏总纲!AE94</f>
        <v>67.240606973055961</v>
      </c>
      <c r="AF94" s="8">
        <f>[1]节奏总纲!AF94</f>
        <v>70.137942795989005</v>
      </c>
      <c r="AG94" s="8">
        <f>[1]节奏总纲!AG94</f>
        <v>74.651012292080978</v>
      </c>
      <c r="AH94" s="8">
        <f>[1]节奏总纲!AH94</f>
        <v>83.279794092850153</v>
      </c>
      <c r="AZ94" s="8">
        <v>91</v>
      </c>
      <c r="BA94" s="8">
        <f>[1]节奏总纲!BA94</f>
        <v>37.390060646747358</v>
      </c>
      <c r="BB94" s="8">
        <f>[1]节奏总纲!BB94</f>
        <v>38.898683162257733</v>
      </c>
      <c r="BC94" s="8">
        <f>[1]节奏总纲!BC94</f>
        <v>40.829433140342871</v>
      </c>
      <c r="BD94" s="8">
        <f>[1]节奏总纲!BD94</f>
        <v>43.554431227194108</v>
      </c>
      <c r="BE94" s="8">
        <f>[1]节奏总纲!BE94</f>
        <v>48.24548675007965</v>
      </c>
      <c r="BI94" s="7">
        <v>91</v>
      </c>
      <c r="BJ94" s="8">
        <f>[1]节奏总纲!BJ94</f>
        <v>3.4999999999999978</v>
      </c>
      <c r="BK94" s="8">
        <f>[1]节奏总纲!BK94</f>
        <v>3.5699999999999976</v>
      </c>
      <c r="BL94" s="8">
        <f>[1]节奏总纲!BL94</f>
        <v>3.7099999999999977</v>
      </c>
      <c r="BM94" s="8">
        <f>[1]节奏总纲!BM94</f>
        <v>3.9899999999999971</v>
      </c>
      <c r="BN94" s="8">
        <f>[1]节奏总纲!BN94</f>
        <v>4.8999999999999968</v>
      </c>
    </row>
    <row r="95" spans="6:66" x14ac:dyDescent="0.15">
      <c r="F95" s="8">
        <f>[1]节奏总纲!F95</f>
        <v>93</v>
      </c>
      <c r="G95" s="8">
        <f>[1]节奏总纲!G95</f>
        <v>629.34593963259704</v>
      </c>
      <c r="N95" s="8">
        <f>[1]节奏总纲!N95</f>
        <v>102</v>
      </c>
      <c r="O95" s="8">
        <v>92</v>
      </c>
      <c r="P95" s="8">
        <f>[1]节奏总纲!P95</f>
        <v>587.1335577584814</v>
      </c>
      <c r="Q95" s="8">
        <f>[1]节奏总纲!Q95</f>
        <v>502.29275866238083</v>
      </c>
      <c r="R95" s="8">
        <f>[1]节奏总纲!R95</f>
        <v>405.12215485335213</v>
      </c>
      <c r="S95" s="8">
        <f>[1]节奏总纲!S95</f>
        <v>291.57052478286187</v>
      </c>
      <c r="T95" s="8">
        <f>[1]节奏总纲!T95</f>
        <v>157.64536025815227</v>
      </c>
      <c r="V95" s="8">
        <v>92</v>
      </c>
      <c r="W95" s="8">
        <f>[1]节奏总纲!W95</f>
        <v>39.385544939899319</v>
      </c>
      <c r="X95" s="8">
        <f>[1]节奏总纲!X95</f>
        <v>32.653612471728536</v>
      </c>
      <c r="Y95" s="8">
        <f>[1]节奏总纲!Y95</f>
        <v>26.683052796993763</v>
      </c>
      <c r="Z95" s="8">
        <f>[1]节奏总纲!Z95</f>
        <v>18.956338803053598</v>
      </c>
      <c r="AA95" s="8">
        <f>[1]节奏总纲!AA95</f>
        <v>9.7533967971350819</v>
      </c>
      <c r="AC95" s="8">
        <v>92</v>
      </c>
      <c r="AD95" s="8">
        <f>[1]节奏总纲!AD95</f>
        <v>65.38335257126252</v>
      </c>
      <c r="AE95" s="8">
        <f>[1]节奏总纲!AE95</f>
        <v>67.397780318097588</v>
      </c>
      <c r="AF95" s="8">
        <f>[1]节奏总纲!AF95</f>
        <v>70.292327570459079</v>
      </c>
      <c r="AG95" s="8">
        <f>[1]节奏总纲!AG95</f>
        <v>74.808639116482055</v>
      </c>
      <c r="AH95" s="8">
        <f>[1]节奏总纲!AH95</f>
        <v>83.434693634739986</v>
      </c>
      <c r="AZ95" s="8">
        <v>92</v>
      </c>
      <c r="BA95" s="8">
        <f>[1]节奏总纲!BA95</f>
        <v>37.462663519604888</v>
      </c>
      <c r="BB95" s="8">
        <f>[1]节奏总纲!BB95</f>
        <v>38.976971320055128</v>
      </c>
      <c r="BC95" s="8">
        <f>[1]节奏总纲!BC95</f>
        <v>40.907131795175928</v>
      </c>
      <c r="BD95" s="8">
        <f>[1]节奏总纲!BD95</f>
        <v>43.629324644063402</v>
      </c>
      <c r="BE95" s="8">
        <f>[1]节奏总纲!BE95</f>
        <v>48.317272749718121</v>
      </c>
      <c r="BI95" s="7">
        <v>92</v>
      </c>
      <c r="BJ95" s="8">
        <f>[1]节奏总纲!BJ95</f>
        <v>3.4999999999999978</v>
      </c>
      <c r="BK95" s="8">
        <f>[1]节奏总纲!BK95</f>
        <v>3.5699999999999976</v>
      </c>
      <c r="BL95" s="8">
        <f>[1]节奏总纲!BL95</f>
        <v>3.7099999999999977</v>
      </c>
      <c r="BM95" s="8">
        <f>[1]节奏总纲!BM95</f>
        <v>3.9899999999999971</v>
      </c>
      <c r="BN95" s="8">
        <f>[1]节奏总纲!BN95</f>
        <v>4.8999999999999968</v>
      </c>
    </row>
    <row r="96" spans="6:66" x14ac:dyDescent="0.15">
      <c r="F96" s="8">
        <f>[1]节奏总纲!F96</f>
        <v>94</v>
      </c>
      <c r="G96" s="8">
        <f>[1]节奏总纲!G96</f>
        <v>674.58805031572183</v>
      </c>
      <c r="N96" s="8">
        <f>[1]节奏总纲!N96</f>
        <v>103</v>
      </c>
      <c r="O96" s="8">
        <v>93</v>
      </c>
      <c r="P96" s="8">
        <f>[1]节奏总纲!P96</f>
        <v>629.34593963259704</v>
      </c>
      <c r="Q96" s="8">
        <f>[1]节奏总纲!Q96</f>
        <v>538.34251676172357</v>
      </c>
      <c r="R96" s="8">
        <f>[1]节奏总纲!R96</f>
        <v>433.68228700082267</v>
      </c>
      <c r="S96" s="8">
        <f>[1]节奏总纲!S96</f>
        <v>311.52624011813555</v>
      </c>
      <c r="T96" s="8">
        <f>[1]节奏总纲!T96</f>
        <v>168.35003885171972</v>
      </c>
      <c r="V96" s="8">
        <v>93</v>
      </c>
      <c r="W96" s="8">
        <f>[1]节奏总纲!W96</f>
        <v>42.212381874115636</v>
      </c>
      <c r="X96" s="8">
        <f>[1]节奏总纲!X96</f>
        <v>36.049758099342739</v>
      </c>
      <c r="Y96" s="8">
        <f>[1]节奏总纲!Y96</f>
        <v>28.56013214747054</v>
      </c>
      <c r="Z96" s="8">
        <f>[1]节奏总纲!Z96</f>
        <v>19.95571533527368</v>
      </c>
      <c r="AA96" s="8">
        <f>[1]节奏总纲!AA96</f>
        <v>10.704678593567451</v>
      </c>
      <c r="AC96" s="8">
        <v>93</v>
      </c>
      <c r="AD96" s="8">
        <f>[1]节奏总纲!AD96</f>
        <v>65.537288901845059</v>
      </c>
      <c r="AE96" s="8">
        <f>[1]节奏总纲!AE96</f>
        <v>67.554953663139216</v>
      </c>
      <c r="AF96" s="8">
        <f>[1]节奏总纲!AF96</f>
        <v>70.446712344929153</v>
      </c>
      <c r="AG96" s="8">
        <f>[1]节奏总纲!AG96</f>
        <v>74.966265940883147</v>
      </c>
      <c r="AH96" s="8">
        <f>[1]节奏总纲!AH96</f>
        <v>83.589593176629805</v>
      </c>
      <c r="AZ96" s="8">
        <v>93</v>
      </c>
      <c r="BA96" s="8">
        <f>[1]节奏总纲!BA96</f>
        <v>37.535266392462418</v>
      </c>
      <c r="BB96" s="8">
        <f>[1]节奏总纲!BB96</f>
        <v>39.047673544184711</v>
      </c>
      <c r="BC96" s="8">
        <f>[1]节奏总纲!BC96</f>
        <v>40.984830450008985</v>
      </c>
      <c r="BD96" s="8">
        <f>[1]节奏总纲!BD96</f>
        <v>43.704218060932696</v>
      </c>
      <c r="BE96" s="8">
        <f>[1]节奏总纲!BE96</f>
        <v>48.389058749356593</v>
      </c>
      <c r="BI96" s="7">
        <v>93</v>
      </c>
      <c r="BJ96" s="8">
        <f>[1]节奏总纲!BJ96</f>
        <v>3.4999999999999978</v>
      </c>
      <c r="BK96" s="8">
        <f>[1]节奏总纲!BK96</f>
        <v>3.5699999999999976</v>
      </c>
      <c r="BL96" s="8">
        <f>[1]节奏总纲!BL96</f>
        <v>3.7099999999999977</v>
      </c>
      <c r="BM96" s="8">
        <f>[1]节奏总纲!BM96</f>
        <v>3.9899999999999971</v>
      </c>
      <c r="BN96" s="8">
        <f>[1]节奏总纲!BN96</f>
        <v>4.8999999999999968</v>
      </c>
    </row>
    <row r="97" spans="6:66" x14ac:dyDescent="0.15">
      <c r="F97" s="8">
        <f>[1]节奏总纲!F97</f>
        <v>95</v>
      </c>
      <c r="G97" s="8">
        <f>[1]节奏总纲!G97</f>
        <v>723.0773439350246</v>
      </c>
      <c r="N97" s="8">
        <f>[1]节奏总纲!N97</f>
        <v>104</v>
      </c>
      <c r="O97" s="8">
        <v>94</v>
      </c>
      <c r="P97" s="8">
        <f>[1]节奏总纲!P97</f>
        <v>674.58805031572183</v>
      </c>
      <c r="Q97" s="8">
        <f>[1]节奏总纲!Q97</f>
        <v>576.30057138472114</v>
      </c>
      <c r="R97" s="8">
        <f>[1]节奏总纲!R97</f>
        <v>464.04911981218504</v>
      </c>
      <c r="S97" s="8">
        <f>[1]节奏总纲!S97</f>
        <v>332.70682641571403</v>
      </c>
      <c r="T97" s="8">
        <f>[1]节奏总纲!T97</f>
        <v>179.6427977990767</v>
      </c>
      <c r="V97" s="8">
        <v>94</v>
      </c>
      <c r="W97" s="8">
        <f>[1]节奏总纲!W97</f>
        <v>45.242110683124793</v>
      </c>
      <c r="X97" s="8">
        <f>[1]节奏总纲!X97</f>
        <v>37.958054622997565</v>
      </c>
      <c r="Y97" s="8">
        <f>[1]节奏总纲!Y97</f>
        <v>30.366832811362372</v>
      </c>
      <c r="Z97" s="8">
        <f>[1]节奏总纲!Z97</f>
        <v>21.180586297578486</v>
      </c>
      <c r="AA97" s="8">
        <f>[1]节奏总纲!AA97</f>
        <v>11.292758947356987</v>
      </c>
      <c r="AC97" s="8">
        <v>94</v>
      </c>
      <c r="AD97" s="8">
        <f>[1]节奏总纲!AD97</f>
        <v>65.691225232427584</v>
      </c>
      <c r="AE97" s="8">
        <f>[1]节奏总纲!AE97</f>
        <v>67.712127008180858</v>
      </c>
      <c r="AF97" s="8">
        <f>[1]节奏总纲!AF97</f>
        <v>70.601097119399213</v>
      </c>
      <c r="AG97" s="8">
        <f>[1]节奏总纲!AG97</f>
        <v>75.115180559621535</v>
      </c>
      <c r="AH97" s="8">
        <f>[1]节奏总纲!AH97</f>
        <v>83.744492718519624</v>
      </c>
      <c r="AZ97" s="8">
        <v>94</v>
      </c>
      <c r="BA97" s="8">
        <f>[1]节奏总纲!BA97</f>
        <v>37.607869265319941</v>
      </c>
      <c r="BB97" s="8">
        <f>[1]节奏总纲!BB97</f>
        <v>39.115214427575864</v>
      </c>
      <c r="BC97" s="8">
        <f>[1]节奏总纲!BC97</f>
        <v>41.053954370816207</v>
      </c>
      <c r="BD97" s="8">
        <f>[1]节奏总纲!BD97</f>
        <v>43.77911147780199</v>
      </c>
      <c r="BE97" s="8">
        <f>[1]节奏总纲!BE97</f>
        <v>48.460844748995065</v>
      </c>
      <c r="BI97" s="7">
        <v>94</v>
      </c>
      <c r="BJ97" s="8">
        <f>[1]节奏总纲!BJ97</f>
        <v>3.4999999999999978</v>
      </c>
      <c r="BK97" s="8">
        <f>[1]节奏总纲!BK97</f>
        <v>3.5699999999999976</v>
      </c>
      <c r="BL97" s="8">
        <f>[1]节奏总纲!BL97</f>
        <v>3.7099999999999977</v>
      </c>
      <c r="BM97" s="8">
        <f>[1]节奏总纲!BM97</f>
        <v>3.9899999999999971</v>
      </c>
      <c r="BN97" s="8">
        <f>[1]节奏总纲!BN97</f>
        <v>4.8999999999999968</v>
      </c>
    </row>
    <row r="98" spans="6:66" x14ac:dyDescent="0.15">
      <c r="F98" s="8">
        <f>[1]节奏总纲!F98</f>
        <v>96</v>
      </c>
      <c r="G98" s="8">
        <f>[1]节奏总纲!G98</f>
        <v>775.04688205332377</v>
      </c>
      <c r="N98" s="8">
        <f>[1]节奏总纲!N98</f>
        <v>105</v>
      </c>
      <c r="O98" s="8">
        <v>95</v>
      </c>
      <c r="P98" s="8">
        <f>[1]节奏总纲!P98</f>
        <v>723.0773439350246</v>
      </c>
      <c r="Q98" s="8">
        <f>[1]节奏总纲!Q98</f>
        <v>618.15882133005255</v>
      </c>
      <c r="R98" s="8">
        <f>[1]节奏总纲!R98</f>
        <v>495.95875020503337</v>
      </c>
      <c r="S98" s="8">
        <f>[1]节奏总纲!S98</f>
        <v>355.39251454406457</v>
      </c>
      <c r="T98" s="8">
        <f>[1]节奏总纲!T98</f>
        <v>192.84472762747106</v>
      </c>
      <c r="V98" s="8">
        <v>95</v>
      </c>
      <c r="W98" s="8">
        <f>[1]节奏总纲!W98</f>
        <v>48.489293619302771</v>
      </c>
      <c r="X98" s="8">
        <f>[1]节奏总纲!X98</f>
        <v>41.858249945331409</v>
      </c>
      <c r="Y98" s="8">
        <f>[1]节奏总纲!Y98</f>
        <v>31.909630392848328</v>
      </c>
      <c r="Z98" s="8">
        <f>[1]节奏总纲!Z98</f>
        <v>22.685688128350534</v>
      </c>
      <c r="AA98" s="8">
        <f>[1]节奏总纲!AA98</f>
        <v>13.201929828394356</v>
      </c>
      <c r="AC98" s="8">
        <v>95</v>
      </c>
      <c r="AD98" s="8">
        <f>[1]节奏总纲!AD98</f>
        <v>65.845161563010123</v>
      </c>
      <c r="AE98" s="8">
        <f>[1]节奏总纲!AE98</f>
        <v>67.869300353222485</v>
      </c>
      <c r="AF98" s="8">
        <f>[1]节奏总纲!AF98</f>
        <v>70.755481893869288</v>
      </c>
      <c r="AG98" s="8">
        <f>[1]节奏总纲!AG98</f>
        <v>75.261722981240993</v>
      </c>
      <c r="AH98" s="8">
        <f>[1]节奏总纲!AH98</f>
        <v>83.899392260409456</v>
      </c>
      <c r="AZ98" s="8">
        <v>95</v>
      </c>
      <c r="BA98" s="8">
        <f>[1]节奏总纲!BA98</f>
        <v>37.680472138177471</v>
      </c>
      <c r="BB98" s="8">
        <f>[1]节奏总纲!BB98</f>
        <v>39.182755310967018</v>
      </c>
      <c r="BC98" s="8">
        <f>[1]节奏总纲!BC98</f>
        <v>41.120998062635785</v>
      </c>
      <c r="BD98" s="8">
        <f>[1]节奏总纲!BD98</f>
        <v>43.854004894671284</v>
      </c>
      <c r="BE98" s="8">
        <f>[1]节奏总纲!BE98</f>
        <v>48.532630748633537</v>
      </c>
      <c r="BI98" s="7">
        <v>95</v>
      </c>
      <c r="BJ98" s="8">
        <f>[1]节奏总纲!BJ98</f>
        <v>3.4999999999999978</v>
      </c>
      <c r="BK98" s="8">
        <f>[1]节奏总纲!BK98</f>
        <v>3.5699999999999976</v>
      </c>
      <c r="BL98" s="8">
        <f>[1]节奏总纲!BL98</f>
        <v>3.7099999999999977</v>
      </c>
      <c r="BM98" s="8">
        <f>[1]节奏总纲!BM98</f>
        <v>3.9899999999999971</v>
      </c>
      <c r="BN98" s="8">
        <f>[1]节奏总纲!BN98</f>
        <v>4.8999999999999968</v>
      </c>
    </row>
    <row r="99" spans="6:66" x14ac:dyDescent="0.15">
      <c r="F99" s="8">
        <f>[1]节奏总纲!F99</f>
        <v>97</v>
      </c>
      <c r="G99" s="8">
        <f>[1]节奏总纲!G99</f>
        <v>830.74645386878444</v>
      </c>
      <c r="N99" s="8">
        <f>[1]节奏总纲!N99</f>
        <v>106</v>
      </c>
      <c r="O99" s="8">
        <v>96</v>
      </c>
      <c r="P99" s="8">
        <f>[1]节奏总纲!P99</f>
        <v>775.04688205332377</v>
      </c>
      <c r="Q99" s="8">
        <f>[1]节奏总纲!Q99</f>
        <v>661.0374857032798</v>
      </c>
      <c r="R99" s="8">
        <f>[1]节奏总纲!R99</f>
        <v>529.97705794806279</v>
      </c>
      <c r="S99" s="8">
        <f>[1]节奏总纲!S99</f>
        <v>380.70302846459265</v>
      </c>
      <c r="T99" s="8">
        <f>[1]节奏总纲!T99</f>
        <v>206.86001282003213</v>
      </c>
      <c r="V99" s="8">
        <v>96</v>
      </c>
      <c r="W99" s="8">
        <f>[1]节奏总纲!W99</f>
        <v>51.96953811829917</v>
      </c>
      <c r="X99" s="8">
        <f>[1]节奏总纲!X99</f>
        <v>42.878664373227252</v>
      </c>
      <c r="Y99" s="8">
        <f>[1]节奏总纲!Y99</f>
        <v>34.018307743029425</v>
      </c>
      <c r="Z99" s="8">
        <f>[1]节奏总纲!Z99</f>
        <v>25.310513920528081</v>
      </c>
      <c r="AA99" s="8">
        <f>[1]节奏总纲!AA99</f>
        <v>14.015285192561066</v>
      </c>
      <c r="AC99" s="8">
        <v>96</v>
      </c>
      <c r="AD99" s="8">
        <f>[1]节奏总纲!AD99</f>
        <v>65.999097893592648</v>
      </c>
      <c r="AE99" s="8">
        <f>[1]节奏总纲!AE99</f>
        <v>68.025215371037646</v>
      </c>
      <c r="AF99" s="8">
        <f>[1]节奏总纲!AF99</f>
        <v>70.909866668339362</v>
      </c>
      <c r="AG99" s="8">
        <f>[1]节奏总纲!AG99</f>
        <v>75.408265402860437</v>
      </c>
      <c r="AH99" s="8">
        <f>[1]节奏总纲!AH99</f>
        <v>84.050903767166133</v>
      </c>
      <c r="AZ99" s="8">
        <v>96</v>
      </c>
      <c r="BA99" s="8">
        <f>[1]节奏总纲!BA99</f>
        <v>37.753075011035001</v>
      </c>
      <c r="BB99" s="8">
        <f>[1]节奏总纲!BB99</f>
        <v>39.250296194358178</v>
      </c>
      <c r="BC99" s="8">
        <f>[1]节奏总纲!BC99</f>
        <v>41.188041754455355</v>
      </c>
      <c r="BD99" s="8">
        <f>[1]节奏总纲!BD99</f>
        <v>43.928898311540578</v>
      </c>
      <c r="BE99" s="8">
        <f>[1]节奏总纲!BE99</f>
        <v>48.604416748272008</v>
      </c>
      <c r="BI99" s="7">
        <v>96</v>
      </c>
      <c r="BJ99" s="8">
        <f>[1]节奏总纲!BJ99</f>
        <v>3.4999999999999978</v>
      </c>
      <c r="BK99" s="8">
        <f>[1]节奏总纲!BK99</f>
        <v>3.5699999999999976</v>
      </c>
      <c r="BL99" s="8">
        <f>[1]节奏总纲!BL99</f>
        <v>3.7099999999999977</v>
      </c>
      <c r="BM99" s="8">
        <f>[1]节奏总纲!BM99</f>
        <v>3.9899999999999971</v>
      </c>
      <c r="BN99" s="8">
        <f>[1]节奏总纲!BN99</f>
        <v>4.8999999999999968</v>
      </c>
    </row>
    <row r="100" spans="6:66" x14ac:dyDescent="0.15">
      <c r="F100" s="8">
        <f>[1]节奏总纲!F100</f>
        <v>98</v>
      </c>
      <c r="G100" s="8">
        <f>[1]节奏总纲!G100</f>
        <v>890.4437768152311</v>
      </c>
      <c r="N100" s="8">
        <f>[1]节奏总纲!N100</f>
        <v>107</v>
      </c>
      <c r="O100" s="8">
        <v>97</v>
      </c>
      <c r="P100" s="8">
        <f>[1]节奏总纲!P100</f>
        <v>830.74645386878444</v>
      </c>
      <c r="Q100" s="8">
        <f>[1]节奏总纲!Q100</f>
        <v>707.71290405081743</v>
      </c>
      <c r="R100" s="8">
        <f>[1]节奏总纲!R100</f>
        <v>569.31054483627804</v>
      </c>
      <c r="S100" s="8">
        <f>[1]节奏总纲!S100</f>
        <v>409.80722569347137</v>
      </c>
      <c r="T100" s="8">
        <f>[1]节奏总纲!T100</f>
        <v>223.30464679992923</v>
      </c>
      <c r="V100" s="8">
        <v>97</v>
      </c>
      <c r="W100" s="8">
        <f>[1]节奏总纲!W100</f>
        <v>55.699571815460672</v>
      </c>
      <c r="X100" s="8">
        <f>[1]节奏总纲!X100</f>
        <v>46.675418347537629</v>
      </c>
      <c r="Y100" s="8">
        <f>[1]节奏总纲!Y100</f>
        <v>39.333486888215248</v>
      </c>
      <c r="Z100" s="8">
        <f>[1]节奏总纲!Z100</f>
        <v>29.104197228878718</v>
      </c>
      <c r="AA100" s="8">
        <f>[1]节奏总纲!AA100</f>
        <v>16.444633979897105</v>
      </c>
      <c r="AC100" s="8">
        <v>97</v>
      </c>
      <c r="AD100" s="8">
        <f>[1]节奏总纲!AD100</f>
        <v>66.142785979989682</v>
      </c>
      <c r="AE100" s="8">
        <f>[1]节奏总纲!AE100</f>
        <v>68.174918074940805</v>
      </c>
      <c r="AF100" s="8">
        <f>[1]节奏总纲!AF100</f>
        <v>71.061795050376986</v>
      </c>
      <c r="AG100" s="8">
        <f>[1]节奏总纲!AG100</f>
        <v>75.554807824479894</v>
      </c>
      <c r="AH100" s="8">
        <f>[1]节奏总纲!AH100</f>
        <v>84.196136930932482</v>
      </c>
      <c r="AZ100" s="8">
        <v>97</v>
      </c>
      <c r="BA100" s="8">
        <f>[1]节奏总纲!BA100</f>
        <v>37.825677883892531</v>
      </c>
      <c r="BB100" s="8">
        <f>[1]节奏总纲!BB100</f>
        <v>39.317837077749331</v>
      </c>
      <c r="BC100" s="8">
        <f>[1]节奏总纲!BC100</f>
        <v>41.255085446274933</v>
      </c>
      <c r="BD100" s="8">
        <f>[1]节奏总纲!BD100</f>
        <v>44.003272544984547</v>
      </c>
      <c r="BE100" s="8">
        <f>[1]节奏总纲!BE100</f>
        <v>48.67620274791048</v>
      </c>
      <c r="BI100" s="7">
        <v>97</v>
      </c>
      <c r="BJ100" s="8">
        <f>[1]节奏总纲!BJ100</f>
        <v>3.4999999999999978</v>
      </c>
      <c r="BK100" s="8">
        <f>[1]节奏总纲!BK100</f>
        <v>3.5699999999999976</v>
      </c>
      <c r="BL100" s="8">
        <f>[1]节奏总纲!BL100</f>
        <v>3.7099999999999977</v>
      </c>
      <c r="BM100" s="8">
        <f>[1]节奏总纲!BM100</f>
        <v>3.9899999999999971</v>
      </c>
      <c r="BN100" s="8">
        <f>[1]节奏总纲!BN100</f>
        <v>4.8999999999999968</v>
      </c>
    </row>
    <row r="101" spans="6:66" x14ac:dyDescent="0.15">
      <c r="F101" s="8">
        <f>[1]节奏总纲!F101</f>
        <v>99</v>
      </c>
      <c r="G101" s="8">
        <f>[1]节奏总纲!G101</f>
        <v>954.42578333369079</v>
      </c>
      <c r="N101" s="8">
        <f>[1]节奏总纲!N101</f>
        <v>108</v>
      </c>
      <c r="O101" s="8">
        <v>98</v>
      </c>
      <c r="P101" s="8">
        <f>[1]节奏总纲!P101</f>
        <v>890.4437768152311</v>
      </c>
      <c r="Q101" s="8">
        <f>[1]节奏总纲!Q101</f>
        <v>760.34994102252585</v>
      </c>
      <c r="R101" s="8">
        <f>[1]节奏总纲!R101</f>
        <v>612.98149595960513</v>
      </c>
      <c r="S101" s="8">
        <f>[1]节奏总纲!S101</f>
        <v>441.9272464333992</v>
      </c>
      <c r="T101" s="8">
        <f>[1]节奏总纲!T101</f>
        <v>240.77599725083846</v>
      </c>
      <c r="V101" s="8">
        <v>98</v>
      </c>
      <c r="W101" s="8">
        <f>[1]节奏总纲!W101</f>
        <v>59.697322946446661</v>
      </c>
      <c r="X101" s="8">
        <f>[1]节奏总纲!X101</f>
        <v>52.637036971708426</v>
      </c>
      <c r="Y101" s="8">
        <f>[1]节奏总纲!Y101</f>
        <v>43.670951123327086</v>
      </c>
      <c r="Z101" s="8">
        <f>[1]节奏总纲!Z101</f>
        <v>32.120020739927838</v>
      </c>
      <c r="AA101" s="8">
        <f>[1]节奏总纲!AA101</f>
        <v>17.471350450909227</v>
      </c>
      <c r="AC101" s="8">
        <v>98</v>
      </c>
      <c r="AD101" s="8">
        <f>[1]节奏总纲!AD101</f>
        <v>66.286413655019302</v>
      </c>
      <c r="AE101" s="8">
        <f>[1]节奏总纲!AE101</f>
        <v>68.324620778843951</v>
      </c>
      <c r="AF101" s="8">
        <f>[1]节奏总纲!AF101</f>
        <v>71.210277551293188</v>
      </c>
      <c r="AG101" s="8">
        <f>[1]节奏总纲!AG101</f>
        <v>75.701350246099338</v>
      </c>
      <c r="AH101" s="8">
        <f>[1]节奏总纲!AH101</f>
        <v>84.341370094698831</v>
      </c>
      <c r="AZ101" s="8">
        <v>98</v>
      </c>
      <c r="BA101" s="8">
        <f>[1]节奏总纲!BA101</f>
        <v>37.898280756750061</v>
      </c>
      <c r="BB101" s="8">
        <f>[1]节奏总纲!BB101</f>
        <v>39.385377961140485</v>
      </c>
      <c r="BC101" s="8">
        <f>[1]节奏总纲!BC101</f>
        <v>41.322129138094503</v>
      </c>
      <c r="BD101" s="8">
        <f>[1]节奏总纲!BD101</f>
        <v>44.067911160744309</v>
      </c>
      <c r="BE101" s="8">
        <f>[1]节奏总纲!BE101</f>
        <v>48.747988747548945</v>
      </c>
      <c r="BI101" s="7">
        <v>98</v>
      </c>
      <c r="BJ101" s="8">
        <f>[1]节奏总纲!BJ101</f>
        <v>3.4999999999999978</v>
      </c>
      <c r="BK101" s="8">
        <f>[1]节奏总纲!BK101</f>
        <v>3.5699999999999976</v>
      </c>
      <c r="BL101" s="8">
        <f>[1]节奏总纲!BL101</f>
        <v>3.7099999999999977</v>
      </c>
      <c r="BM101" s="8">
        <f>[1]节奏总纲!BM101</f>
        <v>3.9899999999999971</v>
      </c>
      <c r="BN101" s="8">
        <f>[1]节奏总纲!BN101</f>
        <v>4.8999999999999968</v>
      </c>
    </row>
    <row r="102" spans="6:66" x14ac:dyDescent="0.15">
      <c r="F102" s="8">
        <f>[1]节奏总纲!F102</f>
        <v>100</v>
      </c>
      <c r="G102" s="8">
        <f>[1]节奏总纲!G102</f>
        <v>1023</v>
      </c>
      <c r="N102" s="8">
        <f>[1]节奏总纲!N102</f>
        <v>109</v>
      </c>
      <c r="O102" s="8">
        <v>99</v>
      </c>
      <c r="P102" s="8">
        <f>[1]节奏总纲!P102</f>
        <v>954.42578333369079</v>
      </c>
      <c r="Q102" s="8">
        <f>[1]节奏总纲!Q102</f>
        <v>816.51125764197252</v>
      </c>
      <c r="R102" s="8">
        <f>[1]节奏总纲!R102</f>
        <v>658.6492330785801</v>
      </c>
      <c r="S102" s="8">
        <f>[1]节奏总纲!S102</f>
        <v>475.39948267851139</v>
      </c>
      <c r="T102" s="8">
        <f>[1]节奏总纲!T102</f>
        <v>257.59951892176309</v>
      </c>
      <c r="V102" s="8">
        <v>99</v>
      </c>
      <c r="W102" s="8">
        <f>[1]节奏总纲!W102</f>
        <v>63.982006518459684</v>
      </c>
      <c r="X102" s="8">
        <f>[1]节奏总纲!X102</f>
        <v>56.161316619446666</v>
      </c>
      <c r="Y102" s="8">
        <f>[1]节奏总纲!Y102</f>
        <v>45.667737118974969</v>
      </c>
      <c r="Z102" s="8">
        <f>[1]节奏总纲!Z102</f>
        <v>33.472236245112185</v>
      </c>
      <c r="AA102" s="8">
        <f>[1]节奏总纲!AA102</f>
        <v>16.823521670924634</v>
      </c>
      <c r="AC102" s="8">
        <v>99</v>
      </c>
      <c r="AD102" s="8">
        <f>[1]节奏总纲!AD102</f>
        <v>66.430041330048923</v>
      </c>
      <c r="AE102" s="8">
        <f>[1]节奏总纲!AE102</f>
        <v>68.474323482747096</v>
      </c>
      <c r="AF102" s="8">
        <f>[1]节奏总纲!AF102</f>
        <v>71.358760052209377</v>
      </c>
      <c r="AG102" s="8">
        <f>[1]节奏总纲!AG102</f>
        <v>75.847892667718796</v>
      </c>
      <c r="AH102" s="8">
        <f>[1]节奏总纲!AH102</f>
        <v>84.48660325846518</v>
      </c>
      <c r="AZ102" s="8">
        <v>99</v>
      </c>
      <c r="BA102" s="8">
        <f>[1]节奏总纲!BA102</f>
        <v>37.970883629607592</v>
      </c>
      <c r="BB102" s="8">
        <f>[1]节奏总纲!BB102</f>
        <v>39.452918844531645</v>
      </c>
      <c r="BC102" s="8">
        <f>[1]节奏总纲!BC102</f>
        <v>41.389172829914081</v>
      </c>
      <c r="BD102" s="8">
        <f>[1]节奏总纲!BD102</f>
        <v>44.132549776504064</v>
      </c>
      <c r="BE102" s="8">
        <f>[1]节奏总纲!BE102</f>
        <v>48.819774747187417</v>
      </c>
      <c r="BI102" s="7">
        <v>99</v>
      </c>
      <c r="BJ102" s="8">
        <f>[1]节奏总纲!BJ102</f>
        <v>3.4999999999999978</v>
      </c>
      <c r="BK102" s="8">
        <f>[1]节奏总纲!BK102</f>
        <v>3.5699999999999976</v>
      </c>
      <c r="BL102" s="8">
        <f>[1]节奏总纲!BL102</f>
        <v>3.7099999999999977</v>
      </c>
      <c r="BM102" s="8">
        <f>[1]节奏总纲!BM102</f>
        <v>3.9899999999999971</v>
      </c>
      <c r="BN102" s="8">
        <f>[1]节奏总纲!BN102</f>
        <v>4.8999999999999968</v>
      </c>
    </row>
    <row r="103" spans="6:66" x14ac:dyDescent="0.15">
      <c r="F103" s="8">
        <f>[1]节奏总纲!F103</f>
        <v>101</v>
      </c>
      <c r="G103" s="8">
        <f>[1]节奏总纲!G103</f>
        <v>1096.4960256371633</v>
      </c>
      <c r="N103" s="8">
        <f>[1]节奏总纲!N103</f>
        <v>110</v>
      </c>
      <c r="O103" s="8">
        <v>100</v>
      </c>
      <c r="P103" s="8">
        <f>[1]节奏总纲!P103</f>
        <v>1023</v>
      </c>
      <c r="Q103" s="8">
        <f>[1]节奏总纲!Q103</f>
        <v>875.38110000000006</v>
      </c>
      <c r="R103" s="8">
        <f>[1]节奏总纲!R103</f>
        <v>706.6884</v>
      </c>
      <c r="S103" s="8">
        <f>[1]节奏总纲!S103</f>
        <v>508.22640000000001</v>
      </c>
      <c r="T103" s="8">
        <f>[1]节奏总纲!T103</f>
        <v>274.77780000000001</v>
      </c>
      <c r="V103" s="8">
        <v>100</v>
      </c>
      <c r="W103" s="8">
        <f>[1]节奏总纲!W103</f>
        <v>68.574216666309212</v>
      </c>
      <c r="X103" s="8">
        <f>[1]节奏总纲!X103</f>
        <v>58.86984235802754</v>
      </c>
      <c r="Y103" s="8">
        <f>[1]节奏总纲!Y103</f>
        <v>48.039166921419906</v>
      </c>
      <c r="Z103" s="8">
        <f>[1]节奏总纲!Z103</f>
        <v>32.826917321488622</v>
      </c>
      <c r="AA103" s="8">
        <f>[1]节奏总纲!AA103</f>
        <v>17.178281078236921</v>
      </c>
      <c r="AC103" s="8">
        <v>100</v>
      </c>
      <c r="AD103" s="8">
        <f>[1]节奏总纲!AD103</f>
        <v>66.573669005078543</v>
      </c>
      <c r="AE103" s="8">
        <f>[1]节奏总纲!AE103</f>
        <v>68.624026186650241</v>
      </c>
      <c r="AF103" s="8">
        <f>[1]节奏总纲!AF103</f>
        <v>71.507242553125565</v>
      </c>
      <c r="AG103" s="8">
        <f>[1]节奏总纲!AG103</f>
        <v>75.994435089338239</v>
      </c>
      <c r="AH103" s="8">
        <f>[1]节奏总纲!AH103</f>
        <v>84.63183642223153</v>
      </c>
      <c r="AZ103" s="8">
        <v>100</v>
      </c>
      <c r="BA103" s="8">
        <f>[1]节奏总纲!BA103</f>
        <v>38.037513426486328</v>
      </c>
      <c r="BB103" s="8">
        <f>[1]节奏总纲!BB103</f>
        <v>39.520459727922798</v>
      </c>
      <c r="BC103" s="8">
        <f>[1]节奏总纲!BC103</f>
        <v>41.456216521733651</v>
      </c>
      <c r="BD103" s="8">
        <f>[1]节奏总纲!BD103</f>
        <v>44.197188392263818</v>
      </c>
      <c r="BE103" s="8">
        <f>[1]节奏总纲!BE103</f>
        <v>48.891560746825888</v>
      </c>
      <c r="BI103" s="7">
        <v>100</v>
      </c>
      <c r="BJ103" s="8">
        <f>[1]节奏总纲!BJ103</f>
        <v>3.4999999999999978</v>
      </c>
      <c r="BK103" s="8">
        <f>[1]节奏总纲!BK103</f>
        <v>3.5699999999999976</v>
      </c>
      <c r="BL103" s="8">
        <f>[1]节奏总纲!BL103</f>
        <v>3.7099999999999977</v>
      </c>
      <c r="BM103" s="8">
        <f>[1]节奏总纲!BM103</f>
        <v>3.9899999999999971</v>
      </c>
      <c r="BN103" s="8">
        <f>[1]节奏总纲!BN103</f>
        <v>4.8999999999999968</v>
      </c>
    </row>
    <row r="104" spans="6:66" x14ac:dyDescent="0.15">
      <c r="F104" s="8">
        <f>[1]节奏总纲!F104</f>
        <v>102</v>
      </c>
      <c r="G104" s="8">
        <f>[1]节奏总纲!G104</f>
        <v>1175.2671155169628</v>
      </c>
      <c r="N104" s="8">
        <f>[1]节奏总纲!N104</f>
        <v>111</v>
      </c>
      <c r="O104" s="8">
        <v>101</v>
      </c>
      <c r="P104" s="8">
        <f>[1]节奏总纲!P104</f>
        <v>1096.4960256371633</v>
      </c>
      <c r="Q104" s="8">
        <f>[1]节奏总纲!Q104</f>
        <v>939.14884595823037</v>
      </c>
      <c r="R104" s="8">
        <f>[1]节奏总纲!R104</f>
        <v>756.25330888195151</v>
      </c>
      <c r="S104" s="8">
        <f>[1]节奏总纲!S104</f>
        <v>541.99798547244984</v>
      </c>
      <c r="T104" s="8">
        <f>[1]节奏总纲!T104</f>
        <v>293.42233646050488</v>
      </c>
      <c r="V104" s="8">
        <v>101</v>
      </c>
      <c r="W104" s="8">
        <f>[1]节奏总纲!W104</f>
        <v>73.496025637163257</v>
      </c>
      <c r="X104" s="8">
        <f>[1]节奏总纲!X104</f>
        <v>63.767745958230307</v>
      </c>
      <c r="Y104" s="8">
        <f>[1]节奏总纲!Y104</f>
        <v>49.56490888195151</v>
      </c>
      <c r="Z104" s="8">
        <f>[1]节奏总纲!Z104</f>
        <v>33.771585472449829</v>
      </c>
      <c r="AA104" s="8">
        <f>[1]节奏总纲!AA104</f>
        <v>18.644536460504867</v>
      </c>
      <c r="AC104" s="8">
        <v>101</v>
      </c>
      <c r="AD104" s="8">
        <f>[1]节奏总纲!AD104</f>
        <v>66.717296680108163</v>
      </c>
      <c r="AE104" s="8">
        <f>[1]节奏总纲!AE104</f>
        <v>68.773728890553386</v>
      </c>
      <c r="AF104" s="8">
        <f>[1]节奏总纲!AF104</f>
        <v>71.655725054041767</v>
      </c>
      <c r="AG104" s="8">
        <f>[1]节奏总纲!AG104</f>
        <v>76.130305911210229</v>
      </c>
      <c r="AH104" s="8">
        <f>[1]节奏总纲!AH104</f>
        <v>84.777069585997879</v>
      </c>
      <c r="AZ104" s="8">
        <v>101</v>
      </c>
      <c r="BA104" s="8">
        <f>[1]节奏总纲!BA104</f>
        <v>38.100143952724252</v>
      </c>
      <c r="BB104" s="8">
        <f>[1]节奏总纲!BB104</f>
        <v>39.588000611313952</v>
      </c>
      <c r="BC104" s="8">
        <f>[1]节奏总纲!BC104</f>
        <v>41.523260213553229</v>
      </c>
      <c r="BD104" s="8">
        <f>[1]节奏总纲!BD104</f>
        <v>44.261827008023573</v>
      </c>
      <c r="BE104" s="8">
        <f>[1]节奏总纲!BE104</f>
        <v>48.96334674646436</v>
      </c>
    </row>
    <row r="105" spans="6:66" x14ac:dyDescent="0.15">
      <c r="F105" s="8">
        <f>[1]节奏总纲!F105</f>
        <v>103</v>
      </c>
      <c r="G105" s="8">
        <f>[1]节奏总纲!G105</f>
        <v>1259.6918792651943</v>
      </c>
      <c r="N105" s="8">
        <f>[1]节奏总纲!N105</f>
        <v>112</v>
      </c>
      <c r="O105" s="8">
        <v>102</v>
      </c>
      <c r="P105" s="8">
        <f>[1]节奏总纲!P105</f>
        <v>1175.2671155169628</v>
      </c>
      <c r="Q105" s="8">
        <f>[1]节奏总纲!Q105</f>
        <v>1004.2657502092447</v>
      </c>
      <c r="R105" s="8">
        <f>[1]节奏总纲!R105</f>
        <v>806.23324124463659</v>
      </c>
      <c r="S105" s="8">
        <f>[1]节奏总纲!S105</f>
        <v>577.99636741124232</v>
      </c>
      <c r="T105" s="8">
        <f>[1]节奏总纲!T105</f>
        <v>313.56126641992563</v>
      </c>
      <c r="V105" s="8">
        <v>102</v>
      </c>
      <c r="W105" s="8">
        <f>[1]节奏总纲!W105</f>
        <v>78.771089879799547</v>
      </c>
      <c r="X105" s="8">
        <f>[1]节奏总纲!X105</f>
        <v>65.116904251014375</v>
      </c>
      <c r="Y105" s="8">
        <f>[1]节奏总纲!Y105</f>
        <v>49.979932362685076</v>
      </c>
      <c r="Z105" s="8">
        <f>[1]节奏总纲!Z105</f>
        <v>35.998381938792477</v>
      </c>
      <c r="AA105" s="8">
        <f>[1]节奏总纲!AA105</f>
        <v>20.13892995942075</v>
      </c>
      <c r="AC105" s="8">
        <v>102</v>
      </c>
      <c r="AD105" s="8">
        <f>[1]节奏总纲!AD105</f>
        <v>66.860924355137783</v>
      </c>
      <c r="AE105" s="8">
        <f>[1]节奏总纲!AE105</f>
        <v>68.923431594456531</v>
      </c>
      <c r="AF105" s="8">
        <f>[1]节奏总纲!AF105</f>
        <v>71.804207554957955</v>
      </c>
      <c r="AG105" s="8">
        <f>[1]节奏总纲!AG105</f>
        <v>76.265755485049056</v>
      </c>
      <c r="AH105" s="8">
        <f>[1]节奏总纲!AH105</f>
        <v>84.922302749764228</v>
      </c>
      <c r="AZ105" s="8">
        <v>102</v>
      </c>
      <c r="BA105" s="8">
        <f>[1]节奏总纲!BA105</f>
        <v>38.16277447896217</v>
      </c>
      <c r="BB105" s="8">
        <f>[1]节奏总纲!BB105</f>
        <v>39.655541494705105</v>
      </c>
      <c r="BC105" s="8">
        <f>[1]节奏总纲!BC105</f>
        <v>41.590303905372799</v>
      </c>
      <c r="BD105" s="8">
        <f>[1]节奏总纲!BD105</f>
        <v>44.326465623783335</v>
      </c>
      <c r="BE105" s="8">
        <f>[1]节奏总纲!BE105</f>
        <v>49.030333272797542</v>
      </c>
    </row>
    <row r="106" spans="6:66" x14ac:dyDescent="0.15">
      <c r="F106" s="8">
        <f>[1]节奏总纲!F106</f>
        <v>104</v>
      </c>
      <c r="G106" s="8">
        <f>[1]节奏总纲!G106</f>
        <v>1350.1761006314437</v>
      </c>
      <c r="N106" s="8">
        <f>[1]节奏总纲!N106</f>
        <v>113</v>
      </c>
      <c r="O106" s="8">
        <v>103</v>
      </c>
      <c r="P106" s="8">
        <f>[1]节奏总纲!P106</f>
        <v>1259.6918792651943</v>
      </c>
      <c r="Q106" s="8">
        <f>[1]节奏总纲!Q106</f>
        <v>1073.383450321872</v>
      </c>
      <c r="R106" s="8">
        <f>[1]节奏总纲!R106</f>
        <v>861.50327622946634</v>
      </c>
      <c r="S106" s="8">
        <f>[1]节奏总纲!S106</f>
        <v>619.01258947091651</v>
      </c>
      <c r="T106" s="8">
        <f>[1]节奏总纲!T106</f>
        <v>335.8338550121008</v>
      </c>
      <c r="V106" s="8">
        <v>103</v>
      </c>
      <c r="W106" s="8">
        <f>[1]节奏总纲!W106</f>
        <v>84.424763748231499</v>
      </c>
      <c r="X106" s="8">
        <f>[1]节奏总纲!X106</f>
        <v>69.11770011262729</v>
      </c>
      <c r="Y106" s="8">
        <f>[1]节奏总纲!Y106</f>
        <v>55.270034984829749</v>
      </c>
      <c r="Z106" s="8">
        <f>[1]节奏总纲!Z106</f>
        <v>41.016222059674192</v>
      </c>
      <c r="AA106" s="8">
        <f>[1]节奏总纲!AA106</f>
        <v>22.272588592175168</v>
      </c>
      <c r="AC106" s="8">
        <v>103</v>
      </c>
      <c r="AD106" s="8">
        <f>[1]节奏总纲!AD106</f>
        <v>67.004247194324648</v>
      </c>
      <c r="AE106" s="8">
        <f>[1]节奏总纲!AE106</f>
        <v>69.0655056802525</v>
      </c>
      <c r="AF106" s="8">
        <f>[1]节奏总纲!AF106</f>
        <v>71.952690055874157</v>
      </c>
      <c r="AG106" s="8">
        <f>[1]节奏总纲!AG106</f>
        <v>76.401205058887882</v>
      </c>
      <c r="AH106" s="8">
        <f>[1]节奏总纲!AH106</f>
        <v>85.072521641060263</v>
      </c>
      <c r="AZ106" s="8">
        <v>103</v>
      </c>
      <c r="BA106" s="8">
        <f>[1]节奏总纲!BA106</f>
        <v>38.225405005200088</v>
      </c>
      <c r="BB106" s="8">
        <f>[1]节奏总纲!BB106</f>
        <v>39.723082378096265</v>
      </c>
      <c r="BC106" s="8">
        <f>[1]节奏总纲!BC106</f>
        <v>41.657347597192377</v>
      </c>
      <c r="BD106" s="8">
        <f>[1]节奏总纲!BD106</f>
        <v>44.39110423954309</v>
      </c>
      <c r="BE106" s="8">
        <f>[1]节奏总纲!BE106</f>
        <v>49.09231260978715</v>
      </c>
    </row>
    <row r="107" spans="6:66" x14ac:dyDescent="0.15">
      <c r="F107" s="8">
        <f>[1]节奏总纲!F107</f>
        <v>105</v>
      </c>
      <c r="G107" s="8">
        <f>[1]节奏总纲!G107</f>
        <v>1447.1546878700494</v>
      </c>
      <c r="N107" s="8">
        <f>[1]节奏总纲!N107</f>
        <v>114</v>
      </c>
      <c r="O107" s="8">
        <v>104</v>
      </c>
      <c r="P107" s="8">
        <f>[1]节奏总纲!P107</f>
        <v>1350.1761006314437</v>
      </c>
      <c r="Q107" s="8">
        <f>[1]节奏总纲!Q107</f>
        <v>1150.7550905681794</v>
      </c>
      <c r="R107" s="8">
        <f>[1]节奏总纲!R107</f>
        <v>925.41069937279144</v>
      </c>
      <c r="S107" s="8">
        <f>[1]节奏总纲!S107</f>
        <v>665.09674717104917</v>
      </c>
      <c r="T107" s="8">
        <f>[1]节奏总纲!T107</f>
        <v>360.49701886859549</v>
      </c>
      <c r="V107" s="8">
        <v>104</v>
      </c>
      <c r="W107" s="8">
        <f>[1]节奏总纲!W107</f>
        <v>90.484221366249358</v>
      </c>
      <c r="X107" s="8">
        <f>[1]节奏总纲!X107</f>
        <v>77.371640246307379</v>
      </c>
      <c r="Y107" s="8">
        <f>[1]节奏总纲!Y107</f>
        <v>63.907423143325104</v>
      </c>
      <c r="Z107" s="8">
        <f>[1]节奏总纲!Z107</f>
        <v>46.084157700132664</v>
      </c>
      <c r="AA107" s="8">
        <f>[1]节奏总纲!AA107</f>
        <v>24.663163856494691</v>
      </c>
      <c r="AC107" s="8">
        <v>104</v>
      </c>
      <c r="AD107" s="8">
        <f>[1]节奏总纲!AD107</f>
        <v>67.138256553625013</v>
      </c>
      <c r="AE107" s="8">
        <f>[1]节奏总纲!AE107</f>
        <v>69.199592937186125</v>
      </c>
      <c r="AF107" s="8">
        <f>[1]节奏总纲!AF107</f>
        <v>72.093818006439079</v>
      </c>
      <c r="AG107" s="8">
        <f>[1]节奏总纲!AG107</f>
        <v>76.536654632726695</v>
      </c>
      <c r="AH107" s="8">
        <f>[1]节奏总纲!AH107</f>
        <v>85.228476403824274</v>
      </c>
      <c r="AZ107" s="8">
        <v>104</v>
      </c>
      <c r="BA107" s="8">
        <f>[1]节奏总纲!BA107</f>
        <v>38.288035531438013</v>
      </c>
      <c r="BB107" s="8">
        <f>[1]节奏总纲!BB107</f>
        <v>39.790623261487418</v>
      </c>
      <c r="BC107" s="8">
        <f>[1]节奏总纲!BC107</f>
        <v>41.724391289011947</v>
      </c>
      <c r="BD107" s="8">
        <f>[1]节奏总纲!BD107</f>
        <v>44.455742855302844</v>
      </c>
      <c r="BE107" s="8">
        <f>[1]节奏总纲!BE107</f>
        <v>49.154291946776759</v>
      </c>
    </row>
    <row r="108" spans="6:66" x14ac:dyDescent="0.15">
      <c r="F108" s="8">
        <f>[1]节奏总纲!F108</f>
        <v>106</v>
      </c>
      <c r="G108" s="8">
        <f>[1]节奏总纲!G108</f>
        <v>1551.0937641066464</v>
      </c>
      <c r="N108" s="8">
        <f>[1]节奏总纲!N108</f>
        <v>115</v>
      </c>
      <c r="O108" s="8">
        <v>105</v>
      </c>
      <c r="P108" s="8">
        <f>[1]节奏总纲!P108</f>
        <v>1447.1546878700494</v>
      </c>
      <c r="Q108" s="8">
        <f>[1]节奏总纲!Q108</f>
        <v>1234.8570951595132</v>
      </c>
      <c r="R108" s="8">
        <f>[1]节奏总纲!R108</f>
        <v>993.18226228521496</v>
      </c>
      <c r="S108" s="8">
        <f>[1]节奏总纲!S108</f>
        <v>713.59197658872131</v>
      </c>
      <c r="T108" s="8">
        <f>[1]节奏总纲!T108</f>
        <v>386.39030166130323</v>
      </c>
      <c r="V108" s="8">
        <v>105</v>
      </c>
      <c r="W108" s="8">
        <f>[1]节奏总纲!W108</f>
        <v>96.978587238605769</v>
      </c>
      <c r="X108" s="8">
        <f>[1]节奏总纲!X108</f>
        <v>84.102004591333753</v>
      </c>
      <c r="Y108" s="8">
        <f>[1]节奏总纲!Y108</f>
        <v>67.771562912423519</v>
      </c>
      <c r="Z108" s="8">
        <f>[1]节奏总纲!Z108</f>
        <v>48.495229417672135</v>
      </c>
      <c r="AA108" s="8">
        <f>[1]节奏总纲!AA108</f>
        <v>25.893282792707737</v>
      </c>
      <c r="AC108" s="8">
        <v>105</v>
      </c>
      <c r="AD108" s="8">
        <f>[1]节奏总纲!AD108</f>
        <v>67.272265912925377</v>
      </c>
      <c r="AE108" s="8">
        <f>[1]节奏总纲!AE108</f>
        <v>69.333680194119751</v>
      </c>
      <c r="AF108" s="8">
        <f>[1]节奏总纲!AF108</f>
        <v>72.23150684883845</v>
      </c>
      <c r="AG108" s="8">
        <f>[1]节奏总纲!AG108</f>
        <v>76.672104206565521</v>
      </c>
      <c r="AH108" s="8">
        <f>[1]节奏总纲!AH108</f>
        <v>85.384431166588271</v>
      </c>
      <c r="AZ108" s="8">
        <v>105</v>
      </c>
      <c r="BA108" s="8">
        <f>[1]节奏总纲!BA108</f>
        <v>38.35066605767593</v>
      </c>
      <c r="BB108" s="8">
        <f>[1]节奏总纲!BB108</f>
        <v>39.858164144878572</v>
      </c>
      <c r="BC108" s="8">
        <f>[1]节奏总纲!BC108</f>
        <v>41.791434980831518</v>
      </c>
      <c r="BD108" s="8">
        <f>[1]节奏总纲!BD108</f>
        <v>44.520381471062606</v>
      </c>
      <c r="BE108" s="8">
        <f>[1]节奏总纲!BE108</f>
        <v>49.216271283766375</v>
      </c>
    </row>
    <row r="109" spans="6:66" x14ac:dyDescent="0.15">
      <c r="F109" s="8">
        <f>[1]节奏总纲!F109</f>
        <v>107</v>
      </c>
      <c r="G109" s="8">
        <f>[1]节奏总纲!G109</f>
        <v>1662.4929077375689</v>
      </c>
      <c r="N109" s="8">
        <f>[1]节奏总纲!N109</f>
        <v>116</v>
      </c>
      <c r="O109" s="8">
        <v>106</v>
      </c>
      <c r="P109" s="8">
        <f>[1]节奏总纲!P109</f>
        <v>1551.0937641066464</v>
      </c>
      <c r="Q109" s="8">
        <f>[1]节奏总纲!Q109</f>
        <v>1324.4789651706653</v>
      </c>
      <c r="R109" s="8">
        <f>[1]节奏总纲!R109</f>
        <v>1064.6707596828021</v>
      </c>
      <c r="S109" s="8">
        <f>[1]节奏总纲!S109</f>
        <v>764.3790069517554</v>
      </c>
      <c r="T109" s="8">
        <f>[1]节奏总纲!T109</f>
        <v>412.59094125236794</v>
      </c>
      <c r="V109" s="8">
        <v>106</v>
      </c>
      <c r="W109" s="8">
        <f>[1]节奏总纲!W109</f>
        <v>103.93907623659697</v>
      </c>
      <c r="X109" s="8">
        <f>[1]节奏总纲!X109</f>
        <v>89.621870011152168</v>
      </c>
      <c r="Y109" s="8">
        <f>[1]节奏总纲!Y109</f>
        <v>71.488497397587139</v>
      </c>
      <c r="Z109" s="8">
        <f>[1]节奏总纲!Z109</f>
        <v>50.787030363034091</v>
      </c>
      <c r="AA109" s="8">
        <f>[1]节奏总纲!AA109</f>
        <v>26.200639591064714</v>
      </c>
      <c r="AC109" s="8">
        <v>106</v>
      </c>
      <c r="AD109" s="8">
        <f>[1]节奏总纲!AD109</f>
        <v>67.406275272225741</v>
      </c>
      <c r="AE109" s="8">
        <f>[1]节奏总纲!AE109</f>
        <v>69.467767451053362</v>
      </c>
      <c r="AF109" s="8">
        <f>[1]节奏总纲!AF109</f>
        <v>72.369195691237806</v>
      </c>
      <c r="AG109" s="8">
        <f>[1]节奏总纲!AG109</f>
        <v>76.807553780404334</v>
      </c>
      <c r="AH109" s="8">
        <f>[1]节奏总纲!AH109</f>
        <v>85.540385929352269</v>
      </c>
      <c r="AZ109" s="8">
        <v>106</v>
      </c>
      <c r="BA109" s="8">
        <f>[1]节奏总纲!BA109</f>
        <v>38.413296583913848</v>
      </c>
      <c r="BB109" s="8">
        <f>[1]节奏总纲!BB109</f>
        <v>39.925705028269732</v>
      </c>
      <c r="BC109" s="8">
        <f>[1]节奏总纲!BC109</f>
        <v>41.858478672651096</v>
      </c>
      <c r="BD109" s="8">
        <f>[1]节奏总纲!BD109</f>
        <v>44.585020086822361</v>
      </c>
      <c r="BE109" s="8">
        <f>[1]节奏总纲!BE109</f>
        <v>49.278250620755983</v>
      </c>
    </row>
    <row r="110" spans="6:66" x14ac:dyDescent="0.15">
      <c r="F110" s="8">
        <f>[1]节奏总纲!F110</f>
        <v>108</v>
      </c>
      <c r="G110" s="8">
        <f>[1]节奏总纲!G110</f>
        <v>1781.8875536304624</v>
      </c>
      <c r="N110" s="8">
        <f>[1]节奏总纲!N110</f>
        <v>117</v>
      </c>
      <c r="O110" s="8">
        <v>107</v>
      </c>
      <c r="P110" s="8">
        <f>[1]节奏总纲!P110</f>
        <v>1662.4929077375689</v>
      </c>
      <c r="Q110" s="8">
        <f>[1]节奏总纲!Q110</f>
        <v>1418.9376967540152</v>
      </c>
      <c r="R110" s="8">
        <f>[1]节奏总纲!R110</f>
        <v>1141.6338797433884</v>
      </c>
      <c r="S110" s="8">
        <f>[1]节奏总纲!S110</f>
        <v>816.11776840837263</v>
      </c>
      <c r="T110" s="8">
        <f>[1]节奏总纲!T110</f>
        <v>440.22812196890823</v>
      </c>
      <c r="V110" s="8">
        <v>107</v>
      </c>
      <c r="W110" s="8">
        <f>[1]节奏总纲!W110</f>
        <v>111.39914363092248</v>
      </c>
      <c r="X110" s="8">
        <f>[1]节奏总纲!X110</f>
        <v>94.458731583349845</v>
      </c>
      <c r="Y110" s="8">
        <f>[1]节奏总纲!Y110</f>
        <v>76.963120060586334</v>
      </c>
      <c r="Z110" s="8">
        <f>[1]节奏总纲!Z110</f>
        <v>51.738761456617226</v>
      </c>
      <c r="AA110" s="8">
        <f>[1]节奏总纲!AA110</f>
        <v>27.637180716540286</v>
      </c>
      <c r="AC110" s="8">
        <v>107</v>
      </c>
      <c r="AD110" s="8">
        <f>[1]节奏总纲!AD110</f>
        <v>67.540284631526106</v>
      </c>
      <c r="AE110" s="8">
        <f>[1]节奏总纲!AE110</f>
        <v>69.601854707986988</v>
      </c>
      <c r="AF110" s="8">
        <f>[1]节奏总纲!AF110</f>
        <v>72.506884533637162</v>
      </c>
      <c r="AG110" s="8">
        <f>[1]节奏总纲!AG110</f>
        <v>76.94300335424316</v>
      </c>
      <c r="AH110" s="8">
        <f>[1]节奏总纲!AH110</f>
        <v>85.696340692116266</v>
      </c>
      <c r="AZ110" s="8">
        <v>107</v>
      </c>
      <c r="BA110" s="8">
        <f>[1]节奏总纲!BA110</f>
        <v>38.475927110151773</v>
      </c>
      <c r="BB110" s="8">
        <f>[1]节奏总纲!BB110</f>
        <v>39.993245911660885</v>
      </c>
      <c r="BC110" s="8">
        <f>[1]节奏总纲!BC110</f>
        <v>41.925522364470666</v>
      </c>
      <c r="BD110" s="8">
        <f>[1]节奏总纲!BD110</f>
        <v>44.649658702582116</v>
      </c>
      <c r="BE110" s="8">
        <f>[1]节奏总纲!BE110</f>
        <v>49.340229957745592</v>
      </c>
    </row>
    <row r="111" spans="6:66" x14ac:dyDescent="0.15">
      <c r="F111" s="8">
        <f>[1]节奏总纲!F111</f>
        <v>109</v>
      </c>
      <c r="G111" s="8">
        <f>[1]节奏总纲!G111</f>
        <v>1909.8515666673818</v>
      </c>
      <c r="N111" s="8">
        <f>[1]节奏总纲!N111</f>
        <v>118</v>
      </c>
      <c r="O111" s="8">
        <v>108</v>
      </c>
      <c r="P111" s="8">
        <f>[1]节奏总纲!P111</f>
        <v>1781.8875536304624</v>
      </c>
      <c r="Q111" s="8">
        <f>[1]节奏总纲!Q111</f>
        <v>1520.8410270235997</v>
      </c>
      <c r="R111" s="8">
        <f>[1]节奏总纲!R111</f>
        <v>1218.0983316617842</v>
      </c>
      <c r="S111" s="8">
        <f>[1]节奏总纲!S111</f>
        <v>871.69939123602228</v>
      </c>
      <c r="T111" s="8">
        <f>[1]节奏总纲!T111</f>
        <v>471.13106917989433</v>
      </c>
      <c r="V111" s="8">
        <v>108</v>
      </c>
      <c r="W111" s="8">
        <f>[1]节奏总纲!W111</f>
        <v>119.39464589289355</v>
      </c>
      <c r="X111" s="8">
        <f>[1]节奏总纲!X111</f>
        <v>101.90333026958456</v>
      </c>
      <c r="Y111" s="8">
        <f>[1]节奏总纲!Y111</f>
        <v>76.464451918395753</v>
      </c>
      <c r="Z111" s="8">
        <f>[1]节奏总纲!Z111</f>
        <v>55.581622827649653</v>
      </c>
      <c r="AA111" s="8">
        <f>[1]节奏总纲!AA111</f>
        <v>30.902947210986099</v>
      </c>
      <c r="AC111" s="8">
        <v>108</v>
      </c>
      <c r="AD111" s="8">
        <f>[1]节奏总纲!AD111</f>
        <v>67.674293990826456</v>
      </c>
      <c r="AE111" s="8">
        <f>[1]节奏总纲!AE111</f>
        <v>69.735941964920613</v>
      </c>
      <c r="AF111" s="8">
        <f>[1]节奏总纲!AF111</f>
        <v>72.644573376036519</v>
      </c>
      <c r="AG111" s="8">
        <f>[1]节奏总纲!AG111</f>
        <v>77.074762810762508</v>
      </c>
      <c r="AH111" s="8">
        <f>[1]节奏总纲!AH111</f>
        <v>85.852295454880277</v>
      </c>
      <c r="AZ111" s="8">
        <v>108</v>
      </c>
      <c r="BA111" s="8">
        <f>[1]节奏总纲!BA111</f>
        <v>38.53855763638969</v>
      </c>
      <c r="BB111" s="8">
        <f>[1]节奏总纲!BB111</f>
        <v>40.052446592012309</v>
      </c>
      <c r="BC111" s="8">
        <f>[1]节奏总纲!BC111</f>
        <v>41.992566056290244</v>
      </c>
      <c r="BD111" s="8">
        <f>[1]节奏总纲!BD111</f>
        <v>44.71429731834187</v>
      </c>
      <c r="BE111" s="8">
        <f>[1]节奏总纲!BE111</f>
        <v>49.402209294735208</v>
      </c>
    </row>
    <row r="112" spans="6:66" x14ac:dyDescent="0.15">
      <c r="F112" s="8">
        <f>[1]节奏总纲!F112</f>
        <v>110</v>
      </c>
      <c r="G112" s="8">
        <f>[1]节奏总纲!G112</f>
        <v>2047</v>
      </c>
      <c r="N112" s="8">
        <f>[1]节奏总纲!N112</f>
        <v>119</v>
      </c>
      <c r="O112" s="8">
        <v>109</v>
      </c>
      <c r="P112" s="8">
        <f>[1]节奏总纲!P112</f>
        <v>1909.8515666673818</v>
      </c>
      <c r="Q112" s="8">
        <f>[1]节奏总纲!Q112</f>
        <v>1624.7107277639418</v>
      </c>
      <c r="R112" s="8">
        <f>[1]节奏总纲!R112</f>
        <v>1301.5638426838207</v>
      </c>
      <c r="S112" s="8">
        <f>[1]节奏总纲!S112</f>
        <v>931.81657937701561</v>
      </c>
      <c r="T112" s="8">
        <f>[1]节奏总纲!T112</f>
        <v>504.58278391352223</v>
      </c>
      <c r="V112" s="8">
        <v>109</v>
      </c>
      <c r="W112" s="8">
        <f>[1]节奏总纲!W112</f>
        <v>127.96401303691937</v>
      </c>
      <c r="X112" s="8">
        <f>[1]节奏总纲!X112</f>
        <v>103.86970074034207</v>
      </c>
      <c r="Y112" s="8">
        <f>[1]节奏总纲!Y112</f>
        <v>83.46551102203648</v>
      </c>
      <c r="Z112" s="8">
        <f>[1]节奏总纲!Z112</f>
        <v>60.117188140993335</v>
      </c>
      <c r="AA112" s="8">
        <f>[1]节奏总纲!AA112</f>
        <v>33.451714733627909</v>
      </c>
      <c r="AC112" s="8">
        <v>109</v>
      </c>
      <c r="AD112" s="8">
        <f>[1]节奏总纲!AD112</f>
        <v>67.80830335012682</v>
      </c>
      <c r="AE112" s="8">
        <f>[1]节奏总纲!AE112</f>
        <v>69.870029221854239</v>
      </c>
      <c r="AF112" s="8">
        <f>[1]节奏总纲!AF112</f>
        <v>72.782262218435889</v>
      </c>
      <c r="AG112" s="8">
        <f>[1]节奏总纲!AG112</f>
        <v>77.203841369133116</v>
      </c>
      <c r="AH112" s="8">
        <f>[1]节奏总纲!AH112</f>
        <v>86.007776715139968</v>
      </c>
      <c r="AZ112" s="8">
        <v>109</v>
      </c>
      <c r="BA112" s="8">
        <f>[1]节奏总纲!BA112</f>
        <v>38.601188162627608</v>
      </c>
      <c r="BB112" s="8">
        <f>[1]节奏总纲!BB112</f>
        <v>40.110720583137102</v>
      </c>
      <c r="BC112" s="8">
        <f>[1]节奏总纲!BC112</f>
        <v>42.051439554347354</v>
      </c>
      <c r="BD112" s="8">
        <f>[1]节奏总纲!BD112</f>
        <v>44.778935934101632</v>
      </c>
      <c r="BE112" s="8">
        <f>[1]节奏总纲!BE112</f>
        <v>49.464188631724817</v>
      </c>
    </row>
    <row r="113" spans="6:57" x14ac:dyDescent="0.15">
      <c r="F113" s="8">
        <f>[1]节奏总纲!F113</f>
        <v>111</v>
      </c>
      <c r="G113" s="8">
        <f>[1]节奏总纲!G113</f>
        <v>2193.9920512743265</v>
      </c>
      <c r="N113" s="8">
        <f>[1]节奏总纲!N113</f>
        <v>120</v>
      </c>
      <c r="O113" s="8">
        <v>110</v>
      </c>
      <c r="P113" s="8">
        <f>[1]节奏总纲!P113</f>
        <v>2047</v>
      </c>
      <c r="Q113" s="8">
        <f>[1]节奏总纲!Q113</f>
        <v>1741.3829000000001</v>
      </c>
      <c r="R113" s="8">
        <f>[1]节奏总纲!R113</f>
        <v>1397.2821999999999</v>
      </c>
      <c r="S113" s="8">
        <f>[1]节奏总纲!S113</f>
        <v>1001.3924000000001</v>
      </c>
      <c r="T113" s="8">
        <f>[1]节奏总纲!T113</f>
        <v>542.04559999999992</v>
      </c>
      <c r="V113" s="8">
        <v>110</v>
      </c>
      <c r="W113" s="8">
        <f>[1]节奏总纲!W113</f>
        <v>137.1484333326182</v>
      </c>
      <c r="X113" s="8">
        <f>[1]节奏总纲!X113</f>
        <v>116.67217223605826</v>
      </c>
      <c r="Y113" s="8">
        <f>[1]节奏总纲!Y113</f>
        <v>95.718357316179208</v>
      </c>
      <c r="Z113" s="8">
        <f>[1]节奏总纲!Z113</f>
        <v>69.575820622984452</v>
      </c>
      <c r="AA113" s="8">
        <f>[1]节奏总纲!AA113</f>
        <v>37.462816086477687</v>
      </c>
      <c r="AC113" s="8">
        <v>110</v>
      </c>
      <c r="AD113" s="8">
        <f>[1]节奏总纲!AD113</f>
        <v>67.942312709427185</v>
      </c>
      <c r="AE113" s="8">
        <f>[1]节奏总纲!AE113</f>
        <v>70.003807055133578</v>
      </c>
      <c r="AF113" s="8">
        <f>[1]节奏总纲!AF113</f>
        <v>72.919951060835245</v>
      </c>
      <c r="AG113" s="8">
        <f>[1]节奏总纲!AG113</f>
        <v>77.332919927503724</v>
      </c>
      <c r="AH113" s="8">
        <f>[1]节奏总纲!AH113</f>
        <v>86.154780808490045</v>
      </c>
      <c r="AZ113" s="8">
        <v>110</v>
      </c>
      <c r="BA113" s="8">
        <f>[1]节奏总纲!BA113</f>
        <v>38.663818688865533</v>
      </c>
      <c r="BB113" s="8">
        <f>[1]节奏总纲!BB113</f>
        <v>40.168994574261895</v>
      </c>
      <c r="BC113" s="8">
        <f>[1]节奏总纲!BC113</f>
        <v>42.109294145892463</v>
      </c>
      <c r="BD113" s="8">
        <f>[1]节奏总纲!BD113</f>
        <v>44.843574549861387</v>
      </c>
      <c r="BE113" s="8">
        <f>[1]节奏总纲!BE113</f>
        <v>49.526167968714425</v>
      </c>
    </row>
    <row r="114" spans="6:57" x14ac:dyDescent="0.15">
      <c r="F114" s="8">
        <f>[1]节奏总纲!F114</f>
        <v>112</v>
      </c>
      <c r="G114" s="8">
        <f>[1]节奏总纲!G114</f>
        <v>2351.5342310339256</v>
      </c>
      <c r="N114" s="8">
        <f>[1]节奏总纲!N114</f>
        <v>121</v>
      </c>
      <c r="O114" s="8">
        <v>111</v>
      </c>
      <c r="P114" s="8">
        <f>[1]节奏总纲!P114</f>
        <v>2193.9920512743265</v>
      </c>
      <c r="Q114" s="8">
        <f>[1]节奏总纲!Q114</f>
        <v>1869.0618284805987</v>
      </c>
      <c r="R114" s="8">
        <f>[1]节奏总纲!R114</f>
        <v>1500.4711638665117</v>
      </c>
      <c r="S114" s="8">
        <f>[1]节奏总纲!S114</f>
        <v>1076.5918995603122</v>
      </c>
      <c r="T114" s="8">
        <f>[1]节奏总纲!T114</f>
        <v>583.16308722871599</v>
      </c>
      <c r="V114" s="8">
        <v>111</v>
      </c>
      <c r="W114" s="8">
        <f>[1]节奏总纲!W114</f>
        <v>146.99205127432651</v>
      </c>
      <c r="X114" s="8">
        <f>[1]节奏总纲!X114</f>
        <v>127.67892848059864</v>
      </c>
      <c r="Y114" s="8">
        <f>[1]节奏总纲!Y114</f>
        <v>103.18896386651181</v>
      </c>
      <c r="Z114" s="8">
        <f>[1]节奏总纲!Z114</f>
        <v>75.19949956031212</v>
      </c>
      <c r="AA114" s="8">
        <f>[1]节奏总纲!AA114</f>
        <v>41.117487228716072</v>
      </c>
      <c r="AC114" s="8">
        <v>111</v>
      </c>
      <c r="AD114" s="8">
        <f>[1]节奏总纲!AD114</f>
        <v>68.071211008105138</v>
      </c>
      <c r="AE114" s="8">
        <f>[1]节奏总纲!AE114</f>
        <v>70.127815365673797</v>
      </c>
      <c r="AF114" s="8">
        <f>[1]节奏总纲!AF114</f>
        <v>73.051543220271398</v>
      </c>
      <c r="AG114" s="8">
        <f>[1]节奏总纲!AG114</f>
        <v>77.461998485874332</v>
      </c>
      <c r="AH114" s="8">
        <f>[1]节奏总纲!AH114</f>
        <v>86.301784901840136</v>
      </c>
      <c r="AZ114" s="8">
        <v>111</v>
      </c>
      <c r="BA114" s="8">
        <f>[1]节奏总纲!BA114</f>
        <v>38.72644921510345</v>
      </c>
      <c r="BB114" s="8">
        <f>[1]节奏总纲!BB114</f>
        <v>40.227268565386687</v>
      </c>
      <c r="BC114" s="8">
        <f>[1]节奏总纲!BC114</f>
        <v>42.167148737437572</v>
      </c>
      <c r="BD114" s="8">
        <f>[1]节奏总纲!BD114</f>
        <v>44.908213165621142</v>
      </c>
      <c r="BE114" s="8">
        <f>[1]节奏总纲!BE114</f>
        <v>49.588147305704041</v>
      </c>
    </row>
    <row r="115" spans="6:57" x14ac:dyDescent="0.15">
      <c r="F115" s="8">
        <f>[1]节奏总纲!F115</f>
        <v>113</v>
      </c>
      <c r="G115" s="8">
        <f>[1]节奏总纲!G115</f>
        <v>2520.3837585303886</v>
      </c>
      <c r="N115" s="8">
        <f>[1]节奏总纲!N115</f>
        <v>122</v>
      </c>
      <c r="O115" s="8">
        <v>112</v>
      </c>
      <c r="P115" s="8">
        <f>[1]节奏总纲!P115</f>
        <v>2351.5342310339256</v>
      </c>
      <c r="Q115" s="8">
        <f>[1]节奏总纲!Q115</f>
        <v>2004.6829319564217</v>
      </c>
      <c r="R115" s="8">
        <f>[1]节奏总纲!R115</f>
        <v>1609.3900277196187</v>
      </c>
      <c r="S115" s="8">
        <f>[1]节奏总纲!S115</f>
        <v>1155.3087677069677</v>
      </c>
      <c r="T115" s="8">
        <f>[1]节奏总纲!T115</f>
        <v>623.15657122399034</v>
      </c>
      <c r="V115" s="8">
        <v>112</v>
      </c>
      <c r="W115" s="8">
        <f>[1]节奏总纲!W115</f>
        <v>157.54217975959909</v>
      </c>
      <c r="X115" s="8">
        <f>[1]节奏总纲!X115</f>
        <v>135.62110347582302</v>
      </c>
      <c r="Y115" s="8">
        <f>[1]节奏总纲!Y115</f>
        <v>108.91886385310704</v>
      </c>
      <c r="Z115" s="8">
        <f>[1]节奏总纲!Z115</f>
        <v>78.716868146655543</v>
      </c>
      <c r="AA115" s="8">
        <f>[1]节奏总纲!AA115</f>
        <v>39.993483995274346</v>
      </c>
      <c r="AC115" s="8">
        <v>112</v>
      </c>
      <c r="AD115" s="8">
        <f>[1]节奏总纲!AD115</f>
        <v>68.196246161507091</v>
      </c>
      <c r="AE115" s="8">
        <f>[1]节奏总纲!AE115</f>
        <v>70.251823676214016</v>
      </c>
      <c r="AF115" s="8">
        <f>[1]节奏总纲!AF115</f>
        <v>73.174668450093861</v>
      </c>
      <c r="AG115" s="8">
        <f>[1]节奏总纲!AG115</f>
        <v>77.591077044244926</v>
      </c>
      <c r="AH115" s="8">
        <f>[1]节奏总纲!AH115</f>
        <v>86.448788995190213</v>
      </c>
      <c r="AZ115" s="8">
        <v>112</v>
      </c>
      <c r="BA115" s="8">
        <f>[1]节奏总纲!BA115</f>
        <v>38.789079741341368</v>
      </c>
      <c r="BB115" s="8">
        <f>[1]节奏总纲!BB115</f>
        <v>40.28554255651148</v>
      </c>
      <c r="BC115" s="8">
        <f>[1]节奏总纲!BC115</f>
        <v>42.225003328982673</v>
      </c>
      <c r="BD115" s="8">
        <f>[1]节奏总纲!BD115</f>
        <v>44.972851781380903</v>
      </c>
      <c r="BE115" s="8">
        <f>[1]节奏总纲!BE115</f>
        <v>49.65012664269365</v>
      </c>
    </row>
    <row r="116" spans="6:57" x14ac:dyDescent="0.15">
      <c r="F116" s="8">
        <f>[1]节奏总纲!F116</f>
        <v>114</v>
      </c>
      <c r="G116" s="8">
        <f>[1]节奏总纲!G116</f>
        <v>2701.3522012628878</v>
      </c>
      <c r="N116" s="8">
        <f>[1]节奏总纲!N116</f>
        <v>123</v>
      </c>
      <c r="O116" s="8">
        <v>113</v>
      </c>
      <c r="P116" s="8">
        <f>[1]节奏总纲!P116</f>
        <v>2520.3837585303886</v>
      </c>
      <c r="Q116" s="8">
        <f>[1]节奏总纲!Q116</f>
        <v>2149.6353076505684</v>
      </c>
      <c r="R116" s="8">
        <f>[1]节奏总纲!R116</f>
        <v>1726.7149129691693</v>
      </c>
      <c r="S116" s="8">
        <f>[1]节奏总纲!S116</f>
        <v>1235.7441568074496</v>
      </c>
      <c r="T116" s="8">
        <f>[1]节奏总纲!T116</f>
        <v>665.63335062787564</v>
      </c>
      <c r="V116" s="8">
        <v>113</v>
      </c>
      <c r="W116" s="8">
        <f>[1]节奏总纲!W116</f>
        <v>168.849527496463</v>
      </c>
      <c r="X116" s="8">
        <f>[1]节奏总纲!X116</f>
        <v>144.95237569414667</v>
      </c>
      <c r="Y116" s="8">
        <f>[1]节奏总纲!Y116</f>
        <v>117.32488524955056</v>
      </c>
      <c r="Z116" s="8">
        <f>[1]节奏总纲!Z116</f>
        <v>80.435389100481871</v>
      </c>
      <c r="AA116" s="8">
        <f>[1]节奏总纲!AA116</f>
        <v>42.476779403885303</v>
      </c>
      <c r="AC116" s="8">
        <v>113</v>
      </c>
      <c r="AD116" s="8">
        <f>[1]节奏总纲!AD116</f>
        <v>68.321281314909029</v>
      </c>
      <c r="AE116" s="8">
        <f>[1]节奏总纲!AE116</f>
        <v>70.375831986754235</v>
      </c>
      <c r="AF116" s="8">
        <f>[1]节奏总纲!AF116</f>
        <v>73.297793679916325</v>
      </c>
      <c r="AG116" s="8">
        <f>[1]节奏总纲!AG116</f>
        <v>77.720155602615534</v>
      </c>
      <c r="AH116" s="8">
        <f>[1]节奏总纲!AH116</f>
        <v>86.595793088540304</v>
      </c>
      <c r="AZ116" s="8">
        <v>113</v>
      </c>
      <c r="BA116" s="8">
        <f>[1]节奏总纲!BA116</f>
        <v>38.851710267579293</v>
      </c>
      <c r="BB116" s="8">
        <f>[1]节奏总纲!BB116</f>
        <v>40.343816547636273</v>
      </c>
      <c r="BC116" s="8">
        <f>[1]节奏总纲!BC116</f>
        <v>42.282857920527782</v>
      </c>
      <c r="BD116" s="8">
        <f>[1]节奏总纲!BD116</f>
        <v>45.032359480672049</v>
      </c>
      <c r="BE116" s="8">
        <f>[1]节奏总纲!BE116</f>
        <v>49.712105979683258</v>
      </c>
    </row>
    <row r="117" spans="6:57" x14ac:dyDescent="0.15">
      <c r="F117" s="8">
        <f>[1]节奏总纲!F117</f>
        <v>115</v>
      </c>
      <c r="G117" s="8">
        <f>[1]节奏总纲!G117</f>
        <v>2895.3093757400989</v>
      </c>
      <c r="N117" s="8">
        <f>[1]节奏总纲!N117</f>
        <v>124</v>
      </c>
      <c r="O117" s="8">
        <v>114</v>
      </c>
      <c r="P117" s="8">
        <f>[1]节奏总纲!P117</f>
        <v>2701.3522012628878</v>
      </c>
      <c r="Q117" s="8">
        <f>[1]节奏总纲!Q117</f>
        <v>2304.5235628973696</v>
      </c>
      <c r="R117" s="8">
        <f>[1]节奏总纲!R117</f>
        <v>1846.3742295631837</v>
      </c>
      <c r="S117" s="8">
        <f>[1]节奏总纲!S117</f>
        <v>1319.3404150967945</v>
      </c>
      <c r="T117" s="8">
        <f>[1]节奏总纲!T117</f>
        <v>710.99589937239205</v>
      </c>
      <c r="V117" s="8">
        <v>114</v>
      </c>
      <c r="W117" s="8">
        <f>[1]节奏总纲!W117</f>
        <v>180.96844273249917</v>
      </c>
      <c r="X117" s="8">
        <f>[1]节奏总纲!X117</f>
        <v>154.88825524680124</v>
      </c>
      <c r="Y117" s="8">
        <f>[1]节奏总纲!Y117</f>
        <v>119.6593165940144</v>
      </c>
      <c r="Z117" s="8">
        <f>[1]节奏总纲!Z117</f>
        <v>83.59625828934486</v>
      </c>
      <c r="AA117" s="8">
        <f>[1]节奏总纲!AA117</f>
        <v>45.362548744516403</v>
      </c>
      <c r="AC117" s="8">
        <v>114</v>
      </c>
      <c r="AD117" s="8">
        <f>[1]节奏总纲!AD117</f>
        <v>68.446316468310982</v>
      </c>
      <c r="AE117" s="8">
        <f>[1]节奏总纲!AE117</f>
        <v>70.499840297294455</v>
      </c>
      <c r="AF117" s="8">
        <f>[1]节奏总纲!AF117</f>
        <v>73.420918909738774</v>
      </c>
      <c r="AG117" s="8">
        <f>[1]节奏总纲!AG117</f>
        <v>77.849234160986143</v>
      </c>
      <c r="AH117" s="8">
        <f>[1]节奏总纲!AH117</f>
        <v>86.742797181890381</v>
      </c>
      <c r="AZ117" s="8">
        <v>114</v>
      </c>
      <c r="BA117" s="8">
        <f>[1]节奏总纲!BA117</f>
        <v>38.91434079381721</v>
      </c>
      <c r="BB117" s="8">
        <f>[1]节奏总纲!BB117</f>
        <v>40.402090538761065</v>
      </c>
      <c r="BC117" s="8">
        <f>[1]节奏总纲!BC117</f>
        <v>42.340712512072891</v>
      </c>
      <c r="BD117" s="8">
        <f>[1]节奏总纲!BD117</f>
        <v>45.088151688727308</v>
      </c>
      <c r="BE117" s="8">
        <f>[1]节奏总纲!BE117</f>
        <v>49.774085316672867</v>
      </c>
    </row>
    <row r="118" spans="6:57" x14ac:dyDescent="0.15">
      <c r="F118" s="8">
        <f>[1]节奏总纲!F118</f>
        <v>116</v>
      </c>
      <c r="G118" s="8">
        <f>[1]节奏总纲!G118</f>
        <v>3103.1875282132928</v>
      </c>
      <c r="N118" s="8">
        <f>[1]节奏总纲!N118</f>
        <v>125</v>
      </c>
      <c r="O118" s="8">
        <v>115</v>
      </c>
      <c r="P118" s="8">
        <f>[1]节奏总纲!P118</f>
        <v>2895.3093757400989</v>
      </c>
      <c r="Q118" s="8">
        <f>[1]节奏总纲!Q118</f>
        <v>2463.0396859421021</v>
      </c>
      <c r="R118" s="8">
        <f>[1]节奏总纲!R118</f>
        <v>1969.9684992535633</v>
      </c>
      <c r="S118" s="8">
        <f>[1]节奏总纲!S118</f>
        <v>1407.1203566096881</v>
      </c>
      <c r="T118" s="8">
        <f>[1]节奏总纲!T118</f>
        <v>758.86058738147995</v>
      </c>
      <c r="V118" s="8">
        <v>115</v>
      </c>
      <c r="W118" s="8">
        <f>[1]节奏总纲!W118</f>
        <v>193.95717447721108</v>
      </c>
      <c r="X118" s="8">
        <f>[1]节奏总纲!X118</f>
        <v>158.51612304473247</v>
      </c>
      <c r="Y118" s="8">
        <f>[1]节奏总纲!Y118</f>
        <v>123.59426969037963</v>
      </c>
      <c r="Z118" s="8">
        <f>[1]节奏总纲!Z118</f>
        <v>87.779941512893629</v>
      </c>
      <c r="AA118" s="8">
        <f>[1]节奏总纲!AA118</f>
        <v>47.864688009087899</v>
      </c>
      <c r="AC118" s="8">
        <v>115</v>
      </c>
      <c r="AD118" s="8">
        <f>[1]节奏总纲!AD118</f>
        <v>68.571351621712935</v>
      </c>
      <c r="AE118" s="8">
        <f>[1]节奏总纲!AE118</f>
        <v>70.623848607834674</v>
      </c>
      <c r="AF118" s="8">
        <f>[1]节奏总纲!AF118</f>
        <v>73.544044139561237</v>
      </c>
      <c r="AG118" s="8">
        <f>[1]节奏总纲!AG118</f>
        <v>77.978312719356751</v>
      </c>
      <c r="AH118" s="8">
        <f>[1]节奏总纲!AH118</f>
        <v>86.889801275240458</v>
      </c>
      <c r="AZ118" s="8">
        <v>115</v>
      </c>
      <c r="BA118" s="8">
        <f>[1]节奏总纲!BA118</f>
        <v>38.976971320055128</v>
      </c>
      <c r="BB118" s="8">
        <f>[1]节奏总纲!BB118</f>
        <v>40.460364529885858</v>
      </c>
      <c r="BC118" s="8">
        <f>[1]节奏总纲!BC118</f>
        <v>42.398567103617999</v>
      </c>
      <c r="BD118" s="8">
        <f>[1]节奏总纲!BD118</f>
        <v>45.143943896782567</v>
      </c>
      <c r="BE118" s="8">
        <f>[1]节奏总纲!BE118</f>
        <v>49.836064653662483</v>
      </c>
    </row>
    <row r="119" spans="6:57" x14ac:dyDescent="0.15">
      <c r="F119" s="8">
        <f>[1]节奏总纲!F119</f>
        <v>117</v>
      </c>
      <c r="G119" s="8">
        <f>[1]节奏总纲!G119</f>
        <v>3325.985815475135</v>
      </c>
      <c r="N119" s="8">
        <f>[1]节奏总纲!N119</f>
        <v>126</v>
      </c>
      <c r="O119" s="8">
        <v>116</v>
      </c>
      <c r="P119" s="8">
        <f>[1]节奏总纲!P119</f>
        <v>3103.1875282132928</v>
      </c>
      <c r="Q119" s="8">
        <f>[1]节奏总纲!Q119</f>
        <v>2636.7784427228348</v>
      </c>
      <c r="R119" s="8">
        <f>[1]节奏总纲!R119</f>
        <v>2108.9262441737537</v>
      </c>
      <c r="S119" s="8">
        <f>[1]节奏总纲!S119</f>
        <v>1509.0800949701243</v>
      </c>
      <c r="T119" s="8">
        <f>[1]节奏总纲!T119</f>
        <v>813.34545114470404</v>
      </c>
      <c r="V119" s="8">
        <v>116</v>
      </c>
      <c r="W119" s="8">
        <f>[1]节奏总纲!W119</f>
        <v>207.87815247319395</v>
      </c>
      <c r="X119" s="8">
        <f>[1]节奏总纲!X119</f>
        <v>173.73875678073273</v>
      </c>
      <c r="Y119" s="8">
        <f>[1]节奏总纲!Y119</f>
        <v>138.95774492019041</v>
      </c>
      <c r="Z119" s="8">
        <f>[1]节奏总纲!Z119</f>
        <v>101.95973836043618</v>
      </c>
      <c r="AA119" s="8">
        <f>[1]节奏总纲!AA119</f>
        <v>54.484863763224098</v>
      </c>
      <c r="AC119" s="8">
        <v>116</v>
      </c>
      <c r="AD119" s="8">
        <f>[1]节奏总纲!AD119</f>
        <v>68.696386775114874</v>
      </c>
      <c r="AE119" s="8">
        <f>[1]节奏总纲!AE119</f>
        <v>70.747856918374893</v>
      </c>
      <c r="AF119" s="8">
        <f>[1]节奏总纲!AF119</f>
        <v>73.667169369383686</v>
      </c>
      <c r="AG119" s="8">
        <f>[1]节奏总纲!AG119</f>
        <v>78.10469841238104</v>
      </c>
      <c r="AH119" s="8">
        <f>[1]节奏总纲!AH119</f>
        <v>87.033659382136349</v>
      </c>
      <c r="AZ119" s="8">
        <v>116</v>
      </c>
      <c r="BA119" s="8">
        <f>[1]节奏总纲!BA119</f>
        <v>39.034165367506482</v>
      </c>
      <c r="BB119" s="8">
        <f>[1]节奏总纲!BB119</f>
        <v>40.518638521010644</v>
      </c>
      <c r="BC119" s="8">
        <f>[1]节奏总纲!BC119</f>
        <v>42.456421695163108</v>
      </c>
      <c r="BD119" s="8">
        <f>[1]节奏总纲!BD119</f>
        <v>45.199736104837825</v>
      </c>
      <c r="BE119" s="8">
        <f>[1]节奏总纲!BE119</f>
        <v>49.898043990652091</v>
      </c>
    </row>
    <row r="120" spans="6:57" x14ac:dyDescent="0.15">
      <c r="F120" s="8">
        <f>[1]节奏总纲!F120</f>
        <v>118</v>
      </c>
      <c r="G120" s="8">
        <f>[1]节奏总纲!G120</f>
        <v>3564.7751072609281</v>
      </c>
      <c r="N120" s="8">
        <f>[1]节奏总纲!N120</f>
        <v>127</v>
      </c>
      <c r="O120" s="8">
        <v>117</v>
      </c>
      <c r="P120" s="8">
        <f>[1]节奏总纲!P120</f>
        <v>3325.985815475135</v>
      </c>
      <c r="Q120" s="8">
        <f>[1]节奏总纲!Q120</f>
        <v>2826.7553445723174</v>
      </c>
      <c r="R120" s="8">
        <f>[1]节奏总纲!R120</f>
        <v>2262.6681502677343</v>
      </c>
      <c r="S120" s="8">
        <f>[1]节奏总纲!S120</f>
        <v>1618.0920992286531</v>
      </c>
      <c r="T120" s="8">
        <f>[1]节奏总纲!T120</f>
        <v>873.07127656222303</v>
      </c>
      <c r="V120" s="8">
        <v>117</v>
      </c>
      <c r="W120" s="8">
        <f>[1]节奏总纲!W120</f>
        <v>222.79828726184223</v>
      </c>
      <c r="X120" s="8">
        <f>[1]节奏总纲!X120</f>
        <v>189.9769018494826</v>
      </c>
      <c r="Y120" s="8">
        <f>[1]节奏总纲!Y120</f>
        <v>153.74190609398056</v>
      </c>
      <c r="Z120" s="8">
        <f>[1]节奏总纲!Z120</f>
        <v>109.0120042585288</v>
      </c>
      <c r="AA120" s="8">
        <f>[1]节奏总纲!AA120</f>
        <v>59.72582541751899</v>
      </c>
      <c r="AC120" s="8">
        <v>117</v>
      </c>
      <c r="AD120" s="8">
        <f>[1]节奏总纲!AD120</f>
        <v>68.821421928516827</v>
      </c>
      <c r="AE120" s="8">
        <f>[1]节奏总纲!AE120</f>
        <v>70.871865228915112</v>
      </c>
      <c r="AF120" s="8">
        <f>[1]节奏总纲!AF120</f>
        <v>73.790294599206149</v>
      </c>
      <c r="AG120" s="8">
        <f>[1]节奏总纲!AG120</f>
        <v>78.230540290975199</v>
      </c>
      <c r="AH120" s="8">
        <f>[1]节奏总纲!AH120</f>
        <v>87.168098110592624</v>
      </c>
      <c r="AZ120" s="8">
        <v>117</v>
      </c>
      <c r="BA120" s="8">
        <f>[1]节奏总纲!BA120</f>
        <v>39.088198074219406</v>
      </c>
      <c r="BB120" s="8">
        <f>[1]节奏总纲!BB120</f>
        <v>40.576912512135436</v>
      </c>
      <c r="BC120" s="8">
        <f>[1]节奏总纲!BC120</f>
        <v>42.51427628670821</v>
      </c>
      <c r="BD120" s="8">
        <f>[1]节奏总纲!BD120</f>
        <v>45.255528312893091</v>
      </c>
      <c r="BE120" s="8">
        <f>[1]节奏总纲!BE120</f>
        <v>49.9600233276417</v>
      </c>
    </row>
    <row r="121" spans="6:57" x14ac:dyDescent="0.15">
      <c r="F121" s="8">
        <f>[1]节奏总纲!F121</f>
        <v>119</v>
      </c>
      <c r="G121" s="8">
        <f>[1]节奏总纲!G121</f>
        <v>3820.7031333347636</v>
      </c>
      <c r="N121" s="8">
        <f>[1]节奏总纲!N121</f>
        <v>128</v>
      </c>
      <c r="O121" s="8">
        <v>118</v>
      </c>
      <c r="P121" s="8">
        <f>[1]节奏总纲!P121</f>
        <v>3564.7751072609281</v>
      </c>
      <c r="Q121" s="8">
        <f>[1]节奏总纲!Q121</f>
        <v>3030.4153186825147</v>
      </c>
      <c r="R121" s="8">
        <f>[1]节奏总纲!R121</f>
        <v>2426.1859380017877</v>
      </c>
      <c r="S121" s="8">
        <f>[1]节奏总纲!S121</f>
        <v>1737.4713872789764</v>
      </c>
      <c r="T121" s="8">
        <f>[1]节奏总纲!T121</f>
        <v>936.10994316671975</v>
      </c>
      <c r="V121" s="8">
        <v>118</v>
      </c>
      <c r="W121" s="8">
        <f>[1]节奏总纲!W121</f>
        <v>238.78929178579301</v>
      </c>
      <c r="X121" s="8">
        <f>[1]节奏总纲!X121</f>
        <v>203.65997411019725</v>
      </c>
      <c r="Y121" s="8">
        <f>[1]节奏总纲!Y121</f>
        <v>163.5177877340534</v>
      </c>
      <c r="Z121" s="8">
        <f>[1]节奏总纲!Z121</f>
        <v>119.37928805032334</v>
      </c>
      <c r="AA121" s="8">
        <f>[1]节奏总纲!AA121</f>
        <v>63.038666604496711</v>
      </c>
      <c r="AC121" s="8">
        <v>118</v>
      </c>
      <c r="AD121" s="8">
        <f>[1]节奏总纲!AD121</f>
        <v>68.946457081918766</v>
      </c>
      <c r="AE121" s="8">
        <f>[1]节奏总纲!AE121</f>
        <v>70.995873539455332</v>
      </c>
      <c r="AF121" s="8">
        <f>[1]节奏总纲!AF121</f>
        <v>73.913419829028598</v>
      </c>
      <c r="AG121" s="8">
        <f>[1]节奏总纲!AG121</f>
        <v>78.356382169569343</v>
      </c>
      <c r="AH121" s="8">
        <f>[1]节奏总纲!AH121</f>
        <v>87.302536839048898</v>
      </c>
      <c r="AZ121" s="8">
        <v>118</v>
      </c>
      <c r="BA121" s="8">
        <f>[1]节奏总纲!BA121</f>
        <v>39.14223078093233</v>
      </c>
      <c r="BB121" s="8">
        <f>[1]节奏总纲!BB121</f>
        <v>40.635186503260229</v>
      </c>
      <c r="BC121" s="8">
        <f>[1]节奏总纲!BC121</f>
        <v>42.572130878253319</v>
      </c>
      <c r="BD121" s="8">
        <f>[1]节奏总纲!BD121</f>
        <v>45.31132052094835</v>
      </c>
      <c r="BE121" s="8">
        <f>[1]节奏总纲!BE121</f>
        <v>50.018998195299922</v>
      </c>
    </row>
    <row r="122" spans="6:57" x14ac:dyDescent="0.15">
      <c r="F122" s="8">
        <f>[1]节奏总纲!F122</f>
        <v>120</v>
      </c>
      <c r="G122" s="8">
        <f>[1]节奏总纲!G122</f>
        <v>4095</v>
      </c>
      <c r="N122" s="8">
        <f>[1]节奏总纲!N122</f>
        <v>129</v>
      </c>
      <c r="O122" s="8">
        <v>119</v>
      </c>
      <c r="P122" s="8">
        <f>[1]节奏总纲!P122</f>
        <v>3820.7031333347636</v>
      </c>
      <c r="Q122" s="8">
        <f>[1]节奏总纲!Q122</f>
        <v>3250.2721555278836</v>
      </c>
      <c r="R122" s="8">
        <f>[1]节奏总纲!R122</f>
        <v>2604.5733259943081</v>
      </c>
      <c r="S122" s="8">
        <f>[1]节奏总纲!S122</f>
        <v>1863.3569181273642</v>
      </c>
      <c r="T122" s="8">
        <f>[1]节奏总纲!T122</f>
        <v>1000.260080307041</v>
      </c>
      <c r="V122" s="8">
        <v>119</v>
      </c>
      <c r="W122" s="8">
        <f>[1]节奏总纲!W122</f>
        <v>255.92802607383555</v>
      </c>
      <c r="X122" s="8">
        <f>[1]节奏总纲!X122</f>
        <v>219.85683684536889</v>
      </c>
      <c r="Y122" s="8">
        <f>[1]节奏总纲!Y122</f>
        <v>178.38738799252042</v>
      </c>
      <c r="Z122" s="8">
        <f>[1]节奏总纲!Z122</f>
        <v>125.88553084838782</v>
      </c>
      <c r="AA122" s="8">
        <f>[1]节奏总纲!AA122</f>
        <v>64.150137140321249</v>
      </c>
      <c r="AC122" s="8">
        <v>119</v>
      </c>
      <c r="AD122" s="8">
        <f>[1]节奏总纲!AD122</f>
        <v>69.066704614192943</v>
      </c>
      <c r="AE122" s="8">
        <f>[1]节奏总纲!AE122</f>
        <v>71.113087458015798</v>
      </c>
      <c r="AF122" s="8">
        <f>[1]节奏总纲!AF122</f>
        <v>74.034200876118248</v>
      </c>
      <c r="AG122" s="8">
        <f>[1]节奏总纲!AG122</f>
        <v>78.482224048163502</v>
      </c>
      <c r="AH122" s="8">
        <f>[1]节奏总纲!AH122</f>
        <v>87.436975567505186</v>
      </c>
      <c r="AZ122" s="8">
        <v>119</v>
      </c>
      <c r="BA122" s="8">
        <f>[1]节奏总纲!BA122</f>
        <v>39.196263487645254</v>
      </c>
      <c r="BB122" s="8">
        <f>[1]节奏总纲!BB122</f>
        <v>40.693460494385022</v>
      </c>
      <c r="BC122" s="8">
        <f>[1]节奏总纲!BC122</f>
        <v>42.629985469798427</v>
      </c>
      <c r="BD122" s="8">
        <f>[1]节奏总纲!BD122</f>
        <v>45.367112729003608</v>
      </c>
      <c r="BE122" s="8">
        <f>[1]节奏总纲!BE122</f>
        <v>50.072514238398277</v>
      </c>
    </row>
    <row r="123" spans="6:57" x14ac:dyDescent="0.15">
      <c r="F123" s="8">
        <f>[1]节奏总纲!F123</f>
        <v>121</v>
      </c>
      <c r="G123" s="8">
        <f>[1]节奏总纲!G123</f>
        <v>4388.9841025486576</v>
      </c>
      <c r="N123" s="8">
        <f>[1]节奏总纲!N123</f>
        <v>130</v>
      </c>
      <c r="O123" s="8">
        <v>120</v>
      </c>
      <c r="P123" s="8">
        <f>[1]节奏总纲!P123</f>
        <v>4095</v>
      </c>
      <c r="Q123" s="8">
        <f>[1]节奏总纲!Q123</f>
        <v>3486.0735</v>
      </c>
      <c r="R123" s="8">
        <f>[1]节奏总纲!R123</f>
        <v>2791.971</v>
      </c>
      <c r="S123" s="8">
        <f>[1]节奏总纲!S123</f>
        <v>1988.5319999999999</v>
      </c>
      <c r="T123" s="8">
        <f>[1]节奏总纲!T123</f>
        <v>1067.9759999999999</v>
      </c>
      <c r="V123" s="8">
        <v>120</v>
      </c>
      <c r="W123" s="8">
        <f>[1]节奏总纲!W123</f>
        <v>274.29686666523639</v>
      </c>
      <c r="X123" s="8">
        <f>[1]节奏总纲!X123</f>
        <v>235.8013444721164</v>
      </c>
      <c r="Y123" s="8">
        <f>[1]节奏总纲!Y123</f>
        <v>187.3976740056919</v>
      </c>
      <c r="Z123" s="8">
        <f>[1]节奏总纲!Z123</f>
        <v>125.1750818726357</v>
      </c>
      <c r="AA123" s="8">
        <f>[1]节奏总纲!AA123</f>
        <v>67.715919692958892</v>
      </c>
      <c r="AC123" s="8">
        <v>120</v>
      </c>
      <c r="AD123" s="8">
        <f>[1]节奏总纲!AD123</f>
        <v>69.18336653741882</v>
      </c>
      <c r="AE123" s="8">
        <f>[1]节奏总纲!AE123</f>
        <v>71.230067506391322</v>
      </c>
      <c r="AF123" s="8">
        <f>[1]节奏总纲!AF123</f>
        <v>74.149428238300118</v>
      </c>
      <c r="AG123" s="8">
        <f>[1]节奏总纲!AG123</f>
        <v>78.608065926757661</v>
      </c>
      <c r="AH123" s="8">
        <f>[1]节奏总纲!AH123</f>
        <v>87.571414295961461</v>
      </c>
      <c r="AZ123" s="8">
        <v>120</v>
      </c>
      <c r="BA123" s="8">
        <f>[1]节奏总纲!BA123</f>
        <v>39.250296194358178</v>
      </c>
      <c r="BB123" s="8">
        <f>[1]节奏总纲!BB123</f>
        <v>40.751734485509814</v>
      </c>
      <c r="BC123" s="8">
        <f>[1]节奏总纲!BC123</f>
        <v>42.687840061343536</v>
      </c>
      <c r="BD123" s="8">
        <f>[1]节奏总纲!BD123</f>
        <v>45.422904937058867</v>
      </c>
      <c r="BE123" s="8">
        <f>[1]节奏总纲!BE123</f>
        <v>50.126030281496639</v>
      </c>
    </row>
    <row r="124" spans="6:57" x14ac:dyDescent="0.15">
      <c r="F124" s="8">
        <f>[1]节奏总纲!F124</f>
        <v>122</v>
      </c>
      <c r="G124" s="8">
        <f>[1]节奏总纲!G124</f>
        <v>4704.0684620678521</v>
      </c>
      <c r="N124" s="8">
        <f>[1]节奏总纲!N124</f>
        <v>131</v>
      </c>
      <c r="O124" s="8">
        <v>121</v>
      </c>
      <c r="P124" s="8">
        <f>[1]节奏总纲!P124</f>
        <v>4388.9841025486576</v>
      </c>
      <c r="Q124" s="8">
        <f>[1]节奏总纲!Q124</f>
        <v>3731.5142839868686</v>
      </c>
      <c r="R124" s="8">
        <f>[1]节奏总纲!R124</f>
        <v>2978.8035103997736</v>
      </c>
      <c r="S124" s="8">
        <f>[1]节奏总纲!S124</f>
        <v>2122.0738135822758</v>
      </c>
      <c r="T124" s="8">
        <f>[1]节奏总纲!T124</f>
        <v>1143.3303587139253</v>
      </c>
      <c r="V124" s="8">
        <v>121</v>
      </c>
      <c r="W124" s="8">
        <f>[1]节奏总纲!W124</f>
        <v>293.98410254865757</v>
      </c>
      <c r="X124" s="8">
        <f>[1]节奏总纲!X124</f>
        <v>245.44078398686861</v>
      </c>
      <c r="Y124" s="8">
        <f>[1]节奏总纲!Y124</f>
        <v>186.83251039977358</v>
      </c>
      <c r="Z124" s="8">
        <f>[1]节奏总纲!Z124</f>
        <v>133.54181358227584</v>
      </c>
      <c r="AA124" s="8">
        <f>[1]节奏总纲!AA124</f>
        <v>75.354358713925421</v>
      </c>
      <c r="AC124" s="8">
        <v>121</v>
      </c>
      <c r="AD124" s="8">
        <f>[1]节奏总纲!AD124</f>
        <v>69.300028460644711</v>
      </c>
      <c r="AE124" s="8">
        <f>[1]节奏总纲!AE124</f>
        <v>71.347047554766846</v>
      </c>
      <c r="AF124" s="8">
        <f>[1]节奏总纲!AF124</f>
        <v>74.264655600481987</v>
      </c>
      <c r="AG124" s="8">
        <f>[1]节奏总纲!AG124</f>
        <v>78.733907805351805</v>
      </c>
      <c r="AH124" s="8">
        <f>[1]节奏总纲!AH124</f>
        <v>87.705853024417735</v>
      </c>
      <c r="AZ124" s="8">
        <v>121</v>
      </c>
      <c r="BA124" s="8">
        <f>[1]节奏总纲!BA124</f>
        <v>39.304328901071102</v>
      </c>
      <c r="BB124" s="8">
        <f>[1]节奏总纲!BB124</f>
        <v>40.810008476634607</v>
      </c>
      <c r="BC124" s="8">
        <f>[1]节奏总纲!BC124</f>
        <v>42.745694652888645</v>
      </c>
      <c r="BD124" s="8">
        <f>[1]节奏总纲!BD124</f>
        <v>45.478697145114126</v>
      </c>
      <c r="BE124" s="8">
        <f>[1]节奏总纲!BE124</f>
        <v>50.179546324595002</v>
      </c>
    </row>
    <row r="125" spans="6:57" x14ac:dyDescent="0.15">
      <c r="F125" s="8">
        <f>[1]节奏总纲!F125</f>
        <v>123</v>
      </c>
      <c r="G125" s="8">
        <f>[1]节奏总纲!G125</f>
        <v>5041.7675170607781</v>
      </c>
      <c r="N125" s="8">
        <f>[1]节奏总纲!N125</f>
        <v>132</v>
      </c>
      <c r="O125" s="8">
        <v>122</v>
      </c>
      <c r="P125" s="8">
        <f>[1]节奏总纲!P125</f>
        <v>4704.0684620678521</v>
      </c>
      <c r="Q125" s="8">
        <f>[1]节奏总纲!Q125</f>
        <v>3989.5204626797454</v>
      </c>
      <c r="R125" s="8">
        <f>[1]节奏总纲!R125</f>
        <v>3183.7135351275219</v>
      </c>
      <c r="S125" s="8">
        <f>[1]节奏总纲!S125</f>
        <v>2271.1242534863591</v>
      </c>
      <c r="T125" s="8">
        <f>[1]节奏总纲!T125</f>
        <v>1223.9986138300551</v>
      </c>
      <c r="V125" s="8">
        <v>122</v>
      </c>
      <c r="W125" s="8">
        <f>[1]节奏总纲!W125</f>
        <v>315.08435951919455</v>
      </c>
      <c r="X125" s="8">
        <f>[1]节奏总纲!X125</f>
        <v>258.0061786928768</v>
      </c>
      <c r="Y125" s="8">
        <f>[1]节奏总纲!Y125</f>
        <v>204.91002472774835</v>
      </c>
      <c r="Z125" s="8">
        <f>[1]节奏总纲!Z125</f>
        <v>149.05043990408331</v>
      </c>
      <c r="AA125" s="8">
        <f>[1]节奏总纲!AA125</f>
        <v>80.668255116129785</v>
      </c>
      <c r="AC125" s="8">
        <v>122</v>
      </c>
      <c r="AD125" s="8">
        <f>[1]节奏总纲!AD125</f>
        <v>69.416690383870588</v>
      </c>
      <c r="AE125" s="8">
        <f>[1]节奏总纲!AE125</f>
        <v>71.46402760314237</v>
      </c>
      <c r="AF125" s="8">
        <f>[1]节奏总纲!AF125</f>
        <v>74.379882962663856</v>
      </c>
      <c r="AG125" s="8">
        <f>[1]节奏总纲!AG125</f>
        <v>78.859749683945964</v>
      </c>
      <c r="AH125" s="8">
        <f>[1]节奏总纲!AH125</f>
        <v>87.840291752874009</v>
      </c>
      <c r="AZ125" s="8">
        <v>122</v>
      </c>
      <c r="BA125" s="8">
        <f>[1]节奏总纲!BA125</f>
        <v>39.358361607784026</v>
      </c>
      <c r="BB125" s="8">
        <f>[1]节奏总纲!BB125</f>
        <v>40.8682824677594</v>
      </c>
      <c r="BC125" s="8">
        <f>[1]节奏总纲!BC125</f>
        <v>42.803549244433754</v>
      </c>
      <c r="BD125" s="8">
        <f>[1]节奏总纲!BD125</f>
        <v>45.534489353169384</v>
      </c>
      <c r="BE125" s="8">
        <f>[1]节奏总纲!BE125</f>
        <v>50.233062367693357</v>
      </c>
    </row>
    <row r="126" spans="6:57" x14ac:dyDescent="0.15">
      <c r="F126" s="8">
        <f>[1]节奏总纲!F126</f>
        <v>124</v>
      </c>
      <c r="G126" s="8">
        <f>[1]节奏总纲!G126</f>
        <v>5403.704402525771</v>
      </c>
      <c r="N126" s="8">
        <f>[1]节奏总纲!N126</f>
        <v>133</v>
      </c>
      <c r="O126" s="8">
        <v>123</v>
      </c>
      <c r="P126" s="8">
        <f>[1]节奏总纲!P126</f>
        <v>5041.7675170607781</v>
      </c>
      <c r="Q126" s="8">
        <f>[1]节奏总纲!Q126</f>
        <v>4275.9230312192458</v>
      </c>
      <c r="R126" s="8">
        <f>[1]节奏总纲!R126</f>
        <v>3419.8309068223257</v>
      </c>
      <c r="S126" s="8">
        <f>[1]节奏总纲!S126</f>
        <v>2442.7363620159467</v>
      </c>
      <c r="T126" s="8">
        <f>[1]节奏总纲!T126</f>
        <v>1316.4054987045693</v>
      </c>
      <c r="V126" s="8">
        <v>123</v>
      </c>
      <c r="W126" s="8">
        <f>[1]节奏总纲!W126</f>
        <v>337.69905499292599</v>
      </c>
      <c r="X126" s="8">
        <f>[1]节奏总纲!X126</f>
        <v>286.40256853950041</v>
      </c>
      <c r="Y126" s="8">
        <f>[1]节奏总纲!Y126</f>
        <v>236.11737169480375</v>
      </c>
      <c r="Z126" s="8">
        <f>[1]节奏总纲!Z126</f>
        <v>171.61210852958766</v>
      </c>
      <c r="AA126" s="8">
        <f>[1]节奏总纲!AA126</f>
        <v>92.406884874514162</v>
      </c>
      <c r="AC126" s="8">
        <v>123</v>
      </c>
      <c r="AD126" s="8">
        <f>[1]节奏总纲!AD126</f>
        <v>69.533352307096465</v>
      </c>
      <c r="AE126" s="8">
        <f>[1]节奏总纲!AE126</f>
        <v>71.581007651517908</v>
      </c>
      <c r="AF126" s="8">
        <f>[1]节奏总纲!AF126</f>
        <v>74.495110324845726</v>
      </c>
      <c r="AG126" s="8">
        <f>[1]节奏总纲!AG126</f>
        <v>78.985591562540122</v>
      </c>
      <c r="AH126" s="8">
        <f>[1]节奏总纲!AH126</f>
        <v>87.974730481330297</v>
      </c>
      <c r="AZ126" s="8">
        <v>123</v>
      </c>
      <c r="BA126" s="8">
        <f>[1]节奏总纲!BA126</f>
        <v>39.41239431449695</v>
      </c>
      <c r="BB126" s="8">
        <f>[1]节奏总纲!BB126</f>
        <v>40.926556458884193</v>
      </c>
      <c r="BC126" s="8">
        <f>[1]节奏总纲!BC126</f>
        <v>42.861403835978855</v>
      </c>
      <c r="BD126" s="8">
        <f>[1]节奏总纲!BD126</f>
        <v>45.590281561224643</v>
      </c>
      <c r="BE126" s="8">
        <f>[1]节奏总纲!BE126</f>
        <v>50.286578410791719</v>
      </c>
    </row>
    <row r="127" spans="6:57" x14ac:dyDescent="0.15">
      <c r="F127" s="8">
        <f>[1]节奏总纲!F127</f>
        <v>125</v>
      </c>
      <c r="G127" s="8">
        <f>[1]节奏总纲!G127</f>
        <v>5791.6187514801986</v>
      </c>
      <c r="N127" s="8">
        <f>[1]节奏总纲!N127</f>
        <v>134</v>
      </c>
      <c r="O127" s="8">
        <v>124</v>
      </c>
      <c r="P127" s="8">
        <f>[1]节奏总纲!P127</f>
        <v>5403.704402525771</v>
      </c>
      <c r="Q127" s="8">
        <f>[1]节奏总纲!Q127</f>
        <v>4591.5276308261473</v>
      </c>
      <c r="R127" s="8">
        <f>[1]节奏总纲!R127</f>
        <v>3671.276771076009</v>
      </c>
      <c r="S127" s="8">
        <f>[1]节奏总纲!S127</f>
        <v>2624.0388578665143</v>
      </c>
      <c r="T127" s="8">
        <f>[1]节奏总纲!T127</f>
        <v>1415.7705534617521</v>
      </c>
      <c r="V127" s="8">
        <v>124</v>
      </c>
      <c r="W127" s="8">
        <f>[1]节奏总纲!W127</f>
        <v>361.93688546499288</v>
      </c>
      <c r="X127" s="8">
        <f>[1]节奏总纲!X127</f>
        <v>315.6045996069015</v>
      </c>
      <c r="Y127" s="8">
        <f>[1]节奏总纲!Y127</f>
        <v>251.44586425368334</v>
      </c>
      <c r="Z127" s="8">
        <f>[1]节奏总纲!Z127</f>
        <v>181.30249585056754</v>
      </c>
      <c r="AA127" s="8">
        <f>[1]节奏总纲!AA127</f>
        <v>99.365054757182861</v>
      </c>
      <c r="AC127" s="8">
        <v>124</v>
      </c>
      <c r="AD127" s="8">
        <f>[1]节奏总纲!AD127</f>
        <v>69.650014230322356</v>
      </c>
      <c r="AE127" s="8">
        <f>[1]节奏总纲!AE127</f>
        <v>71.697987699893432</v>
      </c>
      <c r="AF127" s="8">
        <f>[1]节奏总纲!AF127</f>
        <v>74.610337687027609</v>
      </c>
      <c r="AG127" s="8">
        <f>[1]节奏总纲!AG127</f>
        <v>79.104601412347151</v>
      </c>
      <c r="AH127" s="8">
        <f>[1]节奏总纲!AH127</f>
        <v>88.109271506528316</v>
      </c>
      <c r="AZ127" s="8">
        <v>124</v>
      </c>
      <c r="BA127" s="8">
        <f>[1]节奏总纲!BA127</f>
        <v>39.466427021209874</v>
      </c>
      <c r="BB127" s="8">
        <f>[1]节奏总纲!BB127</f>
        <v>40.984830450008978</v>
      </c>
      <c r="BC127" s="8">
        <f>[1]节奏总纲!BC127</f>
        <v>42.919258427523964</v>
      </c>
      <c r="BD127" s="8">
        <f>[1]节奏总纲!BD127</f>
        <v>45.646073769279901</v>
      </c>
      <c r="BE127" s="8">
        <f>[1]节奏总纲!BE127</f>
        <v>50.340094453890082</v>
      </c>
    </row>
    <row r="128" spans="6:57" x14ac:dyDescent="0.15">
      <c r="F128" s="8">
        <f>[1]节奏总纲!F128</f>
        <v>126</v>
      </c>
      <c r="G128" s="8">
        <f>[1]节奏总纲!G128</f>
        <v>6207.3750564265865</v>
      </c>
      <c r="N128" s="8">
        <f>[1]节奏总纲!N128</f>
        <v>135</v>
      </c>
      <c r="O128" s="8">
        <v>125</v>
      </c>
      <c r="P128" s="8">
        <f>[1]节奏总纲!P128</f>
        <v>5791.6187514801986</v>
      </c>
      <c r="Q128" s="8">
        <f>[1]节奏总纲!Q128</f>
        <v>4918.821805632133</v>
      </c>
      <c r="R128" s="8">
        <f>[1]节奏总纲!R128</f>
        <v>3940.0382366319791</v>
      </c>
      <c r="S128" s="8">
        <f>[1]节奏总纲!S128</f>
        <v>2816.4641988448207</v>
      </c>
      <c r="T128" s="8">
        <f>[1]节奏总纲!T128</f>
        <v>1509.8750085108877</v>
      </c>
      <c r="V128" s="8">
        <v>125</v>
      </c>
      <c r="W128" s="8">
        <f>[1]节奏总纲!W128</f>
        <v>387.91434895442762</v>
      </c>
      <c r="X128" s="8">
        <f>[1]节奏总纲!X128</f>
        <v>327.29417480598568</v>
      </c>
      <c r="Y128" s="8">
        <f>[1]节奏总纲!Y128</f>
        <v>268.76146555597006</v>
      </c>
      <c r="Z128" s="8">
        <f>[1]节奏总纲!Z128</f>
        <v>192.42534097830639</v>
      </c>
      <c r="AA128" s="8">
        <f>[1]节奏总纲!AA128</f>
        <v>94.104455049135595</v>
      </c>
      <c r="AC128" s="8">
        <v>125</v>
      </c>
      <c r="AD128" s="8">
        <f>[1]节奏总纲!AD128</f>
        <v>69.766676153548232</v>
      </c>
      <c r="AE128" s="8">
        <f>[1]节奏总纲!AE128</f>
        <v>71.814967748268955</v>
      </c>
      <c r="AF128" s="8">
        <f>[1]节奏总纲!AF128</f>
        <v>74.725565049209479</v>
      </c>
      <c r="AG128" s="8">
        <f>[1]节奏总纲!AG128</f>
        <v>79.222727875098187</v>
      </c>
      <c r="AH128" s="8">
        <f>[1]节奏总纲!AH128</f>
        <v>88.243836210467165</v>
      </c>
      <c r="AZ128" s="8">
        <v>125</v>
      </c>
      <c r="BA128" s="8">
        <f>[1]节奏总纲!BA128</f>
        <v>39.520459727922798</v>
      </c>
      <c r="BB128" s="8">
        <f>[1]节奏总纲!BB128</f>
        <v>41.037193447861313</v>
      </c>
      <c r="BC128" s="8">
        <f>[1]节奏总纲!BC128</f>
        <v>42.977113019069073</v>
      </c>
      <c r="BD128" s="8">
        <f>[1]节奏总纲!BD128</f>
        <v>45.701865977335167</v>
      </c>
      <c r="BE128" s="8">
        <f>[1]节奏总纲!BE128</f>
        <v>50.393610496988437</v>
      </c>
    </row>
    <row r="129" spans="6:57" x14ac:dyDescent="0.15">
      <c r="F129" s="8">
        <f>[1]节奏总纲!F129</f>
        <v>127</v>
      </c>
      <c r="G129" s="8">
        <f>[1]节奏总纲!G129</f>
        <v>6652.971630950271</v>
      </c>
      <c r="N129" s="8">
        <f>[1]节奏总纲!N129</f>
        <v>136</v>
      </c>
      <c r="O129" s="8">
        <v>126</v>
      </c>
      <c r="P129" s="8">
        <f>[1]节奏总纲!P129</f>
        <v>6207.3750564265865</v>
      </c>
      <c r="Q129" s="8">
        <f>[1]节奏总纲!Q129</f>
        <v>5279.3724854908123</v>
      </c>
      <c r="R129" s="8">
        <f>[1]节奏总纲!R129</f>
        <v>4225.9809384152195</v>
      </c>
      <c r="S129" s="8">
        <f>[1]节奏总纲!S129</f>
        <v>3006.8524773330387</v>
      </c>
      <c r="T129" s="8">
        <f>[1]节奏总纲!T129</f>
        <v>1610.1930896370566</v>
      </c>
      <c r="V129" s="8">
        <v>126</v>
      </c>
      <c r="W129" s="8">
        <f>[1]节奏总纲!W129</f>
        <v>415.7563049463879</v>
      </c>
      <c r="X129" s="8">
        <f>[1]节奏总纲!X129</f>
        <v>360.55067985867936</v>
      </c>
      <c r="Y129" s="8">
        <f>[1]节奏总纲!Y129</f>
        <v>285.94270178324041</v>
      </c>
      <c r="Z129" s="8">
        <f>[1]节奏总纲!Z129</f>
        <v>190.38827848821802</v>
      </c>
      <c r="AA129" s="8">
        <f>[1]节奏总纲!AA129</f>
        <v>100.31808112616886</v>
      </c>
      <c r="AC129" s="8">
        <v>126</v>
      </c>
      <c r="AD129" s="8">
        <f>[1]节奏总纲!AD129</f>
        <v>69.883338076774123</v>
      </c>
      <c r="AE129" s="8">
        <f>[1]节奏总纲!AE129</f>
        <v>71.931947796644479</v>
      </c>
      <c r="AF129" s="8">
        <f>[1]节奏总纲!AF129</f>
        <v>74.840792411391348</v>
      </c>
      <c r="AG129" s="8">
        <f>[1]节奏总纲!AG129</f>
        <v>79.340854337849223</v>
      </c>
      <c r="AH129" s="8">
        <f>[1]节奏总纲!AH129</f>
        <v>88.378400914406001</v>
      </c>
      <c r="AZ129" s="8">
        <v>126</v>
      </c>
      <c r="BA129" s="8">
        <f>[1]节奏总纲!BA129</f>
        <v>39.574492434635722</v>
      </c>
      <c r="BB129" s="8">
        <f>[1]节奏总纲!BB129</f>
        <v>41.087476216725996</v>
      </c>
      <c r="BC129" s="8">
        <f>[1]节奏总纲!BC129</f>
        <v>43.030177309109042</v>
      </c>
      <c r="BD129" s="8">
        <f>[1]节奏总纲!BD129</f>
        <v>45.757658185390426</v>
      </c>
      <c r="BE129" s="8">
        <f>[1]节奏总纲!BE129</f>
        <v>50.447126540086799</v>
      </c>
    </row>
    <row r="130" spans="6:57" x14ac:dyDescent="0.15">
      <c r="F130" s="8">
        <f>[1]节奏总纲!F130</f>
        <v>128</v>
      </c>
      <c r="G130" s="8">
        <f>[1]节奏总纲!G130</f>
        <v>7130.5502145218443</v>
      </c>
      <c r="N130" s="8">
        <f>[1]节奏总纲!N130</f>
        <v>137</v>
      </c>
      <c r="O130" s="8">
        <v>127</v>
      </c>
      <c r="P130" s="8">
        <f>[1]节奏总纲!P130</f>
        <v>6652.971630950271</v>
      </c>
      <c r="Q130" s="8">
        <f>[1]节奏总纲!Q130</f>
        <v>5658.3523721232059</v>
      </c>
      <c r="R130" s="8">
        <f>[1]节奏总纲!R130</f>
        <v>4508.7188742949984</v>
      </c>
      <c r="S130" s="8">
        <f>[1]节奏总纲!S130</f>
        <v>3203.4058403025556</v>
      </c>
      <c r="T130" s="8">
        <f>[1]节奏总纲!T130</f>
        <v>1719.793166600645</v>
      </c>
      <c r="V130" s="8">
        <v>127</v>
      </c>
      <c r="W130" s="8">
        <f>[1]节奏总纲!W130</f>
        <v>445.59657452368447</v>
      </c>
      <c r="X130" s="8">
        <f>[1]节奏总纲!X130</f>
        <v>378.97988663239357</v>
      </c>
      <c r="Y130" s="8">
        <f>[1]节奏总纲!Y130</f>
        <v>282.73793587977889</v>
      </c>
      <c r="Z130" s="8">
        <f>[1]节奏总纲!Z130</f>
        <v>196.55336296951691</v>
      </c>
      <c r="AA130" s="8">
        <f>[1]节奏总纲!AA130</f>
        <v>109.60007696358844</v>
      </c>
      <c r="AC130" s="8">
        <v>127</v>
      </c>
      <c r="AD130" s="8">
        <f>[1]节奏总纲!AD130</f>
        <v>70</v>
      </c>
      <c r="AE130" s="8">
        <f>[1]节奏总纲!AE130</f>
        <v>72.047345051940553</v>
      </c>
      <c r="AF130" s="8">
        <f>[1]节奏总纲!AF130</f>
        <v>74.956019773573217</v>
      </c>
      <c r="AG130" s="8">
        <f>[1]节奏总纲!AG130</f>
        <v>79.458980800600258</v>
      </c>
      <c r="AH130" s="8">
        <f>[1]节奏总纲!AH130</f>
        <v>88.51296561834485</v>
      </c>
      <c r="AZ130" s="8">
        <v>127</v>
      </c>
      <c r="BA130" s="8">
        <f>[1]节奏总纲!BA130</f>
        <v>39.628525141348646</v>
      </c>
      <c r="BB130" s="8">
        <f>[1]节奏总纲!BB130</f>
        <v>41.137758985590679</v>
      </c>
      <c r="BC130" s="8">
        <f>[1]节奏总纲!BC130</f>
        <v>43.080106253688569</v>
      </c>
      <c r="BD130" s="8">
        <f>[1]节奏总纲!BD130</f>
        <v>45.813450393445684</v>
      </c>
      <c r="BE130" s="8">
        <f>[1]节奏总纲!BE130</f>
        <v>50.500642583185162</v>
      </c>
    </row>
    <row r="131" spans="6:57" x14ac:dyDescent="0.15">
      <c r="F131" s="8">
        <f>[1]节奏总纲!F131</f>
        <v>129</v>
      </c>
      <c r="G131" s="8">
        <f>[1]节奏总纲!G131</f>
        <v>7642.4062666695281</v>
      </c>
      <c r="N131" s="8">
        <f>[1]节奏总纲!N131</f>
        <v>138</v>
      </c>
      <c r="O131" s="8">
        <v>128</v>
      </c>
      <c r="P131" s="8">
        <f>[1]节奏总纲!P131</f>
        <v>7130.5502145218443</v>
      </c>
      <c r="Q131" s="8">
        <f>[1]节奏总纲!Q131</f>
        <v>6036.010756592741</v>
      </c>
      <c r="R131" s="8">
        <f>[1]节奏总纲!R131</f>
        <v>4805.9908445877236</v>
      </c>
      <c r="S131" s="8">
        <f>[1]节奏总纲!S131</f>
        <v>3419.0988278632244</v>
      </c>
      <c r="T131" s="8">
        <f>[1]节奏总纲!T131</f>
        <v>1838.9689003251838</v>
      </c>
      <c r="V131" s="8">
        <v>128</v>
      </c>
      <c r="W131" s="8">
        <f>[1]节奏总纲!W131</f>
        <v>477.57858357157329</v>
      </c>
      <c r="X131" s="8">
        <f>[1]节奏总纲!X131</f>
        <v>377.65838446953512</v>
      </c>
      <c r="Y131" s="8">
        <f>[1]节奏总纲!Y131</f>
        <v>297.2719702927252</v>
      </c>
      <c r="Z131" s="8">
        <f>[1]节奏总纲!Z131</f>
        <v>215.69298756066883</v>
      </c>
      <c r="AA131" s="8">
        <f>[1]节奏总纲!AA131</f>
        <v>119.17573372453876</v>
      </c>
      <c r="AC131" s="8">
        <v>128</v>
      </c>
      <c r="AD131" s="8">
        <f>[1]节奏总纲!AD131</f>
        <v>70.108849423225877</v>
      </c>
      <c r="AE131" s="8">
        <f>[1]节奏总纲!AE131</f>
        <v>72.160540850040434</v>
      </c>
      <c r="AF131" s="8">
        <f>[1]节奏总纲!AF131</f>
        <v>75.067682921736733</v>
      </c>
      <c r="AG131" s="8">
        <f>[1]节奏总纲!AG131</f>
        <v>79.577107263351294</v>
      </c>
      <c r="AH131" s="8">
        <f>[1]节奏总纲!AH131</f>
        <v>88.6475303222837</v>
      </c>
      <c r="AZ131" s="8">
        <v>128</v>
      </c>
      <c r="BA131" s="8">
        <f>[1]节奏总纲!BA131</f>
        <v>39.68255784806157</v>
      </c>
      <c r="BB131" s="8">
        <f>[1]节奏总纲!BB131</f>
        <v>41.188041754455355</v>
      </c>
      <c r="BC131" s="8">
        <f>[1]节奏总纲!BC131</f>
        <v>43.130035198268104</v>
      </c>
      <c r="BD131" s="8">
        <f>[1]节奏总纲!BD131</f>
        <v>45.869242601500943</v>
      </c>
      <c r="BE131" s="8">
        <f>[1]节奏总纲!BE131</f>
        <v>50.554158626283517</v>
      </c>
    </row>
    <row r="132" spans="6:57" x14ac:dyDescent="0.15">
      <c r="F132" s="8">
        <f>[1]节奏总纲!F132</f>
        <v>130</v>
      </c>
      <c r="G132" s="8">
        <f>[1]节奏总纲!G132</f>
        <v>8191</v>
      </c>
      <c r="N132" s="8">
        <f>[1]节奏总纲!N132</f>
        <v>139</v>
      </c>
      <c r="O132" s="8">
        <v>129</v>
      </c>
      <c r="P132" s="8">
        <f>[1]节奏总纲!P132</f>
        <v>7642.4062666695281</v>
      </c>
      <c r="Q132" s="8">
        <f>[1]节奏总纲!Q132</f>
        <v>6469.2969047357556</v>
      </c>
      <c r="R132" s="8">
        <f>[1]节奏总纲!R132</f>
        <v>5159.388470628599</v>
      </c>
      <c r="S132" s="8">
        <f>[1]节奏总纲!S132</f>
        <v>3676.7616548947103</v>
      </c>
      <c r="T132" s="8">
        <f>[1]节奏总纲!T132</f>
        <v>1975.5620199340731</v>
      </c>
      <c r="V132" s="8">
        <v>129</v>
      </c>
      <c r="W132" s="8">
        <f>[1]节奏总纲!W132</f>
        <v>511.85605214768384</v>
      </c>
      <c r="X132" s="8">
        <f>[1]节奏总纲!X132</f>
        <v>433.28614814301454</v>
      </c>
      <c r="Y132" s="8">
        <f>[1]节奏总纲!Y132</f>
        <v>353.39762604087537</v>
      </c>
      <c r="Z132" s="8">
        <f>[1]节奏总纲!Z132</f>
        <v>257.6628270314859</v>
      </c>
      <c r="AA132" s="8">
        <f>[1]节奏总纲!AA132</f>
        <v>136.59311960888931</v>
      </c>
      <c r="AC132" s="8">
        <v>129</v>
      </c>
      <c r="AD132" s="8">
        <f>[1]节奏总纲!AD132</f>
        <v>70.217698846451768</v>
      </c>
      <c r="AE132" s="8">
        <f>[1]节奏总纲!AE132</f>
        <v>72.273736648140314</v>
      </c>
      <c r="AF132" s="8">
        <f>[1]节奏总纲!AF132</f>
        <v>75.177145912126889</v>
      </c>
      <c r="AG132" s="8">
        <f>[1]节奏总纲!AG132</f>
        <v>79.69523372610233</v>
      </c>
      <c r="AH132" s="8">
        <f>[1]节奏总纲!AH132</f>
        <v>88.782095026222549</v>
      </c>
      <c r="AZ132" s="8">
        <v>129</v>
      </c>
      <c r="BA132" s="8">
        <f>[1]节奏总纲!BA132</f>
        <v>39.736590554774494</v>
      </c>
      <c r="BB132" s="8">
        <f>[1]节奏总纲!BB132</f>
        <v>41.238324523320038</v>
      </c>
      <c r="BC132" s="8">
        <f>[1]节奏总纲!BC132</f>
        <v>43.179964142847631</v>
      </c>
      <c r="BD132" s="8">
        <f>[1]节奏总纲!BD132</f>
        <v>45.925034809556202</v>
      </c>
      <c r="BE132" s="8">
        <f>[1]节奏总纲!BE132</f>
        <v>50.607674669381879</v>
      </c>
    </row>
    <row r="133" spans="6:57" x14ac:dyDescent="0.15">
      <c r="F133" s="8">
        <f>[1]节奏总纲!F133</f>
        <v>131</v>
      </c>
      <c r="G133" s="8">
        <f>[1]节奏总纲!G133</f>
        <v>8778.9682050973151</v>
      </c>
      <c r="N133" s="8">
        <f>[1]节奏总纲!N133</f>
        <v>140</v>
      </c>
      <c r="O133" s="8">
        <v>130</v>
      </c>
      <c r="P133" s="8">
        <f>[1]节奏总纲!P133</f>
        <v>8191</v>
      </c>
      <c r="Q133" s="8">
        <f>[1]节奏总纲!Q133</f>
        <v>6941.8725000000004</v>
      </c>
      <c r="R133" s="8">
        <f>[1]节奏总纲!R133</f>
        <v>5542.0306</v>
      </c>
      <c r="S133" s="8">
        <f>[1]节奏总纲!S133</f>
        <v>3951.3384000000001</v>
      </c>
      <c r="T133" s="8">
        <f>[1]节奏总纲!T133</f>
        <v>2124.7454000000002</v>
      </c>
      <c r="V133" s="8">
        <v>130</v>
      </c>
      <c r="W133" s="8">
        <f>[1]节奏总纲!W133</f>
        <v>548.59373333047188</v>
      </c>
      <c r="X133" s="8">
        <f>[1]节奏总纲!X133</f>
        <v>472.57559526424484</v>
      </c>
      <c r="Y133" s="8">
        <f>[1]节奏总纲!Y133</f>
        <v>382.6421293714011</v>
      </c>
      <c r="Z133" s="8">
        <f>[1]节奏总纲!Z133</f>
        <v>274.57674510528977</v>
      </c>
      <c r="AA133" s="8">
        <f>[1]节奏总纲!AA133</f>
        <v>149.18338006592717</v>
      </c>
      <c r="AC133" s="8">
        <v>130</v>
      </c>
      <c r="AD133" s="8">
        <f>[1]节奏总纲!AD133</f>
        <v>70.326548269677644</v>
      </c>
      <c r="AE133" s="8">
        <f>[1]节奏总纲!AE133</f>
        <v>72.386932446240195</v>
      </c>
      <c r="AF133" s="8">
        <f>[1]节奏总纲!AF133</f>
        <v>75.286608902517045</v>
      </c>
      <c r="AG133" s="8">
        <f>[1]节奏总纲!AG133</f>
        <v>79.813360188853366</v>
      </c>
      <c r="AH133" s="8">
        <f>[1]节奏总纲!AH133</f>
        <v>88.916659730161399</v>
      </c>
      <c r="AZ133" s="8">
        <v>130</v>
      </c>
      <c r="BA133" s="8">
        <f>[1]节奏总纲!BA133</f>
        <v>39.790623261487418</v>
      </c>
      <c r="BB133" s="8">
        <f>[1]节奏总纲!BB133</f>
        <v>41.288607292184714</v>
      </c>
      <c r="BC133" s="8">
        <f>[1]节奏总纲!BC133</f>
        <v>43.229893087427158</v>
      </c>
      <c r="BD133" s="8">
        <f>[1]节奏总纲!BD133</f>
        <v>45.98082701761146</v>
      </c>
      <c r="BE133" s="8">
        <f>[1]节奏总纲!BE133</f>
        <v>50.661190712480241</v>
      </c>
    </row>
    <row r="134" spans="6:57" x14ac:dyDescent="0.15">
      <c r="F134" s="8">
        <f>[1]节奏总纲!F134</f>
        <v>132</v>
      </c>
      <c r="G134" s="8">
        <f>[1]节奏总纲!G134</f>
        <v>9409.1369241357042</v>
      </c>
      <c r="N134" s="8">
        <f>[1]节奏总纲!N134</f>
        <v>141</v>
      </c>
      <c r="O134" s="8">
        <v>131</v>
      </c>
      <c r="P134" s="8">
        <f>[1]节奏总纲!P134</f>
        <v>8778.9682050973151</v>
      </c>
      <c r="Q134" s="8">
        <f>[1]节奏总纲!Q134</f>
        <v>7443.6871411020138</v>
      </c>
      <c r="R134" s="8">
        <f>[1]节奏总纲!R134</f>
        <v>5945.117268491902</v>
      </c>
      <c r="S134" s="8">
        <f>[1]节奏总纲!S134</f>
        <v>4244.6311271645518</v>
      </c>
      <c r="T134" s="8">
        <f>[1]节奏总纲!T134</f>
        <v>2275.5085587612239</v>
      </c>
      <c r="V134" s="8">
        <v>131</v>
      </c>
      <c r="W134" s="8">
        <f>[1]节奏总纲!W134</f>
        <v>587.96820509731515</v>
      </c>
      <c r="X134" s="8">
        <f>[1]节奏总纲!X134</f>
        <v>501.81464110201341</v>
      </c>
      <c r="Y134" s="8">
        <f>[1]节奏总纲!Y134</f>
        <v>403.08666849190195</v>
      </c>
      <c r="Z134" s="8">
        <f>[1]节奏总纲!Z134</f>
        <v>293.29272716455171</v>
      </c>
      <c r="AA134" s="8">
        <f>[1]节奏总纲!AA134</f>
        <v>150.76315876122362</v>
      </c>
      <c r="AC134" s="8">
        <v>131</v>
      </c>
      <c r="AD134" s="8">
        <f>[1]节奏总纲!AD134</f>
        <v>70.435397692903535</v>
      </c>
      <c r="AE134" s="8">
        <f>[1]节奏总纲!AE134</f>
        <v>72.50012824434009</v>
      </c>
      <c r="AF134" s="8">
        <f>[1]节奏总纲!AF134</f>
        <v>75.396071892907202</v>
      </c>
      <c r="AG134" s="8">
        <f>[1]节奏总纲!AG134</f>
        <v>79.931486651604402</v>
      </c>
      <c r="AH134" s="8">
        <f>[1]节奏总纲!AH134</f>
        <v>89.048420729369383</v>
      </c>
      <c r="AZ134" s="8">
        <v>131</v>
      </c>
      <c r="BA134" s="8">
        <f>[1]节奏总纲!BA134</f>
        <v>39.844655968200342</v>
      </c>
      <c r="BB134" s="8">
        <f>[1]节奏总纲!BB134</f>
        <v>41.338890061049398</v>
      </c>
      <c r="BC134" s="8">
        <f>[1]节奏总纲!BC134</f>
        <v>43.279822032006692</v>
      </c>
      <c r="BD134" s="8">
        <f>[1]节奏总纲!BD134</f>
        <v>46.031609894814238</v>
      </c>
      <c r="BE134" s="8">
        <f>[1]节奏总纲!BE134</f>
        <v>50.714706755578604</v>
      </c>
    </row>
    <row r="135" spans="6:57" x14ac:dyDescent="0.15">
      <c r="F135" s="8">
        <f>[1]节奏总纲!F135</f>
        <v>133</v>
      </c>
      <c r="G135" s="8">
        <f>[1]节奏总纲!G135</f>
        <v>10084.535034121556</v>
      </c>
      <c r="N135" s="8">
        <f>[1]节奏总纲!N135</f>
        <v>142</v>
      </c>
      <c r="O135" s="8">
        <v>132</v>
      </c>
      <c r="P135" s="8">
        <f>[1]节奏总纲!P135</f>
        <v>9409.1369241357042</v>
      </c>
      <c r="Q135" s="8">
        <f>[1]节奏总纲!Q135</f>
        <v>7983.6526801291457</v>
      </c>
      <c r="R135" s="8">
        <f>[1]节奏总纲!R135</f>
        <v>6385.9812304109018</v>
      </c>
      <c r="S135" s="8">
        <f>[1]节奏总纲!S135</f>
        <v>4544.6131343575453</v>
      </c>
      <c r="T135" s="8">
        <f>[1]节奏总纲!T135</f>
        <v>2431.3209811966663</v>
      </c>
      <c r="V135" s="8">
        <v>132</v>
      </c>
      <c r="W135" s="8">
        <f>[1]节奏总纲!W135</f>
        <v>630.1687190383891</v>
      </c>
      <c r="X135" s="8">
        <f>[1]节奏总纲!X135</f>
        <v>539.96553902713185</v>
      </c>
      <c r="Y135" s="8">
        <f>[1]节奏总纲!Y135</f>
        <v>440.86396191899985</v>
      </c>
      <c r="Z135" s="8">
        <f>[1]节奏总纲!Z135</f>
        <v>299.98200719299348</v>
      </c>
      <c r="AA135" s="8">
        <f>[1]节奏总纲!AA135</f>
        <v>155.81242243544239</v>
      </c>
      <c r="AC135" s="8">
        <v>132</v>
      </c>
      <c r="AD135" s="8">
        <f>[1]节奏总纲!AD135</f>
        <v>70.544247116129412</v>
      </c>
      <c r="AE135" s="8">
        <f>[1]节奏总纲!AE135</f>
        <v>72.61332404243997</v>
      </c>
      <c r="AF135" s="8">
        <f>[1]节奏总纲!AF135</f>
        <v>75.505534883297358</v>
      </c>
      <c r="AG135" s="8">
        <f>[1]节奏总纲!AG135</f>
        <v>80.045750258986601</v>
      </c>
      <c r="AH135" s="8">
        <f>[1]节奏总纲!AH135</f>
        <v>89.175620204122851</v>
      </c>
      <c r="AZ135" s="8">
        <v>132</v>
      </c>
      <c r="BA135" s="8">
        <f>[1]节奏总纲!BA135</f>
        <v>39.898688674913267</v>
      </c>
      <c r="BB135" s="8">
        <f>[1]节奏总纲!BB135</f>
        <v>41.389172829914081</v>
      </c>
      <c r="BC135" s="8">
        <f>[1]节奏总纲!BC135</f>
        <v>43.329750976586219</v>
      </c>
      <c r="BD135" s="8">
        <f>[1]节奏总纲!BD135</f>
        <v>46.079770001861057</v>
      </c>
      <c r="BE135" s="8">
        <f>[1]节奏总纲!BE135</f>
        <v>50.768222798676959</v>
      </c>
    </row>
    <row r="136" spans="6:57" x14ac:dyDescent="0.15">
      <c r="F136" s="8">
        <f>[1]节奏总纲!F136</f>
        <v>134</v>
      </c>
      <c r="G136" s="8">
        <f>[1]节奏总纲!G136</f>
        <v>10808.408805051544</v>
      </c>
      <c r="N136" s="8">
        <f>[1]节奏总纲!N136</f>
        <v>143</v>
      </c>
      <c r="O136" s="8">
        <v>133</v>
      </c>
      <c r="P136" s="8">
        <f>[1]节奏总纲!P136</f>
        <v>10084.535034121556</v>
      </c>
      <c r="Q136" s="8">
        <f>[1]节奏总纲!Q136</f>
        <v>8562.7786974726132</v>
      </c>
      <c r="R136" s="8">
        <f>[1]节奏总纲!R136</f>
        <v>6827.2302181002942</v>
      </c>
      <c r="S136" s="8">
        <f>[1]节奏总纲!S136</f>
        <v>4847.6359909022322</v>
      </c>
      <c r="T136" s="8">
        <f>[1]节奏总纲!T136</f>
        <v>2595.759317782889</v>
      </c>
      <c r="V136" s="8">
        <v>133</v>
      </c>
      <c r="W136" s="8">
        <f>[1]节奏总纲!W136</f>
        <v>675.39810998585199</v>
      </c>
      <c r="X136" s="8">
        <f>[1]节奏总纲!X136</f>
        <v>579.12601734346754</v>
      </c>
      <c r="Y136" s="8">
        <f>[1]节奏总纲!Y136</f>
        <v>441.24898768939238</v>
      </c>
      <c r="Z136" s="8">
        <f>[1]节奏总纲!Z136</f>
        <v>303.02285654468687</v>
      </c>
      <c r="AA136" s="8">
        <f>[1]节奏总纲!AA136</f>
        <v>164.4383365862227</v>
      </c>
      <c r="AC136" s="8">
        <v>133</v>
      </c>
      <c r="AD136" s="8">
        <f>[1]节奏总纲!AD136</f>
        <v>70.653096539355303</v>
      </c>
      <c r="AE136" s="8">
        <f>[1]节奏总纲!AE136</f>
        <v>72.726519840539851</v>
      </c>
      <c r="AF136" s="8">
        <f>[1]节奏总纲!AF136</f>
        <v>75.614997873687514</v>
      </c>
      <c r="AG136" s="8">
        <f>[1]节奏总纲!AG136</f>
        <v>80.154679447049915</v>
      </c>
      <c r="AH136" s="8">
        <f>[1]节奏总纲!AH136</f>
        <v>89.302819678876304</v>
      </c>
      <c r="AZ136" s="8">
        <v>133</v>
      </c>
      <c r="BA136" s="8">
        <f>[1]节奏总纲!BA136</f>
        <v>39.952721381626191</v>
      </c>
      <c r="BB136" s="8">
        <f>[1]节奏总纲!BB136</f>
        <v>41.439455598778757</v>
      </c>
      <c r="BC136" s="8">
        <f>[1]节奏总纲!BC136</f>
        <v>43.379679921165753</v>
      </c>
      <c r="BD136" s="8">
        <f>[1]节奏总纲!BD136</f>
        <v>46.127930108907876</v>
      </c>
      <c r="BE136" s="8">
        <f>[1]节奏总纲!BE136</f>
        <v>50.821738841775321</v>
      </c>
    </row>
    <row r="137" spans="6:57" x14ac:dyDescent="0.15">
      <c r="F137" s="8">
        <f>[1]节奏总纲!F137</f>
        <v>135</v>
      </c>
      <c r="G137" s="8">
        <f>[1]节奏总纲!G137</f>
        <v>11584.237502960397</v>
      </c>
      <c r="N137" s="8">
        <f>[1]节奏总纲!N137</f>
        <v>144</v>
      </c>
      <c r="O137" s="8">
        <v>134</v>
      </c>
      <c r="P137" s="8">
        <f>[1]节奏总纲!P137</f>
        <v>10808.408805051544</v>
      </c>
      <c r="Q137" s="8">
        <f>[1]节奏总纲!Q137</f>
        <v>9151.4797352371424</v>
      </c>
      <c r="R137" s="8">
        <f>[1]节奏总纲!R137</f>
        <v>7283.7866937242361</v>
      </c>
      <c r="S137" s="8">
        <f>[1]节奏总纲!S137</f>
        <v>5175.0661358586794</v>
      </c>
      <c r="T137" s="8">
        <f>[1]节奏总纲!T137</f>
        <v>2775.5993811372364</v>
      </c>
      <c r="V137" s="8">
        <v>134</v>
      </c>
      <c r="W137" s="8">
        <f>[1]节奏总纲!W137</f>
        <v>723.87377092998759</v>
      </c>
      <c r="X137" s="8">
        <f>[1]节奏总纲!X137</f>
        <v>588.70103776452925</v>
      </c>
      <c r="Y137" s="8">
        <f>[1]节奏总纲!Y137</f>
        <v>456.55647562394188</v>
      </c>
      <c r="Z137" s="8">
        <f>[1]节奏总纲!Z137</f>
        <v>327.43014495644729</v>
      </c>
      <c r="AA137" s="8">
        <f>[1]节奏总纲!AA137</f>
        <v>179.84006335434742</v>
      </c>
      <c r="AC137" s="8">
        <v>134</v>
      </c>
      <c r="AD137" s="8">
        <f>[1]节奏总纲!AD137</f>
        <v>70.76194596258118</v>
      </c>
      <c r="AE137" s="8">
        <f>[1]节奏总纲!AE137</f>
        <v>72.839715638639731</v>
      </c>
      <c r="AF137" s="8">
        <f>[1]节奏总纲!AF137</f>
        <v>75.72446086407767</v>
      </c>
      <c r="AG137" s="8">
        <f>[1]节奏总纲!AG137</f>
        <v>80.263608635113243</v>
      </c>
      <c r="AH137" s="8">
        <f>[1]节奏总纲!AH137</f>
        <v>89.430019153629758</v>
      </c>
      <c r="AZ137" s="8">
        <v>134</v>
      </c>
      <c r="BA137" s="8">
        <f>[1]节奏总纲!BA137</f>
        <v>40.005827399112476</v>
      </c>
      <c r="BB137" s="8">
        <f>[1]节奏总纲!BB137</f>
        <v>41.48973836764344</v>
      </c>
      <c r="BC137" s="8">
        <f>[1]节奏总纲!BC137</f>
        <v>43.42960886574528</v>
      </c>
      <c r="BD137" s="8">
        <f>[1]节奏总纲!BD137</f>
        <v>46.176090215954694</v>
      </c>
      <c r="BE137" s="8">
        <f>[1]节奏总纲!BE137</f>
        <v>50.875254884873684</v>
      </c>
    </row>
    <row r="138" spans="6:57" x14ac:dyDescent="0.15">
      <c r="F138" s="8">
        <f>[1]节奏总纲!F138</f>
        <v>136</v>
      </c>
      <c r="G138" s="8">
        <f>[1]节奏总纲!G138</f>
        <v>12415.750112853173</v>
      </c>
      <c r="N138" s="8">
        <f>[1]节奏总纲!N138</f>
        <v>145</v>
      </c>
      <c r="O138" s="8">
        <v>135</v>
      </c>
      <c r="P138" s="8">
        <f>[1]节奏总纲!P138</f>
        <v>11584.237502960397</v>
      </c>
      <c r="Q138" s="8">
        <f>[1]节奏总纲!Q138</f>
        <v>9796.789656253608</v>
      </c>
      <c r="R138" s="8">
        <f>[1]节奏总纲!R138</f>
        <v>7796.1918394923478</v>
      </c>
      <c r="S138" s="8">
        <f>[1]节奏总纲!S138</f>
        <v>5548.8497639180305</v>
      </c>
      <c r="T138" s="8">
        <f>[1]节奏总纲!T138</f>
        <v>2979.465885761414</v>
      </c>
      <c r="V138" s="8">
        <v>135</v>
      </c>
      <c r="W138" s="8">
        <f>[1]节奏总纲!W138</f>
        <v>775.82869790885343</v>
      </c>
      <c r="X138" s="8">
        <f>[1]节奏总纲!X138</f>
        <v>645.30992101646552</v>
      </c>
      <c r="Y138" s="8">
        <f>[1]节奏总纲!Y138</f>
        <v>512.40514576811165</v>
      </c>
      <c r="Z138" s="8">
        <f>[1]节奏总纲!Z138</f>
        <v>373.78362805935103</v>
      </c>
      <c r="AA138" s="8">
        <f>[1]节奏总纲!AA138</f>
        <v>203.86650462417765</v>
      </c>
      <c r="AC138" s="8">
        <v>135</v>
      </c>
      <c r="AD138" s="8">
        <f>[1]节奏总纲!AD138</f>
        <v>70.870795385807057</v>
      </c>
      <c r="AE138" s="8">
        <f>[1]节奏总纲!AE138</f>
        <v>72.952911436739612</v>
      </c>
      <c r="AF138" s="8">
        <f>[1]节奏总纲!AF138</f>
        <v>75.833923854467812</v>
      </c>
      <c r="AG138" s="8">
        <f>[1]节奏总纲!AG138</f>
        <v>80.372537823176572</v>
      </c>
      <c r="AH138" s="8">
        <f>[1]节奏总纲!AH138</f>
        <v>89.557218628383211</v>
      </c>
      <c r="AZ138" s="8">
        <v>135</v>
      </c>
      <c r="BA138" s="8">
        <f>[1]节奏总纲!BA138</f>
        <v>40.052446592012309</v>
      </c>
      <c r="BB138" s="8">
        <f>[1]节奏总纲!BB138</f>
        <v>41.540021136508116</v>
      </c>
      <c r="BC138" s="8">
        <f>[1]节奏总纲!BC138</f>
        <v>43.479537810324814</v>
      </c>
      <c r="BD138" s="8">
        <f>[1]节奏总纲!BD138</f>
        <v>46.224250323001513</v>
      </c>
      <c r="BE138" s="8">
        <f>[1]节奏总纲!BE138</f>
        <v>50.928770927972039</v>
      </c>
    </row>
    <row r="139" spans="6:57" x14ac:dyDescent="0.15">
      <c r="F139" s="8">
        <f>[1]节奏总纲!F139</f>
        <v>137</v>
      </c>
      <c r="G139" s="8">
        <f>[1]节奏总纲!G139</f>
        <v>13306.943261900544</v>
      </c>
      <c r="N139" s="8">
        <f>[1]节奏总纲!N139</f>
        <v>146</v>
      </c>
      <c r="O139" s="8">
        <v>136</v>
      </c>
      <c r="P139" s="8">
        <f>[1]节奏总纲!P139</f>
        <v>12415.750112853173</v>
      </c>
      <c r="Q139" s="8">
        <f>[1]节奏总纲!Q139</f>
        <v>10507.449320507641</v>
      </c>
      <c r="R139" s="8">
        <f>[1]节奏总纲!R139</f>
        <v>8384.3560512097483</v>
      </c>
      <c r="S139" s="8">
        <f>[1]节奏总纲!S139</f>
        <v>5967.009504237235</v>
      </c>
      <c r="T139" s="8">
        <f>[1]节奏总纲!T139</f>
        <v>3204.5051041274041</v>
      </c>
      <c r="V139" s="8">
        <v>136</v>
      </c>
      <c r="W139" s="8">
        <f>[1]节奏总纲!W139</f>
        <v>831.5126098927758</v>
      </c>
      <c r="X139" s="8">
        <f>[1]节奏总纲!X139</f>
        <v>710.65966425403349</v>
      </c>
      <c r="Y139" s="8">
        <f>[1]节奏总纲!Y139</f>
        <v>588.16421171740058</v>
      </c>
      <c r="Z139" s="8">
        <f>[1]节奏总纲!Z139</f>
        <v>418.1597403192045</v>
      </c>
      <c r="AA139" s="8">
        <f>[1]节奏总纲!AA139</f>
        <v>225.03921836599011</v>
      </c>
      <c r="AC139" s="8">
        <v>136</v>
      </c>
      <c r="AD139" s="8">
        <f>[1]节奏总纲!AD139</f>
        <v>70.979644809032948</v>
      </c>
      <c r="AE139" s="8">
        <f>[1]节奏总纲!AE139</f>
        <v>73.059911975288244</v>
      </c>
      <c r="AF139" s="8">
        <f>[1]节奏总纲!AF139</f>
        <v>75.943386844857969</v>
      </c>
      <c r="AG139" s="8">
        <f>[1]节奏总纲!AG139</f>
        <v>80.4814670112399</v>
      </c>
      <c r="AH139" s="8">
        <f>[1]节奏总纲!AH139</f>
        <v>89.684418103136665</v>
      </c>
      <c r="AZ139" s="8">
        <v>136</v>
      </c>
      <c r="BA139" s="8">
        <f>[1]节奏总纲!BA139</f>
        <v>40.099065784912149</v>
      </c>
      <c r="BB139" s="8">
        <f>[1]节奏总纲!BB139</f>
        <v>41.590303905372799</v>
      </c>
      <c r="BC139" s="8">
        <f>[1]节奏总纲!BC139</f>
        <v>43.529466754904341</v>
      </c>
      <c r="BD139" s="8">
        <f>[1]节奏总纲!BD139</f>
        <v>46.272410430048332</v>
      </c>
      <c r="BE139" s="8">
        <f>[1]节奏总纲!BE139</f>
        <v>50.982286971070401</v>
      </c>
    </row>
    <row r="140" spans="6:57" x14ac:dyDescent="0.15">
      <c r="F140" s="8">
        <f>[1]节奏总纲!F140</f>
        <v>138</v>
      </c>
      <c r="G140" s="8">
        <f>[1]节奏总纲!G140</f>
        <v>14262.10042904369</v>
      </c>
      <c r="N140" s="8">
        <f>[1]节奏总纲!N140</f>
        <v>147</v>
      </c>
      <c r="O140" s="8">
        <v>137</v>
      </c>
      <c r="P140" s="8">
        <f>[1]节奏总纲!P140</f>
        <v>13306.943261900544</v>
      </c>
      <c r="Q140" s="8">
        <f>[1]节奏总纲!Q140</f>
        <v>11274.973025808331</v>
      </c>
      <c r="R140" s="8">
        <f>[1]节奏总纲!R140</f>
        <v>8995.4936450447676</v>
      </c>
      <c r="S140" s="8">
        <f>[1]节奏总纲!S140</f>
        <v>6407.293180605112</v>
      </c>
      <c r="T140" s="8">
        <f>[1]节奏总纲!T140</f>
        <v>3438.5141388751008</v>
      </c>
      <c r="V140" s="8">
        <v>137</v>
      </c>
      <c r="W140" s="8">
        <f>[1]节奏总纲!W140</f>
        <v>891.19314904737075</v>
      </c>
      <c r="X140" s="8">
        <f>[1]节奏总纲!X140</f>
        <v>767.52370530068947</v>
      </c>
      <c r="Y140" s="8">
        <f>[1]节奏总纲!Y140</f>
        <v>611.13759383501929</v>
      </c>
      <c r="Z140" s="8">
        <f>[1]节奏总纲!Z140</f>
        <v>440.28367636787698</v>
      </c>
      <c r="AA140" s="8">
        <f>[1]节奏总纲!AA140</f>
        <v>234.00903474769666</v>
      </c>
      <c r="AC140" s="8">
        <v>137</v>
      </c>
      <c r="AD140" s="8">
        <f>[1]节奏总纲!AD140</f>
        <v>71.082568038258202</v>
      </c>
      <c r="AE140" s="8">
        <f>[1]节奏总纲!AE140</f>
        <v>73.162499594857536</v>
      </c>
      <c r="AF140" s="8">
        <f>[1]节奏总纲!AF140</f>
        <v>76.048210495050611</v>
      </c>
      <c r="AG140" s="8">
        <f>[1]节奏总纲!AG140</f>
        <v>80.590396199303228</v>
      </c>
      <c r="AH140" s="8">
        <f>[1]节奏总纲!AH140</f>
        <v>89.811617577890132</v>
      </c>
      <c r="AZ140" s="8">
        <v>137</v>
      </c>
      <c r="BA140" s="8">
        <f>[1]节奏总纲!BA140</f>
        <v>40.145684977811982</v>
      </c>
      <c r="BB140" s="8">
        <f>[1]节奏总纲!BB140</f>
        <v>41.640586674237483</v>
      </c>
      <c r="BC140" s="8">
        <f>[1]节奏总纲!BC140</f>
        <v>43.579395699483875</v>
      </c>
      <c r="BD140" s="8">
        <f>[1]节奏总纲!BD140</f>
        <v>46.320570537095151</v>
      </c>
      <c r="BE140" s="8">
        <f>[1]节奏总纲!BE140</f>
        <v>51.030916192165336</v>
      </c>
    </row>
    <row r="141" spans="6:57" x14ac:dyDescent="0.15">
      <c r="F141" s="8">
        <f>[1]节奏总纲!F141</f>
        <v>139</v>
      </c>
      <c r="G141" s="8">
        <f>[1]节奏总纲!G141</f>
        <v>15285.812533339058</v>
      </c>
      <c r="N141" s="8">
        <f>[1]节奏总纲!N141</f>
        <v>148</v>
      </c>
      <c r="O141" s="8">
        <v>138</v>
      </c>
      <c r="P141" s="8">
        <f>[1]节奏总纲!P141</f>
        <v>14262.10042904369</v>
      </c>
      <c r="Q141" s="8">
        <f>[1]节奏总纲!Q141</f>
        <v>12084.27769352872</v>
      </c>
      <c r="R141" s="8">
        <f>[1]节奏总纲!R141</f>
        <v>9648.3109402480568</v>
      </c>
      <c r="S141" s="8">
        <f>[1]节奏总纲!S141</f>
        <v>6871.4799867132497</v>
      </c>
      <c r="T141" s="8">
        <f>[1]节奏总纲!T141</f>
        <v>3671.064650435846</v>
      </c>
      <c r="V141" s="8">
        <v>138</v>
      </c>
      <c r="W141" s="8">
        <f>[1]节奏总纲!W141</f>
        <v>955.15716714314658</v>
      </c>
      <c r="X141" s="8">
        <f>[1]节奏总纲!X141</f>
        <v>809.30466772038926</v>
      </c>
      <c r="Y141" s="8">
        <f>[1]节奏总纲!Y141</f>
        <v>652.81729520328918</v>
      </c>
      <c r="Z141" s="8">
        <f>[1]节奏总纲!Z141</f>
        <v>464.18680610813772</v>
      </c>
      <c r="AA141" s="8">
        <f>[1]节奏总纲!AA141</f>
        <v>232.55051156074524</v>
      </c>
      <c r="AC141" s="8">
        <v>138</v>
      </c>
      <c r="AD141" s="8">
        <f>[1]节奏总纲!AD141</f>
        <v>71.184128141237707</v>
      </c>
      <c r="AE141" s="8">
        <f>[1]节奏总纲!AE141</f>
        <v>73.265087214426828</v>
      </c>
      <c r="AF141" s="8">
        <f>[1]节奏总纲!AF141</f>
        <v>76.148064447889894</v>
      </c>
      <c r="AG141" s="8">
        <f>[1]节奏总纲!AG141</f>
        <v>80.699325387366557</v>
      </c>
      <c r="AH141" s="8">
        <f>[1]节奏总纲!AH141</f>
        <v>89.938817052643586</v>
      </c>
      <c r="AZ141" s="8">
        <v>138</v>
      </c>
      <c r="BA141" s="8">
        <f>[1]节奏总纲!BA141</f>
        <v>40.192304170711814</v>
      </c>
      <c r="BB141" s="8">
        <f>[1]节奏总纲!BB141</f>
        <v>41.690869443102159</v>
      </c>
      <c r="BC141" s="8">
        <f>[1]节奏总纲!BC141</f>
        <v>43.629324644063402</v>
      </c>
      <c r="BD141" s="8">
        <f>[1]节奏总纲!BD141</f>
        <v>46.368730644141969</v>
      </c>
      <c r="BE141" s="8">
        <f>[1]节奏总纲!BE141</f>
        <v>51.077127728003028</v>
      </c>
    </row>
    <row r="142" spans="6:57" x14ac:dyDescent="0.15">
      <c r="F142" s="8">
        <f>[1]节奏总纲!F142</f>
        <v>140</v>
      </c>
      <c r="G142" s="8">
        <f>[1]节奏总纲!G142</f>
        <v>16383</v>
      </c>
      <c r="N142" s="8">
        <f>[1]节奏总纲!N142</f>
        <v>149</v>
      </c>
      <c r="O142" s="8">
        <v>139</v>
      </c>
      <c r="P142" s="8">
        <f>[1]节奏总纲!P142</f>
        <v>15285.812533339058</v>
      </c>
      <c r="Q142" s="8">
        <f>[1]节奏总纲!Q142</f>
        <v>12957.783284511519</v>
      </c>
      <c r="R142" s="8">
        <f>[1]节奏总纲!R142</f>
        <v>10342.380760057207</v>
      </c>
      <c r="S142" s="8">
        <f>[1]节奏总纲!S142</f>
        <v>7335.6614347494142</v>
      </c>
      <c r="T142" s="8">
        <f>[1]节奏总纲!T142</f>
        <v>3920.8109148014687</v>
      </c>
      <c r="V142" s="8">
        <v>139</v>
      </c>
      <c r="W142" s="8">
        <f>[1]节奏总纲!W142</f>
        <v>1023.7121042953677</v>
      </c>
      <c r="X142" s="8">
        <f>[1]节奏总纲!X142</f>
        <v>873.50559098279882</v>
      </c>
      <c r="Y142" s="8">
        <f>[1]节奏总纲!Y142</f>
        <v>694.06981980915043</v>
      </c>
      <c r="Z142" s="8">
        <f>[1]节奏总纲!Z142</f>
        <v>464.18144803616451</v>
      </c>
      <c r="AA142" s="8">
        <f>[1]节奏总纲!AA142</f>
        <v>249.74626436562266</v>
      </c>
      <c r="AC142" s="8">
        <v>139</v>
      </c>
      <c r="AD142" s="8">
        <f>[1]节奏总纲!AD142</f>
        <v>71.285688244217212</v>
      </c>
      <c r="AE142" s="8">
        <f>[1]节奏总纲!AE142</f>
        <v>73.367674833996119</v>
      </c>
      <c r="AF142" s="8">
        <f>[1]节奏总纲!AF142</f>
        <v>76.247918400729162</v>
      </c>
      <c r="AG142" s="8">
        <f>[1]节奏总纲!AG142</f>
        <v>80.808254575429885</v>
      </c>
      <c r="AH142" s="8">
        <f>[1]节奏总纲!AH142</f>
        <v>90.055148444912135</v>
      </c>
      <c r="AZ142" s="8">
        <v>139</v>
      </c>
      <c r="BA142" s="8">
        <f>[1]节奏总纲!BA142</f>
        <v>40.238923363611647</v>
      </c>
      <c r="BB142" s="8">
        <f>[1]节奏总纲!BB142</f>
        <v>41.741152211966842</v>
      </c>
      <c r="BC142" s="8">
        <f>[1]节奏总纲!BC142</f>
        <v>43.679253588642929</v>
      </c>
      <c r="BD142" s="8">
        <f>[1]节奏总纲!BD142</f>
        <v>46.416890751188788</v>
      </c>
      <c r="BE142" s="8">
        <f>[1]节奏总纲!BE142</f>
        <v>51.12333926384072</v>
      </c>
    </row>
    <row r="143" spans="6:57" x14ac:dyDescent="0.15">
      <c r="F143" s="8">
        <f>[1]节奏总纲!F143</f>
        <v>141</v>
      </c>
      <c r="G143" s="8">
        <f>[1]节奏总纲!G143</f>
        <v>17558.936410194601</v>
      </c>
      <c r="N143" s="8">
        <f>[1]节奏总纲!N143</f>
        <v>150</v>
      </c>
      <c r="O143" s="8">
        <v>140</v>
      </c>
      <c r="P143" s="8">
        <f>[1]节奏总纲!P143</f>
        <v>16383</v>
      </c>
      <c r="Q143" s="8">
        <f>[1]节奏总纲!Q143</f>
        <v>13881.315900000001</v>
      </c>
      <c r="R143" s="8">
        <f>[1]节奏总纲!R143</f>
        <v>11037.2271</v>
      </c>
      <c r="S143" s="8">
        <f>[1]节奏总纲!S143</f>
        <v>7827.7974000000004</v>
      </c>
      <c r="T143" s="8">
        <f>[1]节奏总纲!T143</f>
        <v>4192.4097000000002</v>
      </c>
      <c r="V143" s="8">
        <v>140</v>
      </c>
      <c r="W143" s="8">
        <f>[1]节奏总纲!W143</f>
        <v>1097.1874666609419</v>
      </c>
      <c r="X143" s="8">
        <f>[1]节奏总纲!X143</f>
        <v>923.53261548848241</v>
      </c>
      <c r="Y143" s="8">
        <f>[1]节奏总纲!Y143</f>
        <v>694.84633994279284</v>
      </c>
      <c r="Z143" s="8">
        <f>[1]节奏总纲!Z143</f>
        <v>492.1359652505862</v>
      </c>
      <c r="AA143" s="8">
        <f>[1]节奏总纲!AA143</f>
        <v>271.59878519853146</v>
      </c>
      <c r="AC143" s="8">
        <v>140</v>
      </c>
      <c r="AD143" s="8">
        <f>[1]节奏总纲!AD143</f>
        <v>71.387248347196717</v>
      </c>
      <c r="AE143" s="8">
        <f>[1]节奏总纲!AE143</f>
        <v>73.470262453565411</v>
      </c>
      <c r="AF143" s="8">
        <f>[1]节奏总纲!AF143</f>
        <v>76.347772353568445</v>
      </c>
      <c r="AG143" s="8">
        <f>[1]节奏总纲!AG143</f>
        <v>80.917183763493213</v>
      </c>
      <c r="AH143" s="8">
        <f>[1]节奏总纲!AH143</f>
        <v>90.16140749098561</v>
      </c>
      <c r="AZ143" s="8">
        <v>140</v>
      </c>
      <c r="BA143" s="8">
        <f>[1]节奏总纲!BA143</f>
        <v>40.28554255651148</v>
      </c>
      <c r="BB143" s="8">
        <f>[1]节奏总纲!BB143</f>
        <v>41.791434980831518</v>
      </c>
      <c r="BC143" s="8">
        <f>[1]节奏总纲!BC143</f>
        <v>43.729182533222463</v>
      </c>
      <c r="BD143" s="8">
        <f>[1]节奏总纲!BD143</f>
        <v>46.465050858235607</v>
      </c>
      <c r="BE143" s="8">
        <f>[1]节奏总纲!BE143</f>
        <v>51.169550799678412</v>
      </c>
    </row>
    <row r="144" spans="6:57" x14ac:dyDescent="0.15">
      <c r="F144" s="8">
        <f>[1]节奏总纲!F144</f>
        <v>142</v>
      </c>
      <c r="G144" s="8">
        <f>[1]节奏总纲!G144</f>
        <v>18819.273848271412</v>
      </c>
      <c r="N144" s="8">
        <f>[1]节奏总纲!N144</f>
        <v>151</v>
      </c>
      <c r="O144" s="8">
        <v>141</v>
      </c>
      <c r="P144" s="8">
        <f>[1]节奏总纲!P144</f>
        <v>17558.936410194601</v>
      </c>
      <c r="Q144" s="8">
        <f>[1]节奏总纲!Q144</f>
        <v>14839.057160255457</v>
      </c>
      <c r="R144" s="8">
        <f>[1]节奏总纲!R144</f>
        <v>11789.069905804656</v>
      </c>
      <c r="S144" s="8">
        <f>[1]节奏总纲!S144</f>
        <v>8380.8803485858825</v>
      </c>
      <c r="T144" s="8">
        <f>[1]节奏总纲!T144</f>
        <v>4489.820040086759</v>
      </c>
      <c r="V144" s="8">
        <v>141</v>
      </c>
      <c r="W144" s="8">
        <f>[1]节奏总纲!W144</f>
        <v>1175.9364101946012</v>
      </c>
      <c r="X144" s="8">
        <f>[1]节奏总纲!X144</f>
        <v>957.74126025545593</v>
      </c>
      <c r="Y144" s="8">
        <f>[1]节奏总纲!Y144</f>
        <v>751.84280580465565</v>
      </c>
      <c r="Z144" s="8">
        <f>[1]节奏总纲!Z144</f>
        <v>553.08294858588215</v>
      </c>
      <c r="AA144" s="8">
        <f>[1]节奏总纲!AA144</f>
        <v>297.41034008675888</v>
      </c>
      <c r="AC144" s="8">
        <v>141</v>
      </c>
      <c r="AD144" s="8">
        <f>[1]节奏总纲!AD144</f>
        <v>71.488808450176208</v>
      </c>
      <c r="AE144" s="8">
        <f>[1]节奏总纲!AE144</f>
        <v>73.572850073134703</v>
      </c>
      <c r="AF144" s="8">
        <f>[1]节奏总纲!AF144</f>
        <v>76.447626306407713</v>
      </c>
      <c r="AG144" s="8">
        <f>[1]节奏总纲!AG144</f>
        <v>81.023848662825003</v>
      </c>
      <c r="AH144" s="8">
        <f>[1]节奏总纲!AH144</f>
        <v>90.267666537059071</v>
      </c>
      <c r="AZ144" s="8">
        <v>141</v>
      </c>
      <c r="BA144" s="8">
        <f>[1]节奏总纲!BA144</f>
        <v>40.332161749411313</v>
      </c>
      <c r="BB144" s="8">
        <f>[1]节奏总纲!BB144</f>
        <v>41.841717749696201</v>
      </c>
      <c r="BC144" s="8">
        <f>[1]节奏总纲!BC144</f>
        <v>43.77911147780199</v>
      </c>
      <c r="BD144" s="8">
        <f>[1]节奏总纲!BD144</f>
        <v>46.513210965282425</v>
      </c>
      <c r="BE144" s="8">
        <f>[1]节奏总纲!BE144</f>
        <v>51.215762335516104</v>
      </c>
    </row>
    <row r="145" spans="6:57" x14ac:dyDescent="0.15">
      <c r="F145" s="8">
        <f>[1]节奏总纲!F145</f>
        <v>143</v>
      </c>
      <c r="G145" s="8">
        <f>[1]节奏总纲!G145</f>
        <v>20170.070068243116</v>
      </c>
      <c r="N145" s="8">
        <f>[1]节奏总纲!N145</f>
        <v>152</v>
      </c>
      <c r="O145" s="8">
        <v>142</v>
      </c>
      <c r="P145" s="8">
        <f>[1]节奏总纲!P145</f>
        <v>18819.273848271412</v>
      </c>
      <c r="Q145" s="8">
        <f>[1]节奏总纲!Q145</f>
        <v>15904.16832917417</v>
      </c>
      <c r="R145" s="8">
        <f>[1]节奏总纲!R145</f>
        <v>12667.253227271489</v>
      </c>
      <c r="S145" s="8">
        <f>[1]节奏总纲!S145</f>
        <v>9003.140609013044</v>
      </c>
      <c r="T145" s="8">
        <f>[1]节奏总纲!T145</f>
        <v>4823.3798873119622</v>
      </c>
      <c r="V145" s="8">
        <v>142</v>
      </c>
      <c r="W145" s="8">
        <f>[1]节奏总纲!W145</f>
        <v>1260.3374380768109</v>
      </c>
      <c r="X145" s="8">
        <f>[1]节奏总纲!X145</f>
        <v>1065.1111689187128</v>
      </c>
      <c r="Y145" s="8">
        <f>[1]节奏总纲!Y145</f>
        <v>878.18332146683315</v>
      </c>
      <c r="Z145" s="8">
        <f>[1]节奏总纲!Z145</f>
        <v>622.26026042716148</v>
      </c>
      <c r="AA145" s="8">
        <f>[1]节奏总纲!AA145</f>
        <v>333.55984722520316</v>
      </c>
      <c r="AC145" s="8">
        <v>142</v>
      </c>
      <c r="AD145" s="8">
        <f>[1]节奏总纲!AD145</f>
        <v>71.590368553155713</v>
      </c>
      <c r="AE145" s="8">
        <f>[1]节奏总纲!AE145</f>
        <v>73.675437692703994</v>
      </c>
      <c r="AF145" s="8">
        <f>[1]节奏总纲!AF145</f>
        <v>76.547480259246996</v>
      </c>
      <c r="AG145" s="8">
        <f>[1]节奏总纲!AG145</f>
        <v>81.123332456233015</v>
      </c>
      <c r="AH145" s="8">
        <f>[1]节奏总纲!AH145</f>
        <v>90.373925583132547</v>
      </c>
      <c r="AZ145" s="8">
        <v>142</v>
      </c>
      <c r="BA145" s="8">
        <f>[1]节奏总纲!BA145</f>
        <v>40.378780942311145</v>
      </c>
      <c r="BB145" s="8">
        <f>[1]节奏总纲!BB145</f>
        <v>41.892000518560877</v>
      </c>
      <c r="BC145" s="8">
        <f>[1]节奏总纲!BC145</f>
        <v>43.829040422381524</v>
      </c>
      <c r="BD145" s="8">
        <f>[1]节奏总纲!BD145</f>
        <v>46.561371072329244</v>
      </c>
      <c r="BE145" s="8">
        <f>[1]节奏总纲!BE145</f>
        <v>51.261973871353796</v>
      </c>
    </row>
    <row r="146" spans="6:57" x14ac:dyDescent="0.15">
      <c r="F146" s="8">
        <f>[1]节奏总纲!F146</f>
        <v>144</v>
      </c>
      <c r="G146" s="8">
        <f>[1]节奏总纲!G146</f>
        <v>21617.817610103088</v>
      </c>
      <c r="N146" s="8">
        <f>[1]节奏总纲!N146</f>
        <v>153</v>
      </c>
      <c r="O146" s="8">
        <v>143</v>
      </c>
      <c r="P146" s="8">
        <f>[1]节奏总纲!P146</f>
        <v>20170.070068243116</v>
      </c>
      <c r="Q146" s="8">
        <f>[1]节奏总纲!Q146</f>
        <v>17065.896284740498</v>
      </c>
      <c r="R146" s="8">
        <f>[1]节奏总纲!R146</f>
        <v>13594.62722599586</v>
      </c>
      <c r="S146" s="8">
        <f>[1]节奏总纲!S146</f>
        <v>9669.5315907157492</v>
      </c>
      <c r="T146" s="8">
        <f>[1]节奏总纲!T146</f>
        <v>5185.7250145453054</v>
      </c>
      <c r="V146" s="8">
        <v>143</v>
      </c>
      <c r="W146" s="8">
        <f>[1]节奏总纲!W146</f>
        <v>1350.796219971704</v>
      </c>
      <c r="X146" s="8">
        <f>[1]节奏总纲!X146</f>
        <v>1161.7279555663281</v>
      </c>
      <c r="Y146" s="8">
        <f>[1]节奏总纲!Y146</f>
        <v>927.37399872437163</v>
      </c>
      <c r="Z146" s="8">
        <f>[1]节奏总纲!Z146</f>
        <v>666.39098170270518</v>
      </c>
      <c r="AA146" s="8">
        <f>[1]节奏总纲!AA146</f>
        <v>362.34512723334319</v>
      </c>
      <c r="AC146" s="8">
        <v>143</v>
      </c>
      <c r="AD146" s="8">
        <f>[1]节奏总纲!AD146</f>
        <v>71.691928656135218</v>
      </c>
      <c r="AE146" s="8">
        <f>[1]节奏总纲!AE146</f>
        <v>73.778025312273286</v>
      </c>
      <c r="AF146" s="8">
        <f>[1]节奏总纲!AF146</f>
        <v>76.647334212086264</v>
      </c>
      <c r="AG146" s="8">
        <f>[1]节奏总纲!AG146</f>
        <v>81.222816249641028</v>
      </c>
      <c r="AH146" s="8">
        <f>[1]节奏总纲!AH146</f>
        <v>90.480184629206022</v>
      </c>
      <c r="AZ146" s="8">
        <v>143</v>
      </c>
      <c r="BA146" s="8">
        <f>[1]节奏总纲!BA146</f>
        <v>40.425400135210978</v>
      </c>
      <c r="BB146" s="8">
        <f>[1]节奏总纲!BB146</f>
        <v>41.94228328742556</v>
      </c>
      <c r="BC146" s="8">
        <f>[1]节奏总纲!BC146</f>
        <v>43.878969366961051</v>
      </c>
      <c r="BD146" s="8">
        <f>[1]节奏总纲!BD146</f>
        <v>46.609531179376063</v>
      </c>
      <c r="BE146" s="8">
        <f>[1]节奏总纲!BE146</f>
        <v>51.308185407191495</v>
      </c>
    </row>
    <row r="147" spans="6:57" x14ac:dyDescent="0.15">
      <c r="F147" s="8">
        <f>[1]节奏总纲!F147</f>
        <v>145</v>
      </c>
      <c r="G147" s="8">
        <f>[1]节奏总纲!G147</f>
        <v>23169.475005920798</v>
      </c>
      <c r="N147" s="8">
        <f>[1]节奏总纲!N147</f>
        <v>154</v>
      </c>
      <c r="O147" s="8">
        <v>144</v>
      </c>
      <c r="P147" s="8">
        <f>[1]节奏总纲!P147</f>
        <v>21617.817610103088</v>
      </c>
      <c r="Q147" s="8">
        <f>[1]节奏总纲!Q147</f>
        <v>18290.835479908223</v>
      </c>
      <c r="R147" s="8">
        <f>[1]节奏总纲!R147</f>
        <v>14585.541541536553</v>
      </c>
      <c r="S147" s="8">
        <f>[1]节奏总纲!S147</f>
        <v>10380.876016371503</v>
      </c>
      <c r="T147" s="8">
        <f>[1]节奏总纲!T147</f>
        <v>5547.1319987524521</v>
      </c>
      <c r="V147" s="8">
        <v>144</v>
      </c>
      <c r="W147" s="8">
        <f>[1]节奏总纲!W147</f>
        <v>1447.7475418599715</v>
      </c>
      <c r="X147" s="8">
        <f>[1]节奏总纲!X147</f>
        <v>1224.9391951677244</v>
      </c>
      <c r="Y147" s="8">
        <f>[1]节奏总纲!Y147</f>
        <v>990.91431554069277</v>
      </c>
      <c r="Z147" s="8">
        <f>[1]节奏总纲!Z147</f>
        <v>711.34442565575409</v>
      </c>
      <c r="AA147" s="8">
        <f>[1]节奏总纲!AA147</f>
        <v>361.40698420714671</v>
      </c>
      <c r="AC147" s="8">
        <v>144</v>
      </c>
      <c r="AD147" s="8">
        <f>[1]节奏总纲!AD147</f>
        <v>71.793488759114723</v>
      </c>
      <c r="AE147" s="8">
        <f>[1]节奏总纲!AE147</f>
        <v>73.880612931842577</v>
      </c>
      <c r="AF147" s="8">
        <f>[1]节奏总纲!AF147</f>
        <v>76.747188164925547</v>
      </c>
      <c r="AG147" s="8">
        <f>[1]节奏总纲!AG147</f>
        <v>81.322300043049054</v>
      </c>
      <c r="AH147" s="8">
        <f>[1]节奏总纲!AH147</f>
        <v>90.586443675279497</v>
      </c>
      <c r="AZ147" s="8">
        <v>144</v>
      </c>
      <c r="BA147" s="8">
        <f>[1]节奏总纲!BA147</f>
        <v>40.472019328110811</v>
      </c>
      <c r="BB147" s="8">
        <f>[1]节奏总纲!BB147</f>
        <v>41.992566056290244</v>
      </c>
      <c r="BC147" s="8">
        <f>[1]节奏总纲!BC147</f>
        <v>43.928898311540586</v>
      </c>
      <c r="BD147" s="8">
        <f>[1]节奏总纲!BD147</f>
        <v>46.657691286422882</v>
      </c>
      <c r="BE147" s="8">
        <f>[1]节奏总纲!BE147</f>
        <v>51.354396943029187</v>
      </c>
    </row>
    <row r="148" spans="6:57" x14ac:dyDescent="0.15">
      <c r="F148" s="8">
        <f>[1]节奏总纲!F148</f>
        <v>146</v>
      </c>
      <c r="G148" s="8">
        <f>[1]节奏总纲!G148</f>
        <v>24832.50022570635</v>
      </c>
      <c r="N148" s="8">
        <f>[1]节奏总纲!N148</f>
        <v>155</v>
      </c>
      <c r="O148" s="8">
        <v>145</v>
      </c>
      <c r="P148" s="8">
        <f>[1]节奏总纲!P148</f>
        <v>23169.475005920798</v>
      </c>
      <c r="Q148" s="8">
        <f>[1]节奏总纲!Q148</f>
        <v>19631.496172516694</v>
      </c>
      <c r="R148" s="8">
        <f>[1]节奏总纲!R148</f>
        <v>15650.9803664995</v>
      </c>
      <c r="S148" s="8">
        <f>[1]节奏总纲!S148</f>
        <v>11105.129370337838</v>
      </c>
      <c r="T148" s="8">
        <f>[1]节奏总纲!T148</f>
        <v>5926.7517065145412</v>
      </c>
      <c r="V148" s="8">
        <v>145</v>
      </c>
      <c r="W148" s="8">
        <f>[1]节奏总纲!W148</f>
        <v>1551.6573958177105</v>
      </c>
      <c r="X148" s="8">
        <f>[1]节奏总纲!X148</f>
        <v>1340.6606926084714</v>
      </c>
      <c r="Y148" s="8">
        <f>[1]节奏总纲!Y148</f>
        <v>1065.4388249629465</v>
      </c>
      <c r="Z148" s="8">
        <f>[1]节奏总纲!Z148</f>
        <v>724.25335396633454</v>
      </c>
      <c r="AA148" s="8">
        <f>[1]节奏总纲!AA148</f>
        <v>379.61970776208909</v>
      </c>
      <c r="AC148" s="8">
        <v>145</v>
      </c>
      <c r="AD148" s="8">
        <f>[1]节奏总纲!AD148</f>
        <v>71.895048862094214</v>
      </c>
      <c r="AE148" s="8">
        <f>[1]节奏总纲!AE148</f>
        <v>73.983200551411869</v>
      </c>
      <c r="AF148" s="8">
        <f>[1]节奏总纲!AF148</f>
        <v>76.847042117764815</v>
      </c>
      <c r="AG148" s="8">
        <f>[1]节奏总纲!AG148</f>
        <v>81.421783836457067</v>
      </c>
      <c r="AH148" s="8">
        <f>[1]节奏总纲!AH148</f>
        <v>90.692702721352973</v>
      </c>
      <c r="AZ148" s="8">
        <v>145</v>
      </c>
      <c r="BA148" s="8">
        <f>[1]节奏总纲!BA148</f>
        <v>40.518638521010651</v>
      </c>
      <c r="BB148" s="8">
        <f>[1]节奏总纲!BB148</f>
        <v>42.036975906461073</v>
      </c>
      <c r="BC148" s="8">
        <f>[1]节奏总纲!BC148</f>
        <v>43.978827256120113</v>
      </c>
      <c r="BD148" s="8">
        <f>[1]节奏总纲!BD148</f>
        <v>46.7058513934697</v>
      </c>
      <c r="BE148" s="8">
        <f>[1]节奏总纲!BE148</f>
        <v>51.400608478866879</v>
      </c>
    </row>
    <row r="149" spans="6:57" x14ac:dyDescent="0.15">
      <c r="F149" s="8">
        <f>[1]节奏总纲!F149</f>
        <v>147</v>
      </c>
      <c r="G149" s="8">
        <f>[1]节奏总纲!G149</f>
        <v>26614.886523801088</v>
      </c>
      <c r="N149" s="8">
        <f>[1]节奏总纲!N149</f>
        <v>156</v>
      </c>
      <c r="O149" s="8">
        <v>146</v>
      </c>
      <c r="P149" s="8">
        <f>[1]节奏总纲!P149</f>
        <v>24832.50022570635</v>
      </c>
      <c r="Q149" s="8">
        <f>[1]节奏总纲!Q149</f>
        <v>21035.61094119585</v>
      </c>
      <c r="R149" s="8">
        <f>[1]节奏总纲!R149</f>
        <v>16719.722401968087</v>
      </c>
      <c r="S149" s="8">
        <f>[1]节奏总纲!S149</f>
        <v>11847.5858576845</v>
      </c>
      <c r="T149" s="8">
        <f>[1]节奏总纲!T149</f>
        <v>6324.8378074874072</v>
      </c>
      <c r="V149" s="8">
        <v>146</v>
      </c>
      <c r="W149" s="8">
        <f>[1]节奏总纲!W149</f>
        <v>1663.0252197855516</v>
      </c>
      <c r="X149" s="8">
        <f>[1]节奏总纲!X149</f>
        <v>1404.1147686791555</v>
      </c>
      <c r="Y149" s="8">
        <f>[1]节奏总纲!Y149</f>
        <v>1068.7420354685873</v>
      </c>
      <c r="Z149" s="8">
        <f>[1]节奏总纲!Z149</f>
        <v>742.45648734666247</v>
      </c>
      <c r="AA149" s="8">
        <f>[1]节奏总纲!AA149</f>
        <v>398.08610097286601</v>
      </c>
      <c r="AC149" s="8">
        <v>146</v>
      </c>
      <c r="AD149" s="8">
        <f>[1]节奏总纲!AD149</f>
        <v>71.996608965073719</v>
      </c>
      <c r="AE149" s="8">
        <f>[1]节奏总纲!AE149</f>
        <v>74.078973000522922</v>
      </c>
      <c r="AF149" s="8">
        <f>[1]节奏总纲!AF149</f>
        <v>76.946896070604097</v>
      </c>
      <c r="AG149" s="8">
        <f>[1]节奏总纲!AG149</f>
        <v>81.521267629865079</v>
      </c>
      <c r="AH149" s="8">
        <f>[1]节奏总纲!AH149</f>
        <v>90.798961767426448</v>
      </c>
      <c r="AZ149" s="8">
        <v>146</v>
      </c>
      <c r="BA149" s="8">
        <f>[1]节奏总纲!BA149</f>
        <v>40.565257713910484</v>
      </c>
      <c r="BB149" s="8">
        <f>[1]节奏总纲!BB149</f>
        <v>42.080366850119908</v>
      </c>
      <c r="BC149" s="8">
        <f>[1]节奏总纲!BC149</f>
        <v>44.024818750237806</v>
      </c>
      <c r="BD149" s="8">
        <f>[1]节奏总纲!BD149</f>
        <v>46.754011500516519</v>
      </c>
      <c r="BE149" s="8">
        <f>[1]节奏总纲!BE149</f>
        <v>51.446820014704571</v>
      </c>
    </row>
    <row r="150" spans="6:57" x14ac:dyDescent="0.15">
      <c r="F150" s="8">
        <f>[1]节奏总纲!F150</f>
        <v>148</v>
      </c>
      <c r="G150" s="8">
        <f>[1]节奏总纲!G150</f>
        <v>28525.200858087381</v>
      </c>
      <c r="N150" s="8">
        <f>[1]节奏总纲!N150</f>
        <v>157</v>
      </c>
      <c r="O150" s="8">
        <v>147</v>
      </c>
      <c r="P150" s="8">
        <f>[1]节奏总纲!P150</f>
        <v>26614.886523801088</v>
      </c>
      <c r="Q150" s="8">
        <f>[1]节奏总纲!Q150</f>
        <v>22470.948692045258</v>
      </c>
      <c r="R150" s="8">
        <f>[1]节奏总纲!R150</f>
        <v>17837.296948251489</v>
      </c>
      <c r="S150" s="8">
        <f>[1]节奏总纲!S150</f>
        <v>12631.425144195997</v>
      </c>
      <c r="T150" s="8">
        <f>[1]节奏总纲!T150</f>
        <v>6754.8581997407164</v>
      </c>
      <c r="V150" s="8">
        <v>147</v>
      </c>
      <c r="W150" s="8">
        <f>[1]节奏总纲!W150</f>
        <v>1782.3862980947379</v>
      </c>
      <c r="X150" s="8">
        <f>[1]节奏总纲!X150</f>
        <v>1435.3377508494086</v>
      </c>
      <c r="Y150" s="8">
        <f>[1]节奏总纲!Y150</f>
        <v>1117.574546283402</v>
      </c>
      <c r="Z150" s="8">
        <f>[1]节奏总纲!Z150</f>
        <v>783.83928651149654</v>
      </c>
      <c r="AA150" s="8">
        <f>[1]节奏总纲!AA150</f>
        <v>430.02039225330918</v>
      </c>
      <c r="AC150" s="8">
        <v>147</v>
      </c>
      <c r="AD150" s="8">
        <f>[1]节奏总纲!AD150</f>
        <v>72.091594979242075</v>
      </c>
      <c r="AE150" s="8">
        <f>[1]节奏总纲!AE150</f>
        <v>74.173410870467364</v>
      </c>
      <c r="AF150" s="8">
        <f>[1]节奏总纲!AF150</f>
        <v>77.043751281705866</v>
      </c>
      <c r="AG150" s="8">
        <f>[1]节奏总纲!AG150</f>
        <v>81.620751423273092</v>
      </c>
      <c r="AH150" s="8">
        <f>[1]节奏总纲!AH150</f>
        <v>90.905220813499923</v>
      </c>
      <c r="AZ150" s="8">
        <v>147</v>
      </c>
      <c r="BA150" s="8">
        <f>[1]节奏总纲!BA150</f>
        <v>40.611876906810316</v>
      </c>
      <c r="BB150" s="8">
        <f>[1]节奏总纲!BB150</f>
        <v>42.123757793778736</v>
      </c>
      <c r="BC150" s="8">
        <f>[1]节奏总纲!BC150</f>
        <v>44.067911160744309</v>
      </c>
      <c r="BD150" s="8">
        <f>[1]节奏总纲!BD150</f>
        <v>46.802171607563338</v>
      </c>
      <c r="BE150" s="8">
        <f>[1]节奏总纲!BE150</f>
        <v>51.493031550542263</v>
      </c>
    </row>
    <row r="151" spans="6:57" x14ac:dyDescent="0.15">
      <c r="F151" s="8">
        <f>[1]节奏总纲!F151</f>
        <v>149</v>
      </c>
      <c r="G151" s="8">
        <f>[1]节奏总纲!G151</f>
        <v>30572.62506667812</v>
      </c>
      <c r="N151" s="8">
        <f>[1]节奏总纲!N151</f>
        <v>158</v>
      </c>
      <c r="O151" s="8">
        <v>148</v>
      </c>
      <c r="P151" s="8">
        <f>[1]节奏总纲!P151</f>
        <v>28525.200858087381</v>
      </c>
      <c r="Q151" s="8">
        <f>[1]节奏总纲!Q151</f>
        <v>24083.827084483179</v>
      </c>
      <c r="R151" s="8">
        <f>[1]节奏总纲!R151</f>
        <v>19128.999695433398</v>
      </c>
      <c r="S151" s="8">
        <f>[1]节奏总纲!S151</f>
        <v>13566.58552810636</v>
      </c>
      <c r="T151" s="8">
        <f>[1]节奏总纲!T151</f>
        <v>7242.5484978683862</v>
      </c>
      <c r="V151" s="8">
        <v>148</v>
      </c>
      <c r="W151" s="8">
        <f>[1]节奏总纲!W151</f>
        <v>1910.3143342862932</v>
      </c>
      <c r="X151" s="8">
        <f>[1]节奏总纲!X151</f>
        <v>1612.8783924379204</v>
      </c>
      <c r="Y151" s="8">
        <f>[1]节奏总纲!Y151</f>
        <v>1291.7027471819092</v>
      </c>
      <c r="Z151" s="8">
        <f>[1]节奏总纲!Z151</f>
        <v>935.16038391036273</v>
      </c>
      <c r="AA151" s="8">
        <f>[1]节奏总纲!AA151</f>
        <v>487.69029812766985</v>
      </c>
      <c r="AC151" s="8">
        <v>148</v>
      </c>
      <c r="AD151" s="8">
        <f>[1]节奏总纲!AD151</f>
        <v>72.186353905945822</v>
      </c>
      <c r="AE151" s="8">
        <f>[1]节奏总纲!AE151</f>
        <v>74.267848740411821</v>
      </c>
      <c r="AF151" s="8">
        <f>[1]节奏总纲!AF151</f>
        <v>77.137200185007629</v>
      </c>
      <c r="AG151" s="8">
        <f>[1]节奏总纲!AG151</f>
        <v>81.720235216681118</v>
      </c>
      <c r="AH151" s="8">
        <f>[1]节奏总纲!AH151</f>
        <v>91.011076811620597</v>
      </c>
      <c r="AZ151" s="8">
        <v>148</v>
      </c>
      <c r="BA151" s="8">
        <f>[1]节奏总纲!BA151</f>
        <v>40.658496099710149</v>
      </c>
      <c r="BB151" s="8">
        <f>[1]节奏总纲!BB151</f>
        <v>42.167148737437564</v>
      </c>
      <c r="BC151" s="8">
        <f>[1]节奏总纲!BC151</f>
        <v>44.111003571250812</v>
      </c>
      <c r="BD151" s="8">
        <f>[1]节奏总纲!BD151</f>
        <v>46.850331714610157</v>
      </c>
      <c r="BE151" s="8">
        <f>[1]节奏总纲!BE151</f>
        <v>51.539243086379955</v>
      </c>
    </row>
    <row r="152" spans="6:57" x14ac:dyDescent="0.15">
      <c r="F152" s="8">
        <f>[1]节奏总纲!F152</f>
        <v>150</v>
      </c>
      <c r="G152" s="8">
        <f>[1]节奏总纲!G152</f>
        <v>32767</v>
      </c>
      <c r="N152" s="8">
        <f>[1]节奏总纲!N152</f>
        <v>159</v>
      </c>
      <c r="O152" s="8">
        <v>149</v>
      </c>
      <c r="P152" s="8">
        <f>[1]节奏总纲!P152</f>
        <v>30572.62506667812</v>
      </c>
      <c r="Q152" s="8">
        <f>[1]节奏总纲!Q152</f>
        <v>25818.581868809673</v>
      </c>
      <c r="R152" s="8">
        <f>[1]节奏总纲!R152</f>
        <v>20520.345944754354</v>
      </c>
      <c r="S152" s="8">
        <f>[1]节奏总纲!S152</f>
        <v>14549.512269232117</v>
      </c>
      <c r="T152" s="8">
        <f>[1]节奏总纲!T152</f>
        <v>7768.50402944291</v>
      </c>
      <c r="V152" s="8">
        <v>149</v>
      </c>
      <c r="W152" s="8">
        <f>[1]节奏总纲!W152</f>
        <v>2047.424208590739</v>
      </c>
      <c r="X152" s="8">
        <f>[1]节奏总纲!X152</f>
        <v>1734.7547843264947</v>
      </c>
      <c r="Y152" s="8">
        <f>[1]节奏总纲!Y152</f>
        <v>1391.3462493209554</v>
      </c>
      <c r="Z152" s="8">
        <f>[1]节奏总纲!Z152</f>
        <v>982.92674112575696</v>
      </c>
      <c r="AA152" s="8">
        <f>[1]节奏总纲!AA152</f>
        <v>525.95553157452377</v>
      </c>
      <c r="AC152" s="8">
        <v>149</v>
      </c>
      <c r="AD152" s="8">
        <f>[1]节奏总纲!AD152</f>
        <v>72.281112832649583</v>
      </c>
      <c r="AE152" s="8">
        <f>[1]节奏总纲!AE152</f>
        <v>74.362286610356264</v>
      </c>
      <c r="AF152" s="8">
        <f>[1]节奏总纲!AF152</f>
        <v>77.230649088309391</v>
      </c>
      <c r="AG152" s="8">
        <f>[1]节奏总纲!AG152</f>
        <v>81.819719010089131</v>
      </c>
      <c r="AH152" s="8">
        <f>[1]节奏总纲!AH152</f>
        <v>91.113605194377854</v>
      </c>
      <c r="AZ152" s="8">
        <v>149</v>
      </c>
      <c r="BA152" s="8">
        <f>[1]节奏总纲!BA152</f>
        <v>40.705115292609982</v>
      </c>
      <c r="BB152" s="8">
        <f>[1]节奏总纲!BB152</f>
        <v>42.2105396810964</v>
      </c>
      <c r="BC152" s="8">
        <f>[1]节奏总纲!BC152</f>
        <v>44.154095981757315</v>
      </c>
      <c r="BD152" s="8">
        <f>[1]节奏总纲!BD152</f>
        <v>46.898491821656968</v>
      </c>
      <c r="BE152" s="8">
        <f>[1]节奏总纲!BE152</f>
        <v>51.585454622217647</v>
      </c>
    </row>
    <row r="153" spans="6:57" x14ac:dyDescent="0.15">
      <c r="N153" s="8">
        <f>[1]节奏总纲!N153</f>
        <v>160</v>
      </c>
      <c r="O153" s="8">
        <v>150</v>
      </c>
      <c r="P153" s="8">
        <f>[1]节奏总纲!P153</f>
        <v>32767</v>
      </c>
      <c r="Q153" s="8">
        <f>[1]节奏总纲!Q153</f>
        <v>27671.731500000002</v>
      </c>
      <c r="R153" s="8">
        <f>[1]节奏总纲!R153</f>
        <v>21996.487099999998</v>
      </c>
      <c r="S153" s="8">
        <f>[1]节奏总纲!S153</f>
        <v>15603.645400000001</v>
      </c>
      <c r="T153" s="8">
        <f>[1]节奏总纲!T153</f>
        <v>8355.5850000000009</v>
      </c>
      <c r="V153" s="8">
        <v>150</v>
      </c>
      <c r="W153" s="8">
        <f>[1]节奏总纲!W153</f>
        <v>2194.3749333218802</v>
      </c>
      <c r="X153" s="8">
        <f>[1]节奏总纲!X153</f>
        <v>1853.1496311903284</v>
      </c>
      <c r="Y153" s="8">
        <f>[1]节奏总纲!Y153</f>
        <v>1476.1411552456448</v>
      </c>
      <c r="Z153" s="8">
        <f>[1]节奏总纲!Z153</f>
        <v>1054.1331307678847</v>
      </c>
      <c r="AA153" s="8">
        <f>[1]节奏总纲!AA153</f>
        <v>587.08097055709095</v>
      </c>
      <c r="AC153" s="8">
        <v>150</v>
      </c>
      <c r="AD153" s="8">
        <f>[1]节奏总纲!AD153</f>
        <v>72.375871759353331</v>
      </c>
      <c r="AE153" s="8">
        <f>[1]节奏总纲!AE153</f>
        <v>74.456724480300707</v>
      </c>
      <c r="AF153" s="8">
        <f>[1]节奏总纲!AF153</f>
        <v>77.324097991611154</v>
      </c>
      <c r="AG153" s="8">
        <f>[1]节奏总纲!AG153</f>
        <v>81.919202803497143</v>
      </c>
      <c r="AH153" s="8">
        <f>[1]节奏总纲!AH153</f>
        <v>91.216133577135096</v>
      </c>
      <c r="AZ153" s="8">
        <v>150</v>
      </c>
      <c r="BA153" s="8">
        <f>[1]节奏总纲!BA153</f>
        <v>40.751734485509814</v>
      </c>
      <c r="BB153" s="8">
        <f>[1]节奏总纲!BB153</f>
        <v>42.253930624755228</v>
      </c>
      <c r="BC153" s="8">
        <f>[1]节奏总纲!BC153</f>
        <v>44.197188392263818</v>
      </c>
      <c r="BD153" s="8">
        <f>[1]节奏总纲!BD153</f>
        <v>46.946651928703787</v>
      </c>
      <c r="BE153" s="8">
        <f>[1]节奏总纲!BE153</f>
        <v>51.631666158055346</v>
      </c>
    </row>
    <row r="154" spans="6:57" x14ac:dyDescent="0.15">
      <c r="N154" s="8">
        <f>[1]节奏总纲!N154</f>
        <v>161</v>
      </c>
      <c r="O154" s="8">
        <v>151</v>
      </c>
      <c r="P154" s="8">
        <f>[1]节奏总纲!P154</f>
        <v>35118.87282038921</v>
      </c>
      <c r="Q154" s="8">
        <f>[1]节奏总纲!Q154</f>
        <v>29671.935645946844</v>
      </c>
      <c r="R154" s="8">
        <f>[1]节奏总纲!R154</f>
        <v>23592.858760737468</v>
      </c>
      <c r="S154" s="8">
        <f>[1]节奏总纲!S154</f>
        <v>16804.380644556237</v>
      </c>
      <c r="T154" s="8">
        <f>[1]节奏总纲!T154</f>
        <v>9095.7880604808051</v>
      </c>
      <c r="V154" s="8">
        <v>151</v>
      </c>
      <c r="W154" s="8">
        <f>[1]节奏总纲!W154</f>
        <v>2351.8728203892097</v>
      </c>
      <c r="X154" s="8">
        <f>[1]节奏总纲!X154</f>
        <v>2000.2041459468419</v>
      </c>
      <c r="Y154" s="8">
        <f>[1]节奏总纲!Y154</f>
        <v>1596.3716607374699</v>
      </c>
      <c r="Z154" s="8">
        <f>[1]节奏总纲!Z154</f>
        <v>1200.7352445562356</v>
      </c>
      <c r="AA154" s="8">
        <f>[1]节奏总纲!AA154</f>
        <v>740.2030604808042</v>
      </c>
      <c r="AC154" s="8">
        <v>151</v>
      </c>
      <c r="AD154" s="8">
        <f>[1]节奏总纲!AD154</f>
        <v>72.470630686057078</v>
      </c>
      <c r="AE154" s="8">
        <f>[1]节奏总纲!AE154</f>
        <v>74.551162350245164</v>
      </c>
      <c r="AF154" s="8">
        <f>[1]节奏总纲!AF154</f>
        <v>77.417546894912917</v>
      </c>
      <c r="AG154" s="8">
        <f>[1]节奏总纲!AG154</f>
        <v>82.01744549958407</v>
      </c>
      <c r="AH154" s="8">
        <f>[1]节奏总纲!AH154</f>
        <v>91.318661959892353</v>
      </c>
      <c r="AZ154" s="8">
        <v>151</v>
      </c>
      <c r="BA154" s="8">
        <f>[1]节奏总纲!BA154</f>
        <v>40.798353678409647</v>
      </c>
      <c r="BB154" s="8">
        <f>[1]节奏总纲!BB154</f>
        <v>42.297321568414056</v>
      </c>
      <c r="BC154" s="8">
        <f>[1]节奏总纲!BC154</f>
        <v>44.240280802770329</v>
      </c>
      <c r="BD154" s="8">
        <f>[1]节奏总纲!BD154</f>
        <v>46.994812035750606</v>
      </c>
      <c r="BE154" s="8">
        <f>[1]节奏总纲!BE154</f>
        <v>51.677877693893038</v>
      </c>
    </row>
    <row r="155" spans="6:57" x14ac:dyDescent="0.15">
      <c r="N155" s="8">
        <f>[1]节奏总纲!N155</f>
        <v>162</v>
      </c>
      <c r="O155" s="8">
        <v>152</v>
      </c>
      <c r="P155" s="8">
        <f>[1]节奏总纲!P155</f>
        <v>37639.547696542824</v>
      </c>
      <c r="Q155" s="8">
        <f>[1]节奏总纲!Q155</f>
        <v>31794.125939269725</v>
      </c>
      <c r="R155" s="8">
        <f>[1]节奏总纲!R155</f>
        <v>25425.514469014677</v>
      </c>
      <c r="S155" s="8">
        <f>[1]节奏总纲!S155</f>
        <v>18255.180632823271</v>
      </c>
      <c r="T155" s="8">
        <f>[1]节奏总纲!T155</f>
        <v>14114.830386203559</v>
      </c>
      <c r="V155" s="8">
        <v>152</v>
      </c>
      <c r="W155" s="8">
        <f>[1]节奏总纲!W155</f>
        <v>2520.6748761536146</v>
      </c>
      <c r="X155" s="8">
        <f>[1]节奏总纲!X155</f>
        <v>2122.1902933228812</v>
      </c>
      <c r="Y155" s="8">
        <f>[1]节奏总纲!Y155</f>
        <v>1832.6557082772088</v>
      </c>
      <c r="Z155" s="8">
        <f>[1]节奏总纲!Z155</f>
        <v>1450.7999882670338</v>
      </c>
      <c r="AA155" s="8">
        <f>[1]节奏总纲!AA155</f>
        <v>5019.042325722754</v>
      </c>
      <c r="AC155" s="8">
        <v>152</v>
      </c>
      <c r="AD155" s="8">
        <f>[1]节奏总纲!AD155</f>
        <v>72.565389612760825</v>
      </c>
      <c r="AE155" s="8">
        <f>[1]节奏总纲!AE155</f>
        <v>74.645600220189607</v>
      </c>
      <c r="AF155" s="8">
        <f>[1]节奏总纲!AF155</f>
        <v>77.51099579821468</v>
      </c>
      <c r="AG155" s="8">
        <f>[1]节奏总纲!AG155</f>
        <v>82.110321933176039</v>
      </c>
      <c r="AH155" s="8">
        <f>[1]节奏总纲!AH155</f>
        <v>91.421190342649595</v>
      </c>
      <c r="AZ155" s="8">
        <v>152</v>
      </c>
      <c r="BA155" s="8">
        <f>[1]节奏总纲!BA155</f>
        <v>40.84497287130948</v>
      </c>
      <c r="BB155" s="8">
        <f>[1]节奏总纲!BB155</f>
        <v>42.340712512072891</v>
      </c>
      <c r="BC155" s="8">
        <f>[1]节奏总纲!BC155</f>
        <v>44.283373213276832</v>
      </c>
      <c r="BD155" s="8">
        <f>[1]节奏总纲!BD155</f>
        <v>47.037096473408994</v>
      </c>
      <c r="BE155" s="8">
        <f>[1]节奏总纲!BE155</f>
        <v>51.72408922973073</v>
      </c>
    </row>
    <row r="156" spans="6:57" x14ac:dyDescent="0.15">
      <c r="N156" s="8">
        <f>[1]节奏总纲!N156</f>
        <v>163</v>
      </c>
      <c r="O156" s="8">
        <v>153</v>
      </c>
      <c r="P156" s="8">
        <f>[1]节奏总纲!P156</f>
        <v>40341.140136486232</v>
      </c>
      <c r="Q156" s="8">
        <f>[1]节奏总纲!Q156</f>
        <v>34330.31025614978</v>
      </c>
      <c r="R156" s="8">
        <f>[1]节奏总纲!R156</f>
        <v>27552.998713220099</v>
      </c>
      <c r="S156" s="8">
        <f>[1]节奏总纲!S156</f>
        <v>24204.684081891737</v>
      </c>
      <c r="T156" s="8">
        <f>[1]节奏总纲!T156</f>
        <v>24204.684081891737</v>
      </c>
      <c r="V156" s="8">
        <v>153</v>
      </c>
      <c r="W156" s="8">
        <f>[1]节奏总纲!W156</f>
        <v>2701.592439943408</v>
      </c>
      <c r="X156" s="8">
        <f>[1]节奏总纲!X156</f>
        <v>2536.1843168800551</v>
      </c>
      <c r="Y156" s="8">
        <f>[1]节奏总纲!Y156</f>
        <v>2127.4842442054214</v>
      </c>
      <c r="Z156" s="8">
        <f>[1]节奏总纲!Z156</f>
        <v>5949.5034490684666</v>
      </c>
      <c r="AA156" s="8">
        <f>[1]节奏总纲!AA156</f>
        <v>10089.853695688178</v>
      </c>
      <c r="AC156" s="8">
        <v>153</v>
      </c>
      <c r="AD156" s="8">
        <f>[1]节奏总纲!AD156</f>
        <v>72.660148539464572</v>
      </c>
      <c r="AE156" s="8">
        <f>[1]节奏总纲!AE156</f>
        <v>74.74003809013405</v>
      </c>
      <c r="AF156" s="8">
        <f>[1]节奏总纲!AF156</f>
        <v>77.604444701516456</v>
      </c>
      <c r="AG156" s="8">
        <f>[1]节奏总纲!AG156</f>
        <v>82.203198366767992</v>
      </c>
      <c r="AH156" s="8">
        <f>[1]节奏总纲!AH156</f>
        <v>91.523718725406852</v>
      </c>
      <c r="AZ156" s="8">
        <v>153</v>
      </c>
      <c r="BA156" s="8">
        <f>[1]节奏总纲!BA156</f>
        <v>40.891592064209313</v>
      </c>
      <c r="BB156" s="8">
        <f>[1]节奏总纲!BB156</f>
        <v>42.384103455731719</v>
      </c>
      <c r="BC156" s="8">
        <f>[1]节奏总纲!BC156</f>
        <v>44.326465623783335</v>
      </c>
      <c r="BD156" s="8">
        <f>[1]节奏总纲!BD156</f>
        <v>47.078671550054786</v>
      </c>
      <c r="BE156" s="8">
        <f>[1]节奏总纲!BE156</f>
        <v>51.770300765568422</v>
      </c>
    </row>
    <row r="157" spans="6:57" x14ac:dyDescent="0.15">
      <c r="N157" s="8">
        <f>[1]节奏总纲!N157</f>
        <v>164</v>
      </c>
      <c r="O157" s="8">
        <v>154</v>
      </c>
      <c r="P157" s="8">
        <f>[1]节奏总纲!P157</f>
        <v>43236.635220206183</v>
      </c>
      <c r="Q157" s="8">
        <f>[1]节奏总纲!Q157</f>
        <v>36967.323113276288</v>
      </c>
      <c r="R157" s="8">
        <f>[1]节奏总纲!R157</f>
        <v>33940.758647861854</v>
      </c>
      <c r="S157" s="8">
        <f>[1]节奏总纲!S157</f>
        <v>34156.941823962887</v>
      </c>
      <c r="T157" s="8">
        <f>[1]节奏总纲!T157</f>
        <v>34156.941823962887</v>
      </c>
      <c r="V157" s="8">
        <v>154</v>
      </c>
      <c r="W157" s="8">
        <f>[1]节奏总纲!W157</f>
        <v>2895.4950837199503</v>
      </c>
      <c r="X157" s="8">
        <f>[1]节奏总纲!X157</f>
        <v>2637.0128571265086</v>
      </c>
      <c r="Y157" s="8">
        <f>[1]节奏总纲!Y157</f>
        <v>6387.7599346417555</v>
      </c>
      <c r="Z157" s="8">
        <f>[1]节奏总纲!Z157</f>
        <v>9952.2577420711496</v>
      </c>
      <c r="AA157" s="8">
        <f>[1]节奏总纲!AA157</f>
        <v>9952.2577420711496</v>
      </c>
      <c r="AC157" s="8">
        <v>154</v>
      </c>
      <c r="AD157" s="8">
        <f>[1]节奏总纲!AD157</f>
        <v>72.754907466168333</v>
      </c>
      <c r="AE157" s="8">
        <f>[1]节奏总纲!AE157</f>
        <v>74.834475960078507</v>
      </c>
      <c r="AF157" s="8">
        <f>[1]节奏总纲!AF157</f>
        <v>77.697893604818219</v>
      </c>
      <c r="AG157" s="8">
        <f>[1]节奏总纲!AG157</f>
        <v>82.29607480035996</v>
      </c>
      <c r="AH157" s="8">
        <f>[1]节奏总纲!AH157</f>
        <v>91.626247108164094</v>
      </c>
      <c r="AZ157" s="8">
        <v>154</v>
      </c>
      <c r="BA157" s="8">
        <f>[1]节奏总纲!BA157</f>
        <v>40.938211257109145</v>
      </c>
      <c r="BB157" s="8">
        <f>[1]节奏总纲!BB157</f>
        <v>42.427494399390554</v>
      </c>
      <c r="BC157" s="8">
        <f>[1]节奏总纲!BC157</f>
        <v>44.369558034289838</v>
      </c>
      <c r="BD157" s="8">
        <f>[1]节奏总纲!BD157</f>
        <v>47.12024662670057</v>
      </c>
      <c r="BE157" s="8">
        <f>[1]节奏总纲!BE157</f>
        <v>51.816512301406114</v>
      </c>
    </row>
    <row r="158" spans="6:57" x14ac:dyDescent="0.15">
      <c r="N158" s="8">
        <f>[1]节奏总纲!N158</f>
        <v>165</v>
      </c>
      <c r="O158" s="8">
        <v>155</v>
      </c>
      <c r="P158" s="8">
        <f>[1]节奏总纲!P158</f>
        <v>46339.950011841604</v>
      </c>
      <c r="Q158" s="8">
        <f>[1]节奏总纲!Q158</f>
        <v>44078.560451263736</v>
      </c>
      <c r="R158" s="8">
        <f>[1]节奏总纲!R158</f>
        <v>44402.940101346627</v>
      </c>
      <c r="S158" s="8">
        <f>[1]节奏总纲!S158</f>
        <v>44402.940101346627</v>
      </c>
      <c r="T158" s="8">
        <f>[1]节奏总纲!T158</f>
        <v>44541.959951382152</v>
      </c>
      <c r="V158" s="8">
        <v>155</v>
      </c>
      <c r="W158" s="8">
        <f>[1]节奏总纲!W158</f>
        <v>3103.314791635421</v>
      </c>
      <c r="X158" s="8">
        <f>[1]节奏总纲!X158</f>
        <v>7111.237337987448</v>
      </c>
      <c r="Y158" s="8">
        <f>[1]节奏总纲!Y158</f>
        <v>10462.181453484773</v>
      </c>
      <c r="Z158" s="8">
        <f>[1]节奏总纲!Z158</f>
        <v>10245.99827738374</v>
      </c>
      <c r="AA158" s="8">
        <f>[1]节奏总纲!AA158</f>
        <v>10385.018127419266</v>
      </c>
      <c r="AC158" s="8">
        <v>155</v>
      </c>
      <c r="AD158" s="8">
        <f>[1]节奏总纲!AD158</f>
        <v>72.849666392872081</v>
      </c>
      <c r="AE158" s="8">
        <f>[1]节奏总纲!AE158</f>
        <v>74.92891383002295</v>
      </c>
      <c r="AF158" s="8">
        <f>[1]节奏总纲!AF158</f>
        <v>77.791342508119982</v>
      </c>
      <c r="AG158" s="8">
        <f>[1]节奏总纲!AG158</f>
        <v>82.388951233951914</v>
      </c>
      <c r="AH158" s="8">
        <f>[1]节奏总纲!AH158</f>
        <v>91.72877549092135</v>
      </c>
      <c r="AZ158" s="8">
        <v>155</v>
      </c>
      <c r="BA158" s="8">
        <f>[1]节奏总纲!BA158</f>
        <v>40.984830450008985</v>
      </c>
      <c r="BB158" s="8">
        <f>[1]节奏总纲!BB158</f>
        <v>42.470885343049382</v>
      </c>
      <c r="BC158" s="8">
        <f>[1]节奏总纲!BC158</f>
        <v>44.412650444796341</v>
      </c>
      <c r="BD158" s="8">
        <f>[1]节奏总纲!BD158</f>
        <v>47.161821703346362</v>
      </c>
      <c r="BE158" s="8">
        <f>[1]节奏总纲!BE158</f>
        <v>51.862723837243806</v>
      </c>
    </row>
    <row r="159" spans="6:57" x14ac:dyDescent="0.15">
      <c r="N159" s="8">
        <f>[1]节奏总纲!N159</f>
        <v>166</v>
      </c>
      <c r="O159" s="8">
        <v>156</v>
      </c>
      <c r="P159" s="8">
        <f>[1]节奏总纲!P159</f>
        <v>49666.000451412707</v>
      </c>
      <c r="Q159" s="8">
        <f>[1]节奏总纲!Q159</f>
        <v>49666.000451412707</v>
      </c>
      <c r="R159" s="8">
        <f>[1]节奏总纲!R159</f>
        <v>50162.660455926831</v>
      </c>
      <c r="S159" s="8">
        <f>[1]节奏总纲!S159</f>
        <v>50162.660455926831</v>
      </c>
      <c r="T159" s="8">
        <f>[1]节奏总纲!T159</f>
        <v>50311.658457281068</v>
      </c>
      <c r="V159" s="8">
        <v>156</v>
      </c>
      <c r="W159" s="8">
        <f>[1]节奏总纲!W159</f>
        <v>3326.0504395711032</v>
      </c>
      <c r="X159" s="8">
        <f>[1]节奏总纲!X159</f>
        <v>5587.4400001489703</v>
      </c>
      <c r="Y159" s="8">
        <f>[1]节奏总纲!Y159</f>
        <v>5759.720354580204</v>
      </c>
      <c r="Z159" s="8">
        <f>[1]节奏总纲!Z159</f>
        <v>5759.720354580204</v>
      </c>
      <c r="AA159" s="8">
        <f>[1]节奏总纲!AA159</f>
        <v>5769.6985058989158</v>
      </c>
      <c r="AC159" s="8">
        <v>156</v>
      </c>
      <c r="AD159" s="8">
        <f>[1]节奏总纲!AD159</f>
        <v>72.944425319575828</v>
      </c>
      <c r="AE159" s="8">
        <f>[1]节奏总纲!AE159</f>
        <v>75.022035011469043</v>
      </c>
      <c r="AF159" s="8">
        <f>[1]节奏总纲!AF159</f>
        <v>77.884791411421745</v>
      </c>
      <c r="AG159" s="8">
        <f>[1]节奏总纲!AG159</f>
        <v>82.481827667543882</v>
      </c>
      <c r="AH159" s="8">
        <f>[1]节奏总纲!AH159</f>
        <v>91.831303873678593</v>
      </c>
      <c r="AZ159" s="8">
        <v>156</v>
      </c>
      <c r="BA159" s="8">
        <f>[1]节奏总纲!BA159</f>
        <v>41.027136894088379</v>
      </c>
      <c r="BB159" s="8">
        <f>[1]节奏总纲!BB159</f>
        <v>42.51427628670821</v>
      </c>
      <c r="BC159" s="8">
        <f>[1]节奏总纲!BC159</f>
        <v>44.455742855302844</v>
      </c>
      <c r="BD159" s="8">
        <f>[1]节奏总纲!BD159</f>
        <v>47.203396779992147</v>
      </c>
      <c r="BE159" s="8">
        <f>[1]节奏总纲!BE159</f>
        <v>51.908935373081505</v>
      </c>
    </row>
    <row r="160" spans="6:57" x14ac:dyDescent="0.15">
      <c r="N160" s="8">
        <f>[1]节奏总纲!N160</f>
        <v>167</v>
      </c>
      <c r="O160" s="8">
        <v>157</v>
      </c>
      <c r="P160" s="8">
        <f>[1]节奏总纲!P160</f>
        <v>53230.773047602182</v>
      </c>
      <c r="Q160" s="8">
        <f>[1]节奏总纲!Q160</f>
        <v>53230.773047602182</v>
      </c>
      <c r="R160" s="8">
        <f>[1]节奏总纲!R160</f>
        <v>53763.080778078205</v>
      </c>
      <c r="S160" s="8">
        <f>[1]节奏总纲!S160</f>
        <v>53763.080778078205</v>
      </c>
      <c r="T160" s="8">
        <f>[1]节奏总纲!T160</f>
        <v>53763.080778078205</v>
      </c>
      <c r="V160" s="8">
        <v>157</v>
      </c>
      <c r="W160" s="8">
        <f>[1]节奏总纲!W160</f>
        <v>3564.7725961894757</v>
      </c>
      <c r="X160" s="8">
        <f>[1]节奏总纲!X160</f>
        <v>3564.7725961894757</v>
      </c>
      <c r="Y160" s="8">
        <f>[1]节奏总纲!Y160</f>
        <v>3600.4203221513744</v>
      </c>
      <c r="Z160" s="8">
        <f>[1]节奏总纲!Z160</f>
        <v>3600.4203221513744</v>
      </c>
      <c r="AA160" s="8">
        <f>[1]节奏总纲!AA160</f>
        <v>3451.4223207971372</v>
      </c>
      <c r="AC160" s="8">
        <v>157</v>
      </c>
      <c r="AD160" s="8">
        <f>[1]节奏总纲!AD160</f>
        <v>73.036560194527354</v>
      </c>
      <c r="AE160" s="8">
        <f>[1]节奏总纲!AE160</f>
        <v>75.111147990406067</v>
      </c>
      <c r="AF160" s="8">
        <f>[1]节奏总纲!AF160</f>
        <v>77.978240314723507</v>
      </c>
      <c r="AG160" s="8">
        <f>[1]节奏总纲!AG160</f>
        <v>82.574704101135836</v>
      </c>
      <c r="AH160" s="8">
        <f>[1]节奏总纲!AH160</f>
        <v>91.933832256435849</v>
      </c>
      <c r="AZ160" s="8">
        <v>157</v>
      </c>
      <c r="BA160" s="8">
        <f>[1]节奏总纲!BA160</f>
        <v>41.067363109180121</v>
      </c>
      <c r="BB160" s="8">
        <f>[1]节奏总纲!BB160</f>
        <v>42.557667230367045</v>
      </c>
      <c r="BC160" s="8">
        <f>[1]节奏总纲!BC160</f>
        <v>44.498835265809355</v>
      </c>
      <c r="BD160" s="8">
        <f>[1]节奏总纲!BD160</f>
        <v>47.244971856637939</v>
      </c>
      <c r="BE160" s="8">
        <f>[1]节奏总纲!BE160</f>
        <v>51.955146908919197</v>
      </c>
    </row>
    <row r="161" spans="14:57" x14ac:dyDescent="0.15">
      <c r="N161" s="8">
        <f>[1]节奏总纲!N161</f>
        <v>168</v>
      </c>
      <c r="O161" s="8">
        <v>158</v>
      </c>
      <c r="P161" s="8">
        <f>[1]节奏总纲!P161</f>
        <v>57051.401716174769</v>
      </c>
      <c r="Q161" s="8">
        <f>[1]节奏总纲!Q161</f>
        <v>57051.401716174769</v>
      </c>
      <c r="R161" s="8">
        <f>[1]节奏总纲!R161</f>
        <v>57621.915733336515</v>
      </c>
      <c r="S161" s="8">
        <f>[1]节奏总纲!S161</f>
        <v>57621.915733336515</v>
      </c>
      <c r="T161" s="8">
        <f>[1]节奏总纲!T161</f>
        <v>57621.915733336515</v>
      </c>
      <c r="V161" s="8">
        <v>158</v>
      </c>
      <c r="W161" s="8">
        <f>[1]节奏总纲!W161</f>
        <v>3820.6286685725863</v>
      </c>
      <c r="X161" s="8">
        <f>[1]节奏总纲!X161</f>
        <v>3820.6286685725863</v>
      </c>
      <c r="Y161" s="8">
        <f>[1]节奏总纲!Y161</f>
        <v>3858.8349552583095</v>
      </c>
      <c r="Z161" s="8">
        <f>[1]节奏总纲!Z161</f>
        <v>3858.8349552583095</v>
      </c>
      <c r="AA161" s="8">
        <f>[1]节奏总纲!AA161</f>
        <v>3858.8349552583095</v>
      </c>
      <c r="AC161" s="8">
        <v>158</v>
      </c>
      <c r="AD161" s="8">
        <f>[1]节奏总纲!AD161</f>
        <v>73.124973399384572</v>
      </c>
      <c r="AE161" s="8">
        <f>[1]节奏总纲!AE161</f>
        <v>75.200260969343077</v>
      </c>
      <c r="AF161" s="8">
        <f>[1]节奏总纲!AF161</f>
        <v>78.066694029528094</v>
      </c>
      <c r="AG161" s="8">
        <f>[1]节奏总纲!AG161</f>
        <v>82.667580534727804</v>
      </c>
      <c r="AH161" s="8">
        <f>[1]节奏总纲!AH161</f>
        <v>92.033129415212969</v>
      </c>
      <c r="AZ161" s="8">
        <v>158</v>
      </c>
      <c r="BA161" s="8">
        <f>[1]节奏总纲!BA161</f>
        <v>41.107589324271871</v>
      </c>
      <c r="BB161" s="8">
        <f>[1]节奏总纲!BB161</f>
        <v>42.601058174025873</v>
      </c>
      <c r="BC161" s="8">
        <f>[1]节奏总纲!BC161</f>
        <v>44.541927676315858</v>
      </c>
      <c r="BD161" s="8">
        <f>[1]节奏总纲!BD161</f>
        <v>47.286546933283724</v>
      </c>
      <c r="BE161" s="8">
        <f>[1]节奏总纲!BE161</f>
        <v>52.001173105835825</v>
      </c>
    </row>
    <row r="162" spans="14:57" x14ac:dyDescent="0.15">
      <c r="N162" s="8">
        <f>[1]节奏总纲!N162</f>
        <v>169</v>
      </c>
      <c r="O162" s="8">
        <v>159</v>
      </c>
      <c r="P162" s="8">
        <f>[1]节奏总纲!P162</f>
        <v>61146.25013335624</v>
      </c>
      <c r="Q162" s="8">
        <f>[1]节奏总纲!Q162</f>
        <v>61146.25013335624</v>
      </c>
      <c r="R162" s="8">
        <f>[1]节奏总纲!R162</f>
        <v>61757.7126346898</v>
      </c>
      <c r="S162" s="8">
        <f>[1]节奏总纲!S162</f>
        <v>61757.7126346898</v>
      </c>
      <c r="T162" s="8">
        <f>[1]节奏总纲!T162</f>
        <v>61757.7126346898</v>
      </c>
      <c r="V162" s="8">
        <v>159</v>
      </c>
      <c r="W162" s="8">
        <f>[1]节奏总纲!W162</f>
        <v>4094.8484171814707</v>
      </c>
      <c r="X162" s="8">
        <f>[1]节奏总纲!X162</f>
        <v>4094.8484171814707</v>
      </c>
      <c r="Y162" s="8">
        <f>[1]节奏总纲!Y162</f>
        <v>4135.7969013532856</v>
      </c>
      <c r="Z162" s="8">
        <f>[1]节奏总纲!Z162</f>
        <v>4135.7969013532856</v>
      </c>
      <c r="AA162" s="8">
        <f>[1]节奏总纲!AA162</f>
        <v>4135.7969013532856</v>
      </c>
      <c r="AC162" s="8">
        <v>159</v>
      </c>
      <c r="AD162" s="8">
        <f>[1]节奏总纲!AD162</f>
        <v>73.213386604241791</v>
      </c>
      <c r="AE162" s="8">
        <f>[1]节奏总纲!AE162</f>
        <v>75.289373948280101</v>
      </c>
      <c r="AF162" s="8">
        <f>[1]节奏总纲!AF162</f>
        <v>78.153631564737054</v>
      </c>
      <c r="AG162" s="8">
        <f>[1]节奏总纲!AG162</f>
        <v>82.760456968319758</v>
      </c>
      <c r="AH162" s="8">
        <f>[1]节奏总纲!AH162</f>
        <v>92.126546512350387</v>
      </c>
      <c r="AZ162" s="8">
        <v>159</v>
      </c>
      <c r="BA162" s="8">
        <f>[1]节奏总纲!BA162</f>
        <v>41.147815539363613</v>
      </c>
      <c r="BB162" s="8">
        <f>[1]节奏总纲!BB162</f>
        <v>42.644449117684701</v>
      </c>
      <c r="BC162" s="8">
        <f>[1]节奏总纲!BC162</f>
        <v>44.585020086822361</v>
      </c>
      <c r="BD162" s="8">
        <f>[1]节奏总纲!BD162</f>
        <v>47.328122009929508</v>
      </c>
      <c r="BE162" s="8">
        <f>[1]节奏总纲!BE162</f>
        <v>52.041079787427918</v>
      </c>
    </row>
    <row r="163" spans="14:57" x14ac:dyDescent="0.15">
      <c r="N163" s="8">
        <f>[1]节奏总纲!N163</f>
        <v>170</v>
      </c>
      <c r="O163" s="8">
        <v>160</v>
      </c>
      <c r="P163" s="8">
        <f>[1]节奏总纲!P163</f>
        <v>65535</v>
      </c>
      <c r="Q163" s="8">
        <f>[1]节奏总纲!Q163</f>
        <v>65535</v>
      </c>
      <c r="R163" s="8">
        <f>[1]节奏总纲!R163</f>
        <v>66190.350000000006</v>
      </c>
      <c r="S163" s="8">
        <f>[1]节奏总纲!S163</f>
        <v>66190.350000000006</v>
      </c>
      <c r="T163" s="8">
        <f>[1]节奏总纲!T163</f>
        <v>66190.350000000006</v>
      </c>
      <c r="V163" s="8">
        <v>160</v>
      </c>
      <c r="W163" s="8">
        <f>[1]节奏总纲!W163</f>
        <v>4388.7498666437605</v>
      </c>
      <c r="X163" s="8">
        <f>[1]节奏总纲!X163</f>
        <v>4388.7498666437605</v>
      </c>
      <c r="Y163" s="8">
        <f>[1]节奏总纲!Y163</f>
        <v>4432.6373653102055</v>
      </c>
      <c r="Z163" s="8">
        <f>[1]节奏总纲!Z163</f>
        <v>4432.6373653102055</v>
      </c>
      <c r="AA163" s="8">
        <f>[1]节奏总纲!AA163</f>
        <v>4432.6373653102055</v>
      </c>
      <c r="AC163" s="8">
        <v>160</v>
      </c>
      <c r="AD163" s="8">
        <f>[1]节奏总纲!AD163</f>
        <v>73.301799809099009</v>
      </c>
      <c r="AE163" s="8">
        <f>[1]节奏总纲!AE163</f>
        <v>75.378486927217125</v>
      </c>
      <c r="AF163" s="8">
        <f>[1]节奏总纲!AF163</f>
        <v>78.240569099946029</v>
      </c>
      <c r="AG163" s="8">
        <f>[1]节奏总纲!AG163</f>
        <v>82.853333401911726</v>
      </c>
      <c r="AH163" s="8">
        <f>[1]节奏总纲!AH163</f>
        <v>92.219963609487792</v>
      </c>
      <c r="AZ163" s="8">
        <v>160</v>
      </c>
      <c r="BA163" s="8">
        <f>[1]节奏总纲!BA163</f>
        <v>41.188041754455355</v>
      </c>
      <c r="BB163" s="8">
        <f>[1]节奏总纲!BB163</f>
        <v>42.687840061343536</v>
      </c>
      <c r="BC163" s="8">
        <f>[1]节奏总纲!BC163</f>
        <v>44.628112497328864</v>
      </c>
      <c r="BD163" s="8">
        <f>[1]节奏总纲!BD163</f>
        <v>47.3696970865753</v>
      </c>
      <c r="BE163" s="8">
        <f>[1]节奏总纲!BE163</f>
        <v>52.080986469020011</v>
      </c>
    </row>
    <row r="164" spans="14:57" x14ac:dyDescent="0.15">
      <c r="AC164" s="8">
        <v>161</v>
      </c>
      <c r="AD164" s="8">
        <f>[1]节奏总纲!AD164</f>
        <v>73.390213013956213</v>
      </c>
      <c r="AE164" s="8">
        <f>[1]节奏总纲!AE164</f>
        <v>75.467599906154135</v>
      </c>
      <c r="AF164" s="8">
        <f>[1]节奏总纲!AF164</f>
        <v>78.32750663515499</v>
      </c>
      <c r="AG164" s="8">
        <f>[1]节奏总纲!AG164</f>
        <v>82.94620983550368</v>
      </c>
      <c r="AH164" s="8">
        <f>[1]节奏总纲!AH164</f>
        <v>92.313380706625196</v>
      </c>
      <c r="AZ164" s="8">
        <v>161</v>
      </c>
      <c r="BA164" s="8">
        <f>[1]节奏总纲!BA164</f>
        <v>41.228267969547105</v>
      </c>
      <c r="BB164" s="8">
        <f>[1]节奏总纲!BB164</f>
        <v>42.731231005002364</v>
      </c>
      <c r="BC164" s="8">
        <f>[1]节奏总纲!BC164</f>
        <v>44.671204907835367</v>
      </c>
      <c r="BD164" s="8">
        <f>[1]节奏总纲!BD164</f>
        <v>47.411272163221085</v>
      </c>
      <c r="BE164" s="8">
        <f>[1]节奏总纲!BE164</f>
        <v>52.120893150612112</v>
      </c>
    </row>
    <row r="165" spans="14:57" x14ac:dyDescent="0.15">
      <c r="AC165" s="8">
        <v>162</v>
      </c>
      <c r="AD165" s="8">
        <f>[1]节奏总纲!AD165</f>
        <v>73.478626218813432</v>
      </c>
      <c r="AE165" s="8">
        <f>[1]节奏总纲!AE165</f>
        <v>75.556712885091159</v>
      </c>
      <c r="AF165" s="8">
        <f>[1]节奏总纲!AF165</f>
        <v>78.414444170363964</v>
      </c>
      <c r="AG165" s="8">
        <f>[1]节奏总纲!AG165</f>
        <v>83.036921590135321</v>
      </c>
      <c r="AH165" s="8">
        <f>[1]节奏总纲!AH165</f>
        <v>92.406797803762601</v>
      </c>
      <c r="AZ165" s="8">
        <v>162</v>
      </c>
      <c r="BA165" s="8">
        <f>[1]节奏总纲!BA165</f>
        <v>41.268494184638847</v>
      </c>
      <c r="BB165" s="8">
        <f>[1]节奏总纲!BB165</f>
        <v>42.774621948661192</v>
      </c>
      <c r="BC165" s="8">
        <f>[1]节奏总纲!BC165</f>
        <v>44.714297318341877</v>
      </c>
      <c r="BD165" s="8">
        <f>[1]节奏总纲!BD165</f>
        <v>47.452847239866877</v>
      </c>
      <c r="BE165" s="8">
        <f>[1]节奏总纲!BE165</f>
        <v>52.160799832204205</v>
      </c>
    </row>
    <row r="166" spans="14:57" x14ac:dyDescent="0.15">
      <c r="AC166" s="8">
        <v>163</v>
      </c>
      <c r="AD166" s="8">
        <f>[1]节奏总纲!AD166</f>
        <v>73.56703942367065</v>
      </c>
      <c r="AE166" s="8">
        <f>[1]节奏总纲!AE166</f>
        <v>75.645825864028183</v>
      </c>
      <c r="AF166" s="8">
        <f>[1]节奏总纲!AF166</f>
        <v>78.501381705572925</v>
      </c>
      <c r="AG166" s="8">
        <f>[1]节奏总纲!AG166</f>
        <v>83.124654333465756</v>
      </c>
      <c r="AH166" s="8">
        <f>[1]节奏总纲!AH166</f>
        <v>92.500214900900005</v>
      </c>
      <c r="AZ166" s="8">
        <v>163</v>
      </c>
      <c r="BA166" s="8">
        <f>[1]节奏总纲!BA166</f>
        <v>41.308720399730589</v>
      </c>
      <c r="BB166" s="8">
        <f>[1]节奏总纲!BB166</f>
        <v>42.818012892320027</v>
      </c>
      <c r="BC166" s="8">
        <f>[1]节奏总纲!BC166</f>
        <v>44.757389728848381</v>
      </c>
      <c r="BD166" s="8">
        <f>[1]节奏总纲!BD166</f>
        <v>47.494422316512662</v>
      </c>
      <c r="BE166" s="8">
        <f>[1]节奏总纲!BE166</f>
        <v>52.200706513796298</v>
      </c>
    </row>
    <row r="167" spans="14:57" x14ac:dyDescent="0.15">
      <c r="AC167" s="8">
        <v>164</v>
      </c>
      <c r="AD167" s="8">
        <f>[1]节奏总纲!AD167</f>
        <v>73.655452628527868</v>
      </c>
      <c r="AE167" s="8">
        <f>[1]节奏总纲!AE167</f>
        <v>75.734938842965192</v>
      </c>
      <c r="AF167" s="8">
        <f>[1]节奏总纲!AF167</f>
        <v>78.5883192407819</v>
      </c>
      <c r="AG167" s="8">
        <f>[1]节奏总纲!AG167</f>
        <v>83.21238707679619</v>
      </c>
      <c r="AH167" s="8">
        <f>[1]节奏总纲!AH167</f>
        <v>92.593631998037409</v>
      </c>
      <c r="AZ167" s="8">
        <v>164</v>
      </c>
      <c r="BA167" s="8">
        <f>[1]节奏总纲!BA167</f>
        <v>41.348946614822331</v>
      </c>
      <c r="BB167" s="8">
        <f>[1]节奏总纲!BB167</f>
        <v>42.861403835978855</v>
      </c>
      <c r="BC167" s="8">
        <f>[1]节奏总纲!BC167</f>
        <v>44.800482139354884</v>
      </c>
      <c r="BD167" s="8">
        <f>[1]节奏总纲!BD167</f>
        <v>47.535997393158453</v>
      </c>
      <c r="BE167" s="8">
        <f>[1]节奏总纲!BE167</f>
        <v>52.240613195388391</v>
      </c>
    </row>
    <row r="168" spans="14:57" x14ac:dyDescent="0.15">
      <c r="AC168" s="8">
        <v>165</v>
      </c>
      <c r="AD168" s="8">
        <f>[1]节奏总纲!AD168</f>
        <v>73.743865833385087</v>
      </c>
      <c r="AE168" s="8">
        <f>[1]节奏总纲!AE168</f>
        <v>75.824051821902216</v>
      </c>
      <c r="AF168" s="8">
        <f>[1]节奏总纲!AF168</f>
        <v>78.67525677599086</v>
      </c>
      <c r="AG168" s="8">
        <f>[1]节奏总纲!AG168</f>
        <v>83.300119820126625</v>
      </c>
      <c r="AH168" s="8">
        <f>[1]节奏总纲!AH168</f>
        <v>92.687049095174814</v>
      </c>
      <c r="AZ168" s="8">
        <v>165</v>
      </c>
      <c r="BA168" s="8">
        <f>[1]节奏总纲!BA168</f>
        <v>41.389172829914081</v>
      </c>
      <c r="BB168" s="8">
        <f>[1]节奏总纲!BB168</f>
        <v>42.904794779637683</v>
      </c>
      <c r="BC168" s="8">
        <f>[1]节奏总纲!BC168</f>
        <v>44.843574549861387</v>
      </c>
      <c r="BD168" s="8">
        <f>[1]节奏总纲!BD168</f>
        <v>47.577572469804238</v>
      </c>
      <c r="BE168" s="8">
        <f>[1]节奏总纲!BE168</f>
        <v>52.280519876980485</v>
      </c>
    </row>
    <row r="169" spans="14:57" x14ac:dyDescent="0.15">
      <c r="AC169" s="8">
        <v>166</v>
      </c>
      <c r="AD169" s="8">
        <f>[1]节奏总纲!AD169</f>
        <v>73.832279038242305</v>
      </c>
      <c r="AE169" s="8">
        <f>[1]节奏总纲!AE169</f>
        <v>75.91316480083924</v>
      </c>
      <c r="AF169" s="8">
        <f>[1]节奏总纲!AF169</f>
        <v>78.762194311199835</v>
      </c>
      <c r="AG169" s="8">
        <f>[1]节奏总纲!AG169</f>
        <v>83.387852563457059</v>
      </c>
      <c r="AH169" s="8">
        <f>[1]节奏总纲!AH169</f>
        <v>92.780466192312218</v>
      </c>
      <c r="AZ169" s="8">
        <v>166</v>
      </c>
      <c r="BA169" s="8">
        <f>[1]节奏总纲!BA169</f>
        <v>41.429399045005823</v>
      </c>
      <c r="BB169" s="8">
        <f>[1]节奏总纲!BB169</f>
        <v>42.948185723296518</v>
      </c>
      <c r="BC169" s="8">
        <f>[1]节奏总纲!BC169</f>
        <v>44.88666696036789</v>
      </c>
      <c r="BD169" s="8">
        <f>[1]节奏总纲!BD169</f>
        <v>47.619147546450023</v>
      </c>
      <c r="BE169" s="8">
        <f>[1]节奏总纲!BE169</f>
        <v>52.320426558572585</v>
      </c>
    </row>
    <row r="170" spans="14:57" x14ac:dyDescent="0.15">
      <c r="AC170" s="8">
        <v>167</v>
      </c>
      <c r="AD170" s="8">
        <f>[1]节奏总纲!AD170</f>
        <v>73.920692243099523</v>
      </c>
      <c r="AE170" s="8">
        <f>[1]节奏总纲!AE170</f>
        <v>76.002103770254962</v>
      </c>
      <c r="AF170" s="8">
        <f>[1]节奏总纲!AF170</f>
        <v>78.849131846408795</v>
      </c>
      <c r="AG170" s="8">
        <f>[1]节奏总纲!AG170</f>
        <v>83.475585306787494</v>
      </c>
      <c r="AH170" s="8">
        <f>[1]节奏总纲!AH170</f>
        <v>92.873883289449623</v>
      </c>
      <c r="AZ170" s="8">
        <v>167</v>
      </c>
      <c r="BA170" s="8">
        <f>[1]节奏总纲!BA170</f>
        <v>41.469625260097565</v>
      </c>
      <c r="BB170" s="8">
        <f>[1]节奏总纲!BB170</f>
        <v>42.991576666955346</v>
      </c>
      <c r="BC170" s="8">
        <f>[1]节奏总纲!BC170</f>
        <v>44.9297593708744</v>
      </c>
      <c r="BD170" s="8">
        <f>[1]节奏总纲!BD170</f>
        <v>47.660722623095815</v>
      </c>
      <c r="BE170" s="8">
        <f>[1]节奏总纲!BE170</f>
        <v>52.360333240164678</v>
      </c>
    </row>
    <row r="171" spans="14:57" x14ac:dyDescent="0.15">
      <c r="AC171" s="8">
        <v>168</v>
      </c>
      <c r="AD171" s="8">
        <f>[1]节奏总纲!AD171</f>
        <v>74.008495683346354</v>
      </c>
      <c r="AE171" s="8">
        <f>[1]节奏总纲!AE171</f>
        <v>76.084409020469636</v>
      </c>
      <c r="AF171" s="8">
        <f>[1]节奏总纲!AF171</f>
        <v>78.93606938161777</v>
      </c>
      <c r="AG171" s="8">
        <f>[1]节奏总纲!AG171</f>
        <v>83.563318050117928</v>
      </c>
      <c r="AH171" s="8">
        <f>[1]节奏总纲!AH171</f>
        <v>92.967300386587027</v>
      </c>
      <c r="AZ171" s="8">
        <v>168</v>
      </c>
      <c r="BA171" s="8">
        <f>[1]节奏总纲!BA171</f>
        <v>41.509851475189308</v>
      </c>
      <c r="BB171" s="8">
        <f>[1]节奏总纲!BB171</f>
        <v>43.030177309109042</v>
      </c>
      <c r="BC171" s="8">
        <f>[1]节奏总纲!BC171</f>
        <v>44.972851781380903</v>
      </c>
      <c r="BD171" s="8">
        <f>[1]节奏总纲!BD171</f>
        <v>47.7022976997416</v>
      </c>
      <c r="BE171" s="8">
        <f>[1]节奏总纲!BE171</f>
        <v>52.400239921756771</v>
      </c>
    </row>
    <row r="172" spans="14:57" x14ac:dyDescent="0.15">
      <c r="AC172" s="8">
        <v>169</v>
      </c>
      <c r="AD172" s="8">
        <f>[1]节奏总纲!AD172</f>
        <v>74.090988120365651</v>
      </c>
      <c r="AE172" s="8">
        <f>[1]节奏总纲!AE172</f>
        <v>76.166714270684309</v>
      </c>
      <c r="AF172" s="8">
        <f>[1]节奏总纲!AF172</f>
        <v>79.022812309215297</v>
      </c>
      <c r="AG172" s="8">
        <f>[1]节奏总纲!AG172</f>
        <v>83.651050793448363</v>
      </c>
      <c r="AH172" s="8">
        <f>[1]节奏总纲!AH172</f>
        <v>93.057555567360481</v>
      </c>
      <c r="AZ172" s="8">
        <v>169</v>
      </c>
      <c r="BA172" s="8">
        <f>[1]节奏总纲!BA172</f>
        <v>41.550077690281057</v>
      </c>
      <c r="BB172" s="8">
        <f>[1]节奏总纲!BB172</f>
        <v>43.067624017543686</v>
      </c>
      <c r="BC172" s="8">
        <f>[1]节奏总纲!BC172</f>
        <v>45.013762077986961</v>
      </c>
      <c r="BD172" s="8">
        <f>[1]节奏总纲!BD172</f>
        <v>47.743872776387391</v>
      </c>
      <c r="BE172" s="8">
        <f>[1]节奏总纲!BE172</f>
        <v>52.440146603348865</v>
      </c>
    </row>
    <row r="173" spans="14:57" x14ac:dyDescent="0.15">
      <c r="AC173" s="8">
        <v>170</v>
      </c>
      <c r="AD173" s="8">
        <f>[1]节奏总纲!AD173</f>
        <v>74.173480557384934</v>
      </c>
      <c r="AE173" s="8">
        <f>[1]节奏总纲!AE173</f>
        <v>76.249019520898997</v>
      </c>
      <c r="AF173" s="8">
        <f>[1]节奏总纲!AF173</f>
        <v>79.109014469658547</v>
      </c>
      <c r="AG173" s="8">
        <f>[1]节奏总纲!AG173</f>
        <v>83.738783536778797</v>
      </c>
      <c r="AH173" s="8">
        <f>[1]节奏总纲!AH173</f>
        <v>93.146107887007233</v>
      </c>
      <c r="AZ173" s="8">
        <v>170</v>
      </c>
      <c r="BA173" s="8">
        <f>[1]节奏总纲!BA173</f>
        <v>41.590303905372799</v>
      </c>
      <c r="BB173" s="8">
        <f>[1]节奏总纲!BB173</f>
        <v>43.105070725978337</v>
      </c>
      <c r="BC173" s="8">
        <f>[1]节奏总纲!BC173</f>
        <v>45.050956883357138</v>
      </c>
      <c r="BD173" s="8">
        <f>[1]节奏总纲!BD173</f>
        <v>47.785447853033176</v>
      </c>
      <c r="BE173" s="8">
        <f>[1]节奏总纲!BE173</f>
        <v>52.480053284940965</v>
      </c>
    </row>
    <row r="174" spans="14:57" x14ac:dyDescent="0.15">
      <c r="AC174" s="8">
        <v>171</v>
      </c>
      <c r="AD174" s="8">
        <f>[1]节奏总纲!AD174</f>
        <v>74.255972994404218</v>
      </c>
      <c r="AE174" s="8">
        <f>[1]节奏总纲!AE174</f>
        <v>76.331324771113671</v>
      </c>
      <c r="AF174" s="8">
        <f>[1]节奏总纲!AF174</f>
        <v>79.195216630101797</v>
      </c>
      <c r="AG174" s="8">
        <f>[1]节奏总纲!AG174</f>
        <v>83.826516280109232</v>
      </c>
      <c r="AH174" s="8">
        <f>[1]节奏总纲!AH174</f>
        <v>93.23466020665397</v>
      </c>
      <c r="AZ174" s="8">
        <v>171</v>
      </c>
      <c r="BA174" s="8">
        <f>[1]节奏总纲!BA174</f>
        <v>41.630530120464542</v>
      </c>
      <c r="BB174" s="8">
        <f>[1]节奏总纲!BB174</f>
        <v>43.14251743441298</v>
      </c>
      <c r="BC174" s="8">
        <f>[1]节奏总纲!BC174</f>
        <v>45.088151688727308</v>
      </c>
      <c r="BD174" s="8">
        <f>[1]节奏总纲!BD174</f>
        <v>47.827022929678968</v>
      </c>
      <c r="BE174" s="8">
        <f>[1]节奏总纲!BE174</f>
        <v>52.519959966533058</v>
      </c>
    </row>
    <row r="175" spans="14:57" x14ac:dyDescent="0.15">
      <c r="AC175" s="8">
        <v>172</v>
      </c>
      <c r="AD175" s="8">
        <f>[1]节奏总纲!AD175</f>
        <v>74.338465431423501</v>
      </c>
      <c r="AE175" s="8">
        <f>[1]节奏总纲!AE175</f>
        <v>76.413630021328345</v>
      </c>
      <c r="AF175" s="8">
        <f>[1]节奏总纲!AF175</f>
        <v>79.281418790545047</v>
      </c>
      <c r="AG175" s="8">
        <f>[1]节奏总纲!AG175</f>
        <v>83.914249023439666</v>
      </c>
      <c r="AH175" s="8">
        <f>[1]节奏总纲!AH175</f>
        <v>93.323212526300722</v>
      </c>
      <c r="AZ175" s="8">
        <v>172</v>
      </c>
      <c r="BA175" s="8">
        <f>[1]节奏总纲!BA175</f>
        <v>41.670756335556291</v>
      </c>
      <c r="BB175" s="8">
        <f>[1]节奏总纲!BB175</f>
        <v>43.179964142847631</v>
      </c>
      <c r="BC175" s="8">
        <f>[1]节奏总纲!BC175</f>
        <v>45.125346494097485</v>
      </c>
      <c r="BD175" s="8">
        <f>[1]节奏总纲!BD175</f>
        <v>47.868598006324753</v>
      </c>
      <c r="BE175" s="8">
        <f>[1]节奏总纲!BE175</f>
        <v>52.559866648125151</v>
      </c>
    </row>
    <row r="176" spans="14:57" x14ac:dyDescent="0.15">
      <c r="AC176" s="8">
        <v>173</v>
      </c>
      <c r="AD176" s="8">
        <f>[1]节奏总纲!AD176</f>
        <v>74.420957868442784</v>
      </c>
      <c r="AE176" s="8">
        <f>[1]节奏总纲!AE176</f>
        <v>76.495935271543019</v>
      </c>
      <c r="AF176" s="8">
        <f>[1]节奏总纲!AF176</f>
        <v>79.367620950988297</v>
      </c>
      <c r="AG176" s="8">
        <f>[1]节奏总纲!AG176</f>
        <v>84.00179325525086</v>
      </c>
      <c r="AH176" s="8">
        <f>[1]节奏总纲!AH176</f>
        <v>93.411764845947459</v>
      </c>
      <c r="AZ176" s="8">
        <v>173</v>
      </c>
      <c r="BA176" s="8">
        <f>[1]节奏总纲!BA176</f>
        <v>41.710982550648033</v>
      </c>
      <c r="BB176" s="8">
        <f>[1]节奏总纲!BB176</f>
        <v>43.217410851282274</v>
      </c>
      <c r="BC176" s="8">
        <f>[1]节奏总纲!BC176</f>
        <v>45.162541299467655</v>
      </c>
      <c r="BD176" s="8">
        <f>[1]节奏总纲!BD176</f>
        <v>47.910173082970537</v>
      </c>
      <c r="BE176" s="8">
        <f>[1]节奏总纲!BE176</f>
        <v>52.599773329717245</v>
      </c>
    </row>
    <row r="177" spans="29:57" x14ac:dyDescent="0.15">
      <c r="AC177" s="8">
        <v>174</v>
      </c>
      <c r="AD177" s="8">
        <f>[1]节奏总纲!AD177</f>
        <v>74.503450305462081</v>
      </c>
      <c r="AE177" s="8">
        <f>[1]节奏总纲!AE177</f>
        <v>76.578240521757706</v>
      </c>
      <c r="AF177" s="8">
        <f>[1]节奏总纲!AF177</f>
        <v>79.453823111431561</v>
      </c>
      <c r="AG177" s="8">
        <f>[1]节奏总纲!AG177</f>
        <v>84.08118060043364</v>
      </c>
      <c r="AH177" s="8">
        <f>[1]节奏总纲!AH177</f>
        <v>93.500317165594211</v>
      </c>
      <c r="AZ177" s="8">
        <v>174</v>
      </c>
      <c r="BA177" s="8">
        <f>[1]节奏总纲!BA177</f>
        <v>41.751208765739776</v>
      </c>
      <c r="BB177" s="8">
        <f>[1]节奏总纲!BB177</f>
        <v>43.254857559716925</v>
      </c>
      <c r="BC177" s="8">
        <f>[1]节奏总纲!BC177</f>
        <v>45.199736104837832</v>
      </c>
      <c r="BD177" s="8">
        <f>[1]节奏总纲!BD177</f>
        <v>47.951748159616329</v>
      </c>
      <c r="BE177" s="8">
        <f>[1]节奏总纲!BE177</f>
        <v>52.639680011309345</v>
      </c>
    </row>
    <row r="178" spans="29:57" x14ac:dyDescent="0.15">
      <c r="AC178" s="8">
        <v>175</v>
      </c>
      <c r="AD178" s="8">
        <f>[1]节奏总纲!AD178</f>
        <v>74.585942742481365</v>
      </c>
      <c r="AE178" s="8">
        <f>[1]节奏总纲!AE178</f>
        <v>76.66054577197238</v>
      </c>
      <c r="AF178" s="8">
        <f>[1]节奏总纲!AF178</f>
        <v>79.540025271874811</v>
      </c>
      <c r="AG178" s="8">
        <f>[1]节奏总纲!AG178</f>
        <v>84.160567945616407</v>
      </c>
      <c r="AH178" s="8">
        <f>[1]节奏总纲!AH178</f>
        <v>93.588869485240949</v>
      </c>
      <c r="AZ178" s="8">
        <v>175</v>
      </c>
      <c r="BA178" s="8">
        <f>[1]节奏总纲!BA178</f>
        <v>41.791434980831518</v>
      </c>
      <c r="BB178" s="8">
        <f>[1]节奏总纲!BB178</f>
        <v>43.292304268151575</v>
      </c>
      <c r="BC178" s="8">
        <f>[1]节奏总纲!BC178</f>
        <v>45.236930910208002</v>
      </c>
      <c r="BD178" s="8">
        <f>[1]节奏总纲!BD178</f>
        <v>47.993323236262114</v>
      </c>
      <c r="BE178" s="8">
        <f>[1]节奏总纲!BE178</f>
        <v>52.679586692901438</v>
      </c>
    </row>
    <row r="179" spans="29:57" x14ac:dyDescent="0.15">
      <c r="AC179" s="8">
        <v>176</v>
      </c>
      <c r="AD179" s="8">
        <f>[1]节奏总纲!AD179</f>
        <v>74.668435179500648</v>
      </c>
      <c r="AE179" s="8">
        <f>[1]节奏总纲!AE179</f>
        <v>76.742851022187054</v>
      </c>
      <c r="AF179" s="8">
        <f>[1]节奏总纲!AF179</f>
        <v>79.626227432318061</v>
      </c>
      <c r="AG179" s="8">
        <f>[1]节奏总纲!AG179</f>
        <v>84.239955290799188</v>
      </c>
      <c r="AH179" s="8">
        <f>[1]节奏总纲!AH179</f>
        <v>93.6774218048877</v>
      </c>
      <c r="AZ179" s="8">
        <v>176</v>
      </c>
      <c r="BA179" s="8">
        <f>[1]节奏总纲!BA179</f>
        <v>41.831661195923267</v>
      </c>
      <c r="BB179" s="8">
        <f>[1]节奏总纲!BB179</f>
        <v>43.329750976586219</v>
      </c>
      <c r="BC179" s="8">
        <f>[1]节奏总纲!BC179</f>
        <v>45.274125715578172</v>
      </c>
      <c r="BD179" s="8">
        <f>[1]节奏总纲!BD179</f>
        <v>48.030128751164234</v>
      </c>
      <c r="BE179" s="8">
        <f>[1]节奏总纲!BE179</f>
        <v>52.719493374493531</v>
      </c>
    </row>
    <row r="180" spans="29:57" x14ac:dyDescent="0.15">
      <c r="AC180" s="8">
        <v>177</v>
      </c>
      <c r="AD180" s="8">
        <f>[1]节奏总纲!AD180</f>
        <v>74.750927616519931</v>
      </c>
      <c r="AE180" s="8">
        <f>[1]节奏总纲!AE180</f>
        <v>76.825156272401728</v>
      </c>
      <c r="AF180" s="8">
        <f>[1]节奏总纲!AF180</f>
        <v>79.71242959276131</v>
      </c>
      <c r="AG180" s="8">
        <f>[1]节奏总纲!AG180</f>
        <v>84.319342635981968</v>
      </c>
      <c r="AH180" s="8">
        <f>[1]节奏总纲!AH180</f>
        <v>93.765974124534438</v>
      </c>
      <c r="AZ180" s="8">
        <v>177</v>
      </c>
      <c r="BA180" s="8">
        <f>[1]节奏总纲!BA180</f>
        <v>41.87188741101501</v>
      </c>
      <c r="BB180" s="8">
        <f>[1]节奏总纲!BB180</f>
        <v>43.367197685020869</v>
      </c>
      <c r="BC180" s="8">
        <f>[1]节奏总纲!BC180</f>
        <v>45.31132052094835</v>
      </c>
      <c r="BD180" s="8">
        <f>[1]节奏总纲!BD180</f>
        <v>48.066021750983474</v>
      </c>
      <c r="BE180" s="8">
        <f>[1]节奏总纲!BE180</f>
        <v>52.759400056085624</v>
      </c>
    </row>
    <row r="181" spans="29:57" x14ac:dyDescent="0.15">
      <c r="AC181" s="8">
        <v>178</v>
      </c>
      <c r="AD181" s="8">
        <f>[1]节奏总纲!AD181</f>
        <v>74.833420053539214</v>
      </c>
      <c r="AE181" s="8">
        <f>[1]节奏总纲!AE181</f>
        <v>76.907461522616416</v>
      </c>
      <c r="AF181" s="8">
        <f>[1]节奏总纲!AF181</f>
        <v>79.79863175320456</v>
      </c>
      <c r="AG181" s="8">
        <f>[1]节奏总纲!AG181</f>
        <v>84.398729981164735</v>
      </c>
      <c r="AH181" s="8">
        <f>[1]节奏总纲!AH181</f>
        <v>93.85452644418119</v>
      </c>
      <c r="AZ181" s="8">
        <v>178</v>
      </c>
      <c r="BA181" s="8">
        <f>[1]节奏总纲!BA181</f>
        <v>41.912113626106752</v>
      </c>
      <c r="BB181" s="8">
        <f>[1]节奏总纲!BB181</f>
        <v>43.404644393455513</v>
      </c>
      <c r="BC181" s="8">
        <f>[1]节奏总纲!BC181</f>
        <v>45.34851532631852</v>
      </c>
      <c r="BD181" s="8">
        <f>[1]节奏总纲!BD181</f>
        <v>48.101914750802706</v>
      </c>
      <c r="BE181" s="8">
        <f>[1]节奏总纲!BE181</f>
        <v>52.799306737677718</v>
      </c>
    </row>
    <row r="182" spans="29:57" x14ac:dyDescent="0.15">
      <c r="AC182" s="8">
        <v>179</v>
      </c>
      <c r="AD182" s="8">
        <f>[1]节奏总纲!AD182</f>
        <v>74.915912490558512</v>
      </c>
      <c r="AE182" s="8">
        <f>[1]节奏总纲!AE182</f>
        <v>76.989766772831089</v>
      </c>
      <c r="AF182" s="8">
        <f>[1]节奏总纲!AF182</f>
        <v>79.88483391364781</v>
      </c>
      <c r="AG182" s="8">
        <f>[1]节奏总纲!AG182</f>
        <v>84.478117326347515</v>
      </c>
      <c r="AH182" s="8">
        <f>[1]节奏总纲!AH182</f>
        <v>93.943078763827941</v>
      </c>
      <c r="AZ182" s="8">
        <v>179</v>
      </c>
      <c r="BA182" s="8">
        <f>[1]节奏总纲!BA182</f>
        <v>41.952339841198494</v>
      </c>
      <c r="BB182" s="8">
        <f>[1]节奏总纲!BB182</f>
        <v>43.442091101890163</v>
      </c>
      <c r="BC182" s="8">
        <f>[1]节奏总纲!BC182</f>
        <v>45.385710131688697</v>
      </c>
      <c r="BD182" s="8">
        <f>[1]节奏总纲!BD182</f>
        <v>48.137807750621946</v>
      </c>
      <c r="BE182" s="8">
        <f>[1]节奏总纲!BE182</f>
        <v>52.839213419269818</v>
      </c>
    </row>
    <row r="183" spans="29:57" x14ac:dyDescent="0.15">
      <c r="AC183" s="8">
        <v>180</v>
      </c>
      <c r="AD183" s="8">
        <f>[1]节奏总纲!AD183</f>
        <v>74.998404927577795</v>
      </c>
      <c r="AE183" s="8">
        <f>[1]节奏总纲!AE183</f>
        <v>77.06778397927944</v>
      </c>
      <c r="AF183" s="8">
        <f>[1]节奏总纲!AF183</f>
        <v>79.97103607409106</v>
      </c>
      <c r="AG183" s="8">
        <f>[1]节奏总纲!AG183</f>
        <v>84.557504671530296</v>
      </c>
      <c r="AH183" s="8">
        <f>[1]节奏总纲!AH183</f>
        <v>94.027056817114342</v>
      </c>
      <c r="AZ183" s="8">
        <v>180</v>
      </c>
      <c r="BA183" s="8">
        <f>[1]节奏总纲!BA183</f>
        <v>41.992566056290244</v>
      </c>
      <c r="BB183" s="8">
        <f>[1]节奏总纲!BB183</f>
        <v>43.479537810324807</v>
      </c>
      <c r="BC183" s="8">
        <f>[1]节奏总纲!BC183</f>
        <v>45.422904937058867</v>
      </c>
      <c r="BD183" s="8">
        <f>[1]节奏总纲!BD183</f>
        <v>48.173700750441178</v>
      </c>
      <c r="BE183" s="8">
        <f>[1]节奏总纲!BE183</f>
        <v>52.879120100861911</v>
      </c>
    </row>
    <row r="184" spans="29:57" x14ac:dyDescent="0.15">
      <c r="AC184" s="8">
        <v>181</v>
      </c>
      <c r="AD184" s="8">
        <f>[1]节奏总纲!AD184</f>
        <v>75.075479910097457</v>
      </c>
      <c r="AE184" s="8">
        <f>[1]节奏总纲!AE184</f>
        <v>77.145192343015793</v>
      </c>
      <c r="AF184" s="8">
        <f>[1]节奏总纲!AF184</f>
        <v>80.053817475702374</v>
      </c>
      <c r="AG184" s="8">
        <f>[1]节奏总纲!AG184</f>
        <v>84.636892016713063</v>
      </c>
      <c r="AH184" s="8">
        <f>[1]节奏总纲!AH184</f>
        <v>94.102803318799971</v>
      </c>
      <c r="AZ184" s="8">
        <v>181</v>
      </c>
      <c r="BA184" s="8">
        <f>[1]节奏总纲!BA184</f>
        <v>42.028297717729309</v>
      </c>
      <c r="BB184" s="8">
        <f>[1]节奏总纲!BB184</f>
        <v>43.516984518759458</v>
      </c>
      <c r="BC184" s="8">
        <f>[1]节奏总纲!BC184</f>
        <v>45.460099742429037</v>
      </c>
      <c r="BD184" s="8">
        <f>[1]节奏总纲!BD184</f>
        <v>48.209593750260417</v>
      </c>
      <c r="BE184" s="8">
        <f>[1]节奏总纲!BE184</f>
        <v>52.919026782454004</v>
      </c>
    </row>
    <row r="185" spans="29:57" x14ac:dyDescent="0.15">
      <c r="AC185" s="8">
        <v>182</v>
      </c>
      <c r="AD185" s="8">
        <f>[1]节奏总纲!AD185</f>
        <v>75.152448075388719</v>
      </c>
      <c r="AE185" s="8">
        <f>[1]节奏总纲!AE185</f>
        <v>77.222600706752132</v>
      </c>
      <c r="AF185" s="8">
        <f>[1]节奏总纲!AF185</f>
        <v>80.134867890916794</v>
      </c>
      <c r="AG185" s="8">
        <f>[1]节奏总纲!AG185</f>
        <v>84.716279361895843</v>
      </c>
      <c r="AH185" s="8">
        <f>[1]节奏总纲!AH185</f>
        <v>94.1785498204856</v>
      </c>
      <c r="AZ185" s="8">
        <v>182</v>
      </c>
      <c r="BA185" s="8">
        <f>[1]节奏总纲!BA185</f>
        <v>42.063010472656373</v>
      </c>
      <c r="BB185" s="8">
        <f>[1]节奏总纲!BB185</f>
        <v>43.554431227194108</v>
      </c>
      <c r="BC185" s="8">
        <f>[1]节奏总纲!BC185</f>
        <v>45.497294547799214</v>
      </c>
      <c r="BD185" s="8">
        <f>[1]节奏总纲!BD185</f>
        <v>48.24548675007965</v>
      </c>
      <c r="BE185" s="8">
        <f>[1]节奏总纲!BE185</f>
        <v>52.958933464046098</v>
      </c>
    </row>
    <row r="186" spans="29:57" x14ac:dyDescent="0.15">
      <c r="AC186" s="8">
        <v>183</v>
      </c>
      <c r="AD186" s="8">
        <f>[1]节奏总纲!AD186</f>
        <v>75.229416240679981</v>
      </c>
      <c r="AE186" s="8">
        <f>[1]节奏总纲!AE186</f>
        <v>77.300009070488485</v>
      </c>
      <c r="AF186" s="8">
        <f>[1]节奏总纲!AF186</f>
        <v>80.215918306131215</v>
      </c>
      <c r="AG186" s="8">
        <f>[1]节奏总纲!AG186</f>
        <v>84.795666707078624</v>
      </c>
      <c r="AH186" s="8">
        <f>[1]节奏总纲!AH186</f>
        <v>94.254296322171228</v>
      </c>
      <c r="AZ186" s="8">
        <v>183</v>
      </c>
      <c r="BA186" s="8">
        <f>[1]节奏总纲!BA186</f>
        <v>42.097723227583437</v>
      </c>
      <c r="BB186" s="8">
        <f>[1]节奏总纲!BB186</f>
        <v>43.591877935628752</v>
      </c>
      <c r="BC186" s="8">
        <f>[1]节奏总纲!BC186</f>
        <v>45.534489353169384</v>
      </c>
      <c r="BD186" s="8">
        <f>[1]节奏总纲!BD186</f>
        <v>48.281379749898889</v>
      </c>
      <c r="BE186" s="8">
        <f>[1]节奏总纲!BE186</f>
        <v>52.998840145638198</v>
      </c>
    </row>
    <row r="187" spans="29:57" x14ac:dyDescent="0.15">
      <c r="AC187" s="8">
        <v>184</v>
      </c>
      <c r="AD187" s="8">
        <f>[1]节奏总纲!AD187</f>
        <v>75.306384405971258</v>
      </c>
      <c r="AE187" s="8">
        <f>[1]节奏总纲!AE187</f>
        <v>77.377417434224824</v>
      </c>
      <c r="AF187" s="8">
        <f>[1]节奏总纲!AF187</f>
        <v>80.296968721345635</v>
      </c>
      <c r="AG187" s="8">
        <f>[1]节奏总纲!AG187</f>
        <v>84.87505405226139</v>
      </c>
      <c r="AH187" s="8">
        <f>[1]节奏总纲!AH187</f>
        <v>94.330042823856857</v>
      </c>
      <c r="AZ187" s="8">
        <v>184</v>
      </c>
      <c r="BA187" s="8">
        <f>[1]节奏总纲!BA187</f>
        <v>42.132435982510501</v>
      </c>
      <c r="BB187" s="8">
        <f>[1]节奏总纲!BB187</f>
        <v>43.629324644063402</v>
      </c>
      <c r="BC187" s="8">
        <f>[1]节奏总纲!BC187</f>
        <v>45.571684158539561</v>
      </c>
      <c r="BD187" s="8">
        <f>[1]节奏总纲!BD187</f>
        <v>48.317272749718121</v>
      </c>
      <c r="BE187" s="8">
        <f>[1]节奏总纲!BE187</f>
        <v>53.033462597729766</v>
      </c>
    </row>
    <row r="188" spans="29:57" x14ac:dyDescent="0.15">
      <c r="AC188" s="8">
        <v>185</v>
      </c>
      <c r="AD188" s="8">
        <f>[1]节奏总纲!AD188</f>
        <v>75.38335257126252</v>
      </c>
      <c r="AE188" s="8">
        <f>[1]节奏总纲!AE188</f>
        <v>77.454825797961163</v>
      </c>
      <c r="AF188" s="8">
        <f>[1]节奏总纲!AF188</f>
        <v>80.378019136560056</v>
      </c>
      <c r="AG188" s="8">
        <f>[1]节奏总纲!AG188</f>
        <v>84.954441397444171</v>
      </c>
      <c r="AH188" s="8">
        <f>[1]节奏总纲!AH188</f>
        <v>94.405789325542486</v>
      </c>
      <c r="AZ188" s="8">
        <v>185</v>
      </c>
      <c r="BA188" s="8">
        <f>[1]节奏总纲!BA188</f>
        <v>42.167148737437564</v>
      </c>
      <c r="BB188" s="8">
        <f>[1]节奏总纲!BB188</f>
        <v>43.666771352498046</v>
      </c>
      <c r="BC188" s="8">
        <f>[1]节奏总纲!BC188</f>
        <v>45.608878963909731</v>
      </c>
      <c r="BD188" s="8">
        <f>[1]节奏总纲!BD188</f>
        <v>48.353165749537354</v>
      </c>
      <c r="BE188" s="8">
        <f>[1]节奏总纲!BE188</f>
        <v>53.067926870763252</v>
      </c>
    </row>
    <row r="189" spans="29:57" x14ac:dyDescent="0.15">
      <c r="AC189" s="8">
        <v>186</v>
      </c>
      <c r="AD189" s="8">
        <f>[1]节奏总纲!AD189</f>
        <v>75.460320736553783</v>
      </c>
      <c r="AE189" s="8">
        <f>[1]节奏总纲!AE189</f>
        <v>77.532234161697517</v>
      </c>
      <c r="AF189" s="8">
        <f>[1]节奏总纲!AF189</f>
        <v>80.459069551774476</v>
      </c>
      <c r="AG189" s="8">
        <f>[1]节奏总纲!AG189</f>
        <v>85.030832425973387</v>
      </c>
      <c r="AH189" s="8">
        <f>[1]节奏总纲!AH189</f>
        <v>94.4815358272281</v>
      </c>
      <c r="AZ189" s="8">
        <v>186</v>
      </c>
      <c r="BA189" s="8">
        <f>[1]节奏总纲!BA189</f>
        <v>42.201861492364635</v>
      </c>
      <c r="BB189" s="8">
        <f>[1]节奏总纲!BB189</f>
        <v>43.704218060932696</v>
      </c>
      <c r="BC189" s="8">
        <f>[1]节奏总纲!BC189</f>
        <v>45.646073769279901</v>
      </c>
      <c r="BD189" s="8">
        <f>[1]节奏总纲!BD189</f>
        <v>48.389058749356593</v>
      </c>
      <c r="BE189" s="8">
        <f>[1]节奏总纲!BE189</f>
        <v>53.102391143796744</v>
      </c>
    </row>
    <row r="190" spans="29:57" x14ac:dyDescent="0.15">
      <c r="AC190" s="8">
        <v>187</v>
      </c>
      <c r="AD190" s="8">
        <f>[1]节奏总纲!AD190</f>
        <v>75.537288901845045</v>
      </c>
      <c r="AE190" s="8">
        <f>[1]节奏总纲!AE190</f>
        <v>77.609642525433856</v>
      </c>
      <c r="AF190" s="8">
        <f>[1]节奏总纲!AF190</f>
        <v>80.540119966988897</v>
      </c>
      <c r="AG190" s="8">
        <f>[1]节奏总纲!AG190</f>
        <v>85.103188187775231</v>
      </c>
      <c r="AH190" s="8">
        <f>[1]节奏总纲!AH190</f>
        <v>94.557282328913729</v>
      </c>
      <c r="AZ190" s="8">
        <v>187</v>
      </c>
      <c r="BA190" s="8">
        <f>[1]节奏总纲!BA190</f>
        <v>42.236574247291699</v>
      </c>
      <c r="BB190" s="8">
        <f>[1]节奏总纲!BB190</f>
        <v>43.741664769367347</v>
      </c>
      <c r="BC190" s="8">
        <f>[1]节奏总纲!BC190</f>
        <v>45.683268574650079</v>
      </c>
      <c r="BD190" s="8">
        <f>[1]节奏总纲!BD190</f>
        <v>48.424951749175825</v>
      </c>
      <c r="BE190" s="8">
        <f>[1]节奏总纲!BE190</f>
        <v>53.13685541683023</v>
      </c>
    </row>
    <row r="191" spans="29:57" x14ac:dyDescent="0.15">
      <c r="AC191" s="8">
        <v>188</v>
      </c>
      <c r="AD191" s="8">
        <f>[1]节奏总纲!AD191</f>
        <v>75.614257067136322</v>
      </c>
      <c r="AE191" s="8">
        <f>[1]节奏总纲!AE191</f>
        <v>77.687050889170209</v>
      </c>
      <c r="AF191" s="8">
        <f>[1]节奏总纲!AF191</f>
        <v>80.621170382203317</v>
      </c>
      <c r="AG191" s="8">
        <f>[1]节奏总纲!AG191</f>
        <v>85.175543949577076</v>
      </c>
      <c r="AH191" s="8">
        <f>[1]节奏总纲!AH191</f>
        <v>94.633028830599358</v>
      </c>
      <c r="AZ191" s="8">
        <v>188</v>
      </c>
      <c r="BA191" s="8">
        <f>[1]节奏总纲!BA191</f>
        <v>42.271287002218763</v>
      </c>
      <c r="BB191" s="8">
        <f>[1]节奏总纲!BB191</f>
        <v>43.77911147780199</v>
      </c>
      <c r="BC191" s="8">
        <f>[1]节奏总纲!BC191</f>
        <v>45.720463380020249</v>
      </c>
      <c r="BD191" s="8">
        <f>[1]节奏总纲!BD191</f>
        <v>48.460844748995065</v>
      </c>
      <c r="BE191" s="8">
        <f>[1]节奏总纲!BE191</f>
        <v>53.171319689863722</v>
      </c>
    </row>
    <row r="192" spans="29:57" x14ac:dyDescent="0.15">
      <c r="AC192" s="8">
        <v>189</v>
      </c>
      <c r="AD192" s="8">
        <f>[1]节奏总纲!AD192</f>
        <v>75.691225232427584</v>
      </c>
      <c r="AE192" s="8">
        <f>[1]节奏总纲!AE192</f>
        <v>77.764459252906548</v>
      </c>
      <c r="AF192" s="8">
        <f>[1]节奏总纲!AF192</f>
        <v>80.702220797417738</v>
      </c>
      <c r="AG192" s="8">
        <f>[1]节奏总纲!AG192</f>
        <v>85.247899711378935</v>
      </c>
      <c r="AH192" s="8">
        <f>[1]节奏总纲!AH192</f>
        <v>94.708775332284986</v>
      </c>
      <c r="AZ192" s="8">
        <v>189</v>
      </c>
      <c r="BA192" s="8">
        <f>[1]节奏总纲!BA192</f>
        <v>42.305999757145827</v>
      </c>
      <c r="BB192" s="8">
        <f>[1]节奏总纲!BB192</f>
        <v>43.816558186236641</v>
      </c>
      <c r="BC192" s="8">
        <f>[1]节奏总纲!BC192</f>
        <v>45.757658185390426</v>
      </c>
      <c r="BD192" s="8">
        <f>[1]节奏总纲!BD192</f>
        <v>48.496737748814297</v>
      </c>
      <c r="BE192" s="8">
        <f>[1]节奏总纲!BE192</f>
        <v>53.205783962897208</v>
      </c>
    </row>
    <row r="193" spans="29:57" x14ac:dyDescent="0.15">
      <c r="AC193" s="8">
        <v>190</v>
      </c>
      <c r="AD193" s="8">
        <f>[1]节奏总纲!AD193</f>
        <v>75.768193397718846</v>
      </c>
      <c r="AE193" s="8">
        <f>[1]节奏总纲!AE193</f>
        <v>77.841867616642901</v>
      </c>
      <c r="AF193" s="8">
        <f>[1]节奏总纲!AF193</f>
        <v>80.783271212632158</v>
      </c>
      <c r="AG193" s="8">
        <f>[1]节奏总纲!AG193</f>
        <v>85.320255473180779</v>
      </c>
      <c r="AH193" s="8">
        <f>[1]节奏总纲!AH193</f>
        <v>94.784521833970615</v>
      </c>
      <c r="AZ193" s="8">
        <v>190</v>
      </c>
      <c r="BA193" s="8">
        <f>[1]节奏总纲!BA193</f>
        <v>42.340712512072891</v>
      </c>
      <c r="BB193" s="8">
        <f>[1]节奏总纲!BB193</f>
        <v>43.854004894671284</v>
      </c>
      <c r="BC193" s="8">
        <f>[1]节奏总纲!BC193</f>
        <v>45.794852990760596</v>
      </c>
      <c r="BD193" s="8">
        <f>[1]节奏总纲!BD193</f>
        <v>48.532630748633537</v>
      </c>
      <c r="BE193" s="8">
        <f>[1]节奏总纲!BE193</f>
        <v>53.240248235930693</v>
      </c>
    </row>
    <row r="194" spans="29:57" x14ac:dyDescent="0.15">
      <c r="AC194" s="8">
        <v>191</v>
      </c>
      <c r="AD194" s="8">
        <f>[1]节奏总纲!AD194</f>
        <v>75.845161563010109</v>
      </c>
      <c r="AE194" s="8">
        <f>[1]节奏总纲!AE194</f>
        <v>77.91927598037924</v>
      </c>
      <c r="AF194" s="8">
        <f>[1]节奏总纲!AF194</f>
        <v>80.864321627846579</v>
      </c>
      <c r="AG194" s="8">
        <f>[1]节奏总纲!AG194</f>
        <v>85.392611234982624</v>
      </c>
      <c r="AH194" s="8">
        <f>[1]节奏总纲!AH194</f>
        <v>94.860268335656244</v>
      </c>
      <c r="AZ194" s="8">
        <v>191</v>
      </c>
      <c r="BA194" s="8">
        <f>[1]节奏总纲!BA194</f>
        <v>42.375425266999954</v>
      </c>
      <c r="BB194" s="8">
        <f>[1]节奏总纲!BB194</f>
        <v>43.891451603105935</v>
      </c>
      <c r="BC194" s="8">
        <f>[1]节奏总纲!BC194</f>
        <v>45.832047796130773</v>
      </c>
      <c r="BD194" s="8">
        <f>[1]节奏总纲!BD194</f>
        <v>48.568523748452769</v>
      </c>
      <c r="BE194" s="8">
        <f>[1]节奏总纲!BE194</f>
        <v>53.274712508964186</v>
      </c>
    </row>
    <row r="195" spans="29:57" x14ac:dyDescent="0.15">
      <c r="AC195" s="8">
        <v>192</v>
      </c>
      <c r="AD195" s="8">
        <f>[1]节奏总纲!AD195</f>
        <v>75.922129728301385</v>
      </c>
      <c r="AE195" s="8">
        <f>[1]节奏总纲!AE195</f>
        <v>77.996684344115593</v>
      </c>
      <c r="AF195" s="8">
        <f>[1]节奏总纲!AF195</f>
        <v>80.945372043060999</v>
      </c>
      <c r="AG195" s="8">
        <f>[1]节奏总纲!AG195</f>
        <v>85.464966996784469</v>
      </c>
      <c r="AH195" s="8">
        <f>[1]节奏总纲!AH195</f>
        <v>94.936014837341872</v>
      </c>
      <c r="AZ195" s="8">
        <v>192</v>
      </c>
      <c r="BA195" s="8">
        <f>[1]节奏总纲!BA195</f>
        <v>42.410138021927018</v>
      </c>
      <c r="BB195" s="8">
        <f>[1]节奏总纲!BB195</f>
        <v>43.928898311540578</v>
      </c>
      <c r="BC195" s="8">
        <f>[1]节奏总纲!BC195</f>
        <v>45.869242601500943</v>
      </c>
      <c r="BD195" s="8">
        <f>[1]节奏总纲!BD195</f>
        <v>48.604416748272008</v>
      </c>
      <c r="BE195" s="8">
        <f>[1]节奏总纲!BE195</f>
        <v>53.309176781997671</v>
      </c>
    </row>
    <row r="196" spans="29:57" x14ac:dyDescent="0.15">
      <c r="AC196" s="8">
        <v>193</v>
      </c>
      <c r="AD196" s="8">
        <f>[1]节奏总纲!AD196</f>
        <v>75.999097893592648</v>
      </c>
      <c r="AE196" s="8">
        <f>[1]节奏总纲!AE196</f>
        <v>78.068193736526268</v>
      </c>
      <c r="AF196" s="8">
        <f>[1]节奏总纲!AF196</f>
        <v>81.02378934476593</v>
      </c>
      <c r="AG196" s="8">
        <f>[1]节奏总纲!AG196</f>
        <v>85.537322758586328</v>
      </c>
      <c r="AH196" s="8">
        <f>[1]节奏总纲!AH196</f>
        <v>95.011078787937279</v>
      </c>
      <c r="AZ196" s="8">
        <v>193</v>
      </c>
      <c r="BA196" s="8">
        <f>[1]节奏总纲!BA196</f>
        <v>42.444850776854082</v>
      </c>
      <c r="BB196" s="8">
        <f>[1]节奏总纲!BB196</f>
        <v>43.966345019975229</v>
      </c>
      <c r="BC196" s="8">
        <f>[1]节奏总纲!BC196</f>
        <v>45.906437406871113</v>
      </c>
      <c r="BD196" s="8">
        <f>[1]节奏总纲!BD196</f>
        <v>48.640309748091241</v>
      </c>
      <c r="BE196" s="8">
        <f>[1]节奏总纲!BE196</f>
        <v>53.343641055031163</v>
      </c>
    </row>
    <row r="197" spans="29:57" x14ac:dyDescent="0.15">
      <c r="AC197" s="8">
        <v>194</v>
      </c>
      <c r="AD197" s="8">
        <f>[1]节奏总纲!AD197</f>
        <v>76.070972142474872</v>
      </c>
      <c r="AE197" s="8">
        <f>[1]节奏总纲!AE197</f>
        <v>78.139439149396253</v>
      </c>
      <c r="AF197" s="8">
        <f>[1]节奏总纲!AF197</f>
        <v>81.096762731680187</v>
      </c>
      <c r="AG197" s="8">
        <f>[1]节奏总纲!AG197</f>
        <v>85.609678520388172</v>
      </c>
      <c r="AH197" s="8">
        <f>[1]节奏总纲!AH197</f>
        <v>95.082429458741387</v>
      </c>
      <c r="AZ197" s="8">
        <v>194</v>
      </c>
      <c r="BA197" s="8">
        <f>[1]节奏总纲!BA197</f>
        <v>42.479563531781146</v>
      </c>
      <c r="BB197" s="8">
        <f>[1]节奏总纲!BB197</f>
        <v>44.003272544984547</v>
      </c>
      <c r="BC197" s="8">
        <f>[1]节奏总纲!BC197</f>
        <v>45.94363221224129</v>
      </c>
      <c r="BD197" s="8">
        <f>[1]节奏总纲!BD197</f>
        <v>48.67620274791048</v>
      </c>
      <c r="BE197" s="8">
        <f>[1]节奏总纲!BE197</f>
        <v>53.378105328064649</v>
      </c>
    </row>
    <row r="198" spans="29:57" x14ac:dyDescent="0.15">
      <c r="AC198" s="8">
        <v>195</v>
      </c>
      <c r="AD198" s="8">
        <f>[1]节奏总纲!AD198</f>
        <v>76.142785979989682</v>
      </c>
      <c r="AE198" s="8">
        <f>[1]节奏总纲!AE198</f>
        <v>78.210684562266223</v>
      </c>
      <c r="AF198" s="8">
        <f>[1]节奏总纲!AF198</f>
        <v>81.169736118594443</v>
      </c>
      <c r="AG198" s="8">
        <f>[1]节奏总纲!AG198</f>
        <v>85.682034282190017</v>
      </c>
      <c r="AH198" s="8">
        <f>[1]节奏总纲!AH198</f>
        <v>95.153780129545481</v>
      </c>
      <c r="AZ198" s="8">
        <v>195</v>
      </c>
      <c r="BA198" s="8">
        <f>[1]节奏总纲!BA198</f>
        <v>42.51427628670821</v>
      </c>
      <c r="BB198" s="8">
        <f>[1]节奏总纲!BB198</f>
        <v>44.035591852864428</v>
      </c>
      <c r="BC198" s="8">
        <f>[1]节奏总纲!BC198</f>
        <v>45.98082701761146</v>
      </c>
      <c r="BD198" s="8">
        <f>[1]节奏总纲!BD198</f>
        <v>48.712095747729713</v>
      </c>
      <c r="BE198" s="8">
        <f>[1]节奏总纲!BE198</f>
        <v>53.412569601098134</v>
      </c>
    </row>
    <row r="199" spans="29:57" x14ac:dyDescent="0.15">
      <c r="AC199" s="8">
        <v>196</v>
      </c>
      <c r="AD199" s="8">
        <f>[1]节奏总纲!AD199</f>
        <v>76.214599817504492</v>
      </c>
      <c r="AE199" s="8">
        <f>[1]节奏总纲!AE199</f>
        <v>78.281929975136208</v>
      </c>
      <c r="AF199" s="8">
        <f>[1]节奏总纲!AF199</f>
        <v>81.242709505508685</v>
      </c>
      <c r="AG199" s="8">
        <f>[1]节奏总纲!AG199</f>
        <v>85.754390043991862</v>
      </c>
      <c r="AH199" s="8">
        <f>[1]节奏总纲!AH199</f>
        <v>95.225130800349589</v>
      </c>
      <c r="AZ199" s="8">
        <v>196</v>
      </c>
      <c r="BA199" s="8">
        <f>[1]节奏总纲!BA199</f>
        <v>42.548989041635274</v>
      </c>
      <c r="BB199" s="8">
        <f>[1]节奏总纲!BB199</f>
        <v>44.067911160744309</v>
      </c>
      <c r="BC199" s="8">
        <f>[1]节奏总纲!BC199</f>
        <v>46.01555652579863</v>
      </c>
      <c r="BD199" s="8">
        <f>[1]节奏总纲!BD199</f>
        <v>48.747988747548945</v>
      </c>
      <c r="BE199" s="8">
        <f>[1]节奏总纲!BE199</f>
        <v>53.447033874131627</v>
      </c>
    </row>
    <row r="200" spans="29:57" x14ac:dyDescent="0.15">
      <c r="AC200" s="8">
        <v>197</v>
      </c>
      <c r="AD200" s="8">
        <f>[1]节奏总纲!AD200</f>
        <v>76.286413655019302</v>
      </c>
      <c r="AE200" s="8">
        <f>[1]节奏总纲!AE200</f>
        <v>78.353175388006179</v>
      </c>
      <c r="AF200" s="8">
        <f>[1]节奏总纲!AF200</f>
        <v>81.315682892422942</v>
      </c>
      <c r="AG200" s="8">
        <f>[1]节奏总纲!AG200</f>
        <v>85.82674580579372</v>
      </c>
      <c r="AH200" s="8">
        <f>[1]节奏总纲!AH200</f>
        <v>95.296481471153683</v>
      </c>
      <c r="AZ200" s="8">
        <v>197</v>
      </c>
      <c r="BA200" s="8">
        <f>[1]节奏总纲!BA200</f>
        <v>42.583701796562345</v>
      </c>
      <c r="BB200" s="8">
        <f>[1]节奏总纲!BB200</f>
        <v>44.100230468624183</v>
      </c>
      <c r="BC200" s="8">
        <f>[1]节奏总纲!BC200</f>
        <v>46.047663263829847</v>
      </c>
      <c r="BD200" s="8">
        <f>[1]节奏总纲!BD200</f>
        <v>48.783881747368184</v>
      </c>
      <c r="BE200" s="8">
        <f>[1]节奏总纲!BE200</f>
        <v>53.481498147165112</v>
      </c>
    </row>
    <row r="201" spans="29:57" x14ac:dyDescent="0.15">
      <c r="AC201" s="8">
        <v>198</v>
      </c>
      <c r="AD201" s="8">
        <f>[1]节奏总纲!AD201</f>
        <v>76.358227492534112</v>
      </c>
      <c r="AE201" s="8">
        <f>[1]节奏总纲!AE201</f>
        <v>78.424420800876163</v>
      </c>
      <c r="AF201" s="8">
        <f>[1]节奏总纲!AF201</f>
        <v>81.388656279337198</v>
      </c>
      <c r="AG201" s="8">
        <f>[1]节奏总纲!AG201</f>
        <v>85.899101567595565</v>
      </c>
      <c r="AH201" s="8">
        <f>[1]节奏总纲!AH201</f>
        <v>95.367832141957777</v>
      </c>
      <c r="AZ201" s="8">
        <v>198</v>
      </c>
      <c r="BA201" s="8">
        <f>[1]节奏总纲!BA201</f>
        <v>42.618414551489408</v>
      </c>
      <c r="BB201" s="8">
        <f>[1]节奏总纲!BB201</f>
        <v>44.132549776504064</v>
      </c>
      <c r="BC201" s="8">
        <f>[1]节奏总纲!BC201</f>
        <v>46.079770001861057</v>
      </c>
      <c r="BD201" s="8">
        <f>[1]节奏总纲!BD201</f>
        <v>48.819774747187417</v>
      </c>
      <c r="BE201" s="8">
        <f>[1]节奏总纲!BE201</f>
        <v>53.515962420198605</v>
      </c>
    </row>
    <row r="202" spans="29:57" x14ac:dyDescent="0.15">
      <c r="AC202" s="8">
        <v>199</v>
      </c>
      <c r="AD202" s="8">
        <f>[1]节奏总纲!AD202</f>
        <v>76.430041330048923</v>
      </c>
      <c r="AE202" s="8">
        <f>[1]节奏总纲!AE202</f>
        <v>78.495666213746148</v>
      </c>
      <c r="AF202" s="8">
        <f>[1]节奏总纲!AF202</f>
        <v>81.461629666251454</v>
      </c>
      <c r="AG202" s="8">
        <f>[1]节奏总纲!AG202</f>
        <v>85.97145732939741</v>
      </c>
      <c r="AH202" s="8">
        <f>[1]节奏总纲!AH202</f>
        <v>95.439182812761885</v>
      </c>
      <c r="AZ202" s="8">
        <v>199</v>
      </c>
      <c r="BA202" s="8">
        <f>[1]节奏总纲!BA202</f>
        <v>42.653127306416472</v>
      </c>
      <c r="BB202" s="8">
        <f>[1]节奏总纲!BB202</f>
        <v>44.164869084383938</v>
      </c>
      <c r="BC202" s="8">
        <f>[1]节奏总纲!BC202</f>
        <v>46.111876739892267</v>
      </c>
      <c r="BD202" s="8">
        <f>[1]节奏总纲!BD202</f>
        <v>48.855667747006656</v>
      </c>
      <c r="BE202" s="8">
        <f>[1]节奏总纲!BE202</f>
        <v>53.55042669323209</v>
      </c>
    </row>
    <row r="203" spans="29:57" x14ac:dyDescent="0.15">
      <c r="AC203" s="8">
        <v>200</v>
      </c>
      <c r="AD203" s="8">
        <f>[1]节奏总纲!AD203</f>
        <v>76.501855167563733</v>
      </c>
      <c r="AE203" s="8">
        <f>[1]节奏总纲!AE203</f>
        <v>78.566911626616118</v>
      </c>
      <c r="AF203" s="8">
        <f>[1]节奏总纲!AF203</f>
        <v>81.534603053165696</v>
      </c>
      <c r="AG203" s="8">
        <f>[1]节奏总纲!AG203</f>
        <v>86.045919706798657</v>
      </c>
      <c r="AH203" s="8">
        <f>[1]节奏总纲!AH203</f>
        <v>95.510533483565979</v>
      </c>
      <c r="AZ203" s="8">
        <v>200</v>
      </c>
      <c r="BA203" s="8">
        <f>[1]节奏总纲!BA203</f>
        <v>42.687840061343536</v>
      </c>
      <c r="BB203" s="8">
        <f>[1]节奏总纲!BB203</f>
        <v>44.197188392263818</v>
      </c>
      <c r="BC203" s="8">
        <f>[1]节奏总纲!BC203</f>
        <v>46.143983477923484</v>
      </c>
      <c r="BD203" s="8">
        <f>[1]节奏总纲!BD203</f>
        <v>48.891560746825888</v>
      </c>
      <c r="BE203" s="8">
        <f>[1]节奏总纲!BE203</f>
        <v>53.584890966265583</v>
      </c>
    </row>
    <row r="204" spans="29:57" x14ac:dyDescent="0.15">
      <c r="AC204" s="8">
        <v>201</v>
      </c>
      <c r="AD204" s="8">
        <f>[1]节奏总纲!AD204</f>
        <v>76.573669005078543</v>
      </c>
      <c r="AE204" s="8">
        <f>[1]节奏总纲!AE204</f>
        <v>78.638157039486103</v>
      </c>
      <c r="AF204" s="8">
        <f>[1]节奏总纲!AF204</f>
        <v>81.607576440079953</v>
      </c>
      <c r="AG204" s="8">
        <f>[1]节奏总纲!AG204</f>
        <v>86.121754469336281</v>
      </c>
      <c r="AH204" s="8">
        <f>[1]节奏总纲!AH204</f>
        <v>95.581884154370087</v>
      </c>
      <c r="AZ204" s="8">
        <v>201</v>
      </c>
      <c r="BA204" s="8">
        <f>[1]节奏总纲!BA204</f>
        <v>42.7225528162706</v>
      </c>
      <c r="BB204" s="8">
        <f>[1]节奏总纲!BB204</f>
        <v>44.229507700143699</v>
      </c>
      <c r="BC204" s="8">
        <f>[1]节奏总纲!BC204</f>
        <v>46.176090215954694</v>
      </c>
      <c r="BD204" s="8">
        <f>[1]节奏总纲!BD204</f>
        <v>48.927453746645128</v>
      </c>
      <c r="BE204" s="8">
        <f>[1]节奏总纲!BE204</f>
        <v>53.619355239299068</v>
      </c>
    </row>
    <row r="205" spans="29:57" x14ac:dyDescent="0.15">
      <c r="AC205" s="8">
        <v>202</v>
      </c>
      <c r="AD205" s="8">
        <f>[1]节奏总纲!AD205</f>
        <v>76.645482842593353</v>
      </c>
      <c r="AE205" s="8">
        <f>[1]节奏总纲!AE205</f>
        <v>78.709402452356088</v>
      </c>
      <c r="AF205" s="8">
        <f>[1]节奏总纲!AF205</f>
        <v>81.680549826994209</v>
      </c>
      <c r="AG205" s="8">
        <f>[1]节奏总纲!AG205</f>
        <v>86.197589231873891</v>
      </c>
      <c r="AH205" s="8">
        <f>[1]节奏总纲!AH205</f>
        <v>95.653234825174181</v>
      </c>
      <c r="AZ205" s="8">
        <v>202</v>
      </c>
      <c r="BA205" s="8">
        <f>[1]节奏总纲!BA205</f>
        <v>42.757265571197664</v>
      </c>
      <c r="BB205" s="8">
        <f>[1]节奏总纲!BB205</f>
        <v>44.261827008023573</v>
      </c>
      <c r="BC205" s="8">
        <f>[1]节奏总纲!BC205</f>
        <v>46.208196953985905</v>
      </c>
      <c r="BD205" s="8">
        <f>[1]节奏总纲!BD205</f>
        <v>48.96334674646436</v>
      </c>
      <c r="BE205" s="8">
        <f>[1]节奏总纲!BE205</f>
        <v>53.653819512332554</v>
      </c>
    </row>
    <row r="206" spans="29:57" x14ac:dyDescent="0.15">
      <c r="AC206" s="8">
        <v>203</v>
      </c>
      <c r="AD206" s="8">
        <f>[1]节奏总纲!AD206</f>
        <v>76.717296680108163</v>
      </c>
      <c r="AE206" s="8">
        <f>[1]节奏总纲!AE206</f>
        <v>78.780647865226058</v>
      </c>
      <c r="AF206" s="8">
        <f>[1]节奏总纲!AF206</f>
        <v>81.753523213908451</v>
      </c>
      <c r="AG206" s="8">
        <f>[1]节奏总纲!AG206</f>
        <v>86.273423994411502</v>
      </c>
      <c r="AH206" s="8">
        <f>[1]节奏总纲!AH206</f>
        <v>95.724585495978289</v>
      </c>
      <c r="AZ206" s="8">
        <v>203</v>
      </c>
      <c r="BA206" s="8">
        <f>[1]节奏总纲!BA206</f>
        <v>42.791978326124728</v>
      </c>
      <c r="BB206" s="8">
        <f>[1]节奏总纲!BB206</f>
        <v>44.294146315903454</v>
      </c>
      <c r="BC206" s="8">
        <f>[1]节奏总纲!BC206</f>
        <v>46.240303692017122</v>
      </c>
      <c r="BD206" s="8">
        <f>[1]节奏总纲!BD206</f>
        <v>48.9992397462836</v>
      </c>
      <c r="BE206" s="8">
        <f>[1]节奏总纲!BE206</f>
        <v>53.688283785366046</v>
      </c>
    </row>
    <row r="207" spans="29:57" x14ac:dyDescent="0.15">
      <c r="AC207" s="8">
        <v>204</v>
      </c>
      <c r="AD207" s="8">
        <f>[1]节奏总纲!AD207</f>
        <v>76.789110517622973</v>
      </c>
      <c r="AE207" s="8">
        <f>[1]节奏总纲!AE207</f>
        <v>78.851893278096043</v>
      </c>
      <c r="AF207" s="8">
        <f>[1]节奏总纲!AF207</f>
        <v>81.826496600822708</v>
      </c>
      <c r="AG207" s="8">
        <f>[1]节奏总纲!AG207</f>
        <v>86.349258756949112</v>
      </c>
      <c r="AH207" s="8">
        <f>[1]节奏总纲!AH207</f>
        <v>95.795936166782383</v>
      </c>
      <c r="AZ207" s="8">
        <v>204</v>
      </c>
      <c r="BA207" s="8">
        <f>[1]节奏总纲!BA207</f>
        <v>42.826691081051791</v>
      </c>
      <c r="BB207" s="8">
        <f>[1]节奏总纲!BB207</f>
        <v>44.326465623783335</v>
      </c>
      <c r="BC207" s="8">
        <f>[1]节奏总纲!BC207</f>
        <v>46.272410430048332</v>
      </c>
      <c r="BD207" s="8">
        <f>[1]节奏总纲!BD207</f>
        <v>49.030333272797542</v>
      </c>
      <c r="BE207" s="8">
        <f>[1]节奏总纲!BE207</f>
        <v>53.722748058399532</v>
      </c>
    </row>
    <row r="208" spans="29:57" x14ac:dyDescent="0.15">
      <c r="AC208" s="8">
        <v>205</v>
      </c>
      <c r="AD208" s="8">
        <f>[1]节奏总纲!AD208</f>
        <v>76.860924355137783</v>
      </c>
      <c r="AE208" s="8">
        <f>[1]节奏总纲!AE208</f>
        <v>78.923138690966013</v>
      </c>
      <c r="AF208" s="8">
        <f>[1]节奏总纲!AF208</f>
        <v>81.899469987736964</v>
      </c>
      <c r="AG208" s="8">
        <f>[1]节奏总纲!AG208</f>
        <v>86.425093519486722</v>
      </c>
      <c r="AH208" s="8">
        <f>[1]节奏总纲!AH208</f>
        <v>95.867286837586477</v>
      </c>
      <c r="AZ208" s="8">
        <v>205</v>
      </c>
      <c r="BA208" s="8">
        <f>[1]节奏总纲!BA208</f>
        <v>42.861403835978855</v>
      </c>
      <c r="BB208" s="8">
        <f>[1]节奏总纲!BB208</f>
        <v>44.358784931663209</v>
      </c>
      <c r="BC208" s="8">
        <f>[1]节奏总纲!BC208</f>
        <v>46.304517168079542</v>
      </c>
      <c r="BD208" s="8">
        <f>[1]节奏总纲!BD208</f>
        <v>49.061322941292346</v>
      </c>
      <c r="BE208" s="8">
        <f>[1]节奏总纲!BE208</f>
        <v>53.757212331433024</v>
      </c>
    </row>
    <row r="209" spans="29:57" x14ac:dyDescent="0.15">
      <c r="AC209" s="8">
        <v>206</v>
      </c>
      <c r="AD209" s="8">
        <f>[1]节奏总纲!AD209</f>
        <v>76.932738192652593</v>
      </c>
      <c r="AE209" s="8">
        <f>[1]节奏总纲!AE209</f>
        <v>78.994384103835998</v>
      </c>
      <c r="AF209" s="8">
        <f>[1]节奏总纲!AF209</f>
        <v>81.972443374651206</v>
      </c>
      <c r="AG209" s="8">
        <f>[1]节奏总纲!AG209</f>
        <v>86.500928282024347</v>
      </c>
      <c r="AH209" s="8">
        <f>[1]节奏总纲!AH209</f>
        <v>95.938637508390585</v>
      </c>
      <c r="AZ209" s="8">
        <v>206</v>
      </c>
      <c r="BA209" s="8">
        <f>[1]节奏总纲!BA209</f>
        <v>42.896116590905919</v>
      </c>
      <c r="BB209" s="8">
        <f>[1]节奏总纲!BB209</f>
        <v>44.39110423954309</v>
      </c>
      <c r="BC209" s="8">
        <f>[1]节奏总纲!BC209</f>
        <v>46.336623906110759</v>
      </c>
      <c r="BD209" s="8">
        <f>[1]节奏总纲!BD209</f>
        <v>49.09231260978715</v>
      </c>
      <c r="BE209" s="8">
        <f>[1]节奏总纲!BE209</f>
        <v>53.79167660446651</v>
      </c>
    </row>
    <row r="210" spans="29:57" x14ac:dyDescent="0.15">
      <c r="AC210" s="8">
        <v>207</v>
      </c>
      <c r="AD210" s="8">
        <f>[1]节奏总纲!AD210</f>
        <v>77.004247194324648</v>
      </c>
      <c r="AE210" s="8">
        <f>[1]节奏总纲!AE210</f>
        <v>79.061386416569832</v>
      </c>
      <c r="AF210" s="8">
        <f>[1]节奏总纲!AF210</f>
        <v>82.041007317281839</v>
      </c>
      <c r="AG210" s="8">
        <f>[1]节奏总纲!AG210</f>
        <v>86.576763044561957</v>
      </c>
      <c r="AH210" s="8">
        <f>[1]节奏总纲!AH210</f>
        <v>96.008512635801992</v>
      </c>
      <c r="AZ210" s="8">
        <v>207</v>
      </c>
      <c r="BA210" s="8">
        <f>[1]节奏总纲!BA210</f>
        <v>42.930829345832983</v>
      </c>
      <c r="BB210" s="8">
        <f>[1]节奏总纲!BB210</f>
        <v>44.423423547422971</v>
      </c>
      <c r="BC210" s="8">
        <f>[1]节奏总纲!BC210</f>
        <v>46.368730644141969</v>
      </c>
      <c r="BD210" s="8">
        <f>[1]节奏总纲!BD210</f>
        <v>49.123302278281955</v>
      </c>
      <c r="BE210" s="8">
        <f>[1]节奏总纲!BE210</f>
        <v>53.826140877499995</v>
      </c>
    </row>
    <row r="211" spans="29:57" x14ac:dyDescent="0.15">
      <c r="AC211" s="8">
        <v>208</v>
      </c>
      <c r="AD211" s="8">
        <f>[1]节奏总纲!AD211</f>
        <v>77.07125187397483</v>
      </c>
      <c r="AE211" s="8">
        <f>[1]节奏总纲!AE211</f>
        <v>79.128025648620252</v>
      </c>
      <c r="AF211" s="8">
        <f>[1]节奏总纲!AF211</f>
        <v>82.106895829081836</v>
      </c>
      <c r="AG211" s="8">
        <f>[1]节奏总纲!AG211</f>
        <v>86.652597807099568</v>
      </c>
      <c r="AH211" s="8">
        <f>[1]节奏总纲!AH211</f>
        <v>96.069322745727362</v>
      </c>
      <c r="AZ211" s="8">
        <v>208</v>
      </c>
      <c r="BA211" s="8">
        <f>[1]节奏总纲!BA211</f>
        <v>42.965542100760054</v>
      </c>
      <c r="BB211" s="8">
        <f>[1]节奏总纲!BB211</f>
        <v>44.455742855302844</v>
      </c>
      <c r="BC211" s="8">
        <f>[1]节奏总纲!BC211</f>
        <v>46.400837382173179</v>
      </c>
      <c r="BD211" s="8">
        <f>[1]节奏总纲!BD211</f>
        <v>49.154291946776759</v>
      </c>
      <c r="BE211" s="8">
        <f>[1]节奏总纲!BE211</f>
        <v>53.860605150533488</v>
      </c>
    </row>
    <row r="212" spans="29:57" x14ac:dyDescent="0.15">
      <c r="AC212" s="8">
        <v>209</v>
      </c>
      <c r="AD212" s="8">
        <f>[1]节奏总纲!AD212</f>
        <v>77.138256553625013</v>
      </c>
      <c r="AE212" s="8">
        <f>[1]节奏总纲!AE212</f>
        <v>79.194664880670672</v>
      </c>
      <c r="AF212" s="8">
        <f>[1]节奏总纲!AF212</f>
        <v>82.172784340881819</v>
      </c>
      <c r="AG212" s="8">
        <f>[1]节奏总纲!AG212</f>
        <v>86.728432569637178</v>
      </c>
      <c r="AH212" s="8">
        <f>[1]节奏总纲!AH212</f>
        <v>96.130132855652732</v>
      </c>
      <c r="AZ212" s="8">
        <v>209</v>
      </c>
      <c r="BA212" s="8">
        <f>[1]节奏总纲!BA212</f>
        <v>43.000219942361319</v>
      </c>
      <c r="BB212" s="8">
        <f>[1]节奏总纲!BB212</f>
        <v>44.488062163182725</v>
      </c>
      <c r="BC212" s="8">
        <f>[1]节奏总纲!BC212</f>
        <v>46.432944120204397</v>
      </c>
      <c r="BD212" s="8">
        <f>[1]节奏总纲!BD212</f>
        <v>49.18528161527157</v>
      </c>
      <c r="BE212" s="8">
        <f>[1]节奏总纲!BE212</f>
        <v>53.895069423566973</v>
      </c>
    </row>
    <row r="213" spans="29:57" x14ac:dyDescent="0.15">
      <c r="AC213" s="8">
        <v>210</v>
      </c>
      <c r="AD213" s="8">
        <f>[1]节奏总纲!AD213</f>
        <v>77.205261233275195</v>
      </c>
      <c r="AE213" s="8">
        <f>[1]节奏总纲!AE213</f>
        <v>79.261304112721092</v>
      </c>
      <c r="AF213" s="8">
        <f>[1]节奏总纲!AF213</f>
        <v>82.238672852681816</v>
      </c>
      <c r="AG213" s="8">
        <f>[1]节奏总纲!AG213</f>
        <v>86.804267332174788</v>
      </c>
      <c r="AH213" s="8">
        <f>[1]节奏总纲!AH213</f>
        <v>96.190942965578103</v>
      </c>
      <c r="AZ213" s="8">
        <v>210</v>
      </c>
      <c r="BA213" s="8">
        <f>[1]节奏总纲!BA213</f>
        <v>43.030177309109042</v>
      </c>
      <c r="BB213" s="8">
        <f>[1]节奏总纲!BB213</f>
        <v>44.520381471062606</v>
      </c>
      <c r="BC213" s="8">
        <f>[1]节奏总纲!BC213</f>
        <v>46.465050858235607</v>
      </c>
      <c r="BD213" s="8">
        <f>[1]节奏总纲!BD213</f>
        <v>49.216271283766375</v>
      </c>
      <c r="BE213" s="8">
        <f>[1]节奏总纲!BE213</f>
        <v>53.929533696600465</v>
      </c>
    </row>
    <row r="214" spans="29:57" x14ac:dyDescent="0.15">
      <c r="AC214" s="8">
        <v>211</v>
      </c>
      <c r="AD214" s="8">
        <f>[1]节奏总纲!AD214</f>
        <v>77.272265912925377</v>
      </c>
      <c r="AE214" s="8">
        <f>[1]节奏总纲!AE214</f>
        <v>79.327943344771512</v>
      </c>
      <c r="AF214" s="8">
        <f>[1]节奏总纲!AF214</f>
        <v>82.304561364481813</v>
      </c>
      <c r="AG214" s="8">
        <f>[1]节奏总纲!AG214</f>
        <v>86.880102094712413</v>
      </c>
      <c r="AH214" s="8">
        <f>[1]节奏总纲!AH214</f>
        <v>96.251753075503458</v>
      </c>
      <c r="AZ214" s="8">
        <v>211</v>
      </c>
      <c r="BA214" s="8">
        <f>[1]节奏总纲!BA214</f>
        <v>43.060134675856759</v>
      </c>
      <c r="BB214" s="8">
        <f>[1]节奏总纲!BB214</f>
        <v>44.55270077894248</v>
      </c>
      <c r="BC214" s="8">
        <f>[1]节奏总纲!BC214</f>
        <v>46.497157596266817</v>
      </c>
      <c r="BD214" s="8">
        <f>[1]节奏总纲!BD214</f>
        <v>49.247260952261179</v>
      </c>
      <c r="BE214" s="8">
        <f>[1]节奏总纲!BE214</f>
        <v>53.963997969633951</v>
      </c>
    </row>
    <row r="215" spans="29:57" x14ac:dyDescent="0.15">
      <c r="AC215" s="8">
        <v>212</v>
      </c>
      <c r="AD215" s="8">
        <f>[1]节奏总纲!AD215</f>
        <v>77.339270592575559</v>
      </c>
      <c r="AE215" s="8">
        <f>[1]节奏总纲!AE215</f>
        <v>79.394582576821932</v>
      </c>
      <c r="AF215" s="8">
        <f>[1]节奏总纲!AF215</f>
        <v>82.370449876281796</v>
      </c>
      <c r="AG215" s="8">
        <f>[1]节奏总纲!AG215</f>
        <v>86.955936857250023</v>
      </c>
      <c r="AH215" s="8">
        <f>[1]节奏总纲!AH215</f>
        <v>96.312563185428829</v>
      </c>
      <c r="AZ215" s="8">
        <v>212</v>
      </c>
      <c r="BA215" s="8">
        <f>[1]节奏总纲!BA215</f>
        <v>43.090092042604475</v>
      </c>
      <c r="BB215" s="8">
        <f>[1]节奏总纲!BB215</f>
        <v>44.585020086822361</v>
      </c>
      <c r="BC215" s="8">
        <f>[1]节奏总纲!BC215</f>
        <v>46.529264334298034</v>
      </c>
      <c r="BD215" s="8">
        <f>[1]节奏总纲!BD215</f>
        <v>49.278250620755983</v>
      </c>
      <c r="BE215" s="8">
        <f>[1]节奏总纲!BE215</f>
        <v>53.998462242667436</v>
      </c>
    </row>
    <row r="216" spans="29:57" x14ac:dyDescent="0.15">
      <c r="AC216" s="8">
        <v>213</v>
      </c>
      <c r="AD216" s="8">
        <f>[1]节奏总纲!AD216</f>
        <v>77.406275272225741</v>
      </c>
      <c r="AE216" s="8">
        <f>[1]节奏总纲!AE216</f>
        <v>79.461221808872352</v>
      </c>
      <c r="AF216" s="8">
        <f>[1]节奏总纲!AF216</f>
        <v>82.436338388081793</v>
      </c>
      <c r="AG216" s="8">
        <f>[1]节奏总纲!AG216</f>
        <v>87.031203567981635</v>
      </c>
      <c r="AH216" s="8">
        <f>[1]节奏总纲!AH216</f>
        <v>96.373373295354199</v>
      </c>
      <c r="AZ216" s="8">
        <v>213</v>
      </c>
      <c r="BA216" s="8">
        <f>[1]节奏总纲!BA216</f>
        <v>43.120049409352191</v>
      </c>
      <c r="BB216" s="8">
        <f>[1]节奏总纲!BB216</f>
        <v>44.617339394702242</v>
      </c>
      <c r="BC216" s="8">
        <f>[1]节奏总纲!BC216</f>
        <v>46.561371072329244</v>
      </c>
      <c r="BD216" s="8">
        <f>[1]节奏总纲!BD216</f>
        <v>49.309240289250788</v>
      </c>
      <c r="BE216" s="8">
        <f>[1]节奏总纲!BE216</f>
        <v>54.028437871105552</v>
      </c>
    </row>
    <row r="217" spans="29:57" x14ac:dyDescent="0.15">
      <c r="AC217" s="8">
        <v>214</v>
      </c>
      <c r="AD217" s="8">
        <f>[1]节奏总纲!AD217</f>
        <v>77.473279951875909</v>
      </c>
      <c r="AE217" s="8">
        <f>[1]节奏总纲!AE217</f>
        <v>79.527861040922772</v>
      </c>
      <c r="AF217" s="8">
        <f>[1]节奏总纲!AF217</f>
        <v>82.502226899881776</v>
      </c>
      <c r="AG217" s="8">
        <f>[1]节奏总纲!AG217</f>
        <v>87.10568246405397</v>
      </c>
      <c r="AH217" s="8">
        <f>[1]节奏总纲!AH217</f>
        <v>96.434183405279569</v>
      </c>
      <c r="AZ217" s="8">
        <v>214</v>
      </c>
      <c r="BA217" s="8">
        <f>[1]节奏总纲!BA217</f>
        <v>43.150006776099914</v>
      </c>
      <c r="BB217" s="8">
        <f>[1]节奏总纲!BB217</f>
        <v>44.649658702582116</v>
      </c>
      <c r="BC217" s="8">
        <f>[1]节奏总纲!BC217</f>
        <v>46.593477810360454</v>
      </c>
      <c r="BD217" s="8">
        <f>[1]节奏总纲!BD217</f>
        <v>49.340229957745592</v>
      </c>
      <c r="BE217" s="8">
        <f>[1]节奏总纲!BE217</f>
        <v>54.058203867701586</v>
      </c>
    </row>
    <row r="218" spans="29:57" x14ac:dyDescent="0.15">
      <c r="AC218" s="8">
        <v>215</v>
      </c>
      <c r="AD218" s="8">
        <f>[1]节奏总纲!AD218</f>
        <v>77.540284631526092</v>
      </c>
      <c r="AE218" s="8">
        <f>[1]节奏总纲!AE218</f>
        <v>79.594500272973193</v>
      </c>
      <c r="AF218" s="8">
        <f>[1]节奏总纲!AF218</f>
        <v>82.568115411681774</v>
      </c>
      <c r="AG218" s="8">
        <f>[1]节奏总纲!AG218</f>
        <v>87.180161360126306</v>
      </c>
      <c r="AH218" s="8">
        <f>[1]节奏总纲!AH218</f>
        <v>96.494993515204939</v>
      </c>
      <c r="AZ218" s="8">
        <v>215</v>
      </c>
      <c r="BA218" s="8">
        <f>[1]节奏总纲!BA218</f>
        <v>43.179964142847631</v>
      </c>
      <c r="BB218" s="8">
        <f>[1]节奏总纲!BB218</f>
        <v>44.681978010461997</v>
      </c>
      <c r="BC218" s="8">
        <f>[1]节奏总纲!BC218</f>
        <v>46.625584548391664</v>
      </c>
      <c r="BD218" s="8">
        <f>[1]节奏总纲!BD218</f>
        <v>49.371219626240396</v>
      </c>
      <c r="BE218" s="8">
        <f>[1]节奏总纲!BE218</f>
        <v>54.087969864297619</v>
      </c>
    </row>
    <row r="219" spans="29:57" x14ac:dyDescent="0.15">
      <c r="AC219" s="8">
        <v>216</v>
      </c>
      <c r="AD219" s="8">
        <f>[1]节奏总纲!AD219</f>
        <v>77.607289311176274</v>
      </c>
      <c r="AE219" s="8">
        <f>[1]节奏总纲!AE219</f>
        <v>79.661139505023613</v>
      </c>
      <c r="AF219" s="8">
        <f>[1]节奏总纲!AF219</f>
        <v>82.634003923481771</v>
      </c>
      <c r="AG219" s="8">
        <f>[1]节奏总纲!AG219</f>
        <v>87.254640256198641</v>
      </c>
      <c r="AH219" s="8">
        <f>[1]节奏总纲!AH219</f>
        <v>96.555803625130309</v>
      </c>
      <c r="AZ219" s="8">
        <v>216</v>
      </c>
      <c r="BA219" s="8">
        <f>[1]节奏总纲!BA219</f>
        <v>43.209921509595347</v>
      </c>
      <c r="BB219" s="8">
        <f>[1]节奏总纲!BB219</f>
        <v>44.71429731834187</v>
      </c>
      <c r="BC219" s="8">
        <f>[1]节奏总纲!BC219</f>
        <v>46.657691286422882</v>
      </c>
      <c r="BD219" s="8">
        <f>[1]节奏总纲!BD219</f>
        <v>49.402209294735208</v>
      </c>
      <c r="BE219" s="8">
        <f>[1]节奏总纲!BE219</f>
        <v>54.117735860893646</v>
      </c>
    </row>
    <row r="220" spans="29:57" x14ac:dyDescent="0.15">
      <c r="AC220" s="8">
        <v>217</v>
      </c>
      <c r="AD220" s="8">
        <f>[1]节奏总纲!AD220</f>
        <v>77.674293990826456</v>
      </c>
      <c r="AE220" s="8">
        <f>[1]节奏总纲!AE220</f>
        <v>79.727778737074033</v>
      </c>
      <c r="AF220" s="8">
        <f>[1]节奏总纲!AF220</f>
        <v>82.699892435281754</v>
      </c>
      <c r="AG220" s="8">
        <f>[1]节奏总纲!AG220</f>
        <v>87.329119152270991</v>
      </c>
      <c r="AH220" s="8">
        <f>[1]节奏总纲!AH220</f>
        <v>96.61661373505568</v>
      </c>
      <c r="AZ220" s="8">
        <v>217</v>
      </c>
      <c r="BA220" s="8">
        <f>[1]节奏总纲!BA220</f>
        <v>43.239878876343063</v>
      </c>
      <c r="BB220" s="8">
        <f>[1]节奏总纲!BB220</f>
        <v>44.746616626221751</v>
      </c>
      <c r="BC220" s="8">
        <f>[1]节奏总纲!BC220</f>
        <v>46.689798024454092</v>
      </c>
      <c r="BD220" s="8">
        <f>[1]节奏总纲!BD220</f>
        <v>49.433198963230012</v>
      </c>
      <c r="BE220" s="8">
        <f>[1]节奏总纲!BE220</f>
        <v>54.147501857489679</v>
      </c>
    </row>
    <row r="221" spans="29:57" x14ac:dyDescent="0.15">
      <c r="AC221" s="8">
        <v>218</v>
      </c>
      <c r="AD221" s="8">
        <f>[1]节奏总纲!AD221</f>
        <v>77.741298670476638</v>
      </c>
      <c r="AE221" s="8">
        <f>[1]节奏总纲!AE221</f>
        <v>79.794417969124453</v>
      </c>
      <c r="AF221" s="8">
        <f>[1]节奏总纲!AF221</f>
        <v>82.765780947081751</v>
      </c>
      <c r="AG221" s="8">
        <f>[1]节奏总纲!AG221</f>
        <v>87.403598048343326</v>
      </c>
      <c r="AH221" s="8">
        <f>[1]节奏总纲!AH221</f>
        <v>96.67742384498105</v>
      </c>
      <c r="AZ221" s="8">
        <v>218</v>
      </c>
      <c r="BA221" s="8">
        <f>[1]节奏总纲!BA221</f>
        <v>43.269836243090786</v>
      </c>
      <c r="BB221" s="8">
        <f>[1]节奏总纲!BB221</f>
        <v>44.778935934101632</v>
      </c>
      <c r="BC221" s="8">
        <f>[1]节奏总纲!BC221</f>
        <v>46.721904762485302</v>
      </c>
      <c r="BD221" s="8">
        <f>[1]节奏总纲!BD221</f>
        <v>49.464188631724817</v>
      </c>
      <c r="BE221" s="8">
        <f>[1]节奏总纲!BE221</f>
        <v>54.177267854085706</v>
      </c>
    </row>
    <row r="222" spans="29:57" x14ac:dyDescent="0.15">
      <c r="AC222" s="8">
        <v>219</v>
      </c>
      <c r="AD222" s="8">
        <f>[1]节奏总纲!AD222</f>
        <v>77.80830335012682</v>
      </c>
      <c r="AE222" s="8">
        <f>[1]节奏总纲!AE222</f>
        <v>79.861057201174873</v>
      </c>
      <c r="AF222" s="8">
        <f>[1]节奏总纲!AF222</f>
        <v>82.831669458881734</v>
      </c>
      <c r="AG222" s="8">
        <f>[1]节奏总纲!AG222</f>
        <v>87.478076944415662</v>
      </c>
      <c r="AH222" s="8">
        <f>[1]节奏总纲!AH222</f>
        <v>96.73823395490642</v>
      </c>
      <c r="AZ222" s="8">
        <v>219</v>
      </c>
      <c r="BA222" s="8">
        <f>[1]节奏总纲!BA222</f>
        <v>43.299793609838503</v>
      </c>
      <c r="BB222" s="8">
        <f>[1]节奏总纲!BB222</f>
        <v>44.811255241981506</v>
      </c>
      <c r="BC222" s="8">
        <f>[1]节奏总纲!BC222</f>
        <v>46.754011500516519</v>
      </c>
      <c r="BD222" s="8">
        <f>[1]节奏总纲!BD222</f>
        <v>49.495178300219621</v>
      </c>
      <c r="BE222" s="8">
        <f>[1]节奏总纲!BE222</f>
        <v>54.207033850681739</v>
      </c>
    </row>
    <row r="223" spans="29:57" x14ac:dyDescent="0.15">
      <c r="AC223" s="8">
        <v>220</v>
      </c>
      <c r="AD223" s="8">
        <f>[1]节奏总纲!AD223</f>
        <v>77.875308029777003</v>
      </c>
      <c r="AE223" s="8">
        <f>[1]节奏总纲!AE223</f>
        <v>79.927696433225293</v>
      </c>
      <c r="AF223" s="8">
        <f>[1]节奏总纲!AF223</f>
        <v>82.897557970681731</v>
      </c>
      <c r="AG223" s="8">
        <f>[1]节奏总纲!AG223</f>
        <v>87.552555840488012</v>
      </c>
      <c r="AH223" s="8">
        <f>[1]节奏总纲!AH223</f>
        <v>96.79904406483179</v>
      </c>
      <c r="AZ223" s="8">
        <v>220</v>
      </c>
      <c r="BA223" s="8">
        <f>[1]节奏总纲!BA223</f>
        <v>43.329750976586219</v>
      </c>
      <c r="BB223" s="8">
        <f>[1]节奏总纲!BB223</f>
        <v>44.843574549861387</v>
      </c>
      <c r="BC223" s="8">
        <f>[1]节奏总纲!BC223</f>
        <v>46.786118238547729</v>
      </c>
      <c r="BD223" s="8">
        <f>[1]节奏总纲!BD223</f>
        <v>49.526167968714425</v>
      </c>
      <c r="BE223" s="8">
        <f>[1]节奏总纲!BE223</f>
        <v>54.236799847277773</v>
      </c>
    </row>
    <row r="224" spans="29:57" x14ac:dyDescent="0.15">
      <c r="AC224" s="8">
        <v>221</v>
      </c>
      <c r="AD224" s="8">
        <f>[1]节奏总纲!AD224</f>
        <v>77.942312709427185</v>
      </c>
      <c r="AE224" s="8">
        <f>[1]节奏总纲!AE224</f>
        <v>79.994335665275713</v>
      </c>
      <c r="AF224" s="8">
        <f>[1]节奏总纲!AF224</f>
        <v>82.963446482481729</v>
      </c>
      <c r="AG224" s="8">
        <f>[1]节奏总纲!AG224</f>
        <v>87.627034736560347</v>
      </c>
      <c r="AH224" s="8">
        <f>[1]节奏总纲!AH224</f>
        <v>96.85985417475716</v>
      </c>
      <c r="AZ224" s="8">
        <v>221</v>
      </c>
      <c r="BA224" s="8">
        <f>[1]节奏总纲!BA224</f>
        <v>43.359708343333942</v>
      </c>
      <c r="BB224" s="8">
        <f>[1]节奏总纲!BB224</f>
        <v>44.875893857741268</v>
      </c>
      <c r="BC224" s="8">
        <f>[1]节奏总纲!BC224</f>
        <v>46.818224976578939</v>
      </c>
      <c r="BD224" s="8">
        <f>[1]节奏总纲!BD224</f>
        <v>49.55715763720923</v>
      </c>
      <c r="BE224" s="8">
        <f>[1]节奏总纲!BE224</f>
        <v>54.266565843873799</v>
      </c>
    </row>
    <row r="225" spans="29:57" x14ac:dyDescent="0.15">
      <c r="AC225" s="8">
        <v>222</v>
      </c>
      <c r="AD225" s="8">
        <f>[1]节奏总纲!AD225</f>
        <v>78.008693431404168</v>
      </c>
      <c r="AE225" s="8">
        <f>[1]节奏总纲!AE225</f>
        <v>80.05990507131493</v>
      </c>
      <c r="AF225" s="8">
        <f>[1]节奏总纲!AF225</f>
        <v>83.028328094754301</v>
      </c>
      <c r="AG225" s="8">
        <f>[1]节奏总纲!AG225</f>
        <v>87.701513632632683</v>
      </c>
      <c r="AH225" s="8">
        <f>[1]节奏总纲!AH225</f>
        <v>96.920664284682516</v>
      </c>
      <c r="AZ225" s="8">
        <v>222</v>
      </c>
      <c r="BA225" s="8">
        <f>[1]节奏总纲!BA225</f>
        <v>43.389665710081658</v>
      </c>
      <c r="BB225" s="8">
        <f>[1]节奏总纲!BB225</f>
        <v>44.908213165621142</v>
      </c>
      <c r="BC225" s="8">
        <f>[1]节奏总纲!BC225</f>
        <v>46.850331714610157</v>
      </c>
      <c r="BD225" s="8">
        <f>[1]节奏总纲!BD225</f>
        <v>49.588147305704041</v>
      </c>
      <c r="BE225" s="8">
        <f>[1]节奏总纲!BE225</f>
        <v>54.296331840469833</v>
      </c>
    </row>
    <row r="226" spans="29:57" x14ac:dyDescent="0.15">
      <c r="AC226" s="8">
        <v>223</v>
      </c>
      <c r="AD226" s="8">
        <f>[1]节奏总纲!AD226</f>
        <v>78.071211008105138</v>
      </c>
      <c r="AE226" s="8">
        <f>[1]节奏总纲!AE226</f>
        <v>80.125375094609936</v>
      </c>
      <c r="AF226" s="8">
        <f>[1]节奏总纲!AF226</f>
        <v>83.091955037632331</v>
      </c>
      <c r="AG226" s="8">
        <f>[1]节奏总纲!AG226</f>
        <v>87.775992528705018</v>
      </c>
      <c r="AH226" s="8">
        <f>[1]节奏总纲!AH226</f>
        <v>96.981474394607886</v>
      </c>
      <c r="AZ226" s="8">
        <v>223</v>
      </c>
      <c r="BA226" s="8">
        <f>[1]节奏总纲!BA226</f>
        <v>43.419623076829374</v>
      </c>
      <c r="BB226" s="8">
        <f>[1]节奏总纲!BB226</f>
        <v>44.940532473501023</v>
      </c>
      <c r="BC226" s="8">
        <f>[1]节奏总纲!BC226</f>
        <v>46.882438452641367</v>
      </c>
      <c r="BD226" s="8">
        <f>[1]节奏总纲!BD226</f>
        <v>49.619136974198845</v>
      </c>
      <c r="BE226" s="8">
        <f>[1]节奏总纲!BE226</f>
        <v>54.326097837065859</v>
      </c>
    </row>
    <row r="227" spans="29:57" x14ac:dyDescent="0.15">
      <c r="AC227" s="8">
        <v>224</v>
      </c>
      <c r="AD227" s="8">
        <f>[1]节奏总纲!AD227</f>
        <v>78.133728584806107</v>
      </c>
      <c r="AE227" s="8">
        <f>[1]节奏总纲!AE227</f>
        <v>80.190845117904942</v>
      </c>
      <c r="AF227" s="8">
        <f>[1]节奏总纲!AF227</f>
        <v>83.155581980510348</v>
      </c>
      <c r="AG227" s="8">
        <f>[1]节奏总纲!AG227</f>
        <v>87.850471424777368</v>
      </c>
      <c r="AH227" s="8">
        <f>[1]节奏总纲!AH227</f>
        <v>97.03979962522213</v>
      </c>
      <c r="AZ227" s="8">
        <v>224</v>
      </c>
      <c r="BA227" s="8">
        <f>[1]节奏总纲!BA227</f>
        <v>43.449580443577091</v>
      </c>
      <c r="BB227" s="8">
        <f>[1]节奏总纲!BB227</f>
        <v>44.972851781380903</v>
      </c>
      <c r="BC227" s="8">
        <f>[1]节奏总纲!BC227</f>
        <v>46.914545190672577</v>
      </c>
      <c r="BD227" s="8">
        <f>[1]节奏总纲!BD227</f>
        <v>49.65012664269365</v>
      </c>
      <c r="BE227" s="8">
        <f>[1]节奏总纲!BE227</f>
        <v>54.355863833661893</v>
      </c>
    </row>
    <row r="228" spans="29:57" x14ac:dyDescent="0.15">
      <c r="AC228" s="8">
        <v>225</v>
      </c>
      <c r="AD228" s="8">
        <f>[1]节奏总纲!AD228</f>
        <v>78.196246161507091</v>
      </c>
      <c r="AE228" s="8">
        <f>[1]节奏总纲!AE228</f>
        <v>80.256315141199948</v>
      </c>
      <c r="AF228" s="8">
        <f>[1]节奏总纲!AF228</f>
        <v>83.219208923388379</v>
      </c>
      <c r="AG228" s="8">
        <f>[1]节奏总纲!AG228</f>
        <v>87.924950320849703</v>
      </c>
      <c r="AH228" s="8">
        <f>[1]节奏总纲!AH228</f>
        <v>97.097036185315744</v>
      </c>
      <c r="AZ228" s="8">
        <v>225</v>
      </c>
      <c r="BA228" s="8">
        <f>[1]节奏总纲!BA228</f>
        <v>43.479537810324814</v>
      </c>
      <c r="BB228" s="8">
        <f>[1]节奏总纲!BB228</f>
        <v>45.004463376644416</v>
      </c>
      <c r="BC228" s="8">
        <f>[1]节奏总纲!BC228</f>
        <v>46.946651928703794</v>
      </c>
      <c r="BD228" s="8">
        <f>[1]节奏总纲!BD228</f>
        <v>49.681116311188454</v>
      </c>
      <c r="BE228" s="8">
        <f>[1]节奏总纲!BE228</f>
        <v>54.385629830257926</v>
      </c>
    </row>
    <row r="229" spans="29:57" x14ac:dyDescent="0.15">
      <c r="AC229" s="8">
        <v>226</v>
      </c>
      <c r="AD229" s="8">
        <f>[1]节奏总纲!AD229</f>
        <v>78.25876373820806</v>
      </c>
      <c r="AE229" s="8">
        <f>[1]节奏总纲!AE229</f>
        <v>80.321785164494941</v>
      </c>
      <c r="AF229" s="8">
        <f>[1]节奏总纲!AF229</f>
        <v>83.282835866266396</v>
      </c>
      <c r="AG229" s="8">
        <f>[1]节奏总纲!AG229</f>
        <v>87.999429216922039</v>
      </c>
      <c r="AH229" s="8">
        <f>[1]节奏总纲!AH229</f>
        <v>97.154272745409358</v>
      </c>
      <c r="AZ229" s="8">
        <v>226</v>
      </c>
      <c r="BA229" s="8">
        <f>[1]节奏总纲!BA229</f>
        <v>43.50949517707253</v>
      </c>
      <c r="BB229" s="8">
        <f>[1]节奏总纲!BB229</f>
        <v>45.032359480672049</v>
      </c>
      <c r="BC229" s="8">
        <f>[1]节奏总纲!BC229</f>
        <v>46.978758666735004</v>
      </c>
      <c r="BD229" s="8">
        <f>[1]节奏总纲!BD229</f>
        <v>49.712105979683258</v>
      </c>
      <c r="BE229" s="8">
        <f>[1]节奏总纲!BE229</f>
        <v>54.415395826853953</v>
      </c>
    </row>
    <row r="230" spans="29:57" x14ac:dyDescent="0.15">
      <c r="AC230" s="8">
        <v>227</v>
      </c>
      <c r="AD230" s="8">
        <f>[1]节奏总纲!AD230</f>
        <v>78.321281314909029</v>
      </c>
      <c r="AE230" s="8">
        <f>[1]节奏总纲!AE230</f>
        <v>80.387255187789947</v>
      </c>
      <c r="AF230" s="8">
        <f>[1]节奏总纲!AF230</f>
        <v>83.346462809144427</v>
      </c>
      <c r="AG230" s="8">
        <f>[1]节奏总纲!AG230</f>
        <v>88.069378113045531</v>
      </c>
      <c r="AH230" s="8">
        <f>[1]节奏总纲!AH230</f>
        <v>97.211509305502972</v>
      </c>
      <c r="AZ230" s="8">
        <v>227</v>
      </c>
      <c r="BA230" s="8">
        <f>[1]节奏总纲!BA230</f>
        <v>43.539452543820246</v>
      </c>
      <c r="BB230" s="8">
        <f>[1]节奏总纲!BB230</f>
        <v>45.060255584699682</v>
      </c>
      <c r="BC230" s="8">
        <f>[1]节奏总纲!BC230</f>
        <v>47.009379755645142</v>
      </c>
      <c r="BD230" s="8">
        <f>[1]节奏总纲!BD230</f>
        <v>49.743095648178063</v>
      </c>
      <c r="BE230" s="8">
        <f>[1]节奏总纲!BE230</f>
        <v>54.445161823449986</v>
      </c>
    </row>
    <row r="231" spans="29:57" x14ac:dyDescent="0.15">
      <c r="AC231" s="8">
        <v>228</v>
      </c>
      <c r="AD231" s="8">
        <f>[1]节奏总纲!AD231</f>
        <v>78.383798891610013</v>
      </c>
      <c r="AE231" s="8">
        <f>[1]节奏总纲!AE231</f>
        <v>80.452725211084953</v>
      </c>
      <c r="AF231" s="8">
        <f>[1]节奏总纲!AF231</f>
        <v>83.410089752022458</v>
      </c>
      <c r="AG231" s="8">
        <f>[1]节奏总纲!AG231</f>
        <v>88.139292024548126</v>
      </c>
      <c r="AH231" s="8">
        <f>[1]节奏总纲!AH231</f>
        <v>97.268745865596571</v>
      </c>
      <c r="AZ231" s="8">
        <v>228</v>
      </c>
      <c r="BA231" s="8">
        <f>[1]节奏总纲!BA231</f>
        <v>43.569409910567963</v>
      </c>
      <c r="BB231" s="8">
        <f>[1]节奏总纲!BB231</f>
        <v>45.088151688727308</v>
      </c>
      <c r="BC231" s="8">
        <f>[1]节奏总纲!BC231</f>
        <v>47.037096473409001</v>
      </c>
      <c r="BD231" s="8">
        <f>[1]节奏总纲!BD231</f>
        <v>49.774085316672867</v>
      </c>
      <c r="BE231" s="8">
        <f>[1]节奏总纲!BE231</f>
        <v>54.47492782004602</v>
      </c>
    </row>
    <row r="232" spans="29:57" x14ac:dyDescent="0.15">
      <c r="AC232" s="8">
        <v>229</v>
      </c>
      <c r="AD232" s="8">
        <f>[1]节奏总纲!AD232</f>
        <v>78.446316468310982</v>
      </c>
      <c r="AE232" s="8">
        <f>[1]节奏总纲!AE232</f>
        <v>80.518195234379959</v>
      </c>
      <c r="AF232" s="8">
        <f>[1]节奏总纲!AF232</f>
        <v>83.473716694900475</v>
      </c>
      <c r="AG232" s="8">
        <f>[1]节奏总纲!AG232</f>
        <v>88.209205936050708</v>
      </c>
      <c r="AH232" s="8">
        <f>[1]节奏总纲!AH232</f>
        <v>97.325982425690185</v>
      </c>
      <c r="AZ232" s="8">
        <v>229</v>
      </c>
      <c r="BA232" s="8">
        <f>[1]节奏总纲!BA232</f>
        <v>43.599367277315686</v>
      </c>
      <c r="BB232" s="8">
        <f>[1]节奏总纲!BB232</f>
        <v>45.116047792754941</v>
      </c>
      <c r="BC232" s="8">
        <f>[1]节奏总纲!BC232</f>
        <v>47.06481319117286</v>
      </c>
      <c r="BD232" s="8">
        <f>[1]节奏总纲!BD232</f>
        <v>49.805074985167678</v>
      </c>
      <c r="BE232" s="8">
        <f>[1]节奏总纲!BE232</f>
        <v>54.504693816642046</v>
      </c>
    </row>
    <row r="233" spans="29:57" x14ac:dyDescent="0.15">
      <c r="AC233" s="8">
        <v>230</v>
      </c>
      <c r="AD233" s="8">
        <f>[1]节奏总纲!AD233</f>
        <v>78.508834045011952</v>
      </c>
      <c r="AE233" s="8">
        <f>[1]节奏总纲!AE233</f>
        <v>80.583665257674966</v>
      </c>
      <c r="AF233" s="8">
        <f>[1]节奏总纲!AF233</f>
        <v>83.537343637778505</v>
      </c>
      <c r="AG233" s="8">
        <f>[1]节奏总纲!AG233</f>
        <v>88.279119847553304</v>
      </c>
      <c r="AH233" s="8">
        <f>[1]节奏总纲!AH233</f>
        <v>97.383218985783799</v>
      </c>
      <c r="AZ233" s="8">
        <v>230</v>
      </c>
      <c r="BA233" s="8">
        <f>[1]节奏总纲!BA233</f>
        <v>43.629324644063402</v>
      </c>
      <c r="BB233" s="8">
        <f>[1]节奏总纲!BB233</f>
        <v>45.143943896782567</v>
      </c>
      <c r="BC233" s="8">
        <f>[1]节奏总纲!BC233</f>
        <v>47.092529908936719</v>
      </c>
      <c r="BD233" s="8">
        <f>[1]节奏总纲!BD233</f>
        <v>49.836064653662483</v>
      </c>
      <c r="BE233" s="8">
        <f>[1]节奏总纲!BE233</f>
        <v>54.53445981323808</v>
      </c>
    </row>
    <row r="234" spans="29:57" x14ac:dyDescent="0.15">
      <c r="AC234" s="8">
        <v>231</v>
      </c>
      <c r="AD234" s="8">
        <f>[1]节奏总纲!AD234</f>
        <v>78.571351621712921</v>
      </c>
      <c r="AE234" s="8">
        <f>[1]节奏总纲!AE234</f>
        <v>80.649135280969972</v>
      </c>
      <c r="AF234" s="8">
        <f>[1]节奏总纲!AF234</f>
        <v>83.600970580656536</v>
      </c>
      <c r="AG234" s="8">
        <f>[1]节奏总纲!AG234</f>
        <v>88.349033759055899</v>
      </c>
      <c r="AH234" s="8">
        <f>[1]节奏总纲!AH234</f>
        <v>97.440455545877413</v>
      </c>
      <c r="AZ234" s="8">
        <v>231</v>
      </c>
      <c r="BA234" s="8">
        <f>[1]节奏总纲!BA234</f>
        <v>43.659282010811118</v>
      </c>
      <c r="BB234" s="8">
        <f>[1]节奏总纲!BB234</f>
        <v>45.171840000810199</v>
      </c>
      <c r="BC234" s="8">
        <f>[1]节奏总纲!BC234</f>
        <v>47.120246626700578</v>
      </c>
      <c r="BD234" s="8">
        <f>[1]节奏总纲!BD234</f>
        <v>49.867054322157287</v>
      </c>
      <c r="BE234" s="8">
        <f>[1]节奏总纲!BE234</f>
        <v>54.564225809834106</v>
      </c>
    </row>
    <row r="235" spans="29:57" x14ac:dyDescent="0.15">
      <c r="AC235" s="8">
        <v>232</v>
      </c>
      <c r="AD235" s="8">
        <f>[1]节奏总纲!AD235</f>
        <v>78.633869198413905</v>
      </c>
      <c r="AE235" s="8">
        <f>[1]节奏总纲!AE235</f>
        <v>80.714605304264978</v>
      </c>
      <c r="AF235" s="8">
        <f>[1]节奏总纲!AF235</f>
        <v>83.664597523534553</v>
      </c>
      <c r="AG235" s="8">
        <f>[1]节奏总纲!AG235</f>
        <v>88.418947670558495</v>
      </c>
      <c r="AH235" s="8">
        <f>[1]节奏总纲!AH235</f>
        <v>97.497692105971026</v>
      </c>
      <c r="AZ235" s="8">
        <v>232</v>
      </c>
      <c r="BA235" s="8">
        <f>[1]节奏总纲!BA235</f>
        <v>43.689239377558835</v>
      </c>
      <c r="BB235" s="8">
        <f>[1]节奏总纲!BB235</f>
        <v>45.199736104837825</v>
      </c>
      <c r="BC235" s="8">
        <f>[1]节奏总纲!BC235</f>
        <v>47.147963344464429</v>
      </c>
      <c r="BD235" s="8">
        <f>[1]节奏总纲!BD235</f>
        <v>49.898043990652091</v>
      </c>
      <c r="BE235" s="8">
        <f>[1]节奏总纲!BE235</f>
        <v>54.593991806430139</v>
      </c>
    </row>
    <row r="236" spans="29:57" x14ac:dyDescent="0.15">
      <c r="AC236" s="8">
        <v>233</v>
      </c>
      <c r="AD236" s="8">
        <f>[1]节奏总纲!AD236</f>
        <v>78.696386775114874</v>
      </c>
      <c r="AE236" s="8">
        <f>[1]节奏总纲!AE236</f>
        <v>80.78007532755997</v>
      </c>
      <c r="AF236" s="8">
        <f>[1]节奏总纲!AF236</f>
        <v>83.728224466412584</v>
      </c>
      <c r="AG236" s="8">
        <f>[1]节奏总纲!AG236</f>
        <v>88.488861582061077</v>
      </c>
      <c r="AH236" s="8">
        <f>[1]节奏总纲!AH236</f>
        <v>97.554928666064626</v>
      </c>
      <c r="AZ236" s="8">
        <v>233</v>
      </c>
      <c r="BA236" s="8">
        <f>[1]节奏总纲!BA236</f>
        <v>43.719196744306558</v>
      </c>
      <c r="BB236" s="8">
        <f>[1]节奏总纲!BB236</f>
        <v>45.227632208865458</v>
      </c>
      <c r="BC236" s="8">
        <f>[1]节奏总纲!BC236</f>
        <v>47.175680062228288</v>
      </c>
      <c r="BD236" s="8">
        <f>[1]节奏总纲!BD236</f>
        <v>49.929033659146896</v>
      </c>
      <c r="BE236" s="8">
        <f>[1]节奏总纲!BE236</f>
        <v>54.623757803026173</v>
      </c>
    </row>
    <row r="237" spans="29:57" x14ac:dyDescent="0.15">
      <c r="AC237" s="8">
        <v>234</v>
      </c>
      <c r="AD237" s="8">
        <f>[1]节奏总纲!AD237</f>
        <v>78.758904351815843</v>
      </c>
      <c r="AE237" s="8">
        <f>[1]节奏总纲!AE237</f>
        <v>80.845545350854977</v>
      </c>
      <c r="AF237" s="8">
        <f>[1]节奏总纲!AF237</f>
        <v>83.791851409290615</v>
      </c>
      <c r="AG237" s="8">
        <f>[1]节奏总纲!AG237</f>
        <v>88.558775493563672</v>
      </c>
      <c r="AH237" s="8">
        <f>[1]节奏总纲!AH237</f>
        <v>97.61216522615824</v>
      </c>
      <c r="AZ237" s="8">
        <v>234</v>
      </c>
      <c r="BA237" s="8">
        <f>[1]节奏总纲!BA237</f>
        <v>43.749154111054274</v>
      </c>
      <c r="BB237" s="8">
        <f>[1]节奏总纲!BB237</f>
        <v>45.255528312893091</v>
      </c>
      <c r="BC237" s="8">
        <f>[1]节奏总纲!BC237</f>
        <v>47.203396779992147</v>
      </c>
      <c r="BD237" s="8">
        <f>[1]节奏总纲!BD237</f>
        <v>49.9600233276417</v>
      </c>
      <c r="BE237" s="8">
        <f>[1]节奏总纲!BE237</f>
        <v>54.653523799622199</v>
      </c>
    </row>
    <row r="238" spans="29:57" x14ac:dyDescent="0.15">
      <c r="AC238" s="8">
        <v>235</v>
      </c>
      <c r="AD238" s="8">
        <f>[1]节奏总纲!AD238</f>
        <v>78.821421928516827</v>
      </c>
      <c r="AE238" s="8">
        <f>[1]节奏总纲!AE238</f>
        <v>80.911015374149983</v>
      </c>
      <c r="AF238" s="8">
        <f>[1]节奏总纲!AF238</f>
        <v>83.855478352168632</v>
      </c>
      <c r="AG238" s="8">
        <f>[1]节奏总纲!AG238</f>
        <v>88.628689405066268</v>
      </c>
      <c r="AH238" s="8">
        <f>[1]节奏总纲!AH238</f>
        <v>97.669401786251854</v>
      </c>
      <c r="AZ238" s="8">
        <v>235</v>
      </c>
      <c r="BA238" s="8">
        <f>[1]节奏总纲!BA238</f>
        <v>43.77911147780199</v>
      </c>
      <c r="BB238" s="8">
        <f>[1]节奏总纲!BB238</f>
        <v>45.283424416920717</v>
      </c>
      <c r="BC238" s="8">
        <f>[1]节奏总纲!BC238</f>
        <v>47.231113497756006</v>
      </c>
      <c r="BD238" s="8">
        <f>[1]节奏总纲!BD238</f>
        <v>49.991012996136504</v>
      </c>
      <c r="BE238" s="8">
        <f>[1]节奏总纲!BE238</f>
        <v>54.683289796218233</v>
      </c>
    </row>
    <row r="239" spans="29:57" x14ac:dyDescent="0.15">
      <c r="AC239" s="8">
        <v>236</v>
      </c>
      <c r="AD239" s="8">
        <f>[1]节奏总纲!AD239</f>
        <v>78.883939505217796</v>
      </c>
      <c r="AE239" s="8">
        <f>[1]节奏总纲!AE239</f>
        <v>80.976485397444989</v>
      </c>
      <c r="AF239" s="8">
        <f>[1]节奏总纲!AF239</f>
        <v>83.919105295046663</v>
      </c>
      <c r="AG239" s="8">
        <f>[1]节奏总纲!AG239</f>
        <v>88.698603316568864</v>
      </c>
      <c r="AH239" s="8">
        <f>[1]节奏总纲!AH239</f>
        <v>97.726638346345467</v>
      </c>
      <c r="AZ239" s="8">
        <v>236</v>
      </c>
      <c r="BA239" s="8">
        <f>[1]节奏总纲!BA239</f>
        <v>43.809068844549707</v>
      </c>
      <c r="BB239" s="8">
        <f>[1]节奏总纲!BB239</f>
        <v>45.31132052094835</v>
      </c>
      <c r="BC239" s="8">
        <f>[1]节奏总纲!BC239</f>
        <v>47.258830215519865</v>
      </c>
      <c r="BD239" s="8">
        <f>[1]节奏总纲!BD239</f>
        <v>50.018998195299922</v>
      </c>
      <c r="BE239" s="8">
        <f>[1]节奏总纲!BE239</f>
        <v>54.713055792814259</v>
      </c>
    </row>
    <row r="240" spans="29:57" x14ac:dyDescent="0.15">
      <c r="AC240" s="8">
        <v>237</v>
      </c>
      <c r="AD240" s="8">
        <f>[1]节奏总纲!AD240</f>
        <v>78.946457081918766</v>
      </c>
      <c r="AE240" s="8">
        <f>[1]节奏总纲!AE240</f>
        <v>81.038163244467697</v>
      </c>
      <c r="AF240" s="8">
        <f>[1]节奏总纲!AF240</f>
        <v>83.982732237924694</v>
      </c>
      <c r="AG240" s="8">
        <f>[1]节奏总纲!AG240</f>
        <v>88.768517228071445</v>
      </c>
      <c r="AH240" s="8">
        <f>[1]节奏总纲!AH240</f>
        <v>97.783874906439081</v>
      </c>
      <c r="AZ240" s="8">
        <v>237</v>
      </c>
      <c r="BA240" s="8">
        <f>[1]节奏总纲!BA240</f>
        <v>43.83902621129743</v>
      </c>
      <c r="BB240" s="8">
        <f>[1]节奏总纲!BB240</f>
        <v>45.339216624975975</v>
      </c>
      <c r="BC240" s="8">
        <f>[1]节奏总纲!BC240</f>
        <v>47.286546933283724</v>
      </c>
      <c r="BD240" s="8">
        <f>[1]节奏总纲!BD240</f>
        <v>50.045756216849099</v>
      </c>
      <c r="BE240" s="8">
        <f>[1]节奏总纲!BE240</f>
        <v>54.742821789410293</v>
      </c>
    </row>
    <row r="241" spans="29:57" x14ac:dyDescent="0.15">
      <c r="AC241" s="8">
        <v>238</v>
      </c>
      <c r="AD241" s="8">
        <f>[1]节奏总纲!AD241</f>
        <v>79.008373652580005</v>
      </c>
      <c r="AE241" s="8">
        <f>[1]节奏总纲!AE241</f>
        <v>81.097715704203424</v>
      </c>
      <c r="AF241" s="8">
        <f>[1]节奏总纲!AF241</f>
        <v>84.043767921022209</v>
      </c>
      <c r="AG241" s="8">
        <f>[1]节奏总纲!AG241</f>
        <v>88.838431139574041</v>
      </c>
      <c r="AH241" s="8">
        <f>[1]节奏总纲!AH241</f>
        <v>97.841111466532681</v>
      </c>
      <c r="AZ241" s="8">
        <v>238</v>
      </c>
      <c r="BA241" s="8">
        <f>[1]节奏总纲!BA241</f>
        <v>43.868983578045146</v>
      </c>
      <c r="BB241" s="8">
        <f>[1]节奏总纲!BB241</f>
        <v>45.367112729003608</v>
      </c>
      <c r="BC241" s="8">
        <f>[1]节奏总纲!BC241</f>
        <v>47.314263651047582</v>
      </c>
      <c r="BD241" s="8">
        <f>[1]节奏总纲!BD241</f>
        <v>50.072514238398277</v>
      </c>
      <c r="BE241" s="8">
        <f>[1]节奏总纲!BE241</f>
        <v>54.772587786006326</v>
      </c>
    </row>
    <row r="242" spans="29:57" x14ac:dyDescent="0.15">
      <c r="AC242" s="8">
        <v>239</v>
      </c>
      <c r="AD242" s="8">
        <f>[1]节奏总纲!AD242</f>
        <v>79.066704614192943</v>
      </c>
      <c r="AE242" s="8">
        <f>[1]节奏总纲!AE242</f>
        <v>81.157268163939136</v>
      </c>
      <c r="AF242" s="8">
        <f>[1]节奏总纲!AF242</f>
        <v>84.103838417578672</v>
      </c>
      <c r="AG242" s="8">
        <f>[1]节奏总纲!AG242</f>
        <v>88.908345051076637</v>
      </c>
      <c r="AH242" s="8">
        <f>[1]节奏总纲!AH242</f>
        <v>97.898348026626294</v>
      </c>
      <c r="AZ242" s="8">
        <v>239</v>
      </c>
      <c r="BA242" s="8">
        <f>[1]节奏总纲!BA242</f>
        <v>43.898940944792862</v>
      </c>
      <c r="BB242" s="8">
        <f>[1]节奏总纲!BB242</f>
        <v>45.395008833031234</v>
      </c>
      <c r="BC242" s="8">
        <f>[1]节奏总纲!BC242</f>
        <v>47.341980368811441</v>
      </c>
      <c r="BD242" s="8">
        <f>[1]节奏总纲!BD242</f>
        <v>50.099272259947462</v>
      </c>
      <c r="BE242" s="8">
        <f>[1]节奏总纲!BE242</f>
        <v>54.802353782602353</v>
      </c>
    </row>
    <row r="243" spans="29:57" x14ac:dyDescent="0.15">
      <c r="AC243" s="8">
        <v>240</v>
      </c>
      <c r="AD243" s="8">
        <f>[1]节奏总纲!AD243</f>
        <v>79.125035575805882</v>
      </c>
      <c r="AE243" s="8">
        <f>[1]节奏总纲!AE243</f>
        <v>81.216820623674849</v>
      </c>
      <c r="AF243" s="8">
        <f>[1]节奏总纲!AF243</f>
        <v>84.163908914135135</v>
      </c>
      <c r="AG243" s="8">
        <f>[1]节奏总纲!AG243</f>
        <v>88.978258962579233</v>
      </c>
      <c r="AH243" s="8">
        <f>[1]节奏总纲!AH243</f>
        <v>97.955584586719908</v>
      </c>
      <c r="AZ243" s="8">
        <v>240</v>
      </c>
      <c r="BA243" s="8">
        <f>[1]节奏总纲!BA243</f>
        <v>43.928898311540586</v>
      </c>
      <c r="BB243" s="8">
        <f>[1]节奏总纲!BB243</f>
        <v>45.422904937058867</v>
      </c>
      <c r="BC243" s="8">
        <f>[1]节奏总纲!BC243</f>
        <v>47.3696970865753</v>
      </c>
      <c r="BD243" s="8">
        <f>[1]节奏总纲!BD243</f>
        <v>50.126030281496639</v>
      </c>
      <c r="BE243" s="8">
        <f>[1]节奏总纲!BE243</f>
        <v>54.832119779198386</v>
      </c>
    </row>
    <row r="244" spans="29:57" x14ac:dyDescent="0.15">
      <c r="AC244" s="8">
        <v>241</v>
      </c>
      <c r="AD244" s="8">
        <f>[1]节奏总纲!AD244</f>
        <v>79.18336653741882</v>
      </c>
      <c r="AE244" s="8">
        <f>[1]节奏总纲!AE244</f>
        <v>81.276373083410562</v>
      </c>
      <c r="AF244" s="8">
        <f>[1]节奏总纲!AF244</f>
        <v>84.223979410691598</v>
      </c>
      <c r="AG244" s="8">
        <f>[1]节奏总纲!AG244</f>
        <v>89.047272179270863</v>
      </c>
      <c r="AH244" s="8">
        <f>[1]节奏总纲!AH244</f>
        <v>98.013314854852808</v>
      </c>
      <c r="AZ244" s="8">
        <v>241</v>
      </c>
      <c r="BA244" s="8">
        <f>[1]节奏总纲!BA244</f>
        <v>43.958855678288302</v>
      </c>
      <c r="BB244" s="8">
        <f>[1]节奏总纲!BB244</f>
        <v>45.450801041086493</v>
      </c>
      <c r="BC244" s="8">
        <f>[1]节奏总纲!BC244</f>
        <v>47.397413804339159</v>
      </c>
      <c r="BD244" s="8">
        <f>[1]节奏总纲!BD244</f>
        <v>50.152788303045817</v>
      </c>
      <c r="BE244" s="8">
        <f>[1]节奏总纲!BE244</f>
        <v>54.86188577579442</v>
      </c>
    </row>
    <row r="245" spans="29:57" x14ac:dyDescent="0.15">
      <c r="AC245" s="8">
        <v>242</v>
      </c>
      <c r="AD245" s="8">
        <f>[1]节奏总纲!AD245</f>
        <v>79.241697499031773</v>
      </c>
      <c r="AE245" s="8">
        <f>[1]节奏总纲!AE245</f>
        <v>81.335925543146274</v>
      </c>
      <c r="AF245" s="8">
        <f>[1]节奏总纲!AF245</f>
        <v>84.284049907248061</v>
      </c>
      <c r="AG245" s="8">
        <f>[1]节奏总纲!AG245</f>
        <v>89.11587890081428</v>
      </c>
      <c r="AH245" s="8">
        <f>[1]节奏总纲!AH245</f>
        <v>98.072755441643167</v>
      </c>
      <c r="AZ245" s="8">
        <v>242</v>
      </c>
      <c r="BA245" s="8">
        <f>[1]节奏总纲!BA245</f>
        <v>43.988813045036018</v>
      </c>
      <c r="BB245" s="8">
        <f>[1]节奏总纲!BB245</f>
        <v>45.478697145114126</v>
      </c>
      <c r="BC245" s="8">
        <f>[1]节奏总纲!BC245</f>
        <v>47.425130522103018</v>
      </c>
      <c r="BD245" s="8">
        <f>[1]节奏总纲!BD245</f>
        <v>50.179546324595002</v>
      </c>
      <c r="BE245" s="8">
        <f>[1]节奏总纲!BE245</f>
        <v>54.891651772390446</v>
      </c>
    </row>
    <row r="246" spans="29:57" x14ac:dyDescent="0.15">
      <c r="AC246" s="8">
        <v>243</v>
      </c>
      <c r="AD246" s="8">
        <f>[1]节奏总纲!AD246</f>
        <v>79.300028460644711</v>
      </c>
      <c r="AE246" s="8">
        <f>[1]节奏总纲!AE246</f>
        <v>81.395478002882001</v>
      </c>
      <c r="AF246" s="8">
        <f>[1]节奏总纲!AF246</f>
        <v>84.344120403804524</v>
      </c>
      <c r="AG246" s="8">
        <f>[1]节奏总纲!AG246</f>
        <v>89.184485622357698</v>
      </c>
      <c r="AH246" s="8">
        <f>[1]节奏总纲!AH246</f>
        <v>98.132196028433526</v>
      </c>
      <c r="AZ246" s="8">
        <v>243</v>
      </c>
      <c r="BA246" s="8">
        <f>[1]节奏总纲!BA246</f>
        <v>44.016200268136501</v>
      </c>
      <c r="BB246" s="8">
        <f>[1]节奏总纲!BB246</f>
        <v>45.506593249141758</v>
      </c>
      <c r="BC246" s="8">
        <f>[1]节奏总纲!BC246</f>
        <v>47.452847239866877</v>
      </c>
      <c r="BD246" s="8">
        <f>[1]节奏总纲!BD246</f>
        <v>50.206304346144179</v>
      </c>
      <c r="BE246" s="8">
        <f>[1]节奏总纲!BE246</f>
        <v>54.92141776898648</v>
      </c>
    </row>
    <row r="247" spans="29:57" x14ac:dyDescent="0.15">
      <c r="AC247" s="8">
        <v>244</v>
      </c>
      <c r="AD247" s="8">
        <f>[1]节奏总纲!AD247</f>
        <v>79.358359422257649</v>
      </c>
      <c r="AE247" s="8">
        <f>[1]节奏总纲!AE247</f>
        <v>81.455030462617714</v>
      </c>
      <c r="AF247" s="8">
        <f>[1]节奏总纲!AF247</f>
        <v>84.404190900360987</v>
      </c>
      <c r="AG247" s="8">
        <f>[1]节奏总纲!AG247</f>
        <v>89.253092343901116</v>
      </c>
      <c r="AH247" s="8">
        <f>[1]节奏总纲!AH247</f>
        <v>98.191636615223871</v>
      </c>
      <c r="AZ247" s="8">
        <v>244</v>
      </c>
      <c r="BA247" s="8">
        <f>[1]节奏总纲!BA247</f>
        <v>44.042055714440401</v>
      </c>
      <c r="BB247" s="8">
        <f>[1]节奏总纲!BB247</f>
        <v>45.534489353169384</v>
      </c>
      <c r="BC247" s="8">
        <f>[1]节奏总纲!BC247</f>
        <v>47.480563957630736</v>
      </c>
      <c r="BD247" s="8">
        <f>[1]节奏总纲!BD247</f>
        <v>50.233062367693357</v>
      </c>
      <c r="BE247" s="8">
        <f>[1]节奏总纲!BE247</f>
        <v>54.951183765582506</v>
      </c>
    </row>
    <row r="248" spans="29:57" x14ac:dyDescent="0.15">
      <c r="AC248" s="8">
        <v>245</v>
      </c>
      <c r="AD248" s="8">
        <f>[1]节奏总纲!AD248</f>
        <v>79.416690383870588</v>
      </c>
      <c r="AE248" s="8">
        <f>[1]节奏总纲!AE248</f>
        <v>81.514582922353426</v>
      </c>
      <c r="AF248" s="8">
        <f>[1]节奏总纲!AF248</f>
        <v>84.46426139691745</v>
      </c>
      <c r="AG248" s="8">
        <f>[1]节奏总纲!AG248</f>
        <v>89.321699065444534</v>
      </c>
      <c r="AH248" s="8">
        <f>[1]节奏总纲!AH248</f>
        <v>98.25107720201423</v>
      </c>
      <c r="AZ248" s="8">
        <v>245</v>
      </c>
      <c r="BA248" s="8">
        <f>[1]节奏总纲!BA248</f>
        <v>44.067911160744309</v>
      </c>
      <c r="BB248" s="8">
        <f>[1]节奏总纲!BB248</f>
        <v>45.562385457197017</v>
      </c>
      <c r="BC248" s="8">
        <f>[1]节奏总纲!BC248</f>
        <v>47.508280675394595</v>
      </c>
      <c r="BD248" s="8">
        <f>[1]节奏总纲!BD248</f>
        <v>50.259820389242542</v>
      </c>
      <c r="BE248" s="8">
        <f>[1]节奏总纲!BE248</f>
        <v>54.98094976217854</v>
      </c>
    </row>
    <row r="249" spans="29:57" x14ac:dyDescent="0.15">
      <c r="AC249" s="8">
        <v>246</v>
      </c>
      <c r="AD249" s="8">
        <f>[1]节奏总纲!AD249</f>
        <v>79.475021345483526</v>
      </c>
      <c r="AE249" s="8">
        <f>[1]节奏总纲!AE249</f>
        <v>81.574135382089139</v>
      </c>
      <c r="AF249" s="8">
        <f>[1]节奏总纲!AF249</f>
        <v>84.524331893473914</v>
      </c>
      <c r="AG249" s="8">
        <f>[1]节奏总纲!AG249</f>
        <v>89.390305786987952</v>
      </c>
      <c r="AH249" s="8">
        <f>[1]节奏总纲!AH249</f>
        <v>98.310517788804589</v>
      </c>
      <c r="AZ249" s="8">
        <v>246</v>
      </c>
      <c r="BA249" s="8">
        <f>[1]节奏总纲!BA249</f>
        <v>44.093766607048209</v>
      </c>
      <c r="BB249" s="8">
        <f>[1]节奏总纲!BB249</f>
        <v>45.590281561224643</v>
      </c>
      <c r="BC249" s="8">
        <f>[1]节奏总纲!BC249</f>
        <v>47.535997393158453</v>
      </c>
      <c r="BD249" s="8">
        <f>[1]节奏总纲!BD249</f>
        <v>50.286578410791719</v>
      </c>
      <c r="BE249" s="8">
        <f>[1]节奏总纲!BE249</f>
        <v>55.009255535630842</v>
      </c>
    </row>
    <row r="250" spans="29:57" x14ac:dyDescent="0.15">
      <c r="AC250" s="8">
        <v>247</v>
      </c>
      <c r="AD250" s="8">
        <f>[1]节奏总纲!AD250</f>
        <v>79.533352307096465</v>
      </c>
      <c r="AE250" s="8">
        <f>[1]节奏总纲!AE250</f>
        <v>81.633687841824852</v>
      </c>
      <c r="AF250" s="8">
        <f>[1]节奏总纲!AF250</f>
        <v>84.584402390030377</v>
      </c>
      <c r="AG250" s="8">
        <f>[1]节奏总纲!AG250</f>
        <v>89.45891250853137</v>
      </c>
      <c r="AH250" s="8">
        <f>[1]节奏总纲!AH250</f>
        <v>98.369958375594933</v>
      </c>
      <c r="AZ250" s="8">
        <v>247</v>
      </c>
      <c r="BA250" s="8">
        <f>[1]节奏总纲!BA250</f>
        <v>44.11962205335211</v>
      </c>
      <c r="BB250" s="8">
        <f>[1]节奏总纲!BB250</f>
        <v>45.618177665252276</v>
      </c>
      <c r="BC250" s="8">
        <f>[1]节奏总纲!BC250</f>
        <v>47.563714110922312</v>
      </c>
      <c r="BD250" s="8">
        <f>[1]节奏总纲!BD250</f>
        <v>50.313336432340897</v>
      </c>
      <c r="BE250" s="8">
        <f>[1]节奏总纲!BE250</f>
        <v>55.034965356827627</v>
      </c>
    </row>
    <row r="251" spans="29:57" x14ac:dyDescent="0.15">
      <c r="AC251" s="8">
        <v>248</v>
      </c>
      <c r="AD251" s="8">
        <f>[1]节奏总纲!AD251</f>
        <v>79.591683268709417</v>
      </c>
      <c r="AE251" s="8">
        <f>[1]节奏总纲!AE251</f>
        <v>81.693240301560579</v>
      </c>
      <c r="AF251" s="8">
        <f>[1]节奏总纲!AF251</f>
        <v>84.64447288658684</v>
      </c>
      <c r="AG251" s="8">
        <f>[1]节奏总纲!AG251</f>
        <v>89.527519230074788</v>
      </c>
      <c r="AH251" s="8">
        <f>[1]节奏总纲!AH251</f>
        <v>98.429398962385292</v>
      </c>
      <c r="AZ251" s="8">
        <v>248</v>
      </c>
      <c r="BA251" s="8">
        <f>[1]节奏总纲!BA251</f>
        <v>44.145477499656018</v>
      </c>
      <c r="BB251" s="8">
        <f>[1]节奏总纲!BB251</f>
        <v>45.646073769279901</v>
      </c>
      <c r="BC251" s="8">
        <f>[1]节奏总纲!BC251</f>
        <v>47.591430828686171</v>
      </c>
      <c r="BD251" s="8">
        <f>[1]节奏总纲!BD251</f>
        <v>50.340094453890082</v>
      </c>
      <c r="BE251" s="8">
        <f>[1]节奏总纲!BE251</f>
        <v>55.060675178024418</v>
      </c>
    </row>
    <row r="252" spans="29:57" x14ac:dyDescent="0.15">
      <c r="AC252" s="8">
        <v>249</v>
      </c>
      <c r="AD252" s="8">
        <f>[1]节奏总纲!AD252</f>
        <v>79.650014230322356</v>
      </c>
      <c r="AE252" s="8">
        <f>[1]节奏总纲!AE252</f>
        <v>81.752792761296291</v>
      </c>
      <c r="AF252" s="8">
        <f>[1]节奏总纲!AF252</f>
        <v>84.704543383143317</v>
      </c>
      <c r="AG252" s="8">
        <f>[1]节奏总纲!AG252</f>
        <v>89.596125951618205</v>
      </c>
      <c r="AH252" s="8">
        <f>[1]节奏总纲!AH252</f>
        <v>98.488839549175651</v>
      </c>
      <c r="AZ252" s="8">
        <v>249</v>
      </c>
      <c r="BA252" s="8">
        <f>[1]节奏总纲!BA252</f>
        <v>44.171332945959918</v>
      </c>
      <c r="BB252" s="8">
        <f>[1]节奏总纲!BB252</f>
        <v>45.673969873307534</v>
      </c>
      <c r="BC252" s="8">
        <f>[1]节奏总纲!BC252</f>
        <v>47.61914754645003</v>
      </c>
      <c r="BD252" s="8">
        <f>[1]节奏总纲!BD252</f>
        <v>50.366852475439259</v>
      </c>
      <c r="BE252" s="8">
        <f>[1]节奏总纲!BE252</f>
        <v>55.086384999221202</v>
      </c>
    </row>
    <row r="253" spans="29:57" x14ac:dyDescent="0.15">
      <c r="AC253" s="8">
        <v>250</v>
      </c>
      <c r="AD253" s="8">
        <f>[1]节奏总纲!AD253</f>
        <v>79.708345191935294</v>
      </c>
      <c r="AE253" s="8">
        <f>[1]节奏总纲!AE253</f>
        <v>81.812345221032004</v>
      </c>
      <c r="AF253" s="8">
        <f>[1]节奏总纲!AF253</f>
        <v>84.76461387969978</v>
      </c>
      <c r="AG253" s="8">
        <f>[1]节奏总纲!AG253</f>
        <v>89.664732673161623</v>
      </c>
      <c r="AH253" s="8">
        <f>[1]节奏总纲!AH253</f>
        <v>98.548280135965996</v>
      </c>
      <c r="AZ253" s="8">
        <v>250</v>
      </c>
      <c r="BA253" s="8">
        <f>[1]节奏总纲!BA253</f>
        <v>44.197188392263818</v>
      </c>
      <c r="BB253" s="8">
        <f>[1]节奏总纲!BB253</f>
        <v>45.701865977335167</v>
      </c>
      <c r="BC253" s="8">
        <f>[1]节奏总纲!BC253</f>
        <v>47.646864264213889</v>
      </c>
      <c r="BD253" s="8">
        <f>[1]节奏总纲!BD253</f>
        <v>50.393610496988437</v>
      </c>
      <c r="BE253" s="8">
        <f>[1]节奏总纲!BE253</f>
        <v>55.112094820417994</v>
      </c>
    </row>
    <row r="254" spans="29:57" x14ac:dyDescent="0.15">
      <c r="AC254" s="8">
        <v>251</v>
      </c>
      <c r="AD254" s="8">
        <f>[1]节奏总纲!AD254</f>
        <v>79.766676153548232</v>
      </c>
      <c r="AE254" s="8">
        <f>[1]节奏总纲!AE254</f>
        <v>81.871897680767717</v>
      </c>
      <c r="AF254" s="8">
        <f>[1]节奏总纲!AF254</f>
        <v>84.824684376256243</v>
      </c>
      <c r="AG254" s="8">
        <f>[1]节奏总纲!AG254</f>
        <v>89.733339394705041</v>
      </c>
      <c r="AH254" s="8">
        <f>[1]节奏总纲!AH254</f>
        <v>98.607720722756355</v>
      </c>
      <c r="AZ254" s="8">
        <v>251</v>
      </c>
      <c r="BA254" s="8">
        <f>[1]节奏总纲!BA254</f>
        <v>44.223043838567726</v>
      </c>
      <c r="BB254" s="8">
        <f>[1]节奏总纲!BB254</f>
        <v>45.729762081362793</v>
      </c>
      <c r="BC254" s="8">
        <f>[1]节奏总纲!BC254</f>
        <v>47.674580981977748</v>
      </c>
      <c r="BD254" s="8">
        <f>[1]节奏总纲!BD254</f>
        <v>50.420368518537622</v>
      </c>
      <c r="BE254" s="8">
        <f>[1]节奏总纲!BE254</f>
        <v>55.137804641614778</v>
      </c>
    </row>
    <row r="255" spans="29:57" x14ac:dyDescent="0.15">
      <c r="AC255" s="8">
        <v>252</v>
      </c>
      <c r="AD255" s="8">
        <f>[1]节奏总纲!AD255</f>
        <v>79.825007115161171</v>
      </c>
      <c r="AE255" s="8">
        <f>[1]节奏总纲!AE255</f>
        <v>81.931450140503429</v>
      </c>
      <c r="AF255" s="8">
        <f>[1]节奏总纲!AF255</f>
        <v>84.884754872812707</v>
      </c>
      <c r="AG255" s="8">
        <f>[1]节奏总纲!AG255</f>
        <v>89.801946116248459</v>
      </c>
      <c r="AH255" s="8">
        <f>[1]节奏总纲!AH255</f>
        <v>98.667161309546714</v>
      </c>
      <c r="AZ255" s="8">
        <v>252</v>
      </c>
      <c r="BA255" s="8">
        <f>[1]节奏总纲!BA255</f>
        <v>44.248899284871626</v>
      </c>
      <c r="BB255" s="8">
        <f>[1]节奏总纲!BB255</f>
        <v>45.757658185390426</v>
      </c>
      <c r="BC255" s="8">
        <f>[1]节奏总纲!BC255</f>
        <v>47.7022976997416</v>
      </c>
      <c r="BD255" s="8">
        <f>[1]节奏总纲!BD255</f>
        <v>50.447126540086799</v>
      </c>
      <c r="BE255" s="8">
        <f>[1]节奏总纲!BE255</f>
        <v>55.163514462811563</v>
      </c>
    </row>
    <row r="256" spans="29:57" x14ac:dyDescent="0.15">
      <c r="AC256" s="8">
        <v>253</v>
      </c>
      <c r="AD256" s="8">
        <f>[1]节奏总纲!AD256</f>
        <v>79.883338076774123</v>
      </c>
      <c r="AE256" s="8">
        <f>[1]节奏总纲!AE256</f>
        <v>81.991002600239142</v>
      </c>
      <c r="AF256" s="8">
        <f>[1]节奏总纲!AF256</f>
        <v>84.94482536936917</v>
      </c>
      <c r="AG256" s="8">
        <f>[1]节奏总纲!AG256</f>
        <v>89.870552837791877</v>
      </c>
      <c r="AH256" s="8">
        <f>[1]节奏总纲!AH256</f>
        <v>98.726601896337058</v>
      </c>
      <c r="AZ256" s="8">
        <v>253</v>
      </c>
      <c r="BA256" s="8">
        <f>[1]节奏总纲!BA256</f>
        <v>44.274754731175527</v>
      </c>
      <c r="BB256" s="8">
        <f>[1]节奏总纲!BB256</f>
        <v>45.785554289418052</v>
      </c>
      <c r="BC256" s="8">
        <f>[1]节奏总纲!BC256</f>
        <v>47.730014417505458</v>
      </c>
      <c r="BD256" s="8">
        <f>[1]节奏总纲!BD256</f>
        <v>50.473884561635977</v>
      </c>
      <c r="BE256" s="8">
        <f>[1]节奏总纲!BE256</f>
        <v>55.189224284008354</v>
      </c>
    </row>
    <row r="257" spans="29:57" x14ac:dyDescent="0.15">
      <c r="AC257" s="8">
        <v>254</v>
      </c>
      <c r="AD257" s="8">
        <f>[1]节奏总纲!AD257</f>
        <v>79.941669038387062</v>
      </c>
      <c r="AE257" s="8">
        <f>[1]节奏总纲!AE257</f>
        <v>82.046165327855846</v>
      </c>
      <c r="AF257" s="8">
        <f>[1]节奏总纲!AF257</f>
        <v>85.004450307848032</v>
      </c>
      <c r="AG257" s="8">
        <f>[1]节奏总纲!AG257</f>
        <v>89.939159559335295</v>
      </c>
      <c r="AH257" s="8">
        <f>[1]节奏总纲!AH257</f>
        <v>98.786042483127417</v>
      </c>
      <c r="AZ257" s="8">
        <v>254</v>
      </c>
      <c r="BA257" s="8">
        <f>[1]节奏总纲!BA257</f>
        <v>44.300610177479435</v>
      </c>
      <c r="BB257" s="8">
        <f>[1]节奏总纲!BB257</f>
        <v>45.813450393445684</v>
      </c>
      <c r="BC257" s="8">
        <f>[1]节奏总纲!BC257</f>
        <v>47.757731135269317</v>
      </c>
      <c r="BD257" s="8">
        <f>[1]节奏总纲!BD257</f>
        <v>50.500642583185162</v>
      </c>
      <c r="BE257" s="8">
        <f>[1]节奏总纲!BE257</f>
        <v>55.214934105205138</v>
      </c>
    </row>
    <row r="258" spans="29:57" x14ac:dyDescent="0.15">
      <c r="AC258" s="8">
        <v>255</v>
      </c>
      <c r="AD258" s="8">
        <f>[1]节奏总纲!AD258</f>
        <v>80</v>
      </c>
      <c r="AE258" s="8">
        <f>[1]节奏总纲!AE258</f>
        <v>82.100546804797787</v>
      </c>
      <c r="AF258" s="8">
        <f>[1]节奏总纲!AF258</f>
        <v>85.059053968634842</v>
      </c>
      <c r="AG258" s="8">
        <f>[1]节奏总纲!AG258</f>
        <v>90.006385600230558</v>
      </c>
      <c r="AH258" s="8">
        <f>[1]节奏总纲!AH258</f>
        <v>98.845483069917776</v>
      </c>
      <c r="AZ258" s="8">
        <v>255</v>
      </c>
      <c r="BA258" s="8">
        <f>[1]节奏总纲!BA258</f>
        <v>44.326465623783335</v>
      </c>
      <c r="BB258" s="8">
        <f>[1]节奏总纲!BB258</f>
        <v>45.84134649747331</v>
      </c>
      <c r="BC258" s="8">
        <f>[1]节奏总纲!BC258</f>
        <v>47.785447853033176</v>
      </c>
      <c r="BD258" s="8">
        <f>[1]节奏总纲!BD258</f>
        <v>50.527400604734339</v>
      </c>
      <c r="BE258" s="8">
        <f>[1]节奏总纲!BE258</f>
        <v>55.24064392640193</v>
      </c>
    </row>
    <row r="259" spans="29:57" x14ac:dyDescent="0.15">
      <c r="AC259" s="8">
        <v>256</v>
      </c>
      <c r="AD259" s="8">
        <f>[1]节奏总纲!AD259</f>
        <v>80.054424711612938</v>
      </c>
      <c r="AE259" s="8">
        <f>[1]节奏总纲!AE259</f>
        <v>82.154928281739714</v>
      </c>
      <c r="AF259" s="8">
        <f>[1]节奏总纲!AF259</f>
        <v>85.113657629421638</v>
      </c>
      <c r="AG259" s="8">
        <f>[1]节奏总纲!AG259</f>
        <v>90.062795496260307</v>
      </c>
      <c r="AH259" s="8">
        <f>[1]节奏总纲!AH259</f>
        <v>98.904923656708121</v>
      </c>
      <c r="AZ259" s="8">
        <v>256</v>
      </c>
      <c r="BA259" s="8">
        <f>[1]节奏总纲!BA259</f>
        <v>44.352321070087235</v>
      </c>
      <c r="BB259" s="8">
        <f>[1]节奏总纲!BB259</f>
        <v>45.869242601500943</v>
      </c>
      <c r="BC259" s="8">
        <f>[1]节奏总纲!BC259</f>
        <v>47.813164570797035</v>
      </c>
      <c r="BD259" s="8">
        <f>[1]节奏总纲!BD259</f>
        <v>50.554158626283517</v>
      </c>
      <c r="BE259" s="8">
        <f>[1]节奏总纲!BE259</f>
        <v>55.266353747598714</v>
      </c>
    </row>
    <row r="260" spans="29:57" x14ac:dyDescent="0.15">
      <c r="AC260" s="8">
        <v>257</v>
      </c>
      <c r="AD260" s="8">
        <f>[1]节奏总纲!AD260</f>
        <v>80.108849423225877</v>
      </c>
      <c r="AE260" s="8">
        <f>[1]节奏总纲!AE260</f>
        <v>82.209309758681655</v>
      </c>
      <c r="AF260" s="8">
        <f>[1]节奏总纲!AF260</f>
        <v>85.168261290208434</v>
      </c>
      <c r="AG260" s="8">
        <f>[1]节奏总纲!AG260</f>
        <v>90.119205392290041</v>
      </c>
      <c r="AH260" s="8">
        <f>[1]节奏总纲!AH260</f>
        <v>98.96436424349848</v>
      </c>
      <c r="AZ260" s="8">
        <v>257</v>
      </c>
      <c r="BA260" s="8">
        <f>[1]节奏总纲!BA260</f>
        <v>44.378176516391136</v>
      </c>
      <c r="BB260" s="8">
        <f>[1]节奏总纲!BB260</f>
        <v>45.897138705528576</v>
      </c>
      <c r="BC260" s="8">
        <f>[1]节奏总纲!BC260</f>
        <v>47.840881288560894</v>
      </c>
      <c r="BD260" s="8">
        <f>[1]节奏总纲!BD260</f>
        <v>50.580916647832701</v>
      </c>
      <c r="BE260" s="8">
        <f>[1]节奏总纲!BE260</f>
        <v>55.292063568795498</v>
      </c>
    </row>
    <row r="261" spans="29:57" x14ac:dyDescent="0.15">
      <c r="AC261" s="8">
        <v>258</v>
      </c>
      <c r="AD261" s="8">
        <f>[1]节奏总纲!AD261</f>
        <v>80.163274134838829</v>
      </c>
      <c r="AE261" s="8">
        <f>[1]节奏总纲!AE261</f>
        <v>82.263691235623583</v>
      </c>
      <c r="AF261" s="8">
        <f>[1]节奏总纲!AF261</f>
        <v>85.222864950995231</v>
      </c>
      <c r="AG261" s="8">
        <f>[1]节奏总纲!AG261</f>
        <v>90.175615288319776</v>
      </c>
      <c r="AH261" s="8">
        <f>[1]节奏总纲!AH261</f>
        <v>99.023313221876677</v>
      </c>
      <c r="AZ261" s="8">
        <v>258</v>
      </c>
      <c r="BA261" s="8">
        <f>[1]节奏总纲!BA261</f>
        <v>44.404031962695043</v>
      </c>
      <c r="BB261" s="8">
        <f>[1]节奏总纲!BB261</f>
        <v>45.925034809556202</v>
      </c>
      <c r="BC261" s="8">
        <f>[1]节奏总纲!BC261</f>
        <v>47.868598006324753</v>
      </c>
      <c r="BD261" s="8">
        <f>[1]节奏总纲!BD261</f>
        <v>50.607674669381879</v>
      </c>
      <c r="BE261" s="8">
        <f>[1]节奏总纲!BE261</f>
        <v>55.31777338999229</v>
      </c>
    </row>
    <row r="262" spans="29:57" x14ac:dyDescent="0.15">
      <c r="AC262" s="8">
        <v>259</v>
      </c>
      <c r="AD262" s="8">
        <f>[1]节奏总纲!AD262</f>
        <v>80.217698846451768</v>
      </c>
      <c r="AE262" s="8">
        <f>[1]节奏总纲!AE262</f>
        <v>82.318072712565524</v>
      </c>
      <c r="AF262" s="8">
        <f>[1]节奏总纲!AF262</f>
        <v>85.277468611782027</v>
      </c>
      <c r="AG262" s="8">
        <f>[1]节奏总纲!AG262</f>
        <v>90.23202518434951</v>
      </c>
      <c r="AH262" s="8">
        <f>[1]节奏总纲!AH262</f>
        <v>99.081526263999208</v>
      </c>
      <c r="AZ262" s="8">
        <v>259</v>
      </c>
      <c r="BA262" s="8">
        <f>[1]节奏总纲!BA262</f>
        <v>44.429887408998944</v>
      </c>
      <c r="BB262" s="8">
        <f>[1]节奏总纲!BB262</f>
        <v>45.952930913583835</v>
      </c>
      <c r="BC262" s="8">
        <f>[1]节奏总纲!BC262</f>
        <v>47.896314724088612</v>
      </c>
      <c r="BD262" s="8">
        <f>[1]节奏总纲!BD262</f>
        <v>50.634432690931064</v>
      </c>
      <c r="BE262" s="8">
        <f>[1]节奏总纲!BE262</f>
        <v>55.343483211189074</v>
      </c>
    </row>
    <row r="263" spans="29:57" x14ac:dyDescent="0.15">
      <c r="AC263" s="8">
        <v>260</v>
      </c>
      <c r="AD263" s="8">
        <f>[1]节奏总纲!AD263</f>
        <v>80.272123558064706</v>
      </c>
      <c r="AE263" s="8">
        <f>[1]节奏总纲!AE263</f>
        <v>82.372454189507465</v>
      </c>
      <c r="AF263" s="8">
        <f>[1]节奏总纲!AF263</f>
        <v>85.332072272568837</v>
      </c>
      <c r="AG263" s="8">
        <f>[1]节奏总纲!AG263</f>
        <v>90.288435080379244</v>
      </c>
      <c r="AH263" s="8">
        <f>[1]节奏总纲!AH263</f>
        <v>99.139739306121726</v>
      </c>
      <c r="AZ263" s="8">
        <v>260</v>
      </c>
      <c r="BA263" s="8">
        <f>[1]节奏总纲!BA263</f>
        <v>44.455742855302844</v>
      </c>
      <c r="BB263" s="8">
        <f>[1]节奏总纲!BB263</f>
        <v>45.98082701761146</v>
      </c>
      <c r="BC263" s="8">
        <f>[1]节奏总纲!BC263</f>
        <v>47.92403144185247</v>
      </c>
      <c r="BD263" s="8">
        <f>[1]节奏总纲!BD263</f>
        <v>50.661190712480241</v>
      </c>
      <c r="BE263" s="8">
        <f>[1]节奏总纲!BE263</f>
        <v>55.369193032385866</v>
      </c>
    </row>
    <row r="264" spans="29:57" x14ac:dyDescent="0.15">
      <c r="AC264" s="8">
        <v>261</v>
      </c>
      <c r="AD264" s="8">
        <f>[1]节奏总纲!AD264</f>
        <v>80.326548269677644</v>
      </c>
      <c r="AE264" s="8">
        <f>[1]节奏总纲!AE264</f>
        <v>82.426835666449392</v>
      </c>
      <c r="AF264" s="8">
        <f>[1]节奏总纲!AF264</f>
        <v>85.386675933355633</v>
      </c>
      <c r="AG264" s="8">
        <f>[1]节奏总纲!AG264</f>
        <v>90.344844976408993</v>
      </c>
      <c r="AH264" s="8">
        <f>[1]节奏总纲!AH264</f>
        <v>99.197952348244257</v>
      </c>
      <c r="AZ264" s="8">
        <v>261</v>
      </c>
      <c r="BA264" s="8">
        <f>[1]节奏总纲!BA264</f>
        <v>44.481598301606752</v>
      </c>
      <c r="BB264" s="8">
        <f>[1]节奏总纲!BB264</f>
        <v>46.007529841290832</v>
      </c>
      <c r="BC264" s="8">
        <f>[1]节奏总纲!BC264</f>
        <v>47.951748159616329</v>
      </c>
      <c r="BD264" s="8">
        <f>[1]节奏总纲!BD264</f>
        <v>50.687948734029419</v>
      </c>
      <c r="BE264" s="8">
        <f>[1]节奏总纲!BE264</f>
        <v>55.39490285358265</v>
      </c>
    </row>
    <row r="265" spans="29:57" x14ac:dyDescent="0.15">
      <c r="AC265" s="8">
        <v>262</v>
      </c>
      <c r="AD265" s="8">
        <f>[1]节奏总纲!AD265</f>
        <v>80.380972981290597</v>
      </c>
      <c r="AE265" s="8">
        <f>[1]节奏总纲!AE265</f>
        <v>82.481217143391333</v>
      </c>
      <c r="AF265" s="8">
        <f>[1]节奏总纲!AF265</f>
        <v>85.441279594142429</v>
      </c>
      <c r="AG265" s="8">
        <f>[1]节奏总纲!AG265</f>
        <v>90.401254872438727</v>
      </c>
      <c r="AH265" s="8">
        <f>[1]节奏总纲!AH265</f>
        <v>99.256165390366789</v>
      </c>
      <c r="AZ265" s="8">
        <v>262</v>
      </c>
      <c r="BA265" s="8">
        <f>[1]节奏总纲!BA265</f>
        <v>44.507453747910652</v>
      </c>
      <c r="BB265" s="8">
        <f>[1]节奏总纲!BB265</f>
        <v>46.031609894814238</v>
      </c>
      <c r="BC265" s="8">
        <f>[1]节奏总纲!BC265</f>
        <v>47.979464877380188</v>
      </c>
      <c r="BD265" s="8">
        <f>[1]节奏总纲!BD265</f>
        <v>50.714706755578604</v>
      </c>
      <c r="BE265" s="8">
        <f>[1]节奏总纲!BE265</f>
        <v>55.420612674779434</v>
      </c>
    </row>
    <row r="266" spans="29:57" x14ac:dyDescent="0.15">
      <c r="AC266" s="8">
        <v>263</v>
      </c>
      <c r="AD266" s="8">
        <f>[1]节奏总纲!AD266</f>
        <v>80.435397692903535</v>
      </c>
      <c r="AE266" s="8">
        <f>[1]节奏总纲!AE266</f>
        <v>82.535598620333275</v>
      </c>
      <c r="AF266" s="8">
        <f>[1]节奏总纲!AF266</f>
        <v>85.495883254929225</v>
      </c>
      <c r="AG266" s="8">
        <f>[1]节奏总纲!AG266</f>
        <v>90.457664768468462</v>
      </c>
      <c r="AH266" s="8">
        <f>[1]节奏总纲!AH266</f>
        <v>99.314378432489306</v>
      </c>
      <c r="AZ266" s="8">
        <v>263</v>
      </c>
      <c r="BA266" s="8">
        <f>[1]节奏总纲!BA266</f>
        <v>44.533309194214553</v>
      </c>
      <c r="BB266" s="8">
        <f>[1]节奏总纲!BB266</f>
        <v>46.055689948337651</v>
      </c>
      <c r="BC266" s="8">
        <f>[1]节奏总纲!BC266</f>
        <v>48.006200084618079</v>
      </c>
      <c r="BD266" s="8">
        <f>[1]节奏总纲!BD266</f>
        <v>50.741464777127781</v>
      </c>
      <c r="BE266" s="8">
        <f>[1]节奏总纲!BE266</f>
        <v>55.446322495976226</v>
      </c>
    </row>
    <row r="267" spans="29:57" x14ac:dyDescent="0.15">
      <c r="AC267" s="8">
        <v>264</v>
      </c>
      <c r="AD267" s="8">
        <f>[1]节奏总纲!AD267</f>
        <v>80.489822404516474</v>
      </c>
      <c r="AE267" s="8">
        <f>[1]节奏总纲!AE267</f>
        <v>82.589980097275202</v>
      </c>
      <c r="AF267" s="8">
        <f>[1]节奏总纲!AF267</f>
        <v>85.550486915716021</v>
      </c>
      <c r="AG267" s="8">
        <f>[1]节奏总纲!AG267</f>
        <v>90.514074664498196</v>
      </c>
      <c r="AH267" s="8">
        <f>[1]节奏总纲!AH267</f>
        <v>99.372591474611838</v>
      </c>
      <c r="AZ267" s="8">
        <v>264</v>
      </c>
      <c r="BA267" s="8">
        <f>[1]节奏总纲!BA267</f>
        <v>44.55916464051846</v>
      </c>
      <c r="BB267" s="8">
        <f>[1]节奏总纲!BB267</f>
        <v>46.079770001861057</v>
      </c>
      <c r="BC267" s="8">
        <f>[1]节奏总纲!BC267</f>
        <v>48.030128751164241</v>
      </c>
      <c r="BD267" s="8">
        <f>[1]节奏总纲!BD267</f>
        <v>50.768222798676959</v>
      </c>
      <c r="BE267" s="8">
        <f>[1]节奏总纲!BE267</f>
        <v>55.47203231717301</v>
      </c>
    </row>
    <row r="268" spans="29:57" x14ac:dyDescent="0.15">
      <c r="AC268" s="8">
        <v>265</v>
      </c>
      <c r="AD268" s="8">
        <f>[1]节奏总纲!AD268</f>
        <v>80.544247116129412</v>
      </c>
      <c r="AE268" s="8">
        <f>[1]节奏总纲!AE268</f>
        <v>82.644361574217143</v>
      </c>
      <c r="AF268" s="8">
        <f>[1]节奏总纲!AF268</f>
        <v>85.605090576502832</v>
      </c>
      <c r="AG268" s="8">
        <f>[1]节奏总纲!AG268</f>
        <v>90.57048456052793</v>
      </c>
      <c r="AH268" s="8">
        <f>[1]节奏总纲!AH268</f>
        <v>99.430804516734369</v>
      </c>
      <c r="AZ268" s="8">
        <v>265</v>
      </c>
      <c r="BA268" s="8">
        <f>[1]节奏总纲!BA268</f>
        <v>44.585020086822361</v>
      </c>
      <c r="BB268" s="8">
        <f>[1]节奏总纲!BB268</f>
        <v>46.10385005538447</v>
      </c>
      <c r="BC268" s="8">
        <f>[1]节奏总纲!BC268</f>
        <v>48.054057417710396</v>
      </c>
      <c r="BD268" s="8">
        <f>[1]节奏总纲!BD268</f>
        <v>50.794980820226144</v>
      </c>
      <c r="BE268" s="8">
        <f>[1]节奏总纲!BE268</f>
        <v>55.497742138369794</v>
      </c>
    </row>
    <row r="269" spans="29:57" x14ac:dyDescent="0.15">
      <c r="AC269" s="8">
        <v>266</v>
      </c>
      <c r="AD269" s="8">
        <f>[1]节奏总纲!AD269</f>
        <v>80.598671827742351</v>
      </c>
      <c r="AE269" s="8">
        <f>[1]节奏总纲!AE269</f>
        <v>82.698743051159084</v>
      </c>
      <c r="AF269" s="8">
        <f>[1]节奏总纲!AF269</f>
        <v>85.659694237289628</v>
      </c>
      <c r="AG269" s="8">
        <f>[1]节奏总纲!AG269</f>
        <v>90.626894456557665</v>
      </c>
      <c r="AH269" s="8">
        <f>[1]节奏总纲!AH269</f>
        <v>99.489017558856887</v>
      </c>
      <c r="AZ269" s="8">
        <v>266</v>
      </c>
      <c r="BA269" s="8">
        <f>[1]节奏总纲!BA269</f>
        <v>44.610875533126261</v>
      </c>
      <c r="BB269" s="8">
        <f>[1]节奏总纲!BB269</f>
        <v>46.127930108907876</v>
      </c>
      <c r="BC269" s="8">
        <f>[1]节奏总纲!BC269</f>
        <v>48.077986084256551</v>
      </c>
      <c r="BD269" s="8">
        <f>[1]节奏总纲!BD269</f>
        <v>50.821738841775321</v>
      </c>
      <c r="BE269" s="8">
        <f>[1]节奏总纲!BE269</f>
        <v>55.523451959566586</v>
      </c>
    </row>
    <row r="270" spans="29:57" x14ac:dyDescent="0.15">
      <c r="AC270" s="8">
        <v>267</v>
      </c>
      <c r="AD270" s="8">
        <f>[1]节奏总纲!AD270</f>
        <v>80.653096539355303</v>
      </c>
      <c r="AE270" s="8">
        <f>[1]节奏总纲!AE270</f>
        <v>82.753124528101011</v>
      </c>
      <c r="AF270" s="8">
        <f>[1]节奏总纲!AF270</f>
        <v>85.714297898076424</v>
      </c>
      <c r="AG270" s="8">
        <f>[1]节奏总纲!AG270</f>
        <v>90.683304352587413</v>
      </c>
      <c r="AH270" s="8">
        <f>[1]节奏总纲!AH270</f>
        <v>99.547230600979418</v>
      </c>
      <c r="AZ270" s="8">
        <v>267</v>
      </c>
      <c r="BA270" s="8">
        <f>[1]节奏总纲!BA270</f>
        <v>44.636730979430169</v>
      </c>
      <c r="BB270" s="8">
        <f>[1]节奏总纲!BB270</f>
        <v>46.152010162431289</v>
      </c>
      <c r="BC270" s="8">
        <f>[1]节奏总纲!BC270</f>
        <v>48.101914750802706</v>
      </c>
      <c r="BD270" s="8">
        <f>[1]节奏总纲!BD270</f>
        <v>50.848496863324499</v>
      </c>
      <c r="BE270" s="8">
        <f>[1]节奏总纲!BE270</f>
        <v>55.54916178076337</v>
      </c>
    </row>
    <row r="271" spans="29:57" x14ac:dyDescent="0.15">
      <c r="AC271" s="8">
        <v>268</v>
      </c>
      <c r="AD271" s="8">
        <f>[1]节奏总纲!AD271</f>
        <v>80.707521250968242</v>
      </c>
      <c r="AE271" s="8">
        <f>[1]节奏总纲!AE271</f>
        <v>82.807506005042953</v>
      </c>
      <c r="AF271" s="8">
        <f>[1]节奏总纲!AF271</f>
        <v>85.76890155886322</v>
      </c>
      <c r="AG271" s="8">
        <f>[1]节奏总纲!AG271</f>
        <v>90.739714248617148</v>
      </c>
      <c r="AH271" s="8">
        <f>[1]节奏总纲!AH271</f>
        <v>99.605443643101935</v>
      </c>
      <c r="AZ271" s="8">
        <v>268</v>
      </c>
      <c r="BA271" s="8">
        <f>[1]节奏总纲!BA271</f>
        <v>44.662586425734069</v>
      </c>
      <c r="BB271" s="8">
        <f>[1]节奏总纲!BB271</f>
        <v>46.176090215954694</v>
      </c>
      <c r="BC271" s="8">
        <f>[1]节奏总纲!BC271</f>
        <v>48.125843417348868</v>
      </c>
      <c r="BD271" s="8">
        <f>[1]节奏总纲!BD271</f>
        <v>50.875254884873684</v>
      </c>
      <c r="BE271" s="8">
        <f>[1]节奏总纲!BE271</f>
        <v>55.574871601960162</v>
      </c>
    </row>
    <row r="272" spans="29:57" x14ac:dyDescent="0.15">
      <c r="AC272" s="8">
        <v>269</v>
      </c>
      <c r="AD272" s="8">
        <f>[1]节奏总纲!AD272</f>
        <v>80.76194596258118</v>
      </c>
      <c r="AE272" s="8">
        <f>[1]节奏总纲!AE272</f>
        <v>82.861887481984894</v>
      </c>
      <c r="AF272" s="8">
        <f>[1]节奏总纲!AF272</f>
        <v>85.823505219650016</v>
      </c>
      <c r="AG272" s="8">
        <f>[1]节奏总纲!AG272</f>
        <v>90.796124144646882</v>
      </c>
      <c r="AH272" s="8">
        <f>[1]节奏总纲!AH272</f>
        <v>99.663656685224467</v>
      </c>
      <c r="AZ272" s="8">
        <v>269</v>
      </c>
      <c r="BA272" s="8">
        <f>[1]节奏总纲!BA272</f>
        <v>44.68844187203797</v>
      </c>
      <c r="BB272" s="8">
        <f>[1]节奏总纲!BB272</f>
        <v>46.200170269478107</v>
      </c>
      <c r="BC272" s="8">
        <f>[1]节奏总纲!BC272</f>
        <v>48.149772083895023</v>
      </c>
      <c r="BD272" s="8">
        <f>[1]节奏总纲!BD272</f>
        <v>50.902012906422861</v>
      </c>
      <c r="BE272" s="8">
        <f>[1]节奏总纲!BE272</f>
        <v>55.600581423156946</v>
      </c>
    </row>
    <row r="273" spans="29:57" x14ac:dyDescent="0.15">
      <c r="AC273" s="8">
        <v>270</v>
      </c>
      <c r="AD273" s="8">
        <f>[1]节奏总纲!AD273</f>
        <v>80.816370674194118</v>
      </c>
      <c r="AE273" s="8">
        <f>[1]节奏总纲!AE273</f>
        <v>82.916268958926821</v>
      </c>
      <c r="AF273" s="8">
        <f>[1]节奏总纲!AF273</f>
        <v>85.878108880436827</v>
      </c>
      <c r="AG273" s="8">
        <f>[1]节奏总纲!AG273</f>
        <v>90.852534040676616</v>
      </c>
      <c r="AH273" s="8">
        <f>[1]节奏总纲!AH273</f>
        <v>99.721869727346999</v>
      </c>
      <c r="AZ273" s="8">
        <v>270</v>
      </c>
      <c r="BA273" s="8">
        <f>[1]节奏总纲!BA273</f>
        <v>44.714297318341877</v>
      </c>
      <c r="BB273" s="8">
        <f>[1]节奏总纲!BB273</f>
        <v>46.224250323001513</v>
      </c>
      <c r="BC273" s="8">
        <f>[1]节奏总纲!BC273</f>
        <v>48.173700750441178</v>
      </c>
      <c r="BD273" s="8">
        <f>[1]节奏总纲!BD273</f>
        <v>50.928770927972039</v>
      </c>
      <c r="BE273" s="8">
        <f>[1]节奏总纲!BE273</f>
        <v>55.62629124435373</v>
      </c>
    </row>
    <row r="274" spans="29:57" x14ac:dyDescent="0.15">
      <c r="AC274" s="8">
        <v>271</v>
      </c>
      <c r="AD274" s="8">
        <f>[1]节奏总纲!AD274</f>
        <v>80.870795385807057</v>
      </c>
      <c r="AE274" s="8">
        <f>[1]节奏总纲!AE274</f>
        <v>82.970650435868762</v>
      </c>
      <c r="AF274" s="8">
        <f>[1]节奏总纲!AF274</f>
        <v>85.932712541223623</v>
      </c>
      <c r="AG274" s="8">
        <f>[1]节奏总纲!AG274</f>
        <v>90.908943936706351</v>
      </c>
      <c r="AH274" s="8">
        <f>[1]节奏总纲!AH274</f>
        <v>99.780082769469516</v>
      </c>
      <c r="AZ274" s="8">
        <v>271</v>
      </c>
      <c r="BA274" s="8">
        <f>[1]节奏总纲!BA274</f>
        <v>44.740152764645778</v>
      </c>
      <c r="BB274" s="8">
        <f>[1]节奏总纲!BB274</f>
        <v>46.248330376524919</v>
      </c>
      <c r="BC274" s="8">
        <f>[1]节奏总纲!BC274</f>
        <v>48.19762941698734</v>
      </c>
      <c r="BD274" s="8">
        <f>[1]节奏总纲!BD274</f>
        <v>50.955528949521224</v>
      </c>
      <c r="BE274" s="8">
        <f>[1]节奏总纲!BE274</f>
        <v>55.652001065550522</v>
      </c>
    </row>
    <row r="275" spans="29:57" x14ac:dyDescent="0.15">
      <c r="AC275" s="8">
        <v>272</v>
      </c>
      <c r="AD275" s="8">
        <f>[1]节奏总纲!AD275</f>
        <v>80.925220097420009</v>
      </c>
      <c r="AE275" s="8">
        <f>[1]节奏总纲!AE275</f>
        <v>83.023342162088809</v>
      </c>
      <c r="AF275" s="8">
        <f>[1]节奏总纲!AF275</f>
        <v>85.987316202010419</v>
      </c>
      <c r="AG275" s="8">
        <f>[1]节奏总纲!AG275</f>
        <v>90.965353832736099</v>
      </c>
      <c r="AH275" s="8">
        <f>[1]节奏总纲!AH275</f>
        <v>99.838295811592047</v>
      </c>
      <c r="AZ275" s="8">
        <v>272</v>
      </c>
      <c r="BA275" s="8">
        <f>[1]节奏总纲!BA275</f>
        <v>44.766008210949678</v>
      </c>
      <c r="BB275" s="8">
        <f>[1]节奏总纲!BB275</f>
        <v>46.272410430048332</v>
      </c>
      <c r="BC275" s="8">
        <f>[1]节奏总纲!BC275</f>
        <v>48.221558083533495</v>
      </c>
      <c r="BD275" s="8">
        <f>[1]节奏总纲!BD275</f>
        <v>50.982286971070401</v>
      </c>
      <c r="BE275" s="8">
        <f>[1]节奏总纲!BE275</f>
        <v>55.677710886747306</v>
      </c>
    </row>
    <row r="276" spans="29:57" x14ac:dyDescent="0.15">
      <c r="AC276" s="8">
        <v>273</v>
      </c>
      <c r="AD276" s="8">
        <f>[1]节奏总纲!AD276</f>
        <v>80.979644809032948</v>
      </c>
      <c r="AE276" s="8">
        <f>[1]节奏总纲!AE276</f>
        <v>83.07405267945947</v>
      </c>
      <c r="AF276" s="8">
        <f>[1]节奏总纲!AF276</f>
        <v>86.038061368689995</v>
      </c>
      <c r="AG276" s="8">
        <f>[1]节奏总纲!AG276</f>
        <v>91.020352770869948</v>
      </c>
      <c r="AH276" s="8">
        <f>[1]节奏总纲!AH276</f>
        <v>99.896508853714579</v>
      </c>
      <c r="AZ276" s="8">
        <v>273</v>
      </c>
      <c r="BA276" s="8">
        <f>[1]节奏总纲!BA276</f>
        <v>44.791863657253586</v>
      </c>
      <c r="BB276" s="8">
        <f>[1]节奏总纲!BB276</f>
        <v>46.296490483571738</v>
      </c>
      <c r="BC276" s="8">
        <f>[1]节奏总纲!BC276</f>
        <v>48.24548675007965</v>
      </c>
      <c r="BD276" s="8">
        <f>[1]节奏总纲!BD276</f>
        <v>51.007810424246486</v>
      </c>
      <c r="BE276" s="8">
        <f>[1]节奏总纲!BE276</f>
        <v>55.703420707944098</v>
      </c>
    </row>
    <row r="277" spans="29:57" x14ac:dyDescent="0.15">
      <c r="AC277" s="8">
        <v>274</v>
      </c>
      <c r="AD277" s="8">
        <f>[1]节奏总纲!AD277</f>
        <v>81.031787986768464</v>
      </c>
      <c r="AE277" s="8">
        <f>[1]节奏总纲!AE277</f>
        <v>83.124763196830131</v>
      </c>
      <c r="AF277" s="8">
        <f>[1]节奏总纲!AF277</f>
        <v>86.087639061133402</v>
      </c>
      <c r="AG277" s="8">
        <f>[1]节奏总纲!AG277</f>
        <v>91.073105573528181</v>
      </c>
      <c r="AH277" s="8">
        <f>[1]节奏总纲!AH277</f>
        <v>99.954721895837096</v>
      </c>
      <c r="AZ277" s="8">
        <v>274</v>
      </c>
      <c r="BA277" s="8">
        <f>[1]节奏总纲!BA277</f>
        <v>44.817719103557486</v>
      </c>
      <c r="BB277" s="8">
        <f>[1]节奏总纲!BB277</f>
        <v>46.320570537095151</v>
      </c>
      <c r="BC277" s="8">
        <f>[1]节奏总纲!BC277</f>
        <v>48.269415416625804</v>
      </c>
      <c r="BD277" s="8">
        <f>[1]节奏总纲!BD277</f>
        <v>51.030916192165336</v>
      </c>
      <c r="BE277" s="8">
        <f>[1]节奏总纲!BE277</f>
        <v>55.729130529140882</v>
      </c>
    </row>
    <row r="278" spans="29:57" x14ac:dyDescent="0.15">
      <c r="AC278" s="8">
        <v>275</v>
      </c>
      <c r="AD278" s="8">
        <f>[1]节奏总纲!AD278</f>
        <v>81.082568038258216</v>
      </c>
      <c r="AE278" s="8">
        <f>[1]节奏总纲!AE278</f>
        <v>83.175473714200777</v>
      </c>
      <c r="AF278" s="8">
        <f>[1]节奏总纲!AF278</f>
        <v>86.137216753576809</v>
      </c>
      <c r="AG278" s="8">
        <f>[1]节奏总纲!AG278</f>
        <v>91.125858376186414</v>
      </c>
      <c r="AH278" s="8">
        <f>[1]节奏总纲!AH278</f>
        <v>100.01191770041967</v>
      </c>
      <c r="AZ278" s="8">
        <v>275</v>
      </c>
      <c r="BA278" s="8">
        <f>[1]节奏总纲!BA278</f>
        <v>44.843574549861387</v>
      </c>
      <c r="BB278" s="8">
        <f>[1]节奏总纲!BB278</f>
        <v>46.344650590618556</v>
      </c>
      <c r="BC278" s="8">
        <f>[1]节奏总纲!BC278</f>
        <v>48.293344083171966</v>
      </c>
      <c r="BD278" s="8">
        <f>[1]节奏总纲!BD278</f>
        <v>51.054021960084178</v>
      </c>
      <c r="BE278" s="8">
        <f>[1]节奏总纲!BE278</f>
        <v>55.754840350337666</v>
      </c>
    </row>
    <row r="279" spans="29:57" x14ac:dyDescent="0.15">
      <c r="AC279" s="8">
        <v>276</v>
      </c>
      <c r="AD279" s="8">
        <f>[1]节奏总纲!AD279</f>
        <v>81.133348089747955</v>
      </c>
      <c r="AE279" s="8">
        <f>[1]节奏总纲!AE279</f>
        <v>83.226184231571438</v>
      </c>
      <c r="AF279" s="8">
        <f>[1]节奏总纲!AF279</f>
        <v>86.186794446020215</v>
      </c>
      <c r="AG279" s="8">
        <f>[1]节奏总纲!AG279</f>
        <v>91.178611178844633</v>
      </c>
      <c r="AH279" s="8">
        <f>[1]节奏总纲!AH279</f>
        <v>100.06555271580974</v>
      </c>
      <c r="AZ279" s="8">
        <v>276</v>
      </c>
      <c r="BA279" s="8">
        <f>[1]节奏总纲!BA279</f>
        <v>44.869429996165294</v>
      </c>
      <c r="BB279" s="8">
        <f>[1]节奏总纲!BB279</f>
        <v>46.368730644141969</v>
      </c>
      <c r="BC279" s="8">
        <f>[1]节奏总纲!BC279</f>
        <v>48.317272749718121</v>
      </c>
      <c r="BD279" s="8">
        <f>[1]节奏总纲!BD279</f>
        <v>51.077127728003028</v>
      </c>
      <c r="BE279" s="8">
        <f>[1]节奏总纲!BE279</f>
        <v>55.780550171534458</v>
      </c>
    </row>
    <row r="280" spans="29:57" x14ac:dyDescent="0.15">
      <c r="AC280" s="8">
        <v>277</v>
      </c>
      <c r="AD280" s="8">
        <f>[1]节奏总纲!AD280</f>
        <v>81.184128141237707</v>
      </c>
      <c r="AE280" s="8">
        <f>[1]节奏总纲!AE280</f>
        <v>83.276894748942098</v>
      </c>
      <c r="AF280" s="8">
        <f>[1]节奏总纲!AF280</f>
        <v>86.236372138463622</v>
      </c>
      <c r="AG280" s="8">
        <f>[1]节奏总纲!AG280</f>
        <v>91.231363981502867</v>
      </c>
      <c r="AH280" s="8">
        <f>[1]节奏总纲!AH280</f>
        <v>100.11918773119983</v>
      </c>
      <c r="AZ280" s="8">
        <v>277</v>
      </c>
      <c r="BA280" s="8">
        <f>[1]节奏总纲!BA280</f>
        <v>44.895285442469195</v>
      </c>
      <c r="BB280" s="8">
        <f>[1]节奏总纲!BB280</f>
        <v>46.392810697665375</v>
      </c>
      <c r="BC280" s="8">
        <f>[1]节奏总纲!BC280</f>
        <v>48.341201416264276</v>
      </c>
      <c r="BD280" s="8">
        <f>[1]节奏总纲!BD280</f>
        <v>51.10023349592187</v>
      </c>
      <c r="BE280" s="8">
        <f>[1]节奏总纲!BE280</f>
        <v>55.806259992731242</v>
      </c>
    </row>
    <row r="281" spans="29:57" x14ac:dyDescent="0.15">
      <c r="AC281" s="8">
        <v>278</v>
      </c>
      <c r="AD281" s="8">
        <f>[1]节奏总纲!AD281</f>
        <v>81.23490819272746</v>
      </c>
      <c r="AE281" s="8">
        <f>[1]节奏总纲!AE281</f>
        <v>83.327605266312744</v>
      </c>
      <c r="AF281" s="8">
        <f>[1]节奏总纲!AF281</f>
        <v>86.285949830907029</v>
      </c>
      <c r="AG281" s="8">
        <f>[1]节奏总纲!AG281</f>
        <v>91.2841167841611</v>
      </c>
      <c r="AH281" s="8">
        <f>[1]节奏总纲!AH281</f>
        <v>100.1728227465899</v>
      </c>
      <c r="AZ281" s="8">
        <v>278</v>
      </c>
      <c r="BA281" s="8">
        <f>[1]节奏总纲!BA281</f>
        <v>44.921140888773095</v>
      </c>
      <c r="BB281" s="8">
        <f>[1]节奏总纲!BB281</f>
        <v>46.416890751188788</v>
      </c>
      <c r="BC281" s="8">
        <f>[1]节奏总纲!BC281</f>
        <v>48.365130082810438</v>
      </c>
      <c r="BD281" s="8">
        <f>[1]节奏总纲!BD281</f>
        <v>51.12333926384072</v>
      </c>
      <c r="BE281" s="8">
        <f>[1]节奏总纲!BE281</f>
        <v>55.831969813928033</v>
      </c>
    </row>
    <row r="282" spans="29:57" x14ac:dyDescent="0.15">
      <c r="AC282" s="8">
        <v>279</v>
      </c>
      <c r="AD282" s="8">
        <f>[1]节奏总纲!AD282</f>
        <v>81.285688244217212</v>
      </c>
      <c r="AE282" s="8">
        <f>[1]节奏总纲!AE282</f>
        <v>83.378315783683405</v>
      </c>
      <c r="AF282" s="8">
        <f>[1]节奏总纲!AF282</f>
        <v>86.335527523350422</v>
      </c>
      <c r="AG282" s="8">
        <f>[1]节奏总纲!AG282</f>
        <v>91.336869586819319</v>
      </c>
      <c r="AH282" s="8">
        <f>[1]节奏总纲!AH282</f>
        <v>100.22645776197997</v>
      </c>
      <c r="AZ282" s="8">
        <v>279</v>
      </c>
      <c r="BA282" s="8">
        <f>[1]节奏总纲!BA282</f>
        <v>44.946996335076996</v>
      </c>
      <c r="BB282" s="8">
        <f>[1]节奏总纲!BB282</f>
        <v>46.440970804712194</v>
      </c>
      <c r="BC282" s="8">
        <f>[1]节奏总纲!BC282</f>
        <v>48.389058749356593</v>
      </c>
      <c r="BD282" s="8">
        <f>[1]节奏总纲!BD282</f>
        <v>51.146445031759569</v>
      </c>
      <c r="BE282" s="8">
        <f>[1]节奏总纲!BE282</f>
        <v>55.857679635124818</v>
      </c>
    </row>
    <row r="283" spans="29:57" x14ac:dyDescent="0.15">
      <c r="AC283" s="8">
        <v>280</v>
      </c>
      <c r="AD283" s="8">
        <f>[1]节奏总纲!AD283</f>
        <v>81.336468295706965</v>
      </c>
      <c r="AE283" s="8">
        <f>[1]节奏总纲!AE283</f>
        <v>83.429026301054066</v>
      </c>
      <c r="AF283" s="8">
        <f>[1]节奏总纲!AF283</f>
        <v>86.385105215793828</v>
      </c>
      <c r="AG283" s="8">
        <f>[1]节奏总纲!AG283</f>
        <v>91.389622389477552</v>
      </c>
      <c r="AH283" s="8">
        <f>[1]节奏总纲!AH283</f>
        <v>100.28009277737006</v>
      </c>
      <c r="AZ283" s="8">
        <v>280</v>
      </c>
      <c r="BA283" s="8">
        <f>[1]节奏总纲!BA283</f>
        <v>44.972851781380903</v>
      </c>
      <c r="BB283" s="8">
        <f>[1]节奏总纲!BB283</f>
        <v>46.465050858235607</v>
      </c>
      <c r="BC283" s="8">
        <f>[1]节奏总纲!BC283</f>
        <v>48.412987415902748</v>
      </c>
      <c r="BD283" s="8">
        <f>[1]节奏总纲!BD283</f>
        <v>51.169550799678412</v>
      </c>
      <c r="BE283" s="8">
        <f>[1]节奏总纲!BE283</f>
        <v>55.883389456321602</v>
      </c>
    </row>
    <row r="284" spans="29:57" x14ac:dyDescent="0.15">
      <c r="AC284" s="8">
        <v>281</v>
      </c>
      <c r="AD284" s="8">
        <f>[1]节奏总纲!AD284</f>
        <v>81.387248347196717</v>
      </c>
      <c r="AE284" s="8">
        <f>[1]节奏总纲!AE284</f>
        <v>83.479736818424712</v>
      </c>
      <c r="AF284" s="8">
        <f>[1]节奏总纲!AF284</f>
        <v>86.434682908237235</v>
      </c>
      <c r="AG284" s="8">
        <f>[1]节奏总纲!AG284</f>
        <v>91.442375192135771</v>
      </c>
      <c r="AH284" s="8">
        <f>[1]节奏总纲!AH284</f>
        <v>100.33372779276013</v>
      </c>
      <c r="AZ284" s="8">
        <v>281</v>
      </c>
      <c r="BA284" s="8">
        <f>[1]节奏总纲!BA284</f>
        <v>44.998707227684804</v>
      </c>
      <c r="BB284" s="8">
        <f>[1]节奏总纲!BB284</f>
        <v>46.489130911759013</v>
      </c>
      <c r="BC284" s="8">
        <f>[1]节奏总纲!BC284</f>
        <v>48.43691608244891</v>
      </c>
      <c r="BD284" s="8">
        <f>[1]节奏总纲!BD284</f>
        <v>51.192656567597261</v>
      </c>
      <c r="BE284" s="8">
        <f>[1]节奏总纲!BE284</f>
        <v>55.909099277518393</v>
      </c>
    </row>
    <row r="285" spans="29:57" x14ac:dyDescent="0.15">
      <c r="AC285" s="8">
        <v>282</v>
      </c>
      <c r="AD285" s="8">
        <f>[1]节奏总纲!AD285</f>
        <v>81.43802839868647</v>
      </c>
      <c r="AE285" s="8">
        <f>[1]节奏总纲!AE285</f>
        <v>83.530447335795373</v>
      </c>
      <c r="AF285" s="8">
        <f>[1]节奏总纲!AF285</f>
        <v>86.484260600680642</v>
      </c>
      <c r="AG285" s="8">
        <f>[1]节奏总纲!AG285</f>
        <v>91.495127994794004</v>
      </c>
      <c r="AH285" s="8">
        <f>[1]节奏总纲!AH285</f>
        <v>100.3873628081502</v>
      </c>
      <c r="AZ285" s="8">
        <v>282</v>
      </c>
      <c r="BA285" s="8">
        <f>[1]节奏总纲!BA285</f>
        <v>45.021201039060998</v>
      </c>
      <c r="BB285" s="8">
        <f>[1]节奏总纲!BB285</f>
        <v>46.513210965282425</v>
      </c>
      <c r="BC285" s="8">
        <f>[1]节奏总纲!BC285</f>
        <v>48.460844748995065</v>
      </c>
      <c r="BD285" s="8">
        <f>[1]节奏总纲!BD285</f>
        <v>51.215762335516104</v>
      </c>
      <c r="BE285" s="8">
        <f>[1]节奏总纲!BE285</f>
        <v>55.934809098715178</v>
      </c>
    </row>
    <row r="286" spans="29:57" x14ac:dyDescent="0.15">
      <c r="AC286" s="8">
        <v>283</v>
      </c>
      <c r="AD286" s="8">
        <f>[1]节奏总纲!AD286</f>
        <v>81.488808450176222</v>
      </c>
      <c r="AE286" s="8">
        <f>[1]节奏总纲!AE286</f>
        <v>83.581157853166033</v>
      </c>
      <c r="AF286" s="8">
        <f>[1]节奏总纲!AF286</f>
        <v>86.533838293124049</v>
      </c>
      <c r="AG286" s="8">
        <f>[1]节奏总纲!AG286</f>
        <v>91.547880797452237</v>
      </c>
      <c r="AH286" s="8">
        <f>[1]节奏总纲!AH286</f>
        <v>100.44099782354027</v>
      </c>
      <c r="AZ286" s="8">
        <v>283</v>
      </c>
      <c r="BA286" s="8">
        <f>[1]节奏总纲!BA286</f>
        <v>45.043517922283101</v>
      </c>
      <c r="BB286" s="8">
        <f>[1]节奏总纲!BB286</f>
        <v>46.537291018805831</v>
      </c>
      <c r="BC286" s="8">
        <f>[1]节奏总纲!BC286</f>
        <v>48.48477341554122</v>
      </c>
      <c r="BD286" s="8">
        <f>[1]节奏总纲!BD286</f>
        <v>51.238868103434953</v>
      </c>
      <c r="BE286" s="8">
        <f>[1]节奏总纲!BE286</f>
        <v>55.960518919911962</v>
      </c>
    </row>
    <row r="287" spans="29:57" x14ac:dyDescent="0.15">
      <c r="AC287" s="8">
        <v>284</v>
      </c>
      <c r="AD287" s="8">
        <f>[1]节奏总纲!AD287</f>
        <v>81.539588501665975</v>
      </c>
      <c r="AE287" s="8">
        <f>[1]节奏总纲!AE287</f>
        <v>83.631868370536679</v>
      </c>
      <c r="AF287" s="8">
        <f>[1]节奏总纲!AF287</f>
        <v>86.583415985567456</v>
      </c>
      <c r="AG287" s="8">
        <f>[1]节奏总纲!AG287</f>
        <v>91.600633600110456</v>
      </c>
      <c r="AH287" s="8">
        <f>[1]节奏总纲!AH287</f>
        <v>100.49463283893036</v>
      </c>
      <c r="AZ287" s="8">
        <v>284</v>
      </c>
      <c r="BA287" s="8">
        <f>[1]节奏总纲!BA287</f>
        <v>45.065834805505204</v>
      </c>
      <c r="BB287" s="8">
        <f>[1]节奏总纲!BB287</f>
        <v>46.561371072329244</v>
      </c>
      <c r="BC287" s="8">
        <f>[1]节奏总纲!BC287</f>
        <v>48.508702082087382</v>
      </c>
      <c r="BD287" s="8">
        <f>[1]节奏总纲!BD287</f>
        <v>51.261973871353796</v>
      </c>
      <c r="BE287" s="8">
        <f>[1]节奏总纲!BE287</f>
        <v>55.986228741108754</v>
      </c>
    </row>
    <row r="288" spans="29:57" x14ac:dyDescent="0.15">
      <c r="AC288" s="8">
        <v>285</v>
      </c>
      <c r="AD288" s="8">
        <f>[1]节奏总纲!AD288</f>
        <v>81.590368553155727</v>
      </c>
      <c r="AE288" s="8">
        <f>[1]节奏总纲!AE288</f>
        <v>83.68257888790734</v>
      </c>
      <c r="AF288" s="8">
        <f>[1]节奏总纲!AF288</f>
        <v>86.632993678010848</v>
      </c>
      <c r="AG288" s="8">
        <f>[1]节奏总纲!AG288</f>
        <v>91.653386402768689</v>
      </c>
      <c r="AH288" s="8">
        <f>[1]节奏总纲!AH288</f>
        <v>100.54826785432043</v>
      </c>
      <c r="AZ288" s="8">
        <v>285</v>
      </c>
      <c r="BA288" s="8">
        <f>[1]节奏总纲!BA288</f>
        <v>45.088151688727308</v>
      </c>
      <c r="BB288" s="8">
        <f>[1]节奏总纲!BB288</f>
        <v>46.58545112585265</v>
      </c>
      <c r="BC288" s="8">
        <f>[1]节奏总纲!BC288</f>
        <v>48.532630748633537</v>
      </c>
      <c r="BD288" s="8">
        <f>[1]节奏总纲!BD288</f>
        <v>51.285079639272645</v>
      </c>
      <c r="BE288" s="8">
        <f>[1]节奏总纲!BE288</f>
        <v>56.010312347085055</v>
      </c>
    </row>
    <row r="289" spans="29:57" x14ac:dyDescent="0.15">
      <c r="AC289" s="8">
        <v>286</v>
      </c>
      <c r="AD289" s="8">
        <f>[1]节奏总纲!AD289</f>
        <v>81.64114860464548</v>
      </c>
      <c r="AE289" s="8">
        <f>[1]节奏总纲!AE289</f>
        <v>83.733289405278001</v>
      </c>
      <c r="AF289" s="8">
        <f>[1]节奏总纲!AF289</f>
        <v>86.682571370454255</v>
      </c>
      <c r="AG289" s="8">
        <f>[1]节奏总纲!AG289</f>
        <v>91.706139205426922</v>
      </c>
      <c r="AH289" s="8">
        <f>[1]节奏总纲!AH289</f>
        <v>100.6019028697105</v>
      </c>
      <c r="AZ289" s="8">
        <v>286</v>
      </c>
      <c r="BA289" s="8">
        <f>[1]节奏总纲!BA289</f>
        <v>45.110468571949411</v>
      </c>
      <c r="BB289" s="8">
        <f>[1]节奏总纲!BB289</f>
        <v>46.609531179376063</v>
      </c>
      <c r="BC289" s="8">
        <f>[1]节奏总纲!BC289</f>
        <v>48.556559415179692</v>
      </c>
      <c r="BD289" s="8">
        <f>[1]节奏总纲!BD289</f>
        <v>51.308185407191495</v>
      </c>
      <c r="BE289" s="8">
        <f>[1]节奏总纲!BE289</f>
        <v>56.032520096468168</v>
      </c>
    </row>
    <row r="290" spans="29:57" x14ac:dyDescent="0.15">
      <c r="AC290" s="8">
        <v>287</v>
      </c>
      <c r="AD290" s="8">
        <f>[1]节奏总纲!AD290</f>
        <v>81.691928656135218</v>
      </c>
      <c r="AE290" s="8">
        <f>[1]节奏总纲!AE290</f>
        <v>83.783999922648647</v>
      </c>
      <c r="AF290" s="8">
        <f>[1]节奏总纲!AF290</f>
        <v>86.732149062897662</v>
      </c>
      <c r="AG290" s="8">
        <f>[1]节奏总纲!AG290</f>
        <v>91.758892008085141</v>
      </c>
      <c r="AH290" s="8">
        <f>[1]节奏总纲!AH290</f>
        <v>100.65553788510059</v>
      </c>
      <c r="AZ290" s="8">
        <v>287</v>
      </c>
      <c r="BA290" s="8">
        <f>[1]节奏总纲!BA290</f>
        <v>45.132785455171515</v>
      </c>
      <c r="BB290" s="8">
        <f>[1]节奏总纲!BB290</f>
        <v>46.633611232899469</v>
      </c>
      <c r="BC290" s="8">
        <f>[1]节奏总纲!BC290</f>
        <v>48.580488081725846</v>
      </c>
      <c r="BD290" s="8">
        <f>[1]节奏总纲!BD290</f>
        <v>51.331291175110337</v>
      </c>
      <c r="BE290" s="8">
        <f>[1]节奏总纲!BE290</f>
        <v>56.054727845851275</v>
      </c>
    </row>
    <row r="291" spans="29:57" x14ac:dyDescent="0.15">
      <c r="AC291" s="8">
        <v>288</v>
      </c>
      <c r="AD291" s="8">
        <f>[1]节奏总纲!AD291</f>
        <v>81.742708707624971</v>
      </c>
      <c r="AE291" s="8">
        <f>[1]节奏总纲!AE291</f>
        <v>83.834710440019307</v>
      </c>
      <c r="AF291" s="8">
        <f>[1]节奏总纲!AF291</f>
        <v>86.781726755341069</v>
      </c>
      <c r="AG291" s="8">
        <f>[1]节奏总纲!AG291</f>
        <v>91.811644810743374</v>
      </c>
      <c r="AH291" s="8">
        <f>[1]节奏总纲!AH291</f>
        <v>100.70917290049066</v>
      </c>
      <c r="AZ291" s="8">
        <v>288</v>
      </c>
      <c r="BA291" s="8">
        <f>[1]节奏总纲!BA291</f>
        <v>45.155102338393618</v>
      </c>
      <c r="BB291" s="8">
        <f>[1]节奏总纲!BB291</f>
        <v>46.657691286422882</v>
      </c>
      <c r="BC291" s="8">
        <f>[1]节奏总纲!BC291</f>
        <v>48.604416748272008</v>
      </c>
      <c r="BD291" s="8">
        <f>[1]节奏总纲!BD291</f>
        <v>51.354396943029187</v>
      </c>
      <c r="BE291" s="8">
        <f>[1]节奏总纲!BE291</f>
        <v>56.076935595234382</v>
      </c>
    </row>
    <row r="292" spans="29:57" x14ac:dyDescent="0.15">
      <c r="AC292" s="8">
        <v>289</v>
      </c>
      <c r="AD292" s="8">
        <f>[1]节奏总纲!AD292</f>
        <v>81.793488759114723</v>
      </c>
      <c r="AE292" s="8">
        <f>[1]节奏总纲!AE292</f>
        <v>83.885420957389968</v>
      </c>
      <c r="AF292" s="8">
        <f>[1]节奏总纲!AF292</f>
        <v>86.831304447784476</v>
      </c>
      <c r="AG292" s="8">
        <f>[1]节奏总纲!AG292</f>
        <v>91.864397613401607</v>
      </c>
      <c r="AH292" s="8">
        <f>[1]节奏总纲!AH292</f>
        <v>100.76280791588073</v>
      </c>
      <c r="AZ292" s="8">
        <v>289</v>
      </c>
      <c r="BA292" s="8">
        <f>[1]节奏总纲!BA292</f>
        <v>45.177419221615722</v>
      </c>
      <c r="BB292" s="8">
        <f>[1]节奏总纲!BB292</f>
        <v>46.681771339946287</v>
      </c>
      <c r="BC292" s="8">
        <f>[1]节奏总纲!BC292</f>
        <v>48.628345414818163</v>
      </c>
      <c r="BD292" s="8">
        <f>[1]节奏总纲!BD292</f>
        <v>51.377502710948029</v>
      </c>
      <c r="BE292" s="8">
        <f>[1]节奏总纲!BE292</f>
        <v>56.099143344617488</v>
      </c>
    </row>
    <row r="293" spans="29:57" x14ac:dyDescent="0.15">
      <c r="AC293" s="8">
        <v>290</v>
      </c>
      <c r="AD293" s="8">
        <f>[1]节奏总纲!AD293</f>
        <v>81.844268810604476</v>
      </c>
      <c r="AE293" s="8">
        <f>[1]节奏总纲!AE293</f>
        <v>83.936131474760614</v>
      </c>
      <c r="AF293" s="8">
        <f>[1]节奏总纲!AF293</f>
        <v>86.880882140227882</v>
      </c>
      <c r="AG293" s="8">
        <f>[1]节奏总纲!AG293</f>
        <v>91.917150416059826</v>
      </c>
      <c r="AH293" s="8">
        <f>[1]节奏总纲!AH293</f>
        <v>100.8164429312708</v>
      </c>
      <c r="AZ293" s="8">
        <v>290</v>
      </c>
      <c r="BA293" s="8">
        <f>[1]节奏总纲!BA293</f>
        <v>45.199736104837825</v>
      </c>
      <c r="BB293" s="8">
        <f>[1]节奏总纲!BB293</f>
        <v>46.7058513934697</v>
      </c>
      <c r="BC293" s="8">
        <f>[1]节奏总纲!BC293</f>
        <v>48.652274081364318</v>
      </c>
      <c r="BD293" s="8">
        <f>[1]节奏总纲!BD293</f>
        <v>51.400608478866879</v>
      </c>
      <c r="BE293" s="8">
        <f>[1]节奏总纲!BE293</f>
        <v>56.121351094000602</v>
      </c>
    </row>
    <row r="294" spans="29:57" x14ac:dyDescent="0.15">
      <c r="AC294" s="8">
        <v>291</v>
      </c>
      <c r="AD294" s="8">
        <f>[1]节奏总纲!AD294</f>
        <v>81.895048862094228</v>
      </c>
      <c r="AE294" s="8">
        <f>[1]节奏总纲!AE294</f>
        <v>83.986841992131275</v>
      </c>
      <c r="AF294" s="8">
        <f>[1]节奏总纲!AF294</f>
        <v>86.930459832671289</v>
      </c>
      <c r="AG294" s="8">
        <f>[1]节奏总纲!AG294</f>
        <v>91.969903218718059</v>
      </c>
      <c r="AH294" s="8">
        <f>[1]节奏总纲!AH294</f>
        <v>100.87007794666089</v>
      </c>
      <c r="AZ294" s="8">
        <v>291</v>
      </c>
      <c r="BA294" s="8">
        <f>[1]节奏总纲!BA294</f>
        <v>45.222052988059936</v>
      </c>
      <c r="BB294" s="8">
        <f>[1]节奏总纲!BB294</f>
        <v>46.729931446993106</v>
      </c>
      <c r="BC294" s="8">
        <f>[1]节奏总纲!BC294</f>
        <v>48.67620274791048</v>
      </c>
      <c r="BD294" s="8">
        <f>[1]节奏总纲!BD294</f>
        <v>51.423714246785721</v>
      </c>
      <c r="BE294" s="8">
        <f>[1]节奏总纲!BE294</f>
        <v>56.143558843383708</v>
      </c>
    </row>
    <row r="295" spans="29:57" x14ac:dyDescent="0.15">
      <c r="AC295" s="8">
        <v>292</v>
      </c>
      <c r="AD295" s="8">
        <f>[1]节奏总纲!AD295</f>
        <v>81.945828913583981</v>
      </c>
      <c r="AE295" s="8">
        <f>[1]节奏总纲!AE295</f>
        <v>84.036191564035917</v>
      </c>
      <c r="AF295" s="8">
        <f>[1]节奏总纲!AF295</f>
        <v>86.980037525114682</v>
      </c>
      <c r="AG295" s="8">
        <f>[1]节奏总纲!AG295</f>
        <v>92.021521414287719</v>
      </c>
      <c r="AH295" s="8">
        <f>[1]节奏总纲!AH295</f>
        <v>100.92371296205096</v>
      </c>
      <c r="AZ295" s="8">
        <v>292</v>
      </c>
      <c r="BA295" s="8">
        <f>[1]节奏总纲!BA295</f>
        <v>45.244369871282039</v>
      </c>
      <c r="BB295" s="8">
        <f>[1]节奏总纲!BB295</f>
        <v>46.754011500516519</v>
      </c>
      <c r="BC295" s="8">
        <f>[1]节奏总纲!BC295</f>
        <v>48.700131414456635</v>
      </c>
      <c r="BD295" s="8">
        <f>[1]节奏总纲!BD295</f>
        <v>51.446820014704571</v>
      </c>
      <c r="BE295" s="8">
        <f>[1]节奏总纲!BE295</f>
        <v>56.165766592766815</v>
      </c>
    </row>
    <row r="296" spans="29:57" x14ac:dyDescent="0.15">
      <c r="AC296" s="8">
        <v>293</v>
      </c>
      <c r="AD296" s="8">
        <f>[1]节奏总纲!AD296</f>
        <v>81.996608965073733</v>
      </c>
      <c r="AE296" s="8">
        <f>[1]节奏总纲!AE296</f>
        <v>84.085064274836242</v>
      </c>
      <c r="AF296" s="8">
        <f>[1]节奏总纲!AF296</f>
        <v>87.029133791498197</v>
      </c>
      <c r="AG296" s="8">
        <f>[1]节奏总纲!AG296</f>
        <v>92.071632371634976</v>
      </c>
      <c r="AH296" s="8">
        <f>[1]节奏总纲!AH296</f>
        <v>100.97734797744103</v>
      </c>
      <c r="AZ296" s="8">
        <v>293</v>
      </c>
      <c r="BA296" s="8">
        <f>[1]节奏总纲!BA296</f>
        <v>45.266686754504143</v>
      </c>
      <c r="BB296" s="8">
        <f>[1]节奏总纲!BB296</f>
        <v>46.778091554039925</v>
      </c>
      <c r="BC296" s="8">
        <f>[1]节奏总纲!BC296</f>
        <v>48.72406008100279</v>
      </c>
      <c r="BD296" s="8">
        <f>[1]节奏总纲!BD296</f>
        <v>51.46992578262342</v>
      </c>
      <c r="BE296" s="8">
        <f>[1]节奏总纲!BE296</f>
        <v>56.187974342149921</v>
      </c>
    </row>
    <row r="297" spans="29:57" x14ac:dyDescent="0.15">
      <c r="AC297" s="8">
        <v>294</v>
      </c>
      <c r="AD297" s="8">
        <f>[1]节奏总纲!AD297</f>
        <v>82.044215515890215</v>
      </c>
      <c r="AE297" s="8">
        <f>[1]节奏总纲!AE297</f>
        <v>84.133936985636566</v>
      </c>
      <c r="AF297" s="8">
        <f>[1]节奏总纲!AF297</f>
        <v>87.077905547159801</v>
      </c>
      <c r="AG297" s="8">
        <f>[1]节奏总纲!AG297</f>
        <v>92.121743328982234</v>
      </c>
      <c r="AH297" s="8">
        <f>[1]节奏总纲!AH297</f>
        <v>101.02868392415382</v>
      </c>
      <c r="AZ297" s="8">
        <v>294</v>
      </c>
      <c r="BA297" s="8">
        <f>[1]节奏总纲!BA297</f>
        <v>45.289003637726246</v>
      </c>
      <c r="BB297" s="8">
        <f>[1]节奏总纲!BB297</f>
        <v>46.802171607563338</v>
      </c>
      <c r="BC297" s="8">
        <f>[1]节奏总纲!BC297</f>
        <v>48.747988747548945</v>
      </c>
      <c r="BD297" s="8">
        <f>[1]节奏总纲!BD297</f>
        <v>51.493031550542263</v>
      </c>
      <c r="BE297" s="8">
        <f>[1]节奏总纲!BE297</f>
        <v>56.210182091533035</v>
      </c>
    </row>
    <row r="298" spans="29:57" x14ac:dyDescent="0.15">
      <c r="AC298" s="8">
        <v>295</v>
      </c>
      <c r="AD298" s="8">
        <f>[1]节奏总纲!AD298</f>
        <v>82.091594979242089</v>
      </c>
      <c r="AE298" s="8">
        <f>[1]节奏总纲!AE298</f>
        <v>84.182809696436891</v>
      </c>
      <c r="AF298" s="8">
        <f>[1]节奏总纲!AF298</f>
        <v>87.126677302821392</v>
      </c>
      <c r="AG298" s="8">
        <f>[1]节奏总纲!AG298</f>
        <v>92.171854286329506</v>
      </c>
      <c r="AH298" s="8">
        <f>[1]节奏总纲!AH298</f>
        <v>101.07833899530283</v>
      </c>
      <c r="AZ298" s="8">
        <v>295</v>
      </c>
      <c r="BA298" s="8">
        <f>[1]节奏总纲!BA298</f>
        <v>45.31132052094835</v>
      </c>
      <c r="BB298" s="8">
        <f>[1]节奏总纲!BB298</f>
        <v>46.826251661086744</v>
      </c>
      <c r="BC298" s="8">
        <f>[1]节奏总纲!BC298</f>
        <v>48.771917414095107</v>
      </c>
      <c r="BD298" s="8">
        <f>[1]节奏总纲!BD298</f>
        <v>51.516137318461112</v>
      </c>
      <c r="BE298" s="8">
        <f>[1]节奏总纲!BE298</f>
        <v>56.232389840916142</v>
      </c>
    </row>
    <row r="299" spans="29:57" x14ac:dyDescent="0.15">
      <c r="AC299" s="8">
        <v>296</v>
      </c>
      <c r="AD299" s="8">
        <f>[1]节奏总纲!AD299</f>
        <v>82.138974442593963</v>
      </c>
      <c r="AE299" s="8">
        <f>[1]节奏总纲!AE299</f>
        <v>84.23168240723723</v>
      </c>
      <c r="AF299" s="8">
        <f>[1]节奏总纲!AF299</f>
        <v>87.175449058482982</v>
      </c>
      <c r="AG299" s="8">
        <f>[1]节奏总纲!AG299</f>
        <v>92.221965243676763</v>
      </c>
      <c r="AH299" s="8">
        <f>[1]节奏总纲!AH299</f>
        <v>101.12799406645185</v>
      </c>
      <c r="AZ299" s="8">
        <v>296</v>
      </c>
      <c r="BA299" s="8">
        <f>[1]节奏总纲!BA299</f>
        <v>45.333637404170453</v>
      </c>
      <c r="BB299" s="8">
        <f>[1]节奏总纲!BB299</f>
        <v>46.850331714610157</v>
      </c>
      <c r="BC299" s="8">
        <f>[1]节奏总纲!BC299</f>
        <v>48.795846080641262</v>
      </c>
      <c r="BD299" s="8">
        <f>[1]节奏总纲!BD299</f>
        <v>51.539243086379955</v>
      </c>
      <c r="BE299" s="8">
        <f>[1]节奏总纲!BE299</f>
        <v>56.254597590299248</v>
      </c>
    </row>
    <row r="300" spans="29:57" x14ac:dyDescent="0.15">
      <c r="AC300" s="8">
        <v>297</v>
      </c>
      <c r="AD300" s="8">
        <f>[1]节奏总纲!AD300</f>
        <v>82.186353905945836</v>
      </c>
      <c r="AE300" s="8">
        <f>[1]节奏总纲!AE300</f>
        <v>84.280555118037555</v>
      </c>
      <c r="AF300" s="8">
        <f>[1]节奏总纲!AF300</f>
        <v>87.224220814144587</v>
      </c>
      <c r="AG300" s="8">
        <f>[1]节奏总纲!AG300</f>
        <v>92.272076201024021</v>
      </c>
      <c r="AH300" s="8">
        <f>[1]节奏总纲!AH300</f>
        <v>101.17764913760085</v>
      </c>
      <c r="AZ300" s="8">
        <v>297</v>
      </c>
      <c r="BA300" s="8">
        <f>[1]节奏总纲!BA300</f>
        <v>45.355954287392557</v>
      </c>
      <c r="BB300" s="8">
        <f>[1]节奏总纲!BB300</f>
        <v>46.874411768133562</v>
      </c>
      <c r="BC300" s="8">
        <f>[1]节奏总纲!BC300</f>
        <v>48.819774747187417</v>
      </c>
      <c r="BD300" s="8">
        <f>[1]节奏总纲!BD300</f>
        <v>51.562348854298804</v>
      </c>
      <c r="BE300" s="8">
        <f>[1]节奏总纲!BE300</f>
        <v>56.276805339682355</v>
      </c>
    </row>
    <row r="301" spans="29:57" x14ac:dyDescent="0.15">
      <c r="AC301" s="8">
        <v>298</v>
      </c>
      <c r="AD301" s="8">
        <f>[1]节奏总纲!AD301</f>
        <v>82.23373336929771</v>
      </c>
      <c r="AE301" s="8">
        <f>[1]节奏总纲!AE301</f>
        <v>84.329427828837879</v>
      </c>
      <c r="AF301" s="8">
        <f>[1]节奏总纲!AF301</f>
        <v>87.272992569806178</v>
      </c>
      <c r="AG301" s="8">
        <f>[1]节奏总纲!AG301</f>
        <v>92.322187158371293</v>
      </c>
      <c r="AH301" s="8">
        <f>[1]节奏总纲!AH301</f>
        <v>101.22730420874987</v>
      </c>
      <c r="AZ301" s="8">
        <v>298</v>
      </c>
      <c r="BA301" s="8">
        <f>[1]节奏总纲!BA301</f>
        <v>45.37827117061466</v>
      </c>
      <c r="BB301" s="8">
        <f>[1]节奏总纲!BB301</f>
        <v>46.898491821656968</v>
      </c>
      <c r="BC301" s="8">
        <f>[1]节奏总纲!BC301</f>
        <v>48.843703413733579</v>
      </c>
      <c r="BD301" s="8">
        <f>[1]节奏总纲!BD301</f>
        <v>51.585454622217647</v>
      </c>
      <c r="BE301" s="8">
        <f>[1]节奏总纲!BE301</f>
        <v>56.299013089065468</v>
      </c>
    </row>
    <row r="302" spans="29:57" x14ac:dyDescent="0.15">
      <c r="AC302" s="8">
        <v>299</v>
      </c>
      <c r="AD302" s="8">
        <f>[1]节奏总纲!AD302</f>
        <v>82.281112832649583</v>
      </c>
      <c r="AE302" s="8">
        <f>[1]节奏总纲!AE302</f>
        <v>84.378300539638204</v>
      </c>
      <c r="AF302" s="8">
        <f>[1]节奏总纲!AF302</f>
        <v>87.321764325467768</v>
      </c>
      <c r="AG302" s="8">
        <f>[1]节奏总纲!AG302</f>
        <v>92.37229811571855</v>
      </c>
      <c r="AH302" s="8">
        <f>[1]节奏总纲!AH302</f>
        <v>101.27695927989888</v>
      </c>
      <c r="AZ302" s="8">
        <v>299</v>
      </c>
      <c r="BA302" s="8">
        <f>[1]节奏总纲!BA302</f>
        <v>45.400588053836763</v>
      </c>
      <c r="BB302" s="8">
        <f>[1]节奏总纲!BB302</f>
        <v>46.922571875180381</v>
      </c>
      <c r="BC302" s="8">
        <f>[1]节奏总纲!BC302</f>
        <v>48.867632080279733</v>
      </c>
      <c r="BD302" s="8">
        <f>[1]节奏总纲!BD302</f>
        <v>51.608560390136496</v>
      </c>
      <c r="BE302" s="8">
        <f>[1]节奏总纲!BE302</f>
        <v>56.321220838448575</v>
      </c>
    </row>
    <row r="303" spans="29:57" x14ac:dyDescent="0.15">
      <c r="AC303" s="8">
        <v>300</v>
      </c>
      <c r="AD303" s="8">
        <f>[1]节奏总纲!AD303</f>
        <v>82.328492296001457</v>
      </c>
      <c r="AE303" s="8">
        <f>[1]节奏总纲!AE303</f>
        <v>84.427173250438543</v>
      </c>
      <c r="AF303" s="8">
        <f>[1]节奏总纲!AF303</f>
        <v>87.370536081129359</v>
      </c>
      <c r="AG303" s="8">
        <f>[1]节奏总纲!AG303</f>
        <v>92.422409073065808</v>
      </c>
      <c r="AH303" s="8">
        <f>[1]节奏总纲!AH303</f>
        <v>101.32661435104789</v>
      </c>
      <c r="AZ303" s="8">
        <v>300</v>
      </c>
      <c r="BA303" s="8">
        <f>[1]节奏总纲!BA303</f>
        <v>45.422904937058867</v>
      </c>
      <c r="BB303" s="8">
        <f>[1]节奏总纲!BB303</f>
        <v>46.946651928703787</v>
      </c>
      <c r="BC303" s="8">
        <f>[1]节奏总纲!BC303</f>
        <v>48.891560746825888</v>
      </c>
      <c r="BD303" s="8">
        <f>[1]节奏总纲!BD303</f>
        <v>51.631666158055346</v>
      </c>
      <c r="BE303" s="8">
        <f>[1]节奏总纲!BE303</f>
        <v>56.343428587831681</v>
      </c>
    </row>
    <row r="304" spans="29:57" x14ac:dyDescent="0.15">
      <c r="AC304" s="8">
        <v>301</v>
      </c>
      <c r="AD304" s="8">
        <f>[1]节奏总纲!AD304</f>
        <v>82.375871759353331</v>
      </c>
      <c r="AE304" s="8">
        <f>[1]节奏总纲!AE304</f>
        <v>84.476045961238867</v>
      </c>
      <c r="AF304" s="8">
        <f>[1]节奏总纲!AF304</f>
        <v>87.419307836790964</v>
      </c>
      <c r="AG304" s="8">
        <f>[1]节奏总纲!AG304</f>
        <v>92.472520030413079</v>
      </c>
      <c r="AH304" s="8">
        <f>[1]节奏总纲!AH304</f>
        <v>101.3762694221969</v>
      </c>
      <c r="AZ304" s="8">
        <v>301</v>
      </c>
      <c r="BA304" s="8">
        <f>[1]节奏总纲!BA304</f>
        <v>45.44522182028097</v>
      </c>
      <c r="BB304" s="8">
        <f>[1]节奏总纲!BB304</f>
        <v>46.9707319822272</v>
      </c>
      <c r="BC304" s="8">
        <f>[1]节奏总纲!BC304</f>
        <v>48.91548941337205</v>
      </c>
      <c r="BD304" s="8">
        <f>[1]节奏总纲!BD304</f>
        <v>51.654771925974188</v>
      </c>
      <c r="BE304" s="8">
        <f>[1]节奏总纲!BE304</f>
        <v>56.365636337214795</v>
      </c>
    </row>
    <row r="305" spans="29:57" x14ac:dyDescent="0.15">
      <c r="AC305" s="8">
        <v>302</v>
      </c>
      <c r="AD305" s="8">
        <f>[1]节奏总纲!AD305</f>
        <v>82.423251222705204</v>
      </c>
      <c r="AE305" s="8">
        <f>[1]节奏总纲!AE305</f>
        <v>84.524918672039192</v>
      </c>
      <c r="AF305" s="8">
        <f>[1]节奏总纲!AF305</f>
        <v>87.468079592452554</v>
      </c>
      <c r="AG305" s="8">
        <f>[1]节奏总纲!AG305</f>
        <v>92.522630987760337</v>
      </c>
      <c r="AH305" s="8">
        <f>[1]节奏总纲!AH305</f>
        <v>101.42592449334592</v>
      </c>
      <c r="AZ305" s="8">
        <v>302</v>
      </c>
      <c r="BA305" s="8">
        <f>[1]节奏总纲!BA305</f>
        <v>45.467538703503074</v>
      </c>
      <c r="BB305" s="8">
        <f>[1]节奏总纲!BB305</f>
        <v>46.994812035750606</v>
      </c>
      <c r="BC305" s="8">
        <f>[1]节奏总纲!BC305</f>
        <v>48.939418079918205</v>
      </c>
      <c r="BD305" s="8">
        <f>[1]节奏总纲!BD305</f>
        <v>51.677877693893038</v>
      </c>
      <c r="BE305" s="8">
        <f>[1]节奏总纲!BE305</f>
        <v>56.387844086597902</v>
      </c>
    </row>
    <row r="306" spans="29:57" x14ac:dyDescent="0.15">
      <c r="AC306" s="8">
        <v>303</v>
      </c>
      <c r="AD306" s="8">
        <f>[1]节奏总纲!AD306</f>
        <v>82.470630686057078</v>
      </c>
      <c r="AE306" s="8">
        <f>[1]节奏总纲!AE306</f>
        <v>84.573791382839516</v>
      </c>
      <c r="AF306" s="8">
        <f>[1]节奏总纲!AF306</f>
        <v>87.516851348114145</v>
      </c>
      <c r="AG306" s="8">
        <f>[1]节奏总纲!AG306</f>
        <v>92.572741945107595</v>
      </c>
      <c r="AH306" s="8">
        <f>[1]节奏总纲!AH306</f>
        <v>101.47557956449492</v>
      </c>
      <c r="AZ306" s="8">
        <v>303</v>
      </c>
      <c r="BA306" s="8">
        <f>[1]节奏总纲!BA306</f>
        <v>45.489855586725177</v>
      </c>
      <c r="BB306" s="8">
        <f>[1]节奏总纲!BB306</f>
        <v>47.016308935086101</v>
      </c>
      <c r="BC306" s="8">
        <f>[1]节奏总纲!BC306</f>
        <v>48.96334674646436</v>
      </c>
      <c r="BD306" s="8">
        <f>[1]节奏总纲!BD306</f>
        <v>51.70098346181188</v>
      </c>
      <c r="BE306" s="8">
        <f>[1]节奏总纲!BE306</f>
        <v>56.410051835981008</v>
      </c>
    </row>
    <row r="307" spans="29:57" x14ac:dyDescent="0.15">
      <c r="AC307" s="8">
        <v>304</v>
      </c>
      <c r="AD307" s="8">
        <f>[1]节奏总纲!AD307</f>
        <v>82.518010149408951</v>
      </c>
      <c r="AE307" s="8">
        <f>[1]节奏总纲!AE307</f>
        <v>84.622664093639855</v>
      </c>
      <c r="AF307" s="8">
        <f>[1]节奏总纲!AF307</f>
        <v>87.565623103775735</v>
      </c>
      <c r="AG307" s="8">
        <f>[1]节奏总纲!AG307</f>
        <v>92.622852902454852</v>
      </c>
      <c r="AH307" s="8">
        <f>[1]节奏总纲!AH307</f>
        <v>101.52523463564394</v>
      </c>
      <c r="AZ307" s="8">
        <v>304</v>
      </c>
      <c r="BA307" s="8">
        <f>[1]节奏总纲!BA307</f>
        <v>45.512172469947281</v>
      </c>
      <c r="BB307" s="8">
        <f>[1]节奏总纲!BB307</f>
        <v>47.037096473408994</v>
      </c>
      <c r="BC307" s="8">
        <f>[1]节奏总纲!BC307</f>
        <v>48.987275413010522</v>
      </c>
      <c r="BD307" s="8">
        <f>[1]节奏总纲!BD307</f>
        <v>51.72408922973073</v>
      </c>
      <c r="BE307" s="8">
        <f>[1]节奏总纲!BE307</f>
        <v>56.432259585364115</v>
      </c>
    </row>
    <row r="308" spans="29:57" x14ac:dyDescent="0.15">
      <c r="AC308" s="8">
        <v>305</v>
      </c>
      <c r="AD308" s="8">
        <f>[1]节奏总纲!AD308</f>
        <v>82.565389612760825</v>
      </c>
      <c r="AE308" s="8">
        <f>[1]节奏总纲!AE308</f>
        <v>84.67153680444018</v>
      </c>
      <c r="AF308" s="8">
        <f>[1]节奏总纲!AF308</f>
        <v>87.61439485943734</v>
      </c>
      <c r="AG308" s="8">
        <f>[1]节奏总纲!AG308</f>
        <v>92.672963859802124</v>
      </c>
      <c r="AH308" s="8">
        <f>[1]节奏总纲!AH308</f>
        <v>101.57488970679294</v>
      </c>
      <c r="AZ308" s="8">
        <v>305</v>
      </c>
      <c r="BA308" s="8">
        <f>[1]节奏总纲!BA308</f>
        <v>45.534489353169384</v>
      </c>
      <c r="BB308" s="8">
        <f>[1]节奏总纲!BB308</f>
        <v>47.057884011731893</v>
      </c>
      <c r="BC308" s="8">
        <f>[1]节奏总纲!BC308</f>
        <v>49.009673493801003</v>
      </c>
      <c r="BD308" s="8">
        <f>[1]节奏总纲!BD308</f>
        <v>51.747194997649579</v>
      </c>
      <c r="BE308" s="8">
        <f>[1]节奏总纲!BE308</f>
        <v>56.454467334747228</v>
      </c>
    </row>
    <row r="309" spans="29:57" x14ac:dyDescent="0.15">
      <c r="AC309" s="8">
        <v>306</v>
      </c>
      <c r="AD309" s="8">
        <f>[1]节奏总纲!AD309</f>
        <v>82.612769076112698</v>
      </c>
      <c r="AE309" s="8">
        <f>[1]节奏总纲!AE309</f>
        <v>84.720409515240505</v>
      </c>
      <c r="AF309" s="8">
        <f>[1]节奏总纲!AF309</f>
        <v>87.66316661509893</v>
      </c>
      <c r="AG309" s="8">
        <f>[1]节奏总纲!AG309</f>
        <v>92.723074817149381</v>
      </c>
      <c r="AH309" s="8">
        <f>[1]节奏总纲!AH309</f>
        <v>101.62454477794196</v>
      </c>
      <c r="AZ309" s="8">
        <v>306</v>
      </c>
      <c r="BA309" s="8">
        <f>[1]节奏总纲!BA309</f>
        <v>45.556806236391488</v>
      </c>
      <c r="BB309" s="8">
        <f>[1]节奏总纲!BB309</f>
        <v>47.078671550054786</v>
      </c>
      <c r="BC309" s="8">
        <f>[1]节奏总纲!BC309</f>
        <v>49.030333272797542</v>
      </c>
      <c r="BD309" s="8">
        <f>[1]节奏总纲!BD309</f>
        <v>51.770300765568422</v>
      </c>
      <c r="BE309" s="8">
        <f>[1]节奏总纲!BE309</f>
        <v>56.476675084130335</v>
      </c>
    </row>
    <row r="310" spans="29:57" x14ac:dyDescent="0.15">
      <c r="AC310" s="8">
        <v>307</v>
      </c>
      <c r="AD310" s="8">
        <f>[1]节奏总纲!AD310</f>
        <v>82.660148539464572</v>
      </c>
      <c r="AE310" s="8">
        <f>[1]节奏总纲!AE310</f>
        <v>84.769282226040829</v>
      </c>
      <c r="AF310" s="8">
        <f>[1]节奏总纲!AF310</f>
        <v>87.711938370760521</v>
      </c>
      <c r="AG310" s="8">
        <f>[1]节奏总纲!AG310</f>
        <v>92.773185774496639</v>
      </c>
      <c r="AH310" s="8">
        <f>[1]节奏总纲!AH310</f>
        <v>101.67419984909097</v>
      </c>
      <c r="AZ310" s="8">
        <v>307</v>
      </c>
      <c r="BA310" s="8">
        <f>[1]节奏总纲!BA310</f>
        <v>45.579123119613591</v>
      </c>
      <c r="BB310" s="8">
        <f>[1]节奏总纲!BB310</f>
        <v>47.099459088377678</v>
      </c>
      <c r="BC310" s="8">
        <f>[1]节奏总纲!BC310</f>
        <v>49.05099305179408</v>
      </c>
      <c r="BD310" s="8">
        <f>[1]节奏总纲!BD310</f>
        <v>51.793406533487271</v>
      </c>
      <c r="BE310" s="8">
        <f>[1]节奏总纲!BE310</f>
        <v>56.498882833513441</v>
      </c>
    </row>
    <row r="311" spans="29:57" x14ac:dyDescent="0.15">
      <c r="AC311" s="8">
        <v>308</v>
      </c>
      <c r="AD311" s="8">
        <f>[1]节奏总纲!AD311</f>
        <v>82.707528002816446</v>
      </c>
      <c r="AE311" s="8">
        <f>[1]节奏总纲!AE311</f>
        <v>84.818154936841154</v>
      </c>
      <c r="AF311" s="8">
        <f>[1]节奏总纲!AF311</f>
        <v>87.760710126422126</v>
      </c>
      <c r="AG311" s="8">
        <f>[1]节奏总纲!AG311</f>
        <v>92.823296731843911</v>
      </c>
      <c r="AH311" s="8">
        <f>[1]节奏总纲!AH311</f>
        <v>101.72385492023999</v>
      </c>
      <c r="AZ311" s="8">
        <v>308</v>
      </c>
      <c r="BA311" s="8">
        <f>[1]节奏总纲!BA311</f>
        <v>45.601440002835695</v>
      </c>
      <c r="BB311" s="8">
        <f>[1]节奏总纲!BB311</f>
        <v>47.12024662670057</v>
      </c>
      <c r="BC311" s="8">
        <f>[1]节奏总纲!BC311</f>
        <v>49.071652830790612</v>
      </c>
      <c r="BD311" s="8">
        <f>[1]节奏总纲!BD311</f>
        <v>51.816512301406114</v>
      </c>
      <c r="BE311" s="8">
        <f>[1]节奏总纲!BE311</f>
        <v>56.521090582896548</v>
      </c>
    </row>
    <row r="312" spans="29:57" x14ac:dyDescent="0.15">
      <c r="AC312" s="8">
        <v>309</v>
      </c>
      <c r="AD312" s="8">
        <f>[1]节奏总纲!AD312</f>
        <v>82.754907466168319</v>
      </c>
      <c r="AE312" s="8">
        <f>[1]节奏总纲!AE312</f>
        <v>84.867027647641493</v>
      </c>
      <c r="AF312" s="8">
        <f>[1]节奏总纲!AF312</f>
        <v>87.809481882083716</v>
      </c>
      <c r="AG312" s="8">
        <f>[1]节奏总纲!AG312</f>
        <v>92.873407689191168</v>
      </c>
      <c r="AH312" s="8">
        <f>[1]节奏总纲!AH312</f>
        <v>101.77350999138899</v>
      </c>
      <c r="AZ312" s="8">
        <v>309</v>
      </c>
      <c r="BA312" s="8">
        <f>[1]节奏总纲!BA312</f>
        <v>45.623756886057798</v>
      </c>
      <c r="BB312" s="8">
        <f>[1]节奏总纲!BB312</f>
        <v>47.14103416502347</v>
      </c>
      <c r="BC312" s="8">
        <f>[1]节奏总纲!BC312</f>
        <v>49.09231260978715</v>
      </c>
      <c r="BD312" s="8">
        <f>[1]节奏总纲!BD312</f>
        <v>51.839618069324963</v>
      </c>
      <c r="BE312" s="8">
        <f>[1]节奏总纲!BE312</f>
        <v>56.543298332279662</v>
      </c>
    </row>
    <row r="313" spans="29:57" x14ac:dyDescent="0.15">
      <c r="AC313" s="8">
        <v>310</v>
      </c>
      <c r="AD313" s="8">
        <f>[1]节奏总纲!AD313</f>
        <v>82.802286929520193</v>
      </c>
      <c r="AE313" s="8">
        <f>[1]节奏总纲!AE313</f>
        <v>84.915900358441817</v>
      </c>
      <c r="AF313" s="8">
        <f>[1]节奏总纲!AF313</f>
        <v>87.858253637745307</v>
      </c>
      <c r="AG313" s="8">
        <f>[1]节奏总纲!AG313</f>
        <v>92.923518646538426</v>
      </c>
      <c r="AH313" s="8">
        <f>[1]节奏总纲!AH313</f>
        <v>101.82316506253801</v>
      </c>
      <c r="AZ313" s="8">
        <v>310</v>
      </c>
      <c r="BA313" s="8">
        <f>[1]节奏总纲!BA313</f>
        <v>45.646073769279901</v>
      </c>
      <c r="BB313" s="8">
        <f>[1]节奏总纲!BB313</f>
        <v>47.161821703346362</v>
      </c>
      <c r="BC313" s="8">
        <f>[1]节奏总纲!BC313</f>
        <v>49.112972388783689</v>
      </c>
      <c r="BD313" s="8">
        <f>[1]节奏总纲!BD313</f>
        <v>51.862723837243806</v>
      </c>
      <c r="BE313" s="8">
        <f>[1]节奏总纲!BE313</f>
        <v>56.565506081662768</v>
      </c>
    </row>
    <row r="314" spans="29:57" x14ac:dyDescent="0.15">
      <c r="AC314" s="8">
        <v>311</v>
      </c>
      <c r="AD314" s="8">
        <f>[1]节奏总纲!AD314</f>
        <v>82.849666392872066</v>
      </c>
      <c r="AE314" s="8">
        <f>[1]节奏总纲!AE314</f>
        <v>84.964773069242142</v>
      </c>
      <c r="AF314" s="8">
        <f>[1]节奏总纲!AF314</f>
        <v>87.907025393406897</v>
      </c>
      <c r="AG314" s="8">
        <f>[1]节奏总纲!AG314</f>
        <v>92.973629603885698</v>
      </c>
      <c r="AH314" s="8">
        <f>[1]节奏总纲!AH314</f>
        <v>101.87282013368701</v>
      </c>
      <c r="AZ314" s="8">
        <v>311</v>
      </c>
      <c r="BA314" s="8">
        <f>[1]节奏总纲!BA314</f>
        <v>45.668390652502012</v>
      </c>
      <c r="BB314" s="8">
        <f>[1]节奏总纲!BB314</f>
        <v>47.182609241669255</v>
      </c>
      <c r="BC314" s="8">
        <f>[1]节奏总纲!BC314</f>
        <v>49.133632167780227</v>
      </c>
      <c r="BD314" s="8">
        <f>[1]节奏总纲!BD314</f>
        <v>51.885829605162655</v>
      </c>
      <c r="BE314" s="8">
        <f>[1]节奏总纲!BE314</f>
        <v>56.587713831045875</v>
      </c>
    </row>
    <row r="315" spans="29:57" x14ac:dyDescent="0.15">
      <c r="AC315" s="8">
        <v>312</v>
      </c>
      <c r="AD315" s="8">
        <f>[1]节奏总纲!AD315</f>
        <v>82.89704585622394</v>
      </c>
      <c r="AE315" s="8">
        <f>[1]节奏总纲!AE315</f>
        <v>85.012531647506819</v>
      </c>
      <c r="AF315" s="8">
        <f>[1]节奏总纲!AF315</f>
        <v>87.955797149068502</v>
      </c>
      <c r="AG315" s="8">
        <f>[1]节奏总纲!AG315</f>
        <v>93.022367647203353</v>
      </c>
      <c r="AH315" s="8">
        <f>[1]节奏总纲!AH315</f>
        <v>101.92247520483603</v>
      </c>
      <c r="AZ315" s="8">
        <v>312</v>
      </c>
      <c r="BA315" s="8">
        <f>[1]节奏总纲!BA315</f>
        <v>45.690707535724115</v>
      </c>
      <c r="BB315" s="8">
        <f>[1]节奏总纲!BB315</f>
        <v>47.203396779992147</v>
      </c>
      <c r="BC315" s="8">
        <f>[1]节奏总纲!BC315</f>
        <v>49.154291946776759</v>
      </c>
      <c r="BD315" s="8">
        <f>[1]节奏总纲!BD315</f>
        <v>51.908935373081505</v>
      </c>
      <c r="BE315" s="8">
        <f>[1]节奏总纲!BE315</f>
        <v>56.609921580428981</v>
      </c>
    </row>
    <row r="316" spans="29:57" x14ac:dyDescent="0.15">
      <c r="AC316" s="8">
        <v>313</v>
      </c>
      <c r="AD316" s="8">
        <f>[1]节奏总纲!AD316</f>
        <v>82.944425319575814</v>
      </c>
      <c r="AE316" s="8">
        <f>[1]节奏总纲!AE316</f>
        <v>85.057414064088832</v>
      </c>
      <c r="AF316" s="8">
        <f>[1]节奏总纲!AF316</f>
        <v>88.004756197276762</v>
      </c>
      <c r="AG316" s="8">
        <f>[1]节奏总纲!AG316</f>
        <v>93.069580693431178</v>
      </c>
      <c r="AH316" s="8">
        <f>[1]节奏总纲!AH316</f>
        <v>101.97213027598504</v>
      </c>
      <c r="AZ316" s="8">
        <v>313</v>
      </c>
      <c r="BA316" s="8">
        <f>[1]节奏总纲!BA316</f>
        <v>45.713024418946219</v>
      </c>
      <c r="BB316" s="8">
        <f>[1]节奏总纲!BB316</f>
        <v>47.224184318315039</v>
      </c>
      <c r="BC316" s="8">
        <f>[1]节奏总纲!BC316</f>
        <v>49.174951725773298</v>
      </c>
      <c r="BD316" s="8">
        <f>[1]节奏总纲!BD316</f>
        <v>51.932041141000347</v>
      </c>
      <c r="BE316" s="8">
        <f>[1]节奏总纲!BE316</f>
        <v>56.632129329812095</v>
      </c>
    </row>
    <row r="317" spans="29:57" x14ac:dyDescent="0.15">
      <c r="AC317" s="8">
        <v>314</v>
      </c>
      <c r="AD317" s="8">
        <f>[1]节奏总纲!AD317</f>
        <v>82.991804782927687</v>
      </c>
      <c r="AE317" s="8">
        <f>[1]节奏总纲!AE317</f>
        <v>85.10229648067083</v>
      </c>
      <c r="AF317" s="8">
        <f>[1]节奏总纲!AF317</f>
        <v>88.05552724748766</v>
      </c>
      <c r="AG317" s="8">
        <f>[1]节奏总纲!AG317</f>
        <v>93.116793739659002</v>
      </c>
      <c r="AH317" s="8">
        <f>[1]节奏总纲!AH317</f>
        <v>102.01969836502204</v>
      </c>
      <c r="AZ317" s="8">
        <v>314</v>
      </c>
      <c r="BA317" s="8">
        <f>[1]节奏总纲!BA317</f>
        <v>45.735341302168322</v>
      </c>
      <c r="BB317" s="8">
        <f>[1]节奏总纲!BB317</f>
        <v>47.244971856637939</v>
      </c>
      <c r="BC317" s="8">
        <f>[1]节奏总纲!BC317</f>
        <v>49.195611504769836</v>
      </c>
      <c r="BD317" s="8">
        <f>[1]节奏总纲!BD317</f>
        <v>51.955146908919197</v>
      </c>
      <c r="BE317" s="8">
        <f>[1]节奏总纲!BE317</f>
        <v>56.654337079195201</v>
      </c>
    </row>
    <row r="318" spans="29:57" x14ac:dyDescent="0.15">
      <c r="AC318" s="8">
        <v>315</v>
      </c>
      <c r="AD318" s="8">
        <f>[1]节奏总纲!AD318</f>
        <v>83.03656019452734</v>
      </c>
      <c r="AE318" s="8">
        <f>[1]节奏总纲!AE318</f>
        <v>85.147178897252829</v>
      </c>
      <c r="AF318" s="8">
        <f>[1]节奏总纲!AF318</f>
        <v>88.106298297698572</v>
      </c>
      <c r="AG318" s="8">
        <f>[1]节奏总纲!AG318</f>
        <v>93.164006785886826</v>
      </c>
      <c r="AH318" s="8">
        <f>[1]节奏总纲!AH318</f>
        <v>102.06459660376342</v>
      </c>
      <c r="AZ318" s="8">
        <v>315</v>
      </c>
      <c r="BA318" s="8">
        <f>[1]节奏总纲!BA318</f>
        <v>45.757658185390426</v>
      </c>
      <c r="BB318" s="8">
        <f>[1]节奏总纲!BB318</f>
        <v>47.265759394960831</v>
      </c>
      <c r="BC318" s="8">
        <f>[1]节奏总纲!BC318</f>
        <v>49.216271283766375</v>
      </c>
      <c r="BD318" s="8">
        <f>[1]节奏总纲!BD318</f>
        <v>51.978252676838039</v>
      </c>
      <c r="BE318" s="8">
        <f>[1]节奏总纲!BE318</f>
        <v>56.676544828578308</v>
      </c>
    </row>
    <row r="319" spans="29:57" x14ac:dyDescent="0.15">
      <c r="AC319" s="8">
        <v>316</v>
      </c>
      <c r="AD319" s="8">
        <f>[1]节奏总纲!AD319</f>
        <v>83.080766796955942</v>
      </c>
      <c r="AE319" s="8">
        <f>[1]节奏总纲!AE319</f>
        <v>85.192061313834827</v>
      </c>
      <c r="AF319" s="8">
        <f>[1]节奏总纲!AF319</f>
        <v>88.15706934790947</v>
      </c>
      <c r="AG319" s="8">
        <f>[1]节奏总纲!AG319</f>
        <v>93.211219832114651</v>
      </c>
      <c r="AH319" s="8">
        <f>[1]节奏总纲!AH319</f>
        <v>102.1094948425048</v>
      </c>
      <c r="AZ319" s="8">
        <v>316</v>
      </c>
      <c r="BA319" s="8">
        <f>[1]节奏总纲!BA319</f>
        <v>45.779975068612529</v>
      </c>
      <c r="BB319" s="8">
        <f>[1]节奏总纲!BB319</f>
        <v>47.286546933283724</v>
      </c>
      <c r="BC319" s="8">
        <f>[1]节奏总纲!BC319</f>
        <v>49.236931062762913</v>
      </c>
      <c r="BD319" s="8">
        <f>[1]节奏总纲!BD319</f>
        <v>52.001173105835825</v>
      </c>
      <c r="BE319" s="8">
        <f>[1]节奏总纲!BE319</f>
        <v>56.698752577961415</v>
      </c>
    </row>
    <row r="320" spans="29:57" x14ac:dyDescent="0.15">
      <c r="AC320" s="8">
        <v>317</v>
      </c>
      <c r="AD320" s="8">
        <f>[1]节奏总纲!AD320</f>
        <v>83.124973399384558</v>
      </c>
      <c r="AE320" s="8">
        <f>[1]节奏总纲!AE320</f>
        <v>85.236943730416826</v>
      </c>
      <c r="AF320" s="8">
        <f>[1]节奏总纲!AF320</f>
        <v>88.207840398120382</v>
      </c>
      <c r="AG320" s="8">
        <f>[1]节奏总纲!AG320</f>
        <v>93.258432878342475</v>
      </c>
      <c r="AH320" s="8">
        <f>[1]节奏总纲!AH320</f>
        <v>102.15439308124618</v>
      </c>
      <c r="AZ320" s="8">
        <v>317</v>
      </c>
      <c r="BA320" s="8">
        <f>[1]节奏总纲!BA320</f>
        <v>45.802291951834633</v>
      </c>
      <c r="BB320" s="8">
        <f>[1]节奏总纲!BB320</f>
        <v>47.307334471606616</v>
      </c>
      <c r="BC320" s="8">
        <f>[1]节奏总纲!BC320</f>
        <v>49.257590841759445</v>
      </c>
      <c r="BD320" s="8">
        <f>[1]节奏总纲!BD320</f>
        <v>52.021126446631868</v>
      </c>
      <c r="BE320" s="8">
        <f>[1]节奏总纲!BE320</f>
        <v>56.720960327344528</v>
      </c>
    </row>
    <row r="321" spans="29:57" x14ac:dyDescent="0.15">
      <c r="AC321" s="8">
        <v>318</v>
      </c>
      <c r="AD321" s="8">
        <f>[1]节奏总纲!AD321</f>
        <v>83.16918000181316</v>
      </c>
      <c r="AE321" s="8">
        <f>[1]节奏总纲!AE321</f>
        <v>85.281826146998839</v>
      </c>
      <c r="AF321" s="8">
        <f>[1]节奏总纲!AF321</f>
        <v>88.258611448331294</v>
      </c>
      <c r="AG321" s="8">
        <f>[1]节奏总纲!AG321</f>
        <v>93.3056459245703</v>
      </c>
      <c r="AH321" s="8">
        <f>[1]节奏总纲!AH321</f>
        <v>102.19929131998755</v>
      </c>
      <c r="AZ321" s="8">
        <v>318</v>
      </c>
      <c r="BA321" s="8">
        <f>[1]节奏总纲!BA321</f>
        <v>45.824608835056736</v>
      </c>
      <c r="BB321" s="8">
        <f>[1]节奏总纲!BB321</f>
        <v>47.328122009929508</v>
      </c>
      <c r="BC321" s="8">
        <f>[1]节奏总纲!BC321</f>
        <v>49.278250620755983</v>
      </c>
      <c r="BD321" s="8">
        <f>[1]节奏总纲!BD321</f>
        <v>52.041079787427918</v>
      </c>
      <c r="BE321" s="8">
        <f>[1]节奏总纲!BE321</f>
        <v>56.743168076727635</v>
      </c>
    </row>
    <row r="322" spans="29:57" x14ac:dyDescent="0.15">
      <c r="AC322" s="8">
        <v>319</v>
      </c>
      <c r="AD322" s="8">
        <f>[1]节奏总纲!AD322</f>
        <v>83.213386604241776</v>
      </c>
      <c r="AE322" s="8">
        <f>[1]节奏总纲!AE322</f>
        <v>85.326708563580837</v>
      </c>
      <c r="AF322" s="8">
        <f>[1]节奏总纲!AF322</f>
        <v>88.309382498542192</v>
      </c>
      <c r="AG322" s="8">
        <f>[1]节奏总纲!AG322</f>
        <v>93.352858970798124</v>
      </c>
      <c r="AH322" s="8">
        <f>[1]节奏总纲!AH322</f>
        <v>102.24418955872893</v>
      </c>
      <c r="AZ322" s="8">
        <v>319</v>
      </c>
      <c r="BA322" s="8">
        <f>[1]节奏总纲!BA322</f>
        <v>45.84692571827884</v>
      </c>
      <c r="BB322" s="8">
        <f>[1]节奏总纲!BB322</f>
        <v>47.348909548252408</v>
      </c>
      <c r="BC322" s="8">
        <f>[1]节奏总纲!BC322</f>
        <v>49.298910399752522</v>
      </c>
      <c r="BD322" s="8">
        <f>[1]节奏总纲!BD322</f>
        <v>52.061033128223968</v>
      </c>
      <c r="BE322" s="8">
        <f>[1]节奏总纲!BE322</f>
        <v>56.765375826110741</v>
      </c>
    </row>
    <row r="323" spans="29:57" x14ac:dyDescent="0.15">
      <c r="AC323" s="8">
        <v>320</v>
      </c>
      <c r="AD323" s="8">
        <f>[1]节奏总纲!AD323</f>
        <v>83.257593206670379</v>
      </c>
      <c r="AE323" s="8">
        <f>[1]节奏总纲!AE323</f>
        <v>85.371590980162836</v>
      </c>
      <c r="AF323" s="8">
        <f>[1]节奏总纲!AF323</f>
        <v>88.360153548753104</v>
      </c>
      <c r="AG323" s="8">
        <f>[1]节奏总纲!AG323</f>
        <v>93.400072017025948</v>
      </c>
      <c r="AH323" s="8">
        <f>[1]节奏总纲!AH323</f>
        <v>102.28908779747032</v>
      </c>
      <c r="AZ323" s="8">
        <v>320</v>
      </c>
      <c r="BA323" s="8">
        <f>[1]节奏总纲!BA323</f>
        <v>45.869242601500943</v>
      </c>
      <c r="BB323" s="8">
        <f>[1]节奏总纲!BB323</f>
        <v>47.3696970865753</v>
      </c>
      <c r="BC323" s="8">
        <f>[1]节奏总纲!BC323</f>
        <v>49.319570178749061</v>
      </c>
      <c r="BD323" s="8">
        <f>[1]节奏总纲!BD323</f>
        <v>52.080986469020011</v>
      </c>
      <c r="BE323" s="8">
        <f>[1]节奏总纲!BE323</f>
        <v>56.787583575493848</v>
      </c>
    </row>
    <row r="324" spans="29:57" x14ac:dyDescent="0.15">
      <c r="AC324" s="8">
        <v>321</v>
      </c>
      <c r="AD324" s="8">
        <f>[1]节奏总纲!AD324</f>
        <v>83.301799809098995</v>
      </c>
      <c r="AE324" s="8">
        <f>[1]节奏总纲!AE324</f>
        <v>85.416473396744834</v>
      </c>
      <c r="AF324" s="8">
        <f>[1]节奏总纲!AF324</f>
        <v>88.410924598964016</v>
      </c>
      <c r="AG324" s="8">
        <f>[1]节奏总纲!AG324</f>
        <v>93.447285063253773</v>
      </c>
      <c r="AH324" s="8">
        <f>[1]节奏总纲!AH324</f>
        <v>102.3339860362117</v>
      </c>
      <c r="AZ324" s="8">
        <v>321</v>
      </c>
      <c r="BA324" s="8">
        <f>[1]节奏总纲!BA324</f>
        <v>45.891559484723047</v>
      </c>
      <c r="BB324" s="8">
        <f>[1]节奏总纲!BB324</f>
        <v>47.390484624898193</v>
      </c>
      <c r="BC324" s="8">
        <f>[1]节奏总纲!BC324</f>
        <v>49.340229957745592</v>
      </c>
      <c r="BD324" s="8">
        <f>[1]节奏总纲!BD324</f>
        <v>52.100939809816062</v>
      </c>
      <c r="BE324" s="8">
        <f>[1]节奏总纲!BE324</f>
        <v>56.809791324876961</v>
      </c>
    </row>
    <row r="325" spans="29:57" x14ac:dyDescent="0.15">
      <c r="AC325" s="8">
        <v>322</v>
      </c>
      <c r="AD325" s="8">
        <f>[1]节奏总纲!AD325</f>
        <v>83.346006411527597</v>
      </c>
      <c r="AE325" s="8">
        <f>[1]节奏总纲!AE325</f>
        <v>85.461355813326847</v>
      </c>
      <c r="AF325" s="8">
        <f>[1]节奏总纲!AF325</f>
        <v>88.461695649174914</v>
      </c>
      <c r="AG325" s="8">
        <f>[1]节奏总纲!AG325</f>
        <v>93.494498109481597</v>
      </c>
      <c r="AH325" s="8">
        <f>[1]节奏总纲!AH325</f>
        <v>102.37888427495307</v>
      </c>
      <c r="AZ325" s="8">
        <v>322</v>
      </c>
      <c r="BA325" s="8">
        <f>[1]节奏总纲!BA325</f>
        <v>45.91387636794515</v>
      </c>
      <c r="BB325" s="8">
        <f>[1]节奏总纲!BB325</f>
        <v>47.411272163221085</v>
      </c>
      <c r="BC325" s="8">
        <f>[1]节奏总纲!BC325</f>
        <v>49.360889736742131</v>
      </c>
      <c r="BD325" s="8">
        <f>[1]节奏总纲!BD325</f>
        <v>52.120893150612112</v>
      </c>
      <c r="BE325" s="8">
        <f>[1]节奏总纲!BE325</f>
        <v>56.831999074260068</v>
      </c>
    </row>
    <row r="326" spans="29:57" x14ac:dyDescent="0.15">
      <c r="AC326" s="8">
        <v>323</v>
      </c>
      <c r="AD326" s="8">
        <f>[1]节奏总纲!AD326</f>
        <v>83.390213013956213</v>
      </c>
      <c r="AE326" s="8">
        <f>[1]节奏总纲!AE326</f>
        <v>85.506238229908845</v>
      </c>
      <c r="AF326" s="8">
        <f>[1]节奏总纲!AF326</f>
        <v>88.512466699385826</v>
      </c>
      <c r="AG326" s="8">
        <f>[1]节奏总纲!AG326</f>
        <v>93.541711155709422</v>
      </c>
      <c r="AH326" s="8">
        <f>[1]节奏总纲!AH326</f>
        <v>102.42378251369445</v>
      </c>
      <c r="AZ326" s="8">
        <v>323</v>
      </c>
      <c r="BA326" s="8">
        <f>[1]节奏总纲!BA326</f>
        <v>45.936193251167253</v>
      </c>
      <c r="BB326" s="8">
        <f>[1]节奏总纲!BB326</f>
        <v>47.432059701543984</v>
      </c>
      <c r="BC326" s="8">
        <f>[1]节奏总纲!BC326</f>
        <v>49.381549515738669</v>
      </c>
      <c r="BD326" s="8">
        <f>[1]节奏总纲!BD326</f>
        <v>52.140846491408155</v>
      </c>
      <c r="BE326" s="8">
        <f>[1]节奏总纲!BE326</f>
        <v>56.854206823643175</v>
      </c>
    </row>
    <row r="327" spans="29:57" x14ac:dyDescent="0.15">
      <c r="AC327" s="8">
        <v>324</v>
      </c>
      <c r="AD327" s="8">
        <f>[1]节奏总纲!AD327</f>
        <v>83.434419616384815</v>
      </c>
      <c r="AE327" s="8">
        <f>[1]节奏总纲!AE327</f>
        <v>85.551120646490844</v>
      </c>
      <c r="AF327" s="8">
        <f>[1]节奏总纲!AF327</f>
        <v>88.563237749596723</v>
      </c>
      <c r="AG327" s="8">
        <f>[1]节奏总纲!AG327</f>
        <v>93.588924201937246</v>
      </c>
      <c r="AH327" s="8">
        <f>[1]节奏总纲!AH327</f>
        <v>102.46868075243583</v>
      </c>
      <c r="AZ327" s="8">
        <v>324</v>
      </c>
      <c r="BA327" s="8">
        <f>[1]节奏总纲!BA327</f>
        <v>45.958510134389357</v>
      </c>
      <c r="BB327" s="8">
        <f>[1]节奏总纲!BB327</f>
        <v>47.452847239866877</v>
      </c>
      <c r="BC327" s="8">
        <f>[1]节奏总纲!BC327</f>
        <v>49.402209294735208</v>
      </c>
      <c r="BD327" s="8">
        <f>[1]节奏总纲!BD327</f>
        <v>52.160799832204205</v>
      </c>
      <c r="BE327" s="8">
        <f>[1]节奏总纲!BE327</f>
        <v>56.876414573026281</v>
      </c>
    </row>
    <row r="328" spans="29:57" x14ac:dyDescent="0.15">
      <c r="AC328" s="8">
        <v>325</v>
      </c>
      <c r="AD328" s="8">
        <f>[1]节奏总纲!AD328</f>
        <v>83.478626218813432</v>
      </c>
      <c r="AE328" s="8">
        <f>[1]节奏总纲!AE328</f>
        <v>85.596003063072843</v>
      </c>
      <c r="AF328" s="8">
        <f>[1]节奏总纲!AF328</f>
        <v>88.614008799807635</v>
      </c>
      <c r="AG328" s="8">
        <f>[1]节奏总纲!AG328</f>
        <v>93.63613724816507</v>
      </c>
      <c r="AH328" s="8">
        <f>[1]节奏总纲!AH328</f>
        <v>102.51357899117721</v>
      </c>
      <c r="AZ328" s="8">
        <v>325</v>
      </c>
      <c r="BA328" s="8">
        <f>[1]节奏总纲!BA328</f>
        <v>45.98082701761146</v>
      </c>
      <c r="BB328" s="8">
        <f>[1]节奏总纲!BB328</f>
        <v>47.473634778189769</v>
      </c>
      <c r="BC328" s="8">
        <f>[1]节奏总纲!BC328</f>
        <v>49.422869073731739</v>
      </c>
      <c r="BD328" s="8">
        <f>[1]节奏总纲!BD328</f>
        <v>52.180753173000248</v>
      </c>
      <c r="BE328" s="8">
        <f>[1]节奏总纲!BE328</f>
        <v>56.898622322409395</v>
      </c>
    </row>
    <row r="329" spans="29:57" x14ac:dyDescent="0.15">
      <c r="AC329" s="8">
        <v>326</v>
      </c>
      <c r="AD329" s="8">
        <f>[1]节奏总纲!AD329</f>
        <v>83.522832821242034</v>
      </c>
      <c r="AE329" s="8">
        <f>[1]节奏总纲!AE329</f>
        <v>85.640885479654855</v>
      </c>
      <c r="AF329" s="8">
        <f>[1]节奏总纲!AF329</f>
        <v>88.664779850018547</v>
      </c>
      <c r="AG329" s="8">
        <f>[1]节奏总纲!AG329</f>
        <v>93.683350294392895</v>
      </c>
      <c r="AH329" s="8">
        <f>[1]节奏总纲!AH329</f>
        <v>102.55847722991859</v>
      </c>
      <c r="AZ329" s="8">
        <v>326</v>
      </c>
      <c r="BA329" s="8">
        <f>[1]节奏总纲!BA329</f>
        <v>46.002713830586146</v>
      </c>
      <c r="BB329" s="8">
        <f>[1]节奏总纲!BB329</f>
        <v>47.494422316512662</v>
      </c>
      <c r="BC329" s="8">
        <f>[1]节奏总纲!BC329</f>
        <v>49.443528852728278</v>
      </c>
      <c r="BD329" s="8">
        <f>[1]节奏总纲!BD329</f>
        <v>52.200706513796298</v>
      </c>
      <c r="BE329" s="8">
        <f>[1]节奏总纲!BE329</f>
        <v>56.920830071792501</v>
      </c>
    </row>
    <row r="330" spans="29:57" x14ac:dyDescent="0.15">
      <c r="AC330" s="8">
        <v>327</v>
      </c>
      <c r="AD330" s="8">
        <f>[1]节奏总纲!AD330</f>
        <v>83.56703942367065</v>
      </c>
      <c r="AE330" s="8">
        <f>[1]节奏总纲!AE330</f>
        <v>85.685767896236854</v>
      </c>
      <c r="AF330" s="8">
        <f>[1]节奏总纲!AF330</f>
        <v>88.715550900229445</v>
      </c>
      <c r="AG330" s="8">
        <f>[1]节奏总纲!AG330</f>
        <v>93.730563340620719</v>
      </c>
      <c r="AH330" s="8">
        <f>[1]节奏总纲!AH330</f>
        <v>102.60337546865996</v>
      </c>
      <c r="AZ330" s="8">
        <v>327</v>
      </c>
      <c r="BA330" s="8">
        <f>[1]节奏总纲!BA330</f>
        <v>46.021977873404879</v>
      </c>
      <c r="BB330" s="8">
        <f>[1]节奏总纲!BB330</f>
        <v>47.515209854835554</v>
      </c>
      <c r="BC330" s="8">
        <f>[1]节奏总纲!BC330</f>
        <v>49.464188631724817</v>
      </c>
      <c r="BD330" s="8">
        <f>[1]节奏总纲!BD330</f>
        <v>52.220659854592348</v>
      </c>
      <c r="BE330" s="8">
        <f>[1]节奏总纲!BE330</f>
        <v>56.943037821175608</v>
      </c>
    </row>
    <row r="331" spans="29:57" x14ac:dyDescent="0.15">
      <c r="AC331" s="8">
        <v>328</v>
      </c>
      <c r="AD331" s="8">
        <f>[1]节奏总纲!AD331</f>
        <v>83.611246026099252</v>
      </c>
      <c r="AE331" s="8">
        <f>[1]节奏总纲!AE331</f>
        <v>85.730650312818852</v>
      </c>
      <c r="AF331" s="8">
        <f>[1]节奏总纲!AF331</f>
        <v>88.766321950440357</v>
      </c>
      <c r="AG331" s="8">
        <f>[1]节奏总纲!AG331</f>
        <v>93.777776386848544</v>
      </c>
      <c r="AH331" s="8">
        <f>[1]节奏总纲!AH331</f>
        <v>102.64827370740134</v>
      </c>
      <c r="AZ331" s="8">
        <v>328</v>
      </c>
      <c r="BA331" s="8">
        <f>[1]节奏总纲!BA331</f>
        <v>46.041241916223605</v>
      </c>
      <c r="BB331" s="8">
        <f>[1]节奏总纲!BB331</f>
        <v>47.535997393158453</v>
      </c>
      <c r="BC331" s="8">
        <f>[1]节奏总纲!BC331</f>
        <v>49.484848410721355</v>
      </c>
      <c r="BD331" s="8">
        <f>[1]节奏总纲!BD331</f>
        <v>52.240613195388391</v>
      </c>
      <c r="BE331" s="8">
        <f>[1]节奏总纲!BE331</f>
        <v>56.965245570558714</v>
      </c>
    </row>
    <row r="332" spans="29:57" x14ac:dyDescent="0.15">
      <c r="AC332" s="8">
        <v>329</v>
      </c>
      <c r="AD332" s="8">
        <f>[1]节奏总纲!AD332</f>
        <v>83.655452628527868</v>
      </c>
      <c r="AE332" s="8">
        <f>[1]节奏总纲!AE332</f>
        <v>85.775532729400851</v>
      </c>
      <c r="AF332" s="8">
        <f>[1]节奏总纲!AF332</f>
        <v>88.817093000651269</v>
      </c>
      <c r="AG332" s="8">
        <f>[1]节奏总纲!AG332</f>
        <v>93.824989433076368</v>
      </c>
      <c r="AH332" s="8">
        <f>[1]节奏总纲!AH332</f>
        <v>102.69317194614273</v>
      </c>
      <c r="AZ332" s="8">
        <v>329</v>
      </c>
      <c r="BA332" s="8">
        <f>[1]节奏总纲!BA332</f>
        <v>46.060505959042331</v>
      </c>
      <c r="BB332" s="8">
        <f>[1]节奏总纲!BB332</f>
        <v>47.556784931481346</v>
      </c>
      <c r="BC332" s="8">
        <f>[1]节奏总纲!BC332</f>
        <v>49.505508189717887</v>
      </c>
      <c r="BD332" s="8">
        <f>[1]节奏总纲!BD332</f>
        <v>52.260566536184442</v>
      </c>
      <c r="BE332" s="8">
        <f>[1]节奏总纲!BE332</f>
        <v>56.987453319941828</v>
      </c>
    </row>
    <row r="333" spans="29:57" x14ac:dyDescent="0.15">
      <c r="AC333" s="8">
        <v>330</v>
      </c>
      <c r="AD333" s="8">
        <f>[1]节奏总纲!AD333</f>
        <v>83.69965923095647</v>
      </c>
      <c r="AE333" s="8">
        <f>[1]节奏总纲!AE333</f>
        <v>85.820415145982849</v>
      </c>
      <c r="AF333" s="8">
        <f>[1]节奏总纲!AF333</f>
        <v>88.867864050862167</v>
      </c>
      <c r="AG333" s="8">
        <f>[1]节奏总纲!AG333</f>
        <v>93.872202479304192</v>
      </c>
      <c r="AH333" s="8">
        <f>[1]节奏总纲!AH333</f>
        <v>102.73807018488411</v>
      </c>
      <c r="AZ333" s="8">
        <v>330</v>
      </c>
      <c r="BA333" s="8">
        <f>[1]节奏总纲!BA333</f>
        <v>46.079770001861057</v>
      </c>
      <c r="BB333" s="8">
        <f>[1]节奏总纲!BB333</f>
        <v>47.577572469804238</v>
      </c>
      <c r="BC333" s="8">
        <f>[1]节奏总纲!BC333</f>
        <v>49.526167968714425</v>
      </c>
      <c r="BD333" s="8">
        <f>[1]节奏总纲!BD333</f>
        <v>52.280519876980485</v>
      </c>
      <c r="BE333" s="8">
        <f>[1]节奏总纲!BE333</f>
        <v>57.008345591208631</v>
      </c>
    </row>
    <row r="334" spans="29:57" x14ac:dyDescent="0.15">
      <c r="AC334" s="8">
        <v>331</v>
      </c>
      <c r="AD334" s="8">
        <f>[1]节奏总纲!AD334</f>
        <v>83.743865833385087</v>
      </c>
      <c r="AE334" s="8">
        <f>[1]节奏总纲!AE334</f>
        <v>85.865297562564862</v>
      </c>
      <c r="AF334" s="8">
        <f>[1]节奏总纲!AF334</f>
        <v>88.918635101073079</v>
      </c>
      <c r="AG334" s="8">
        <f>[1]节奏总纲!AG334</f>
        <v>93.919415525532017</v>
      </c>
      <c r="AH334" s="8">
        <f>[1]节奏总纲!AH334</f>
        <v>102.78296842362549</v>
      </c>
      <c r="AZ334" s="8">
        <v>331</v>
      </c>
      <c r="BA334" s="8">
        <f>[1]节奏总纲!BA334</f>
        <v>46.099034044679783</v>
      </c>
      <c r="BB334" s="8">
        <f>[1]节奏总纲!BB334</f>
        <v>47.598360008127131</v>
      </c>
      <c r="BC334" s="8">
        <f>[1]节奏总纲!BC334</f>
        <v>49.546827747710964</v>
      </c>
      <c r="BD334" s="8">
        <f>[1]节奏总纲!BD334</f>
        <v>52.300473217776535</v>
      </c>
      <c r="BE334" s="8">
        <f>[1]节奏总纲!BE334</f>
        <v>57.027529471561998</v>
      </c>
    </row>
    <row r="335" spans="29:57" x14ac:dyDescent="0.15">
      <c r="AC335" s="8">
        <v>332</v>
      </c>
      <c r="AD335" s="8">
        <f>[1]节奏总纲!AD335</f>
        <v>83.788072435813689</v>
      </c>
      <c r="AE335" s="8">
        <f>[1]节奏总纲!AE335</f>
        <v>85.910179979146861</v>
      </c>
      <c r="AF335" s="8">
        <f>[1]节奏总纲!AF335</f>
        <v>88.969406151283977</v>
      </c>
      <c r="AG335" s="8">
        <f>[1]节奏总纲!AG335</f>
        <v>93.966628571759841</v>
      </c>
      <c r="AH335" s="8">
        <f>[1]节奏总纲!AH335</f>
        <v>102.82786666236686</v>
      </c>
      <c r="AZ335" s="8">
        <v>332</v>
      </c>
      <c r="BA335" s="8">
        <f>[1]节奏总纲!BA335</f>
        <v>46.118298087498509</v>
      </c>
      <c r="BB335" s="8">
        <f>[1]节奏总纲!BB335</f>
        <v>47.619147546450023</v>
      </c>
      <c r="BC335" s="8">
        <f>[1]节奏总纲!BC335</f>
        <v>49.567487526707502</v>
      </c>
      <c r="BD335" s="8">
        <f>[1]节奏总纲!BD335</f>
        <v>52.320426558572585</v>
      </c>
      <c r="BE335" s="8">
        <f>[1]节奏总纲!BE335</f>
        <v>57.046713351915365</v>
      </c>
    </row>
    <row r="336" spans="29:57" x14ac:dyDescent="0.15">
      <c r="AC336" s="8">
        <v>333</v>
      </c>
      <c r="AD336" s="8">
        <f>[1]节奏总纲!AD336</f>
        <v>83.832279038242305</v>
      </c>
      <c r="AE336" s="8">
        <f>[1]节奏总纲!AE336</f>
        <v>85.955062395728859</v>
      </c>
      <c r="AF336" s="8">
        <f>[1]节奏总纲!AF336</f>
        <v>89.018466905731287</v>
      </c>
      <c r="AG336" s="8">
        <f>[1]节奏总纲!AG336</f>
        <v>94.012923283729691</v>
      </c>
      <c r="AH336" s="8">
        <f>[1]节奏总纲!AH336</f>
        <v>102.87276490110824</v>
      </c>
      <c r="AZ336" s="8">
        <v>333</v>
      </c>
      <c r="BA336" s="8">
        <f>[1]节奏总纲!BA336</f>
        <v>46.137562130317242</v>
      </c>
      <c r="BB336" s="8">
        <f>[1]节奏总纲!BB336</f>
        <v>47.639935084772922</v>
      </c>
      <c r="BC336" s="8">
        <f>[1]节奏总纲!BC336</f>
        <v>49.588147305704041</v>
      </c>
      <c r="BD336" s="8">
        <f>[1]节奏总纲!BD336</f>
        <v>52.340379899368628</v>
      </c>
      <c r="BE336" s="8">
        <f>[1]节奏总纲!BE336</f>
        <v>57.065897232268732</v>
      </c>
    </row>
    <row r="337" spans="29:57" x14ac:dyDescent="0.15">
      <c r="AC337" s="8">
        <v>334</v>
      </c>
      <c r="AD337" s="8">
        <f>[1]节奏总纲!AD337</f>
        <v>83.876485640670907</v>
      </c>
      <c r="AE337" s="8">
        <f>[1]节奏总纲!AE337</f>
        <v>85.999944812310858</v>
      </c>
      <c r="AF337" s="8">
        <f>[1]节奏总纲!AF337</f>
        <v>89.064934410075779</v>
      </c>
      <c r="AG337" s="8">
        <f>[1]节奏总纲!AG337</f>
        <v>94.057003939090123</v>
      </c>
      <c r="AH337" s="8">
        <f>[1]节奏总纲!AH337</f>
        <v>102.91766313984962</v>
      </c>
      <c r="AZ337" s="8">
        <v>334</v>
      </c>
      <c r="BA337" s="8">
        <f>[1]节奏总纲!BA337</f>
        <v>46.156826173135968</v>
      </c>
      <c r="BB337" s="8">
        <f>[1]节奏总纲!BB337</f>
        <v>47.660722623095815</v>
      </c>
      <c r="BC337" s="8">
        <f>[1]节奏总纲!BC337</f>
        <v>49.608807084700572</v>
      </c>
      <c r="BD337" s="8">
        <f>[1]节奏总纲!BD337</f>
        <v>52.360333240164678</v>
      </c>
      <c r="BE337" s="8">
        <f>[1]节奏总纲!BE337</f>
        <v>57.085081112622099</v>
      </c>
    </row>
    <row r="338" spans="29:57" x14ac:dyDescent="0.15">
      <c r="AC338" s="8">
        <v>335</v>
      </c>
      <c r="AD338" s="8">
        <f>[1]节奏总纲!AD338</f>
        <v>83.920692243099523</v>
      </c>
      <c r="AE338" s="8">
        <f>[1]节奏总纲!AE338</f>
        <v>86.041129946887025</v>
      </c>
      <c r="AF338" s="8">
        <f>[1]节奏总纲!AF338</f>
        <v>89.11140191442027</v>
      </c>
      <c r="AG338" s="8">
        <f>[1]节奏总纲!AG338</f>
        <v>94.101084594450555</v>
      </c>
      <c r="AH338" s="8">
        <f>[1]节奏总纲!AH338</f>
        <v>102.962561378591</v>
      </c>
      <c r="AZ338" s="8">
        <v>335</v>
      </c>
      <c r="BA338" s="8">
        <f>[1]节奏总纲!BA338</f>
        <v>46.176090215954694</v>
      </c>
      <c r="BB338" s="8">
        <f>[1]节奏总纲!BB338</f>
        <v>47.681510161418707</v>
      </c>
      <c r="BC338" s="8">
        <f>[1]节奏总纲!BC338</f>
        <v>49.629466863697111</v>
      </c>
      <c r="BD338" s="8">
        <f>[1]节奏总纲!BD338</f>
        <v>52.380286580960728</v>
      </c>
      <c r="BE338" s="8">
        <f>[1]节奏总纲!BE338</f>
        <v>57.104264992975466</v>
      </c>
    </row>
    <row r="339" spans="29:57" x14ac:dyDescent="0.15">
      <c r="AC339" s="8">
        <v>336</v>
      </c>
      <c r="AD339" s="8">
        <f>[1]节奏总纲!AD339</f>
        <v>83.964898845528126</v>
      </c>
      <c r="AE339" s="8">
        <f>[1]节奏总纲!AE339</f>
        <v>86.082310529666103</v>
      </c>
      <c r="AF339" s="8">
        <f>[1]节奏总纲!AF339</f>
        <v>89.157869418764761</v>
      </c>
      <c r="AG339" s="8">
        <f>[1]节奏总纲!AG339</f>
        <v>94.145165249810972</v>
      </c>
      <c r="AH339" s="8">
        <f>[1]节奏总纲!AH339</f>
        <v>103.00673656424885</v>
      </c>
      <c r="AZ339" s="8">
        <v>336</v>
      </c>
      <c r="BA339" s="8">
        <f>[1]节奏总纲!BA339</f>
        <v>46.19535425877342</v>
      </c>
      <c r="BB339" s="8">
        <f>[1]节奏总纲!BB339</f>
        <v>47.7022976997416</v>
      </c>
      <c r="BC339" s="8">
        <f>[1]节奏总纲!BC339</f>
        <v>49.65012664269365</v>
      </c>
      <c r="BD339" s="8">
        <f>[1]节奏总纲!BD339</f>
        <v>52.400239921756771</v>
      </c>
      <c r="BE339" s="8">
        <f>[1]节奏总纲!BE339</f>
        <v>57.123448873328833</v>
      </c>
    </row>
    <row r="340" spans="29:57" x14ac:dyDescent="0.15">
      <c r="AC340" s="8">
        <v>337</v>
      </c>
      <c r="AD340" s="8">
        <f>[1]节奏总纲!AD340</f>
        <v>84.008495683346354</v>
      </c>
      <c r="AE340" s="8">
        <f>[1]节奏总纲!AE340</f>
        <v>86.12349111244518</v>
      </c>
      <c r="AF340" s="8">
        <f>[1]节奏总纲!AF340</f>
        <v>89.204336923109267</v>
      </c>
      <c r="AG340" s="8">
        <f>[1]节奏总纲!AG340</f>
        <v>94.189245905171404</v>
      </c>
      <c r="AH340" s="8">
        <f>[1]节奏总纲!AH340</f>
        <v>103.04728286259964</v>
      </c>
      <c r="AZ340" s="8">
        <v>337</v>
      </c>
      <c r="BA340" s="8">
        <f>[1]节奏总纲!BA340</f>
        <v>46.214618301592147</v>
      </c>
      <c r="BB340" s="8">
        <f>[1]节奏总纲!BB340</f>
        <v>47.723085238064499</v>
      </c>
      <c r="BC340" s="8">
        <f>[1]节奏总纲!BC340</f>
        <v>49.670786421690188</v>
      </c>
      <c r="BD340" s="8">
        <f>[1]节奏总纲!BD340</f>
        <v>52.420193262552822</v>
      </c>
      <c r="BE340" s="8">
        <f>[1]节奏总纲!BE340</f>
        <v>57.1426327536822</v>
      </c>
    </row>
    <row r="341" spans="29:57" x14ac:dyDescent="0.15">
      <c r="AC341" s="8">
        <v>338</v>
      </c>
      <c r="AD341" s="8">
        <f>[1]节奏总纲!AD341</f>
        <v>84.049741901856009</v>
      </c>
      <c r="AE341" s="8">
        <f>[1]节奏总纲!AE341</f>
        <v>86.164671695224243</v>
      </c>
      <c r="AF341" s="8">
        <f>[1]节奏总纲!AF341</f>
        <v>89.250804427453758</v>
      </c>
      <c r="AG341" s="8">
        <f>[1]节奏总纲!AG341</f>
        <v>94.233326560531836</v>
      </c>
      <c r="AH341" s="8">
        <f>[1]节奏总纲!AH341</f>
        <v>103.08782916095045</v>
      </c>
      <c r="AZ341" s="8">
        <v>338</v>
      </c>
      <c r="BA341" s="8">
        <f>[1]节奏总纲!BA341</f>
        <v>46.23388234441088</v>
      </c>
      <c r="BB341" s="8">
        <f>[1]节奏总纲!BB341</f>
        <v>47.743872776387391</v>
      </c>
      <c r="BC341" s="8">
        <f>[1]节奏总纲!BC341</f>
        <v>49.69144620068672</v>
      </c>
      <c r="BD341" s="8">
        <f>[1]节奏总纲!BD341</f>
        <v>52.440146603348865</v>
      </c>
      <c r="BE341" s="8">
        <f>[1]节奏总纲!BE341</f>
        <v>57.161816634035567</v>
      </c>
    </row>
    <row r="342" spans="29:57" x14ac:dyDescent="0.15">
      <c r="AC342" s="8">
        <v>339</v>
      </c>
      <c r="AD342" s="8">
        <f>[1]节奏总纲!AD342</f>
        <v>84.090988120365651</v>
      </c>
      <c r="AE342" s="8">
        <f>[1]节奏总纲!AE342</f>
        <v>86.20585227800332</v>
      </c>
      <c r="AF342" s="8">
        <f>[1]节奏总纲!AF342</f>
        <v>89.29727193179825</v>
      </c>
      <c r="AG342" s="8">
        <f>[1]节奏总纲!AG342</f>
        <v>94.277407215892268</v>
      </c>
      <c r="AH342" s="8">
        <f>[1]节奏总纲!AH342</f>
        <v>103.12837545930124</v>
      </c>
      <c r="AZ342" s="8">
        <v>339</v>
      </c>
      <c r="BA342" s="8">
        <f>[1]节奏总纲!BA342</f>
        <v>46.253146387229606</v>
      </c>
      <c r="BB342" s="8">
        <f>[1]节奏总纲!BB342</f>
        <v>47.764660314710284</v>
      </c>
      <c r="BC342" s="8">
        <f>[1]节奏总纲!BC342</f>
        <v>49.712105979683258</v>
      </c>
      <c r="BD342" s="8">
        <f>[1]节奏总纲!BD342</f>
        <v>52.460099944144915</v>
      </c>
      <c r="BE342" s="8">
        <f>[1]节奏总纲!BE342</f>
        <v>57.181000514388934</v>
      </c>
    </row>
    <row r="343" spans="29:57" x14ac:dyDescent="0.15">
      <c r="AC343" s="8">
        <v>340</v>
      </c>
      <c r="AD343" s="8">
        <f>[1]节奏总纲!AD343</f>
        <v>84.132234338875293</v>
      </c>
      <c r="AE343" s="8">
        <f>[1]节奏总纲!AE343</f>
        <v>86.247032860782397</v>
      </c>
      <c r="AF343" s="8">
        <f>[1]节奏总纲!AF343</f>
        <v>89.343739436142741</v>
      </c>
      <c r="AG343" s="8">
        <f>[1]节奏总纲!AG343</f>
        <v>94.3214878712527</v>
      </c>
      <c r="AH343" s="8">
        <f>[1]节奏总纲!AH343</f>
        <v>103.16892175765203</v>
      </c>
      <c r="AZ343" s="8">
        <v>340</v>
      </c>
      <c r="BA343" s="8">
        <f>[1]节奏总纲!BA343</f>
        <v>46.272410430048332</v>
      </c>
      <c r="BB343" s="8">
        <f>[1]节奏总纲!BB343</f>
        <v>47.785447853033176</v>
      </c>
      <c r="BC343" s="8">
        <f>[1]节奏总纲!BC343</f>
        <v>49.732765758679797</v>
      </c>
      <c r="BD343" s="8">
        <f>[1]节奏总纲!BD343</f>
        <v>52.480053284940965</v>
      </c>
      <c r="BE343" s="8">
        <f>[1]节奏总纲!BE343</f>
        <v>57.200184394742301</v>
      </c>
    </row>
    <row r="344" spans="29:57" x14ac:dyDescent="0.15">
      <c r="AC344" s="8">
        <v>341</v>
      </c>
      <c r="AD344" s="8">
        <f>[1]节奏总纲!AD344</f>
        <v>84.173480557384934</v>
      </c>
      <c r="AE344" s="8">
        <f>[1]节奏总纲!AE344</f>
        <v>86.288213443561474</v>
      </c>
      <c r="AF344" s="8">
        <f>[1]节奏总纲!AF344</f>
        <v>89.390206940487232</v>
      </c>
      <c r="AG344" s="8">
        <f>[1]节奏总纲!AG344</f>
        <v>94.365568526613131</v>
      </c>
      <c r="AH344" s="8">
        <f>[1]节奏总纲!AH344</f>
        <v>103.20946805600283</v>
      </c>
      <c r="AZ344" s="8">
        <v>341</v>
      </c>
      <c r="BA344" s="8">
        <f>[1]节奏总纲!BA344</f>
        <v>46.291674472867058</v>
      </c>
      <c r="BB344" s="8">
        <f>[1]节奏总纲!BB344</f>
        <v>47.806235391356068</v>
      </c>
      <c r="BC344" s="8">
        <f>[1]节奏总纲!BC344</f>
        <v>49.753425537676335</v>
      </c>
      <c r="BD344" s="8">
        <f>[1]节奏总纲!BD344</f>
        <v>52.500006625737008</v>
      </c>
      <c r="BE344" s="8">
        <f>[1]节奏总纲!BE344</f>
        <v>57.219368275095675</v>
      </c>
    </row>
    <row r="345" spans="29:57" x14ac:dyDescent="0.15">
      <c r="AC345" s="8">
        <v>342</v>
      </c>
      <c r="AD345" s="8">
        <f>[1]节奏总纲!AD345</f>
        <v>84.214726775894576</v>
      </c>
      <c r="AE345" s="8">
        <f>[1]节奏总纲!AE345</f>
        <v>86.329394026340537</v>
      </c>
      <c r="AF345" s="8">
        <f>[1]节奏总纲!AF345</f>
        <v>89.436674444831723</v>
      </c>
      <c r="AG345" s="8">
        <f>[1]节奏总纲!AG345</f>
        <v>94.409649181973549</v>
      </c>
      <c r="AH345" s="8">
        <f>[1]节奏总纲!AH345</f>
        <v>103.25001435435362</v>
      </c>
      <c r="AZ345" s="8">
        <v>342</v>
      </c>
      <c r="BA345" s="8">
        <f>[1]节奏总纲!BA345</f>
        <v>46.310938515685784</v>
      </c>
      <c r="BB345" s="8">
        <f>[1]节奏总纲!BB345</f>
        <v>47.827022929678968</v>
      </c>
      <c r="BC345" s="8">
        <f>[1]节奏总纲!BC345</f>
        <v>49.774085316672867</v>
      </c>
      <c r="BD345" s="8">
        <f>[1]节奏总纲!BD345</f>
        <v>52.519959966533058</v>
      </c>
      <c r="BE345" s="8">
        <f>[1]节奏总纲!BE345</f>
        <v>57.238552155449042</v>
      </c>
    </row>
    <row r="346" spans="29:57" x14ac:dyDescent="0.15">
      <c r="AC346" s="8">
        <v>343</v>
      </c>
      <c r="AD346" s="8">
        <f>[1]节奏总纲!AD346</f>
        <v>84.255972994404218</v>
      </c>
      <c r="AE346" s="8">
        <f>[1]节奏总纲!AE346</f>
        <v>86.370574609119615</v>
      </c>
      <c r="AF346" s="8">
        <f>[1]节奏总纲!AF346</f>
        <v>89.483141949176215</v>
      </c>
      <c r="AG346" s="8">
        <f>[1]节奏总纲!AG346</f>
        <v>94.453729837333981</v>
      </c>
      <c r="AH346" s="8">
        <f>[1]节奏总纲!AH346</f>
        <v>103.29056065270443</v>
      </c>
      <c r="AZ346" s="8">
        <v>343</v>
      </c>
      <c r="BA346" s="8">
        <f>[1]节奏总纲!BA346</f>
        <v>46.330202558504517</v>
      </c>
      <c r="BB346" s="8">
        <f>[1]节奏总纲!BB346</f>
        <v>47.84781046800186</v>
      </c>
      <c r="BC346" s="8">
        <f>[1]节奏总纲!BC346</f>
        <v>49.794745095669406</v>
      </c>
      <c r="BD346" s="8">
        <f>[1]节奏总纲!BD346</f>
        <v>52.539913307329101</v>
      </c>
      <c r="BE346" s="8">
        <f>[1]节奏总纲!BE346</f>
        <v>57.257736035802409</v>
      </c>
    </row>
    <row r="347" spans="29:57" x14ac:dyDescent="0.15">
      <c r="AC347" s="8">
        <v>344</v>
      </c>
      <c r="AD347" s="8">
        <f>[1]节奏总纲!AD347</f>
        <v>84.297219212913859</v>
      </c>
      <c r="AE347" s="8">
        <f>[1]节奏总纲!AE347</f>
        <v>86.411755191898692</v>
      </c>
      <c r="AF347" s="8">
        <f>[1]节奏总纲!AF347</f>
        <v>89.529609453520706</v>
      </c>
      <c r="AG347" s="8">
        <f>[1]节奏总纲!AG347</f>
        <v>94.497810492694413</v>
      </c>
      <c r="AH347" s="8">
        <f>[1]节奏总纲!AH347</f>
        <v>103.33110695105522</v>
      </c>
      <c r="AZ347" s="8">
        <v>344</v>
      </c>
      <c r="BA347" s="8">
        <f>[1]节奏总纲!BA347</f>
        <v>46.349466601323243</v>
      </c>
      <c r="BB347" s="8">
        <f>[1]节奏总纲!BB347</f>
        <v>47.868598006324753</v>
      </c>
      <c r="BC347" s="8">
        <f>[1]节奏总纲!BC347</f>
        <v>49.815404874665944</v>
      </c>
      <c r="BD347" s="8">
        <f>[1]节奏总纲!BD347</f>
        <v>52.559866648125151</v>
      </c>
      <c r="BE347" s="8">
        <f>[1]节奏总纲!BE347</f>
        <v>57.276919916155776</v>
      </c>
    </row>
    <row r="348" spans="29:57" x14ac:dyDescent="0.15">
      <c r="AC348" s="8">
        <v>345</v>
      </c>
      <c r="AD348" s="8">
        <f>[1]节奏总纲!AD348</f>
        <v>84.338465431423501</v>
      </c>
      <c r="AE348" s="8">
        <f>[1]节奏总纲!AE348</f>
        <v>86.452935774677769</v>
      </c>
      <c r="AF348" s="8">
        <f>[1]节奏总纲!AF348</f>
        <v>89.576076957865197</v>
      </c>
      <c r="AG348" s="8">
        <f>[1]节奏总纲!AG348</f>
        <v>94.541891148054845</v>
      </c>
      <c r="AH348" s="8">
        <f>[1]节奏总纲!AH348</f>
        <v>103.37165324940601</v>
      </c>
      <c r="AZ348" s="8">
        <v>345</v>
      </c>
      <c r="BA348" s="8">
        <f>[1]节奏总纲!BA348</f>
        <v>46.368730644141969</v>
      </c>
      <c r="BB348" s="8">
        <f>[1]节奏总纲!BB348</f>
        <v>47.889385544647645</v>
      </c>
      <c r="BC348" s="8">
        <f>[1]节奏总纲!BC348</f>
        <v>49.836064653662483</v>
      </c>
      <c r="BD348" s="8">
        <f>[1]节奏总纲!BD348</f>
        <v>52.579819988921201</v>
      </c>
      <c r="BE348" s="8">
        <f>[1]节奏总纲!BE348</f>
        <v>57.296103796509144</v>
      </c>
    </row>
    <row r="349" spans="29:57" x14ac:dyDescent="0.15">
      <c r="AC349" s="8">
        <v>346</v>
      </c>
      <c r="AD349" s="8">
        <f>[1]节奏总纲!AD349</f>
        <v>84.379711649933142</v>
      </c>
      <c r="AE349" s="8">
        <f>[1]节奏总纲!AE349</f>
        <v>86.494116357456846</v>
      </c>
      <c r="AF349" s="8">
        <f>[1]节奏总纲!AF349</f>
        <v>89.622544462209689</v>
      </c>
      <c r="AG349" s="8">
        <f>[1]节奏总纲!AG349</f>
        <v>94.585971803415276</v>
      </c>
      <c r="AH349" s="8">
        <f>[1]节奏总纲!AH349</f>
        <v>103.41219954775681</v>
      </c>
      <c r="AZ349" s="8">
        <v>346</v>
      </c>
      <c r="BA349" s="8">
        <f>[1]节奏总纲!BA349</f>
        <v>46.387994686960695</v>
      </c>
      <c r="BB349" s="8">
        <f>[1]节奏总纲!BB349</f>
        <v>47.910173082970537</v>
      </c>
      <c r="BC349" s="8">
        <f>[1]节奏总纲!BC349</f>
        <v>49.856724432659014</v>
      </c>
      <c r="BD349" s="8">
        <f>[1]节奏总纲!BD349</f>
        <v>52.599773329717245</v>
      </c>
      <c r="BE349" s="8">
        <f>[1]节奏总纲!BE349</f>
        <v>57.315287676862511</v>
      </c>
    </row>
    <row r="350" spans="29:57" x14ac:dyDescent="0.15">
      <c r="AC350" s="8">
        <v>347</v>
      </c>
      <c r="AD350" s="8">
        <f>[1]节奏总纲!AD350</f>
        <v>84.420957868442784</v>
      </c>
      <c r="AE350" s="8">
        <f>[1]节奏总纲!AE350</f>
        <v>86.535296940235909</v>
      </c>
      <c r="AF350" s="8">
        <f>[1]节奏总纲!AF350</f>
        <v>89.66901196655418</v>
      </c>
      <c r="AG350" s="8">
        <f>[1]节奏总纲!AG350</f>
        <v>94.630052458775694</v>
      </c>
      <c r="AH350" s="8">
        <f>[1]节奏总纲!AH350</f>
        <v>103.4527458461076</v>
      </c>
      <c r="AZ350" s="8">
        <v>347</v>
      </c>
      <c r="BA350" s="8">
        <f>[1]节奏总纲!BA350</f>
        <v>46.407258729779421</v>
      </c>
      <c r="BB350" s="8">
        <f>[1]节奏总纲!BB350</f>
        <v>47.930960621293437</v>
      </c>
      <c r="BC350" s="8">
        <f>[1]节奏总纲!BC350</f>
        <v>49.877384211655553</v>
      </c>
      <c r="BD350" s="8">
        <f>[1]节奏总纲!BD350</f>
        <v>52.619726670513295</v>
      </c>
      <c r="BE350" s="8">
        <f>[1]节奏总纲!BE350</f>
        <v>57.334471557215878</v>
      </c>
    </row>
    <row r="351" spans="29:57" x14ac:dyDescent="0.15">
      <c r="AC351" s="8">
        <v>348</v>
      </c>
      <c r="AD351" s="8">
        <f>[1]节奏总纲!AD351</f>
        <v>84.462204086952426</v>
      </c>
      <c r="AE351" s="8">
        <f>[1]节奏总纲!AE351</f>
        <v>86.576477523014987</v>
      </c>
      <c r="AF351" s="8">
        <f>[1]节奏总纲!AF351</f>
        <v>89.715479470898671</v>
      </c>
      <c r="AG351" s="8">
        <f>[1]节奏总纲!AG351</f>
        <v>94.674133114136126</v>
      </c>
      <c r="AH351" s="8">
        <f>[1]节奏总纲!AH351</f>
        <v>103.49329214445841</v>
      </c>
      <c r="AZ351" s="8">
        <v>348</v>
      </c>
      <c r="BA351" s="8">
        <f>[1]节奏总纲!BA351</f>
        <v>46.426522772598148</v>
      </c>
      <c r="BB351" s="8">
        <f>[1]节奏总纲!BB351</f>
        <v>47.951748159616329</v>
      </c>
      <c r="BC351" s="8">
        <f>[1]节奏总纲!BC351</f>
        <v>49.898043990652091</v>
      </c>
      <c r="BD351" s="8">
        <f>[1]节奏总纲!BD351</f>
        <v>52.639680011309345</v>
      </c>
      <c r="BE351" s="8">
        <f>[1]节奏总纲!BE351</f>
        <v>57.353655437569245</v>
      </c>
    </row>
    <row r="352" spans="29:57" x14ac:dyDescent="0.15">
      <c r="AC352" s="8">
        <v>349</v>
      </c>
      <c r="AD352" s="8">
        <f>[1]节奏总纲!AD352</f>
        <v>84.503450305462081</v>
      </c>
      <c r="AE352" s="8">
        <f>[1]节奏总纲!AE352</f>
        <v>86.617658105794064</v>
      </c>
      <c r="AF352" s="8">
        <f>[1]节奏总纲!AF352</f>
        <v>89.761946975243163</v>
      </c>
      <c r="AG352" s="8">
        <f>[1]节奏总纲!AG352</f>
        <v>94.718213769496558</v>
      </c>
      <c r="AH352" s="8">
        <f>[1]节奏总纲!AH352</f>
        <v>103.5338384428092</v>
      </c>
      <c r="AZ352" s="8">
        <v>349</v>
      </c>
      <c r="BA352" s="8">
        <f>[1]节奏总纲!BA352</f>
        <v>46.445786815416881</v>
      </c>
      <c r="BB352" s="8">
        <f>[1]节奏总纲!BB352</f>
        <v>47.972535697939222</v>
      </c>
      <c r="BC352" s="8">
        <f>[1]节奏总纲!BC352</f>
        <v>49.91870376964863</v>
      </c>
      <c r="BD352" s="8">
        <f>[1]节奏总纲!BD352</f>
        <v>52.659633352105388</v>
      </c>
      <c r="BE352" s="8">
        <f>[1]节奏总纲!BE352</f>
        <v>57.372839317922612</v>
      </c>
    </row>
    <row r="353" spans="29:57" x14ac:dyDescent="0.15">
      <c r="AC353" s="8">
        <v>350</v>
      </c>
      <c r="AD353" s="8">
        <f>[1]节奏总纲!AD353</f>
        <v>84.544696523971723</v>
      </c>
      <c r="AE353" s="8">
        <f>[1]节奏总纲!AE353</f>
        <v>86.658838688573141</v>
      </c>
      <c r="AF353" s="8">
        <f>[1]节奏总纲!AF353</f>
        <v>89.808414479587654</v>
      </c>
      <c r="AG353" s="8">
        <f>[1]节奏总纲!AG353</f>
        <v>94.762294424856989</v>
      </c>
      <c r="AH353" s="8">
        <f>[1]节奏总纲!AH353</f>
        <v>103.57438474115999</v>
      </c>
      <c r="AZ353" s="8">
        <v>350</v>
      </c>
      <c r="BA353" s="8">
        <f>[1]节奏总纲!BA353</f>
        <v>46.465050858235607</v>
      </c>
      <c r="BB353" s="8">
        <f>[1]节奏总纲!BB353</f>
        <v>47.993323236262114</v>
      </c>
      <c r="BC353" s="8">
        <f>[1]节奏总纲!BC353</f>
        <v>49.939363548645169</v>
      </c>
      <c r="BD353" s="8">
        <f>[1]节奏总纲!BD353</f>
        <v>52.679586692901438</v>
      </c>
      <c r="BE353" s="8">
        <f>[1]节奏总纲!BE353</f>
        <v>57.392023198275979</v>
      </c>
    </row>
    <row r="354" spans="29:57" x14ac:dyDescent="0.15">
      <c r="AC354" s="8">
        <v>351</v>
      </c>
      <c r="AD354" s="8">
        <f>[1]节奏总纲!AD354</f>
        <v>84.585942742481365</v>
      </c>
      <c r="AE354" s="8">
        <f>[1]节奏总纲!AE354</f>
        <v>86.700019271352204</v>
      </c>
      <c r="AF354" s="8">
        <f>[1]节奏总纲!AF354</f>
        <v>89.854881983932145</v>
      </c>
      <c r="AG354" s="8">
        <f>[1]节奏总纲!AG354</f>
        <v>94.806375080217421</v>
      </c>
      <c r="AH354" s="8">
        <f>[1]节奏总纲!AH354</f>
        <v>103.61493103951079</v>
      </c>
      <c r="AZ354" s="8">
        <v>351</v>
      </c>
      <c r="BA354" s="8">
        <f>[1]节奏总纲!BA354</f>
        <v>46.484314901054333</v>
      </c>
      <c r="BB354" s="8">
        <f>[1]节奏总纲!BB354</f>
        <v>48.012182251254622</v>
      </c>
      <c r="BC354" s="8">
        <f>[1]节奏总纲!BC354</f>
        <v>49.9600233276417</v>
      </c>
      <c r="BD354" s="8">
        <f>[1]节奏总纲!BD354</f>
        <v>52.699540033697481</v>
      </c>
      <c r="BE354" s="8">
        <f>[1]节奏总纲!BE354</f>
        <v>57.411207078629346</v>
      </c>
    </row>
    <row r="355" spans="29:57" x14ac:dyDescent="0.15">
      <c r="AC355" s="8">
        <v>352</v>
      </c>
      <c r="AD355" s="8">
        <f>[1]节奏总纲!AD355</f>
        <v>84.627188960991006</v>
      </c>
      <c r="AE355" s="8">
        <f>[1]节奏总纲!AE355</f>
        <v>86.741199854131281</v>
      </c>
      <c r="AF355" s="8">
        <f>[1]节奏总纲!AF355</f>
        <v>89.901349488276637</v>
      </c>
      <c r="AG355" s="8">
        <f>[1]节奏总纲!AG355</f>
        <v>94.850455735577853</v>
      </c>
      <c r="AH355" s="8">
        <f>[1]节奏总纲!AH355</f>
        <v>103.65547733786158</v>
      </c>
      <c r="AZ355" s="8">
        <v>352</v>
      </c>
      <c r="BA355" s="8">
        <f>[1]节奏总纲!BA355</f>
        <v>46.503578943873059</v>
      </c>
      <c r="BB355" s="8">
        <f>[1]节奏总纲!BB355</f>
        <v>48.030128751164234</v>
      </c>
      <c r="BC355" s="8">
        <f>[1]节奏总纲!BC355</f>
        <v>49.980683106638239</v>
      </c>
      <c r="BD355" s="8">
        <f>[1]节奏总纲!BD355</f>
        <v>52.719493374493531</v>
      </c>
      <c r="BE355" s="8">
        <f>[1]节奏总纲!BE355</f>
        <v>57.430390958982713</v>
      </c>
    </row>
    <row r="356" spans="29:57" x14ac:dyDescent="0.15">
      <c r="AC356" s="8">
        <v>353</v>
      </c>
      <c r="AD356" s="8">
        <f>[1]节奏总纲!AD356</f>
        <v>84.668435179500648</v>
      </c>
      <c r="AE356" s="8">
        <f>[1]节奏总纲!AE356</f>
        <v>86.782380436910358</v>
      </c>
      <c r="AF356" s="8">
        <f>[1]节奏总纲!AF356</f>
        <v>89.947816992621142</v>
      </c>
      <c r="AG356" s="8">
        <f>[1]节奏总纲!AG356</f>
        <v>94.894536390938271</v>
      </c>
      <c r="AH356" s="8">
        <f>[1]节奏总纲!AH356</f>
        <v>103.69602363621237</v>
      </c>
      <c r="AZ356" s="8">
        <v>353</v>
      </c>
      <c r="BA356" s="8">
        <f>[1]节奏总纲!BA356</f>
        <v>46.522842986691785</v>
      </c>
      <c r="BB356" s="8">
        <f>[1]节奏总纲!BB356</f>
        <v>48.048075251073854</v>
      </c>
      <c r="BC356" s="8">
        <f>[1]节奏总纲!BC356</f>
        <v>50.00115951426713</v>
      </c>
      <c r="BD356" s="8">
        <f>[1]节奏总纲!BD356</f>
        <v>52.739446715289581</v>
      </c>
      <c r="BE356" s="8">
        <f>[1]节奏总纲!BE356</f>
        <v>57.44957483933608</v>
      </c>
    </row>
    <row r="357" spans="29:57" x14ac:dyDescent="0.15">
      <c r="AC357" s="8">
        <v>354</v>
      </c>
      <c r="AD357" s="8">
        <f>[1]节奏总纲!AD357</f>
        <v>84.709681398010289</v>
      </c>
      <c r="AE357" s="8">
        <f>[1]节奏总纲!AE357</f>
        <v>86.823561019689436</v>
      </c>
      <c r="AF357" s="8">
        <f>[1]节奏总纲!AF357</f>
        <v>89.994284496965633</v>
      </c>
      <c r="AG357" s="8">
        <f>[1]节奏总纲!AG357</f>
        <v>94.938617046298702</v>
      </c>
      <c r="AH357" s="8">
        <f>[1]节奏总纲!AH357</f>
        <v>103.73656993456318</v>
      </c>
      <c r="AZ357" s="8">
        <v>354</v>
      </c>
      <c r="BA357" s="8">
        <f>[1]节奏总纲!BA357</f>
        <v>46.542107029510518</v>
      </c>
      <c r="BB357" s="8">
        <f>[1]节奏总纲!BB357</f>
        <v>48.066021750983474</v>
      </c>
      <c r="BC357" s="8">
        <f>[1]节奏总纲!BC357</f>
        <v>50.018998195299922</v>
      </c>
      <c r="BD357" s="8">
        <f>[1]节奏总纲!BD357</f>
        <v>52.759400056085624</v>
      </c>
      <c r="BE357" s="8">
        <f>[1]节奏总纲!BE357</f>
        <v>57.468758719689447</v>
      </c>
    </row>
    <row r="358" spans="29:57" x14ac:dyDescent="0.15">
      <c r="AC358" s="8">
        <v>355</v>
      </c>
      <c r="AD358" s="8">
        <f>[1]节奏总纲!AD358</f>
        <v>84.750927616519931</v>
      </c>
      <c r="AE358" s="8">
        <f>[1]节奏总纲!AE358</f>
        <v>86.864741602468499</v>
      </c>
      <c r="AF358" s="8">
        <f>[1]节奏总纲!AF358</f>
        <v>90.036066635925749</v>
      </c>
      <c r="AG358" s="8">
        <f>[1]节奏总纲!AG358</f>
        <v>94.982697701659134</v>
      </c>
      <c r="AH358" s="8">
        <f>[1]节奏总纲!AH358</f>
        <v>103.77711623291397</v>
      </c>
      <c r="AZ358" s="8">
        <v>355</v>
      </c>
      <c r="BA358" s="8">
        <f>[1]节奏总纲!BA358</f>
        <v>46.561371072329244</v>
      </c>
      <c r="BB358" s="8">
        <f>[1]节奏总纲!BB358</f>
        <v>48.083968250893093</v>
      </c>
      <c r="BC358" s="8">
        <f>[1]节奏总纲!BC358</f>
        <v>50.036836876332707</v>
      </c>
      <c r="BD358" s="8">
        <f>[1]节奏总纲!BD358</f>
        <v>52.779353396881675</v>
      </c>
      <c r="BE358" s="8">
        <f>[1]节奏总纲!BE358</f>
        <v>57.487942600042821</v>
      </c>
    </row>
    <row r="359" spans="29:57" x14ac:dyDescent="0.15">
      <c r="AC359" s="8">
        <v>356</v>
      </c>
      <c r="AD359" s="8">
        <f>[1]节奏总纲!AD359</f>
        <v>84.792173835029573</v>
      </c>
      <c r="AE359" s="8">
        <f>[1]节奏总纲!AE359</f>
        <v>86.905922185247576</v>
      </c>
      <c r="AF359" s="8">
        <f>[1]节奏总纲!AF359</f>
        <v>90.077191648383845</v>
      </c>
      <c r="AG359" s="8">
        <f>[1]节奏总纲!AG359</f>
        <v>95.024001308619916</v>
      </c>
      <c r="AH359" s="8">
        <f>[1]节奏总纲!AH359</f>
        <v>103.81766253126477</v>
      </c>
      <c r="AZ359" s="8">
        <v>356</v>
      </c>
      <c r="BA359" s="8">
        <f>[1]节奏总纲!BA359</f>
        <v>46.58063511514797</v>
      </c>
      <c r="BB359" s="8">
        <f>[1]节奏总纲!BB359</f>
        <v>48.101914750802706</v>
      </c>
      <c r="BC359" s="8">
        <f>[1]节奏总纲!BC359</f>
        <v>50.054675557365492</v>
      </c>
      <c r="BD359" s="8">
        <f>[1]节奏总纲!BD359</f>
        <v>52.799306737677718</v>
      </c>
      <c r="BE359" s="8">
        <f>[1]节奏总纲!BE359</f>
        <v>57.507126480396188</v>
      </c>
    </row>
    <row r="360" spans="29:57" x14ac:dyDescent="0.15">
      <c r="AC360" s="8">
        <v>357</v>
      </c>
      <c r="AD360" s="8">
        <f>[1]节奏总纲!AD360</f>
        <v>84.833420053539214</v>
      </c>
      <c r="AE360" s="8">
        <f>[1]节奏总纲!AE360</f>
        <v>86.947102768026653</v>
      </c>
      <c r="AF360" s="8">
        <f>[1]节奏总纲!AF360</f>
        <v>90.118316660841927</v>
      </c>
      <c r="AG360" s="8">
        <f>[1]节奏总纲!AG360</f>
        <v>95.063510581451752</v>
      </c>
      <c r="AH360" s="8">
        <f>[1]节奏总纲!AH360</f>
        <v>103.85820882961556</v>
      </c>
      <c r="AZ360" s="8">
        <v>357</v>
      </c>
      <c r="BA360" s="8">
        <f>[1]节奏总纲!BA360</f>
        <v>46.599899157966696</v>
      </c>
      <c r="BB360" s="8">
        <f>[1]节奏总纲!BB360</f>
        <v>48.119861250712326</v>
      </c>
      <c r="BC360" s="8">
        <f>[1]节奏总纲!BC360</f>
        <v>50.072514238398277</v>
      </c>
      <c r="BD360" s="8">
        <f>[1]节奏总纲!BD360</f>
        <v>52.819260078473768</v>
      </c>
      <c r="BE360" s="8">
        <f>[1]节奏总纲!BE360</f>
        <v>57.526310360749555</v>
      </c>
    </row>
    <row r="361" spans="29:57" x14ac:dyDescent="0.15">
      <c r="AC361" s="8">
        <v>358</v>
      </c>
      <c r="AD361" s="8">
        <f>[1]节奏总纲!AD361</f>
        <v>84.874666272048856</v>
      </c>
      <c r="AE361" s="8">
        <f>[1]节奏总纲!AE361</f>
        <v>86.98828335080573</v>
      </c>
      <c r="AF361" s="8">
        <f>[1]节奏总纲!AF361</f>
        <v>90.159441673300023</v>
      </c>
      <c r="AG361" s="8">
        <f>[1]节奏总纲!AG361</f>
        <v>95.103019854283588</v>
      </c>
      <c r="AH361" s="8">
        <f>[1]节奏总纲!AH361</f>
        <v>103.89875512796635</v>
      </c>
      <c r="AZ361" s="8">
        <v>358</v>
      </c>
      <c r="BA361" s="8">
        <f>[1]节奏总纲!BA361</f>
        <v>46.619163200785422</v>
      </c>
      <c r="BB361" s="8">
        <f>[1]节奏总纲!BB361</f>
        <v>48.137807750621946</v>
      </c>
      <c r="BC361" s="8">
        <f>[1]节奏总纲!BC361</f>
        <v>50.090352919431069</v>
      </c>
      <c r="BD361" s="8">
        <f>[1]节奏总纲!BD361</f>
        <v>52.839213419269818</v>
      </c>
      <c r="BE361" s="8">
        <f>[1]节奏总纲!BE361</f>
        <v>57.545494241102922</v>
      </c>
    </row>
    <row r="362" spans="29:57" x14ac:dyDescent="0.15">
      <c r="AC362" s="8">
        <v>359</v>
      </c>
      <c r="AD362" s="8">
        <f>[1]节奏总纲!AD362</f>
        <v>84.915912490558497</v>
      </c>
      <c r="AE362" s="8">
        <f>[1]节奏总纲!AE362</f>
        <v>87.027010646912942</v>
      </c>
      <c r="AF362" s="8">
        <f>[1]节奏总纲!AF362</f>
        <v>90.200566685758119</v>
      </c>
      <c r="AG362" s="8">
        <f>[1]节奏总纲!AG362</f>
        <v>95.142529127115409</v>
      </c>
      <c r="AH362" s="8">
        <f>[1]节奏总纲!AH362</f>
        <v>103.93930142631716</v>
      </c>
      <c r="AZ362" s="8">
        <v>359</v>
      </c>
      <c r="BA362" s="8">
        <f>[1]节奏总纲!BA362</f>
        <v>46.638427243604156</v>
      </c>
      <c r="BB362" s="8">
        <f>[1]节奏总纲!BB362</f>
        <v>48.155754250531558</v>
      </c>
      <c r="BC362" s="8">
        <f>[1]节奏总纲!BC362</f>
        <v>50.108191600463854</v>
      </c>
      <c r="BD362" s="8">
        <f>[1]节奏总纲!BD362</f>
        <v>52.859166760065861</v>
      </c>
      <c r="BE362" s="8">
        <f>[1]节奏总纲!BE362</f>
        <v>57.564678121456289</v>
      </c>
    </row>
    <row r="363" spans="29:57" x14ac:dyDescent="0.15">
      <c r="AC363" s="8">
        <v>360</v>
      </c>
      <c r="AD363" s="8">
        <f>[1]节奏总纲!AD363</f>
        <v>84.957158709068153</v>
      </c>
      <c r="AE363" s="8">
        <f>[1]节奏总纲!AE363</f>
        <v>87.064762367263285</v>
      </c>
      <c r="AF363" s="8">
        <f>[1]节奏总纲!AF363</f>
        <v>90.241691698216215</v>
      </c>
      <c r="AG363" s="8">
        <f>[1]节奏总纲!AG363</f>
        <v>95.182038399947245</v>
      </c>
      <c r="AH363" s="8">
        <f>[1]节奏总纲!AH363</f>
        <v>103.97984772466795</v>
      </c>
      <c r="AZ363" s="8">
        <v>360</v>
      </c>
      <c r="BA363" s="8">
        <f>[1]节奏总纲!BA363</f>
        <v>46.657691286422882</v>
      </c>
      <c r="BB363" s="8">
        <f>[1]节奏总纲!BB363</f>
        <v>48.173700750441178</v>
      </c>
      <c r="BC363" s="8">
        <f>[1]节奏总纲!BC363</f>
        <v>50.126030281496639</v>
      </c>
      <c r="BD363" s="8">
        <f>[1]节奏总纲!BD363</f>
        <v>52.879120100861911</v>
      </c>
      <c r="BE363" s="8">
        <f>[1]节奏总纲!BE363</f>
        <v>57.583862001809656</v>
      </c>
    </row>
  </sheetData>
  <mergeCells count="14">
    <mergeCell ref="BJ2:BN2"/>
    <mergeCell ref="B22:D22"/>
    <mergeCell ref="W2:AA2"/>
    <mergeCell ref="AD2:AH2"/>
    <mergeCell ref="AM2:AQ2"/>
    <mergeCell ref="AT2:AX2"/>
    <mergeCell ref="BA2:BE2"/>
    <mergeCell ref="B6:D6"/>
    <mergeCell ref="F1:F2"/>
    <mergeCell ref="G1:G2"/>
    <mergeCell ref="I1:I2"/>
    <mergeCell ref="J1:J2"/>
    <mergeCell ref="K1:K2"/>
    <mergeCell ref="P2:T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A364"/>
  <sheetViews>
    <sheetView topLeftCell="AB1" workbookViewId="0">
      <selection activeCell="AW13" sqref="AW13:BI13"/>
    </sheetView>
  </sheetViews>
  <sheetFormatPr defaultColWidth="6.625" defaultRowHeight="11.25" x14ac:dyDescent="0.15"/>
  <cols>
    <col min="1" max="14" width="6.625" style="8"/>
    <col min="15" max="15" width="6.625" style="5"/>
    <col min="16" max="45" width="6.625" style="4"/>
    <col min="46" max="46" width="6.625" style="5"/>
    <col min="47" max="16384" width="6.625" style="4"/>
  </cols>
  <sheetData>
    <row r="1" spans="2:53" x14ac:dyDescent="0.15">
      <c r="Q1" s="4" t="s">
        <v>152</v>
      </c>
    </row>
    <row r="3" spans="2:53" ht="11.25" customHeight="1" x14ac:dyDescent="0.15">
      <c r="C3" s="82" t="s">
        <v>105</v>
      </c>
      <c r="D3" s="82"/>
      <c r="E3" s="82"/>
      <c r="F3" s="82"/>
      <c r="G3" s="82"/>
      <c r="H3" s="82" t="s">
        <v>104</v>
      </c>
      <c r="I3" s="82"/>
      <c r="J3" s="82"/>
      <c r="K3" s="82"/>
      <c r="L3" s="82"/>
      <c r="Q3" s="19"/>
      <c r="R3" s="84" t="s">
        <v>190</v>
      </c>
      <c r="S3" s="84"/>
      <c r="T3" s="84"/>
      <c r="U3" s="84"/>
      <c r="V3" s="84"/>
      <c r="Y3" s="84" t="s">
        <v>191</v>
      </c>
      <c r="Z3" s="84"/>
      <c r="AA3" s="84"/>
      <c r="AB3" s="84"/>
      <c r="AC3" s="84"/>
      <c r="AF3" s="19"/>
      <c r="AG3" s="84" t="s">
        <v>192</v>
      </c>
      <c r="AH3" s="84"/>
      <c r="AI3" s="84"/>
      <c r="AJ3" s="84"/>
      <c r="AK3" s="84"/>
      <c r="AN3" s="84" t="s">
        <v>193</v>
      </c>
      <c r="AO3" s="84"/>
      <c r="AP3" s="84"/>
      <c r="AQ3" s="84"/>
      <c r="AR3" s="84"/>
    </row>
    <row r="4" spans="2:53" x14ac:dyDescent="0.15">
      <c r="B4" s="8" t="s">
        <v>103</v>
      </c>
      <c r="C4" s="8" t="s">
        <v>80</v>
      </c>
      <c r="D4" s="8" t="s">
        <v>102</v>
      </c>
      <c r="E4" s="8" t="s">
        <v>101</v>
      </c>
      <c r="F4" s="8" t="s">
        <v>100</v>
      </c>
      <c r="G4" s="7" t="s">
        <v>99</v>
      </c>
      <c r="H4" s="8" t="s">
        <v>98</v>
      </c>
      <c r="I4" s="8" t="s">
        <v>97</v>
      </c>
      <c r="J4" s="8" t="s">
        <v>96</v>
      </c>
      <c r="K4" s="8" t="s">
        <v>95</v>
      </c>
      <c r="L4" s="7" t="s">
        <v>94</v>
      </c>
      <c r="M4" s="8" t="s">
        <v>93</v>
      </c>
      <c r="N4" s="8" t="s">
        <v>180</v>
      </c>
      <c r="Q4" s="20" t="s">
        <v>196</v>
      </c>
      <c r="R4" s="21" t="s">
        <v>139</v>
      </c>
      <c r="S4" s="21" t="s">
        <v>137</v>
      </c>
      <c r="T4" s="21" t="s">
        <v>138</v>
      </c>
      <c r="U4" s="21" t="s">
        <v>140</v>
      </c>
      <c r="V4" s="21" t="s">
        <v>141</v>
      </c>
      <c r="X4" s="8" t="s">
        <v>153</v>
      </c>
      <c r="Y4" s="21" t="s">
        <v>51</v>
      </c>
      <c r="Z4" s="21" t="s">
        <v>30</v>
      </c>
      <c r="AA4" s="21" t="s">
        <v>52</v>
      </c>
      <c r="AB4" s="21" t="s">
        <v>53</v>
      </c>
      <c r="AC4" s="21" t="s">
        <v>54</v>
      </c>
      <c r="AF4" s="20" t="s">
        <v>196</v>
      </c>
      <c r="AG4" s="21" t="s">
        <v>51</v>
      </c>
      <c r="AH4" s="21" t="s">
        <v>30</v>
      </c>
      <c r="AI4" s="21" t="s">
        <v>52</v>
      </c>
      <c r="AJ4" s="21" t="s">
        <v>53</v>
      </c>
      <c r="AK4" s="21" t="s">
        <v>54</v>
      </c>
      <c r="AM4" s="8" t="s">
        <v>70</v>
      </c>
      <c r="AN4" s="21" t="s">
        <v>51</v>
      </c>
      <c r="AO4" s="21" t="s">
        <v>30</v>
      </c>
      <c r="AP4" s="21" t="s">
        <v>52</v>
      </c>
      <c r="AQ4" s="21" t="s">
        <v>53</v>
      </c>
      <c r="AR4" s="21" t="s">
        <v>54</v>
      </c>
      <c r="AV4" s="3"/>
      <c r="AW4" s="85" t="s">
        <v>148</v>
      </c>
      <c r="AX4" s="85"/>
      <c r="AY4" s="85"/>
      <c r="AZ4" s="85"/>
      <c r="BA4" s="85"/>
    </row>
    <row r="5" spans="2:53" x14ac:dyDescent="0.15">
      <c r="B5" s="8">
        <v>1</v>
      </c>
      <c r="C5" s="8">
        <f>[1]服务器生态!W22</f>
        <v>9000</v>
      </c>
      <c r="D5" s="8">
        <f>[1]服务器生态!X22</f>
        <v>725.99999999999966</v>
      </c>
      <c r="E5" s="8">
        <f>[1]服务器生态!Y22</f>
        <v>256</v>
      </c>
      <c r="F5" s="8">
        <f>[1]服务器生态!Z22</f>
        <v>16</v>
      </c>
      <c r="G5" s="8">
        <f>[1]服务器生态!AA22</f>
        <v>2</v>
      </c>
      <c r="H5" s="8">
        <f>[1]服务器生态!AC22</f>
        <v>0.9</v>
      </c>
      <c r="I5" s="8">
        <f>[1]服务器生态!AD22</f>
        <v>7.259999999999997E-2</v>
      </c>
      <c r="J5" s="8">
        <f>[1]服务器生态!AE22</f>
        <v>2.5600000000000001E-2</v>
      </c>
      <c r="K5" s="8">
        <f>[1]服务器生态!AF22</f>
        <v>1.6000000000000001E-3</v>
      </c>
      <c r="L5" s="8">
        <f>[1]服务器生态!AG22</f>
        <v>2.0000000000000001E-4</v>
      </c>
      <c r="M5" s="8">
        <f>[2]基础信息!$M4</f>
        <v>63.333333333333336</v>
      </c>
      <c r="N5" s="8">
        <f>[1]服务器生态!$P3</f>
        <v>5</v>
      </c>
      <c r="Q5" s="20">
        <v>1</v>
      </c>
      <c r="R5" s="4">
        <f>'[1]功能-采集'!BS5</f>
        <v>3000.5609535638664</v>
      </c>
      <c r="S5" s="4">
        <f>'[1]功能-采集'!BT5</f>
        <v>2550.5739572048401</v>
      </c>
      <c r="T5" s="4">
        <f>'[1]功能-采集'!BU5</f>
        <v>2075.7104880014213</v>
      </c>
      <c r="U5" s="4">
        <f>'[1]功能-采集'!BV5</f>
        <v>1560.7791419384157</v>
      </c>
      <c r="V5" s="4">
        <f>'[1]功能-采集'!BW5</f>
        <v>1004.1050348915123</v>
      </c>
      <c r="X5" s="8">
        <v>1</v>
      </c>
      <c r="Y5" s="22">
        <f>求节点(节奏总纲!P$4:P$113,R$5:R$104,$X5)</f>
        <v>650531.61554129585</v>
      </c>
      <c r="Z5" s="22">
        <f>求节点(节奏总纲!Q$4:Q$113,S$5:S$104,$X5)</f>
        <v>723873.61701285827</v>
      </c>
      <c r="AA5" s="22">
        <f>求节点(节奏总纲!R$4:R$113,T$5:T$104,$X5)</f>
        <v>844493.17651458911</v>
      </c>
      <c r="AB5" s="22">
        <f>求节点(节奏总纲!S$4:S$113,U$5:U$104,$X5)</f>
        <v>1104443.3676645255</v>
      </c>
      <c r="AC5" s="22">
        <f>求节点(节奏总纲!T$4:T$113,V$5:V$104,$X5)</f>
        <v>2000481.6794019348</v>
      </c>
      <c r="AF5" s="20">
        <v>1</v>
      </c>
      <c r="AG5" s="4">
        <f>'[1]功能-采集'!BX5</f>
        <v>0</v>
      </c>
      <c r="AH5" s="4">
        <f>'[1]功能-采集'!BY5</f>
        <v>0</v>
      </c>
      <c r="AI5" s="4">
        <f>'[1]功能-采集'!BZ5</f>
        <v>0</v>
      </c>
      <c r="AJ5" s="4">
        <f>'[1]功能-采集'!CA5</f>
        <v>0</v>
      </c>
      <c r="AK5" s="4">
        <f>'[1]功能-采集'!CB5</f>
        <v>0</v>
      </c>
      <c r="AM5" s="8">
        <v>1</v>
      </c>
      <c r="AN5" s="22">
        <f>求节点(节奏总纲!P$4:P$113,AG$5:AG$104,$AM5)</f>
        <v>0</v>
      </c>
      <c r="AO5" s="22">
        <f>求节点(节奏总纲!Q$4:Q$113,AH$5:AH$104,$AM5)</f>
        <v>0</v>
      </c>
      <c r="AP5" s="22">
        <f>求节点(节奏总纲!R$4:R$113,AI$5:AI$104,$AM5)</f>
        <v>0</v>
      </c>
      <c r="AQ5" s="22">
        <f>求节点(节奏总纲!S$4:S$113,AJ$5:AJ$104,$AM5)</f>
        <v>0</v>
      </c>
      <c r="AR5" s="22">
        <f>求节点(节奏总纲!T$4:T$113,AK$5:AK$104,$AM5)</f>
        <v>0</v>
      </c>
      <c r="AV5" s="3" t="s">
        <v>196</v>
      </c>
      <c r="AW5" s="3" t="s">
        <v>142</v>
      </c>
      <c r="AX5" s="3" t="s">
        <v>143</v>
      </c>
      <c r="AY5" s="3" t="s">
        <v>144</v>
      </c>
      <c r="AZ5" s="3" t="s">
        <v>145</v>
      </c>
      <c r="BA5" s="3" t="s">
        <v>146</v>
      </c>
    </row>
    <row r="6" spans="2:53" x14ac:dyDescent="0.15">
      <c r="B6" s="8">
        <v>2</v>
      </c>
      <c r="C6" s="8">
        <f>[1]服务器生态!W23</f>
        <v>3454.304347826087</v>
      </c>
      <c r="D6" s="8">
        <f>[1]服务器生态!X23</f>
        <v>426.60231884057947</v>
      </c>
      <c r="E6" s="8">
        <f>[1]服务器生态!Y23</f>
        <v>109.22666666666666</v>
      </c>
      <c r="F6" s="8">
        <f>[1]服务器生态!Z23</f>
        <v>8.5333333333333332</v>
      </c>
      <c r="G6" s="8">
        <f>[1]服务器生态!AA23</f>
        <v>1.3333333333333335</v>
      </c>
      <c r="H6" s="8">
        <f>[1]服务器生态!AC23</f>
        <v>0.86357608695652177</v>
      </c>
      <c r="I6" s="8">
        <f>[1]服务器生态!AD23</f>
        <v>0.10665057971014487</v>
      </c>
      <c r="J6" s="8">
        <f>[1]服务器生态!AE23</f>
        <v>2.7306666666666667E-2</v>
      </c>
      <c r="K6" s="8">
        <f>[1]服务器生态!AF23</f>
        <v>2.1333333333333334E-3</v>
      </c>
      <c r="L6" s="8">
        <f>[1]服务器生态!AG23</f>
        <v>3.3333333333333338E-4</v>
      </c>
      <c r="M6" s="8">
        <f>[2]基础信息!$M5</f>
        <v>65.904761904761898</v>
      </c>
      <c r="N6" s="8">
        <f>[1]服务器生态!$P4</f>
        <v>5</v>
      </c>
      <c r="Q6" s="20">
        <v>2</v>
      </c>
      <c r="R6" s="4">
        <f>'[1]功能-采集'!BS6</f>
        <v>13223.174664879876</v>
      </c>
      <c r="S6" s="4">
        <f>'[1]功能-采集'!BT6</f>
        <v>11406.270453115685</v>
      </c>
      <c r="T6" s="4">
        <f>'[1]功能-采集'!BU6</f>
        <v>9432.6158655405052</v>
      </c>
      <c r="U6" s="4">
        <f>'[1]功能-采集'!BV6</f>
        <v>7265.0098707603674</v>
      </c>
      <c r="V6" s="4">
        <f>'[1]功能-采集'!BW6</f>
        <v>4790.5092973697901</v>
      </c>
      <c r="X6" s="8">
        <v>2</v>
      </c>
      <c r="Y6" s="4">
        <f>求节点(节奏总纲!P$4:P$113,R$5:R$104,$X6)-求节点(节奏总纲!P$4:P$113,R$5:R$104,$X5)</f>
        <v>1156325.3750176609</v>
      </c>
      <c r="Z6" s="4">
        <f>求节点(节奏总纲!Q$4:Q$113,S$5:S$104,$X6)-求节点(节奏总纲!Q$4:Q$113,S$5:S$104,$X5)</f>
        <v>1268324.2455294225</v>
      </c>
      <c r="AA6" s="4">
        <f>求节点(节奏总纲!R$4:R$113,T$5:T$104,$X6)-求节点(节奏总纲!R$4:R$113,T$5:T$104,$X5)</f>
        <v>1549273.3368850346</v>
      </c>
      <c r="AB6" s="4">
        <f>求节点(节奏总纲!S$4:S$113,U$5:U$104,$X6)-求节点(节奏总纲!S$4:S$113,U$5:U$104,$X5)</f>
        <v>2267146.6295857057</v>
      </c>
      <c r="AC6" s="4">
        <f>求节点(节奏总纲!T$4:T$113,V$5:V$104,$X6)-求节点(节奏总纲!T$4:T$113,V$5:V$104,$X5)</f>
        <v>4478523.3214759454</v>
      </c>
      <c r="AF6" s="20">
        <v>2</v>
      </c>
      <c r="AG6" s="4">
        <f>'[1]功能-采集'!BX6</f>
        <v>0</v>
      </c>
      <c r="AH6" s="4">
        <f>'[1]功能-采集'!BY6</f>
        <v>0</v>
      </c>
      <c r="AI6" s="4">
        <f>'[1]功能-采集'!BZ6</f>
        <v>0</v>
      </c>
      <c r="AJ6" s="4">
        <f>'[1]功能-采集'!CA6</f>
        <v>0</v>
      </c>
      <c r="AK6" s="4">
        <f>'[1]功能-采集'!CB6</f>
        <v>0</v>
      </c>
      <c r="AM6" s="8">
        <v>2</v>
      </c>
      <c r="AN6" s="4">
        <f>求节点(节奏总纲!P$4:P$113,AG$5:AG$104,$AM6)-求节点(节奏总纲!P$4:P$113,AG$5:AG$104,$AM5)</f>
        <v>0</v>
      </c>
      <c r="AO6" s="4">
        <f>求节点(节奏总纲!Q$4:Q$113,AH$5:AH$104,$AM6)-求节点(节奏总纲!Q$4:Q$113,AH$5:AH$104,$AM5)</f>
        <v>0</v>
      </c>
      <c r="AP6" s="4">
        <f>求节点(节奏总纲!R$4:R$113,AI$5:AI$104,$AM6)-求节点(节奏总纲!R$4:R$113,AI$5:AI$104,$AM5)</f>
        <v>0</v>
      </c>
      <c r="AQ6" s="4">
        <f>求节点(节奏总纲!S$4:S$113,AJ$5:AJ$104,$AM6)-求节点(节奏总纲!S$4:S$113,AJ$5:AJ$104,$AM5)</f>
        <v>0</v>
      </c>
      <c r="AR6" s="4">
        <f>求节点(节奏总纲!T$4:T$113,AK$5:AK$104,$AM6)-求节点(节奏总纲!T$4:T$113,AK$5:AK$104,$AM5)</f>
        <v>0</v>
      </c>
      <c r="AV6" s="3">
        <v>1</v>
      </c>
      <c r="AW6" s="3">
        <f>'[1]功能-行军令'!S4/节奏总纲!W4</f>
        <v>46</v>
      </c>
      <c r="AX6" s="3">
        <f>'[1]功能-行军令'!T4/节奏总纲!X4</f>
        <v>67</v>
      </c>
      <c r="AY6" s="3">
        <f>'[1]功能-行军令'!U4/节奏总纲!Y4</f>
        <v>91</v>
      </c>
      <c r="AZ6" s="3">
        <f>'[1]功能-行军令'!V4/节奏总纲!Z4</f>
        <v>103</v>
      </c>
      <c r="BA6" s="3">
        <f>'[1]功能-行军令'!W4/节奏总纲!AA4</f>
        <v>103</v>
      </c>
    </row>
    <row r="7" spans="2:53" x14ac:dyDescent="0.15">
      <c r="B7" s="8">
        <v>3</v>
      </c>
      <c r="C7" s="8">
        <f>[1]服务器生态!W24</f>
        <v>2646.8869565217392</v>
      </c>
      <c r="D7" s="8">
        <f>[1]服务器生态!X24</f>
        <v>450.24371014492726</v>
      </c>
      <c r="E7" s="8">
        <f>[1]服务器生态!Y24</f>
        <v>92.842666666666659</v>
      </c>
      <c r="F7" s="8">
        <f>[1]服务器生态!Z24</f>
        <v>8.533333333333335</v>
      </c>
      <c r="G7" s="8">
        <f>[1]服务器生态!AA24</f>
        <v>1.4933333333333334</v>
      </c>
      <c r="H7" s="8">
        <f>[1]服务器生态!AC24</f>
        <v>0.82715217391304352</v>
      </c>
      <c r="I7" s="8">
        <f>[1]服务器生态!AD24</f>
        <v>0.14070115942028977</v>
      </c>
      <c r="J7" s="8">
        <f>[1]服务器生态!AE24</f>
        <v>2.9013333333333332E-2</v>
      </c>
      <c r="K7" s="8">
        <f>[1]服务器生态!AF24</f>
        <v>2.666666666666667E-3</v>
      </c>
      <c r="L7" s="8">
        <f>[1]服务器生态!AG24</f>
        <v>4.6666666666666666E-4</v>
      </c>
      <c r="M7" s="8">
        <f>[2]基础信息!$M6</f>
        <v>67.714285714285708</v>
      </c>
      <c r="N7" s="8">
        <f>[1]服务器生态!$P5</f>
        <v>5</v>
      </c>
      <c r="Q7" s="20">
        <v>3</v>
      </c>
      <c r="R7" s="4">
        <f>'[1]功能-采集'!BS7</f>
        <v>35804.106463562028</v>
      </c>
      <c r="S7" s="4">
        <f>'[1]功能-采集'!BT7</f>
        <v>31208.994297859477</v>
      </c>
      <c r="T7" s="4">
        <f>'[1]功能-采集'!BU7</f>
        <v>26158.705783027512</v>
      </c>
      <c r="U7" s="4">
        <f>'[1]功能-采集'!BV7</f>
        <v>20412.255693878727</v>
      </c>
      <c r="V7" s="4">
        <f>'[1]功能-采集'!BW7</f>
        <v>13550.287552146263</v>
      </c>
      <c r="X7" s="8">
        <v>3</v>
      </c>
      <c r="Y7" s="4">
        <f>求节点(节奏总纲!P$4:P$113,R$5:R$104,$X7)-求节点(节奏总纲!P$4:P$113,R$5:R$104,$X6)</f>
        <v>1709556.8766648057</v>
      </c>
      <c r="Z7" s="4">
        <f>求节点(节奏总纲!Q$4:Q$113,S$5:S$104,$X7)-求节点(节奏总纲!Q$4:Q$113,S$5:S$104,$X6)</f>
        <v>1990610.99483614</v>
      </c>
      <c r="AA7" s="4">
        <f>求节点(节奏总纲!R$4:R$113,T$5:T$104,$X7)-求节点(节奏总纲!R$4:R$113,T$5:T$104,$X6)</f>
        <v>2493127.7261979994</v>
      </c>
      <c r="AB7" s="4">
        <f>求节点(节奏总纲!S$4:S$113,U$5:U$104,$X7)-求节点(节奏总纲!S$4:S$113,U$5:U$104,$X6)</f>
        <v>3512172.6711086938</v>
      </c>
      <c r="AC7" s="4">
        <f>求节点(节奏总纲!T$4:T$113,V$5:V$104,$X7)-求节点(节奏总纲!T$4:T$113,V$5:V$104,$X6)</f>
        <v>6376772.2335923603</v>
      </c>
      <c r="AF7" s="20">
        <v>3</v>
      </c>
      <c r="AG7" s="4">
        <f>'[1]功能-采集'!BX7</f>
        <v>0</v>
      </c>
      <c r="AH7" s="4">
        <f>'[1]功能-采集'!BY7</f>
        <v>0</v>
      </c>
      <c r="AI7" s="4">
        <f>'[1]功能-采集'!BZ7</f>
        <v>0</v>
      </c>
      <c r="AJ7" s="4">
        <f>'[1]功能-采集'!CA7</f>
        <v>0</v>
      </c>
      <c r="AK7" s="4">
        <f>'[1]功能-采集'!CB7</f>
        <v>0</v>
      </c>
      <c r="AM7" s="8">
        <v>3</v>
      </c>
      <c r="AN7" s="4">
        <f>求节点(节奏总纲!P$4:P$113,AG$5:AG$104,$AM7)-求节点(节奏总纲!P$4:P$113,AG$5:AG$104,$AM6)</f>
        <v>0</v>
      </c>
      <c r="AO7" s="4">
        <f>求节点(节奏总纲!Q$4:Q$113,AH$5:AH$104,$AM7)-求节点(节奏总纲!Q$4:Q$113,AH$5:AH$104,$AM6)</f>
        <v>0</v>
      </c>
      <c r="AP7" s="4">
        <f>求节点(节奏总纲!R$4:R$113,AI$5:AI$104,$AM7)-求节点(节奏总纲!R$4:R$113,AI$5:AI$104,$AM6)</f>
        <v>0</v>
      </c>
      <c r="AQ7" s="4">
        <f>求节点(节奏总纲!S$4:S$113,AJ$5:AJ$104,$AM7)-求节点(节奏总纲!S$4:S$113,AJ$5:AJ$104,$AM6)</f>
        <v>0</v>
      </c>
      <c r="AR7" s="4">
        <f>求节点(节奏总纲!T$4:T$113,AK$5:AK$104,$AM7)-求节点(节奏总纲!T$4:T$113,AK$5:AK$104,$AM6)</f>
        <v>0</v>
      </c>
      <c r="AV7" s="3">
        <v>2</v>
      </c>
      <c r="AW7" s="3">
        <f>'[1]功能-行军令'!S5/节奏总纲!W5</f>
        <v>46.000000000000007</v>
      </c>
      <c r="AX7" s="3">
        <f>'[1]功能-行军令'!T5/节奏总纲!X5</f>
        <v>67</v>
      </c>
      <c r="AY7" s="3">
        <f>'[1]功能-行军令'!U5/节奏总纲!Y5</f>
        <v>91.000000000000014</v>
      </c>
      <c r="AZ7" s="3">
        <f>'[1]功能-行军令'!V5/节奏总纲!Z5</f>
        <v>102.99999999999999</v>
      </c>
      <c r="BA7" s="3">
        <f>'[1]功能-行军令'!W5/节奏总纲!AA5</f>
        <v>103</v>
      </c>
    </row>
    <row r="8" spans="2:53" x14ac:dyDescent="0.15">
      <c r="B8" s="8">
        <v>4</v>
      </c>
      <c r="C8" s="8">
        <f>[1]服务器生态!W25</f>
        <v>1897.7478260869568</v>
      </c>
      <c r="D8" s="8">
        <f>[1]服务器生态!X25</f>
        <v>419.40417391304322</v>
      </c>
      <c r="E8" s="8">
        <f>[1]服务器生态!Y25</f>
        <v>73.727999999999994</v>
      </c>
      <c r="F8" s="8">
        <f>[1]服务器生态!Z25</f>
        <v>7.6800000000000015</v>
      </c>
      <c r="G8" s="8">
        <f>[1]服务器生态!AA25</f>
        <v>1.4400000000000002</v>
      </c>
      <c r="H8" s="8">
        <f>[1]服务器生态!AC25</f>
        <v>0.79072826086956538</v>
      </c>
      <c r="I8" s="8">
        <f>[1]服务器生态!AD25</f>
        <v>0.17475173913043468</v>
      </c>
      <c r="J8" s="8">
        <f>[1]服务器生态!AE25</f>
        <v>3.0719999999999997E-2</v>
      </c>
      <c r="K8" s="8">
        <f>[1]服务器生态!AF25</f>
        <v>3.2000000000000006E-3</v>
      </c>
      <c r="L8" s="8">
        <f>[1]服务器生态!AG25</f>
        <v>6.0000000000000006E-4</v>
      </c>
      <c r="M8" s="8">
        <f>[2]基础信息!$M7</f>
        <v>69.166666666666671</v>
      </c>
      <c r="N8" s="8">
        <f>[1]服务器生态!$P6</f>
        <v>5</v>
      </c>
      <c r="Q8" s="20">
        <v>4</v>
      </c>
      <c r="R8" s="4">
        <f>'[1]功能-采集'!BS8</f>
        <v>76938.859786113986</v>
      </c>
      <c r="S8" s="4">
        <f>'[1]功能-采集'!BT8</f>
        <v>67445.758077507635</v>
      </c>
      <c r="T8" s="4">
        <f>'[1]功能-采集'!BU8</f>
        <v>56973.163437353855</v>
      </c>
      <c r="U8" s="4">
        <f>'[1]功能-采集'!BV8</f>
        <v>44822.482681016743</v>
      </c>
      <c r="V8" s="4">
        <f>'[1]功能-采集'!BW8</f>
        <v>30200.693900180093</v>
      </c>
      <c r="X8" s="8">
        <v>4</v>
      </c>
      <c r="Y8" s="4">
        <f>求节点(节奏总纲!P$4:P$113,R$5:R$104,$X8)-求节点(节奏总纲!P$4:P$113,R$5:R$104,$X7)</f>
        <v>2353902.5804224252</v>
      </c>
      <c r="Z8" s="4">
        <f>求节点(节奏总纲!Q$4:Q$113,S$5:S$104,$X8)-求节点(节奏总纲!Q$4:Q$113,S$5:S$104,$X7)</f>
        <v>2720166.4859724916</v>
      </c>
      <c r="AA8" s="4">
        <f>求节点(节奏总纲!R$4:R$113,T$5:T$104,$X8)-求节点(节奏总纲!R$4:R$113,T$5:T$104,$X7)</f>
        <v>3264998.5812958041</v>
      </c>
      <c r="AB8" s="4">
        <f>求节点(节奏总纲!S$4:S$113,U$5:U$104,$X8)-求节点(节奏总纲!S$4:S$113,U$5:U$104,$X7)</f>
        <v>4393924.7520090537</v>
      </c>
      <c r="AC8" s="4">
        <f>求节点(节奏总纲!T$4:T$113,V$5:V$104,$X8)-求节点(节奏总纲!T$4:T$113,V$5:V$104,$X7)</f>
        <v>8183709.5459888577</v>
      </c>
      <c r="AF8" s="20">
        <v>4</v>
      </c>
      <c r="AG8" s="4">
        <f>'[1]功能-采集'!BX8</f>
        <v>0</v>
      </c>
      <c r="AH8" s="4">
        <f>'[1]功能-采集'!BY8</f>
        <v>0</v>
      </c>
      <c r="AI8" s="4">
        <f>'[1]功能-采集'!BZ8</f>
        <v>0</v>
      </c>
      <c r="AJ8" s="4">
        <f>'[1]功能-采集'!CA8</f>
        <v>0</v>
      </c>
      <c r="AK8" s="4">
        <f>'[1]功能-采集'!CB8</f>
        <v>0</v>
      </c>
      <c r="AM8" s="8">
        <v>4</v>
      </c>
      <c r="AN8" s="4">
        <f>求节点(节奏总纲!P$4:P$113,AG$5:AG$104,$AM8)-求节点(节奏总纲!P$4:P$113,AG$5:AG$104,$AM7)</f>
        <v>0</v>
      </c>
      <c r="AO8" s="4">
        <f>求节点(节奏总纲!Q$4:Q$113,AH$5:AH$104,$AM8)-求节点(节奏总纲!Q$4:Q$113,AH$5:AH$104,$AM7)</f>
        <v>0</v>
      </c>
      <c r="AP8" s="4">
        <f>求节点(节奏总纲!R$4:R$113,AI$5:AI$104,$AM8)-求节点(节奏总纲!R$4:R$113,AI$5:AI$104,$AM7)</f>
        <v>0</v>
      </c>
      <c r="AQ8" s="4">
        <f>求节点(节奏总纲!S$4:S$113,AJ$5:AJ$104,$AM8)-求节点(节奏总纲!S$4:S$113,AJ$5:AJ$104,$AM7)</f>
        <v>0</v>
      </c>
      <c r="AR8" s="4">
        <f>求节点(节奏总纲!T$4:T$113,AK$5:AK$104,$AM8)-求节点(节奏总纲!T$4:T$113,AK$5:AK$104,$AM7)</f>
        <v>0</v>
      </c>
      <c r="AV8" s="3">
        <v>3</v>
      </c>
      <c r="AW8" s="3">
        <f>'[1]功能-行军令'!S6/节奏总纲!W6</f>
        <v>46</v>
      </c>
      <c r="AX8" s="3">
        <f>'[1]功能-行军令'!T6/节奏总纲!X6</f>
        <v>66.999999999999986</v>
      </c>
      <c r="AY8" s="3">
        <f>'[1]功能-行军令'!U6/节奏总纲!Y6</f>
        <v>91</v>
      </c>
      <c r="AZ8" s="3">
        <f>'[1]功能-行军令'!V6/节奏总纲!Z6</f>
        <v>103</v>
      </c>
      <c r="BA8" s="3">
        <f>'[1]功能-行军令'!W6/节奏总纲!AA6</f>
        <v>102.99999999999999</v>
      </c>
    </row>
    <row r="9" spans="2:53" x14ac:dyDescent="0.15">
      <c r="B9" s="8">
        <v>5</v>
      </c>
      <c r="C9" s="8">
        <f>[1]服务器生态!W26</f>
        <v>1640.6119565217396</v>
      </c>
      <c r="D9" s="8">
        <f>[1]服务器生态!X26</f>
        <v>454.14504347826056</v>
      </c>
      <c r="E9" s="8">
        <f>[1]服务器生态!Y26</f>
        <v>70.528000000000006</v>
      </c>
      <c r="F9" s="8">
        <f>[1]服务器生态!Z26</f>
        <v>8.120000000000001</v>
      </c>
      <c r="G9" s="8">
        <f>[1]服务器生态!AA26</f>
        <v>1.595</v>
      </c>
      <c r="H9" s="8">
        <f>[1]服务器生态!AC26</f>
        <v>0.75430434782608713</v>
      </c>
      <c r="I9" s="8">
        <f>[1]服务器生态!AD26</f>
        <v>0.20880231884057956</v>
      </c>
      <c r="J9" s="8">
        <f>[1]服务器生态!AE26</f>
        <v>3.2426666666666666E-2</v>
      </c>
      <c r="K9" s="8">
        <f>[1]服务器生态!AF26</f>
        <v>3.7333333333333342E-3</v>
      </c>
      <c r="L9" s="8">
        <f>[1]服务器生态!AG26</f>
        <v>7.3333333333333334E-4</v>
      </c>
      <c r="M9" s="8">
        <f>[2]基础信息!$M8</f>
        <v>70.444444444444443</v>
      </c>
      <c r="N9" s="8">
        <f>[1]服务器生态!$P7</f>
        <v>5</v>
      </c>
      <c r="Q9" s="20">
        <v>5</v>
      </c>
      <c r="R9" s="4">
        <f>'[1]功能-采集'!BS9</f>
        <v>144047.57184384315</v>
      </c>
      <c r="S9" s="4">
        <f>'[1]功能-采集'!BT9</f>
        <v>125764.20385030267</v>
      </c>
      <c r="T9" s="4">
        <f>'[1]功能-采集'!BU9</f>
        <v>106250.43849575912</v>
      </c>
      <c r="U9" s="4">
        <f>'[1]功能-采集'!BV9</f>
        <v>83923.644737127965</v>
      </c>
      <c r="V9" s="4">
        <f>'[1]功能-采集'!BW9</f>
        <v>56581.053581478831</v>
      </c>
      <c r="X9" s="8">
        <v>5</v>
      </c>
      <c r="Y9" s="4">
        <f>求节点(节奏总纲!P$4:P$113,R$5:R$104,$X9)-求节点(节奏总纲!P$4:P$113,R$5:R$104,$X8)</f>
        <v>2819634.2836900521</v>
      </c>
      <c r="Z9" s="4">
        <f>求节点(节奏总纲!Q$4:Q$113,S$5:S$104,$X9)-求节点(节奏总纲!Q$4:Q$113,S$5:S$104,$X8)</f>
        <v>3153076.3776200404</v>
      </c>
      <c r="AA9" s="4">
        <f>求节点(节奏总纲!R$4:R$113,T$5:T$104,$X9)-求节点(节奏总纲!R$4:R$113,T$5:T$104,$X8)</f>
        <v>3734622.4892355502</v>
      </c>
      <c r="AB9" s="4">
        <f>求节点(节奏总纲!S$4:S$113,U$5:U$104,$X9)-求节点(节奏总纲!S$4:S$113,U$5:U$104,$X8)</f>
        <v>5148037.330609249</v>
      </c>
      <c r="AC9" s="4">
        <f>求节点(节奏总纲!T$4:T$113,V$5:V$104,$X9)-求节点(节奏总纲!T$4:T$113,V$5:V$104,$X8)</f>
        <v>9527421.7795155309</v>
      </c>
      <c r="AF9" s="20">
        <v>5</v>
      </c>
      <c r="AG9" s="4">
        <f>'[1]功能-采集'!BX9</f>
        <v>0</v>
      </c>
      <c r="AH9" s="4">
        <f>'[1]功能-采集'!BY9</f>
        <v>0</v>
      </c>
      <c r="AI9" s="4">
        <f>'[1]功能-采集'!BZ9</f>
        <v>0</v>
      </c>
      <c r="AJ9" s="4">
        <f>'[1]功能-采集'!CA9</f>
        <v>0</v>
      </c>
      <c r="AK9" s="4">
        <f>'[1]功能-采集'!CB9</f>
        <v>0</v>
      </c>
      <c r="AM9" s="8">
        <v>5</v>
      </c>
      <c r="AN9" s="4">
        <f>求节点(节奏总纲!P$4:P$113,AG$5:AG$104,$AM9)-求节点(节奏总纲!P$4:P$113,AG$5:AG$104,$AM8)</f>
        <v>0</v>
      </c>
      <c r="AO9" s="4">
        <f>求节点(节奏总纲!Q$4:Q$113,AH$5:AH$104,$AM9)-求节点(节奏总纲!Q$4:Q$113,AH$5:AH$104,$AM8)</f>
        <v>0</v>
      </c>
      <c r="AP9" s="4">
        <f>求节点(节奏总纲!R$4:R$113,AI$5:AI$104,$AM9)-求节点(节奏总纲!R$4:R$113,AI$5:AI$104,$AM8)</f>
        <v>0</v>
      </c>
      <c r="AQ9" s="4">
        <f>求节点(节奏总纲!S$4:S$113,AJ$5:AJ$104,$AM9)-求节点(节奏总纲!S$4:S$113,AJ$5:AJ$104,$AM8)</f>
        <v>0</v>
      </c>
      <c r="AR9" s="4">
        <f>求节点(节奏总纲!T$4:T$113,AK$5:AK$104,$AM9)-求节点(节奏总纲!T$4:T$113,AK$5:AK$104,$AM8)</f>
        <v>0</v>
      </c>
      <c r="AV9" s="3">
        <v>4</v>
      </c>
      <c r="AW9" s="3">
        <f>'[1]功能-行军令'!S7/节奏总纲!W7</f>
        <v>45.999999999999993</v>
      </c>
      <c r="AX9" s="3">
        <f>'[1]功能-行军令'!T7/节奏总纲!X7</f>
        <v>67.000000000000028</v>
      </c>
      <c r="AY9" s="3">
        <f>'[1]功能-行军令'!U7/节奏总纲!Y7</f>
        <v>91</v>
      </c>
      <c r="AZ9" s="3">
        <f>'[1]功能-行军令'!V7/节奏总纲!Z7</f>
        <v>103.00000000000001</v>
      </c>
      <c r="BA9" s="3">
        <f>'[1]功能-行军令'!W7/节奏总纲!AA7</f>
        <v>102.99999999999999</v>
      </c>
    </row>
    <row r="10" spans="2:53" x14ac:dyDescent="0.15">
      <c r="B10" s="8">
        <v>6</v>
      </c>
      <c r="C10" s="8">
        <f>[1]服务器生态!W27</f>
        <v>1399.8668478260872</v>
      </c>
      <c r="D10" s="8">
        <f>[1]服务器生态!X27</f>
        <v>473.56315217391273</v>
      </c>
      <c r="E10" s="8">
        <f>[1]服务器生态!Y27</f>
        <v>66.56</v>
      </c>
      <c r="F10" s="8">
        <f>[1]服务器生态!Z27</f>
        <v>8.3200000000000021</v>
      </c>
      <c r="G10" s="8">
        <f>[1]服务器生态!AA27</f>
        <v>1.6900000000000002</v>
      </c>
      <c r="H10" s="8">
        <f>[1]服务器生态!AC27</f>
        <v>0.71788043478260888</v>
      </c>
      <c r="I10" s="8">
        <f>[1]服务器生态!AD27</f>
        <v>0.24285289855072448</v>
      </c>
      <c r="J10" s="8">
        <f>[1]服务器生态!AE27</f>
        <v>3.4133333333333335E-2</v>
      </c>
      <c r="K10" s="8">
        <f>[1]服务器生态!AF27</f>
        <v>4.2666666666666677E-3</v>
      </c>
      <c r="L10" s="8">
        <f>[1]服务器生态!AG27</f>
        <v>8.6666666666666674E-4</v>
      </c>
      <c r="M10" s="8">
        <f>[2]基础信息!$M9</f>
        <v>71.555555555555557</v>
      </c>
      <c r="N10" s="8">
        <f>[1]服务器生态!$P8</f>
        <v>5</v>
      </c>
      <c r="Q10" s="20">
        <v>6</v>
      </c>
      <c r="R10" s="4">
        <f>'[1]功能-采集'!BS10</f>
        <v>220730.1651037538</v>
      </c>
      <c r="S10" s="4">
        <f>'[1]功能-采集'!BT10</f>
        <v>193036.95856752252</v>
      </c>
      <c r="T10" s="4">
        <f>'[1]功能-采集'!BU10</f>
        <v>163133.88655171485</v>
      </c>
      <c r="U10" s="4">
        <f>'[1]功能-采集'!BV10</f>
        <v>129977.53260008039</v>
      </c>
      <c r="V10" s="4">
        <f>'[1]功能-采集'!BW10</f>
        <v>88754.890911039402</v>
      </c>
      <c r="X10" s="8">
        <v>6</v>
      </c>
      <c r="Y10" s="4">
        <f>求节点(节奏总纲!P$4:P$113,R$5:R$104,$X10)-求节点(节奏总纲!P$4:P$113,R$5:R$104,$X9)</f>
        <v>3141767.4075411111</v>
      </c>
      <c r="Z10" s="4">
        <f>求节点(节奏总纲!Q$4:Q$113,S$5:S$104,$X10)-求节点(节奏总纲!Q$4:Q$113,S$5:S$104,$X9)</f>
        <v>3506124.0511854384</v>
      </c>
      <c r="AA10" s="4">
        <f>求节点(节奏总纲!R$4:R$113,T$5:T$104,$X10)-求节点(节奏总纲!R$4:R$113,T$5:T$104,$X9)</f>
        <v>4208235.0161126275</v>
      </c>
      <c r="AB10" s="4">
        <f>求节点(节奏总纲!S$4:S$113,U$5:U$104,$X10)-求节点(节奏总纲!S$4:S$113,U$5:U$104,$X9)</f>
        <v>5832113.8145430256</v>
      </c>
      <c r="AC10" s="4">
        <f>求节点(节奏总纲!T$4:T$113,V$5:V$104,$X10)-求节点(节奏总纲!T$4:T$113,V$5:V$104,$X9)</f>
        <v>10679341.1429714</v>
      </c>
      <c r="AF10" s="20">
        <v>6</v>
      </c>
      <c r="AG10" s="4">
        <f>'[1]功能-采集'!BX10</f>
        <v>0</v>
      </c>
      <c r="AH10" s="4">
        <f>'[1]功能-采集'!BY10</f>
        <v>0</v>
      </c>
      <c r="AI10" s="4">
        <f>'[1]功能-采集'!BZ10</f>
        <v>0</v>
      </c>
      <c r="AJ10" s="4">
        <f>'[1]功能-采集'!CA10</f>
        <v>0</v>
      </c>
      <c r="AK10" s="4">
        <f>'[1]功能-采集'!CB10</f>
        <v>0</v>
      </c>
      <c r="AM10" s="8">
        <v>6</v>
      </c>
      <c r="AN10" s="4">
        <f>求节点(节奏总纲!P$4:P$113,AG$5:AG$104,$AM10)-求节点(节奏总纲!P$4:P$113,AG$5:AG$104,$AM9)</f>
        <v>0</v>
      </c>
      <c r="AO10" s="4">
        <f>求节点(节奏总纲!Q$4:Q$113,AH$5:AH$104,$AM10)-求节点(节奏总纲!Q$4:Q$113,AH$5:AH$104,$AM9)</f>
        <v>0</v>
      </c>
      <c r="AP10" s="4">
        <f>求节点(节奏总纲!R$4:R$113,AI$5:AI$104,$AM10)-求节点(节奏总纲!R$4:R$113,AI$5:AI$104,$AM9)</f>
        <v>0</v>
      </c>
      <c r="AQ10" s="4">
        <f>求节点(节奏总纲!S$4:S$113,AJ$5:AJ$104,$AM10)-求节点(节奏总纲!S$4:S$113,AJ$5:AJ$104,$AM9)</f>
        <v>0</v>
      </c>
      <c r="AR10" s="4">
        <f>求节点(节奏总纲!T$4:T$113,AK$5:AK$104,$AM10)-求节点(节奏总纲!T$4:T$113,AK$5:AK$104,$AM9)</f>
        <v>0</v>
      </c>
      <c r="AV10" s="3">
        <v>5</v>
      </c>
      <c r="AW10" s="3">
        <f>'[1]功能-行军令'!S8/节奏总纲!W8</f>
        <v>45.999999999999986</v>
      </c>
      <c r="AX10" s="3">
        <f>'[1]功能-行军令'!T8/节奏总纲!X8</f>
        <v>67</v>
      </c>
      <c r="AY10" s="3">
        <f>'[1]功能-行军令'!U8/节奏总纲!Y8</f>
        <v>90.999999999999972</v>
      </c>
      <c r="AZ10" s="3">
        <f>'[1]功能-行军令'!V8/节奏总纲!Z8</f>
        <v>102.99999999999999</v>
      </c>
      <c r="BA10" s="3">
        <f>'[1]功能-行军令'!W8/节奏总纲!AA8</f>
        <v>103.00000000000001</v>
      </c>
    </row>
    <row r="11" spans="2:53" x14ac:dyDescent="0.15">
      <c r="B11" s="8">
        <v>7</v>
      </c>
      <c r="C11" s="8">
        <f>[1]服务器生态!W28</f>
        <v>1175.5125000000003</v>
      </c>
      <c r="D11" s="8">
        <f>[1]服务器生态!X28</f>
        <v>477.65849999999961</v>
      </c>
      <c r="E11" s="8">
        <f>[1]服务器生态!Y28</f>
        <v>61.823999999999984</v>
      </c>
      <c r="F11" s="8">
        <f>[1]服务器生态!Z28</f>
        <v>8.2799999999999994</v>
      </c>
      <c r="G11" s="8">
        <f>[1]服务器生态!AA28</f>
        <v>1.7249999999999999</v>
      </c>
      <c r="H11" s="8">
        <f>[1]服务器生态!AC28</f>
        <v>0.68145652173913063</v>
      </c>
      <c r="I11" s="8">
        <f>[1]服务器生态!AD28</f>
        <v>0.27690347826086936</v>
      </c>
      <c r="J11" s="8">
        <f>[1]服务器生态!AE28</f>
        <v>3.5839999999999997E-2</v>
      </c>
      <c r="K11" s="8">
        <f>[1]服务器生态!AF28</f>
        <v>4.8000000000000004E-3</v>
      </c>
      <c r="L11" s="8">
        <f>[1]服务器生态!AG28</f>
        <v>1E-3</v>
      </c>
      <c r="M11" s="8">
        <f>[2]基础信息!$M10</f>
        <v>72.545454545454547</v>
      </c>
      <c r="N11" s="8">
        <f>[1]服务器生态!$P9</f>
        <v>5</v>
      </c>
      <c r="Q11" s="20">
        <v>7</v>
      </c>
      <c r="R11" s="4">
        <f>'[1]功能-采集'!BS11</f>
        <v>308230.89593343204</v>
      </c>
      <c r="S11" s="4">
        <f>'[1]功能-采集'!BT11</f>
        <v>271128.32758719387</v>
      </c>
      <c r="T11" s="4">
        <f>'[1]功能-采集'!BU11</f>
        <v>230030.45796484538</v>
      </c>
      <c r="U11" s="4">
        <f>'[1]功能-采集'!BV11</f>
        <v>182852.85802225539</v>
      </c>
      <c r="V11" s="4">
        <f>'[1]功能-采集'!BW11</f>
        <v>123000.94826041564</v>
      </c>
      <c r="X11" s="8">
        <v>7</v>
      </c>
      <c r="Y11" s="4">
        <f>求节点(节奏总纲!P$4:P$113,R$5:R$104,$X11)-求节点(节奏总纲!P$4:P$113,R$5:R$104,$X10)</f>
        <v>3429336.6188568231</v>
      </c>
      <c r="Z11" s="4">
        <f>求节点(节奏总纲!Q$4:Q$113,S$5:S$104,$X11)-求节点(节奏总纲!Q$4:Q$113,S$5:S$104,$X10)</f>
        <v>3877135.7347288616</v>
      </c>
      <c r="AA11" s="4">
        <f>求节点(节奏总纲!R$4:R$113,T$5:T$104,$X11)-求节点(节奏总纲!R$4:R$113,T$5:T$104,$X10)</f>
        <v>4675451.3490112014</v>
      </c>
      <c r="AB11" s="4">
        <f>求节点(节奏总纲!S$4:S$113,U$5:U$104,$X11)-求节点(节奏总纲!S$4:S$113,U$5:U$104,$X10)</f>
        <v>6509964.3848079927</v>
      </c>
      <c r="AC11" s="4">
        <f>求节点(节奏总纲!T$4:T$113,V$5:V$104,$X11)-求节点(节奏总纲!T$4:T$113,V$5:V$104,$X10)</f>
        <v>12297883.585731931</v>
      </c>
      <c r="AF11" s="20">
        <v>7</v>
      </c>
      <c r="AG11" s="4">
        <f>'[1]功能-采集'!BX11</f>
        <v>0</v>
      </c>
      <c r="AH11" s="4">
        <f>'[1]功能-采集'!BY11</f>
        <v>0</v>
      </c>
      <c r="AI11" s="4">
        <f>'[1]功能-采集'!BZ11</f>
        <v>0</v>
      </c>
      <c r="AJ11" s="4">
        <f>'[1]功能-采集'!CA11</f>
        <v>0</v>
      </c>
      <c r="AK11" s="4">
        <f>'[1]功能-采集'!CB11</f>
        <v>0</v>
      </c>
      <c r="AM11" s="8">
        <v>7</v>
      </c>
      <c r="AN11" s="4">
        <f>求节点(节奏总纲!P$4:P$113,AG$5:AG$104,$AM11)-求节点(节奏总纲!P$4:P$113,AG$5:AG$104,$AM10)</f>
        <v>0</v>
      </c>
      <c r="AO11" s="4">
        <f>求节点(节奏总纲!Q$4:Q$113,AH$5:AH$104,$AM11)-求节点(节奏总纲!Q$4:Q$113,AH$5:AH$104,$AM10)</f>
        <v>0</v>
      </c>
      <c r="AP11" s="4">
        <f>求节点(节奏总纲!R$4:R$113,AI$5:AI$104,$AM11)-求节点(节奏总纲!R$4:R$113,AI$5:AI$104,$AM10)</f>
        <v>0</v>
      </c>
      <c r="AQ11" s="4">
        <f>求节点(节奏总纲!S$4:S$113,AJ$5:AJ$104,$AM11)-求节点(节奏总纲!S$4:S$113,AJ$5:AJ$104,$AM10)</f>
        <v>0</v>
      </c>
      <c r="AR11" s="4">
        <f>求节点(节奏总纲!T$4:T$113,AK$5:AK$104,$AM11)-求节点(节奏总纲!T$4:T$113,AK$5:AK$104,$AM10)</f>
        <v>0</v>
      </c>
      <c r="AV11" s="3">
        <v>6</v>
      </c>
      <c r="AW11" s="3">
        <f>'[1]功能-行军令'!S9/节奏总纲!W9</f>
        <v>45.999999999999993</v>
      </c>
      <c r="AX11" s="3">
        <f>'[1]功能-行军令'!T9/节奏总纲!X9</f>
        <v>66.999999999999986</v>
      </c>
      <c r="AY11" s="3">
        <f>'[1]功能-行军令'!U9/节奏总纲!Y9</f>
        <v>91</v>
      </c>
      <c r="AZ11" s="3">
        <f>'[1]功能-行军令'!V9/节奏总纲!Z9</f>
        <v>103.00000000000001</v>
      </c>
      <c r="BA11" s="3">
        <f>'[1]功能-行军令'!W9/节奏总纲!AA9</f>
        <v>103.00000000000004</v>
      </c>
    </row>
    <row r="12" spans="2:53" x14ac:dyDescent="0.15">
      <c r="B12" s="8">
        <v>8</v>
      </c>
      <c r="C12" s="8">
        <f>[1]服务器生态!W29</f>
        <v>1005.1159713000645</v>
      </c>
      <c r="D12" s="8">
        <f>[1]服务器生态!X29</f>
        <v>432.12471441422116</v>
      </c>
      <c r="E12" s="8">
        <f>[1]服务器生态!Y29</f>
        <v>53.913600000000002</v>
      </c>
      <c r="F12" s="8">
        <f>[1]服务器生态!Z29</f>
        <v>7.3028571428571434</v>
      </c>
      <c r="G12" s="8">
        <f>[1]服务器生态!AA29</f>
        <v>1.5428571428571429</v>
      </c>
      <c r="H12" s="8">
        <f>[1]服务器生态!AC29</f>
        <v>0.67007731420004302</v>
      </c>
      <c r="I12" s="8">
        <f>[1]服务器生态!AD29</f>
        <v>0.28808314294281412</v>
      </c>
      <c r="J12" s="8">
        <f>[1]服务器生态!AE29</f>
        <v>3.5942399999999999E-2</v>
      </c>
      <c r="K12" s="8">
        <f>[1]服务器生态!AF29</f>
        <v>4.8685714285714287E-3</v>
      </c>
      <c r="L12" s="8">
        <f>[1]服务器生态!AG29</f>
        <v>1.0285714285714286E-3</v>
      </c>
      <c r="M12" s="8">
        <f>[2]基础信息!$M11</f>
        <v>73.454545454545453</v>
      </c>
      <c r="N12" s="8">
        <f>[1]服务器生态!$P10</f>
        <v>5</v>
      </c>
      <c r="Q12" s="20">
        <v>8</v>
      </c>
      <c r="R12" s="4">
        <f>'[1]功能-采集'!BS12</f>
        <v>407949.15103075537</v>
      </c>
      <c r="S12" s="4">
        <f>'[1]功能-采集'!BT12</f>
        <v>355980.94586526492</v>
      </c>
      <c r="T12" s="4">
        <f>'[1]功能-采集'!BU12</f>
        <v>298937.09470328101</v>
      </c>
      <c r="U12" s="4">
        <f>'[1]功能-采集'!BV12</f>
        <v>236614.74630244327</v>
      </c>
      <c r="V12" s="4">
        <f>'[1]功能-采集'!BW12</f>
        <v>159905.32257867133</v>
      </c>
      <c r="X12" s="8">
        <v>8</v>
      </c>
      <c r="Y12" s="4">
        <f>求节点(节奏总纲!P$4:P$113,R$5:R$104,$X12)-求节点(节奏总纲!P$4:P$113,R$5:R$104,$X11)</f>
        <v>3757709.8589692246</v>
      </c>
      <c r="Z12" s="4">
        <f>求节点(节奏总纲!Q$4:Q$113,S$5:S$104,$X12)-求节点(节奏总纲!Q$4:Q$113,S$5:S$104,$X11)</f>
        <v>4245864.5199035667</v>
      </c>
      <c r="AA12" s="4">
        <f>求节点(节奏总纲!R$4:R$113,T$5:T$104,$X12)-求节点(节奏总纲!R$4:R$113,T$5:T$104,$X11)</f>
        <v>5084604.1200218685</v>
      </c>
      <c r="AB12" s="4">
        <f>求节点(节奏总纲!S$4:S$113,U$5:U$104,$X12)-求节点(节奏总纲!S$4:S$113,U$5:U$104,$X11)</f>
        <v>7098491.7710414976</v>
      </c>
      <c r="AC12" s="4">
        <f>求节点(节奏总纲!T$4:T$113,V$5:V$104,$X12)-求节点(节奏总纲!T$4:T$113,V$5:V$104,$X11)</f>
        <v>13412011.109070711</v>
      </c>
      <c r="AF12" s="20">
        <v>8</v>
      </c>
      <c r="AG12" s="4">
        <f>'[1]功能-采集'!BX12</f>
        <v>0</v>
      </c>
      <c r="AH12" s="4">
        <f>'[1]功能-采集'!BY12</f>
        <v>0</v>
      </c>
      <c r="AI12" s="4">
        <f>'[1]功能-采集'!BZ12</f>
        <v>0</v>
      </c>
      <c r="AJ12" s="4">
        <f>'[1]功能-采集'!CA12</f>
        <v>0</v>
      </c>
      <c r="AK12" s="4">
        <f>'[1]功能-采集'!CB12</f>
        <v>0</v>
      </c>
      <c r="AM12" s="8">
        <v>8</v>
      </c>
      <c r="AN12" s="4">
        <f>求节点(节奏总纲!P$4:P$113,AG$5:AG$104,$AM12)-求节点(节奏总纲!P$4:P$113,AG$5:AG$104,$AM11)</f>
        <v>0</v>
      </c>
      <c r="AO12" s="4">
        <f>求节点(节奏总纲!Q$4:Q$113,AH$5:AH$104,$AM12)-求节点(节奏总纲!Q$4:Q$113,AH$5:AH$104,$AM11)</f>
        <v>0</v>
      </c>
      <c r="AP12" s="4">
        <f>求节点(节奏总纲!R$4:R$113,AI$5:AI$104,$AM12)-求节点(节奏总纲!R$4:R$113,AI$5:AI$104,$AM11)</f>
        <v>0</v>
      </c>
      <c r="AQ12" s="4">
        <f>求节点(节奏总纲!S$4:S$113,AJ$5:AJ$104,$AM12)-求节点(节奏总纲!S$4:S$113,AJ$5:AJ$104,$AM11)</f>
        <v>0</v>
      </c>
      <c r="AR12" s="4">
        <f>求节点(节奏总纲!T$4:T$113,AK$5:AK$104,$AM12)-求节点(节奏总纲!T$4:T$113,AK$5:AK$104,$AM11)</f>
        <v>0</v>
      </c>
      <c r="AV12" s="3">
        <v>7</v>
      </c>
      <c r="AW12" s="3">
        <f>'[1]功能-行军令'!S10/节奏总纲!W10</f>
        <v>46.000000000000007</v>
      </c>
      <c r="AX12" s="3">
        <f>'[1]功能-行军令'!T10/节奏总纲!X10</f>
        <v>67</v>
      </c>
      <c r="AY12" s="3">
        <f>'[1]功能-行军令'!U10/节奏总纲!Y10</f>
        <v>91.000000000000071</v>
      </c>
      <c r="AZ12" s="3">
        <f>'[1]功能-行军令'!V10/节奏总纲!Z10</f>
        <v>102.99999999999997</v>
      </c>
      <c r="BA12" s="3">
        <f>'[1]功能-行军令'!W10/节奏总纲!AA10</f>
        <v>102.99999999999991</v>
      </c>
    </row>
    <row r="13" spans="2:53" x14ac:dyDescent="0.15">
      <c r="B13" s="8">
        <v>9</v>
      </c>
      <c r="C13" s="8">
        <f>[1]服务器生态!W30</f>
        <v>959.81724113453504</v>
      </c>
      <c r="D13" s="8">
        <f>[1]服务器生态!X30</f>
        <v>436.06866253893429</v>
      </c>
      <c r="E13" s="8">
        <f>[1]服务器生态!Y30</f>
        <v>52.52242285714285</v>
      </c>
      <c r="F13" s="8">
        <f>[1]服务器生态!Z30</f>
        <v>7.1941224489795923</v>
      </c>
      <c r="G13" s="8">
        <f>[1]服务器生态!AA30</f>
        <v>1.5404081632653062</v>
      </c>
      <c r="H13" s="8">
        <f>[1]服务器生态!AC30</f>
        <v>0.65869810666095541</v>
      </c>
      <c r="I13" s="8">
        <f>[1]服务器生态!AD30</f>
        <v>0.29926280762475882</v>
      </c>
      <c r="J13" s="8">
        <f>[1]服务器生态!AE30</f>
        <v>3.6044799999999995E-2</v>
      </c>
      <c r="K13" s="8">
        <f>[1]服务器生态!AF30</f>
        <v>4.9371428571428578E-3</v>
      </c>
      <c r="L13" s="8">
        <f>[1]服务器生态!AG30</f>
        <v>1.0571428571428572E-3</v>
      </c>
      <c r="M13" s="8">
        <f>[2]基础信息!$M12</f>
        <v>74.303030303030297</v>
      </c>
      <c r="N13" s="8">
        <f>[1]服务器生态!$P11</f>
        <v>5</v>
      </c>
      <c r="Q13" s="20">
        <v>9</v>
      </c>
      <c r="R13" s="4">
        <f>'[1]功能-采集'!BS13</f>
        <v>521459.04178542201</v>
      </c>
      <c r="S13" s="4">
        <f>'[1]功能-采集'!BT13</f>
        <v>454902.70126874256</v>
      </c>
      <c r="T13" s="4">
        <f>'[1]功能-采集'!BU13</f>
        <v>384583.94434265792</v>
      </c>
      <c r="U13" s="4">
        <f>'[1]功能-采集'!BV13</f>
        <v>308621.45530139108</v>
      </c>
      <c r="V13" s="4">
        <f>'[1]功能-采集'!BW13</f>
        <v>209547.44105311114</v>
      </c>
      <c r="X13" s="8">
        <v>9</v>
      </c>
      <c r="Y13" s="4">
        <f>求节点(节奏总纲!P$4:P$113,R$5:R$104,$X13)-求节点(节奏总纲!P$4:P$113,R$5:R$104,$X12)</f>
        <v>4051676.6468403861</v>
      </c>
      <c r="Z13" s="4">
        <f>求节点(节奏总纲!Q$4:Q$113,S$5:S$104,$X13)-求节点(节奏总纲!Q$4:Q$113,S$5:S$104,$X12)</f>
        <v>4559610.578050036</v>
      </c>
      <c r="AA13" s="4">
        <f>求节点(节奏总纲!R$4:R$113,T$5:T$104,$X13)-求节点(节奏总纲!R$4:R$113,T$5:T$104,$X12)</f>
        <v>5498780.4419736788</v>
      </c>
      <c r="AB13" s="4">
        <f>求节点(节奏总纲!S$4:S$113,U$5:U$104,$X13)-求节点(节奏总纲!S$4:S$113,U$5:U$104,$X12)</f>
        <v>7674091.4091355577</v>
      </c>
      <c r="AC13" s="4">
        <f>求节点(节奏总纲!T$4:T$113,V$5:V$104,$X13)-求节点(节奏总纲!T$4:T$113,V$5:V$104,$X12)</f>
        <v>14275553.144965507</v>
      </c>
      <c r="AF13" s="20">
        <v>9</v>
      </c>
      <c r="AG13" s="4">
        <f>'[1]功能-采集'!BX13</f>
        <v>0</v>
      </c>
      <c r="AH13" s="4">
        <f>'[1]功能-采集'!BY13</f>
        <v>0</v>
      </c>
      <c r="AI13" s="4">
        <f>'[1]功能-采集'!BZ13</f>
        <v>0</v>
      </c>
      <c r="AJ13" s="4">
        <f>'[1]功能-采集'!CA13</f>
        <v>0</v>
      </c>
      <c r="AK13" s="4">
        <f>'[1]功能-采集'!CB13</f>
        <v>0</v>
      </c>
      <c r="AM13" s="8">
        <v>9</v>
      </c>
      <c r="AN13" s="4">
        <f>求节点(节奏总纲!P$4:P$113,AG$5:AG$104,$AM13)-求节点(节奏总纲!P$4:P$113,AG$5:AG$104,$AM12)</f>
        <v>0</v>
      </c>
      <c r="AO13" s="4">
        <f>求节点(节奏总纲!Q$4:Q$113,AH$5:AH$104,$AM13)-求节点(节奏总纲!Q$4:Q$113,AH$5:AH$104,$AM12)</f>
        <v>0</v>
      </c>
      <c r="AP13" s="4">
        <f>求节点(节奏总纲!R$4:R$113,AI$5:AI$104,$AM13)-求节点(节奏总纲!R$4:R$113,AI$5:AI$104,$AM12)</f>
        <v>0</v>
      </c>
      <c r="AQ13" s="4">
        <f>求节点(节奏总纲!S$4:S$113,AJ$5:AJ$104,$AM13)-求节点(节奏总纲!S$4:S$113,AJ$5:AJ$104,$AM12)</f>
        <v>0</v>
      </c>
      <c r="AR13" s="4">
        <f>求节点(节奏总纲!T$4:T$113,AK$5:AK$104,$AM13)-求节点(节奏总纲!T$4:T$113,AK$5:AK$104,$AM12)</f>
        <v>0</v>
      </c>
      <c r="AV13" s="3">
        <v>8</v>
      </c>
      <c r="AW13" s="3">
        <f>'[1]功能-行军令'!S11/节奏总纲!W11</f>
        <v>46.000000000000014</v>
      </c>
      <c r="AX13" s="3">
        <f>'[1]功能-行军令'!T11/节奏总纲!X11</f>
        <v>67.000000000000028</v>
      </c>
      <c r="AY13" s="3">
        <f>'[1]功能-行军令'!U11/节奏总纲!Y11</f>
        <v>90.999999999999972</v>
      </c>
      <c r="AZ13" s="3">
        <f>'[1]功能-行军令'!V11/节奏总纲!Z11</f>
        <v>103.00000000000007</v>
      </c>
      <c r="BA13" s="3">
        <f>'[1]功能-行军令'!W11/节奏总纲!AA11</f>
        <v>103.0000000000001</v>
      </c>
    </row>
    <row r="14" spans="2:53" x14ac:dyDescent="0.15">
      <c r="B14" s="8">
        <v>10</v>
      </c>
      <c r="C14" s="8">
        <f>[1]服务器生态!W31</f>
        <v>915.49387161521304</v>
      </c>
      <c r="D14" s="8">
        <f>[1]服务器生态!X31</f>
        <v>439.05435369090935</v>
      </c>
      <c r="E14" s="8">
        <f>[1]服务器生态!Y31</f>
        <v>51.122468571428563</v>
      </c>
      <c r="F14" s="8">
        <f>[1]服务器生态!Z31</f>
        <v>7.0795102040816325</v>
      </c>
      <c r="G14" s="8">
        <f>[1]服务器生态!AA31</f>
        <v>1.5355102040816326</v>
      </c>
      <c r="H14" s="8">
        <f>[1]服务器生态!AC31</f>
        <v>0.6473188991218678</v>
      </c>
      <c r="I14" s="8">
        <f>[1]服务器生态!AD31</f>
        <v>0.31044247230670358</v>
      </c>
      <c r="J14" s="8">
        <f>[1]服务器生态!AE31</f>
        <v>3.6147199999999997E-2</v>
      </c>
      <c r="K14" s="8">
        <f>[1]服务器生态!AF31</f>
        <v>5.0057142857142861E-3</v>
      </c>
      <c r="L14" s="8">
        <f>[1]服务器生态!AG31</f>
        <v>1.0857142857142858E-3</v>
      </c>
      <c r="M14" s="8">
        <f>[2]基础信息!$M13</f>
        <v>75.060606060606062</v>
      </c>
      <c r="N14" s="8">
        <f>[1]服务器生态!$P12</f>
        <v>5</v>
      </c>
      <c r="Q14" s="20">
        <v>10</v>
      </c>
      <c r="R14" s="4">
        <f>'[1]功能-采集'!BS14</f>
        <v>650531.61554129585</v>
      </c>
      <c r="S14" s="4">
        <f>'[1]功能-采集'!BT14</f>
        <v>571495.74858142203</v>
      </c>
      <c r="T14" s="4">
        <f>'[1]功能-采集'!BU14</f>
        <v>485405.49916887708</v>
      </c>
      <c r="U14" s="4">
        <f>'[1]功能-采集'!BV14</f>
        <v>393097.95922625251</v>
      </c>
      <c r="V14" s="4">
        <f>'[1]功能-采集'!BW14</f>
        <v>270289.90635626658</v>
      </c>
      <c r="X14" s="8">
        <v>10</v>
      </c>
      <c r="Y14" s="4">
        <f>求节点(节奏总纲!P$4:P$113,R$5:R$104,$X14)-求节点(节奏总纲!P$4:P$113,R$5:R$104,$X13)</f>
        <v>4346297.5282019787</v>
      </c>
      <c r="Z14" s="4">
        <f>求节点(节奏总纲!Q$4:Q$113,S$5:S$104,$X14)-求节点(节奏总纲!Q$4:Q$113,S$5:S$104,$X13)</f>
        <v>4898282.9746681489</v>
      </c>
      <c r="AA14" s="4">
        <f>求节点(节奏总纲!R$4:R$113,T$5:T$104,$X14)-求节点(节奏总纲!R$4:R$113,T$5:T$104,$X13)</f>
        <v>5843244.3266106918</v>
      </c>
      <c r="AB14" s="4">
        <f>求节点(节奏总纲!S$4:S$113,U$5:U$104,$X14)-求节点(节奏总纲!S$4:S$113,U$5:U$104,$X13)</f>
        <v>8097655.6779189482</v>
      </c>
      <c r="AC14" s="4">
        <f>求节点(节奏总纲!T$4:T$113,V$5:V$104,$X14)-求节点(节奏总纲!T$4:T$113,V$5:V$104,$X13)</f>
        <v>14540861.800278664</v>
      </c>
      <c r="AF14" s="20">
        <v>10</v>
      </c>
      <c r="AG14" s="4">
        <f>'[1]功能-采集'!BX14</f>
        <v>0</v>
      </c>
      <c r="AH14" s="4">
        <f>'[1]功能-采集'!BY14</f>
        <v>0</v>
      </c>
      <c r="AI14" s="4">
        <f>'[1]功能-采集'!BZ14</f>
        <v>0</v>
      </c>
      <c r="AJ14" s="4">
        <f>'[1]功能-采集'!CA14</f>
        <v>0</v>
      </c>
      <c r="AK14" s="4">
        <f>'[1]功能-采集'!CB14</f>
        <v>0</v>
      </c>
      <c r="AM14" s="8">
        <v>10</v>
      </c>
      <c r="AN14" s="4">
        <f>求节点(节奏总纲!P$4:P$113,AG$5:AG$104,$AM14)-求节点(节奏总纲!P$4:P$113,AG$5:AG$104,$AM13)</f>
        <v>0</v>
      </c>
      <c r="AO14" s="4">
        <f>求节点(节奏总纲!Q$4:Q$113,AH$5:AH$104,$AM14)-求节点(节奏总纲!Q$4:Q$113,AH$5:AH$104,$AM13)</f>
        <v>0</v>
      </c>
      <c r="AP14" s="4">
        <f>求节点(节奏总纲!R$4:R$113,AI$5:AI$104,$AM14)-求节点(节奏总纲!R$4:R$113,AI$5:AI$104,$AM13)</f>
        <v>0</v>
      </c>
      <c r="AQ14" s="4">
        <f>求节点(节奏总纲!S$4:S$113,AJ$5:AJ$104,$AM14)-求节点(节奏总纲!S$4:S$113,AJ$5:AJ$104,$AM13)</f>
        <v>0</v>
      </c>
      <c r="AR14" s="4">
        <f>求节点(节奏总纲!T$4:T$113,AK$5:AK$104,$AM14)-求节点(节奏总纲!T$4:T$113,AK$5:AK$104,$AM13)</f>
        <v>0</v>
      </c>
      <c r="AV14" s="3">
        <v>9</v>
      </c>
      <c r="AW14" s="3">
        <f>'[1]功能-行军令'!S12/节奏总纲!W12</f>
        <v>46.000000000000007</v>
      </c>
      <c r="AX14" s="3">
        <f>'[1]功能-行军令'!T12/节奏总纲!X12</f>
        <v>66.999999999999957</v>
      </c>
      <c r="AY14" s="3">
        <f>'[1]功能-行军令'!U12/节奏总纲!Y12</f>
        <v>91.000000000000014</v>
      </c>
      <c r="AZ14" s="3">
        <f>'[1]功能-行军令'!V12/节奏总纲!Z12</f>
        <v>102.99999999999994</v>
      </c>
      <c r="BA14" s="3">
        <f>'[1]功能-行军令'!W12/节奏总纲!AA12</f>
        <v>102.99999999999996</v>
      </c>
    </row>
    <row r="15" spans="2:53" x14ac:dyDescent="0.15">
      <c r="B15" s="8">
        <v>11</v>
      </c>
      <c r="C15" s="8">
        <f>[1]服务器生态!W32</f>
        <v>872.14586274209864</v>
      </c>
      <c r="D15" s="8">
        <f>[1]服务器生态!X32</f>
        <v>441.08178787014623</v>
      </c>
      <c r="E15" s="8">
        <f>[1]服务器生态!Y32</f>
        <v>49.713737142857141</v>
      </c>
      <c r="F15" s="8">
        <f>[1]服务器生态!Z32</f>
        <v>6.9590204081632665</v>
      </c>
      <c r="G15" s="8">
        <f>[1]服务器生态!AA32</f>
        <v>1.5281632653061221</v>
      </c>
      <c r="H15" s="8">
        <f>[1]服务器生态!AC32</f>
        <v>0.6359396915827803</v>
      </c>
      <c r="I15" s="8">
        <f>[1]服务器生态!AD32</f>
        <v>0.32162213698864833</v>
      </c>
      <c r="J15" s="8">
        <f>[1]服务器生态!AE32</f>
        <v>3.62496E-2</v>
      </c>
      <c r="K15" s="8">
        <f>[1]服务器生态!AF32</f>
        <v>5.0742857142857152E-3</v>
      </c>
      <c r="L15" s="8">
        <f>[1]服务器生态!AG32</f>
        <v>1.1142857142857141E-3</v>
      </c>
      <c r="M15" s="8">
        <f>[2]基础信息!$M14</f>
        <v>75.818181818181813</v>
      </c>
      <c r="N15" s="8">
        <f>[1]服务器生态!$P13</f>
        <v>5</v>
      </c>
      <c r="Q15" s="20">
        <v>11</v>
      </c>
      <c r="R15" s="4">
        <f>'[1]功能-采集'!BS15</f>
        <v>796100.40971839731</v>
      </c>
      <c r="S15" s="4">
        <f>'[1]功能-采集'!BT15</f>
        <v>702353.28978190478</v>
      </c>
      <c r="T15" s="4">
        <f>'[1]功能-采集'!BU15</f>
        <v>600919.08457849291</v>
      </c>
      <c r="U15" s="4">
        <f>'[1]功能-采集'!BV15</f>
        <v>487266.81074992474</v>
      </c>
      <c r="V15" s="4">
        <f>'[1]功能-采集'!BW15</f>
        <v>339988.63756770926</v>
      </c>
      <c r="X15" s="8">
        <v>11</v>
      </c>
      <c r="Y15" s="4">
        <f>求节点(节奏总纲!P$4:P$113,R$5:R$104,$X15)-求节点(节奏总纲!P$4:P$113,R$5:R$104,$X14)</f>
        <v>4601390.9802592546</v>
      </c>
      <c r="Z15" s="4">
        <f>求节点(节奏总纲!Q$4:Q$113,S$5:S$104,$X15)-求节点(节奏总纲!Q$4:Q$113,S$5:S$104,$X14)</f>
        <v>5172926.6127361543</v>
      </c>
      <c r="AA15" s="4">
        <f>求节点(节奏总纲!R$4:R$113,T$5:T$104,$X15)-求节点(节奏总纲!R$4:R$113,T$5:T$104,$X14)</f>
        <v>6238118.9148200154</v>
      </c>
      <c r="AB15" s="4">
        <f>求节点(节奏总纲!S$4:S$113,U$5:U$104,$X15)-求节点(节奏总纲!S$4:S$113,U$5:U$104,$X14)</f>
        <v>8710380.1532913595</v>
      </c>
      <c r="AC15" s="4">
        <f>求节点(节奏总纲!T$4:T$113,V$5:V$104,$X15)-求节点(节奏总纲!T$4:T$113,V$5:V$104,$X14)</f>
        <v>14750722.964415565</v>
      </c>
      <c r="AF15" s="20">
        <v>11</v>
      </c>
      <c r="AG15" s="4">
        <f>'[1]功能-采集'!BX15</f>
        <v>0</v>
      </c>
      <c r="AH15" s="4">
        <f>'[1]功能-采集'!BY15</f>
        <v>0</v>
      </c>
      <c r="AI15" s="4">
        <f>'[1]功能-采集'!BZ15</f>
        <v>0</v>
      </c>
      <c r="AJ15" s="4">
        <f>'[1]功能-采集'!CA15</f>
        <v>0</v>
      </c>
      <c r="AK15" s="4">
        <f>'[1]功能-采集'!CB15</f>
        <v>0</v>
      </c>
      <c r="AM15" s="8">
        <v>11</v>
      </c>
      <c r="AN15" s="4">
        <f>求节点(节奏总纲!P$4:P$113,AG$5:AG$104,$AM15)-求节点(节奏总纲!P$4:P$113,AG$5:AG$104,$AM14)</f>
        <v>0</v>
      </c>
      <c r="AO15" s="4">
        <f>求节点(节奏总纲!Q$4:Q$113,AH$5:AH$104,$AM15)-求节点(节奏总纲!Q$4:Q$113,AH$5:AH$104,$AM14)</f>
        <v>0</v>
      </c>
      <c r="AP15" s="4">
        <f>求节点(节奏总纲!R$4:R$113,AI$5:AI$104,$AM15)-求节点(节奏总纲!R$4:R$113,AI$5:AI$104,$AM14)</f>
        <v>0</v>
      </c>
      <c r="AQ15" s="4">
        <f>求节点(节奏总纲!S$4:S$113,AJ$5:AJ$104,$AM15)-求节点(节奏总纲!S$4:S$113,AJ$5:AJ$104,$AM14)</f>
        <v>0</v>
      </c>
      <c r="AR15" s="4">
        <f>求节点(节奏总纲!T$4:T$113,AK$5:AK$104,$AM15)-求节点(节奏总纲!T$4:T$113,AK$5:AK$104,$AM14)</f>
        <v>0</v>
      </c>
      <c r="AV15" s="3">
        <v>10</v>
      </c>
      <c r="AW15" s="3">
        <f>'[1]功能-行军令'!S13/节奏总纲!W13</f>
        <v>45.999999999999993</v>
      </c>
      <c r="AX15" s="3">
        <f>'[1]功能-行军令'!T13/节奏总纲!X13</f>
        <v>67</v>
      </c>
      <c r="AY15" s="3">
        <f>'[1]功能-行军令'!U13/节奏总纲!Y13</f>
        <v>90.999999999999986</v>
      </c>
      <c r="AZ15" s="3">
        <f>'[1]功能-行军令'!V13/节奏总纲!Z13</f>
        <v>103.00000000000006</v>
      </c>
      <c r="BA15" s="3">
        <f>'[1]功能-行军令'!W13/节奏总纲!AA13</f>
        <v>103.00000000000004</v>
      </c>
    </row>
    <row r="16" spans="2:53" x14ac:dyDescent="0.15">
      <c r="B16" s="8">
        <v>12</v>
      </c>
      <c r="C16" s="8">
        <f>[1]服务器生态!W33</f>
        <v>829.77321451519163</v>
      </c>
      <c r="D16" s="8">
        <f>[1]服务器生态!X33</f>
        <v>442.15096507664504</v>
      </c>
      <c r="E16" s="8">
        <f>[1]服务器生态!Y33</f>
        <v>48.296228571428571</v>
      </c>
      <c r="F16" s="8">
        <f>[1]服务器生态!Z33</f>
        <v>6.83265306122449</v>
      </c>
      <c r="G16" s="8">
        <f>[1]服务器生态!AA33</f>
        <v>1.5183673469387753</v>
      </c>
      <c r="H16" s="8">
        <f>[1]服务器生态!AC33</f>
        <v>0.62456048404369269</v>
      </c>
      <c r="I16" s="8">
        <f>[1]服务器生态!AD33</f>
        <v>0.33280180167059309</v>
      </c>
      <c r="J16" s="8">
        <f>[1]服务器生态!AE33</f>
        <v>3.6352000000000002E-2</v>
      </c>
      <c r="K16" s="8">
        <f>[1]服务器生态!AF33</f>
        <v>5.1428571428571435E-3</v>
      </c>
      <c r="L16" s="8">
        <f>[1]服务器生态!AG33</f>
        <v>1.1428571428571427E-3</v>
      </c>
      <c r="M16" s="8">
        <f>[2]基础信息!$M15</f>
        <v>76.974358974358978</v>
      </c>
      <c r="N16" s="8">
        <f>[1]服务器生态!$P14</f>
        <v>5</v>
      </c>
      <c r="Q16" s="20">
        <v>12</v>
      </c>
      <c r="R16" s="4">
        <f>'[1]功能-采集'!BS16</f>
        <v>960124.00263323612</v>
      </c>
      <c r="S16" s="4">
        <f>'[1]功能-采集'!BT16</f>
        <v>847323.32972665643</v>
      </c>
      <c r="T16" s="4">
        <f>'[1]功能-采集'!BU16</f>
        <v>729796.81907300185</v>
      </c>
      <c r="U16" s="4">
        <f>'[1]功能-采集'!BV16</f>
        <v>600562.52619787131</v>
      </c>
      <c r="V16" s="4">
        <f>'[1]功能-采集'!BW16</f>
        <v>419813.18036660663</v>
      </c>
      <c r="X16" s="8">
        <v>12</v>
      </c>
      <c r="Y16" s="4">
        <f>求节点(节奏总纲!P$4:P$113,R$5:R$104,$X16)-求节点(节奏总纲!P$4:P$113,R$5:R$104,$X15)</f>
        <v>4851172.4570169412</v>
      </c>
      <c r="Z16" s="4">
        <f>求节点(节奏总纲!Q$4:Q$113,S$5:S$104,$X16)-求节点(节奏总纲!Q$4:Q$113,S$5:S$104,$X15)</f>
        <v>5444007.6036144122</v>
      </c>
      <c r="AA16" s="4">
        <f>求节点(节奏总纲!R$4:R$113,T$5:T$104,$X16)-求节点(节奏总纲!R$4:R$113,T$5:T$104,$X15)</f>
        <v>6554251.0299695209</v>
      </c>
      <c r="AB16" s="4">
        <f>求节点(节奏总纲!S$4:S$113,U$5:U$104,$X16)-求节点(节奏总纲!S$4:S$113,U$5:U$104,$X15)</f>
        <v>9459970.437242955</v>
      </c>
      <c r="AC16" s="4">
        <f>求节点(节奏总纲!T$4:T$113,V$5:V$104,$X16)-求节点(节奏总纲!T$4:T$113,V$5:V$104,$X15)</f>
        <v>14844489.388314113</v>
      </c>
      <c r="AF16" s="20">
        <v>12</v>
      </c>
      <c r="AG16" s="4">
        <f>'[1]功能-采集'!BX16</f>
        <v>0</v>
      </c>
      <c r="AH16" s="4">
        <f>'[1]功能-采集'!BY16</f>
        <v>0</v>
      </c>
      <c r="AI16" s="4">
        <f>'[1]功能-采集'!BZ16</f>
        <v>0</v>
      </c>
      <c r="AJ16" s="4">
        <f>'[1]功能-采集'!CA16</f>
        <v>0</v>
      </c>
      <c r="AK16" s="4">
        <f>'[1]功能-采集'!CB16</f>
        <v>0</v>
      </c>
      <c r="AM16" s="8">
        <v>12</v>
      </c>
      <c r="AN16" s="4">
        <f>求节点(节奏总纲!P$4:P$113,AG$5:AG$104,$AM16)-求节点(节奏总纲!P$4:P$113,AG$5:AG$104,$AM15)</f>
        <v>0</v>
      </c>
      <c r="AO16" s="4">
        <f>求节点(节奏总纲!Q$4:Q$113,AH$5:AH$104,$AM16)-求节点(节奏总纲!Q$4:Q$113,AH$5:AH$104,$AM15)</f>
        <v>0</v>
      </c>
      <c r="AP16" s="4">
        <f>求节点(节奏总纲!R$4:R$113,AI$5:AI$104,$AM16)-求节点(节奏总纲!R$4:R$113,AI$5:AI$104,$AM15)</f>
        <v>0</v>
      </c>
      <c r="AQ16" s="4">
        <f>求节点(节奏总纲!S$4:S$113,AJ$5:AJ$104,$AM16)-求节点(节奏总纲!S$4:S$113,AJ$5:AJ$104,$AM15)</f>
        <v>0</v>
      </c>
      <c r="AR16" s="4">
        <f>求节点(节奏总纲!T$4:T$113,AK$5:AK$104,$AM16)-求节点(节奏总纲!T$4:T$113,AK$5:AK$104,$AM15)</f>
        <v>0</v>
      </c>
      <c r="AV16" s="3">
        <v>11</v>
      </c>
      <c r="AW16" s="3">
        <f>'[1]功能-行军令'!S14/节奏总纲!W14</f>
        <v>46.000000000000021</v>
      </c>
      <c r="AX16" s="3">
        <f>'[1]功能-行军令'!T14/节奏总纲!X14</f>
        <v>67</v>
      </c>
      <c r="AY16" s="3">
        <f>'[1]功能-行军令'!U14/节奏总纲!Y14</f>
        <v>91.000000000000028</v>
      </c>
      <c r="AZ16" s="3">
        <f>'[1]功能-行军令'!V14/节奏总纲!Z14</f>
        <v>103</v>
      </c>
      <c r="BA16" s="3">
        <f>'[1]功能-行军令'!W14/节奏总纲!AA14</f>
        <v>102.99999999999997</v>
      </c>
    </row>
    <row r="17" spans="2:53" x14ac:dyDescent="0.15">
      <c r="B17" s="8">
        <v>13</v>
      </c>
      <c r="C17" s="8">
        <f>[1]服务器生态!W34</f>
        <v>788.3759269344921</v>
      </c>
      <c r="D17" s="8">
        <f>[1]服务器生态!X34</f>
        <v>442.26188531040566</v>
      </c>
      <c r="E17" s="8">
        <f>[1]服务器生态!Y34</f>
        <v>46.869942857142846</v>
      </c>
      <c r="F17" s="8">
        <f>[1]服务器生态!Z34</f>
        <v>6.7004081632653056</v>
      </c>
      <c r="G17" s="8">
        <f>[1]服务器生态!AA34</f>
        <v>1.5061224489795915</v>
      </c>
      <c r="H17" s="8">
        <f>[1]服务器生态!AC34</f>
        <v>0.61318127650460508</v>
      </c>
      <c r="I17" s="8">
        <f>[1]服务器生态!AD34</f>
        <v>0.34398146635253779</v>
      </c>
      <c r="J17" s="8">
        <f>[1]服务器生态!AE34</f>
        <v>3.6454399999999998E-2</v>
      </c>
      <c r="K17" s="8">
        <f>[1]服务器生态!AF34</f>
        <v>5.2114285714285717E-3</v>
      </c>
      <c r="L17" s="8">
        <f>[1]服务器生态!AG34</f>
        <v>1.1714285714285713E-3</v>
      </c>
      <c r="M17" s="8">
        <f>[2]基础信息!$M16</f>
        <v>78.256410256410248</v>
      </c>
      <c r="N17" s="8">
        <f>[1]服务器生态!$P15</f>
        <v>5</v>
      </c>
      <c r="Q17" s="20">
        <v>13</v>
      </c>
      <c r="R17" s="4">
        <f>'[1]功能-采集'!BS17</f>
        <v>1144736.3771817663</v>
      </c>
      <c r="S17" s="4">
        <f>'[1]功能-采集'!BT17</f>
        <v>1020293.7755520649</v>
      </c>
      <c r="T17" s="4">
        <f>'[1]功能-采集'!BU17</f>
        <v>880368.77357287833</v>
      </c>
      <c r="U17" s="4">
        <f>'[1]功能-采集'!BV17</f>
        <v>729999.44721849333</v>
      </c>
      <c r="V17" s="4">
        <f>'[1]功能-采集'!BW17</f>
        <v>513613.49001334351</v>
      </c>
      <c r="X17" s="8">
        <v>13</v>
      </c>
      <c r="Y17" s="4">
        <f>求节点(节奏总纲!P$4:P$113,R$5:R$104,$X17)-求节点(节奏总纲!P$4:P$113,R$5:R$104,$X16)</f>
        <v>5105309.1090094447</v>
      </c>
      <c r="Z17" s="4">
        <f>求节点(节奏总纲!Q$4:Q$113,S$5:S$104,$X17)-求节点(节奏总纲!Q$4:Q$113,S$5:S$104,$X16)</f>
        <v>5712320.1231742501</v>
      </c>
      <c r="AA17" s="4">
        <f>求节点(节奏总纲!R$4:R$113,T$5:T$104,$X17)-求节点(节奏总纲!R$4:R$113,T$5:T$104,$X16)</f>
        <v>6851585.74376183</v>
      </c>
      <c r="AB17" s="4">
        <f>求节点(节奏总纲!S$4:S$113,U$5:U$104,$X17)-求节点(节奏总纲!S$4:S$113,U$5:U$104,$X16)</f>
        <v>9899009.6204317361</v>
      </c>
      <c r="AC17" s="4">
        <f>求节点(节奏总纲!T$4:T$113,V$5:V$104,$X17)-求节点(节奏总纲!T$4:T$113,V$5:V$104,$X16)</f>
        <v>14909334.258428544</v>
      </c>
      <c r="AF17" s="20">
        <v>13</v>
      </c>
      <c r="AG17" s="4">
        <f>'[1]功能-采集'!BX17</f>
        <v>0</v>
      </c>
      <c r="AH17" s="4">
        <f>'[1]功能-采集'!BY17</f>
        <v>0</v>
      </c>
      <c r="AI17" s="4">
        <f>'[1]功能-采集'!BZ17</f>
        <v>0</v>
      </c>
      <c r="AJ17" s="4">
        <f>'[1]功能-采集'!CA17</f>
        <v>0</v>
      </c>
      <c r="AK17" s="4">
        <f>'[1]功能-采集'!CB17</f>
        <v>0</v>
      </c>
      <c r="AM17" s="8">
        <v>13</v>
      </c>
      <c r="AN17" s="4">
        <f>求节点(节奏总纲!P$4:P$113,AG$5:AG$104,$AM17)-求节点(节奏总纲!P$4:P$113,AG$5:AG$104,$AM16)</f>
        <v>0</v>
      </c>
      <c r="AO17" s="4">
        <f>求节点(节奏总纲!Q$4:Q$113,AH$5:AH$104,$AM17)-求节点(节奏总纲!Q$4:Q$113,AH$5:AH$104,$AM16)</f>
        <v>0</v>
      </c>
      <c r="AP17" s="4">
        <f>求节点(节奏总纲!R$4:R$113,AI$5:AI$104,$AM17)-求节点(节奏总纲!R$4:R$113,AI$5:AI$104,$AM16)</f>
        <v>0</v>
      </c>
      <c r="AQ17" s="4">
        <f>求节点(节奏总纲!S$4:S$113,AJ$5:AJ$104,$AM17)-求节点(节奏总纲!S$4:S$113,AJ$5:AJ$104,$AM16)</f>
        <v>0</v>
      </c>
      <c r="AR17" s="4">
        <f>求节点(节奏总纲!T$4:T$113,AK$5:AK$104,$AM17)-求节点(节奏总纲!T$4:T$113,AK$5:AK$104,$AM16)</f>
        <v>0</v>
      </c>
      <c r="AV17" s="3">
        <v>12</v>
      </c>
      <c r="AW17" s="3">
        <f>'[1]功能-行军令'!S15/节奏总纲!W15</f>
        <v>45.999999999999957</v>
      </c>
      <c r="AX17" s="3">
        <f>'[1]功能-行军令'!T15/节奏总纲!X15</f>
        <v>66.999999999999972</v>
      </c>
      <c r="AY17" s="3">
        <f>'[1]功能-行军令'!U15/节奏总纲!Y15</f>
        <v>90.999999999999972</v>
      </c>
      <c r="AZ17" s="3">
        <f>'[1]功能-行军令'!V15/节奏总纲!Z15</f>
        <v>102.9999999999999</v>
      </c>
      <c r="BA17" s="3">
        <f>'[1]功能-行军令'!W15/节奏总纲!AA15</f>
        <v>102.99999999999991</v>
      </c>
    </row>
    <row r="18" spans="2:53" x14ac:dyDescent="0.15">
      <c r="B18" s="8">
        <v>14</v>
      </c>
      <c r="C18" s="8">
        <f>[1]服务器生态!W35</f>
        <v>747.95400000000018</v>
      </c>
      <c r="D18" s="8">
        <f>[1]服务器生态!X35</f>
        <v>441.41454857142821</v>
      </c>
      <c r="E18" s="8">
        <f>[1]服务器生态!Y35</f>
        <v>45.434879999999993</v>
      </c>
      <c r="F18" s="8">
        <f>[1]服务器生态!Z35</f>
        <v>6.5622857142857143</v>
      </c>
      <c r="G18" s="8">
        <f>[1]服务器生态!AA35</f>
        <v>1.4914285714285711</v>
      </c>
      <c r="H18" s="8">
        <f>[1]服务器生态!AC35</f>
        <v>0.60180206896551747</v>
      </c>
      <c r="I18" s="8">
        <f>[1]服务器生态!AD35</f>
        <v>0.35516113103448255</v>
      </c>
      <c r="J18" s="8">
        <f>[1]服务器生态!AE35</f>
        <v>3.65568E-2</v>
      </c>
      <c r="K18" s="8">
        <f>[1]服务器生态!AF35</f>
        <v>5.2800000000000008E-3</v>
      </c>
      <c r="L18" s="8">
        <f>[1]服务器生态!AG35</f>
        <v>1.1999999999999999E-3</v>
      </c>
      <c r="M18" s="8">
        <f>[2]基础信息!$M17</f>
        <v>79.538461538461533</v>
      </c>
      <c r="N18" s="8">
        <f>[1]服务器生态!$P16</f>
        <v>5</v>
      </c>
      <c r="Q18" s="20">
        <v>14</v>
      </c>
      <c r="R18" s="4">
        <f>'[1]功能-采集'!BS18</f>
        <v>1352313.837045575</v>
      </c>
      <c r="S18" s="4">
        <f>'[1]功能-采集'!BT18</f>
        <v>1202651.9572942378</v>
      </c>
      <c r="T18" s="4">
        <f>'[1]功能-采集'!BU18</f>
        <v>1040491.1689796601</v>
      </c>
      <c r="U18" s="4">
        <f>'[1]功能-采集'!BV18</f>
        <v>862446.11190327455</v>
      </c>
      <c r="V18" s="4">
        <f>'[1]功能-采集'!BW18</f>
        <v>605846.50235316623</v>
      </c>
      <c r="X18" s="8">
        <v>14</v>
      </c>
      <c r="Y18" s="4">
        <f>求节点(节奏总纲!P$4:P$113,R$5:R$104,$X18)-求节点(节奏总纲!P$4:P$113,R$5:R$104,$X17)</f>
        <v>5324646.5624590963</v>
      </c>
      <c r="Z18" s="4">
        <f>求节点(节奏总纲!Q$4:Q$113,S$5:S$104,$X18)-求节点(节奏总纲!Q$4:Q$113,S$5:S$104,$X17)</f>
        <v>5974288.4088780433</v>
      </c>
      <c r="AA18" s="4">
        <f>求节点(节奏总纲!R$4:R$113,T$5:T$104,$X18)-求节点(节奏总纲!R$4:R$113,T$5:T$104,$X17)</f>
        <v>7146084.9195549488</v>
      </c>
      <c r="AB18" s="4">
        <f>求节点(节奏总纲!S$4:S$113,U$5:U$104,$X18)-求节点(节奏总纲!S$4:S$113,U$5:U$104,$X17)</f>
        <v>10327098.89835541</v>
      </c>
      <c r="AC18" s="4">
        <f>求节点(节奏总纲!T$4:T$113,V$5:V$104,$X18)-求节点(节奏总纲!T$4:T$113,V$5:V$104,$X17)</f>
        <v>14945620.435780793</v>
      </c>
      <c r="AF18" s="20">
        <v>14</v>
      </c>
      <c r="AG18" s="4">
        <f>'[1]功能-采集'!BX18</f>
        <v>0</v>
      </c>
      <c r="AH18" s="4">
        <f>'[1]功能-采集'!BY18</f>
        <v>0</v>
      </c>
      <c r="AI18" s="4">
        <f>'[1]功能-采集'!BZ18</f>
        <v>0</v>
      </c>
      <c r="AJ18" s="4">
        <f>'[1]功能-采集'!CA18</f>
        <v>0</v>
      </c>
      <c r="AK18" s="4">
        <f>'[1]功能-采集'!CB18</f>
        <v>0</v>
      </c>
      <c r="AM18" s="8">
        <v>14</v>
      </c>
      <c r="AN18" s="4">
        <f>求节点(节奏总纲!P$4:P$113,AG$5:AG$104,$AM18)-求节点(节奏总纲!P$4:P$113,AG$5:AG$104,$AM17)</f>
        <v>0</v>
      </c>
      <c r="AO18" s="4">
        <f>求节点(节奏总纲!Q$4:Q$113,AH$5:AH$104,$AM18)-求节点(节奏总纲!Q$4:Q$113,AH$5:AH$104,$AM17)</f>
        <v>0</v>
      </c>
      <c r="AP18" s="4">
        <f>求节点(节奏总纲!R$4:R$113,AI$5:AI$104,$AM18)-求节点(节奏总纲!R$4:R$113,AI$5:AI$104,$AM17)</f>
        <v>0</v>
      </c>
      <c r="AQ18" s="4">
        <f>求节点(节奏总纲!S$4:S$113,AJ$5:AJ$104,$AM18)-求节点(节奏总纲!S$4:S$113,AJ$5:AJ$104,$AM17)</f>
        <v>0</v>
      </c>
      <c r="AR18" s="4">
        <f>求节点(节奏总纲!T$4:T$113,AK$5:AK$104,$AM18)-求节点(节奏总纲!T$4:T$113,AK$5:AK$104,$AM17)</f>
        <v>0</v>
      </c>
      <c r="AV18" s="3">
        <v>13</v>
      </c>
      <c r="AW18" s="3">
        <f>'[1]功能-行军令'!S16/节奏总纲!W16</f>
        <v>46.000000000000021</v>
      </c>
      <c r="AX18" s="3">
        <f>'[1]功能-行军令'!T16/节奏总纲!X16</f>
        <v>67.000000000000028</v>
      </c>
      <c r="AY18" s="3">
        <f>'[1]功能-行军令'!U16/节奏总纲!Y16</f>
        <v>91.000000000000014</v>
      </c>
      <c r="AZ18" s="3">
        <f>'[1]功能-行军令'!V16/节奏总纲!Z16</f>
        <v>103.0000000000001</v>
      </c>
      <c r="BA18" s="3">
        <f>'[1]功能-行军令'!W16/节奏总纲!AA16</f>
        <v>103.00000000000003</v>
      </c>
    </row>
    <row r="19" spans="2:53" x14ac:dyDescent="0.15">
      <c r="B19" s="8">
        <v>15</v>
      </c>
      <c r="C19" s="8">
        <f>[1]服务器生态!W36</f>
        <v>717.28800940438896</v>
      </c>
      <c r="D19" s="8">
        <f>[1]服务器生态!X36</f>
        <v>430.95539539561105</v>
      </c>
      <c r="E19" s="8">
        <f>[1]服务器生态!Y36</f>
        <v>43.922995199999995</v>
      </c>
      <c r="F19" s="8">
        <f>[1]服务器生态!Z36</f>
        <v>6.3756000000000013</v>
      </c>
      <c r="G19" s="8">
        <f>[1]服务器生态!AA36</f>
        <v>1.458</v>
      </c>
      <c r="H19" s="8">
        <f>[1]服务器生态!AC36</f>
        <v>0.59774000783699077</v>
      </c>
      <c r="I19" s="8">
        <f>[1]服务器生态!AD36</f>
        <v>0.35912949616300921</v>
      </c>
      <c r="J19" s="8">
        <f>[1]服务器生态!AE36</f>
        <v>3.6602495999999998E-2</v>
      </c>
      <c r="K19" s="8">
        <f>[1]服务器生态!AF36</f>
        <v>5.3130000000000009E-3</v>
      </c>
      <c r="L19" s="8">
        <f>[1]服务器生态!AG36</f>
        <v>1.2149999999999999E-3</v>
      </c>
      <c r="M19" s="8">
        <f>[2]基础信息!$M18</f>
        <v>80.35164835164835</v>
      </c>
      <c r="N19" s="8">
        <f>[1]服务器生态!$P17</f>
        <v>5</v>
      </c>
      <c r="Q19" s="20">
        <v>15</v>
      </c>
      <c r="R19" s="4">
        <f>'[1]功能-采集'!BS19</f>
        <v>1585539.609247609</v>
      </c>
      <c r="S19" s="4">
        <f>'[1]功能-采集'!BT19</f>
        <v>1412924.1925306316</v>
      </c>
      <c r="T19" s="4">
        <f>'[1]功能-采集'!BU19</f>
        <v>1226573.0543005974</v>
      </c>
      <c r="U19" s="4">
        <f>'[1]功能-采集'!BV19</f>
        <v>1021351.3416707877</v>
      </c>
      <c r="V19" s="4">
        <f>'[1]功能-采集'!BW19</f>
        <v>722032.75092444138</v>
      </c>
      <c r="X19" s="8">
        <v>15</v>
      </c>
      <c r="Y19" s="4">
        <f>求节点(节奏总纲!P$4:P$113,R$5:R$104,$X19)-求节点(节奏总纲!P$4:P$113,R$5:R$104,$X18)</f>
        <v>5533464.5487205312</v>
      </c>
      <c r="Z19" s="4">
        <f>求节点(节奏总纲!Q$4:Q$113,S$5:S$104,$X19)-求节点(节奏总纲!Q$4:Q$113,S$5:S$104,$X18)</f>
        <v>6221858.2997586653</v>
      </c>
      <c r="AA19" s="4">
        <f>求节点(节奏总纲!R$4:R$113,T$5:T$104,$X19)-求节点(节奏总纲!R$4:R$113,T$5:T$104,$X18)</f>
        <v>7604666.5461952835</v>
      </c>
      <c r="AB19" s="4">
        <f>求节点(节奏总纲!S$4:S$113,U$5:U$104,$X19)-求节点(节奏总纲!S$4:S$113,U$5:U$104,$X18)</f>
        <v>10757356.975406632</v>
      </c>
      <c r="AC19" s="4">
        <f>求节点(节奏总纲!T$4:T$113,V$5:V$104,$X19)-求节点(节奏总纲!T$4:T$113,V$5:V$104,$X18)</f>
        <v>15324095.828963459</v>
      </c>
      <c r="AF19" s="20">
        <v>15</v>
      </c>
      <c r="AG19" s="4">
        <f>'[1]功能-采集'!BX19</f>
        <v>0</v>
      </c>
      <c r="AH19" s="4">
        <f>'[1]功能-采集'!BY19</f>
        <v>0</v>
      </c>
      <c r="AI19" s="4">
        <f>'[1]功能-采集'!BZ19</f>
        <v>0</v>
      </c>
      <c r="AJ19" s="4">
        <f>'[1]功能-采集'!CA19</f>
        <v>0</v>
      </c>
      <c r="AK19" s="4">
        <f>'[1]功能-采集'!CB19</f>
        <v>0</v>
      </c>
      <c r="AM19" s="8">
        <v>15</v>
      </c>
      <c r="AN19" s="4">
        <f>求节点(节奏总纲!P$4:P$113,AG$5:AG$104,$AM19)-求节点(节奏总纲!P$4:P$113,AG$5:AG$104,$AM18)</f>
        <v>0</v>
      </c>
      <c r="AO19" s="4">
        <f>求节点(节奏总纲!Q$4:Q$113,AH$5:AH$104,$AM19)-求节点(节奏总纲!Q$4:Q$113,AH$5:AH$104,$AM18)</f>
        <v>0</v>
      </c>
      <c r="AP19" s="4">
        <f>求节点(节奏总纲!R$4:R$113,AI$5:AI$104,$AM19)-求节点(节奏总纲!R$4:R$113,AI$5:AI$104,$AM18)</f>
        <v>0</v>
      </c>
      <c r="AQ19" s="4">
        <f>求节点(节奏总纲!S$4:S$113,AJ$5:AJ$104,$AM19)-求节点(节奏总纲!S$4:S$113,AJ$5:AJ$104,$AM18)</f>
        <v>0</v>
      </c>
      <c r="AR19" s="4">
        <f>求节点(节奏总纲!T$4:T$113,AK$5:AK$104,$AM19)-求节点(节奏总纲!T$4:T$113,AK$5:AK$104,$AM18)</f>
        <v>760849.16757446539</v>
      </c>
      <c r="AV19" s="3">
        <v>14</v>
      </c>
      <c r="AW19" s="3">
        <f>'[1]功能-行军令'!S17/节奏总纲!W17</f>
        <v>45.999999999999972</v>
      </c>
      <c r="AX19" s="3">
        <f>'[1]功能-行军令'!T17/节奏总纲!X17</f>
        <v>67.000000000000028</v>
      </c>
      <c r="AY19" s="3">
        <f>'[1]功能-行军令'!U17/节奏总纲!Y17</f>
        <v>91</v>
      </c>
      <c r="AZ19" s="3">
        <f>'[1]功能-行军令'!V17/节奏总纲!Z17</f>
        <v>103.00000000000003</v>
      </c>
      <c r="BA19" s="3">
        <f>'[1]功能-行军令'!W17/节奏总纲!AA17</f>
        <v>103.00000000000006</v>
      </c>
    </row>
    <row r="20" spans="2:53" x14ac:dyDescent="0.15">
      <c r="B20" s="8">
        <v>16</v>
      </c>
      <c r="C20" s="8">
        <f>[1]服务器生态!W37</f>
        <v>697.57158738244539</v>
      </c>
      <c r="D20" s="8">
        <f>[1]服务器生态!X37</f>
        <v>426.63998701755457</v>
      </c>
      <c r="E20" s="8">
        <f>[1]服务器生态!Y37</f>
        <v>43.061625600000006</v>
      </c>
      <c r="F20" s="8">
        <f>[1]服务器生态!Z37</f>
        <v>6.2815500000000011</v>
      </c>
      <c r="G20" s="8">
        <f>[1]服务器生态!AA37</f>
        <v>1.4452499999999999</v>
      </c>
      <c r="H20" s="8">
        <f>[1]服务器生态!AC37</f>
        <v>0.59367794670846419</v>
      </c>
      <c r="I20" s="8">
        <f>[1]服务器生态!AD37</f>
        <v>0.36309786129153582</v>
      </c>
      <c r="J20" s="8">
        <f>[1]服务器生态!AE37</f>
        <v>3.6648192000000003E-2</v>
      </c>
      <c r="K20" s="8">
        <f>[1]服务器生态!AF37</f>
        <v>5.3460000000000009E-3</v>
      </c>
      <c r="L20" s="8">
        <f>[1]服务器生态!AG37</f>
        <v>1.23E-3</v>
      </c>
      <c r="M20" s="8">
        <f>[2]基础信息!$M19</f>
        <v>80.901098901098905</v>
      </c>
      <c r="N20" s="8">
        <f>[1]服务器生态!$P18</f>
        <v>4.8</v>
      </c>
      <c r="Q20" s="20">
        <v>16</v>
      </c>
      <c r="R20" s="4">
        <f>'[1]功能-采集'!BS20</f>
        <v>1847403.6018824698</v>
      </c>
      <c r="S20" s="4">
        <f>'[1]功能-采集'!BT20</f>
        <v>1651224.1379005245</v>
      </c>
      <c r="T20" s="4">
        <f>'[1]功能-采集'!BU20</f>
        <v>1434138.0566739882</v>
      </c>
      <c r="U20" s="4">
        <f>'[1]功能-采集'!BV20</f>
        <v>1205088.976112444</v>
      </c>
      <c r="V20" s="4">
        <f>'[1]功能-采集'!BW20</f>
        <v>862203.88023617305</v>
      </c>
      <c r="X20" s="8">
        <v>16</v>
      </c>
      <c r="Y20" s="4">
        <f>求节点(节奏总纲!P$4:P$113,R$5:R$104,$X20)-求节点(节奏总纲!P$4:P$113,R$5:R$104,$X19)</f>
        <v>5764401.6559455991</v>
      </c>
      <c r="Z20" s="4">
        <f>求节点(节奏总纲!Q$4:Q$113,S$5:S$104,$X20)-求节点(节奏总纲!Q$4:Q$113,S$5:S$104,$X19)</f>
        <v>6447519.1322088316</v>
      </c>
      <c r="AA20" s="4">
        <f>求节点(节奏总纲!R$4:R$113,T$5:T$104,$X20)-求节点(节奏总纲!R$4:R$113,T$5:T$104,$X19)</f>
        <v>8068924.1177033633</v>
      </c>
      <c r="AB20" s="4">
        <f>求节点(节奏总纲!S$4:S$113,U$5:U$104,$X20)-求节点(节奏总纲!S$4:S$113,U$5:U$104,$X19)</f>
        <v>10965739.45582208</v>
      </c>
      <c r="AC20" s="4">
        <f>求节点(节奏总纲!T$4:T$113,V$5:V$104,$X20)-求节点(节奏总纲!T$4:T$113,V$5:V$104,$X19)</f>
        <v>17027205.885863185</v>
      </c>
      <c r="AF20" s="20">
        <v>16</v>
      </c>
      <c r="AG20" s="4">
        <f>'[1]功能-采集'!BX20</f>
        <v>0</v>
      </c>
      <c r="AH20" s="4">
        <f>'[1]功能-采集'!BY20</f>
        <v>0</v>
      </c>
      <c r="AI20" s="4">
        <f>'[1]功能-采集'!BZ20</f>
        <v>0</v>
      </c>
      <c r="AJ20" s="4">
        <f>'[1]功能-采集'!CA20</f>
        <v>0</v>
      </c>
      <c r="AK20" s="4">
        <f>'[1]功能-采集'!CB20</f>
        <v>0</v>
      </c>
      <c r="AM20" s="8">
        <v>16</v>
      </c>
      <c r="AN20" s="4">
        <f>求节点(节奏总纲!P$4:P$113,AG$5:AG$104,$AM20)-求节点(节奏总纲!P$4:P$113,AG$5:AG$104,$AM19)</f>
        <v>0</v>
      </c>
      <c r="AO20" s="4">
        <f>求节点(节奏总纲!Q$4:Q$113,AH$5:AH$104,$AM20)-求节点(节奏总纲!Q$4:Q$113,AH$5:AH$104,$AM19)</f>
        <v>0</v>
      </c>
      <c r="AP20" s="4">
        <f>求节点(节奏总纲!R$4:R$113,AI$5:AI$104,$AM20)-求节点(节奏总纲!R$4:R$113,AI$5:AI$104,$AM19)</f>
        <v>0</v>
      </c>
      <c r="AQ20" s="4">
        <f>求节点(节奏总纲!S$4:S$113,AJ$5:AJ$104,$AM20)-求节点(节奏总纲!S$4:S$113,AJ$5:AJ$104,$AM19)</f>
        <v>107247.80423522901</v>
      </c>
      <c r="AR20" s="4">
        <f>求节点(节奏总纲!T$4:T$113,AK$5:AK$104,$AM20)-求节点(节奏总纲!T$4:T$113,AK$5:AK$104,$AM19)</f>
        <v>4153742.1791548012</v>
      </c>
      <c r="AV20" s="3">
        <v>15</v>
      </c>
      <c r="AW20" s="3">
        <f>'[1]功能-行军令'!S18/节奏总纲!W18</f>
        <v>46</v>
      </c>
      <c r="AX20" s="3">
        <f>'[1]功能-行军令'!T18/节奏总纲!X18</f>
        <v>66.999999999999957</v>
      </c>
      <c r="AY20" s="3">
        <f>'[1]功能-行军令'!U18/节奏总纲!Y18</f>
        <v>90.999999999999972</v>
      </c>
      <c r="AZ20" s="3">
        <f>'[1]功能-行军令'!V18/节奏总纲!Z18</f>
        <v>102.9999999999999</v>
      </c>
      <c r="BA20" s="3">
        <f>'[1]功能-行军令'!W18/节奏总纲!AA18</f>
        <v>103</v>
      </c>
    </row>
    <row r="21" spans="2:53" x14ac:dyDescent="0.15">
      <c r="B21" s="8">
        <v>17</v>
      </c>
      <c r="C21" s="8">
        <f>[1]服务器生态!W38</f>
        <v>678.05826841692817</v>
      </c>
      <c r="D21" s="8">
        <f>[1]服务器生态!X38</f>
        <v>422.12616038307186</v>
      </c>
      <c r="E21" s="8">
        <f>[1]服务器生态!Y38</f>
        <v>42.197971199999998</v>
      </c>
      <c r="F21" s="8">
        <f>[1]服务器生态!Z38</f>
        <v>6.1858500000000012</v>
      </c>
      <c r="G21" s="8">
        <f>[1]服务器生态!AA38</f>
        <v>1.4317499999999999</v>
      </c>
      <c r="H21" s="8">
        <f>[1]服务器生态!AC38</f>
        <v>0.58961588557993749</v>
      </c>
      <c r="I21" s="8">
        <f>[1]服务器生态!AD38</f>
        <v>0.36706622642006248</v>
      </c>
      <c r="J21" s="8">
        <f>[1]服务器生态!AE38</f>
        <v>3.6693888000000001E-2</v>
      </c>
      <c r="K21" s="8">
        <f>[1]服务器生态!AF38</f>
        <v>5.379000000000001E-3</v>
      </c>
      <c r="L21" s="8">
        <f>[1]服务器生态!AG38</f>
        <v>1.2449999999999998E-3</v>
      </c>
      <c r="M21" s="8">
        <f>[2]基础信息!$M20</f>
        <v>81.450549450549445</v>
      </c>
      <c r="N21" s="8">
        <f>[1]服务器生态!$P19</f>
        <v>4.5999999999999996</v>
      </c>
      <c r="Q21" s="20">
        <v>17</v>
      </c>
      <c r="R21" s="4">
        <f>'[1]功能-采集'!BS21</f>
        <v>2148868.3614556445</v>
      </c>
      <c r="S21" s="4">
        <f>'[1]功能-采集'!BT21</f>
        <v>1908506.7609356211</v>
      </c>
      <c r="T21" s="4">
        <f>'[1]功能-采集'!BU21</f>
        <v>1657248.254415168</v>
      </c>
      <c r="U21" s="4">
        <f>'[1]功能-采集'!BV21</f>
        <v>1397564.0152764344</v>
      </c>
      <c r="V21" s="4">
        <f>'[1]功能-采集'!BW21</f>
        <v>990131.48208044807</v>
      </c>
      <c r="X21" s="8">
        <v>17</v>
      </c>
      <c r="Y21" s="4">
        <f>求节点(节奏总纲!P$4:P$113,R$5:R$104,$X21)-求节点(节奏总纲!P$4:P$113,R$5:R$104,$X20)</f>
        <v>5966512.0816763192</v>
      </c>
      <c r="Z21" s="4">
        <f>求节点(节奏总纲!Q$4:Q$113,S$5:S$104,$X21)-求节点(节奏总纲!Q$4:Q$113,S$5:S$104,$X20)</f>
        <v>6668427.422319673</v>
      </c>
      <c r="AA21" s="4">
        <f>求节点(节奏总纲!R$4:R$113,T$5:T$104,$X21)-求节点(节奏总纲!R$4:R$113,T$5:T$104,$X20)</f>
        <v>8337882.0440259129</v>
      </c>
      <c r="AB21" s="4">
        <f>求节点(节奏总纲!S$4:S$113,U$5:U$104,$X21)-求节点(节奏总纲!S$4:S$113,U$5:U$104,$X20)</f>
        <v>11079334.030413121</v>
      </c>
      <c r="AC21" s="4">
        <f>求节点(节奏总纲!T$4:T$113,V$5:V$104,$X21)-求节点(节奏总纲!T$4:T$113,V$5:V$104,$X20)</f>
        <v>17476054.887205184</v>
      </c>
      <c r="AF21" s="20">
        <v>17</v>
      </c>
      <c r="AG21" s="4">
        <f>'[1]功能-采集'!BX21</f>
        <v>0</v>
      </c>
      <c r="AH21" s="4">
        <f>'[1]功能-采集'!BY21</f>
        <v>0</v>
      </c>
      <c r="AI21" s="4">
        <f>'[1]功能-采集'!BZ21</f>
        <v>0</v>
      </c>
      <c r="AJ21" s="4">
        <f>'[1]功能-采集'!CA21</f>
        <v>0</v>
      </c>
      <c r="AK21" s="4">
        <f>'[1]功能-采集'!CB21</f>
        <v>0</v>
      </c>
      <c r="AM21" s="8">
        <v>17</v>
      </c>
      <c r="AN21" s="4">
        <f>求节点(节奏总纲!P$4:P$113,AG$5:AG$104,$AM21)-求节点(节奏总纲!P$4:P$113,AG$5:AG$104,$AM20)</f>
        <v>0</v>
      </c>
      <c r="AO21" s="4">
        <f>求节点(节奏总纲!Q$4:Q$113,AH$5:AH$104,$AM21)-求节点(节奏总纲!Q$4:Q$113,AH$5:AH$104,$AM20)</f>
        <v>0</v>
      </c>
      <c r="AP21" s="4">
        <f>求节点(节奏总纲!R$4:R$113,AI$5:AI$104,$AM21)-求节点(节奏总纲!R$4:R$113,AI$5:AI$104,$AM20)</f>
        <v>0</v>
      </c>
      <c r="AQ21" s="4">
        <f>求节点(节奏总纲!S$4:S$113,AJ$5:AJ$104,$AM21)-求节点(节奏总纲!S$4:S$113,AJ$5:AJ$104,$AM20)</f>
        <v>242662.77967321387</v>
      </c>
      <c r="AR21" s="4">
        <f>求节点(节奏总纲!T$4:T$113,AK$5:AK$104,$AM21)-求节点(节奏总纲!T$4:T$113,AK$5:AK$104,$AM20)</f>
        <v>4265962.5758753503</v>
      </c>
      <c r="AV21" s="3">
        <v>16</v>
      </c>
      <c r="AW21" s="3">
        <f>'[1]功能-行军令'!S19/节奏总纲!W19</f>
        <v>46</v>
      </c>
      <c r="AX21" s="3">
        <f>'[1]功能-行军令'!T19/节奏总纲!X19</f>
        <v>67.000000000000043</v>
      </c>
      <c r="AY21" s="3">
        <f>'[1]功能-行军令'!U19/节奏总纲!Y19</f>
        <v>90.999999999999915</v>
      </c>
      <c r="AZ21" s="3">
        <f>'[1]功能-行军令'!V19/节奏总纲!Z19</f>
        <v>103</v>
      </c>
      <c r="BA21" s="3">
        <f>'[1]功能-行军令'!W19/节奏总纲!AA19</f>
        <v>102.99999999999996</v>
      </c>
    </row>
    <row r="22" spans="2:53" x14ac:dyDescent="0.15">
      <c r="B22" s="8">
        <v>18</v>
      </c>
      <c r="C22" s="8">
        <f>[1]服务器生态!W39</f>
        <v>658.74805250783731</v>
      </c>
      <c r="D22" s="8">
        <f>[1]服务器生态!X39</f>
        <v>417.4139154921628</v>
      </c>
      <c r="E22" s="8">
        <f>[1]服务器生态!Y39</f>
        <v>41.332031999999998</v>
      </c>
      <c r="F22" s="8">
        <f>[1]服务器生态!Z39</f>
        <v>6.0885000000000016</v>
      </c>
      <c r="G22" s="8">
        <f>[1]服务器生态!AA39</f>
        <v>1.4174999999999998</v>
      </c>
      <c r="H22" s="8">
        <f>[1]服务器生态!AC39</f>
        <v>0.58555382445141091</v>
      </c>
      <c r="I22" s="8">
        <f>[1]服务器生态!AD39</f>
        <v>0.37103459154858914</v>
      </c>
      <c r="J22" s="8">
        <f>[1]服务器生态!AE39</f>
        <v>3.6739583999999999E-2</v>
      </c>
      <c r="K22" s="8">
        <f>[1]服务器生态!AF39</f>
        <v>5.412000000000001E-3</v>
      </c>
      <c r="L22" s="8">
        <f>[1]服务器生态!AG39</f>
        <v>1.2599999999999998E-3</v>
      </c>
      <c r="M22" s="8">
        <f>[2]基础信息!$M21</f>
        <v>82</v>
      </c>
      <c r="N22" s="8">
        <f>[1]服务器生态!$P20</f>
        <v>4.4000000000000004</v>
      </c>
      <c r="Q22" s="20">
        <v>18</v>
      </c>
      <c r="R22" s="4">
        <f>'[1]功能-采集'!BS22</f>
        <v>2496307.6806856832</v>
      </c>
      <c r="S22" s="4">
        <f>'[1]功能-采集'!BT22</f>
        <v>2216197.8803287777</v>
      </c>
      <c r="T22" s="4">
        <f>'[1]功能-采集'!BU22</f>
        <v>1934804.5762001174</v>
      </c>
      <c r="U22" s="4">
        <f>'[1]功能-采集'!BV22</f>
        <v>1635610.4866775842</v>
      </c>
      <c r="V22" s="4">
        <f>'[1]功能-采集'!BW22</f>
        <v>1156960.5379236036</v>
      </c>
      <c r="X22" s="8">
        <v>18</v>
      </c>
      <c r="Y22" s="4">
        <f>求节点(节奏总纲!P$4:P$113,R$5:R$104,$X22)-求节点(节奏总纲!P$4:P$113,R$5:R$104,$X21)</f>
        <v>6153487.0373648852</v>
      </c>
      <c r="Z22" s="4">
        <f>求节点(节奏总纲!Q$4:Q$113,S$5:S$104,$X22)-求节点(节奏总纲!Q$4:Q$113,S$5:S$104,$X21)</f>
        <v>7014599.0797777176</v>
      </c>
      <c r="AA22" s="4">
        <f>求节点(节奏总纲!R$4:R$113,T$5:T$104,$X22)-求节点(节奏总纲!R$4:R$113,T$5:T$104,$X21)</f>
        <v>8585137.2610038966</v>
      </c>
      <c r="AB22" s="4">
        <f>求节点(节奏总纲!S$4:S$113,U$5:U$104,$X22)-求节点(节奏总纲!S$4:S$113,U$5:U$104,$X21)</f>
        <v>11177709.717277199</v>
      </c>
      <c r="AC22" s="4">
        <f>求节点(节奏总纲!T$4:T$113,V$5:V$104,$X22)-求节点(节奏总纲!T$4:T$113,V$5:V$104,$X21)</f>
        <v>18009242.704306126</v>
      </c>
      <c r="AF22" s="20">
        <v>18</v>
      </c>
      <c r="AG22" s="4">
        <f>'[1]功能-采集'!BX22</f>
        <v>0</v>
      </c>
      <c r="AH22" s="4">
        <f>'[1]功能-采集'!BY22</f>
        <v>0</v>
      </c>
      <c r="AI22" s="4">
        <f>'[1]功能-采集'!BZ22</f>
        <v>0</v>
      </c>
      <c r="AJ22" s="4">
        <f>'[1]功能-采集'!CA22</f>
        <v>0</v>
      </c>
      <c r="AK22" s="4">
        <f>'[1]功能-采集'!CB22</f>
        <v>0</v>
      </c>
      <c r="AM22" s="8">
        <v>18</v>
      </c>
      <c r="AN22" s="4">
        <f>求节点(节奏总纲!P$4:P$113,AG$5:AG$104,$AM22)-求节点(节奏总纲!P$4:P$113,AG$5:AG$104,$AM21)</f>
        <v>0</v>
      </c>
      <c r="AO22" s="4">
        <f>求节点(节奏总纲!Q$4:Q$113,AH$5:AH$104,$AM22)-求节点(节奏总纲!Q$4:Q$113,AH$5:AH$104,$AM21)</f>
        <v>0</v>
      </c>
      <c r="AP22" s="4">
        <f>求节点(节奏总纲!R$4:R$113,AI$5:AI$104,$AM22)-求节点(节奏总纲!R$4:R$113,AI$5:AI$104,$AM21)</f>
        <v>0</v>
      </c>
      <c r="AQ22" s="4">
        <f>求节点(节奏总纲!S$4:S$113,AJ$5:AJ$104,$AM22)-求节点(节奏总纲!S$4:S$113,AJ$5:AJ$104,$AM21)</f>
        <v>372282.24833438918</v>
      </c>
      <c r="AR22" s="4">
        <f>求节点(节奏总纲!T$4:T$113,AK$5:AK$104,$AM22)-求节点(节奏总纲!T$4:T$113,AK$5:AK$104,$AM21)</f>
        <v>4399416.6836587191</v>
      </c>
      <c r="AV22" s="3">
        <v>17</v>
      </c>
      <c r="AW22" s="3">
        <f>'[1]功能-行军令'!S20/节奏总纲!W20</f>
        <v>46.000000000000036</v>
      </c>
      <c r="AX22" s="3">
        <f>'[1]功能-行军令'!T20/节奏总纲!X20</f>
        <v>66.999999999999986</v>
      </c>
      <c r="AY22" s="3">
        <f>'[1]功能-行军令'!U20/节奏总纲!Y20</f>
        <v>91.000000000000071</v>
      </c>
      <c r="AZ22" s="3">
        <f>'[1]功能-行军令'!V20/节奏总纲!Z20</f>
        <v>102.99999999999999</v>
      </c>
      <c r="BA22" s="3">
        <f>'[1]功能-行军令'!W20/节奏总纲!AA20</f>
        <v>102.99999999999991</v>
      </c>
    </row>
    <row r="23" spans="2:53" x14ac:dyDescent="0.15">
      <c r="B23" s="8">
        <v>19</v>
      </c>
      <c r="C23" s="8">
        <f>[1]服务器生态!W40</f>
        <v>639.64093965517259</v>
      </c>
      <c r="D23" s="8">
        <f>[1]服务器生态!X40</f>
        <v>412.50325234482733</v>
      </c>
      <c r="E23" s="8">
        <f>[1]服务器生态!Y40</f>
        <v>40.463808000000007</v>
      </c>
      <c r="F23" s="8">
        <f>[1]服务器生态!Z40</f>
        <v>5.9895000000000014</v>
      </c>
      <c r="G23" s="8">
        <f>[1]服务器生态!AA40</f>
        <v>1.4024999999999999</v>
      </c>
      <c r="H23" s="8">
        <f>[1]服务器生态!AC40</f>
        <v>0.58149176332288421</v>
      </c>
      <c r="I23" s="8">
        <f>[1]服务器生态!AD40</f>
        <v>0.37500295667711575</v>
      </c>
      <c r="J23" s="8">
        <f>[1]服务器生态!AE40</f>
        <v>3.6785280000000004E-2</v>
      </c>
      <c r="K23" s="8">
        <f>[1]服务器生态!AF40</f>
        <v>5.4450000000000011E-3</v>
      </c>
      <c r="L23" s="8">
        <f>[1]服务器生态!AG40</f>
        <v>1.2749999999999999E-3</v>
      </c>
      <c r="M23" s="8">
        <f>[2]基础信息!$M22</f>
        <v>82.476190476190482</v>
      </c>
      <c r="N23" s="8">
        <f>[1]服务器生态!$P21</f>
        <v>4.2</v>
      </c>
      <c r="Q23" s="20">
        <v>19</v>
      </c>
      <c r="R23" s="4">
        <f>'[1]功能-采集'!BS23</f>
        <v>2971526.4001936768</v>
      </c>
      <c r="S23" s="4">
        <f>'[1]功能-采集'!BT23</f>
        <v>2637263.4477322912</v>
      </c>
      <c r="T23" s="4">
        <f>'[1]功能-采集'!BU23</f>
        <v>2292245.0689387298</v>
      </c>
      <c r="U23" s="4">
        <f>'[1]功能-采集'!BV23</f>
        <v>1936857.2776914341</v>
      </c>
      <c r="V23" s="4">
        <f>'[1]功能-采集'!BW23</f>
        <v>1380767.0581734916</v>
      </c>
      <c r="X23" s="8">
        <v>19</v>
      </c>
      <c r="Y23" s="4">
        <f>求节点(节奏总纲!P$4:P$113,R$5:R$104,$X23)-求节点(节奏总纲!P$4:P$113,R$5:R$104,$X22)</f>
        <v>6321779.8846998066</v>
      </c>
      <c r="Z23" s="4">
        <f>求节点(节奏总纲!Q$4:Q$113,S$5:S$104,$X23)-求节点(节奏总纲!Q$4:Q$113,S$5:S$104,$X22)</f>
        <v>7389737.5988722593</v>
      </c>
      <c r="AA23" s="4">
        <f>求节点(节奏总纲!R$4:R$113,T$5:T$104,$X23)-求节点(节奏总纲!R$4:R$113,T$5:T$104,$X22)</f>
        <v>8919724.6074591726</v>
      </c>
      <c r="AB23" s="4">
        <f>求节点(节奏总纲!S$4:S$113,U$5:U$104,$X23)-求节点(节奏总纲!S$4:S$113,U$5:U$104,$X22)</f>
        <v>11255910.003126159</v>
      </c>
      <c r="AC23" s="4">
        <f>求节点(节奏总纲!T$4:T$113,V$5:V$104,$X23)-求节点(节奏总纲!T$4:T$113,V$5:V$104,$X22)</f>
        <v>18406570.362246752</v>
      </c>
      <c r="AF23" s="20">
        <v>19</v>
      </c>
      <c r="AG23" s="4">
        <f>'[1]功能-采集'!BX23</f>
        <v>0</v>
      </c>
      <c r="AH23" s="4">
        <f>'[1]功能-采集'!BY23</f>
        <v>0</v>
      </c>
      <c r="AI23" s="4">
        <f>'[1]功能-采集'!BZ23</f>
        <v>0</v>
      </c>
      <c r="AJ23" s="4">
        <f>'[1]功能-采集'!CA23</f>
        <v>0</v>
      </c>
      <c r="AK23" s="4">
        <f>'[1]功能-采集'!CB23</f>
        <v>0</v>
      </c>
      <c r="AM23" s="8">
        <v>19</v>
      </c>
      <c r="AN23" s="4">
        <f>求节点(节奏总纲!P$4:P$113,AG$5:AG$104,$AM23)-求节点(节奏总纲!P$4:P$113,AG$5:AG$104,$AM22)</f>
        <v>0</v>
      </c>
      <c r="AO23" s="4">
        <f>求节点(节奏总纲!Q$4:Q$113,AH$5:AH$104,$AM23)-求节点(节奏总纲!Q$4:Q$113,AH$5:AH$104,$AM22)</f>
        <v>0</v>
      </c>
      <c r="AP23" s="4">
        <f>求节点(节奏总纲!R$4:R$113,AI$5:AI$104,$AM23)-求节点(节奏总纲!R$4:R$113,AI$5:AI$104,$AM22)</f>
        <v>0</v>
      </c>
      <c r="AQ23" s="4">
        <f>求节点(节奏总纲!S$4:S$113,AJ$5:AJ$104,$AM23)-求节点(节奏总纲!S$4:S$113,AJ$5:AJ$104,$AM22)</f>
        <v>482968.68624493899</v>
      </c>
      <c r="AR23" s="4">
        <f>求节点(节奏总纲!T$4:T$113,AK$5:AK$104,$AM23)-求节点(节奏总纲!T$4:T$113,AK$5:AK$104,$AM22)</f>
        <v>4499674.5522361435</v>
      </c>
      <c r="AV23" s="3">
        <v>18</v>
      </c>
      <c r="AW23" s="3">
        <f>'[1]功能-行军令'!S21/节奏总纲!W21</f>
        <v>45.999999999999979</v>
      </c>
      <c r="AX23" s="3">
        <f>'[1]功能-行军令'!T21/节奏总纲!X21</f>
        <v>67.000000000000043</v>
      </c>
      <c r="AY23" s="3">
        <f>'[1]功能-行军令'!U21/节奏总纲!Y21</f>
        <v>91.000000000000057</v>
      </c>
      <c r="AZ23" s="3">
        <f>'[1]功能-行军令'!V21/节奏总纲!Z21</f>
        <v>103.0000000000001</v>
      </c>
      <c r="BA23" s="3">
        <f>'[1]功能-行军令'!W21/节奏总纲!AA21</f>
        <v>103.00000000000009</v>
      </c>
    </row>
    <row r="24" spans="2:53" x14ac:dyDescent="0.15">
      <c r="B24" s="8">
        <v>20</v>
      </c>
      <c r="C24" s="8">
        <f>[1]服务器生态!W41</f>
        <v>620.73692985893445</v>
      </c>
      <c r="D24" s="8">
        <f>[1]服务器生态!X41</f>
        <v>407.39417094106557</v>
      </c>
      <c r="E24" s="8">
        <f>[1]服务器生态!Y41</f>
        <v>39.593299200000004</v>
      </c>
      <c r="F24" s="8">
        <f>[1]服务器生态!Z41</f>
        <v>5.8888500000000015</v>
      </c>
      <c r="G24" s="8">
        <f>[1]服务器生态!AA41</f>
        <v>1.3867499999999999</v>
      </c>
      <c r="H24" s="8">
        <f>[1]服务器生态!AC41</f>
        <v>0.57742970219435763</v>
      </c>
      <c r="I24" s="8">
        <f>[1]服务器生态!AD41</f>
        <v>0.37897132180564241</v>
      </c>
      <c r="J24" s="8">
        <f>[1]服务器生态!AE41</f>
        <v>3.6830976000000001E-2</v>
      </c>
      <c r="K24" s="8">
        <f>[1]服务器生态!AF41</f>
        <v>5.4780000000000011E-3</v>
      </c>
      <c r="L24" s="8">
        <f>[1]服务器生态!AG41</f>
        <v>1.2899999999999999E-3</v>
      </c>
      <c r="M24" s="8">
        <f>[2]基础信息!$M23</f>
        <v>82.952380952380949</v>
      </c>
      <c r="N24" s="8">
        <f>[1]服务器生态!$P22</f>
        <v>4</v>
      </c>
      <c r="Q24" s="20">
        <v>20</v>
      </c>
      <c r="R24" s="4">
        <f>'[1]功能-采集'!BS24</f>
        <v>3516413.8672237624</v>
      </c>
      <c r="S24" s="4">
        <f>'[1]功能-采集'!BT24</f>
        <v>3103842.1285879146</v>
      </c>
      <c r="T24" s="4">
        <f>'[1]功能-采集'!BU24</f>
        <v>2678116.1397778941</v>
      </c>
      <c r="U24" s="4">
        <f>'[1]功能-采集'!BV24</f>
        <v>2269585.8112730649</v>
      </c>
      <c r="V24" s="4">
        <f>'[1]功能-采集'!BW24</f>
        <v>1615199.8875418333</v>
      </c>
      <c r="X24" s="8">
        <v>20</v>
      </c>
      <c r="Y24" s="4">
        <f>求节点(节奏总纲!P$4:P$113,R$5:R$104,$X24)-求节点(节奏总纲!P$4:P$113,R$5:R$104,$X23)</f>
        <v>6496776.2090941519</v>
      </c>
      <c r="Z24" s="4">
        <f>求节点(节奏总纲!Q$4:Q$113,S$5:S$104,$X24)-求节点(节奏总纲!Q$4:Q$113,S$5:S$104,$X23)</f>
        <v>7650215.7882938832</v>
      </c>
      <c r="AA24" s="4">
        <f>求节点(节奏总纲!R$4:R$113,T$5:T$104,$X24)-求节点(节奏总纲!R$4:R$113,T$5:T$104,$X23)</f>
        <v>9150809.0204986632</v>
      </c>
      <c r="AB24" s="4">
        <f>求节点(节奏总纲!S$4:S$113,U$5:U$104,$X24)-求节点(节奏总纲!S$4:S$113,U$5:U$104,$X23)</f>
        <v>11357698.808538914</v>
      </c>
      <c r="AC24" s="4">
        <f>求节点(节奏总纲!T$4:T$113,V$5:V$104,$X24)-求节点(节奏总纲!T$4:T$113,V$5:V$104,$X23)</f>
        <v>18782443.355514944</v>
      </c>
      <c r="AF24" s="20">
        <v>20</v>
      </c>
      <c r="AG24" s="4">
        <f>'[1]功能-采集'!BX24</f>
        <v>0</v>
      </c>
      <c r="AH24" s="4">
        <f>'[1]功能-采集'!BY24</f>
        <v>0</v>
      </c>
      <c r="AI24" s="4">
        <f>'[1]功能-采集'!BZ24</f>
        <v>0</v>
      </c>
      <c r="AJ24" s="4">
        <f>'[1]功能-采集'!CA24</f>
        <v>0</v>
      </c>
      <c r="AK24" s="4">
        <f>'[1]功能-采集'!CB24</f>
        <v>0</v>
      </c>
      <c r="AM24" s="8">
        <v>20</v>
      </c>
      <c r="AN24" s="4">
        <f>求节点(节奏总纲!P$4:P$113,AG$5:AG$104,$AM24)-求节点(节奏总纲!P$4:P$113,AG$5:AG$104,$AM23)</f>
        <v>0</v>
      </c>
      <c r="AO24" s="4">
        <f>求节点(节奏总纲!Q$4:Q$113,AH$5:AH$104,$AM24)-求节点(节奏总纲!Q$4:Q$113,AH$5:AH$104,$AM23)</f>
        <v>0</v>
      </c>
      <c r="AP24" s="4">
        <f>求节点(节奏总纲!R$4:R$113,AI$5:AI$104,$AM24)-求节点(节奏总纲!R$4:R$113,AI$5:AI$104,$AM23)</f>
        <v>0</v>
      </c>
      <c r="AQ24" s="4">
        <f>求节点(节奏总纲!S$4:S$113,AJ$5:AJ$104,$AM24)-求节点(节奏总纲!S$4:S$113,AJ$5:AJ$104,$AM23)</f>
        <v>648900.78215196053</v>
      </c>
      <c r="AR24" s="4">
        <f>求节点(节奏总纲!T$4:T$113,AK$5:AK$104,$AM24)-求节点(节奏总纲!T$4:T$113,AK$5:AK$104,$AM23)</f>
        <v>4595973.3616454974</v>
      </c>
      <c r="AV24" s="3">
        <v>19</v>
      </c>
      <c r="AW24" s="3">
        <f>'[1]功能-行军令'!S22/节奏总纲!W22</f>
        <v>46.000000000000007</v>
      </c>
      <c r="AX24" s="3">
        <f>'[1]功能-行军令'!T22/节奏总纲!X22</f>
        <v>66.999999999999957</v>
      </c>
      <c r="AY24" s="3">
        <f>'[1]功能-行军令'!U22/节奏总纲!Y22</f>
        <v>90.999999999999901</v>
      </c>
      <c r="AZ24" s="3">
        <f>'[1]功能-行军令'!V22/节奏总纲!Z22</f>
        <v>103</v>
      </c>
      <c r="BA24" s="3">
        <f>'[1]功能-行军令'!W22/节奏总纲!AA22</f>
        <v>103.00000000000003</v>
      </c>
    </row>
    <row r="25" spans="2:53" x14ac:dyDescent="0.15">
      <c r="B25" s="8">
        <v>21</v>
      </c>
      <c r="C25" s="8">
        <f>[1]服务器生态!W42</f>
        <v>602.03602311912243</v>
      </c>
      <c r="D25" s="8">
        <f>[1]服务器生态!X42</f>
        <v>402.08667128087751</v>
      </c>
      <c r="E25" s="8">
        <f>[1]服务器生态!Y42</f>
        <v>38.720505599999996</v>
      </c>
      <c r="F25" s="8">
        <f>[1]服务器生态!Z42</f>
        <v>5.786550000000001</v>
      </c>
      <c r="G25" s="8">
        <f>[1]服务器生态!AA42</f>
        <v>1.37025</v>
      </c>
      <c r="H25" s="8">
        <f>[1]服务器生态!AC42</f>
        <v>0.57336764106583094</v>
      </c>
      <c r="I25" s="8">
        <f>[1]服务器生态!AD42</f>
        <v>0.38293968693416908</v>
      </c>
      <c r="J25" s="8">
        <f>[1]服务器生态!AE42</f>
        <v>3.6876671999999999E-2</v>
      </c>
      <c r="K25" s="8">
        <f>[1]服务器生态!AF42</f>
        <v>5.5110000000000011E-3</v>
      </c>
      <c r="L25" s="8">
        <f>[1]服务器生态!AG42</f>
        <v>1.305E-3</v>
      </c>
      <c r="M25" s="8">
        <f>[2]基础信息!$M24</f>
        <v>83.428571428571431</v>
      </c>
      <c r="N25" s="8">
        <f>[1]服务器生态!$P23</f>
        <v>3.95</v>
      </c>
      <c r="Q25" s="20">
        <v>21</v>
      </c>
      <c r="R25" s="4">
        <f>'[1]功能-采集'!BS25</f>
        <v>4134114.2783476859</v>
      </c>
      <c r="S25" s="4">
        <f>'[1]功能-采集'!BT25</f>
        <v>3640536.4659554008</v>
      </c>
      <c r="T25" s="4">
        <f>'[1]功能-采集'!BU25</f>
        <v>3140314.5374806705</v>
      </c>
      <c r="U25" s="4">
        <f>'[1]功能-采集'!BV25</f>
        <v>2656030.0957602346</v>
      </c>
      <c r="V25" s="4">
        <f>'[1]功能-采集'!BW25</f>
        <v>1906525.7805432091</v>
      </c>
      <c r="X25" s="8">
        <v>21</v>
      </c>
      <c r="Y25" s="4">
        <f>求节点(节奏总纲!P$4:P$113,R$5:R$104,$X25)-求节点(节奏总纲!P$4:P$113,R$5:R$104,$X24)</f>
        <v>7009070.6593281627</v>
      </c>
      <c r="Z25" s="4">
        <f>求节点(节奏总纲!Q$4:Q$113,S$5:S$104,$X25)-求节点(节奏总纲!Q$4:Q$113,S$5:S$104,$X24)</f>
        <v>7855590.2845819443</v>
      </c>
      <c r="AA25" s="4">
        <f>求节点(节奏总纲!R$4:R$113,T$5:T$104,$X25)-求节点(节奏总纲!R$4:R$113,T$5:T$104,$X24)</f>
        <v>9295904.2344097346</v>
      </c>
      <c r="AB25" s="4">
        <f>求节点(节奏总纲!S$4:S$113,U$5:U$104,$X25)-求节点(节奏总纲!S$4:S$113,U$5:U$104,$X24)</f>
        <v>11420759.737235427</v>
      </c>
      <c r="AC25" s="4">
        <f>求节点(节奏总纲!T$4:T$113,V$5:V$104,$X25)-求节点(节奏总纲!T$4:T$113,V$5:V$104,$X24)</f>
        <v>19122805.260403156</v>
      </c>
      <c r="AF25" s="20">
        <v>21</v>
      </c>
      <c r="AG25" s="4">
        <f>'[1]功能-采集'!BX25</f>
        <v>0</v>
      </c>
      <c r="AH25" s="4">
        <f>'[1]功能-采集'!BY25</f>
        <v>0</v>
      </c>
      <c r="AI25" s="4">
        <f>'[1]功能-采集'!BZ25</f>
        <v>0</v>
      </c>
      <c r="AJ25" s="4">
        <f>'[1]功能-采集'!CA25</f>
        <v>0</v>
      </c>
      <c r="AK25" s="4">
        <f>'[1]功能-采集'!CB25</f>
        <v>0</v>
      </c>
      <c r="AM25" s="8">
        <v>21</v>
      </c>
      <c r="AN25" s="4">
        <f>求节点(节奏总纲!P$4:P$113,AG$5:AG$104,$AM25)-求节点(节奏总纲!P$4:P$113,AG$5:AG$104,$AM24)</f>
        <v>0</v>
      </c>
      <c r="AO25" s="4">
        <f>求节点(节奏总纲!Q$4:Q$113,AH$5:AH$104,$AM25)-求节点(节奏总纲!Q$4:Q$113,AH$5:AH$104,$AM24)</f>
        <v>0</v>
      </c>
      <c r="AP25" s="4">
        <f>求节点(节奏总纲!R$4:R$113,AI$5:AI$104,$AM25)-求节点(节奏总纲!R$4:R$113,AI$5:AI$104,$AM24)</f>
        <v>36506.238918292773</v>
      </c>
      <c r="AQ25" s="4">
        <f>求节点(节奏总纲!S$4:S$113,AJ$5:AJ$104,$AM25)-求节点(节奏总纲!S$4:S$113,AJ$5:AJ$104,$AM24)</f>
        <v>1228183.7820945175</v>
      </c>
      <c r="AR25" s="4">
        <f>求节点(节奏总纲!T$4:T$113,AK$5:AK$104,$AM25)-求节点(节奏总纲!T$4:T$113,AK$5:AK$104,$AM24)</f>
        <v>4684056.0096338987</v>
      </c>
      <c r="AV25" s="3">
        <v>20</v>
      </c>
      <c r="AW25" s="3">
        <f>'[1]功能-行军令'!S23/节奏总纲!W23</f>
        <v>45.999999999999993</v>
      </c>
      <c r="AX25" s="3">
        <f>'[1]功能-行军令'!T23/节奏总纲!X23</f>
        <v>67.000000000000043</v>
      </c>
      <c r="AY25" s="3">
        <f>'[1]功能-行军令'!U23/节奏总纲!Y23</f>
        <v>91</v>
      </c>
      <c r="AZ25" s="3">
        <f>'[1]功能-行军令'!V23/节奏总纲!Z23</f>
        <v>102.99999999999993</v>
      </c>
      <c r="BA25" s="3">
        <f>'[1]功能-行军令'!W23/节奏总纲!AA23</f>
        <v>102.99999999999994</v>
      </c>
    </row>
    <row r="26" spans="2:53" x14ac:dyDescent="0.15">
      <c r="B26" s="8">
        <v>22</v>
      </c>
      <c r="C26" s="8">
        <f>[1]服务器生态!W43</f>
        <v>583.53821943573701</v>
      </c>
      <c r="D26" s="8">
        <f>[1]服务器生态!X43</f>
        <v>396.58075336426316</v>
      </c>
      <c r="E26" s="8">
        <f>[1]服务器生态!Y43</f>
        <v>37.845427199999996</v>
      </c>
      <c r="F26" s="8">
        <f>[1]服务器生态!Z43</f>
        <v>5.6826000000000016</v>
      </c>
      <c r="G26" s="8">
        <f>[1]服务器生态!AA43</f>
        <v>1.353</v>
      </c>
      <c r="H26" s="8">
        <f>[1]服务器生态!AC43</f>
        <v>0.56930557993730435</v>
      </c>
      <c r="I26" s="8">
        <f>[1]服务器生态!AD43</f>
        <v>0.38690805206269574</v>
      </c>
      <c r="J26" s="8">
        <f>[1]服务器生态!AE43</f>
        <v>3.6922367999999997E-2</v>
      </c>
      <c r="K26" s="8">
        <f>[1]服务器生态!AF43</f>
        <v>5.5440000000000012E-3</v>
      </c>
      <c r="L26" s="8">
        <f>[1]服务器生态!AG43</f>
        <v>1.32E-3</v>
      </c>
      <c r="M26" s="8">
        <f>[2]基础信息!$M25</f>
        <v>83.904761904761898</v>
      </c>
      <c r="N26" s="8">
        <f>[1]服务器生态!$P24</f>
        <v>3.9000000000000004</v>
      </c>
      <c r="Q26" s="20">
        <v>22</v>
      </c>
      <c r="R26" s="4">
        <f>'[1]功能-采集'!BS26</f>
        <v>4823748.2653958173</v>
      </c>
      <c r="S26" s="4">
        <f>'[1]功能-采集'!BT26</f>
        <v>4269893.3208332686</v>
      </c>
      <c r="T26" s="4">
        <f>'[1]功能-采集'!BU26</f>
        <v>3677133.6918794196</v>
      </c>
      <c r="U26" s="4">
        <f>'[1]功能-采集'!BV26</f>
        <v>3096888.4419476865</v>
      </c>
      <c r="V26" s="4">
        <f>'[1]功能-采集'!BW26</f>
        <v>2228389.6206452926</v>
      </c>
      <c r="X26" s="8">
        <v>22</v>
      </c>
      <c r="Y26" s="4">
        <f>求节点(节奏总纲!P$4:P$113,R$5:R$104,$X26)-求节点(节奏总纲!P$4:P$113,R$5:R$104,$X25)</f>
        <v>7175625.3726370335</v>
      </c>
      <c r="Z26" s="4">
        <f>求节点(节奏总纲!Q$4:Q$113,S$5:S$104,$X26)-求节点(节奏总纲!Q$4:Q$113,S$5:S$104,$X25)</f>
        <v>8001512.054442659</v>
      </c>
      <c r="AA26" s="4">
        <f>求节点(节奏总纲!R$4:R$113,T$5:T$104,$X26)-求节点(节奏总纲!R$4:R$113,T$5:T$104,$X25)</f>
        <v>9376834.3331700861</v>
      </c>
      <c r="AB26" s="4">
        <f>求节点(节奏总纲!S$4:S$113,U$5:U$104,$X26)-求节点(节奏总纲!S$4:S$113,U$5:U$104,$X25)</f>
        <v>11469361.344479293</v>
      </c>
      <c r="AC26" s="4">
        <f>求节点(节奏总纲!T$4:T$113,V$5:V$104,$X26)-求节点(节奏总纲!T$4:T$113,V$5:V$104,$X25)</f>
        <v>19628899.666003108</v>
      </c>
      <c r="AF26" s="20">
        <v>22</v>
      </c>
      <c r="AG26" s="4">
        <f>'[1]功能-采集'!BX26</f>
        <v>0</v>
      </c>
      <c r="AH26" s="4">
        <f>'[1]功能-采集'!BY26</f>
        <v>0</v>
      </c>
      <c r="AI26" s="4">
        <f>'[1]功能-采集'!BZ26</f>
        <v>0</v>
      </c>
      <c r="AJ26" s="4">
        <f>'[1]功能-采集'!CA26</f>
        <v>0</v>
      </c>
      <c r="AK26" s="4">
        <f>'[1]功能-采集'!CB26</f>
        <v>0</v>
      </c>
      <c r="AM26" s="8">
        <v>22</v>
      </c>
      <c r="AN26" s="4">
        <f>求节点(节奏总纲!P$4:P$113,AG$5:AG$104,$AM26)-求节点(节奏总纲!P$4:P$113,AG$5:AG$104,$AM25)</f>
        <v>0</v>
      </c>
      <c r="AO26" s="4">
        <f>求节点(节奏总纲!Q$4:Q$113,AH$5:AH$104,$AM26)-求节点(节奏总纲!Q$4:Q$113,AH$5:AH$104,$AM25)</f>
        <v>0</v>
      </c>
      <c r="AP26" s="4">
        <f>求节点(节奏总纲!R$4:R$113,AI$5:AI$104,$AM26)-求节点(节奏总纲!R$4:R$113,AI$5:AI$104,$AM25)</f>
        <v>130084.88166402475</v>
      </c>
      <c r="AQ26" s="4">
        <f>求节点(节奏总纲!S$4:S$113,AJ$5:AJ$104,$AM26)-求节点(节奏总纲!S$4:S$113,AJ$5:AJ$104,$AM25)</f>
        <v>1584207.1939516836</v>
      </c>
      <c r="AR26" s="4">
        <f>求节点(节奏总纲!T$4:T$113,AK$5:AK$104,$AM26)-求节点(节奏总纲!T$4:T$113,AK$5:AK$104,$AM25)</f>
        <v>4815641.2688948587</v>
      </c>
      <c r="AV26" s="3">
        <v>21</v>
      </c>
      <c r="AW26" s="3">
        <f>'[1]功能-行军令'!S24/节奏总纲!W24</f>
        <v>46.000000000000021</v>
      </c>
      <c r="AX26" s="3">
        <f>'[1]功能-行军令'!T24/节奏总纲!X24</f>
        <v>66.999999999999943</v>
      </c>
      <c r="AY26" s="3">
        <f>'[1]功能-行军令'!U24/节奏总纲!Y24</f>
        <v>91.000000000000043</v>
      </c>
      <c r="AZ26" s="3">
        <f>'[1]功能-行军令'!V24/节奏总纲!Z24</f>
        <v>102.99999999999994</v>
      </c>
      <c r="BA26" s="3">
        <f>'[1]功能-行军令'!W24/节奏总纲!AA24</f>
        <v>103.00000000000009</v>
      </c>
    </row>
    <row r="27" spans="2:53" x14ac:dyDescent="0.15">
      <c r="B27" s="8">
        <v>23</v>
      </c>
      <c r="C27" s="8">
        <f>[1]服务器生态!W44</f>
        <v>565.24351880877771</v>
      </c>
      <c r="D27" s="8">
        <f>[1]服务器生态!X44</f>
        <v>390.87641719122234</v>
      </c>
      <c r="E27" s="8">
        <f>[1]服务器生态!Y44</f>
        <v>36.968064000000005</v>
      </c>
      <c r="F27" s="8">
        <f>[1]服务器生态!Z44</f>
        <v>5.5770000000000008</v>
      </c>
      <c r="G27" s="8">
        <f>[1]服务器生态!AA44</f>
        <v>1.3349999999999997</v>
      </c>
      <c r="H27" s="8">
        <f>[1]服务器生态!AC44</f>
        <v>0.56524351880877766</v>
      </c>
      <c r="I27" s="8">
        <f>[1]服务器生态!AD44</f>
        <v>0.39087641719122235</v>
      </c>
      <c r="J27" s="8">
        <f>[1]服务器生态!AE44</f>
        <v>3.6968064000000002E-2</v>
      </c>
      <c r="K27" s="8">
        <f>[1]服务器生态!AF44</f>
        <v>5.5770000000000012E-3</v>
      </c>
      <c r="L27" s="8">
        <f>[1]服务器生态!AG44</f>
        <v>1.3349999999999998E-3</v>
      </c>
      <c r="M27" s="8">
        <f>[2]基础信息!$M26</f>
        <v>84.333333333333329</v>
      </c>
      <c r="N27" s="8">
        <f>[1]服务器生态!$P25</f>
        <v>3.8500000000000005</v>
      </c>
      <c r="Q27" s="20">
        <v>23</v>
      </c>
      <c r="R27" s="4">
        <f>'[1]功能-采集'!BS27</f>
        <v>5667962.6052887011</v>
      </c>
      <c r="S27" s="4">
        <f>'[1]功能-采集'!BT27</f>
        <v>5022082.7224320211</v>
      </c>
      <c r="T27" s="4">
        <f>'[1]功能-采集'!BU27</f>
        <v>4315182.4614627855</v>
      </c>
      <c r="U27" s="4">
        <f>'[1]功能-采集'!BV27</f>
        <v>3608740.4534667288</v>
      </c>
      <c r="V27" s="4">
        <f>'[1]功能-采集'!BW27</f>
        <v>2580448.5765402177</v>
      </c>
      <c r="X27" s="8">
        <v>23</v>
      </c>
      <c r="Y27" s="4">
        <f>求节点(节奏总纲!P$4:P$113,R$5:R$104,$X27)-求节点(节奏总纲!P$4:P$113,R$5:R$104,$X26)</f>
        <v>7347152.0257540047</v>
      </c>
      <c r="Z27" s="4">
        <f>求节点(节奏总纲!Q$4:Q$113,S$5:S$104,$X27)-求节点(节奏总纲!Q$4:Q$113,S$5:S$104,$X26)</f>
        <v>8250807.8150736094</v>
      </c>
      <c r="AA27" s="4">
        <f>求节点(节奏总纲!R$4:R$113,T$5:T$104,$X27)-求节点(节奏总纲!R$4:R$113,T$5:T$104,$X26)</f>
        <v>9460350.0994331837</v>
      </c>
      <c r="AB27" s="4">
        <f>求节点(节奏总纲!S$4:S$113,U$5:U$104,$X27)-求节点(节奏总纲!S$4:S$113,U$5:U$104,$X26)</f>
        <v>11530272.716317236</v>
      </c>
      <c r="AC27" s="4">
        <f>求节点(节奏总纲!T$4:T$113,V$5:V$104,$X27)-求节点(节奏总纲!T$4:T$113,V$5:V$104,$X26)</f>
        <v>19878435.336781561</v>
      </c>
      <c r="AF27" s="20">
        <v>23</v>
      </c>
      <c r="AG27" s="4">
        <f>'[1]功能-采集'!BX27</f>
        <v>0</v>
      </c>
      <c r="AH27" s="4">
        <f>'[1]功能-采集'!BY27</f>
        <v>0</v>
      </c>
      <c r="AI27" s="4">
        <f>'[1]功能-采集'!BZ27</f>
        <v>0</v>
      </c>
      <c r="AJ27" s="4">
        <f>'[1]功能-采集'!CA27</f>
        <v>0</v>
      </c>
      <c r="AK27" s="4">
        <f>'[1]功能-采集'!CB27</f>
        <v>0</v>
      </c>
      <c r="AM27" s="8">
        <v>23</v>
      </c>
      <c r="AN27" s="4">
        <f>求节点(节奏总纲!P$4:P$113,AG$5:AG$104,$AM27)-求节点(节奏总纲!P$4:P$113,AG$5:AG$104,$AM26)</f>
        <v>0</v>
      </c>
      <c r="AO27" s="4">
        <f>求节点(节奏总纲!Q$4:Q$113,AH$5:AH$104,$AM27)-求节点(节奏总纲!Q$4:Q$113,AH$5:AH$104,$AM26)</f>
        <v>0</v>
      </c>
      <c r="AP27" s="4">
        <f>求节点(节奏总纲!R$4:R$113,AI$5:AI$104,$AM27)-求节点(节奏总纲!R$4:R$113,AI$5:AI$104,$AM26)</f>
        <v>240136.02275478869</v>
      </c>
      <c r="AQ27" s="4">
        <f>求节点(节奏总纲!S$4:S$113,AJ$5:AJ$104,$AM27)-求节点(节奏总纲!S$4:S$113,AJ$5:AJ$104,$AM26)</f>
        <v>1853747.3132618973</v>
      </c>
      <c r="AR27" s="4">
        <f>求节点(节奏总纲!T$4:T$113,AK$5:AK$104,$AM27)-求节点(节奏总纲!T$4:T$113,AK$5:AK$104,$AM26)</f>
        <v>4884221.8648752496</v>
      </c>
      <c r="AV27" s="3">
        <v>22</v>
      </c>
      <c r="AW27" s="3">
        <f>'[1]功能-行军令'!S25/节奏总纲!W25</f>
        <v>46</v>
      </c>
      <c r="AX27" s="3">
        <f>'[1]功能-行军令'!T25/节奏总纲!X25</f>
        <v>67.000000000000043</v>
      </c>
      <c r="AY27" s="3">
        <f>'[1]功能-行军令'!U25/节奏总纲!Y25</f>
        <v>90.999999999999943</v>
      </c>
      <c r="AZ27" s="3">
        <f>'[1]功能-行军令'!V25/节奏总纲!Z25</f>
        <v>103.00000000000014</v>
      </c>
      <c r="BA27" s="3">
        <f>'[1]功能-行军令'!W25/节奏总纲!AA25</f>
        <v>103</v>
      </c>
    </row>
    <row r="28" spans="2:53" x14ac:dyDescent="0.15">
      <c r="B28" s="8">
        <v>24</v>
      </c>
      <c r="C28" s="8">
        <f>[1]服务器生态!W45</f>
        <v>547.15192123824465</v>
      </c>
      <c r="D28" s="8">
        <f>[1]服务器生态!X45</f>
        <v>384.97366276175529</v>
      </c>
      <c r="E28" s="8">
        <f>[1]服务器生态!Y45</f>
        <v>36.088416000000002</v>
      </c>
      <c r="F28" s="8">
        <f>[1]服务器生态!Z45</f>
        <v>5.4697500000000012</v>
      </c>
      <c r="G28" s="8">
        <f>[1]服务器生态!AA45</f>
        <v>1.3162499999999999</v>
      </c>
      <c r="H28" s="8">
        <f>[1]服务器生态!AC45</f>
        <v>0.56118145768025096</v>
      </c>
      <c r="I28" s="8">
        <f>[1]服务器生态!AD45</f>
        <v>0.39484478231974901</v>
      </c>
      <c r="J28" s="8">
        <f>[1]服务器生态!AE45</f>
        <v>3.701376E-2</v>
      </c>
      <c r="K28" s="8">
        <f>[1]服务器生态!AF45</f>
        <v>5.6100000000000013E-3</v>
      </c>
      <c r="L28" s="8">
        <f>[1]服务器生态!AG45</f>
        <v>1.3499999999999999E-3</v>
      </c>
      <c r="M28" s="8">
        <f>[2]基础信息!$M27</f>
        <v>84.75</v>
      </c>
      <c r="N28" s="8">
        <f>[1]服务器生态!$P26</f>
        <v>3.8000000000000007</v>
      </c>
      <c r="Q28" s="20">
        <v>24</v>
      </c>
      <c r="R28" s="4">
        <f>'[1]功能-采集'!BS28</f>
        <v>6616259.4446170172</v>
      </c>
      <c r="S28" s="4">
        <f>'[1]功能-采集'!BT28</f>
        <v>5892489.4371662159</v>
      </c>
      <c r="T28" s="4">
        <f>'[1]功能-采集'!BU28</f>
        <v>5093428.5511987666</v>
      </c>
      <c r="U28" s="4">
        <f>'[1]功能-采集'!BV28</f>
        <v>4226027.0386127131</v>
      </c>
      <c r="V28" s="4">
        <f>'[1]功能-采集'!BW28</f>
        <v>3015515.3993983865</v>
      </c>
      <c r="X28" s="8">
        <v>24</v>
      </c>
      <c r="Y28" s="4">
        <f>求节点(节奏总纲!P$4:P$113,R$5:R$104,$X28)-求节点(节奏总纲!P$4:P$113,R$5:R$104,$X27)</f>
        <v>7557776.4337840676</v>
      </c>
      <c r="Z28" s="4">
        <f>求节点(节奏总纲!Q$4:Q$113,S$5:S$104,$X28)-求节点(节奏总纲!Q$4:Q$113,S$5:S$104,$X27)</f>
        <v>8429295.4582792521</v>
      </c>
      <c r="AA28" s="4">
        <f>求节点(节奏总纲!R$4:R$113,T$5:T$104,$X28)-求节点(节奏总纲!R$4:R$113,T$5:T$104,$X27)</f>
        <v>9503845.0716109872</v>
      </c>
      <c r="AB28" s="4">
        <f>求节点(节奏总纲!S$4:S$113,U$5:U$104,$X28)-求节点(节奏总纲!S$4:S$113,U$5:U$104,$X27)</f>
        <v>11589299.272528827</v>
      </c>
      <c r="AC28" s="4">
        <f>求节点(节奏总纲!T$4:T$113,V$5:V$104,$X28)-求节点(节奏总纲!T$4:T$113,V$5:V$104,$X27)</f>
        <v>20293488.221395493</v>
      </c>
      <c r="AF28" s="20">
        <v>24</v>
      </c>
      <c r="AG28" s="4">
        <f>'[1]功能-采集'!BX28</f>
        <v>0</v>
      </c>
      <c r="AH28" s="4">
        <f>'[1]功能-采集'!BY28</f>
        <v>0</v>
      </c>
      <c r="AI28" s="4">
        <f>'[1]功能-采集'!BZ28</f>
        <v>0</v>
      </c>
      <c r="AJ28" s="4">
        <f>'[1]功能-采集'!CA28</f>
        <v>0</v>
      </c>
      <c r="AK28" s="4">
        <f>'[1]功能-采集'!CB28</f>
        <v>0</v>
      </c>
      <c r="AM28" s="8">
        <v>24</v>
      </c>
      <c r="AN28" s="4">
        <f>求节点(节奏总纲!P$4:P$113,AG$5:AG$104,$AM28)-求节点(节奏总纲!P$4:P$113,AG$5:AG$104,$AM27)</f>
        <v>0</v>
      </c>
      <c r="AO28" s="4">
        <f>求节点(节奏总纲!Q$4:Q$113,AH$5:AH$104,$AM28)-求节点(节奏总纲!Q$4:Q$113,AH$5:AH$104,$AM27)</f>
        <v>0</v>
      </c>
      <c r="AP28" s="4">
        <f>求节点(节奏总纲!R$4:R$113,AI$5:AI$104,$AM28)-求节点(节奏总纲!R$4:R$113,AI$5:AI$104,$AM27)</f>
        <v>300398.71635066357</v>
      </c>
      <c r="AQ28" s="4">
        <f>求节点(节奏总纲!S$4:S$113,AJ$5:AJ$104,$AM28)-求节点(节奏总纲!S$4:S$113,AJ$5:AJ$104,$AM27)</f>
        <v>2126301.4604134532</v>
      </c>
      <c r="AR28" s="4">
        <f>求节点(节奏总纲!T$4:T$113,AK$5:AK$104,$AM28)-求节点(节奏总纲!T$4:T$113,AK$5:AK$104,$AM27)</f>
        <v>5000774.5990873724</v>
      </c>
      <c r="AV28" s="3">
        <v>23</v>
      </c>
      <c r="AW28" s="3">
        <f>'[1]功能-行军令'!S26/节奏总纲!W26</f>
        <v>46.000000000000021</v>
      </c>
      <c r="AX28" s="3">
        <f>'[1]功能-行军令'!T26/节奏总纲!X26</f>
        <v>66.999999999999929</v>
      </c>
      <c r="AY28" s="3">
        <f>'[1]功能-行军令'!U26/节奏总纲!Y26</f>
        <v>91.000000000000085</v>
      </c>
      <c r="AZ28" s="3">
        <f>'[1]功能-行军令'!V26/节奏总纲!Z26</f>
        <v>103</v>
      </c>
      <c r="BA28" s="3">
        <f>'[1]功能-行军令'!W26/节奏总纲!AA26</f>
        <v>102.99999999999999</v>
      </c>
    </row>
    <row r="29" spans="2:53" x14ac:dyDescent="0.15">
      <c r="B29" s="8">
        <v>25</v>
      </c>
      <c r="C29" s="8">
        <f>[1]服务器生态!W46</f>
        <v>529.26342672413818</v>
      </c>
      <c r="D29" s="8">
        <f>[1]服务器生态!X46</f>
        <v>378.87249007586189</v>
      </c>
      <c r="E29" s="8">
        <f>[1]服务器生态!Y46</f>
        <v>35.206483200000001</v>
      </c>
      <c r="F29" s="8">
        <f>[1]服务器生态!Z46</f>
        <v>5.360850000000001</v>
      </c>
      <c r="G29" s="8">
        <f>[1]服务器生态!AA46</f>
        <v>1.2967499999999998</v>
      </c>
      <c r="H29" s="8">
        <f>[1]服务器生态!AC46</f>
        <v>0.55711939655172438</v>
      </c>
      <c r="I29" s="8">
        <f>[1]服务器生态!AD46</f>
        <v>0.39881314744827567</v>
      </c>
      <c r="J29" s="8">
        <f>[1]服务器生态!AE46</f>
        <v>3.7059455999999998E-2</v>
      </c>
      <c r="K29" s="8">
        <f>[1]服务器生态!AF46</f>
        <v>5.6430000000000013E-3</v>
      </c>
      <c r="L29" s="8">
        <f>[1]服务器生态!AG46</f>
        <v>1.3649999999999999E-3</v>
      </c>
      <c r="M29" s="8">
        <f>[2]基础信息!$M28</f>
        <v>85.166666666666671</v>
      </c>
      <c r="N29" s="8">
        <f>[1]服务器生态!$P27</f>
        <v>3.7500000000000009</v>
      </c>
      <c r="Q29" s="20">
        <v>25</v>
      </c>
      <c r="R29" s="4">
        <f>'[1]功能-采集'!BS29</f>
        <v>7680791.3217316158</v>
      </c>
      <c r="S29" s="4">
        <f>'[1]功能-采集'!BT29</f>
        <v>6860851.2015336491</v>
      </c>
      <c r="T29" s="4">
        <f>'[1]功能-采集'!BU29</f>
        <v>5949645.8784585241</v>
      </c>
      <c r="U29" s="4">
        <f>'[1]功能-采集'!BV29</f>
        <v>4915877.6128451573</v>
      </c>
      <c r="V29" s="4">
        <f>'[1]功能-采集'!BW29</f>
        <v>3483160.9229043187</v>
      </c>
      <c r="X29" s="8">
        <v>25</v>
      </c>
      <c r="Y29" s="4">
        <f>求节点(节奏总纲!P$4:P$113,R$5:R$104,$X29)-求节点(节奏总纲!P$4:P$113,R$5:R$104,$X28)</f>
        <v>7630830.2896825373</v>
      </c>
      <c r="Z29" s="4">
        <f>求节点(节奏总纲!Q$4:Q$113,S$5:S$104,$X29)-求节点(节奏总纲!Q$4:Q$113,S$5:S$104,$X28)</f>
        <v>8561336.9170413911</v>
      </c>
      <c r="AA29" s="4">
        <f>求节点(节奏总纲!R$4:R$113,T$5:T$104,$X29)-求节点(节奏总纲!R$4:R$113,T$5:T$104,$X28)</f>
        <v>9583344.3755182326</v>
      </c>
      <c r="AB29" s="4">
        <f>求节点(节奏总纲!S$4:S$113,U$5:U$104,$X29)-求节点(节奏总纲!S$4:S$113,U$5:U$104,$X28)</f>
        <v>11617448.067489982</v>
      </c>
      <c r="AC29" s="4">
        <f>求节点(节奏总纲!T$4:T$113,V$5:V$104,$X29)-求节点(节奏总纲!T$4:T$113,V$5:V$104,$X28)</f>
        <v>20682696.975433707</v>
      </c>
      <c r="AF29" s="20">
        <v>25</v>
      </c>
      <c r="AG29" s="4">
        <f>'[1]功能-采集'!BX29</f>
        <v>0</v>
      </c>
      <c r="AH29" s="4">
        <f>'[1]功能-采集'!BY29</f>
        <v>0</v>
      </c>
      <c r="AI29" s="4">
        <f>'[1]功能-采集'!BZ29</f>
        <v>0</v>
      </c>
      <c r="AJ29" s="4">
        <f>'[1]功能-采集'!CA29</f>
        <v>0</v>
      </c>
      <c r="AK29" s="4">
        <f>'[1]功能-采集'!CB29</f>
        <v>0</v>
      </c>
      <c r="AM29" s="8">
        <v>25</v>
      </c>
      <c r="AN29" s="4">
        <f>求节点(节奏总纲!P$4:P$113,AG$5:AG$104,$AM29)-求节点(节奏总纲!P$4:P$113,AG$5:AG$104,$AM28)</f>
        <v>0</v>
      </c>
      <c r="AO29" s="4">
        <f>求节点(节奏总纲!Q$4:Q$113,AH$5:AH$104,$AM29)-求节点(节奏总纲!Q$4:Q$113,AH$5:AH$104,$AM28)</f>
        <v>0</v>
      </c>
      <c r="AP29" s="4">
        <f>求节点(节奏总纲!R$4:R$113,AI$5:AI$104,$AM29)-求节点(节奏总纲!R$4:R$113,AI$5:AI$104,$AM28)</f>
        <v>415849.53176421393</v>
      </c>
      <c r="AQ29" s="4">
        <f>求节点(节奏总纲!S$4:S$113,AJ$5:AJ$104,$AM29)-求节点(节奏总纲!S$4:S$113,AJ$5:AJ$104,$AM28)</f>
        <v>2269586.7163253035</v>
      </c>
      <c r="AR29" s="4">
        <f>求节点(节奏总纲!T$4:T$113,AK$5:AK$104,$AM29)-求节点(节奏总纲!T$4:T$113,AK$5:AK$104,$AM28)</f>
        <v>5112907.8868712932</v>
      </c>
      <c r="AV29" s="3">
        <v>24</v>
      </c>
      <c r="AW29" s="3">
        <f>'[1]功能-行军令'!S27/节奏总纲!W27</f>
        <v>45.999999999999943</v>
      </c>
      <c r="AX29" s="3">
        <f>'[1]功能-行军令'!T27/节奏总纲!X27</f>
        <v>67</v>
      </c>
      <c r="AY29" s="3">
        <f>'[1]功能-行军令'!U27/节奏总纲!Y27</f>
        <v>90.999999999999972</v>
      </c>
      <c r="AZ29" s="3">
        <f>'[1]功能-行军令'!V27/节奏总纲!Z27</f>
        <v>102.99999999999991</v>
      </c>
      <c r="BA29" s="3">
        <f>'[1]功能-行军令'!W27/节奏总纲!AA27</f>
        <v>102.99999999999997</v>
      </c>
    </row>
    <row r="30" spans="2:53" x14ac:dyDescent="0.15">
      <c r="B30" s="8">
        <v>26</v>
      </c>
      <c r="C30" s="8">
        <f>[1]服务器生态!W47</f>
        <v>511.57803526645785</v>
      </c>
      <c r="D30" s="8">
        <f>[1]服务器生态!X47</f>
        <v>372.57289913354214</v>
      </c>
      <c r="E30" s="8">
        <f>[1]服务器生态!Y47</f>
        <v>34.322265600000001</v>
      </c>
      <c r="F30" s="8">
        <f>[1]服务器生态!Z47</f>
        <v>5.2503000000000011</v>
      </c>
      <c r="G30" s="8">
        <f>[1]服务器生态!AA47</f>
        <v>1.2765</v>
      </c>
      <c r="H30" s="8">
        <f>[1]服务器生态!AC47</f>
        <v>0.55305733542319768</v>
      </c>
      <c r="I30" s="8">
        <f>[1]服务器生态!AD47</f>
        <v>0.40278151257680228</v>
      </c>
      <c r="J30" s="8">
        <f>[1]服务器生态!AE47</f>
        <v>3.7105152000000002E-2</v>
      </c>
      <c r="K30" s="8">
        <f>[1]服务器生态!AF47</f>
        <v>5.6760000000000014E-3</v>
      </c>
      <c r="L30" s="8">
        <f>[1]服务器生态!AG47</f>
        <v>1.3799999999999999E-3</v>
      </c>
      <c r="M30" s="8">
        <f>[2]基础信息!$M29</f>
        <v>85.583333333333329</v>
      </c>
      <c r="N30" s="8">
        <f>[1]服务器生态!$P28</f>
        <v>3.7000000000000011</v>
      </c>
      <c r="Q30" s="20">
        <v>26</v>
      </c>
      <c r="R30" s="4">
        <f>'[1]功能-采集'!BS30</f>
        <v>8874834.5127286352</v>
      </c>
      <c r="S30" s="4">
        <f>'[1]功能-采集'!BT30</f>
        <v>7940714.1704643983</v>
      </c>
      <c r="T30" s="4">
        <f>'[1]功能-采集'!BU30</f>
        <v>6904792.1092950907</v>
      </c>
      <c r="U30" s="4">
        <f>'[1]功能-采集'!BV30</f>
        <v>5682184.1639490565</v>
      </c>
      <c r="V30" s="4">
        <f>'[1]功能-采集'!BW30</f>
        <v>4010639.8275436829</v>
      </c>
      <c r="X30" s="8">
        <v>26</v>
      </c>
      <c r="Y30" s="4">
        <f>求节点(节奏总纲!P$4:P$113,R$5:R$104,$X30)-求节点(节奏总纲!P$4:P$113,R$5:R$104,$X29)</f>
        <v>7918319.7673307359</v>
      </c>
      <c r="Z30" s="4">
        <f>求节点(节奏总纲!Q$4:Q$113,S$5:S$104,$X30)-求节点(节奏总纲!Q$4:Q$113,S$5:S$104,$X29)</f>
        <v>8642398.0950081348</v>
      </c>
      <c r="AA30" s="4">
        <f>求节点(节奏总纲!R$4:R$113,T$5:T$104,$X30)-求节点(节奏总纲!R$4:R$113,T$5:T$104,$X29)</f>
        <v>9619152.7191522121</v>
      </c>
      <c r="AB30" s="4">
        <f>求节点(节奏总纲!S$4:S$113,U$5:U$104,$X30)-求节点(节奏总纲!S$4:S$113,U$5:U$104,$X29)</f>
        <v>11667441.419268399</v>
      </c>
      <c r="AC30" s="4">
        <f>求节点(节奏总纲!T$4:T$113,V$5:V$104,$X30)-求节点(节奏总纲!T$4:T$113,V$5:V$104,$X29)</f>
        <v>20888819.956072986</v>
      </c>
      <c r="AF30" s="20">
        <v>26</v>
      </c>
      <c r="AG30" s="4">
        <f>'[1]功能-采集'!BX30</f>
        <v>0</v>
      </c>
      <c r="AH30" s="4">
        <f>'[1]功能-采集'!BY30</f>
        <v>0</v>
      </c>
      <c r="AI30" s="4">
        <f>'[1]功能-采集'!BZ30</f>
        <v>0</v>
      </c>
      <c r="AJ30" s="4">
        <f>'[1]功能-采集'!CA30</f>
        <v>0</v>
      </c>
      <c r="AK30" s="4">
        <f>'[1]功能-采集'!CB30</f>
        <v>0</v>
      </c>
      <c r="AM30" s="8">
        <v>26</v>
      </c>
      <c r="AN30" s="4">
        <f>求节点(节奏总纲!P$4:P$113,AG$5:AG$104,$AM30)-求节点(节奏总纲!P$4:P$113,AG$5:AG$104,$AM29)</f>
        <v>0</v>
      </c>
      <c r="AO30" s="4">
        <f>求节点(节奏总纲!Q$4:Q$113,AH$5:AH$104,$AM30)-求节点(节奏总纲!Q$4:Q$113,AH$5:AH$104,$AM29)</f>
        <v>102977.73878805758</v>
      </c>
      <c r="AP30" s="4">
        <f>求节点(节奏总纲!R$4:R$113,AI$5:AI$104,$AM30)-求节点(节奏总纲!R$4:R$113,AI$5:AI$104,$AM29)</f>
        <v>477382.51949441247</v>
      </c>
      <c r="AQ30" s="4">
        <f>求节点(节奏总纲!S$4:S$113,AJ$5:AJ$104,$AM30)-求节点(节奏总纲!S$4:S$113,AJ$5:AJ$104,$AM29)</f>
        <v>2635882.4165662806</v>
      </c>
      <c r="AR30" s="4">
        <f>求节点(节奏总纲!T$4:T$113,AK$5:AK$104,$AM30)-求节点(节奏总纲!T$4:T$113,AK$5:AK$104,$AM29)</f>
        <v>5172334.4515307918</v>
      </c>
      <c r="AV30" s="3">
        <v>25</v>
      </c>
      <c r="AW30" s="3">
        <f>'[1]功能-行军令'!S28/节奏总纲!W28</f>
        <v>46.000000000000043</v>
      </c>
      <c r="AX30" s="3">
        <f>'[1]功能-行军令'!T28/节奏总纲!X28</f>
        <v>67.000000000000071</v>
      </c>
      <c r="AY30" s="3">
        <f>'[1]功能-行军令'!U28/节奏总纲!Y28</f>
        <v>90.999999999999943</v>
      </c>
      <c r="AZ30" s="3">
        <f>'[1]功能-行军令'!V28/节奏总纲!Z28</f>
        <v>103</v>
      </c>
      <c r="BA30" s="3">
        <f>'[1]功能-行军令'!W28/节奏总纲!AA28</f>
        <v>103.00000000000001</v>
      </c>
    </row>
    <row r="31" spans="2:53" x14ac:dyDescent="0.15">
      <c r="B31" s="8">
        <v>27</v>
      </c>
      <c r="C31" s="8">
        <f>[1]服务器生态!W48</f>
        <v>494.09574686520398</v>
      </c>
      <c r="D31" s="8">
        <f>[1]服务器生态!X48</f>
        <v>366.07488993479603</v>
      </c>
      <c r="E31" s="8">
        <f>[1]服务器生态!Y48</f>
        <v>33.435763199999997</v>
      </c>
      <c r="F31" s="8">
        <f>[1]服务器生态!Z48</f>
        <v>5.1381000000000014</v>
      </c>
      <c r="G31" s="8">
        <f>[1]服务器生态!AA48</f>
        <v>1.2555000000000001</v>
      </c>
      <c r="H31" s="8">
        <f>[1]服务器生态!AC48</f>
        <v>0.5489952742946711</v>
      </c>
      <c r="I31" s="8">
        <f>[1]服务器生态!AD48</f>
        <v>0.40674987770532894</v>
      </c>
      <c r="J31" s="8">
        <f>[1]服务器生态!AE48</f>
        <v>3.7150848E-2</v>
      </c>
      <c r="K31" s="8">
        <f>[1]服务器生态!AF48</f>
        <v>5.7090000000000014E-3</v>
      </c>
      <c r="L31" s="8">
        <f>[1]服务器生态!AG48</f>
        <v>1.395E-3</v>
      </c>
      <c r="M31" s="8">
        <f>[2]基础信息!$M30</f>
        <v>86</v>
      </c>
      <c r="N31" s="8">
        <f>[1]服务器生态!$P29</f>
        <v>3.6500000000000012</v>
      </c>
      <c r="Q31" s="20">
        <v>27</v>
      </c>
      <c r="R31" s="4">
        <f>'[1]功能-采集'!BS31</f>
        <v>10213142.210830316</v>
      </c>
      <c r="S31" s="4">
        <f>'[1]功能-采集'!BT31</f>
        <v>9150290.760403892</v>
      </c>
      <c r="T31" s="4">
        <f>'[1]功能-采集'!BU31</f>
        <v>7970768.4011070244</v>
      </c>
      <c r="U31" s="4">
        <f>'[1]功能-采集'!BV31</f>
        <v>6559820.3832207154</v>
      </c>
      <c r="V31" s="4">
        <f>'[1]功能-采集'!BW31</f>
        <v>4610754.7384083606</v>
      </c>
      <c r="X31" s="8">
        <v>27</v>
      </c>
      <c r="Y31" s="4">
        <f>求节点(节奏总纲!P$4:P$113,R$5:R$104,$X31)-求节点(节奏总纲!P$4:P$113,R$5:R$104,$X30)</f>
        <v>7960813.0421952307</v>
      </c>
      <c r="Z31" s="4">
        <f>求节点(节奏总纲!Q$4:Q$113,S$5:S$104,$X31)-求节点(节奏总纲!Q$4:Q$113,S$5:S$104,$X30)</f>
        <v>8658560.3540311158</v>
      </c>
      <c r="AA31" s="4">
        <f>求节点(节奏总纲!R$4:R$113,T$5:T$104,$X31)-求节点(节奏总纲!R$4:R$113,T$5:T$104,$X30)</f>
        <v>9674356.1310319304</v>
      </c>
      <c r="AB31" s="4">
        <f>求节点(节奏总纲!S$4:S$113,U$5:U$104,$X31)-求节点(节奏总纲!S$4:S$113,U$5:U$104,$X30)</f>
        <v>12197558.372279584</v>
      </c>
      <c r="AC31" s="4">
        <f>求节点(节奏总纲!T$4:T$113,V$5:V$104,$X31)-求节点(节奏总纲!T$4:T$113,V$5:V$104,$X30)</f>
        <v>21493872.601977766</v>
      </c>
      <c r="AF31" s="20">
        <v>27</v>
      </c>
      <c r="AG31" s="4">
        <f>'[1]功能-采集'!BX31</f>
        <v>0</v>
      </c>
      <c r="AH31" s="4">
        <f>'[1]功能-采集'!BY31</f>
        <v>0</v>
      </c>
      <c r="AI31" s="4">
        <f>'[1]功能-采集'!BZ31</f>
        <v>0</v>
      </c>
      <c r="AJ31" s="4">
        <f>'[1]功能-采集'!CA31</f>
        <v>0</v>
      </c>
      <c r="AK31" s="4">
        <f>'[1]功能-采集'!CB31</f>
        <v>0</v>
      </c>
      <c r="AM31" s="8">
        <v>27</v>
      </c>
      <c r="AN31" s="4">
        <f>求节点(节奏总纲!P$4:P$113,AG$5:AG$104,$AM31)-求节点(节奏总纲!P$4:P$113,AG$5:AG$104,$AM30)</f>
        <v>0</v>
      </c>
      <c r="AO31" s="4">
        <f>求节点(节奏总纲!Q$4:Q$113,AH$5:AH$104,$AM31)-求节点(节奏总纲!Q$4:Q$113,AH$5:AH$104,$AM30)</f>
        <v>123509.79777908523</v>
      </c>
      <c r="AP31" s="4">
        <f>求节点(节奏总纲!R$4:R$113,AI$5:AI$104,$AM31)-求节点(节奏总纲!R$4:R$113,AI$5:AI$104,$AM30)</f>
        <v>572243.95459953323</v>
      </c>
      <c r="AQ31" s="4">
        <f>求节点(节奏总纲!S$4:S$113,AJ$5:AJ$104,$AM31)-求节点(节奏总纲!S$4:S$113,AJ$5:AJ$104,$AM30)</f>
        <v>2794957.5755327567</v>
      </c>
      <c r="AR31" s="4">
        <f>求节点(节奏总纲!T$4:T$113,AK$5:AK$104,$AM31)-求节点(节奏总纲!T$4:T$113,AK$5:AK$104,$AM30)</f>
        <v>5353080.0245770141</v>
      </c>
      <c r="AV31" s="3">
        <v>26</v>
      </c>
      <c r="AW31" s="3">
        <f>'[1]功能-行军令'!S29/节奏总纲!W29</f>
        <v>45.999999999999957</v>
      </c>
      <c r="AX31" s="3">
        <f>'[1]功能-行军令'!T29/节奏总纲!X29</f>
        <v>66.999999999999929</v>
      </c>
      <c r="AY31" s="3">
        <f>'[1]功能-行军令'!U29/节奏总纲!Y29</f>
        <v>90.999999999999986</v>
      </c>
      <c r="AZ31" s="3">
        <f>'[1]功能-行军令'!V29/节奏总纲!Z29</f>
        <v>103</v>
      </c>
      <c r="BA31" s="3">
        <f>'[1]功能-行军令'!W29/节奏总纲!AA29</f>
        <v>103.00000000000007</v>
      </c>
    </row>
    <row r="32" spans="2:53" x14ac:dyDescent="0.15">
      <c r="B32" s="8">
        <v>28</v>
      </c>
      <c r="C32" s="8">
        <f>[1]服务器生态!W49</f>
        <v>476.81656152037635</v>
      </c>
      <c r="D32" s="8">
        <f>[1]服务器生态!X49</f>
        <v>359.37846247962364</v>
      </c>
      <c r="E32" s="8">
        <f>[1]服务器生态!Y49</f>
        <v>32.546976000000001</v>
      </c>
      <c r="F32" s="8">
        <f>[1]服务器生态!Z49</f>
        <v>5.0242500000000012</v>
      </c>
      <c r="G32" s="8">
        <f>[1]服务器生态!AA49</f>
        <v>1.2337499999999999</v>
      </c>
      <c r="H32" s="8">
        <f>[1]服务器生态!AC49</f>
        <v>0.5449332131661444</v>
      </c>
      <c r="I32" s="8">
        <f>[1]服务器生态!AD49</f>
        <v>0.41071824283385561</v>
      </c>
      <c r="J32" s="8">
        <f>[1]服务器生态!AE49</f>
        <v>3.7196543999999998E-2</v>
      </c>
      <c r="K32" s="8">
        <f>[1]服务器生态!AF49</f>
        <v>5.7420000000000014E-3</v>
      </c>
      <c r="L32" s="8">
        <f>[1]服务器生态!AG49</f>
        <v>1.4099999999999998E-3</v>
      </c>
      <c r="M32" s="8">
        <f>[2]基础信息!$M31</f>
        <v>86.367647058823522</v>
      </c>
      <c r="N32" s="8">
        <f>[1]服务器生态!$P30</f>
        <v>3.6000000000000014</v>
      </c>
      <c r="Q32" s="20">
        <v>28</v>
      </c>
      <c r="R32" s="4">
        <f>'[1]功能-采集'!BS32</f>
        <v>11712362.942583572</v>
      </c>
      <c r="S32" s="4">
        <f>'[1]功能-采集'!BT32</f>
        <v>10493969.609998016</v>
      </c>
      <c r="T32" s="4">
        <f>'[1]功能-采集'!BU32</f>
        <v>9133931.1180181634</v>
      </c>
      <c r="U32" s="4">
        <f>'[1]功能-采集'!BV32</f>
        <v>7557761.8386628125</v>
      </c>
      <c r="V32" s="4">
        <f>'[1]功能-采集'!BW32</f>
        <v>5313516.9303570157</v>
      </c>
      <c r="X32" s="8">
        <v>28</v>
      </c>
      <c r="Y32" s="4">
        <f>求节点(节奏总纲!P$4:P$113,R$5:R$104,$X32)-求节点(节奏总纲!P$4:P$113,R$5:R$104,$X31)</f>
        <v>8216765.3746945858</v>
      </c>
      <c r="Z32" s="4">
        <f>求节点(节奏总纲!Q$4:Q$113,S$5:S$104,$X32)-求节点(节奏总纲!Q$4:Q$113,S$5:S$104,$X31)</f>
        <v>8744319.6952614486</v>
      </c>
      <c r="AA32" s="4">
        <f>求节点(节奏总纲!R$4:R$113,T$5:T$104,$X32)-求节点(节奏总纲!R$4:R$113,T$5:T$104,$X31)</f>
        <v>9707976.6167393029</v>
      </c>
      <c r="AB32" s="4">
        <f>求节点(节奏总纲!S$4:S$113,U$5:U$104,$X32)-求节点(节奏总纲!S$4:S$113,U$5:U$104,$X31)</f>
        <v>13248521.822860926</v>
      </c>
      <c r="AC32" s="4">
        <f>求节点(节奏总纲!T$4:T$113,V$5:V$104,$X32)-求节点(节奏总纲!T$4:T$113,V$5:V$104,$X31)</f>
        <v>21586663.332490623</v>
      </c>
      <c r="AF32" s="20">
        <v>28</v>
      </c>
      <c r="AG32" s="4">
        <f>'[1]功能-采集'!BX32</f>
        <v>0</v>
      </c>
      <c r="AH32" s="4">
        <f>'[1]功能-采集'!BY32</f>
        <v>0</v>
      </c>
      <c r="AI32" s="4">
        <f>'[1]功能-采集'!BZ32</f>
        <v>0</v>
      </c>
      <c r="AJ32" s="4">
        <f>'[1]功能-采集'!CA32</f>
        <v>0</v>
      </c>
      <c r="AK32" s="4">
        <f>'[1]功能-采集'!CB32</f>
        <v>0</v>
      </c>
      <c r="AM32" s="8">
        <v>28</v>
      </c>
      <c r="AN32" s="4">
        <f>求节点(节奏总纲!P$4:P$113,AG$5:AG$104,$AM32)-求节点(节奏总纲!P$4:P$113,AG$5:AG$104,$AM31)</f>
        <v>0</v>
      </c>
      <c r="AO32" s="4">
        <f>求节点(节奏总纲!Q$4:Q$113,AH$5:AH$104,$AM32)-求节点(节奏总纲!Q$4:Q$113,AH$5:AH$104,$AM31)</f>
        <v>250234.76540791697</v>
      </c>
      <c r="AP32" s="4">
        <f>求节点(节奏总纲!R$4:R$113,AI$5:AI$104,$AM32)-求节点(节奏总纲!R$4:R$113,AI$5:AI$104,$AM31)</f>
        <v>887328.94837589283</v>
      </c>
      <c r="AQ32" s="4">
        <f>求节点(节奏总纲!S$4:S$113,AJ$5:AJ$104,$AM32)-求节点(节奏总纲!S$4:S$113,AJ$5:AJ$104,$AM31)</f>
        <v>3110326.0560530461</v>
      </c>
      <c r="AR32" s="4">
        <f>求节点(节奏总纲!T$4:T$113,AK$5:AK$104,$AM32)-求节点(节奏总纲!T$4:T$113,AK$5:AK$104,$AM31)</f>
        <v>5380999.8327039033</v>
      </c>
      <c r="AV32" s="3">
        <v>27</v>
      </c>
      <c r="AW32" s="3">
        <f>'[1]功能-行军令'!S30/节奏总纲!W30</f>
        <v>46.000000000000007</v>
      </c>
      <c r="AX32" s="3">
        <f>'[1]功能-行军令'!T30/节奏总纲!X30</f>
        <v>67.000000000000043</v>
      </c>
      <c r="AY32" s="3">
        <f>'[1]功能-行军令'!U30/节奏总纲!Y30</f>
        <v>91.000000000000142</v>
      </c>
      <c r="AZ32" s="3">
        <f>'[1]功能-行军令'!V30/节奏总纲!Z30</f>
        <v>102.9999999999999</v>
      </c>
      <c r="BA32" s="3">
        <f>'[1]功能-行军令'!W30/节奏总纲!AA30</f>
        <v>103.00000000000001</v>
      </c>
    </row>
    <row r="33" spans="2:53" x14ac:dyDescent="0.15">
      <c r="B33" s="8">
        <v>29</v>
      </c>
      <c r="C33" s="8">
        <f>[1]服务器生态!W50</f>
        <v>459.74047923197509</v>
      </c>
      <c r="D33" s="8">
        <f>[1]服务器生态!X50</f>
        <v>352.48361676802483</v>
      </c>
      <c r="E33" s="8">
        <f>[1]服务器生态!Y50</f>
        <v>31.655904</v>
      </c>
      <c r="F33" s="8">
        <f>[1]服务器生态!Z50</f>
        <v>4.9087500000000004</v>
      </c>
      <c r="G33" s="8">
        <f>[1]服务器生态!AA50</f>
        <v>1.2112499999999997</v>
      </c>
      <c r="H33" s="8">
        <f>[1]服务器生态!AC50</f>
        <v>0.54087115203761782</v>
      </c>
      <c r="I33" s="8">
        <f>[1]服务器生态!AD50</f>
        <v>0.41468660796238221</v>
      </c>
      <c r="J33" s="8">
        <f>[1]服务器生态!AE50</f>
        <v>3.7242240000000003E-2</v>
      </c>
      <c r="K33" s="8">
        <f>[1]服务器生态!AF50</f>
        <v>5.7750000000000015E-3</v>
      </c>
      <c r="L33" s="8">
        <f>[1]服务器生态!AG50</f>
        <v>1.4249999999999998E-3</v>
      </c>
      <c r="M33" s="8">
        <f>[2]基础信息!$M32</f>
        <v>86.735294117647058</v>
      </c>
      <c r="N33" s="8">
        <f>[1]服务器生态!$P31</f>
        <v>3.5500000000000016</v>
      </c>
      <c r="Q33" s="20">
        <v>29</v>
      </c>
      <c r="R33" s="4">
        <f>'[1]功能-采集'!BS33</f>
        <v>13388440.833765216</v>
      </c>
      <c r="S33" s="4">
        <f>'[1]功能-采集'!BT33</f>
        <v>12027956.297086237</v>
      </c>
      <c r="T33" s="4">
        <f>'[1]功能-采集'!BU33</f>
        <v>10532376.45412446</v>
      </c>
      <c r="U33" s="4">
        <f>'[1]功能-采集'!BV33</f>
        <v>8784407.7603774499</v>
      </c>
      <c r="V33" s="4">
        <f>'[1]功能-采集'!BW33</f>
        <v>6141115.0460263407</v>
      </c>
      <c r="X33" s="8">
        <v>29</v>
      </c>
      <c r="Y33" s="4">
        <f>求节点(节奏总纲!P$4:P$113,R$5:R$104,$X33)-求节点(节奏总纲!P$4:P$113,R$5:R$104,$X32)</f>
        <v>8230349.8695180416</v>
      </c>
      <c r="Z33" s="4">
        <f>求节点(节奏总纲!Q$4:Q$113,S$5:S$104,$X33)-求节点(节奏总纲!Q$4:Q$113,S$5:S$104,$X32)</f>
        <v>8753486.2624709904</v>
      </c>
      <c r="AA33" s="4">
        <f>求节点(节奏总纲!R$4:R$113,T$5:T$104,$X33)-求节点(节奏总纲!R$4:R$113,T$5:T$104,$X32)</f>
        <v>9754460.7942868769</v>
      </c>
      <c r="AB33" s="4">
        <f>求节点(节奏总纲!S$4:S$113,U$5:U$104,$X33)-求节点(节奏总纲!S$4:S$113,U$5:U$104,$X32)</f>
        <v>13444710.910468996</v>
      </c>
      <c r="AC33" s="4">
        <f>求节点(节奏总纲!T$4:T$113,V$5:V$104,$X33)-求节点(节奏总纲!T$4:T$113,V$5:V$104,$X32)</f>
        <v>22117885.838291526</v>
      </c>
      <c r="AF33" s="20">
        <v>29</v>
      </c>
      <c r="AG33" s="4">
        <f>'[1]功能-采集'!BX33</f>
        <v>0</v>
      </c>
      <c r="AH33" s="4">
        <f>'[1]功能-采集'!BY33</f>
        <v>0</v>
      </c>
      <c r="AI33" s="4">
        <f>'[1]功能-采集'!BZ33</f>
        <v>0</v>
      </c>
      <c r="AJ33" s="4">
        <f>'[1]功能-采集'!CA33</f>
        <v>0</v>
      </c>
      <c r="AK33" s="4">
        <f>'[1]功能-采集'!CB33</f>
        <v>0</v>
      </c>
      <c r="AM33" s="8">
        <v>29</v>
      </c>
      <c r="AN33" s="4">
        <f>求节点(节奏总纲!P$4:P$113,AG$5:AG$104,$AM33)-求节点(节奏总纲!P$4:P$113,AG$5:AG$104,$AM32)</f>
        <v>17198.396657108486</v>
      </c>
      <c r="AO33" s="4">
        <f>求节点(节奏总纲!Q$4:Q$113,AH$5:AH$104,$AM33)-求节点(节奏总纲!Q$4:Q$113,AH$5:AH$104,$AM32)</f>
        <v>264857.16909771145</v>
      </c>
      <c r="AP33" s="4">
        <f>求节点(节奏总纲!R$4:R$113,AI$5:AI$104,$AM33)-求节点(节奏总纲!R$4:R$113,AI$5:AI$104,$AM32)</f>
        <v>1322970.0905274972</v>
      </c>
      <c r="AQ33" s="4">
        <f>求节点(节奏总纲!S$4:S$113,AJ$5:AJ$104,$AM33)-求节点(节奏总纲!S$4:S$113,AJ$5:AJ$104,$AM32)</f>
        <v>3152535.6586578898</v>
      </c>
      <c r="AR33" s="4">
        <f>求节点(节奏总纲!T$4:T$113,AK$5:AK$104,$AM33)-求节点(节奏总纲!T$4:T$113,AK$5:AK$104,$AM32)</f>
        <v>5540839.4023750052</v>
      </c>
      <c r="AV33" s="3">
        <v>28</v>
      </c>
      <c r="AW33" s="3">
        <f>'[1]功能-行军令'!S31/节奏总纲!W31</f>
        <v>45.999999999999972</v>
      </c>
      <c r="AX33" s="3">
        <f>'[1]功能-行军令'!T31/节奏总纲!X31</f>
        <v>66.999999999999986</v>
      </c>
      <c r="AY33" s="3">
        <f>'[1]功能-行军令'!U31/节奏总纲!Y31</f>
        <v>90.999999999999986</v>
      </c>
      <c r="AZ33" s="3">
        <f>'[1]功能-行军令'!V31/节奏总纲!Z31</f>
        <v>103.00000000000003</v>
      </c>
      <c r="BA33" s="3">
        <f>'[1]功能-行军令'!W31/节奏总纲!AA31</f>
        <v>102.99999999999986</v>
      </c>
    </row>
    <row r="34" spans="2:53" x14ac:dyDescent="0.15">
      <c r="B34" s="8">
        <v>30</v>
      </c>
      <c r="C34" s="8">
        <f>[1]服务器生态!W51</f>
        <v>442.86750000000018</v>
      </c>
      <c r="D34" s="8">
        <f>[1]服务器生态!X51</f>
        <v>345.39035279999985</v>
      </c>
      <c r="E34" s="8">
        <f>[1]服务器生态!Y51</f>
        <v>30.7625472</v>
      </c>
      <c r="F34" s="8">
        <f>[1]服务器生态!Z51</f>
        <v>4.7916000000000016</v>
      </c>
      <c r="G34" s="8">
        <f>[1]服务器生态!AA51</f>
        <v>1.1879999999999999</v>
      </c>
      <c r="H34" s="8">
        <f>[1]服务器生态!AC51</f>
        <v>0.53680909090909112</v>
      </c>
      <c r="I34" s="8">
        <f>[1]服务器生态!AD51</f>
        <v>0.41865497309090888</v>
      </c>
      <c r="J34" s="8">
        <f>[1]服务器生态!AE51</f>
        <v>3.7287936000000001E-2</v>
      </c>
      <c r="K34" s="8">
        <f>[1]服务器生态!AF51</f>
        <v>5.8080000000000015E-3</v>
      </c>
      <c r="L34" s="8">
        <f>[1]服务器生态!AG51</f>
        <v>1.4399999999999999E-3</v>
      </c>
      <c r="M34" s="8">
        <f>[2]基础信息!$M33</f>
        <v>87.10294117647058</v>
      </c>
      <c r="N34" s="8">
        <f>[1]服务器生态!$P32</f>
        <v>3.5000000000000018</v>
      </c>
      <c r="Q34" s="20">
        <v>30</v>
      </c>
      <c r="R34" s="4">
        <f>'[1]功能-采集'!BS34</f>
        <v>15261054.757734174</v>
      </c>
      <c r="S34" s="4">
        <f>'[1]功能-采集'!BT34</f>
        <v>13734478.788791168</v>
      </c>
      <c r="T34" s="4">
        <f>'[1]功能-采集'!BU34</f>
        <v>12049883.325512664</v>
      </c>
      <c r="U34" s="4">
        <f>'[1]功能-采集'!BV34</f>
        <v>10072889.356137581</v>
      </c>
      <c r="V34" s="4">
        <f>'[1]功能-采集'!BW34</f>
        <v>7016477.5280480608</v>
      </c>
      <c r="X34" s="8">
        <v>30</v>
      </c>
      <c r="Y34" s="4">
        <f>求节点(节奏总纲!P$4:P$113,R$5:R$104,$X34)-求节点(节奏总纲!P$4:P$113,R$5:R$104,$X33)</f>
        <v>8311798.8779286146</v>
      </c>
      <c r="Z34" s="4">
        <f>求节点(节奏总纲!Q$4:Q$113,S$5:S$104,$X34)-求节点(节奏总纲!Q$4:Q$113,S$5:S$104,$X33)</f>
        <v>8831678.2710093856</v>
      </c>
      <c r="AA34" s="4">
        <f>求节点(节奏总纲!R$4:R$113,T$5:T$104,$X34)-求节点(节奏总纲!R$4:R$113,T$5:T$104,$X33)</f>
        <v>9777009.0264989436</v>
      </c>
      <c r="AB34" s="4">
        <f>求节点(节奏总纲!S$4:S$113,U$5:U$104,$X34)-求节点(节奏总纲!S$4:S$113,U$5:U$104,$X33)</f>
        <v>13707225.060461283</v>
      </c>
      <c r="AC34" s="4">
        <f>求节点(节奏总纲!T$4:T$113,V$5:V$104,$X34)-求节点(节奏总纲!T$4:T$113,V$5:V$104,$X33)</f>
        <v>22246550.894344628</v>
      </c>
      <c r="AF34" s="20">
        <v>30</v>
      </c>
      <c r="AG34" s="4">
        <f>'[1]功能-采集'!BX34</f>
        <v>0</v>
      </c>
      <c r="AH34" s="4">
        <f>'[1]功能-采集'!BY34</f>
        <v>0</v>
      </c>
      <c r="AI34" s="4">
        <f>'[1]功能-采集'!BZ34</f>
        <v>0</v>
      </c>
      <c r="AJ34" s="4">
        <f>'[1]功能-采集'!CA34</f>
        <v>0</v>
      </c>
      <c r="AK34" s="4">
        <f>'[1]功能-采集'!CB34</f>
        <v>0</v>
      </c>
      <c r="AM34" s="8">
        <v>30</v>
      </c>
      <c r="AN34" s="4">
        <f>求节点(节奏总纲!P$4:P$113,AG$5:AG$104,$AM34)-求节点(节奏总纲!P$4:P$113,AG$5:AG$104,$AM33)</f>
        <v>120315.39675000355</v>
      </c>
      <c r="AO34" s="4">
        <f>求节点(节奏总纲!Q$4:Q$113,AH$5:AH$104,$AM34)-求节点(节奏总纲!Q$4:Q$113,AH$5:AH$104,$AM33)</f>
        <v>394328.40778341691</v>
      </c>
      <c r="AP34" s="4">
        <f>求节点(节奏总纲!R$4:R$113,AI$5:AI$104,$AM34)-求节点(节奏总纲!R$4:R$113,AI$5:AI$104,$AM33)</f>
        <v>1460963.7123670466</v>
      </c>
      <c r="AQ34" s="4">
        <f>求节点(节奏总纲!S$4:S$113,AJ$5:AJ$104,$AM34)-求节点(节奏总纲!S$4:S$113,AJ$5:AJ$104,$AM33)</f>
        <v>3209014.9362997748</v>
      </c>
      <c r="AR34" s="4">
        <f>求节点(节奏总纲!T$4:T$113,AK$5:AK$104,$AM34)-求节点(节奏总纲!T$4:T$113,AK$5:AK$104,$AM33)</f>
        <v>5580019.9623723179</v>
      </c>
      <c r="AV34" s="3">
        <v>29</v>
      </c>
      <c r="AW34" s="3">
        <f>'[1]功能-行军令'!S32/节奏总纲!W32</f>
        <v>46.000000000000092</v>
      </c>
      <c r="AX34" s="3">
        <f>'[1]功能-行军令'!T32/节奏总纲!X32</f>
        <v>67.000000000000014</v>
      </c>
      <c r="AY34" s="3">
        <f>'[1]功能-行军令'!U32/节奏总纲!Y32</f>
        <v>91.000000000000014</v>
      </c>
      <c r="AZ34" s="3">
        <f>'[1]功能-行军令'!V32/节奏总纲!Z32</f>
        <v>103.0000000000001</v>
      </c>
      <c r="BA34" s="3">
        <f>'[1]功能-行军令'!W32/节奏总纲!AA32</f>
        <v>103.00000000000006</v>
      </c>
    </row>
    <row r="35" spans="2:53" x14ac:dyDescent="0.15">
      <c r="B35" s="8">
        <v>31</v>
      </c>
      <c r="C35" s="8">
        <f>[1]服务器生态!W52</f>
        <v>428.59553563636376</v>
      </c>
      <c r="D35" s="8">
        <f>[1]服务器生态!X52</f>
        <v>335.7326606644362</v>
      </c>
      <c r="E35" s="8">
        <f>[1]服务器生态!Y52</f>
        <v>29.850235699199999</v>
      </c>
      <c r="F35" s="8">
        <f>[1]服务器生态!Z52</f>
        <v>4.6618880000000011</v>
      </c>
      <c r="G35" s="8">
        <f>[1]服务器生态!AA52</f>
        <v>1.1596799999999998</v>
      </c>
      <c r="H35" s="8">
        <f>[1]服务器生态!AC52</f>
        <v>0.53574441954545471</v>
      </c>
      <c r="I35" s="8">
        <f>[1]服务器生态!AD52</f>
        <v>0.41966582583054524</v>
      </c>
      <c r="J35" s="8">
        <f>[1]服务器生态!AE52</f>
        <v>3.7312794624000001E-2</v>
      </c>
      <c r="K35" s="8">
        <f>[1]服务器生态!AF52</f>
        <v>5.8273600000000019E-3</v>
      </c>
      <c r="L35" s="8">
        <f>[1]服务器生态!AG52</f>
        <v>1.4495999999999999E-3</v>
      </c>
      <c r="M35" s="8">
        <f>[2]基础信息!$M34</f>
        <v>87.470588235294116</v>
      </c>
      <c r="N35" s="8">
        <f>[1]服务器生态!$P33</f>
        <v>3.450000000000002</v>
      </c>
      <c r="Q35" s="20">
        <v>31</v>
      </c>
      <c r="R35" s="4">
        <f>'[1]功能-采集'!BS35</f>
        <v>17372697.118487295</v>
      </c>
      <c r="S35" s="4">
        <f>'[1]功能-采集'!BT35</f>
        <v>15678501.367113216</v>
      </c>
      <c r="T35" s="4">
        <f>'[1]功能-采集'!BU35</f>
        <v>13769827.421530364</v>
      </c>
      <c r="U35" s="4">
        <f>'[1]功能-采集'!BV35</f>
        <v>11522257.302017603</v>
      </c>
      <c r="V35" s="4">
        <f>'[1]功能-采集'!BW35</f>
        <v>8030379.9349209722</v>
      </c>
      <c r="X35" s="8">
        <v>31</v>
      </c>
      <c r="Y35" s="4">
        <f>求节点(节奏总纲!P$4:P$113,R$5:R$104,$X35)-求节点(节奏总纲!P$4:P$113,R$5:R$104,$X34)</f>
        <v>8311798.8779286444</v>
      </c>
      <c r="Z35" s="4">
        <f>求节点(节奏总纲!Q$4:Q$113,S$5:S$104,$X35)-求节点(节奏总纲!Q$4:Q$113,S$5:S$104,$X34)</f>
        <v>8831678.2710094154</v>
      </c>
      <c r="AA35" s="4">
        <f>求节点(节奏总纲!R$4:R$113,T$5:T$104,$X35)-求节点(节奏总纲!R$4:R$113,T$5:T$104,$X34)</f>
        <v>9804979.6585120857</v>
      </c>
      <c r="AB35" s="4">
        <f>求节点(节奏总纲!S$4:S$113,U$5:U$104,$X35)-求节点(节奏总纲!S$4:S$113,U$5:U$104,$X34)</f>
        <v>13876389.479742706</v>
      </c>
      <c r="AC35" s="4">
        <f>求节点(节奏总纲!T$4:T$113,V$5:V$104,$X35)-求节点(节奏总纲!T$4:T$113,V$5:V$104,$X34)</f>
        <v>22758099.579591215</v>
      </c>
      <c r="AF35" s="20">
        <v>31</v>
      </c>
      <c r="AG35" s="4">
        <f>'[1]功能-采集'!BX35</f>
        <v>0</v>
      </c>
      <c r="AH35" s="4">
        <f>'[1]功能-采集'!BY35</f>
        <v>0</v>
      </c>
      <c r="AI35" s="4">
        <f>'[1]功能-采集'!BZ35</f>
        <v>0</v>
      </c>
      <c r="AJ35" s="4">
        <f>'[1]功能-采集'!CA35</f>
        <v>0</v>
      </c>
      <c r="AK35" s="4">
        <f>'[1]功能-采集'!CB35</f>
        <v>0</v>
      </c>
      <c r="AM35" s="8">
        <v>31</v>
      </c>
      <c r="AN35" s="4">
        <f>求节点(节奏总纲!P$4:P$113,AG$5:AG$104,$AM35)-求节点(节奏总纲!P$4:P$113,AG$5:AG$104,$AM34)</f>
        <v>120315.39675000357</v>
      </c>
      <c r="AO35" s="4">
        <f>求节点(节奏总纲!Q$4:Q$113,AH$5:AH$104,$AM35)-求节点(节奏总纲!Q$4:Q$113,AH$5:AH$104,$AM34)</f>
        <v>394328.4077834168</v>
      </c>
      <c r="AP35" s="4">
        <f>求节点(节奏总纲!R$4:R$113,AI$5:AI$104,$AM35)-求节点(节奏总纲!R$4:R$113,AI$5:AI$104,$AM34)</f>
        <v>1632142.0460091364</v>
      </c>
      <c r="AQ35" s="4">
        <f>求节点(节奏总纲!S$4:S$113,AJ$5:AJ$104,$AM35)-求节点(节奏总纲!S$4:S$113,AJ$5:AJ$104,$AM34)</f>
        <v>3249191.1133196168</v>
      </c>
      <c r="AR35" s="4">
        <f>求节点(节奏总纲!T$4:T$113,AK$5:AK$104,$AM35)-求节点(节奏总纲!T$4:T$113,AK$5:AK$104,$AM34)</f>
        <v>5735794.6891605705</v>
      </c>
      <c r="AV35" s="3">
        <v>30</v>
      </c>
      <c r="AW35" s="3">
        <f>'[1]功能-行军令'!S33/节奏总纲!W33</f>
        <v>45.99999999999995</v>
      </c>
      <c r="AX35" s="3">
        <f>'[1]功能-行军令'!T33/节奏总纲!X33</f>
        <v>66.999999999999972</v>
      </c>
      <c r="AY35" s="3">
        <f>'[1]功能-行军令'!U33/节奏总纲!Y33</f>
        <v>90.999999999999972</v>
      </c>
      <c r="AZ35" s="3">
        <f>'[1]功能-行军令'!V33/节奏总纲!Z33</f>
        <v>102.99999999999997</v>
      </c>
      <c r="BA35" s="3">
        <f>'[1]功能-行军令'!W33/节奏总纲!AA33</f>
        <v>103.00000000000006</v>
      </c>
    </row>
    <row r="36" spans="2:53" x14ac:dyDescent="0.15">
      <c r="B36" s="8">
        <v>32</v>
      </c>
      <c r="C36" s="8">
        <f>[1]服务器生态!W53</f>
        <v>422.21262873667729</v>
      </c>
      <c r="D36" s="8">
        <f>[1]服务器生态!X53</f>
        <v>332.18951514679861</v>
      </c>
      <c r="E36" s="8">
        <f>[1]服务器生态!Y53</f>
        <v>29.483871013075863</v>
      </c>
      <c r="F36" s="8">
        <f>[1]服务器生态!Z53</f>
        <v>4.6168926896551739</v>
      </c>
      <c r="G36" s="8">
        <f>[1]服务器生态!AA53</f>
        <v>1.1522648275862069</v>
      </c>
      <c r="H36" s="8">
        <f>[1]服务器生态!AC53</f>
        <v>0.5346797481818184</v>
      </c>
      <c r="I36" s="8">
        <f>[1]服务器生态!AD53</f>
        <v>0.42067667857018159</v>
      </c>
      <c r="J36" s="8">
        <f>[1]服务器生态!AE53</f>
        <v>3.7337653248000001E-2</v>
      </c>
      <c r="K36" s="8">
        <f>[1]服务器生态!AF53</f>
        <v>5.8467200000000014E-3</v>
      </c>
      <c r="L36" s="8">
        <f>[1]服务器生态!AG53</f>
        <v>1.4591999999999999E-3</v>
      </c>
      <c r="M36" s="8">
        <f>[2]基础信息!$M35</f>
        <v>87.838235294117652</v>
      </c>
      <c r="N36" s="8">
        <f>[1]服务器生态!$P34</f>
        <v>3.4000000000000021</v>
      </c>
      <c r="Q36" s="20">
        <v>32</v>
      </c>
      <c r="R36" s="4">
        <f>'[1]功能-采集'!BS36</f>
        <v>19751652.641749267</v>
      </c>
      <c r="S36" s="4">
        <f>'[1]功能-采集'!BT36</f>
        <v>17849853.389206257</v>
      </c>
      <c r="T36" s="4">
        <f>'[1]功能-采集'!BU36</f>
        <v>15672268.38428149</v>
      </c>
      <c r="U36" s="4">
        <f>'[1]功能-采集'!BV36</f>
        <v>13166720.667024784</v>
      </c>
      <c r="V36" s="4">
        <f>'[1]功能-采集'!BW36</f>
        <v>9169245.3019347899</v>
      </c>
      <c r="X36" s="8">
        <v>32</v>
      </c>
      <c r="Y36" s="4">
        <f>求节点(节奏总纲!P$4:P$113,R$5:R$104,$X36)-求节点(节奏总纲!P$4:P$113,R$5:R$104,$X35)</f>
        <v>8398522.0987577736</v>
      </c>
      <c r="Z36" s="4">
        <f>求节点(节奏总纲!Q$4:Q$113,S$5:S$104,$X36)-求节点(节奏总纲!Q$4:Q$113,S$5:S$104,$X35)</f>
        <v>8903922.5833167434</v>
      </c>
      <c r="AA36" s="4">
        <f>求节点(节奏总纲!R$4:R$113,T$5:T$104,$X36)-求节点(节奏总纲!R$4:R$113,T$5:T$104,$X35)</f>
        <v>9817871.4090788662</v>
      </c>
      <c r="AB36" s="4">
        <f>求节点(节奏总纲!S$4:S$113,U$5:U$104,$X36)-求节点(节奏总纲!S$4:S$113,U$5:U$104,$X35)</f>
        <v>14138399.90136534</v>
      </c>
      <c r="AC36" s="4">
        <f>求节点(节奏总纲!T$4:T$113,V$5:V$104,$X36)-求节点(节奏总纲!T$4:T$113,V$5:V$104,$X35)</f>
        <v>22850970.989333928</v>
      </c>
      <c r="AF36" s="20">
        <v>32</v>
      </c>
      <c r="AG36" s="4">
        <f>'[1]功能-采集'!BX36</f>
        <v>0</v>
      </c>
      <c r="AH36" s="4">
        <f>'[1]功能-采集'!BY36</f>
        <v>0</v>
      </c>
      <c r="AI36" s="4">
        <f>'[1]功能-采集'!BZ36</f>
        <v>0</v>
      </c>
      <c r="AJ36" s="4">
        <f>'[1]功能-采集'!CA36</f>
        <v>0</v>
      </c>
      <c r="AK36" s="4">
        <f>'[1]功能-采集'!CB36</f>
        <v>0</v>
      </c>
      <c r="AM36" s="8">
        <v>32</v>
      </c>
      <c r="AN36" s="4">
        <f>求节点(节奏总纲!P$4:P$113,AG$5:AG$104,$AM36)-求节点(节奏总纲!P$4:P$113,AG$5:AG$104,$AM35)</f>
        <v>248209.64759615503</v>
      </c>
      <c r="AO36" s="4">
        <f>求节点(节奏总纲!Q$4:Q$113,AH$5:AH$104,$AM36)-求节点(节奏总纲!Q$4:Q$113,AH$5:AH$104,$AM35)</f>
        <v>530227.77639462915</v>
      </c>
      <c r="AP36" s="4">
        <f>求节点(节奏总纲!R$4:R$113,AI$5:AI$104,$AM36)-求节点(节奏总纲!R$4:R$113,AI$5:AI$104,$AM35)</f>
        <v>1748235.6310642678</v>
      </c>
      <c r="AQ36" s="4">
        <f>求节点(节奏总纲!S$4:S$113,AJ$5:AJ$104,$AM36)-求节点(节奏总纲!S$4:S$113,AJ$5:AJ$104,$AM35)</f>
        <v>3311418.011415977</v>
      </c>
      <c r="AR36" s="4">
        <f>求节点(节奏总纲!T$4:T$113,AK$5:AK$104,$AM36)-求节点(节奏总纲!T$4:T$113,AK$5:AK$104,$AM35)</f>
        <v>5764508.0231511593</v>
      </c>
      <c r="AV36" s="3">
        <v>31</v>
      </c>
      <c r="AW36" s="3">
        <f>'[1]功能-行军令'!S34/节奏总纲!W34</f>
        <v>45.999999999999972</v>
      </c>
      <c r="AX36" s="3">
        <f>'[1]功能-行军令'!T34/节奏总纲!X34</f>
        <v>66.999999999999972</v>
      </c>
      <c r="AY36" s="3">
        <f>'[1]功能-行军令'!U34/节奏总纲!Y34</f>
        <v>91.000000000000028</v>
      </c>
      <c r="AZ36" s="3">
        <f>'[1]功能-行军令'!V34/节奏总纲!Z34</f>
        <v>102.99999999999991</v>
      </c>
      <c r="BA36" s="3">
        <f>'[1]功能-行军令'!W34/节奏总纲!AA34</f>
        <v>102.99999999999996</v>
      </c>
    </row>
    <row r="37" spans="2:53" x14ac:dyDescent="0.15">
      <c r="B37" s="8">
        <v>33</v>
      </c>
      <c r="C37" s="8">
        <f>[1]服务器生态!W54</f>
        <v>415.8517495203763</v>
      </c>
      <c r="D37" s="8">
        <f>[1]服务器生态!X54</f>
        <v>328.62545543454775</v>
      </c>
      <c r="E37" s="8">
        <f>[1]服务器生态!Y54</f>
        <v>29.116992010593101</v>
      </c>
      <c r="F37" s="8">
        <f>[1]服务器生态!Z54</f>
        <v>4.5714968275862082</v>
      </c>
      <c r="G37" s="8">
        <f>[1]服务器生态!AA54</f>
        <v>1.1446510344827585</v>
      </c>
      <c r="H37" s="8">
        <f>[1]服务器生态!AC54</f>
        <v>0.53361507681818199</v>
      </c>
      <c r="I37" s="8">
        <f>[1]服务器生态!AD54</f>
        <v>0.42168753130981795</v>
      </c>
      <c r="J37" s="8">
        <f>[1]服务器生态!AE54</f>
        <v>3.7362511872000001E-2</v>
      </c>
      <c r="K37" s="8">
        <f>[1]服务器生态!AF54</f>
        <v>5.8660800000000018E-3</v>
      </c>
      <c r="L37" s="8">
        <f>[1]服务器生态!AG54</f>
        <v>1.4687999999999999E-3</v>
      </c>
      <c r="M37" s="8">
        <f>[2]基础信息!$M36</f>
        <v>88.183006535947712</v>
      </c>
      <c r="N37" s="8">
        <f>[1]服务器生态!$P35</f>
        <v>3.3500000000000023</v>
      </c>
      <c r="Q37" s="20">
        <v>33</v>
      </c>
      <c r="R37" s="4">
        <f>'[1]功能-采集'!BS37</f>
        <v>22428407.439883668</v>
      </c>
      <c r="S37" s="4">
        <f>'[1]功能-采集'!BT37</f>
        <v>20212053.474526055</v>
      </c>
      <c r="T37" s="4">
        <f>'[1]功能-采集'!BU37</f>
        <v>17761865.351065818</v>
      </c>
      <c r="U37" s="4">
        <f>'[1]功能-采集'!BV37</f>
        <v>14985836.596396755</v>
      </c>
      <c r="V37" s="4">
        <f>'[1]功能-采集'!BW37</f>
        <v>10456120.70221968</v>
      </c>
      <c r="X37" s="8">
        <v>33</v>
      </c>
      <c r="Y37" s="4">
        <f>求节点(节奏总纲!P$4:P$113,R$5:R$104,$X37)-求节点(节奏总纲!P$4:P$113,R$5:R$104,$X36)</f>
        <v>8398522.0987577438</v>
      </c>
      <c r="Z37" s="4">
        <f>求节点(节奏总纲!Q$4:Q$113,S$5:S$104,$X37)-求节点(节奏总纲!Q$4:Q$113,S$5:S$104,$X36)</f>
        <v>8910303.4511035681</v>
      </c>
      <c r="AA37" s="4">
        <f>求节点(节奏总纲!R$4:R$113,T$5:T$104,$X37)-求节点(节奏总纲!R$4:R$113,T$5:T$104,$X36)</f>
        <v>9841010.8989236951</v>
      </c>
      <c r="AB37" s="4">
        <f>求节点(节奏总纲!S$4:S$113,U$5:U$104,$X37)-求节点(节奏总纲!S$4:S$113,U$5:U$104,$X36)</f>
        <v>14219095.418952346</v>
      </c>
      <c r="AC37" s="4">
        <f>求节点(节奏总纲!T$4:T$113,V$5:V$104,$X37)-求节点(节奏总纲!T$4:T$113,V$5:V$104,$X36)</f>
        <v>23417656.444400728</v>
      </c>
      <c r="AF37" s="20">
        <v>33</v>
      </c>
      <c r="AG37" s="4">
        <f>'[1]功能-采集'!BX37</f>
        <v>0</v>
      </c>
      <c r="AH37" s="4">
        <f>'[1]功能-采集'!BY37</f>
        <v>0</v>
      </c>
      <c r="AI37" s="4">
        <f>'[1]功能-采集'!BZ37</f>
        <v>0</v>
      </c>
      <c r="AJ37" s="4">
        <f>'[1]功能-采集'!CA37</f>
        <v>0</v>
      </c>
      <c r="AK37" s="4">
        <f>'[1]功能-采集'!CB37</f>
        <v>0</v>
      </c>
      <c r="AM37" s="8">
        <v>33</v>
      </c>
      <c r="AN37" s="4">
        <f>求节点(节奏总纲!P$4:P$113,AG$5:AG$104,$AM37)-求节点(节奏总纲!P$4:P$113,AG$5:AG$104,$AM36)</f>
        <v>248209.64759615494</v>
      </c>
      <c r="AO37" s="4">
        <f>求节点(节奏总纲!Q$4:Q$113,AH$5:AH$104,$AM37)-求节点(节奏总纲!Q$4:Q$113,AH$5:AH$104,$AM36)</f>
        <v>542230.87914034678</v>
      </c>
      <c r="AP37" s="4">
        <f>求节点(节奏总纲!R$4:R$113,AI$5:AI$104,$AM37)-求节点(节奏总纲!R$4:R$113,AI$5:AI$104,$AM36)</f>
        <v>1956612.7881091535</v>
      </c>
      <c r="AQ37" s="4">
        <f>求节点(节奏总纲!S$4:S$113,AJ$5:AJ$104,$AM37)-求节点(节奏总纲!S$4:S$113,AJ$5:AJ$104,$AM36)</f>
        <v>3331742.8069431633</v>
      </c>
      <c r="AR37" s="4">
        <f>求节点(节奏总纲!T$4:T$113,AK$5:AK$104,$AM37)-求节点(节奏总纲!T$4:T$113,AK$5:AK$104,$AM36)</f>
        <v>5939711.8752734661</v>
      </c>
      <c r="AV37" s="3">
        <v>32</v>
      </c>
      <c r="AW37" s="3">
        <f>'[1]功能-行军令'!S35/节奏总纲!W35</f>
        <v>46.00000000000005</v>
      </c>
      <c r="AX37" s="3">
        <f>'[1]功能-行军令'!T35/节奏总纲!X35</f>
        <v>67.000000000000043</v>
      </c>
      <c r="AY37" s="3">
        <f>'[1]功能-行军令'!U35/节奏总纲!Y35</f>
        <v>91.000000000000028</v>
      </c>
      <c r="AZ37" s="3">
        <f>'[1]功能-行军令'!V35/节奏总纲!Z35</f>
        <v>103</v>
      </c>
      <c r="BA37" s="3">
        <f>'[1]功能-行军令'!W35/节奏总纲!AA35</f>
        <v>102.99999999999993</v>
      </c>
    </row>
    <row r="38" spans="2:53" x14ac:dyDescent="0.15">
      <c r="B38" s="8">
        <v>34</v>
      </c>
      <c r="C38" s="8">
        <f>[1]服务器生态!W55</f>
        <v>409.51289798746103</v>
      </c>
      <c r="D38" s="8">
        <f>[1]服务器生态!X55</f>
        <v>325.04048152768388</v>
      </c>
      <c r="E38" s="8">
        <f>[1]服务器生态!Y55</f>
        <v>28.749598691751729</v>
      </c>
      <c r="F38" s="8">
        <f>[1]服务器生态!Z55</f>
        <v>4.5257004137931052</v>
      </c>
      <c r="G38" s="8">
        <f>[1]服务器生态!AA55</f>
        <v>1.1368386206896552</v>
      </c>
      <c r="H38" s="8">
        <f>[1]服务器生态!AC55</f>
        <v>0.53255040545454568</v>
      </c>
      <c r="I38" s="8">
        <f>[1]服务器生态!AD55</f>
        <v>0.42269838404945431</v>
      </c>
      <c r="J38" s="8">
        <f>[1]服务器生态!AE55</f>
        <v>3.7387370496000001E-2</v>
      </c>
      <c r="K38" s="8">
        <f>[1]服务器生态!AF55</f>
        <v>5.8854400000000013E-3</v>
      </c>
      <c r="L38" s="8">
        <f>[1]服务器生态!AG55</f>
        <v>1.4783999999999999E-3</v>
      </c>
      <c r="M38" s="8">
        <f>[2]基础信息!$M37</f>
        <v>88.509803921568633</v>
      </c>
      <c r="N38" s="8">
        <f>[1]服务器生态!$P36</f>
        <v>3.3000000000000025</v>
      </c>
      <c r="Q38" s="20">
        <v>34</v>
      </c>
      <c r="R38" s="4">
        <f>'[1]功能-采集'!BS38</f>
        <v>25437189.673151877</v>
      </c>
      <c r="S38" s="4">
        <f>'[1]功能-采集'!BT38</f>
        <v>22948474.027633861</v>
      </c>
      <c r="T38" s="4">
        <f>'[1]功能-采集'!BU38</f>
        <v>20233816.706548769</v>
      </c>
      <c r="U38" s="4">
        <f>'[1]功能-采集'!BV38</f>
        <v>17128064.534147236</v>
      </c>
      <c r="V38" s="4">
        <f>'[1]功能-采集'!BW38</f>
        <v>11975307.798339253</v>
      </c>
      <c r="X38" s="8">
        <v>34</v>
      </c>
      <c r="Y38" s="4">
        <f>求节点(节奏总纲!P$4:P$113,R$5:R$104,$X38)-求节点(节奏总纲!P$4:P$113,R$5:R$104,$X37)</f>
        <v>8452805.4991154075</v>
      </c>
      <c r="Z38" s="4">
        <f>求节点(节奏总纲!Q$4:Q$113,S$5:S$104,$X38)-求节点(节奏总纲!Q$4:Q$113,S$5:S$104,$X37)</f>
        <v>8950483.9289176464</v>
      </c>
      <c r="AA38" s="4">
        <f>求节点(节奏总纲!R$4:R$113,T$5:T$104,$X38)-求节点(节奏总纲!R$4:R$113,T$5:T$104,$X37)</f>
        <v>9844181.9848794639</v>
      </c>
      <c r="AB38" s="4">
        <f>求节点(节奏总纲!S$4:S$113,U$5:U$104,$X38)-求节点(节奏总纲!S$4:S$113,U$5:U$104,$X37)</f>
        <v>14564009.171339095</v>
      </c>
      <c r="AC38" s="4">
        <f>求节点(节奏总纲!T$4:T$113,V$5:V$104,$X38)-求节点(节奏总纲!T$4:T$113,V$5:V$104,$X37)</f>
        <v>23417656.444400668</v>
      </c>
      <c r="AF38" s="20">
        <v>34</v>
      </c>
      <c r="AG38" s="4">
        <f>'[1]功能-采集'!BX38</f>
        <v>0</v>
      </c>
      <c r="AH38" s="4">
        <f>'[1]功能-采集'!BY38</f>
        <v>0</v>
      </c>
      <c r="AI38" s="4">
        <f>'[1]功能-采集'!BZ38</f>
        <v>0</v>
      </c>
      <c r="AJ38" s="4">
        <f>'[1]功能-采集'!CA38</f>
        <v>0</v>
      </c>
      <c r="AK38" s="4">
        <f>'[1]功能-采集'!CB38</f>
        <v>0</v>
      </c>
      <c r="AM38" s="8">
        <v>34</v>
      </c>
      <c r="AN38" s="4">
        <f>求节点(节奏总纲!P$4:P$113,AG$5:AG$104,$AM38)-求节点(节奏总纲!P$4:P$113,AG$5:AG$104,$AM37)</f>
        <v>343663.45462148171</v>
      </c>
      <c r="AO38" s="4">
        <f>求节点(节奏总纲!Q$4:Q$113,AH$5:AH$104,$AM38)-求节点(节奏总纲!Q$4:Q$113,AH$5:AH$104,$AM37)</f>
        <v>945683.79561151238</v>
      </c>
      <c r="AP38" s="4">
        <f>求节点(节奏总纲!R$4:R$113,AI$5:AI$104,$AM38)-求节点(节奏总纲!R$4:R$113,AI$5:AI$104,$AM37)</f>
        <v>1994481.2868714705</v>
      </c>
      <c r="AQ38" s="4">
        <f>求节点(节奏总纲!S$4:S$113,AJ$5:AJ$104,$AM38)-求节点(节奏总纲!S$4:S$113,AJ$5:AJ$104,$AM37)</f>
        <v>3418616.3000615165</v>
      </c>
      <c r="AR38" s="4">
        <f>求节点(节奏总纲!T$4:T$113,AK$5:AK$104,$AM38)-求节点(节奏总纲!T$4:T$113,AK$5:AK$104,$AM37)</f>
        <v>5939711.8752734661</v>
      </c>
      <c r="AV38" s="3">
        <v>33</v>
      </c>
      <c r="AW38" s="3">
        <f>'[1]功能-行军令'!S36/节奏总纲!W36</f>
        <v>46.000000000000021</v>
      </c>
      <c r="AX38" s="3">
        <f>'[1]功能-行军令'!T36/节奏总纲!X36</f>
        <v>67.000000000000043</v>
      </c>
      <c r="AY38" s="3">
        <f>'[1]功能-行军令'!U36/节奏总纲!Y36</f>
        <v>90.999999999999815</v>
      </c>
      <c r="AZ38" s="3">
        <f>'[1]功能-行军令'!V36/节奏总纲!Z36</f>
        <v>103.00000000000009</v>
      </c>
      <c r="BA38" s="3">
        <f>'[1]功能-行军令'!W36/节奏总纲!AA36</f>
        <v>103.00000000000013</v>
      </c>
    </row>
    <row r="39" spans="2:53" x14ac:dyDescent="0.15">
      <c r="B39" s="8">
        <v>35</v>
      </c>
      <c r="C39" s="8">
        <f>[1]服务器生态!W56</f>
        <v>403.19607413793119</v>
      </c>
      <c r="D39" s="8">
        <f>[1]服务器生态!X56</f>
        <v>321.43459342620673</v>
      </c>
      <c r="E39" s="8">
        <f>[1]服务器生态!Y56</f>
        <v>28.381691056551727</v>
      </c>
      <c r="F39" s="8">
        <f>[1]服务器生态!Z56</f>
        <v>4.4795034482758638</v>
      </c>
      <c r="G39" s="8">
        <f>[1]服务器生态!AA56</f>
        <v>1.1288275862068964</v>
      </c>
      <c r="H39" s="8">
        <f>[1]服务器生态!AC56</f>
        <v>0.53148573409090927</v>
      </c>
      <c r="I39" s="8">
        <f>[1]服务器生态!AD56</f>
        <v>0.42370923678909067</v>
      </c>
      <c r="J39" s="8">
        <f>[1]服务器生态!AE56</f>
        <v>3.7412229120000001E-2</v>
      </c>
      <c r="K39" s="8">
        <f>[1]服务器生态!AF56</f>
        <v>5.9048000000000017E-3</v>
      </c>
      <c r="L39" s="8">
        <f>[1]服务器生态!AG56</f>
        <v>1.4879999999999997E-3</v>
      </c>
      <c r="M39" s="8">
        <f>[2]基础信息!$M38</f>
        <v>88.83660130718954</v>
      </c>
      <c r="N39" s="8">
        <f>[1]服务器生态!$P37</f>
        <v>3.2500000000000027</v>
      </c>
      <c r="Q39" s="20">
        <v>35</v>
      </c>
      <c r="R39" s="4">
        <f>'[1]功能-采集'!BS39</f>
        <v>28815589.941770032</v>
      </c>
      <c r="S39" s="4">
        <f>'[1]功能-采集'!BT39</f>
        <v>26067459.177933723</v>
      </c>
      <c r="T39" s="4">
        <f>'[1]功能-采集'!BU39</f>
        <v>23025232.371120207</v>
      </c>
      <c r="U39" s="4">
        <f>'[1]功能-采集'!BV39</f>
        <v>19487237.599258311</v>
      </c>
      <c r="V39" s="4">
        <f>'[1]功能-采集'!BW39</f>
        <v>13675257.220794396</v>
      </c>
      <c r="X39" s="8">
        <v>35</v>
      </c>
      <c r="Y39" s="4">
        <f>求节点(节奏总纲!P$4:P$113,R$5:R$104,$X39)-求节点(节奏总纲!P$4:P$113,R$5:R$104,$X38)</f>
        <v>8475711.5224318504</v>
      </c>
      <c r="Z39" s="4">
        <f>求节点(节奏总纲!Q$4:Q$113,S$5:S$104,$X39)-求节点(节奏总纲!Q$4:Q$113,S$5:S$104,$X38)</f>
        <v>8980561.1329191029</v>
      </c>
      <c r="AA39" s="4">
        <f>求节点(节奏总纲!R$4:R$113,T$5:T$104,$X39)-求节点(节奏总纲!R$4:R$113,T$5:T$104,$X38)</f>
        <v>9869474.1968235075</v>
      </c>
      <c r="AB39" s="4">
        <f>求节点(节奏总纲!S$4:S$113,U$5:U$104,$X39)-求节点(节奏总纲!S$4:S$113,U$5:U$104,$X38)</f>
        <v>14564009.171339095</v>
      </c>
      <c r="AC39" s="4">
        <f>求节点(节奏总纲!T$4:T$113,V$5:V$104,$X39)-求节点(节奏总纲!T$4:T$113,V$5:V$104,$X38)</f>
        <v>24058583.052698851</v>
      </c>
      <c r="AF39" s="20">
        <v>35</v>
      </c>
      <c r="AG39" s="4">
        <f>'[1]功能-采集'!BX39</f>
        <v>0</v>
      </c>
      <c r="AH39" s="4">
        <f>'[1]功能-采集'!BY39</f>
        <v>0</v>
      </c>
      <c r="AI39" s="4">
        <f>'[1]功能-采集'!BZ39</f>
        <v>0</v>
      </c>
      <c r="AJ39" s="4">
        <f>'[1]功能-采集'!CA39</f>
        <v>0</v>
      </c>
      <c r="AK39" s="4">
        <f>'[1]功能-采集'!CB39</f>
        <v>0</v>
      </c>
      <c r="AM39" s="8">
        <v>35</v>
      </c>
      <c r="AN39" s="4">
        <f>求节点(节奏总纲!P$4:P$113,AG$5:AG$104,$AM39)-求节点(节奏总纲!P$4:P$113,AG$5:AG$104,$AM38)</f>
        <v>383942.1975698513</v>
      </c>
      <c r="AO39" s="4">
        <f>求节点(节奏总纲!Q$4:Q$113,AH$5:AH$104,$AM39)-求节点(节奏总纲!Q$4:Q$113,AH$5:AH$104,$AM38)</f>
        <v>1247689.553975319</v>
      </c>
      <c r="AP39" s="4">
        <f>求节点(节奏总纲!R$4:R$113,AI$5:AI$104,$AM39)-求节点(节奏总纲!R$4:R$113,AI$5:AI$104,$AM38)</f>
        <v>2296516.0188422594</v>
      </c>
      <c r="AQ39" s="4">
        <f>求节点(节奏总纲!S$4:S$113,AJ$5:AJ$104,$AM39)-求节点(节奏总纲!S$4:S$113,AJ$5:AJ$104,$AM38)</f>
        <v>3418616.3000615165</v>
      </c>
      <c r="AR39" s="4">
        <f>求节点(节奏总纲!T$4:T$113,AK$5:AK$104,$AM39)-求节点(节奏总纲!T$4:T$113,AK$5:AK$104,$AM38)</f>
        <v>6145565.1355388463</v>
      </c>
      <c r="AV39" s="3">
        <v>34</v>
      </c>
      <c r="AW39" s="3">
        <f>'[1]功能-行军令'!S37/节奏总纲!W37</f>
        <v>45.999999999999972</v>
      </c>
      <c r="AX39" s="3">
        <f>'[1]功能-行军令'!T37/节奏总纲!X37</f>
        <v>67.000000000000028</v>
      </c>
      <c r="AY39" s="3">
        <f>'[1]功能-行军令'!U37/节奏总纲!Y37</f>
        <v>91.000000000000199</v>
      </c>
      <c r="AZ39" s="3">
        <f>'[1]功能-行军令'!V37/节奏总纲!Z37</f>
        <v>103</v>
      </c>
      <c r="BA39" s="3">
        <f>'[1]功能-行军令'!W37/节奏总纲!AA37</f>
        <v>102.99999999999993</v>
      </c>
    </row>
    <row r="40" spans="2:53" x14ac:dyDescent="0.15">
      <c r="B40" s="8">
        <v>36</v>
      </c>
      <c r="C40" s="8">
        <f>[1]服务器生态!W57</f>
        <v>396.90127797178707</v>
      </c>
      <c r="D40" s="8">
        <f>[1]服务器生态!X57</f>
        <v>317.80779113011653</v>
      </c>
      <c r="E40" s="8">
        <f>[1]服务器生态!Y57</f>
        <v>28.013269104993107</v>
      </c>
      <c r="F40" s="8">
        <f>[1]服务器生态!Z57</f>
        <v>4.432905931034484</v>
      </c>
      <c r="G40" s="8">
        <f>[1]服务器生态!AA57</f>
        <v>1.1206179310344826</v>
      </c>
      <c r="H40" s="8">
        <f>[1]服务器生态!AC57</f>
        <v>0.53042106272727296</v>
      </c>
      <c r="I40" s="8">
        <f>[1]服务器生态!AD57</f>
        <v>0.42472008952872708</v>
      </c>
      <c r="J40" s="8">
        <f>[1]服务器生态!AE57</f>
        <v>3.7437087744000001E-2</v>
      </c>
      <c r="K40" s="8">
        <f>[1]服务器生态!AF57</f>
        <v>5.9241600000000012E-3</v>
      </c>
      <c r="L40" s="8">
        <f>[1]服务器生态!AG57</f>
        <v>1.4975999999999998E-3</v>
      </c>
      <c r="M40" s="8">
        <f>[2]基础信息!$M39</f>
        <v>89.16339869281046</v>
      </c>
      <c r="N40" s="8">
        <f>[1]服务器生态!$P38</f>
        <v>3.2000000000000028</v>
      </c>
      <c r="Q40" s="20">
        <v>36</v>
      </c>
      <c r="R40" s="4">
        <f>'[1]功能-采集'!BS40</f>
        <v>32604853.403810203</v>
      </c>
      <c r="S40" s="4">
        <f>'[1]功能-采集'!BT40</f>
        <v>29557949.535922159</v>
      </c>
      <c r="T40" s="4">
        <f>'[1]功能-采集'!BU40</f>
        <v>26065327.041774265</v>
      </c>
      <c r="U40" s="4">
        <f>'[1]功能-采集'!BV40</f>
        <v>22069216.473803472</v>
      </c>
      <c r="V40" s="4">
        <f>'[1]功能-采集'!BW40</f>
        <v>15451424.330927677</v>
      </c>
      <c r="X40" s="8">
        <v>36</v>
      </c>
      <c r="Y40" s="4">
        <f>求节点(节奏总纲!P$4:P$113,R$5:R$104,$X40)-求节点(节奏总纲!P$4:P$113,R$5:R$104,$X39)</f>
        <v>8492106.4232159257</v>
      </c>
      <c r="Z40" s="4">
        <f>求节点(节奏总纲!Q$4:Q$113,S$5:S$104,$X40)-求节点(节奏总纲!Q$4:Q$113,S$5:S$104,$X39)</f>
        <v>8983658.0787639022</v>
      </c>
      <c r="AA40" s="4">
        <f>求节点(节奏总纲!R$4:R$113,T$5:T$104,$X40)-求节点(节奏总纲!R$4:R$113,T$5:T$104,$X39)</f>
        <v>9869474.1968235075</v>
      </c>
      <c r="AB40" s="4">
        <f>求节点(节奏总纲!S$4:S$113,U$5:U$104,$X40)-求节点(节奏总纲!S$4:S$113,U$5:U$104,$X39)</f>
        <v>14900467.918435931</v>
      </c>
      <c r="AC40" s="4">
        <f>求节点(节奏总纲!T$4:T$113,V$5:V$104,$X40)-求节点(节奏总纲!T$4:T$113,V$5:V$104,$X39)</f>
        <v>24099462.008095741</v>
      </c>
      <c r="AF40" s="20">
        <v>36</v>
      </c>
      <c r="AG40" s="4">
        <f>'[1]功能-采集'!BX40</f>
        <v>0</v>
      </c>
      <c r="AH40" s="4">
        <f>'[1]功能-采集'!BY40</f>
        <v>0</v>
      </c>
      <c r="AI40" s="4">
        <f>'[1]功能-采集'!BZ40</f>
        <v>0</v>
      </c>
      <c r="AJ40" s="4">
        <f>'[1]功能-采集'!CA40</f>
        <v>0</v>
      </c>
      <c r="AK40" s="4">
        <f>'[1]功能-采集'!CB40</f>
        <v>0</v>
      </c>
      <c r="AM40" s="8">
        <v>36</v>
      </c>
      <c r="AN40" s="4">
        <f>求节点(节奏总纲!P$4:P$113,AG$5:AG$104,$AM40)-求节点(节奏总纲!P$4:P$113,AG$5:AG$104,$AM39)</f>
        <v>418694.38301292784</v>
      </c>
      <c r="AO40" s="4">
        <f>求节点(节奏总纲!Q$4:Q$113,AH$5:AH$104,$AM40)-求节点(节奏总纲!Q$4:Q$113,AH$5:AH$104,$AM39)</f>
        <v>1262944.938311127</v>
      </c>
      <c r="AP40" s="4">
        <f>求节点(节奏总纲!R$4:R$113,AI$5:AI$104,$AM40)-求节点(节奏总纲!R$4:R$113,AI$5:AI$104,$AM39)</f>
        <v>2296516.0188422613</v>
      </c>
      <c r="AQ40" s="4">
        <f>求节点(节奏总纲!S$4:S$113,AJ$5:AJ$104,$AM40)-求节点(节奏总纲!S$4:S$113,AJ$5:AJ$104,$AM39)</f>
        <v>3504897.4014546946</v>
      </c>
      <c r="AR40" s="4">
        <f>求节点(节奏总纲!T$4:T$113,AK$5:AK$104,$AM40)-求节点(节奏总纲!T$4:T$113,AK$5:AK$104,$AM39)</f>
        <v>6158694.6672757715</v>
      </c>
      <c r="AV40" s="3">
        <v>35</v>
      </c>
      <c r="AW40" s="3">
        <f>'[1]功能-行军令'!S38/节奏总纲!W38</f>
        <v>45.999999999999964</v>
      </c>
      <c r="AX40" s="3">
        <f>'[1]功能-行军令'!T38/节奏总纲!X38</f>
        <v>66.999999999999929</v>
      </c>
      <c r="AY40" s="3">
        <f>'[1]功能-行军令'!U38/节奏总纲!Y38</f>
        <v>90.999999999999858</v>
      </c>
      <c r="AZ40" s="3">
        <f>'[1]功能-行军令'!V38/节奏总纲!Z38</f>
        <v>102.99999999999986</v>
      </c>
      <c r="BA40" s="3">
        <f>'[1]功能-行军令'!W38/节奏总纲!AA38</f>
        <v>103.00000000000007</v>
      </c>
    </row>
    <row r="41" spans="2:53" x14ac:dyDescent="0.15">
      <c r="B41" s="8">
        <v>37</v>
      </c>
      <c r="C41" s="8">
        <f>[1]服务器生态!W58</f>
        <v>390.62850948902832</v>
      </c>
      <c r="D41" s="8">
        <f>[1]服务器生态!X58</f>
        <v>314.16007463941304</v>
      </c>
      <c r="E41" s="8">
        <f>[1]服务器生态!Y58</f>
        <v>27.644332837075861</v>
      </c>
      <c r="F41" s="8">
        <f>[1]服务器生态!Z58</f>
        <v>4.3859078620689669</v>
      </c>
      <c r="G41" s="8">
        <f>[1]服务器生态!AA58</f>
        <v>1.1122096551724137</v>
      </c>
      <c r="H41" s="8">
        <f>[1]服务器生态!AC58</f>
        <v>0.52935639136363655</v>
      </c>
      <c r="I41" s="8">
        <f>[1]服务器生态!AD58</f>
        <v>0.42573094226836344</v>
      </c>
      <c r="J41" s="8">
        <f>[1]服务器生态!AE58</f>
        <v>3.7461946368000001E-2</v>
      </c>
      <c r="K41" s="8">
        <f>[1]服务器生态!AF58</f>
        <v>5.9435200000000016E-3</v>
      </c>
      <c r="L41" s="8">
        <f>[1]服务器生态!AG58</f>
        <v>1.5071999999999998E-3</v>
      </c>
      <c r="M41" s="8">
        <f>[2]基础信息!$M40</f>
        <v>89.490196078431367</v>
      </c>
      <c r="N41" s="8">
        <f>[1]服务器生态!$P39</f>
        <v>3.150000000000003</v>
      </c>
      <c r="Q41" s="20">
        <v>37</v>
      </c>
      <c r="R41" s="4">
        <f>'[1]功能-采集'!BS41</f>
        <v>36849138.460252926</v>
      </c>
      <c r="S41" s="4">
        <f>'[1]功能-采集'!BT41</f>
        <v>33387460.292069957</v>
      </c>
      <c r="T41" s="4">
        <f>'[1]功能-采集'!BU41</f>
        <v>29465733.356791899</v>
      </c>
      <c r="U41" s="4">
        <f>'[1]功能-采集'!BV41</f>
        <v>24883637.91303277</v>
      </c>
      <c r="V41" s="4">
        <f>'[1]功能-采集'!BW41</f>
        <v>17578831.605889596</v>
      </c>
      <c r="X41" s="8">
        <v>37</v>
      </c>
      <c r="Y41" s="4">
        <f>求节点(节奏总纲!P$4:P$113,R$5:R$104,$X41)-求节点(节奏总纲!P$4:P$113,R$5:R$104,$X40)</f>
        <v>8543556.4289788306</v>
      </c>
      <c r="Z41" s="4">
        <f>求节点(节奏总纲!Q$4:Q$113,S$5:S$104,$X41)-求节点(节奏总纲!Q$4:Q$113,S$5:S$104,$X40)</f>
        <v>9039605.3956332207</v>
      </c>
      <c r="AA41" s="4">
        <f>求节点(节奏总纲!R$4:R$113,T$5:T$104,$X41)-求节点(节奏总纲!R$4:R$113,T$5:T$104,$X40)</f>
        <v>10812831.141335428</v>
      </c>
      <c r="AB41" s="4">
        <f>求节点(节奏总纲!S$4:S$113,U$5:U$104,$X41)-求节点(节奏总纲!S$4:S$113,U$5:U$104,$X40)</f>
        <v>15000817.138501346</v>
      </c>
      <c r="AC41" s="4">
        <f>求节点(节奏总纲!T$4:T$113,V$5:V$104,$X41)-求节点(节奏总纲!T$4:T$113,V$5:V$104,$X40)</f>
        <v>24443239.695359111</v>
      </c>
      <c r="AF41" s="20">
        <v>37</v>
      </c>
      <c r="AG41" s="4">
        <f>'[1]功能-采集'!BX41</f>
        <v>0</v>
      </c>
      <c r="AH41" s="4">
        <f>'[1]功能-采集'!BY41</f>
        <v>0</v>
      </c>
      <c r="AI41" s="4">
        <f>'[1]功能-采集'!BZ41</f>
        <v>0</v>
      </c>
      <c r="AJ41" s="4">
        <f>'[1]功能-采集'!CA41</f>
        <v>0</v>
      </c>
      <c r="AK41" s="4">
        <f>'[1]功能-采集'!CB41</f>
        <v>0</v>
      </c>
      <c r="AM41" s="8">
        <v>37</v>
      </c>
      <c r="AN41" s="4">
        <f>求节点(节奏总纲!P$4:P$113,AG$5:AG$104,$AM41)-求节点(节奏总纲!P$4:P$113,AG$5:AG$104,$AM40)</f>
        <v>527752.69113380485</v>
      </c>
      <c r="AO41" s="4">
        <f>求节点(节奏总纲!Q$4:Q$113,AH$5:AH$104,$AM41)-求节点(节奏总纲!Q$4:Q$113,AH$5:AH$104,$AM40)</f>
        <v>1538538.3339219838</v>
      </c>
      <c r="AP41" s="4">
        <f>求节点(节奏总纲!R$4:R$113,AI$5:AI$104,$AM41)-求节点(节奏总纲!R$4:R$113,AI$5:AI$104,$AM40)</f>
        <v>2573499.6848689951</v>
      </c>
      <c r="AQ41" s="4">
        <f>求节点(节奏总纲!S$4:S$113,AJ$5:AJ$104,$AM41)-求节点(节奏总纲!S$4:S$113,AJ$5:AJ$104,$AM40)</f>
        <v>3530630.8421986178</v>
      </c>
      <c r="AR41" s="4">
        <f>求节点(节奏总纲!T$4:T$113,AK$5:AK$104,$AM41)-求节点(节奏总纲!T$4:T$113,AK$5:AK$104,$AM40)</f>
        <v>6267638.7605143487</v>
      </c>
      <c r="AV41" s="3">
        <v>36</v>
      </c>
      <c r="AW41" s="3">
        <f>'[1]功能-行军令'!S39/节奏总纲!W39</f>
        <v>46</v>
      </c>
      <c r="AX41" s="3">
        <f>'[1]功能-行军令'!T39/节奏总纲!X39</f>
        <v>67.000000000000028</v>
      </c>
      <c r="AY41" s="3">
        <f>'[1]功能-行军令'!U39/节奏总纲!Y39</f>
        <v>91.000000000000057</v>
      </c>
      <c r="AZ41" s="3">
        <f>'[1]功能-行军令'!V39/节奏总纲!Z39</f>
        <v>103.00000000000024</v>
      </c>
      <c r="BA41" s="3">
        <f>'[1]功能-行军令'!W39/节奏总纲!AA39</f>
        <v>102.99999999999982</v>
      </c>
    </row>
    <row r="42" spans="2:53" x14ac:dyDescent="0.15">
      <c r="B42" s="8">
        <v>38</v>
      </c>
      <c r="C42" s="8">
        <f>[1]服务器生态!W59</f>
        <v>384.37776868965534</v>
      </c>
      <c r="D42" s="8">
        <f>[1]服务器生态!X59</f>
        <v>310.49144395409644</v>
      </c>
      <c r="E42" s="8">
        <f>[1]服务器生态!Y59</f>
        <v>27.274882252800001</v>
      </c>
      <c r="F42" s="8">
        <f>[1]服务器生态!Z59</f>
        <v>4.3385092413793123</v>
      </c>
      <c r="G42" s="8">
        <f>[1]服务器生态!AA59</f>
        <v>1.1036027586206896</v>
      </c>
      <c r="H42" s="8">
        <f>[1]服务器生态!AC59</f>
        <v>0.52829172000000024</v>
      </c>
      <c r="I42" s="8">
        <f>[1]服务器生态!AD59</f>
        <v>0.4267417950079998</v>
      </c>
      <c r="J42" s="8">
        <f>[1]服务器生态!AE59</f>
        <v>3.7486804992000002E-2</v>
      </c>
      <c r="K42" s="8">
        <f>[1]服务器生态!AF59</f>
        <v>5.962880000000002E-3</v>
      </c>
      <c r="L42" s="8">
        <f>[1]服务器生态!AG59</f>
        <v>1.5167999999999998E-3</v>
      </c>
      <c r="M42" s="8">
        <f>[2]基础信息!$M41</f>
        <v>89.816993464052288</v>
      </c>
      <c r="N42" s="8">
        <f>[1]服务器生态!$P40</f>
        <v>3.1000000000000032</v>
      </c>
      <c r="Q42" s="20">
        <v>38</v>
      </c>
      <c r="R42" s="4">
        <f>'[1]功能-采集'!BS42</f>
        <v>41596688.778827138</v>
      </c>
      <c r="S42" s="4">
        <f>'[1]功能-采集'!BT42</f>
        <v>37658187.79650455</v>
      </c>
      <c r="T42" s="4">
        <f>'[1]功能-采集'!BU42</f>
        <v>33163303.205402095</v>
      </c>
      <c r="U42" s="4">
        <f>'[1]功能-采集'!BV42</f>
        <v>28050229.793819182</v>
      </c>
      <c r="V42" s="4">
        <f>'[1]功能-采集'!BW42</f>
        <v>19887955.906471264</v>
      </c>
      <c r="X42" s="8">
        <v>38</v>
      </c>
      <c r="Y42" s="4">
        <f>求节点(节奏总纲!P$4:P$113,R$5:R$104,$X42)-求节点(节奏总纲!P$4:P$113,R$5:R$104,$X41)</f>
        <v>8543556.4289788306</v>
      </c>
      <c r="Z42" s="4">
        <f>求节点(节奏总纲!Q$4:Q$113,S$5:S$104,$X42)-求节点(节奏总纲!Q$4:Q$113,S$5:S$104,$X41)</f>
        <v>9039605.3956332207</v>
      </c>
      <c r="AA42" s="4">
        <f>求节点(节奏总纲!R$4:R$113,T$5:T$104,$X42)-求节点(节奏总纲!R$4:R$113,T$5:T$104,$X41)</f>
        <v>11248676.106409788</v>
      </c>
      <c r="AB42" s="4">
        <f>求节点(节奏总纲!S$4:S$113,U$5:U$104,$X42)-求节点(节奏总纲!S$4:S$113,U$5:U$104,$X41)</f>
        <v>15069613.409326375</v>
      </c>
      <c r="AC42" s="4">
        <f>求节点(节奏总纲!T$4:T$113,V$5:V$104,$X42)-求节点(节奏总纲!T$4:T$113,V$5:V$104,$X41)</f>
        <v>24786742.470437407</v>
      </c>
      <c r="AF42" s="20">
        <v>38</v>
      </c>
      <c r="AG42" s="4">
        <f>'[1]功能-采集'!BX42</f>
        <v>0</v>
      </c>
      <c r="AH42" s="4">
        <f>'[1]功能-采集'!BY42</f>
        <v>0</v>
      </c>
      <c r="AI42" s="4">
        <f>'[1]功能-采集'!BZ42</f>
        <v>0</v>
      </c>
      <c r="AJ42" s="4">
        <f>'[1]功能-采集'!CA42</f>
        <v>0</v>
      </c>
      <c r="AK42" s="4">
        <f>'[1]功能-采集'!CB42</f>
        <v>0</v>
      </c>
      <c r="AM42" s="8">
        <v>38</v>
      </c>
      <c r="AN42" s="4">
        <f>求节点(节奏总纲!P$4:P$113,AG$5:AG$104,$AM42)-求节点(节奏总纲!P$4:P$113,AG$5:AG$104,$AM41)</f>
        <v>527752.69113380555</v>
      </c>
      <c r="AO42" s="4">
        <f>求节点(节奏总纲!Q$4:Q$113,AH$5:AH$104,$AM42)-求节点(节奏总纲!Q$4:Q$113,AH$5:AH$104,$AM41)</f>
        <v>1538538.3339219838</v>
      </c>
      <c r="AP42" s="4">
        <f>求节点(节奏总纲!R$4:R$113,AI$5:AI$104,$AM42)-求节点(节奏总纲!R$4:R$113,AI$5:AI$104,$AM41)</f>
        <v>2701470.2658330053</v>
      </c>
      <c r="AQ42" s="4">
        <f>求节点(节奏总纲!S$4:S$113,AJ$5:AJ$104,$AM42)-求节点(节奏总纲!S$4:S$113,AJ$5:AJ$104,$AM41)</f>
        <v>3548562.0964988098</v>
      </c>
      <c r="AR42" s="4">
        <f>求节点(节奏总纲!T$4:T$113,AK$5:AK$104,$AM42)-求节点(节奏总纲!T$4:T$113,AK$5:AK$104,$AM41)</f>
        <v>6376495.7333264947</v>
      </c>
      <c r="AV42" s="3">
        <v>37</v>
      </c>
      <c r="AW42" s="3">
        <f>'[1]功能-行军令'!S40/节奏总纲!W40</f>
        <v>46.000000000000036</v>
      </c>
      <c r="AX42" s="3">
        <f>'[1]功能-行军令'!T40/节奏总纲!X40</f>
        <v>67.000000000000028</v>
      </c>
      <c r="AY42" s="3">
        <f>'[1]功能-行军令'!U40/节奏总纲!Y40</f>
        <v>91.000000000000085</v>
      </c>
      <c r="AZ42" s="3">
        <f>'[1]功能-行军令'!V40/节奏总纲!Z40</f>
        <v>102.99999999999976</v>
      </c>
      <c r="BA42" s="3">
        <f>'[1]功能-行军令'!W40/节奏总纲!AA40</f>
        <v>103.00000000000011</v>
      </c>
    </row>
    <row r="43" spans="2:53" x14ac:dyDescent="0.15">
      <c r="B43" s="8">
        <v>39</v>
      </c>
      <c r="C43" s="8">
        <f>[1]服务器生态!W60</f>
        <v>378.14905557366779</v>
      </c>
      <c r="D43" s="8">
        <f>[1]服务器生态!X60</f>
        <v>306.80189907416661</v>
      </c>
      <c r="E43" s="8">
        <f>[1]服务器生态!Y60</f>
        <v>26.904917352165516</v>
      </c>
      <c r="F43" s="8">
        <f>[1]服务器生态!Z60</f>
        <v>4.2907100689655175</v>
      </c>
      <c r="G43" s="8">
        <f>[1]服务器生态!AA60</f>
        <v>1.0947972413793101</v>
      </c>
      <c r="H43" s="8">
        <f>[1]服务器生态!AC60</f>
        <v>0.52722704863636383</v>
      </c>
      <c r="I43" s="8">
        <f>[1]服务器生态!AD60</f>
        <v>0.42775264774763616</v>
      </c>
      <c r="J43" s="8">
        <f>[1]服务器生态!AE60</f>
        <v>3.7511663616000002E-2</v>
      </c>
      <c r="K43" s="8">
        <f>[1]服务器生态!AF60</f>
        <v>5.9822400000000015E-3</v>
      </c>
      <c r="L43" s="8">
        <f>[1]服务器生态!AG60</f>
        <v>1.5263999999999998E-3</v>
      </c>
      <c r="M43" s="8">
        <f>[2]基础信息!$M42</f>
        <v>90.128654970760238</v>
      </c>
      <c r="N43" s="8">
        <f>[1]服务器生态!$P41</f>
        <v>3.0500000000000034</v>
      </c>
      <c r="Q43" s="20">
        <v>39</v>
      </c>
      <c r="R43" s="4">
        <f>'[1]功能-采集'!BS43</f>
        <v>46903769.372971915</v>
      </c>
      <c r="S43" s="4">
        <f>'[1]功能-采集'!BT43</f>
        <v>42370532.649057955</v>
      </c>
      <c r="T43" s="4">
        <f>'[1]功能-采集'!BU43</f>
        <v>37291635.620862268</v>
      </c>
      <c r="U43" s="4">
        <f>'[1]功能-采集'!BV43</f>
        <v>31670136.783472277</v>
      </c>
      <c r="V43" s="4">
        <f>'[1]功能-采集'!BW43</f>
        <v>22557456.194167584</v>
      </c>
      <c r="X43" s="8">
        <v>39</v>
      </c>
      <c r="Y43" s="4">
        <f>求节点(节奏总纲!P$4:P$113,R$5:R$104,$X43)-求节点(节奏总纲!P$4:P$113,R$5:R$104,$X42)</f>
        <v>8579587.9381894469</v>
      </c>
      <c r="Z43" s="4">
        <f>求节点(节奏总纲!Q$4:Q$113,S$5:S$104,$X43)-求节点(节奏总纲!Q$4:Q$113,S$5:S$104,$X42)</f>
        <v>9062504.5247927904</v>
      </c>
      <c r="AA43" s="4">
        <f>求节点(节奏总纲!R$4:R$113,T$5:T$104,$X43)-求节点(节奏总纲!R$4:R$113,T$5:T$104,$X42)</f>
        <v>11281695.5355739</v>
      </c>
      <c r="AB43" s="4">
        <f>求节点(节奏总纲!S$4:S$113,U$5:U$104,$X43)-求节点(节奏总纲!S$4:S$113,U$5:U$104,$X42)</f>
        <v>15448893.232833803</v>
      </c>
      <c r="AC43" s="4">
        <f>求节点(节奏总纲!T$4:T$113,V$5:V$104,$X43)-求节点(节奏总纲!T$4:T$113,V$5:V$104,$X42)</f>
        <v>24786742.470437527</v>
      </c>
      <c r="AF43" s="20">
        <v>39</v>
      </c>
      <c r="AG43" s="4">
        <f>'[1]功能-采集'!BX43</f>
        <v>0</v>
      </c>
      <c r="AH43" s="4">
        <f>'[1]功能-采集'!BY43</f>
        <v>0</v>
      </c>
      <c r="AI43" s="4">
        <f>'[1]功能-采集'!BZ43</f>
        <v>0</v>
      </c>
      <c r="AJ43" s="4">
        <f>'[1]功能-采集'!CA43</f>
        <v>0</v>
      </c>
      <c r="AK43" s="4">
        <f>'[1]功能-采集'!CB43</f>
        <v>0</v>
      </c>
      <c r="AM43" s="8">
        <v>39</v>
      </c>
      <c r="AN43" s="4">
        <f>求节点(节奏总纲!P$4:P$113,AG$5:AG$104,$AM43)-求节点(节奏总纲!P$4:P$113,AG$5:AG$104,$AM42)</f>
        <v>940379.42034919374</v>
      </c>
      <c r="AO43" s="4">
        <f>求节点(节奏总纲!Q$4:Q$113,AH$5:AH$104,$AM43)-求节点(节奏总纲!Q$4:Q$113,AH$5:AH$104,$AM42)</f>
        <v>1680991.1843093149</v>
      </c>
      <c r="AP43" s="4">
        <f>求节点(节奏总纲!R$4:R$113,AI$5:AI$104,$AM43)-求节点(节奏总纲!R$4:R$113,AI$5:AI$104,$AM42)</f>
        <v>2707558.8399837203</v>
      </c>
      <c r="AQ43" s="4">
        <f>求节点(节奏总纲!S$4:S$113,AJ$5:AJ$104,$AM43)-求节点(节奏总纲!S$4:S$113,AJ$5:AJ$104,$AM42)</f>
        <v>3647418.6607382372</v>
      </c>
      <c r="AR43" s="4">
        <f>求节点(节奏总纲!T$4:T$113,AK$5:AK$104,$AM43)-求节点(节奏总纲!T$4:T$113,AK$5:AK$104,$AM42)</f>
        <v>6376495.7333265096</v>
      </c>
      <c r="AV43" s="3">
        <v>38</v>
      </c>
      <c r="AW43" s="3">
        <f>'[1]功能-行军令'!S41/节奏总纲!W41</f>
        <v>45.999999999999943</v>
      </c>
      <c r="AX43" s="3">
        <f>'[1]功能-行军令'!T41/节奏总纲!X41</f>
        <v>66.999999999999943</v>
      </c>
      <c r="AY43" s="3">
        <f>'[1]功能-行军令'!U41/节奏总纲!Y41</f>
        <v>90.999999999999886</v>
      </c>
      <c r="AZ43" s="3">
        <f>'[1]功能-行军令'!V41/节奏总纲!Z41</f>
        <v>103.00000000000003</v>
      </c>
      <c r="BA43" s="3">
        <f>'[1]功能-行军令'!W41/节奏总纲!AA41</f>
        <v>103.00000000000001</v>
      </c>
    </row>
    <row r="44" spans="2:53" x14ac:dyDescent="0.15">
      <c r="B44" s="8">
        <v>40</v>
      </c>
      <c r="C44" s="8">
        <f>[1]服务器生态!W61</f>
        <v>371.94237014106602</v>
      </c>
      <c r="D44" s="8">
        <f>[1]服务器生态!X61</f>
        <v>303.09143999962367</v>
      </c>
      <c r="E44" s="8">
        <f>[1]服务器生态!Y61</f>
        <v>26.534438135172415</v>
      </c>
      <c r="F44" s="8">
        <f>[1]服务器生态!Z61</f>
        <v>4.2425103448275872</v>
      </c>
      <c r="G44" s="8">
        <f>[1]服务器生态!AA61</f>
        <v>1.0857931034482757</v>
      </c>
      <c r="H44" s="8">
        <f>[1]服务器生态!AC61</f>
        <v>0.52616237727272752</v>
      </c>
      <c r="I44" s="8">
        <f>[1]服务器生态!AD61</f>
        <v>0.42876350048727252</v>
      </c>
      <c r="J44" s="8">
        <f>[1]服务器生态!AE61</f>
        <v>3.7536522240000002E-2</v>
      </c>
      <c r="K44" s="8">
        <f>[1]服务器生态!AF61</f>
        <v>6.0016000000000019E-3</v>
      </c>
      <c r="L44" s="8">
        <f>[1]服务器生态!AG61</f>
        <v>1.5359999999999998E-3</v>
      </c>
      <c r="M44" s="8">
        <f>[2]基础信息!$M43</f>
        <v>90.421052631578945</v>
      </c>
      <c r="N44" s="8">
        <f>[1]服务器生态!$P42</f>
        <v>3.0000000000000036</v>
      </c>
      <c r="Q44" s="20">
        <v>40</v>
      </c>
      <c r="R44" s="4">
        <f>'[1]功能-采集'!BS44</f>
        <v>52832722.449211031</v>
      </c>
      <c r="S44" s="4">
        <f>'[1]功能-采集'!BT44</f>
        <v>47611396.75848712</v>
      </c>
      <c r="T44" s="4">
        <f>'[1]功能-采集'!BU44</f>
        <v>42028694.780325934</v>
      </c>
      <c r="U44" s="4">
        <f>'[1]功能-采集'!BV44</f>
        <v>35873526.070138991</v>
      </c>
      <c r="V44" s="4">
        <f>'[1]功能-采集'!BW44</f>
        <v>25633352.465482246</v>
      </c>
      <c r="X44" s="8">
        <v>40</v>
      </c>
      <c r="Y44" s="4">
        <f>求节点(节奏总纲!P$4:P$113,R$5:R$104,$X44)-求节点(节奏总纲!P$4:P$113,R$5:R$104,$X43)</f>
        <v>8603272.6649904549</v>
      </c>
      <c r="Z44" s="4">
        <f>求节点(节奏总纲!Q$4:Q$113,S$5:S$104,$X44)-求节点(节奏总纲!Q$4:Q$113,S$5:S$104,$X43)</f>
        <v>9088606.7720304728</v>
      </c>
      <c r="AA44" s="4">
        <f>求节点(节奏总纲!R$4:R$113,T$5:T$104,$X44)-求节点(节奏总纲!R$4:R$113,T$5:T$104,$X43)</f>
        <v>11630297.19598794</v>
      </c>
      <c r="AB44" s="4">
        <f>求节点(节奏总纲!S$4:S$113,U$5:U$104,$X44)-求节点(节奏总纲!S$4:S$113,U$5:U$104,$X43)</f>
        <v>15448893.232833803</v>
      </c>
      <c r="AC44" s="4">
        <f>求节点(节奏总纲!T$4:T$113,V$5:V$104,$X44)-求节点(节奏总纲!T$4:T$113,V$5:V$104,$X43)</f>
        <v>25400942.924695969</v>
      </c>
      <c r="AF44" s="20">
        <v>40</v>
      </c>
      <c r="AG44" s="4">
        <f>'[1]功能-采集'!BX44</f>
        <v>0</v>
      </c>
      <c r="AH44" s="4">
        <f>'[1]功能-采集'!BY44</f>
        <v>0</v>
      </c>
      <c r="AI44" s="4">
        <f>'[1]功能-采集'!BZ44</f>
        <v>0</v>
      </c>
      <c r="AJ44" s="4">
        <f>'[1]功能-采集'!CA44</f>
        <v>0</v>
      </c>
      <c r="AK44" s="4">
        <f>'[1]功能-采集'!CB44</f>
        <v>0</v>
      </c>
      <c r="AM44" s="8">
        <v>40</v>
      </c>
      <c r="AN44" s="4">
        <f>求节点(节奏总纲!P$4:P$113,AG$5:AG$104,$AM44)-求节点(节奏总纲!P$4:P$113,AG$5:AG$104,$AM43)</f>
        <v>1211612.8925613798</v>
      </c>
      <c r="AO44" s="4">
        <f>求节点(节奏总纲!Q$4:Q$113,AH$5:AH$104,$AM44)-求节点(节奏总纲!Q$4:Q$113,AH$5:AH$104,$AM43)</f>
        <v>1843370.2640818041</v>
      </c>
      <c r="AP44" s="4">
        <f>求节点(节奏总纲!R$4:R$113,AI$5:AI$104,$AM44)-求节点(节奏总纲!R$4:R$113,AI$5:AI$104,$AM43)</f>
        <v>2771838.7840115055</v>
      </c>
      <c r="AQ44" s="4">
        <f>求节点(节奏总纲!S$4:S$113,AJ$5:AJ$104,$AM44)-求节点(节奏总纲!S$4:S$113,AJ$5:AJ$104,$AM43)</f>
        <v>3647418.6607382447</v>
      </c>
      <c r="AR44" s="4">
        <f>求节点(节奏总纲!T$4:T$113,AK$5:AK$104,$AM44)-求节点(节奏总纲!T$4:T$113,AK$5:AK$104,$AM43)</f>
        <v>6572969.8967451602</v>
      </c>
      <c r="AV44" s="3">
        <v>39</v>
      </c>
      <c r="AW44" s="3">
        <f>'[1]功能-行军令'!S42/节奏总纲!W42</f>
        <v>46.000000000000007</v>
      </c>
      <c r="AX44" s="3">
        <f>'[1]功能-行军令'!T42/节奏总纲!X42</f>
        <v>67.000000000000043</v>
      </c>
      <c r="AY44" s="3">
        <f>'[1]功能-行军令'!U42/节奏总纲!Y42</f>
        <v>91.000000000000099</v>
      </c>
      <c r="AZ44" s="3">
        <f>'[1]功能-行军令'!V42/节奏总纲!Z42</f>
        <v>103.00000000000004</v>
      </c>
      <c r="BA44" s="3">
        <f>'[1]功能-行军令'!W42/节奏总纲!AA42</f>
        <v>102.99999999999994</v>
      </c>
    </row>
    <row r="45" spans="2:53" x14ac:dyDescent="0.15">
      <c r="B45" s="8">
        <v>41</v>
      </c>
      <c r="C45" s="8">
        <f>[1]服务器生态!W62</f>
        <v>365.75771239184962</v>
      </c>
      <c r="D45" s="8">
        <f>[1]服务器生态!X62</f>
        <v>299.36006673046751</v>
      </c>
      <c r="E45" s="8">
        <f>[1]服务器生态!Y62</f>
        <v>26.163444601820686</v>
      </c>
      <c r="F45" s="8">
        <f>[1]服务器生态!Z62</f>
        <v>4.1939100689655175</v>
      </c>
      <c r="G45" s="8">
        <f>[1]服务器生态!AA62</f>
        <v>1.076590344827586</v>
      </c>
      <c r="H45" s="8">
        <f>[1]服务器生态!AC62</f>
        <v>0.52509770590909111</v>
      </c>
      <c r="I45" s="8">
        <f>[1]服务器生态!AD62</f>
        <v>0.42977435322690888</v>
      </c>
      <c r="J45" s="8">
        <f>[1]服务器生态!AE62</f>
        <v>3.7561380864000002E-2</v>
      </c>
      <c r="K45" s="8">
        <f>[1]服务器生态!AF62</f>
        <v>6.0209600000000014E-3</v>
      </c>
      <c r="L45" s="8">
        <f>[1]服务器生态!AG62</f>
        <v>1.5455999999999998E-3</v>
      </c>
      <c r="M45" s="8">
        <f>[2]基础信息!$M44</f>
        <v>90.713450292397667</v>
      </c>
      <c r="N45" s="8">
        <f>[1]服务器生态!$P43</f>
        <v>2.9500000000000037</v>
      </c>
      <c r="Q45" s="20">
        <v>41</v>
      </c>
      <c r="R45" s="4">
        <f>'[1]功能-采集'!BS45</f>
        <v>59452419.509965509</v>
      </c>
      <c r="S45" s="4">
        <f>'[1]功能-采集'!BT45</f>
        <v>53637274.538988188</v>
      </c>
      <c r="T45" s="4">
        <f>'[1]功能-采集'!BU45</f>
        <v>47447199.109526001</v>
      </c>
      <c r="U45" s="4">
        <f>'[1]功能-采集'!BV45</f>
        <v>40623993.6294346</v>
      </c>
      <c r="V45" s="4">
        <f>'[1]功能-采集'!BW45</f>
        <v>29148255.344730183</v>
      </c>
      <c r="X45" s="8">
        <v>41</v>
      </c>
      <c r="Y45" s="4">
        <f>求节点(节奏总纲!P$4:P$113,R$5:R$104,$X45)-求节点(节奏总纲!P$4:P$113,R$5:R$104,$X44)</f>
        <v>8603272.6649904251</v>
      </c>
      <c r="Z45" s="4">
        <f>求节点(节奏总纲!Q$4:Q$113,S$5:S$104,$X45)-求节点(节奏总纲!Q$4:Q$113,S$5:S$104,$X44)</f>
        <v>9088606.7720304132</v>
      </c>
      <c r="AA45" s="4">
        <f>求节点(节奏总纲!R$4:R$113,T$5:T$104,$X45)-求节点(节奏总纲!R$4:R$113,T$5:T$104,$X44)</f>
        <v>11630297.19598794</v>
      </c>
      <c r="AB45" s="4">
        <f>求节点(节奏总纲!S$4:S$113,U$5:U$104,$X45)-求节点(节奏总纲!S$4:S$113,U$5:U$104,$X44)</f>
        <v>15596521.637391984</v>
      </c>
      <c r="AC45" s="4">
        <f>求节点(节奏总纲!T$4:T$113,V$5:V$104,$X45)-求节点(节奏总纲!T$4:T$113,V$5:V$104,$X44)</f>
        <v>25489912.191356778</v>
      </c>
      <c r="AF45" s="20">
        <v>41</v>
      </c>
      <c r="AG45" s="4">
        <f>'[1]功能-采集'!BX45</f>
        <v>0</v>
      </c>
      <c r="AH45" s="4">
        <f>'[1]功能-采集'!BY45</f>
        <v>0</v>
      </c>
      <c r="AI45" s="4">
        <f>'[1]功能-采集'!BZ45</f>
        <v>0</v>
      </c>
      <c r="AJ45" s="4">
        <f>'[1]功能-采集'!CA45</f>
        <v>0</v>
      </c>
      <c r="AK45" s="4">
        <f>'[1]功能-采集'!CB45</f>
        <v>0</v>
      </c>
      <c r="AM45" s="8">
        <v>41</v>
      </c>
      <c r="AN45" s="4">
        <f>求节点(节奏总纲!P$4:P$113,AG$5:AG$104,$AM45)-求节点(节奏总纲!P$4:P$113,AG$5:AG$104,$AM44)</f>
        <v>1211612.892561378</v>
      </c>
      <c r="AO45" s="4">
        <f>求节点(节奏总纲!Q$4:Q$113,AH$5:AH$104,$AM45)-求节点(节奏总纲!Q$4:Q$113,AH$5:AH$104,$AM44)</f>
        <v>1843370.2640818059</v>
      </c>
      <c r="AP45" s="4">
        <f>求节点(节奏总纲!R$4:R$113,AI$5:AI$104,$AM45)-求节点(节奏总纲!R$4:R$113,AI$5:AI$104,$AM44)</f>
        <v>2771838.7840115055</v>
      </c>
      <c r="AQ45" s="4">
        <f>求节点(节奏总纲!S$4:S$113,AJ$5:AJ$104,$AM45)-求节点(节奏总纲!S$4:S$113,AJ$5:AJ$104,$AM44)</f>
        <v>3687408.6147131547</v>
      </c>
      <c r="AR45" s="4">
        <f>求节点(节奏总纲!T$4:T$113,AK$5:AK$104,$AM45)-求节点(节奏总纲!T$4:T$113,AK$5:AK$104,$AM44)</f>
        <v>6601429.9249264598</v>
      </c>
      <c r="AV45" s="3">
        <v>40</v>
      </c>
      <c r="AW45" s="3">
        <f>'[1]功能-行军令'!S43/节奏总纲!W43</f>
        <v>46.000000000000021</v>
      </c>
      <c r="AX45" s="3">
        <f>'[1]功能-行军令'!T43/节奏总纲!X43</f>
        <v>67.000000000000014</v>
      </c>
      <c r="AY45" s="3">
        <f>'[1]功能-行军令'!U43/节奏总纲!Y43</f>
        <v>90.999999999999986</v>
      </c>
      <c r="AZ45" s="3">
        <f>'[1]功能-行军令'!V43/节奏总纲!Z43</f>
        <v>103.00000000000004</v>
      </c>
      <c r="BA45" s="3">
        <f>'[1]功能-行军令'!W43/节奏总纲!AA43</f>
        <v>103.00000000000003</v>
      </c>
    </row>
    <row r="46" spans="2:53" x14ac:dyDescent="0.15">
      <c r="B46" s="8">
        <v>42</v>
      </c>
      <c r="C46" s="8">
        <f>[1]服务器生态!W63</f>
        <v>359.595082326019</v>
      </c>
      <c r="D46" s="8">
        <f>[1]服务器生态!X63</f>
        <v>295.60777926669829</v>
      </c>
      <c r="E46" s="8">
        <f>[1]服务器生态!Y63</f>
        <v>25.791936752110349</v>
      </c>
      <c r="F46" s="8">
        <f>[1]服务器生态!Z63</f>
        <v>4.1449092413793123</v>
      </c>
      <c r="G46" s="8">
        <f>[1]服务器生态!AA63</f>
        <v>1.0671889655172413</v>
      </c>
      <c r="H46" s="8">
        <f>[1]服务器生态!AC63</f>
        <v>0.5240330345454548</v>
      </c>
      <c r="I46" s="8">
        <f>[1]服务器生态!AD63</f>
        <v>0.43078520596654524</v>
      </c>
      <c r="J46" s="8">
        <f>[1]服务器生态!AE63</f>
        <v>3.7586239488000002E-2</v>
      </c>
      <c r="K46" s="8">
        <f>[1]服务器生态!AF63</f>
        <v>6.0403200000000018E-3</v>
      </c>
      <c r="L46" s="8">
        <f>[1]服务器生态!AG63</f>
        <v>1.5551999999999999E-3</v>
      </c>
      <c r="M46" s="8">
        <f>[2]基础信息!$M45</f>
        <v>91.005847953216374</v>
      </c>
      <c r="N46" s="8">
        <f>[1]服务器生态!$P44</f>
        <v>2.9000000000000039</v>
      </c>
      <c r="Q46" s="20">
        <v>42</v>
      </c>
      <c r="R46" s="4">
        <f>'[1]功能-采集'!BS46</f>
        <v>66839332.353576101</v>
      </c>
      <c r="S46" s="4">
        <f>'[1]功能-采集'!BT46</f>
        <v>60606595.302138343</v>
      </c>
      <c r="T46" s="4">
        <f>'[1]功能-采集'!BU46</f>
        <v>53672700.314277619</v>
      </c>
      <c r="U46" s="4">
        <f>'[1]功能-采集'!BV46</f>
        <v>46077810.159771219</v>
      </c>
      <c r="V46" s="4">
        <f>'[1]功能-采集'!BW46</f>
        <v>33097069.818680957</v>
      </c>
      <c r="X46" s="8">
        <v>42</v>
      </c>
      <c r="Y46" s="4">
        <f>求节点(节奏总纲!P$4:P$113,R$5:R$104,$X46)-求节点(节奏总纲!P$4:P$113,R$5:R$104,$X45)</f>
        <v>8642468.5170712173</v>
      </c>
      <c r="Z46" s="4">
        <f>求节点(节奏总纲!Q$4:Q$113,S$5:S$104,$X46)-求节点(节奏总纲!Q$4:Q$113,S$5:S$104,$X45)</f>
        <v>9119404.2228590846</v>
      </c>
      <c r="AA46" s="4">
        <f>求节点(节奏总纲!R$4:R$113,T$5:T$104,$X46)-求节点(节奏总纲!R$4:R$113,T$5:T$104,$X45)</f>
        <v>11735422.970951557</v>
      </c>
      <c r="AB46" s="4">
        <f>求节点(节奏总纲!S$4:S$113,U$5:U$104,$X46)-求节点(节奏总纲!S$4:S$113,U$5:U$104,$X45)</f>
        <v>15907489.703735828</v>
      </c>
      <c r="AC46" s="4">
        <f>求节点(节奏总纲!T$4:T$113,V$5:V$104,$X46)-求节点(节奏总纲!T$4:T$113,V$5:V$104,$X45)</f>
        <v>25564206.445741057</v>
      </c>
      <c r="AF46" s="20">
        <v>42</v>
      </c>
      <c r="AG46" s="4">
        <f>'[1]功能-采集'!BX46</f>
        <v>0</v>
      </c>
      <c r="AH46" s="4">
        <f>'[1]功能-采集'!BY46</f>
        <v>0</v>
      </c>
      <c r="AI46" s="4">
        <f>'[1]功能-采集'!BZ46</f>
        <v>0</v>
      </c>
      <c r="AJ46" s="4">
        <f>'[1]功能-采集'!CA46</f>
        <v>0</v>
      </c>
      <c r="AK46" s="4">
        <f>'[1]功能-采集'!CB46</f>
        <v>0</v>
      </c>
      <c r="AM46" s="8">
        <v>42</v>
      </c>
      <c r="AN46" s="4">
        <f>求节点(节奏总纲!P$4:P$113,AG$5:AG$104,$AM46)-求节点(节奏总纲!P$4:P$113,AG$5:AG$104,$AM45)</f>
        <v>1430407.6409123773</v>
      </c>
      <c r="AO46" s="4">
        <f>求节点(节奏总纲!Q$4:Q$113,AH$5:AH$104,$AM46)-求节点(节奏总纲!Q$4:Q$113,AH$5:AH$104,$AM45)</f>
        <v>2074536.8937512375</v>
      </c>
      <c r="AP46" s="4">
        <f>求节点(节奏总纲!R$4:R$113,AI$5:AI$104,$AM46)-求节点(节奏总纲!R$4:R$113,AI$5:AI$104,$AM45)</f>
        <v>2791084.6982994378</v>
      </c>
      <c r="AQ46" s="4">
        <f>求节点(节奏总纲!S$4:S$113,AJ$5:AJ$104,$AM46)-求节点(节奏总纲!S$4:S$113,AJ$5:AJ$104,$AM45)</f>
        <v>3771644.4275837988</v>
      </c>
      <c r="AR46" s="4">
        <f>求节点(节奏总纲!T$4:T$113,AK$5:AK$104,$AM46)-求节点(节奏总纲!T$4:T$113,AK$5:AK$104,$AM45)</f>
        <v>6625389.5702513456</v>
      </c>
      <c r="AV46" s="3">
        <v>41</v>
      </c>
      <c r="AW46" s="3">
        <f>'[1]功能-行军令'!S44/节奏总纲!W44</f>
        <v>46.000000000000014</v>
      </c>
      <c r="AX46" s="3">
        <f>'[1]功能-行军令'!T44/节奏总纲!X44</f>
        <v>67.000000000000043</v>
      </c>
      <c r="AY46" s="3">
        <f>'[1]功能-行军令'!U44/节奏总纲!Y44</f>
        <v>90.999999999999886</v>
      </c>
      <c r="AZ46" s="3">
        <f>'[1]功能-行军令'!V44/节奏总纲!Z44</f>
        <v>103.00000000000001</v>
      </c>
      <c r="BA46" s="3">
        <f>'[1]功能-行军令'!W44/节奏总纲!AA44</f>
        <v>103.00000000000001</v>
      </c>
    </row>
    <row r="47" spans="2:53" x14ac:dyDescent="0.15">
      <c r="B47" s="8">
        <v>43</v>
      </c>
      <c r="C47" s="8">
        <f>[1]服务器生态!W64</f>
        <v>353.45447994357386</v>
      </c>
      <c r="D47" s="8">
        <f>[1]服务器生态!X64</f>
        <v>291.8345776083159</v>
      </c>
      <c r="E47" s="8">
        <f>[1]服务器生态!Y64</f>
        <v>25.419914586041383</v>
      </c>
      <c r="F47" s="8">
        <f>[1]服务器生态!Z64</f>
        <v>4.0955078620689669</v>
      </c>
      <c r="G47" s="8">
        <f>[1]服务器生态!AA64</f>
        <v>1.0575889655172415</v>
      </c>
      <c r="H47" s="8">
        <f>[1]服务器生态!AC64</f>
        <v>0.52296836318181839</v>
      </c>
      <c r="I47" s="8">
        <f>[1]服务器生态!AD64</f>
        <v>0.4317960587061816</v>
      </c>
      <c r="J47" s="8">
        <f>[1]服务器生态!AE64</f>
        <v>3.7611098112000002E-2</v>
      </c>
      <c r="K47" s="8">
        <f>[1]服务器生态!AF64</f>
        <v>6.0596800000000013E-3</v>
      </c>
      <c r="L47" s="8">
        <f>[1]服务器生态!AG64</f>
        <v>1.5647999999999999E-3</v>
      </c>
      <c r="M47" s="8">
        <f>[2]基础信息!$M46</f>
        <v>91.298245614035082</v>
      </c>
      <c r="N47" s="8">
        <f>[1]服务器生态!$P45</f>
        <v>2.8500000000000041</v>
      </c>
      <c r="Q47" s="20">
        <v>43</v>
      </c>
      <c r="R47" s="4">
        <f>'[1]功能-采集'!BS47</f>
        <v>75078894.680269465</v>
      </c>
      <c r="S47" s="4">
        <f>'[1]功能-采集'!BT47</f>
        <v>68114835.713602126</v>
      </c>
      <c r="T47" s="4">
        <f>'[1]功能-采集'!BU47</f>
        <v>60410229.712103918</v>
      </c>
      <c r="U47" s="4">
        <f>'[1]功能-采集'!BV47</f>
        <v>51805589.677577198</v>
      </c>
      <c r="V47" s="4">
        <f>'[1]功能-采集'!BW47</f>
        <v>37250857.04414615</v>
      </c>
      <c r="X47" s="8">
        <v>43</v>
      </c>
      <c r="Y47" s="4">
        <f>求节点(节奏总纲!P$4:P$113,R$5:R$104,$X47)-求节点(节奏总纲!P$4:P$113,R$5:R$104,$X46)</f>
        <v>8653799.2663096786</v>
      </c>
      <c r="Z47" s="4">
        <f>求节点(节奏总纲!Q$4:Q$113,S$5:S$104,$X47)-求节点(节奏总纲!Q$4:Q$113,S$5:S$104,$X46)</f>
        <v>9131103.3642119169</v>
      </c>
      <c r="AA47" s="4">
        <f>求节点(节奏总纲!R$4:R$113,T$5:T$104,$X47)-求节点(节奏总纲!R$4:R$113,T$5:T$104,$X46)</f>
        <v>12016958.199020565</v>
      </c>
      <c r="AB47" s="4">
        <f>求节点(节奏总纲!S$4:S$113,U$5:U$104,$X47)-求节点(节奏总纲!S$4:S$113,U$5:U$104,$X46)</f>
        <v>15907489.703735828</v>
      </c>
      <c r="AC47" s="4">
        <f>求节点(节奏总纲!T$4:T$113,V$5:V$104,$X47)-求节点(节奏总纲!T$4:T$113,V$5:V$104,$X46)</f>
        <v>26211071.611731887</v>
      </c>
      <c r="AF47" s="20">
        <v>43</v>
      </c>
      <c r="AG47" s="4">
        <f>'[1]功能-采集'!BX47</f>
        <v>0</v>
      </c>
      <c r="AH47" s="4">
        <f>'[1]功能-采集'!BY47</f>
        <v>0</v>
      </c>
      <c r="AI47" s="4">
        <f>'[1]功能-采集'!BZ47</f>
        <v>0</v>
      </c>
      <c r="AJ47" s="4">
        <f>'[1]功能-采集'!CA47</f>
        <v>0</v>
      </c>
      <c r="AK47" s="4">
        <f>'[1]功能-采集'!CB47</f>
        <v>0</v>
      </c>
      <c r="AM47" s="8">
        <v>43</v>
      </c>
      <c r="AN47" s="4">
        <f>求节点(节奏总纲!P$4:P$113,AG$5:AG$104,$AM47)-求节点(节奏总纲!P$4:P$113,AG$5:AG$104,$AM46)</f>
        <v>1493656.8955313722</v>
      </c>
      <c r="AO47" s="4">
        <f>求节点(节奏总纲!Q$4:Q$113,AH$5:AH$104,$AM47)-求节点(节奏总纲!Q$4:Q$113,AH$5:AH$104,$AM46)</f>
        <v>2162351.0148487408</v>
      </c>
      <c r="AP47" s="4">
        <f>求节点(节奏总纲!R$4:R$113,AI$5:AI$104,$AM47)-求节点(节奏总纲!R$4:R$113,AI$5:AI$104,$AM46)</f>
        <v>2842626.7950908542</v>
      </c>
      <c r="AQ47" s="4">
        <f>求节点(节奏总纲!S$4:S$113,AJ$5:AJ$104,$AM47)-求节点(节奏总纲!S$4:S$113,AJ$5:AJ$104,$AM46)</f>
        <v>3771644.4275838137</v>
      </c>
      <c r="AR47" s="4">
        <f>求节点(节奏总纲!T$4:T$113,AK$5:AK$104,$AM47)-求节点(节奏总纲!T$4:T$113,AK$5:AK$104,$AM46)</f>
        <v>6834001.3946599662</v>
      </c>
      <c r="AV47" s="3">
        <v>42</v>
      </c>
      <c r="AW47" s="3">
        <f>'[1]功能-行军令'!S45/节奏总纲!W45</f>
        <v>46.000000000000014</v>
      </c>
      <c r="AX47" s="3">
        <f>'[1]功能-行军令'!T45/节奏总纲!X45</f>
        <v>66.999999999999943</v>
      </c>
      <c r="AY47" s="3">
        <f>'[1]功能-行军令'!U45/节奏总纲!Y45</f>
        <v>91.000000000000085</v>
      </c>
      <c r="AZ47" s="3">
        <f>'[1]功能-行军令'!V45/节奏总纲!Z45</f>
        <v>102.99999999999991</v>
      </c>
      <c r="BA47" s="3">
        <f>'[1]功能-行军令'!W45/节奏总纲!AA45</f>
        <v>102.99999999999991</v>
      </c>
    </row>
    <row r="48" spans="2:53" x14ac:dyDescent="0.15">
      <c r="B48" s="8">
        <v>44</v>
      </c>
      <c r="C48" s="8">
        <f>[1]服务器生态!W65</f>
        <v>347.33590524451427</v>
      </c>
      <c r="D48" s="8">
        <f>[1]服务器生态!X65</f>
        <v>288.04046175532022</v>
      </c>
      <c r="E48" s="8">
        <f>[1]服务器生态!Y65</f>
        <v>25.047378103613795</v>
      </c>
      <c r="F48" s="8">
        <f>[1]服务器生态!Z65</f>
        <v>4.0457059310344841</v>
      </c>
      <c r="G48" s="8">
        <f>[1]服务器生态!AA65</f>
        <v>1.047790344827586</v>
      </c>
      <c r="H48" s="8">
        <f>[1]服务器生态!AC65</f>
        <v>0.52190369181818208</v>
      </c>
      <c r="I48" s="8">
        <f>[1]服务器生态!AD65</f>
        <v>0.43280691144581795</v>
      </c>
      <c r="J48" s="8">
        <f>[1]服务器生态!AE65</f>
        <v>3.7635956736000002E-2</v>
      </c>
      <c r="K48" s="8">
        <f>[1]服务器生态!AF65</f>
        <v>6.0790400000000017E-3</v>
      </c>
      <c r="L48" s="8">
        <f>[1]服务器生态!AG65</f>
        <v>1.5743999999999999E-3</v>
      </c>
      <c r="M48" s="8">
        <f>[2]基础信息!$M47</f>
        <v>91.590643274853804</v>
      </c>
      <c r="N48" s="8">
        <f>[1]服务器生态!$P46</f>
        <v>2.8000000000000043</v>
      </c>
      <c r="Q48" s="20">
        <v>44</v>
      </c>
      <c r="R48" s="4">
        <f>'[1]功能-采集'!BS48</f>
        <v>84264140.565748483</v>
      </c>
      <c r="S48" s="4">
        <f>'[1]功能-采集'!BT48</f>
        <v>76463114.796240151</v>
      </c>
      <c r="T48" s="4">
        <f>'[1]功能-采集'!BU48</f>
        <v>67785815.897732794</v>
      </c>
      <c r="U48" s="4">
        <f>'[1]功能-采集'!BV48</f>
        <v>58191441.925344013</v>
      </c>
      <c r="V48" s="4">
        <f>'[1]功能-采集'!BW48</f>
        <v>41841809.853181221</v>
      </c>
      <c r="X48" s="8">
        <v>44</v>
      </c>
      <c r="Y48" s="4">
        <f>求节点(节奏总纲!P$4:P$113,R$5:R$104,$X48)-求节点(节奏总纲!P$4:P$113,R$5:R$104,$X47)</f>
        <v>8653799.2663097382</v>
      </c>
      <c r="Z48" s="4">
        <f>求节点(节奏总纲!Q$4:Q$113,S$5:S$104,$X48)-求节点(节奏总纲!Q$4:Q$113,S$5:S$104,$X47)</f>
        <v>9131103.3642118573</v>
      </c>
      <c r="AA48" s="4">
        <f>求节点(节奏总纲!R$4:R$113,T$5:T$104,$X48)-求节点(节奏总纲!R$4:R$113,T$5:T$104,$X47)</f>
        <v>12016958.199020624</v>
      </c>
      <c r="AB48" s="4">
        <f>求节点(节奏总纲!S$4:S$113,U$5:U$104,$X48)-求节点(节奏总纲!S$4:S$113,U$5:U$104,$X47)</f>
        <v>16039003.32812053</v>
      </c>
      <c r="AC48" s="4">
        <f>求节点(节奏总纲!T$4:T$113,V$5:V$104,$X48)-求节点(节奏总纲!T$4:T$113,V$5:V$104,$X47)</f>
        <v>26211071.611732006</v>
      </c>
      <c r="AF48" s="20">
        <v>44</v>
      </c>
      <c r="AG48" s="4">
        <f>'[1]功能-采集'!BX48</f>
        <v>0</v>
      </c>
      <c r="AH48" s="4">
        <f>'[1]功能-采集'!BY48</f>
        <v>0</v>
      </c>
      <c r="AI48" s="4">
        <f>'[1]功能-采集'!BZ48</f>
        <v>0</v>
      </c>
      <c r="AJ48" s="4">
        <f>'[1]功能-采集'!CA48</f>
        <v>0</v>
      </c>
      <c r="AK48" s="4">
        <f>'[1]功能-采集'!CB48</f>
        <v>0</v>
      </c>
      <c r="AM48" s="8">
        <v>44</v>
      </c>
      <c r="AN48" s="4">
        <f>求节点(节奏总纲!P$4:P$113,AG$5:AG$104,$AM48)-求节点(节奏总纲!P$4:P$113,AG$5:AG$104,$AM47)</f>
        <v>1493656.8955313712</v>
      </c>
      <c r="AO48" s="4">
        <f>求节点(节奏总纲!Q$4:Q$113,AH$5:AH$104,$AM48)-求节点(节奏总纲!Q$4:Q$113,AH$5:AH$104,$AM47)</f>
        <v>2162351.0148487426</v>
      </c>
      <c r="AP48" s="4">
        <f>求节点(节奏总纲!R$4:R$113,AI$5:AI$104,$AM48)-求节点(节奏总纲!R$4:R$113,AI$5:AI$104,$AM47)</f>
        <v>2842626.7950908616</v>
      </c>
      <c r="AQ48" s="4">
        <f>求节点(节奏总纲!S$4:S$113,AJ$5:AJ$104,$AM48)-求节点(节奏总纲!S$4:S$113,AJ$5:AJ$104,$AM47)</f>
        <v>3806974.5988190472</v>
      </c>
      <c r="AR48" s="4">
        <f>求节点(节奏总纲!T$4:T$113,AK$5:AK$104,$AM48)-求节点(节奏总纲!T$4:T$113,AK$5:AK$104,$AM47)</f>
        <v>6834001.3946599662</v>
      </c>
      <c r="AV48" s="3">
        <v>43</v>
      </c>
      <c r="AW48" s="3">
        <f>'[1]功能-行军令'!S46/节奏总纲!W46</f>
        <v>45.999999999999986</v>
      </c>
      <c r="AX48" s="3">
        <f>'[1]功能-行军令'!T46/节奏总纲!X46</f>
        <v>67.000000000000043</v>
      </c>
      <c r="AY48" s="3">
        <f>'[1]功能-行军令'!U46/节奏总纲!Y46</f>
        <v>91</v>
      </c>
      <c r="AZ48" s="3">
        <f>'[1]功能-行军令'!V46/节奏总纲!Z46</f>
        <v>103.00000000000007</v>
      </c>
      <c r="BA48" s="3">
        <f>'[1]功能-行军令'!W46/节奏总纲!AA46</f>
        <v>103.00000000000021</v>
      </c>
    </row>
    <row r="49" spans="2:53" x14ac:dyDescent="0.15">
      <c r="B49" s="8">
        <v>45</v>
      </c>
      <c r="C49" s="8">
        <f>[1]服务器生态!W66</f>
        <v>341.23935822884027</v>
      </c>
      <c r="D49" s="8">
        <f>[1]服务器生态!X66</f>
        <v>284.22543170771149</v>
      </c>
      <c r="E49" s="8">
        <f>[1]服务器生态!Y66</f>
        <v>24.674327304827589</v>
      </c>
      <c r="F49" s="8">
        <f>[1]服务器生态!Z66</f>
        <v>3.9955034482758638</v>
      </c>
      <c r="G49" s="8">
        <f>[1]服务器生态!AA66</f>
        <v>1.0377931034482759</v>
      </c>
      <c r="H49" s="8">
        <f>[1]服务器生态!AC66</f>
        <v>0.52083902045454566</v>
      </c>
      <c r="I49" s="8">
        <f>[1]服务器生态!AD66</f>
        <v>0.43381776418545437</v>
      </c>
      <c r="J49" s="8">
        <f>[1]服务器生态!AE66</f>
        <v>3.7660815360000002E-2</v>
      </c>
      <c r="K49" s="8">
        <f>[1]服务器生态!AF66</f>
        <v>6.0984000000000021E-3</v>
      </c>
      <c r="L49" s="8">
        <f>[1]服务器生态!AG66</f>
        <v>1.5839999999999999E-3</v>
      </c>
      <c r="M49" s="8">
        <f>[2]基础信息!$M48</f>
        <v>91.883040935672511</v>
      </c>
      <c r="N49" s="8">
        <f>[1]服务器生态!$P47</f>
        <v>2.7500000000000044</v>
      </c>
      <c r="Q49" s="20">
        <v>45</v>
      </c>
      <c r="R49" s="4">
        <f>'[1]功能-采集'!BS49</f>
        <v>94982951.391827226</v>
      </c>
      <c r="S49" s="4">
        <f>'[1]功能-采集'!BT49</f>
        <v>86225260.141234234</v>
      </c>
      <c r="T49" s="4">
        <f>'[1]功能-采集'!BU49</f>
        <v>76391395.872910038</v>
      </c>
      <c r="U49" s="4">
        <f>'[1]功能-采集'!BV49</f>
        <v>65674965.691715494</v>
      </c>
      <c r="V49" s="4">
        <f>'[1]功能-采集'!BW49</f>
        <v>47219681.126525797</v>
      </c>
      <c r="X49" s="8">
        <v>45</v>
      </c>
      <c r="Y49" s="4">
        <f>求节点(节奏总纲!P$4:P$113,R$5:R$104,$X49)-求节点(节奏总纲!P$4:P$113,R$5:R$104,$X48)</f>
        <v>8685535.6422989964</v>
      </c>
      <c r="Z49" s="4">
        <f>求节点(节奏总纲!Q$4:Q$113,S$5:S$104,$X49)-求节点(节奏总纲!Q$4:Q$113,S$5:S$104,$X48)</f>
        <v>10021058.316098452</v>
      </c>
      <c r="AA49" s="4">
        <f>求节点(节奏总纲!R$4:R$113,T$5:T$104,$X49)-求节点(节奏总纲!R$4:R$113,T$5:T$104,$X48)</f>
        <v>12129297.107124686</v>
      </c>
      <c r="AB49" s="4">
        <f>求节点(节奏总纲!S$4:S$113,U$5:U$104,$X49)-求节点(节奏总纲!S$4:S$113,U$5:U$104,$X48)</f>
        <v>16374964.794856846</v>
      </c>
      <c r="AC49" s="4">
        <f>求节点(节奏总纲!T$4:T$113,V$5:V$104,$X49)-求节点(节奏总纲!T$4:T$113,V$5:V$104,$X48)</f>
        <v>26302323.761337161</v>
      </c>
      <c r="AF49" s="20">
        <v>45</v>
      </c>
      <c r="AG49" s="4">
        <f>'[1]功能-采集'!BX49</f>
        <v>0</v>
      </c>
      <c r="AH49" s="4">
        <f>'[1]功能-采集'!BY49</f>
        <v>0</v>
      </c>
      <c r="AI49" s="4">
        <f>'[1]功能-采集'!BZ49</f>
        <v>0</v>
      </c>
      <c r="AJ49" s="4">
        <f>'[1]功能-采集'!CA49</f>
        <v>0</v>
      </c>
      <c r="AK49" s="4">
        <f>'[1]功能-采集'!CB49</f>
        <v>0</v>
      </c>
      <c r="AM49" s="8">
        <v>45</v>
      </c>
      <c r="AN49" s="4">
        <f>求节点(节奏总纲!P$4:P$113,AG$5:AG$104,$AM49)-求节点(节奏总纲!P$4:P$113,AG$5:AG$104,$AM48)</f>
        <v>1713827.5924942382</v>
      </c>
      <c r="AO49" s="4">
        <f>求节点(节奏总纲!Q$4:Q$113,AH$5:AH$104,$AM49)-求节点(节奏总纲!Q$4:Q$113,AH$5:AH$104,$AM48)</f>
        <v>2422494.5169036537</v>
      </c>
      <c r="AP49" s="4">
        <f>求节点(节奏总纲!R$4:R$113,AI$5:AI$104,$AM49)-求节点(节奏总纲!R$4:R$113,AI$5:AI$104,$AM48)</f>
        <v>2863102.7513991371</v>
      </c>
      <c r="AQ49" s="4">
        <f>求节点(节奏总纲!S$4:S$113,AJ$5:AJ$104,$AM49)-求节点(节奏总纲!S$4:S$113,AJ$5:AJ$104,$AM48)</f>
        <v>3897228.1843601763</v>
      </c>
      <c r="AR49" s="4">
        <f>求节点(节奏总纲!T$4:T$113,AK$5:AK$104,$AM49)-求节点(节奏总纲!T$4:T$113,AK$5:AK$104,$AM48)</f>
        <v>6864336.7236522436</v>
      </c>
      <c r="AV49" s="3">
        <v>44</v>
      </c>
      <c r="AW49" s="3">
        <f>'[1]功能-行军令'!S47/节奏总纲!W47</f>
        <v>45.999999999999972</v>
      </c>
      <c r="AX49" s="3">
        <f>'[1]功能-行军令'!T47/节奏总纲!X47</f>
        <v>66.999999999999957</v>
      </c>
      <c r="AY49" s="3">
        <f>'[1]功能-行军令'!U47/节奏总纲!Y47</f>
        <v>90.999999999999986</v>
      </c>
      <c r="AZ49" s="3">
        <f>'[1]功能-行军令'!V47/节奏总纲!Z47</f>
        <v>102.99999999999994</v>
      </c>
      <c r="BA49" s="3">
        <f>'[1]功能-行军令'!W47/节奏总纲!AA47</f>
        <v>102.99999999999989</v>
      </c>
    </row>
    <row r="50" spans="2:53" x14ac:dyDescent="0.15">
      <c r="B50" s="8">
        <v>46</v>
      </c>
      <c r="C50" s="8">
        <f>[1]服务器生态!W67</f>
        <v>335.16483889655183</v>
      </c>
      <c r="D50" s="8">
        <f>[1]服务器生态!X67</f>
        <v>280.38948746548954</v>
      </c>
      <c r="E50" s="8">
        <f>[1]服务器生态!Y67</f>
        <v>24.300762189682757</v>
      </c>
      <c r="F50" s="8">
        <f>[1]服务器生态!Z67</f>
        <v>3.9449004137931043</v>
      </c>
      <c r="G50" s="8">
        <f>[1]服务器生态!AA67</f>
        <v>1.0275972413793102</v>
      </c>
      <c r="H50" s="8">
        <f>[1]服务器生态!AC67</f>
        <v>0.51977434909090925</v>
      </c>
      <c r="I50" s="8">
        <f>[1]服务器生态!AD67</f>
        <v>0.43482861692509073</v>
      </c>
      <c r="J50" s="8">
        <f>[1]服务器生态!AE67</f>
        <v>3.7685673984000002E-2</v>
      </c>
      <c r="K50" s="8">
        <f>[1]服务器生态!AF67</f>
        <v>6.1177600000000016E-3</v>
      </c>
      <c r="L50" s="8">
        <f>[1]服务器生态!AG67</f>
        <v>1.5935999999999997E-3</v>
      </c>
      <c r="M50" s="8">
        <f>[2]基础信息!$M49</f>
        <v>92.15789473684211</v>
      </c>
      <c r="N50" s="8">
        <f>[1]服务器生态!$P48</f>
        <v>2.7000000000000046</v>
      </c>
      <c r="Q50" s="20">
        <v>46</v>
      </c>
      <c r="R50" s="4">
        <f>'[1]功能-采集'!BS50</f>
        <v>106915079.43130721</v>
      </c>
      <c r="S50" s="4">
        <f>'[1]功能-采集'!BT50</f>
        <v>97011720.288553938</v>
      </c>
      <c r="T50" s="4">
        <f>'[1]功能-采集'!BU50</f>
        <v>85915257.215770781</v>
      </c>
      <c r="U50" s="4">
        <f>'[1]功能-采集'!BV50</f>
        <v>73926470.193117499</v>
      </c>
      <c r="V50" s="4">
        <f>'[1]功能-采集'!BW50</f>
        <v>52948577.851699397</v>
      </c>
      <c r="X50" s="8">
        <v>46</v>
      </c>
      <c r="Y50" s="4">
        <f>求节点(节奏总纲!P$4:P$113,R$5:R$104,$X50)-求节点(节奏总纲!P$4:P$113,R$5:R$104,$X49)</f>
        <v>8696388.9386999011</v>
      </c>
      <c r="Z50" s="4">
        <f>求节点(节奏总纲!Q$4:Q$113,S$5:S$104,$X50)-求节点(节奏总纲!Q$4:Q$113,S$5:S$104,$X49)</f>
        <v>10421505.980617762</v>
      </c>
      <c r="AA50" s="4">
        <f>求节点(节奏总纲!R$4:R$113,T$5:T$104,$X50)-求节点(节奏总纲!R$4:R$113,T$5:T$104,$X49)</f>
        <v>12414477.335977852</v>
      </c>
      <c r="AB50" s="4">
        <f>求节点(节奏总纲!S$4:S$113,U$5:U$104,$X50)-求节点(节奏总纲!S$4:S$113,U$5:U$104,$X49)</f>
        <v>16374964.794856906</v>
      </c>
      <c r="AC50" s="4">
        <f>求节点(节奏总纲!T$4:T$113,V$5:V$104,$X50)-求节点(节奏总纲!T$4:T$113,V$5:V$104,$X49)</f>
        <v>26957123.399286389</v>
      </c>
      <c r="AF50" s="20">
        <v>46</v>
      </c>
      <c r="AG50" s="4">
        <f>'[1]功能-采集'!BX50</f>
        <v>0</v>
      </c>
      <c r="AH50" s="4">
        <f>'[1]功能-采集'!BY50</f>
        <v>0</v>
      </c>
      <c r="AI50" s="4">
        <f>'[1]功能-采集'!BZ50</f>
        <v>0</v>
      </c>
      <c r="AJ50" s="4">
        <f>'[1]功能-采集'!CA50</f>
        <v>0</v>
      </c>
      <c r="AK50" s="4">
        <f>'[1]功能-采集'!CB50</f>
        <v>0</v>
      </c>
      <c r="AM50" s="8">
        <v>46</v>
      </c>
      <c r="AN50" s="4">
        <f>求节点(节奏总纲!P$4:P$113,AG$5:AG$104,$AM50)-求节点(节奏总纲!P$4:P$113,AG$5:AG$104,$AM49)</f>
        <v>1789122.1955624968</v>
      </c>
      <c r="AO50" s="4">
        <f>求节点(节奏总纲!Q$4:Q$113,AH$5:AH$104,$AM50)-求节点(节奏总纲!Q$4:Q$113,AH$5:AH$104,$AM49)</f>
        <v>2539549.720222611</v>
      </c>
      <c r="AP50" s="4">
        <f>求节点(节奏总纲!R$4:R$113,AI$5:AI$104,$AM50)-求节点(节奏总纲!R$4:R$113,AI$5:AI$104,$AM49)</f>
        <v>2915082.4083543792</v>
      </c>
      <c r="AQ50" s="4">
        <f>求节点(节奏总纲!S$4:S$113,AJ$5:AJ$104,$AM50)-求节点(节奏总纲!S$4:S$113,AJ$5:AJ$104,$AM49)</f>
        <v>3897228.1843601912</v>
      </c>
      <c r="AR50" s="4">
        <f>求节点(节奏总纲!T$4:T$113,AK$5:AK$104,$AM50)-求节点(节奏总纲!T$4:T$113,AK$5:AK$104,$AM49)</f>
        <v>7082014.4718165696</v>
      </c>
      <c r="AV50" s="3">
        <v>45</v>
      </c>
      <c r="AW50" s="3">
        <f>'[1]功能-行军令'!S48/节奏总纲!W48</f>
        <v>46</v>
      </c>
      <c r="AX50" s="3">
        <f>'[1]功能-行军令'!T48/节奏总纲!X48</f>
        <v>67.000000000000014</v>
      </c>
      <c r="AY50" s="3">
        <f>'[1]功能-行军令'!U48/节奏总纲!Y48</f>
        <v>91.000000000000085</v>
      </c>
      <c r="AZ50" s="3">
        <f>'[1]功能-行军令'!V48/节奏总纲!Z48</f>
        <v>103.00000000000014</v>
      </c>
      <c r="BA50" s="3">
        <f>'[1]功能-行军令'!W48/节奏总纲!AA48</f>
        <v>102.99999999999986</v>
      </c>
    </row>
    <row r="51" spans="2:53" x14ac:dyDescent="0.15">
      <c r="B51" s="8">
        <v>47</v>
      </c>
      <c r="C51" s="8">
        <f>[1]服务器生态!W68</f>
        <v>329.11234724764904</v>
      </c>
      <c r="D51" s="8">
        <f>[1]服务器生态!X68</f>
        <v>276.53262902865441</v>
      </c>
      <c r="E51" s="8">
        <f>[1]服务器生态!Y68</f>
        <v>23.926682758179311</v>
      </c>
      <c r="F51" s="8">
        <f>[1]服务器生态!Z68</f>
        <v>3.8938968275862083</v>
      </c>
      <c r="G51" s="8">
        <f>[1]服务器生态!AA68</f>
        <v>1.0172027586206895</v>
      </c>
      <c r="H51" s="8">
        <f>[1]服务器生态!AC68</f>
        <v>0.51870967772727294</v>
      </c>
      <c r="I51" s="8">
        <f>[1]服务器生态!AD68</f>
        <v>0.43583946966472709</v>
      </c>
      <c r="J51" s="8">
        <f>[1]服务器生态!AE68</f>
        <v>3.7710532608000003E-2</v>
      </c>
      <c r="K51" s="8">
        <f>[1]服务器生态!AF68</f>
        <v>6.137120000000002E-3</v>
      </c>
      <c r="L51" s="8">
        <f>[1]服务器生态!AG68</f>
        <v>1.6031999999999997E-3</v>
      </c>
      <c r="M51" s="8">
        <f>[2]基础信息!$M50</f>
        <v>92.421052631578945</v>
      </c>
      <c r="N51" s="8">
        <f>[1]服务器生态!$P49</f>
        <v>2.6500000000000048</v>
      </c>
      <c r="Q51" s="20">
        <v>47</v>
      </c>
      <c r="R51" s="4">
        <f>'[1]功能-采集'!BS51</f>
        <v>120193394.74471731</v>
      </c>
      <c r="S51" s="4">
        <f>'[1]功能-采集'!BT51</f>
        <v>109036350.29016317</v>
      </c>
      <c r="T51" s="4">
        <f>'[1]功能-采集'!BU51</f>
        <v>96554888.247553468</v>
      </c>
      <c r="U51" s="4">
        <f>'[1]功能-采集'!BV51</f>
        <v>83086611.703770742</v>
      </c>
      <c r="V51" s="4">
        <f>'[1]功能-采集'!BW51</f>
        <v>59339593.125073373</v>
      </c>
      <c r="X51" s="8">
        <v>47</v>
      </c>
      <c r="Y51" s="4">
        <f>求节点(节奏总纲!P$4:P$113,R$5:R$104,$X51)-求节点(节奏总纲!P$4:P$113,R$5:R$104,$X50)</f>
        <v>8696388.9386999011</v>
      </c>
      <c r="Z51" s="4">
        <f>求节点(节奏总纲!Q$4:Q$113,S$5:S$104,$X51)-求节点(节奏总纲!Q$4:Q$113,S$5:S$104,$X50)</f>
        <v>10421505.980617821</v>
      </c>
      <c r="AA51" s="4">
        <f>求节点(节奏总纲!R$4:R$113,T$5:T$104,$X51)-求节点(节奏总纲!R$4:R$113,T$5:T$104,$X50)</f>
        <v>12414477.335977852</v>
      </c>
      <c r="AB51" s="4">
        <f>求节点(节奏总纲!S$4:S$113,U$5:U$104,$X51)-求节点(节奏总纲!S$4:S$113,U$5:U$104,$X50)</f>
        <v>16408345.331792831</v>
      </c>
      <c r="AC51" s="4">
        <f>求节点(节奏总纲!T$4:T$113,V$5:V$104,$X51)-求节点(节奏总纲!T$4:T$113,V$5:V$104,$X50)</f>
        <v>26957123.399286389</v>
      </c>
      <c r="AF51" s="20">
        <v>47</v>
      </c>
      <c r="AG51" s="4">
        <f>'[1]功能-采集'!BX51</f>
        <v>0</v>
      </c>
      <c r="AH51" s="4">
        <f>'[1]功能-采集'!BY51</f>
        <v>0</v>
      </c>
      <c r="AI51" s="4">
        <f>'[1]功能-采集'!BZ51</f>
        <v>0</v>
      </c>
      <c r="AJ51" s="4">
        <f>'[1]功能-采集'!CA51</f>
        <v>0</v>
      </c>
      <c r="AK51" s="4">
        <f>'[1]功能-采集'!CB51</f>
        <v>0</v>
      </c>
      <c r="AM51" s="8">
        <v>47</v>
      </c>
      <c r="AN51" s="4">
        <f>求节点(节奏总纲!P$4:P$113,AG$5:AG$104,$AM51)-求节点(节奏总纲!P$4:P$113,AG$5:AG$104,$AM50)</f>
        <v>1789122.1955624968</v>
      </c>
      <c r="AO51" s="4">
        <f>求节点(节奏总纲!Q$4:Q$113,AH$5:AH$104,$AM51)-求节点(节奏总纲!Q$4:Q$113,AH$5:AH$104,$AM50)</f>
        <v>2539549.720222611</v>
      </c>
      <c r="AP51" s="4">
        <f>求节点(节奏总纲!R$4:R$113,AI$5:AI$104,$AM51)-求节点(节奏总纲!R$4:R$113,AI$5:AI$104,$AM50)</f>
        <v>2915082.4083543867</v>
      </c>
      <c r="AQ51" s="4">
        <f>求节点(节奏总纲!S$4:S$113,AJ$5:AJ$104,$AM51)-求节点(节奏总纲!S$4:S$113,AJ$5:AJ$104,$AM50)</f>
        <v>3906264.4700348675</v>
      </c>
      <c r="AR51" s="4">
        <f>求节点(节奏总纲!T$4:T$113,AK$5:AK$104,$AM51)-求节点(节奏总纲!T$4:T$113,AK$5:AK$104,$AM50)</f>
        <v>7082014.4718165398</v>
      </c>
      <c r="AV51" s="3">
        <v>46</v>
      </c>
      <c r="AW51" s="3">
        <f>'[1]功能-行军令'!S49/节奏总纲!W49</f>
        <v>46.000000000000021</v>
      </c>
      <c r="AX51" s="3">
        <f>'[1]功能-行军令'!T49/节奏总纲!X49</f>
        <v>67.000000000000014</v>
      </c>
      <c r="AY51" s="3">
        <f>'[1]功能-行军令'!U49/节奏总纲!Y49</f>
        <v>91.000000000000014</v>
      </c>
      <c r="AZ51" s="3">
        <f>'[1]功能-行军令'!V49/节奏总纲!Z49</f>
        <v>102.99999999999986</v>
      </c>
      <c r="BA51" s="3">
        <f>'[1]功能-行军令'!W49/节奏总纲!AA49</f>
        <v>103.00000000000001</v>
      </c>
    </row>
    <row r="52" spans="2:53" x14ac:dyDescent="0.15">
      <c r="B52" s="8">
        <v>48</v>
      </c>
      <c r="C52" s="8">
        <f>[1]服务器生态!W69</f>
        <v>323.08188328213174</v>
      </c>
      <c r="D52" s="8">
        <f>[1]服务器生态!X69</f>
        <v>272.65485639720612</v>
      </c>
      <c r="E52" s="8">
        <f>[1]服务器生态!Y69</f>
        <v>23.552089010317239</v>
      </c>
      <c r="F52" s="8">
        <f>[1]服务器生态!Z69</f>
        <v>3.842492689655173</v>
      </c>
      <c r="G52" s="8">
        <f>[1]服务器生态!AA69</f>
        <v>1.0066096551724135</v>
      </c>
      <c r="H52" s="8">
        <f>[1]服务器生态!AC69</f>
        <v>0.51764500636363653</v>
      </c>
      <c r="I52" s="8">
        <f>[1]服务器生态!AD69</f>
        <v>0.43685032240436344</v>
      </c>
      <c r="J52" s="8">
        <f>[1]服务器生态!AE69</f>
        <v>3.7735391232000003E-2</v>
      </c>
      <c r="K52" s="8">
        <f>[1]服务器生态!AF69</f>
        <v>6.1564800000000015E-3</v>
      </c>
      <c r="L52" s="8">
        <f>[1]服务器生态!AG69</f>
        <v>1.6127999999999997E-3</v>
      </c>
      <c r="M52" s="8">
        <f>[2]基础信息!$M51</f>
        <v>92.684210526315795</v>
      </c>
      <c r="N52" s="8">
        <f>[1]服务器生态!$P50</f>
        <v>2.600000000000005</v>
      </c>
      <c r="Q52" s="20">
        <v>48</v>
      </c>
      <c r="R52" s="4">
        <f>'[1]功能-采集'!BS52</f>
        <v>134965347.63045388</v>
      </c>
      <c r="S52" s="4">
        <f>'[1]功能-采集'!BT52</f>
        <v>122255242.4428909</v>
      </c>
      <c r="T52" s="4">
        <f>'[1]功能-采集'!BU52</f>
        <v>108441610.04740432</v>
      </c>
      <c r="U52" s="4">
        <f>'[1]功能-采集'!BV52</f>
        <v>92853000.216994986</v>
      </c>
      <c r="V52" s="4">
        <f>'[1]功能-采集'!BW52</f>
        <v>66396957.695422895</v>
      </c>
      <c r="X52" s="8">
        <v>48</v>
      </c>
      <c r="Y52" s="4">
        <f>求节点(节奏总纲!P$4:P$113,R$5:R$104,$X52)-求节点(节奏总纲!P$4:P$113,R$5:R$104,$X51)</f>
        <v>8713543.0841829181</v>
      </c>
      <c r="Z52" s="4">
        <f>求节点(节奏总纲!Q$4:Q$113,S$5:S$104,$X52)-求节点(节奏总纲!Q$4:Q$113,S$5:S$104,$X51)</f>
        <v>10615913.816886723</v>
      </c>
      <c r="AA52" s="4">
        <f>求节点(节奏总纲!R$4:R$113,T$5:T$104,$X52)-求节点(节奏总纲!R$4:R$113,T$5:T$104,$X51)</f>
        <v>12423574.263869464</v>
      </c>
      <c r="AB52" s="4">
        <f>求节点(节奏总纲!S$4:S$113,U$5:U$104,$X52)-求节点(节奏总纲!S$4:S$113,U$5:U$104,$X51)</f>
        <v>16851277.95689702</v>
      </c>
      <c r="AC52" s="4">
        <f>求节点(节奏总纲!T$4:T$113,V$5:V$104,$X52)-求节点(节奏总纲!T$4:T$113,V$5:V$104,$X51)</f>
        <v>26957123.399286509</v>
      </c>
      <c r="AF52" s="20">
        <v>48</v>
      </c>
      <c r="AG52" s="4">
        <f>'[1]功能-采集'!BX52</f>
        <v>0</v>
      </c>
      <c r="AH52" s="4">
        <f>'[1]功能-采集'!BY52</f>
        <v>0</v>
      </c>
      <c r="AI52" s="4">
        <f>'[1]功能-采集'!BZ52</f>
        <v>0</v>
      </c>
      <c r="AJ52" s="4">
        <f>'[1]功能-采集'!CA52</f>
        <v>0</v>
      </c>
      <c r="AK52" s="4">
        <f>'[1]功能-采集'!CB52</f>
        <v>0</v>
      </c>
      <c r="AM52" s="8">
        <v>48</v>
      </c>
      <c r="AN52" s="4">
        <f>求节点(节奏总纲!P$4:P$113,AG$5:AG$104,$AM52)-求节点(节奏总纲!P$4:P$113,AG$5:AG$104,$AM51)</f>
        <v>1942698.4330387339</v>
      </c>
      <c r="AO52" s="4">
        <f>求节点(节奏总纲!Q$4:Q$113,AH$5:AH$104,$AM52)-求节点(节奏总纲!Q$4:Q$113,AH$5:AH$104,$AM51)</f>
        <v>2574465.0232627057</v>
      </c>
      <c r="AP52" s="4">
        <f>求节点(节奏总纲!R$4:R$113,AI$5:AI$104,$AM52)-求节点(节奏总纲!R$4:R$113,AI$5:AI$104,$AM51)</f>
        <v>2916714.8898341432</v>
      </c>
      <c r="AQ52" s="4">
        <f>求节点(节奏总纲!S$4:S$113,AJ$5:AJ$104,$AM52)-求节点(节奏总纲!S$4:S$113,AJ$5:AJ$104,$AM51)</f>
        <v>4026168.6448165625</v>
      </c>
      <c r="AR52" s="4">
        <f>求节点(节奏总纲!T$4:T$113,AK$5:AK$104,$AM52)-求节点(节奏总纲!T$4:T$113,AK$5:AK$104,$AM51)</f>
        <v>7082014.4718165398</v>
      </c>
      <c r="AV52" s="3">
        <v>47</v>
      </c>
      <c r="AW52" s="3">
        <f>'[1]功能-行军令'!S50/节奏总纲!W50</f>
        <v>46.000000000000014</v>
      </c>
      <c r="AX52" s="3">
        <f>'[1]功能-行军令'!T50/节奏总纲!X50</f>
        <v>67.000000000000043</v>
      </c>
      <c r="AY52" s="3">
        <f>'[1]功能-行军令'!U50/节奏总纲!Y50</f>
        <v>90.999999999999829</v>
      </c>
      <c r="AZ52" s="3">
        <f>'[1]功能-行军令'!V50/节奏总纲!Z50</f>
        <v>102.99999999999996</v>
      </c>
      <c r="BA52" s="3">
        <f>'[1]功能-行军令'!W50/节奏总纲!AA50</f>
        <v>103.00000000000006</v>
      </c>
    </row>
    <row r="53" spans="2:53" x14ac:dyDescent="0.15">
      <c r="B53" s="8">
        <v>49</v>
      </c>
      <c r="C53" s="8">
        <f>[1]服务器生态!W70</f>
        <v>317.07344700000016</v>
      </c>
      <c r="D53" s="8">
        <f>[1]服务器生态!X70</f>
        <v>268.75616957114471</v>
      </c>
      <c r="E53" s="8">
        <f>[1]服务器生态!Y70</f>
        <v>23.176980946096556</v>
      </c>
      <c r="F53" s="8">
        <f>[1]服务器生态!Z70</f>
        <v>3.7906880000000016</v>
      </c>
      <c r="G53" s="8">
        <f>[1]服务器生态!AA70</f>
        <v>0.99581793103448268</v>
      </c>
      <c r="H53" s="8">
        <f>[1]服务器生态!AC70</f>
        <v>0.51658033500000022</v>
      </c>
      <c r="I53" s="8">
        <f>[1]服务器生态!AD70</f>
        <v>0.4378611751439998</v>
      </c>
      <c r="J53" s="8">
        <f>[1]服务器生态!AE70</f>
        <v>3.7760249856000003E-2</v>
      </c>
      <c r="K53" s="8">
        <f>[1]服务器生态!AF70</f>
        <v>6.1758400000000019E-3</v>
      </c>
      <c r="L53" s="8">
        <f>[1]服务器生态!AG70</f>
        <v>1.6223999999999998E-3</v>
      </c>
      <c r="M53" s="8">
        <f>[2]基础信息!$M52</f>
        <v>92.94736842105263</v>
      </c>
      <c r="N53" s="8">
        <f>[1]服务器生态!$P51</f>
        <v>2.5500000000000052</v>
      </c>
      <c r="Q53" s="20">
        <v>49</v>
      </c>
      <c r="R53" s="4">
        <f>'[1]功能-采集'!BS53</f>
        <v>151394258.12309021</v>
      </c>
      <c r="S53" s="4">
        <f>'[1]功能-采集'!BT53</f>
        <v>137160734.28549874</v>
      </c>
      <c r="T53" s="4">
        <f>'[1]功能-采集'!BU53</f>
        <v>121318460.60405968</v>
      </c>
      <c r="U53" s="4">
        <f>'[1]功能-采集'!BV53</f>
        <v>103707127.36515117</v>
      </c>
      <c r="V53" s="4">
        <f>'[1]功能-采集'!BW53</f>
        <v>74725601.938643485</v>
      </c>
      <c r="X53" s="8">
        <v>49</v>
      </c>
      <c r="Y53" s="4">
        <f>求节点(节奏总纲!P$4:P$113,R$5:R$104,$X53)-求节点(节奏总纲!P$4:P$113,R$5:R$104,$X52)</f>
        <v>8730899.470238328</v>
      </c>
      <c r="Z53" s="4">
        <f>求节点(节奏总纲!Q$4:Q$113,S$5:S$104,$X53)-求节点(节奏总纲!Q$4:Q$113,S$5:S$104,$X52)</f>
        <v>10781517.659198821</v>
      </c>
      <c r="AA53" s="4">
        <f>求节点(节奏总纲!R$4:R$113,T$5:T$104,$X53)-求节点(节奏总纲!R$4:R$113,T$5:T$104,$X52)</f>
        <v>12825497.425548732</v>
      </c>
      <c r="AB53" s="4">
        <f>求节点(节奏总纲!S$4:S$113,U$5:U$104,$X53)-求节点(节奏总纲!S$4:S$113,U$5:U$104,$X52)</f>
        <v>16851277.95689714</v>
      </c>
      <c r="AC53" s="4">
        <f>求节点(节奏总纲!T$4:T$113,V$5:V$104,$X53)-求节点(节奏总纲!T$4:T$113,V$5:V$104,$X52)</f>
        <v>27594732.052242875</v>
      </c>
      <c r="AF53" s="20">
        <v>49</v>
      </c>
      <c r="AG53" s="4">
        <f>'[1]功能-采集'!BX53</f>
        <v>0</v>
      </c>
      <c r="AH53" s="4">
        <f>'[1]功能-采集'!BY53</f>
        <v>0</v>
      </c>
      <c r="AI53" s="4">
        <f>'[1]功能-采集'!BZ53</f>
        <v>0</v>
      </c>
      <c r="AJ53" s="4">
        <f>'[1]功能-采集'!CA53</f>
        <v>0</v>
      </c>
      <c r="AK53" s="4">
        <f>'[1]功能-采集'!CB53</f>
        <v>0</v>
      </c>
      <c r="AM53" s="8">
        <v>49</v>
      </c>
      <c r="AN53" s="4">
        <f>求节点(节奏总纲!P$4:P$113,AG$5:AG$104,$AM53)-求节点(节奏总纲!P$4:P$113,AG$5:AG$104,$AM52)</f>
        <v>2098085.2734515406</v>
      </c>
      <c r="AO53" s="4">
        <f>求节点(节奏总纲!Q$4:Q$113,AH$5:AH$104,$AM53)-求节点(节奏总纲!Q$4:Q$113,AH$5:AH$104,$AM52)</f>
        <v>2604207.1800085492</v>
      </c>
      <c r="AP53" s="4">
        <f>求节点(节奏总纲!R$4:R$113,AI$5:AI$104,$AM53)-求节点(节奏总纲!R$4:R$113,AI$5:AI$104,$AM52)</f>
        <v>2988841.6699455976</v>
      </c>
      <c r="AQ53" s="4">
        <f>求节点(节奏总纲!S$4:S$113,AJ$5:AJ$104,$AM53)-求节点(节奏总纲!S$4:S$113,AJ$5:AJ$104,$AM52)</f>
        <v>4026168.6448165476</v>
      </c>
      <c r="AR53" s="4">
        <f>求节点(节奏总纲!T$4:T$113,AK$5:AK$104,$AM53)-求节点(节奏总纲!T$4:T$113,AK$5:AK$104,$AM52)</f>
        <v>7296349.8160468638</v>
      </c>
      <c r="AV53" s="3">
        <v>48</v>
      </c>
      <c r="AW53" s="3">
        <f>'[1]功能-行军令'!S51/节奏总纲!W51</f>
        <v>45.999999999999979</v>
      </c>
      <c r="AX53" s="3">
        <f>'[1]功能-行军令'!T51/节奏总纲!X51</f>
        <v>66.999999999999901</v>
      </c>
      <c r="AY53" s="3">
        <f>'[1]功能-行军令'!U51/节奏总纲!Y51</f>
        <v>91.000000000000128</v>
      </c>
      <c r="AZ53" s="3">
        <f>'[1]功能-行军令'!V51/节奏总纲!Z51</f>
        <v>102.99999999999996</v>
      </c>
      <c r="BA53" s="3">
        <f>'[1]功能-行军令'!W51/节奏总纲!AA51</f>
        <v>103.00000000000001</v>
      </c>
    </row>
    <row r="54" spans="2:53" x14ac:dyDescent="0.15">
      <c r="B54" s="8">
        <v>50</v>
      </c>
      <c r="C54" s="8">
        <f>[1]服务器生态!W71</f>
        <v>311.08703840125401</v>
      </c>
      <c r="D54" s="8">
        <f>[1]服务器生态!X71</f>
        <v>264.83656855047008</v>
      </c>
      <c r="E54" s="8">
        <f>[1]服务器生态!Y71</f>
        <v>22.801358565517244</v>
      </c>
      <c r="F54" s="8">
        <f>[1]服务器生态!Z71</f>
        <v>3.7384827586206906</v>
      </c>
      <c r="G54" s="8">
        <f>[1]服务器生态!AA71</f>
        <v>0.98482758620689637</v>
      </c>
      <c r="H54" s="8">
        <f>[1]服务器生态!AC71</f>
        <v>0.51551566363636381</v>
      </c>
      <c r="I54" s="8">
        <f>[1]服务器生态!AD71</f>
        <v>0.43887202788363616</v>
      </c>
      <c r="J54" s="8">
        <f>[1]服务器生态!AE71</f>
        <v>3.7785108480000003E-2</v>
      </c>
      <c r="K54" s="8">
        <f>[1]服务器生态!AF71</f>
        <v>6.1952000000000014E-3</v>
      </c>
      <c r="L54" s="8">
        <f>[1]服务器生态!AG71</f>
        <v>1.6319999999999998E-3</v>
      </c>
      <c r="M54" s="8">
        <f>[2]基础信息!$M53</f>
        <v>93.21052631578948</v>
      </c>
      <c r="N54" s="8">
        <f>[1]服务器生态!$P52</f>
        <v>2.5000000000000053</v>
      </c>
      <c r="Q54" s="20">
        <v>50</v>
      </c>
      <c r="R54" s="4">
        <f>'[1]功能-采集'!BS54</f>
        <v>169205979.90877345</v>
      </c>
      <c r="S54" s="4">
        <f>'[1]功能-采集'!BT54</f>
        <v>153342386.0960255</v>
      </c>
      <c r="T54" s="4">
        <f>'[1]功能-采集'!BU54</f>
        <v>135251817.4250313</v>
      </c>
      <c r="U54" s="4">
        <f>'[1]功能-采集'!BV54</f>
        <v>116010947.60313742</v>
      </c>
      <c r="V54" s="4">
        <f>'[1]功能-采集'!BW54</f>
        <v>83940293.821186796</v>
      </c>
      <c r="X54" s="8">
        <v>50</v>
      </c>
      <c r="Y54" s="4">
        <f>求节点(节奏总纲!P$4:P$113,R$5:R$104,$X54)-求节点(节奏总纲!P$4:P$113,R$5:R$104,$X53)</f>
        <v>8730899.470238328</v>
      </c>
      <c r="Z54" s="4">
        <f>求节点(节奏总纲!Q$4:Q$113,S$5:S$104,$X54)-求节点(节奏总纲!Q$4:Q$113,S$5:S$104,$X53)</f>
        <v>10781517.659198761</v>
      </c>
      <c r="AA54" s="4">
        <f>求节点(节奏总纲!R$4:R$113,T$5:T$104,$X54)-求节点(节奏总纲!R$4:R$113,T$5:T$104,$X53)</f>
        <v>12825497.425548732</v>
      </c>
      <c r="AB54" s="4">
        <f>求节点(节奏总纲!S$4:S$113,U$5:U$104,$X54)-求节点(节奏总纲!S$4:S$113,U$5:U$104,$X53)</f>
        <v>16851277.95689702</v>
      </c>
      <c r="AC54" s="4">
        <f>求节点(节奏总纲!T$4:T$113,V$5:V$104,$X54)-求节点(节奏总纲!T$4:T$113,V$5:V$104,$X53)</f>
        <v>27725005.481113315</v>
      </c>
      <c r="AF54" s="20">
        <v>50</v>
      </c>
      <c r="AG54" s="4">
        <f>'[1]功能-采集'!BX54</f>
        <v>257829.1901571156</v>
      </c>
      <c r="AH54" s="4">
        <f>'[1]功能-采集'!BY54</f>
        <v>230822.73046918868</v>
      </c>
      <c r="AI54" s="4">
        <f>'[1]功能-采集'!BZ54</f>
        <v>193297.54678794197</v>
      </c>
      <c r="AJ54" s="4">
        <f>'[1]功能-采集'!CA54</f>
        <v>163910.64209673973</v>
      </c>
      <c r="AK54" s="4">
        <f>'[1]功能-采集'!CB54</f>
        <v>0</v>
      </c>
      <c r="AM54" s="8">
        <v>50</v>
      </c>
      <c r="AN54" s="4">
        <f>求节点(节奏总纲!P$4:P$113,AG$5:AG$104,$AM54)-求节点(节奏总纲!P$4:P$113,AG$5:AG$104,$AM53)</f>
        <v>2098085.2734515443</v>
      </c>
      <c r="AO54" s="4">
        <f>求节点(节奏总纲!Q$4:Q$113,AH$5:AH$104,$AM54)-求节点(节奏总纲!Q$4:Q$113,AH$5:AH$104,$AM53)</f>
        <v>2604207.1800085455</v>
      </c>
      <c r="AP54" s="4">
        <f>求节点(节奏总纲!R$4:R$113,AI$5:AI$104,$AM54)-求节点(节奏总纲!R$4:R$113,AI$5:AI$104,$AM53)</f>
        <v>2988841.6699455902</v>
      </c>
      <c r="AQ54" s="4">
        <f>求节点(节奏总纲!S$4:S$113,AJ$5:AJ$104,$AM54)-求节点(节奏总纲!S$4:S$113,AJ$5:AJ$104,$AM53)</f>
        <v>4026168.6448165625</v>
      </c>
      <c r="AR54" s="4">
        <f>求节点(节奏总纲!T$4:T$113,AK$5:AK$104,$AM54)-求节点(节奏总纲!T$4:T$113,AK$5:AK$104,$AM53)</f>
        <v>7340141.8820602596</v>
      </c>
      <c r="AV54" s="3">
        <v>49</v>
      </c>
      <c r="AW54" s="3">
        <f>'[1]功能-行军令'!S52/节奏总纲!W52</f>
        <v>46.000000000000007</v>
      </c>
      <c r="AX54" s="3">
        <f>'[1]功能-行军令'!T52/节奏总纲!X52</f>
        <v>67</v>
      </c>
      <c r="AY54" s="3">
        <f>'[1]功能-行军令'!U52/节奏总纲!Y52</f>
        <v>91.000000000000014</v>
      </c>
      <c r="AZ54" s="3">
        <f>'[1]功能-行军令'!V52/节奏总纲!Z52</f>
        <v>103.00000000000004</v>
      </c>
      <c r="BA54" s="3">
        <f>'[1]功能-行军令'!W52/节奏总纲!AA52</f>
        <v>103.00000000000003</v>
      </c>
    </row>
    <row r="55" spans="2:53" x14ac:dyDescent="0.15">
      <c r="B55" s="8">
        <v>51</v>
      </c>
      <c r="C55" s="8">
        <f>[1]服务器生态!W72</f>
        <v>305.12265748589357</v>
      </c>
      <c r="D55" s="8">
        <f>[1]服务器生态!X72</f>
        <v>260.89605333518233</v>
      </c>
      <c r="E55" s="8">
        <f>[1]服务器生态!Y72</f>
        <v>22.425221868579314</v>
      </c>
      <c r="F55" s="8">
        <f>[1]服务器生态!Z72</f>
        <v>3.6858769655172425</v>
      </c>
      <c r="G55" s="8">
        <f>[1]服务器生态!AA72</f>
        <v>0.97363862068965512</v>
      </c>
      <c r="H55" s="8">
        <f>[1]服务器生态!AC72</f>
        <v>0.5144509922727275</v>
      </c>
      <c r="I55" s="8">
        <f>[1]服务器生态!AD72</f>
        <v>0.43988288062327252</v>
      </c>
      <c r="J55" s="8">
        <f>[1]服务器生态!AE72</f>
        <v>3.7809967104000003E-2</v>
      </c>
      <c r="K55" s="8">
        <f>[1]服务器生态!AF72</f>
        <v>6.2145600000000018E-3</v>
      </c>
      <c r="L55" s="8">
        <f>[1]服务器生态!AG72</f>
        <v>1.6415999999999998E-3</v>
      </c>
      <c r="M55" s="8">
        <f>[2]基础信息!$M54</f>
        <v>93.473684210526315</v>
      </c>
      <c r="N55" s="8">
        <f>[1]服务器生态!$P53</f>
        <v>2.4500000000000055</v>
      </c>
      <c r="Q55" s="20">
        <v>51</v>
      </c>
      <c r="R55" s="4">
        <f>'[1]功能-采集'!BS55</f>
        <v>188495292.26766679</v>
      </c>
      <c r="S55" s="4">
        <f>'[1]功能-采集'!BT55</f>
        <v>169902313.0722774</v>
      </c>
      <c r="T55" s="4">
        <f>'[1]功能-采集'!BU55</f>
        <v>150219691.63641825</v>
      </c>
      <c r="U55" s="4">
        <f>'[1]功能-采集'!BV55</f>
        <v>129372958.55050489</v>
      </c>
      <c r="V55" s="4">
        <f>'[1]功能-采集'!BW55</f>
        <v>93504759.54968524</v>
      </c>
      <c r="X55" s="8">
        <v>51</v>
      </c>
      <c r="Y55" s="4">
        <f>求节点(节奏总纲!P$4:P$113,R$5:R$104,$X55)-求节点(节奏总纲!P$4:P$113,R$5:R$104,$X54)</f>
        <v>8750565.2091562748</v>
      </c>
      <c r="Z55" s="4">
        <f>求节点(节奏总纲!Q$4:Q$113,S$5:S$104,$X55)-求节点(节奏总纲!Q$4:Q$113,S$5:S$104,$X54)</f>
        <v>10802925.288980603</v>
      </c>
      <c r="AA55" s="4">
        <f>求节点(节奏总纲!R$4:R$113,T$5:T$104,$X55)-求节点(节奏总纲!R$4:R$113,T$5:T$104,$X54)</f>
        <v>12825497.425548732</v>
      </c>
      <c r="AB55" s="4">
        <f>求节点(节奏总纲!S$4:S$113,U$5:U$104,$X55)-求节点(节奏总纲!S$4:S$113,U$5:U$104,$X54)</f>
        <v>17259822.72615242</v>
      </c>
      <c r="AC55" s="4">
        <f>求节点(节奏总纲!T$4:T$113,V$5:V$104,$X55)-求节点(节奏总纲!T$4:T$113,V$5:V$104,$X54)</f>
        <v>27725005.481113195</v>
      </c>
      <c r="AF55" s="20">
        <v>51</v>
      </c>
      <c r="AG55" s="4">
        <f>'[1]功能-采集'!BX55</f>
        <v>827904.8971295649</v>
      </c>
      <c r="AH55" s="4">
        <f>'[1]功能-采集'!BY55</f>
        <v>713273.43285170209</v>
      </c>
      <c r="AI55" s="4">
        <f>'[1]功能-采集'!BZ55</f>
        <v>617247.92498754186</v>
      </c>
      <c r="AJ55" s="4">
        <f>'[1]功能-采集'!CA55</f>
        <v>528009.55298852827</v>
      </c>
      <c r="AK55" s="4">
        <f>'[1]功能-采集'!CB55</f>
        <v>0</v>
      </c>
      <c r="AM55" s="8">
        <v>51</v>
      </c>
      <c r="AN55" s="4">
        <f>求节点(节奏总纲!P$4:P$113,AG$5:AG$104,$AM55)-求节点(节奏总纲!P$4:P$113,AG$5:AG$104,$AM54)</f>
        <v>2103853.2072887234</v>
      </c>
      <c r="AO55" s="4">
        <f>求节点(节奏总纲!Q$4:Q$113,AH$5:AH$104,$AM55)-求节点(节奏总纲!Q$4:Q$113,AH$5:AH$104,$AM54)</f>
        <v>2608084.4343650341</v>
      </c>
      <c r="AP55" s="4">
        <f>求节点(节奏总纲!R$4:R$113,AI$5:AI$104,$AM55)-求节点(节奏总纲!R$4:R$113,AI$5:AI$104,$AM54)</f>
        <v>2988841.6699455902</v>
      </c>
      <c r="AQ55" s="4">
        <f>求节点(节奏总纲!S$4:S$113,AJ$5:AJ$104,$AM55)-求节点(节奏总纲!S$4:S$113,AJ$5:AJ$104,$AM54)</f>
        <v>4137572.5798936337</v>
      </c>
      <c r="AR55" s="4">
        <f>求节点(节奏总纲!T$4:T$113,AK$5:AK$104,$AM55)-求节点(节奏总纲!T$4:T$113,AK$5:AK$104,$AM54)</f>
        <v>7340141.8820602596</v>
      </c>
      <c r="AV55" s="3">
        <v>50</v>
      </c>
      <c r="AW55" s="3">
        <f>'[1]功能-行军令'!S53/节奏总纲!W53</f>
        <v>45.999999999999993</v>
      </c>
      <c r="AX55" s="3">
        <f>'[1]功能-行军令'!T53/节奏总纲!X53</f>
        <v>67.000000000000014</v>
      </c>
      <c r="AY55" s="3">
        <f>'[1]功能-行军令'!U53/节奏总纲!Y53</f>
        <v>90.999999999999972</v>
      </c>
      <c r="AZ55" s="3">
        <f>'[1]功能-行军令'!V53/节奏总纲!Z53</f>
        <v>103.00000000000003</v>
      </c>
      <c r="BA55" s="3">
        <f>'[1]功能-行军令'!W53/节奏总纲!AA53</f>
        <v>102.99999999999991</v>
      </c>
    </row>
    <row r="56" spans="2:53" x14ac:dyDescent="0.15">
      <c r="B56" s="8">
        <v>52</v>
      </c>
      <c r="C56" s="8">
        <f>[1]服务器生态!W73</f>
        <v>299.18030425391862</v>
      </c>
      <c r="D56" s="8">
        <f>[1]服务器生态!X73</f>
        <v>256.93462392528141</v>
      </c>
      <c r="E56" s="8">
        <f>[1]服务器生态!Y73</f>
        <v>22.048570855282762</v>
      </c>
      <c r="F56" s="8">
        <f>[1]服务器生态!Z73</f>
        <v>3.6328706206896562</v>
      </c>
      <c r="G56" s="8">
        <f>[1]服务器生态!AA73</f>
        <v>0.96225103448275862</v>
      </c>
      <c r="H56" s="8">
        <f>[1]服务器生态!AC73</f>
        <v>0.51338632090909109</v>
      </c>
      <c r="I56" s="8">
        <f>[1]服务器生态!AD73</f>
        <v>0.44089373336290888</v>
      </c>
      <c r="J56" s="8">
        <f>[1]服务器生态!AE73</f>
        <v>3.7834825728000003E-2</v>
      </c>
      <c r="K56" s="8">
        <f>[1]服务器生态!AF73</f>
        <v>6.2339200000000013E-3</v>
      </c>
      <c r="L56" s="8">
        <f>[1]服务器生态!AG73</f>
        <v>1.6511999999999998E-3</v>
      </c>
      <c r="M56" s="8">
        <f>[2]基础信息!$M55</f>
        <v>93.736842105263165</v>
      </c>
      <c r="N56" s="8">
        <f>[1]服务器生态!$P54</f>
        <v>2.4000000000000057</v>
      </c>
      <c r="Q56" s="20">
        <v>52</v>
      </c>
      <c r="R56" s="4">
        <f>'[1]功能-采集'!BS56</f>
        <v>209359074.58418986</v>
      </c>
      <c r="S56" s="4">
        <f>'[1]功能-采集'!BT56</f>
        <v>188916372.61609226</v>
      </c>
      <c r="T56" s="4">
        <f>'[1]功能-采集'!BU56</f>
        <v>167687094.79809478</v>
      </c>
      <c r="U56" s="4">
        <f>'[1]功能-采集'!BV56</f>
        <v>144480839.99263358</v>
      </c>
      <c r="V56" s="4">
        <f>'[1]功能-采集'!BW56</f>
        <v>104160616.96064276</v>
      </c>
      <c r="X56" s="8">
        <v>52</v>
      </c>
      <c r="Y56" s="4">
        <f>求节点(节奏总纲!P$4:P$113,R$5:R$104,$X56)-求节点(节奏总纲!P$4:P$113,R$5:R$104,$X55)</f>
        <v>9971903.7055612803</v>
      </c>
      <c r="Z56" s="4">
        <f>求节点(节奏总纲!Q$4:Q$113,S$5:S$104,$X56)-求节点(节奏总纲!Q$4:Q$113,S$5:S$104,$X55)</f>
        <v>11140483.840162337</v>
      </c>
      <c r="AA56" s="4">
        <f>求节点(节奏总纲!R$4:R$113,T$5:T$104,$X56)-求节点(节奏总纲!R$4:R$113,T$5:T$104,$X55)</f>
        <v>13034540.216695309</v>
      </c>
      <c r="AB56" s="4">
        <f>求节点(节奏总纲!S$4:S$113,U$5:U$104,$X56)-求节点(节奏总纲!S$4:S$113,U$5:U$104,$X55)</f>
        <v>17339420.162768722</v>
      </c>
      <c r="AC56" s="4">
        <f>求节点(节奏总纲!T$4:T$113,V$5:V$104,$X56)-求节点(节奏总纲!T$4:T$113,V$5:V$104,$X55)</f>
        <v>27915821.540930867</v>
      </c>
      <c r="AF56" s="20">
        <v>52</v>
      </c>
      <c r="AG56" s="4">
        <f>'[1]功能-采集'!BX56</f>
        <v>1773015.6894240263</v>
      </c>
      <c r="AH56" s="4">
        <f>'[1]功能-采集'!BY56</f>
        <v>1562238.2156861939</v>
      </c>
      <c r="AI56" s="4">
        <f>'[1]功能-采集'!BZ56</f>
        <v>1375209.9830427845</v>
      </c>
      <c r="AJ56" s="4">
        <f>'[1]功能-采集'!CA56</f>
        <v>1160042.8581194207</v>
      </c>
      <c r="AK56" s="4">
        <f>'[1]功能-采集'!CB56</f>
        <v>0</v>
      </c>
      <c r="AM56" s="8">
        <v>52</v>
      </c>
      <c r="AN56" s="4">
        <f>求节点(节奏总纲!P$4:P$113,AG$5:AG$104,$AM56)-求节点(节奏总纲!P$4:P$113,AG$5:AG$104,$AM55)</f>
        <v>2462070.0873894133</v>
      </c>
      <c r="AO56" s="4">
        <f>求节点(节奏总纲!Q$4:Q$113,AH$5:AH$104,$AM56)-求节点(节奏总纲!Q$4:Q$113,AH$5:AH$104,$AM55)</f>
        <v>2669221.5325154215</v>
      </c>
      <c r="AP56" s="4">
        <f>求节点(节奏总纲!R$4:R$113,AI$5:AI$104,$AM56)-求节点(节奏总纲!R$4:R$113,AI$5:AI$104,$AM55)</f>
        <v>3025818.5658211038</v>
      </c>
      <c r="AQ56" s="4">
        <f>求节点(节奏总纲!S$4:S$113,AJ$5:AJ$104,$AM56)-求节点(节奏总纲!S$4:S$113,AJ$5:AJ$104,$AM55)</f>
        <v>4159277.588324517</v>
      </c>
      <c r="AR56" s="4">
        <f>求节点(节奏总纲!T$4:T$113,AK$5:AK$104,$AM56)-求节点(节奏总纲!T$4:T$113,AK$5:AK$104,$AM55)</f>
        <v>7404949.8878467679</v>
      </c>
      <c r="AV56" s="3">
        <v>51</v>
      </c>
      <c r="AW56" s="3">
        <f>'[1]功能-行军令'!S54/节奏总纲!W54</f>
        <v>46.000000000000014</v>
      </c>
      <c r="AX56" s="3">
        <f>'[1]功能-行军令'!T54/节奏总纲!X54</f>
        <v>67.000000000000014</v>
      </c>
      <c r="AY56" s="3">
        <f>'[1]功能-行军令'!U54/节奏总纲!Y54</f>
        <v>91</v>
      </c>
      <c r="AZ56" s="3">
        <f>'[1]功能-行军令'!V54/节奏总纲!Z54</f>
        <v>103</v>
      </c>
      <c r="BA56" s="3">
        <f>'[1]功能-行军令'!W54/节奏总纲!AA54</f>
        <v>102.99999999999999</v>
      </c>
    </row>
    <row r="57" spans="2:53" x14ac:dyDescent="0.15">
      <c r="B57" s="8">
        <v>53</v>
      </c>
      <c r="C57" s="8">
        <f>[1]服务器生态!W74</f>
        <v>293.25997870532927</v>
      </c>
      <c r="D57" s="8">
        <f>[1]服务器生态!X74</f>
        <v>252.95228032076727</v>
      </c>
      <c r="E57" s="8">
        <f>[1]服务器生态!Y74</f>
        <v>21.671405525627588</v>
      </c>
      <c r="F57" s="8">
        <f>[1]服务器生态!Z74</f>
        <v>3.5794637241379319</v>
      </c>
      <c r="G57" s="8">
        <f>[1]服务器生态!AA74</f>
        <v>0.95066482758620674</v>
      </c>
      <c r="H57" s="8">
        <f>[1]服务器生态!AC74</f>
        <v>0.51232164954545478</v>
      </c>
      <c r="I57" s="8">
        <f>[1]服务器生态!AD74</f>
        <v>0.44190458610254524</v>
      </c>
      <c r="J57" s="8">
        <f>[1]服务器生态!AE74</f>
        <v>3.7859684352000003E-2</v>
      </c>
      <c r="K57" s="8">
        <f>[1]服务器生态!AF74</f>
        <v>6.2532800000000017E-3</v>
      </c>
      <c r="L57" s="8">
        <f>[1]服务器生态!AG74</f>
        <v>1.6607999999999998E-3</v>
      </c>
      <c r="M57" s="8">
        <f>[2]基础信息!$M56</f>
        <v>94</v>
      </c>
      <c r="N57" s="8">
        <f>[1]服务器生态!$P55</f>
        <v>2.3500000000000059</v>
      </c>
      <c r="Q57" s="20">
        <v>53</v>
      </c>
      <c r="R57" s="4">
        <f>'[1]功能-采集'!BS57</f>
        <v>231899316.24313387</v>
      </c>
      <c r="S57" s="4">
        <f>'[1]功能-采集'!BT57</f>
        <v>209828346.1714195</v>
      </c>
      <c r="T57" s="4">
        <f>'[1]功能-采集'!BU57</f>
        <v>186781763.14041549</v>
      </c>
      <c r="U57" s="4">
        <f>'[1]功能-采集'!BV57</f>
        <v>160256943.28620979</v>
      </c>
      <c r="V57" s="4">
        <f>'[1]功能-采集'!BW57</f>
        <v>115534312.59563215</v>
      </c>
      <c r="X57" s="8">
        <v>53</v>
      </c>
      <c r="Y57" s="4">
        <f>求节点(节奏总纲!P$4:P$113,R$5:R$104,$X57)-求节点(节奏总纲!P$4:P$113,R$5:R$104,$X56)</f>
        <v>9971903.7055613399</v>
      </c>
      <c r="Z57" s="4">
        <f>求节点(节奏总纲!Q$4:Q$113,S$5:S$104,$X57)-求节点(节奏总纲!Q$4:Q$113,S$5:S$104,$X56)</f>
        <v>11140483.840162277</v>
      </c>
      <c r="AA57" s="4">
        <f>求节点(节奏总纲!R$4:R$113,T$5:T$104,$X57)-求节点(节奏总纲!R$4:R$113,T$5:T$104,$X56)</f>
        <v>13250907.081245959</v>
      </c>
      <c r="AB57" s="4">
        <f>求节点(节奏总纲!S$4:S$113,U$5:U$104,$X57)-求节点(节奏总纲!S$4:S$113,U$5:U$104,$X56)</f>
        <v>17339420.162768602</v>
      </c>
      <c r="AC57" s="4">
        <f>求节点(节奏总纲!T$4:T$113,V$5:V$104,$X57)-求节点(节奏总纲!T$4:T$113,V$5:V$104,$X56)</f>
        <v>28505627.939024448</v>
      </c>
      <c r="AF57" s="20">
        <v>53</v>
      </c>
      <c r="AG57" s="4">
        <f>'[1]功能-采集'!BX57</f>
        <v>3165371.8227510275</v>
      </c>
      <c r="AH57" s="4">
        <f>'[1]功能-采集'!BY57</f>
        <v>2834823.1357946564</v>
      </c>
      <c r="AI57" s="4">
        <f>'[1]功能-采集'!BZ57</f>
        <v>2504671.0423609107</v>
      </c>
      <c r="AJ57" s="4">
        <f>'[1]功能-采集'!CA57</f>
        <v>2061380.8790586002</v>
      </c>
      <c r="AK57" s="4">
        <f>'[1]功能-采集'!CB57</f>
        <v>0</v>
      </c>
      <c r="AM57" s="8">
        <v>53</v>
      </c>
      <c r="AN57" s="4">
        <f>求节点(节奏总纲!P$4:P$113,AG$5:AG$104,$AM57)-求节点(节奏总纲!P$4:P$113,AG$5:AG$104,$AM56)</f>
        <v>2462070.0873894095</v>
      </c>
      <c r="AO57" s="4">
        <f>求节点(节奏总纲!Q$4:Q$113,AH$5:AH$104,$AM57)-求节点(节奏总纲!Q$4:Q$113,AH$5:AH$104,$AM56)</f>
        <v>2669221.5325154215</v>
      </c>
      <c r="AP57" s="4">
        <f>求节点(节奏总纲!R$4:R$113,AI$5:AI$104,$AM57)-求节点(节奏总纲!R$4:R$113,AI$5:AI$104,$AM56)</f>
        <v>3064090.9930955321</v>
      </c>
      <c r="AQ57" s="4">
        <f>求节点(节奏总纲!S$4:S$113,AJ$5:AJ$104,$AM57)-求节点(节奏总纲!S$4:S$113,AJ$5:AJ$104,$AM56)</f>
        <v>4159277.588324517</v>
      </c>
      <c r="AR57" s="4">
        <f>求节点(节奏总纲!T$4:T$113,AK$5:AK$104,$AM57)-求节点(节奏总纲!T$4:T$113,AK$5:AK$104,$AM56)</f>
        <v>7605269.3813793361</v>
      </c>
      <c r="AV57" s="3">
        <v>52</v>
      </c>
      <c r="AW57" s="3">
        <f>'[1]功能-行军令'!S55/节奏总纲!W55</f>
        <v>45.999999999999972</v>
      </c>
      <c r="AX57" s="3">
        <f>'[1]功能-行军令'!T55/节奏总纲!X55</f>
        <v>67.000000000000043</v>
      </c>
      <c r="AY57" s="3">
        <f>'[1]功能-行军令'!U55/节奏总纲!Y55</f>
        <v>90.999999999999957</v>
      </c>
      <c r="AZ57" s="3">
        <f>'[1]功能-行军令'!V55/节奏总纲!Z55</f>
        <v>103.00000000000007</v>
      </c>
      <c r="BA57" s="3">
        <f>'[1]功能-行军令'!W55/节奏总纲!AA55</f>
        <v>103.00000000000006</v>
      </c>
    </row>
    <row r="58" spans="2:53" x14ac:dyDescent="0.15">
      <c r="B58" s="8">
        <v>54</v>
      </c>
      <c r="C58" s="8">
        <f>[1]服务器生态!W75</f>
        <v>287.36168084012553</v>
      </c>
      <c r="D58" s="8">
        <f>[1]服务器生态!X75</f>
        <v>248.94902252164002</v>
      </c>
      <c r="E58" s="8">
        <f>[1]服务器生态!Y75</f>
        <v>21.293725879613795</v>
      </c>
      <c r="F58" s="8">
        <f>[1]服务器生态!Z75</f>
        <v>3.5256562758620702</v>
      </c>
      <c r="G58" s="8">
        <f>[1]服务器生态!AA75</f>
        <v>0.93887999999999994</v>
      </c>
      <c r="H58" s="8">
        <f>[1]服务器生态!AC75</f>
        <v>0.51125697818181837</v>
      </c>
      <c r="I58" s="8">
        <f>[1]服务器生态!AD75</f>
        <v>0.4429154388421816</v>
      </c>
      <c r="J58" s="8">
        <f>[1]服务器生态!AE75</f>
        <v>3.7884542976000003E-2</v>
      </c>
      <c r="K58" s="8">
        <f>[1]服务器生态!AF75</f>
        <v>6.2726400000000021E-3</v>
      </c>
      <c r="L58" s="8">
        <f>[1]服务器生态!AG75</f>
        <v>1.6703999999999998E-3</v>
      </c>
      <c r="M58" s="8">
        <f>[2]基础信息!$M57</f>
        <v>94.238095238095241</v>
      </c>
      <c r="N58" s="8">
        <f>[1]服务器生态!$P56</f>
        <v>2.300000000000006</v>
      </c>
      <c r="Q58" s="20">
        <v>54</v>
      </c>
      <c r="R58" s="4">
        <f>'[1]功能-采集'!BS58</f>
        <v>256226204.62729639</v>
      </c>
      <c r="S58" s="4">
        <f>'[1]功能-采集'!BT58</f>
        <v>232454423.62941641</v>
      </c>
      <c r="T58" s="4">
        <f>'[1]功能-采集'!BU58</f>
        <v>206030962.96387249</v>
      </c>
      <c r="U58" s="4">
        <f>'[1]功能-采集'!BV58</f>
        <v>176777431.86155701</v>
      </c>
      <c r="V58" s="4">
        <f>'[1]功能-采集'!BW58</f>
        <v>127028077.76117548</v>
      </c>
      <c r="X58" s="8">
        <v>54</v>
      </c>
      <c r="Y58" s="4">
        <f>求节点(节奏总纲!P$4:P$113,R$5:R$104,$X58)-求节点(节奏总纲!P$4:P$113,R$5:R$104,$X57)</f>
        <v>9971903.7055612803</v>
      </c>
      <c r="Z58" s="4">
        <f>求节点(节奏总纲!Q$4:Q$113,S$5:S$104,$X58)-求节点(节奏总纲!Q$4:Q$113,S$5:S$104,$X57)</f>
        <v>11140483.840162337</v>
      </c>
      <c r="AA58" s="4">
        <f>求节点(节奏总纲!R$4:R$113,T$5:T$104,$X58)-求节点(节奏总纲!R$4:R$113,T$5:T$104,$X57)</f>
        <v>13250907.081245959</v>
      </c>
      <c r="AB58" s="4">
        <f>求节点(节奏总纲!S$4:S$113,U$5:U$104,$X58)-求节点(节奏总纲!S$4:S$113,U$5:U$104,$X57)</f>
        <v>17528047.865397692</v>
      </c>
      <c r="AC58" s="4">
        <f>求节点(节奏总纲!T$4:T$113,V$5:V$104,$X58)-求节点(节奏总纲!T$4:T$113,V$5:V$104,$X57)</f>
        <v>28505627.93902421</v>
      </c>
      <c r="AF58" s="20">
        <v>54</v>
      </c>
      <c r="AG58" s="4">
        <f>'[1]功能-采集'!BX58</f>
        <v>6591367.1096487176</v>
      </c>
      <c r="AH58" s="4">
        <f>'[1]功能-采集'!BY58</f>
        <v>5978314.9592953399</v>
      </c>
      <c r="AI58" s="4">
        <f>'[1]功能-采集'!BZ58</f>
        <v>5115385.8906830382</v>
      </c>
      <c r="AJ58" s="4">
        <f>'[1]功能-采集'!CA58</f>
        <v>4225786.4624433089</v>
      </c>
      <c r="AK58" s="4">
        <f>'[1]功能-采集'!CB58</f>
        <v>0</v>
      </c>
      <c r="AM58" s="8">
        <v>54</v>
      </c>
      <c r="AN58" s="4">
        <f>求节点(节奏总纲!P$4:P$113,AG$5:AG$104,$AM58)-求节点(节奏总纲!P$4:P$113,AG$5:AG$104,$AM57)</f>
        <v>2462070.0873894095</v>
      </c>
      <c r="AO58" s="4">
        <f>求节点(节奏总纲!Q$4:Q$113,AH$5:AH$104,$AM58)-求节点(节奏总纲!Q$4:Q$113,AH$5:AH$104,$AM57)</f>
        <v>2669221.5325154215</v>
      </c>
      <c r="AP58" s="4">
        <f>求节点(节奏总纲!R$4:R$113,AI$5:AI$104,$AM58)-求节点(节奏总纲!R$4:R$113,AI$5:AI$104,$AM57)</f>
        <v>3064090.9930955395</v>
      </c>
      <c r="AQ58" s="4">
        <f>求节点(节奏总纲!S$4:S$113,AJ$5:AJ$104,$AM58)-求节点(节奏总纲!S$4:S$113,AJ$5:AJ$104,$AM57)</f>
        <v>4211473.6864225268</v>
      </c>
      <c r="AR58" s="4">
        <f>求节点(节奏总纲!T$4:T$113,AK$5:AK$104,$AM58)-求节点(节奏总纲!T$4:T$113,AK$5:AK$104,$AM57)</f>
        <v>7605269.3813793659</v>
      </c>
      <c r="AV58" s="3">
        <v>53</v>
      </c>
      <c r="AW58" s="3">
        <f>'[1]功能-行军令'!S56/节奏总纲!W56</f>
        <v>46.000000000000014</v>
      </c>
      <c r="AX58" s="3">
        <f>'[1]功能-行军令'!T56/节奏总纲!X56</f>
        <v>66.999999999999943</v>
      </c>
      <c r="AY58" s="3">
        <f>'[1]功能-行军令'!U56/节奏总纲!Y56</f>
        <v>91.000000000000043</v>
      </c>
      <c r="AZ58" s="3">
        <f>'[1]功能-行军令'!V56/节奏总纲!Z56</f>
        <v>102.99999999999982</v>
      </c>
      <c r="BA58" s="3">
        <f>'[1]功能-行军令'!W56/节奏总纲!AA56</f>
        <v>103.00000000000009</v>
      </c>
    </row>
    <row r="59" spans="2:53" x14ac:dyDescent="0.15">
      <c r="B59" s="8">
        <v>55</v>
      </c>
      <c r="C59" s="8">
        <f>[1]服务器生态!W76</f>
        <v>281.48541065830733</v>
      </c>
      <c r="D59" s="8">
        <f>[1]服务器生态!X76</f>
        <v>244.92485052789957</v>
      </c>
      <c r="E59" s="8">
        <f>[1]服务器生态!Y76</f>
        <v>20.915531917241378</v>
      </c>
      <c r="F59" s="8">
        <f>[1]服务器生态!Z76</f>
        <v>3.4714482758620693</v>
      </c>
      <c r="G59" s="8">
        <f>[1]服务器生态!AA76</f>
        <v>0.92689655172413765</v>
      </c>
      <c r="H59" s="8">
        <f>[1]服务器生态!AC76</f>
        <v>0.51019230681818206</v>
      </c>
      <c r="I59" s="8">
        <f>[1]服务器生态!AD76</f>
        <v>0.44392629158181801</v>
      </c>
      <c r="J59" s="8">
        <f>[1]服务器生态!AE76</f>
        <v>3.7909401600000003E-2</v>
      </c>
      <c r="K59" s="8">
        <f>[1]服务器生态!AF76</f>
        <v>6.2920000000000016E-3</v>
      </c>
      <c r="L59" s="8">
        <f>[1]服务器生态!AG76</f>
        <v>1.6799999999999996E-3</v>
      </c>
      <c r="M59" s="8">
        <f>[2]基础信息!$M58</f>
        <v>94.476190476190482</v>
      </c>
      <c r="N59" s="8">
        <f>[1]服务器生态!$P57</f>
        <v>2.2500000000000062</v>
      </c>
      <c r="Q59" s="20">
        <v>55</v>
      </c>
      <c r="R59" s="4">
        <f>'[1]功能-采集'!BS59</f>
        <v>282452242.97395885</v>
      </c>
      <c r="S59" s="4">
        <f>'[1]功能-采集'!BT59</f>
        <v>255823025.89500856</v>
      </c>
      <c r="T59" s="4">
        <f>'[1]功能-采集'!BU59</f>
        <v>226509047.60686377</v>
      </c>
      <c r="U59" s="4">
        <f>'[1]功能-采集'!BV59</f>
        <v>194305578.68552804</v>
      </c>
      <c r="V59" s="4">
        <f>'[1]功能-采集'!BW59</f>
        <v>139448328.52432054</v>
      </c>
      <c r="X59" s="8">
        <v>55</v>
      </c>
      <c r="Y59" s="4">
        <f>求节点(节奏总纲!P$4:P$113,R$5:R$104,$X59)-求节点(节奏总纲!P$4:P$113,R$5:R$104,$X58)</f>
        <v>10068856.686143577</v>
      </c>
      <c r="Z59" s="4">
        <f>求节点(节奏总纲!Q$4:Q$113,S$5:S$104,$X59)-求节点(节奏总纲!Q$4:Q$113,S$5:S$104,$X58)</f>
        <v>11284205.374177933</v>
      </c>
      <c r="AA59" s="4">
        <f>求节点(节奏总纲!R$4:R$113,T$5:T$104,$X59)-求节点(节奏总纲!R$4:R$113,T$5:T$104,$X58)</f>
        <v>13250907.081245959</v>
      </c>
      <c r="AB59" s="4">
        <f>求节点(节奏总纲!S$4:S$113,U$5:U$104,$X59)-求节点(节奏总纲!S$4:S$113,U$5:U$104,$X58)</f>
        <v>17843629.602542877</v>
      </c>
      <c r="AC59" s="4">
        <f>求节点(节奏总纲!T$4:T$113,V$5:V$104,$X59)-求节点(节奏总纲!T$4:T$113,V$5:V$104,$X58)</f>
        <v>28505627.939024448</v>
      </c>
      <c r="AF59" s="20">
        <v>55</v>
      </c>
      <c r="AG59" s="4">
        <f>'[1]功能-采集'!BX59</f>
        <v>11118015.095518537</v>
      </c>
      <c r="AH59" s="4">
        <f>'[1]功能-采集'!BY59</f>
        <v>9955644.5906482469</v>
      </c>
      <c r="AI59" s="4">
        <f>'[1]功能-采集'!BZ59</f>
        <v>8524178.5788498186</v>
      </c>
      <c r="AJ59" s="4">
        <f>'[1]功能-采集'!CA59</f>
        <v>7043825.1923871171</v>
      </c>
      <c r="AK59" s="4">
        <f>'[1]功能-采集'!CB59</f>
        <v>0</v>
      </c>
      <c r="AM59" s="8">
        <v>55</v>
      </c>
      <c r="AN59" s="4">
        <f>求节点(节奏总纲!P$4:P$113,AG$5:AG$104,$AM59)-求节点(节奏总纲!P$4:P$113,AG$5:AG$104,$AM58)</f>
        <v>2479746.2588852718</v>
      </c>
      <c r="AO59" s="4">
        <f>求节点(节奏总纲!Q$4:Q$113,AH$5:AH$104,$AM59)-求节点(节奏总纲!Q$4:Q$113,AH$5:AH$104,$AM58)</f>
        <v>2696333.1539337039</v>
      </c>
      <c r="AP59" s="4">
        <f>求节点(节奏总纲!R$4:R$113,AI$5:AI$104,$AM59)-求节点(节奏总纲!R$4:R$113,AI$5:AI$104,$AM58)</f>
        <v>3064090.9930955172</v>
      </c>
      <c r="AQ59" s="4">
        <f>求节点(节奏总纲!S$4:S$113,AJ$5:AJ$104,$AM59)-求节点(节奏总纲!S$4:S$113,AJ$5:AJ$104,$AM58)</f>
        <v>4298799.8589856774</v>
      </c>
      <c r="AR59" s="4">
        <f>求节点(节奏总纲!T$4:T$113,AK$5:AK$104,$AM59)-求节点(节奏总纲!T$4:T$113,AK$5:AK$104,$AM58)</f>
        <v>7605269.3813793361</v>
      </c>
      <c r="AV59" s="3">
        <v>54</v>
      </c>
      <c r="AW59" s="3">
        <f>'[1]功能-行军令'!S57/节奏总纲!W57</f>
        <v>45.999999999999986</v>
      </c>
      <c r="AX59" s="3">
        <f>'[1]功能-行军令'!T57/节奏总纲!X57</f>
        <v>67.000000000000085</v>
      </c>
      <c r="AY59" s="3">
        <f>'[1]功能-行军令'!U57/节奏总纲!Y57</f>
        <v>90.999999999999957</v>
      </c>
      <c r="AZ59" s="3">
        <f>'[1]功能-行军令'!V57/节奏总纲!Z57</f>
        <v>103.00000000000009</v>
      </c>
      <c r="BA59" s="3">
        <f>'[1]功能-行军令'!W57/节奏总纲!AA57</f>
        <v>102.99999999999994</v>
      </c>
    </row>
    <row r="60" spans="2:53" x14ac:dyDescent="0.15">
      <c r="B60" s="8">
        <v>56</v>
      </c>
      <c r="C60" s="8">
        <f>[1]服务器生态!W77</f>
        <v>275.63116815987473</v>
      </c>
      <c r="D60" s="8">
        <f>[1]服务器生态!X77</f>
        <v>240.87976433954603</v>
      </c>
      <c r="E60" s="8">
        <f>[1]服务器生态!Y77</f>
        <v>20.536823638510349</v>
      </c>
      <c r="F60" s="8">
        <f>[1]服务器生态!Z77</f>
        <v>3.4168397241379327</v>
      </c>
      <c r="G60" s="8">
        <f>[1]服务器生态!AA77</f>
        <v>0.91471448275862066</v>
      </c>
      <c r="H60" s="8">
        <f>[1]服务器生态!AC77</f>
        <v>0.50912763545454565</v>
      </c>
      <c r="I60" s="8">
        <f>[1]服务器生态!AD77</f>
        <v>0.44493714432145437</v>
      </c>
      <c r="J60" s="8">
        <f>[1]服务器生态!AE77</f>
        <v>3.7934260224000003E-2</v>
      </c>
      <c r="K60" s="8">
        <f>[1]服务器生态!AF77</f>
        <v>6.311360000000002E-3</v>
      </c>
      <c r="L60" s="8">
        <f>[1]服务器生态!AG77</f>
        <v>1.6895999999999997E-3</v>
      </c>
      <c r="M60" s="8">
        <f>[2]基础信息!$M59</f>
        <v>94.714285714285708</v>
      </c>
      <c r="N60" s="8">
        <f>[1]服务器生态!$P58</f>
        <v>2.2000000000000064</v>
      </c>
      <c r="Q60" s="20">
        <v>56</v>
      </c>
      <c r="R60" s="4">
        <f>'[1]功能-采集'!BS60</f>
        <v>310698950.2515412</v>
      </c>
      <c r="S60" s="4">
        <f>'[1]功能-采集'!BT60</f>
        <v>280749548.14796072</v>
      </c>
      <c r="T60" s="4">
        <f>'[1]功能-采集'!BU60</f>
        <v>248615737.49120706</v>
      </c>
      <c r="U60" s="4">
        <f>'[1]功能-采集'!BV60</f>
        <v>213211581.59282005</v>
      </c>
      <c r="V60" s="4">
        <f>'[1]功能-采集'!BW60</f>
        <v>152793761.10109779</v>
      </c>
      <c r="X60" s="8">
        <v>56</v>
      </c>
      <c r="Y60" s="4">
        <f>求节点(节奏总纲!P$4:P$113,R$5:R$104,$X60)-求节点(节奏总纲!P$4:P$113,R$5:R$104,$X59)</f>
        <v>10312371.594514012</v>
      </c>
      <c r="Z60" s="4">
        <f>求节点(节奏总纲!Q$4:Q$113,S$5:S$104,$X60)-求节点(节奏总纲!Q$4:Q$113,S$5:S$104,$X59)</f>
        <v>11490597.199518263</v>
      </c>
      <c r="AA60" s="4">
        <f>求节点(节奏总纲!R$4:R$113,T$5:T$104,$X60)-求节点(节奏总纲!R$4:R$113,T$5:T$104,$X59)</f>
        <v>13565998.840452433</v>
      </c>
      <c r="AB60" s="4">
        <f>求节点(节奏总纲!S$4:S$113,U$5:U$104,$X60)-求节点(节奏总纲!S$4:S$113,U$5:U$104,$X59)</f>
        <v>17843629.602542877</v>
      </c>
      <c r="AC60" s="4">
        <f>求节点(节奏总纲!T$4:T$113,V$5:V$104,$X60)-求节点(节奏总纲!T$4:T$113,V$5:V$104,$X59)</f>
        <v>28772746.713855028</v>
      </c>
      <c r="AF60" s="20">
        <v>56</v>
      </c>
      <c r="AG60" s="4">
        <f>'[1]功能-采集'!BX60</f>
        <v>16929255.979304768</v>
      </c>
      <c r="AH60" s="4">
        <f>'[1]功能-采集'!BY60</f>
        <v>15011294.049426647</v>
      </c>
      <c r="AI60" s="4">
        <f>'[1]功能-采集'!BZ60</f>
        <v>12919482.331150308</v>
      </c>
      <c r="AJ60" s="4">
        <f>'[1]功能-采集'!CA60</f>
        <v>10680273.656413818</v>
      </c>
      <c r="AK60" s="4">
        <f>'[1]功能-采集'!CB60</f>
        <v>0</v>
      </c>
      <c r="AM60" s="8">
        <v>56</v>
      </c>
      <c r="AN60" s="4">
        <f>求节点(节奏总纲!P$4:P$113,AG$5:AG$104,$AM60)-求节点(节奏总纲!P$4:P$113,AG$5:AG$104,$AM59)</f>
        <v>2524143.1537130997</v>
      </c>
      <c r="AO60" s="4">
        <f>求节点(节奏总纲!Q$4:Q$113,AH$5:AH$104,$AM60)-求节点(节奏总纲!Q$4:Q$113,AH$5:AH$104,$AM59)</f>
        <v>2735266.8952883407</v>
      </c>
      <c r="AP60" s="4">
        <f>求节点(节奏总纲!R$4:R$113,AI$5:AI$104,$AM60)-求节点(节奏总纲!R$4:R$113,AI$5:AI$104,$AM59)</f>
        <v>3124315.6643974483</v>
      </c>
      <c r="AQ60" s="4">
        <f>求节点(节奏总纲!S$4:S$113,AJ$5:AJ$104,$AM60)-求节点(节奏总纲!S$4:S$113,AJ$5:AJ$104,$AM59)</f>
        <v>4298799.8589856923</v>
      </c>
      <c r="AR60" s="4">
        <f>求节点(节奏总纲!T$4:T$113,AK$5:AK$104,$AM60)-求节点(节奏总纲!T$4:T$113,AK$5:AK$104,$AM59)</f>
        <v>7695909.1641024947</v>
      </c>
      <c r="AV60" s="3">
        <v>55</v>
      </c>
      <c r="AW60" s="3">
        <f>'[1]功能-行军令'!S58/节奏总纲!W58</f>
        <v>46.000000000000043</v>
      </c>
      <c r="AX60" s="3">
        <f>'[1]功能-行军令'!T58/节奏总纲!X58</f>
        <v>66.999999999999929</v>
      </c>
      <c r="AY60" s="3">
        <f>'[1]功能-行军令'!U58/节奏总纲!Y58</f>
        <v>91</v>
      </c>
      <c r="AZ60" s="3">
        <f>'[1]功能-行军令'!V58/节奏总纲!Z58</f>
        <v>103.00000000000011</v>
      </c>
      <c r="BA60" s="3">
        <f>'[1]功能-行军令'!W58/节奏总纲!AA58</f>
        <v>103.00000000000004</v>
      </c>
    </row>
    <row r="61" spans="2:53" x14ac:dyDescent="0.15">
      <c r="B61" s="8">
        <v>57</v>
      </c>
      <c r="C61" s="8">
        <f>[1]服务器生态!W78</f>
        <v>269.79895334482774</v>
      </c>
      <c r="D61" s="8">
        <f>[1]服务器生态!X78</f>
        <v>236.81376395657921</v>
      </c>
      <c r="E61" s="8">
        <f>[1]服务器生态!Y78</f>
        <v>20.157601043420691</v>
      </c>
      <c r="F61" s="8">
        <f>[1]服务器生态!Z78</f>
        <v>3.361830620689656</v>
      </c>
      <c r="G61" s="8">
        <f>[1]服务器生态!AA78</f>
        <v>0.90233379310344808</v>
      </c>
      <c r="H61" s="8">
        <f>[1]服务器生态!AC78</f>
        <v>0.50806296409090934</v>
      </c>
      <c r="I61" s="8">
        <f>[1]服务器生态!AD78</f>
        <v>0.44594799706109073</v>
      </c>
      <c r="J61" s="8">
        <f>[1]服务器生态!AE78</f>
        <v>3.7959118848000004E-2</v>
      </c>
      <c r="K61" s="8">
        <f>[1]服务器生态!AF78</f>
        <v>6.3307200000000015E-3</v>
      </c>
      <c r="L61" s="8">
        <f>[1]服务器生态!AG78</f>
        <v>1.6991999999999997E-3</v>
      </c>
      <c r="M61" s="8">
        <f>[2]基础信息!$M60</f>
        <v>94.952380952380949</v>
      </c>
      <c r="N61" s="8">
        <f>[1]服务器生态!$P59</f>
        <v>2.1500000000000066</v>
      </c>
      <c r="Q61" s="20">
        <v>57</v>
      </c>
      <c r="R61" s="4">
        <f>'[1]功能-采集'!BS61</f>
        <v>341093160.38004845</v>
      </c>
      <c r="S61" s="4">
        <f>'[1]功能-采集'!BT61</f>
        <v>308462736.33784926</v>
      </c>
      <c r="T61" s="4">
        <f>'[1]功能-采集'!BU61</f>
        <v>272573117.16949546</v>
      </c>
      <c r="U61" s="4">
        <f>'[1]功能-采集'!BV61</f>
        <v>233678323.24624944</v>
      </c>
      <c r="V61" s="4">
        <f>'[1]功能-采集'!BW61</f>
        <v>167427570.83047205</v>
      </c>
      <c r="X61" s="8">
        <v>57</v>
      </c>
      <c r="Y61" s="4">
        <f>求节点(节奏总纲!P$4:P$113,R$5:R$104,$X61)-求节点(节奏总纲!P$4:P$113,R$5:R$104,$X60)</f>
        <v>10312371.594514072</v>
      </c>
      <c r="Z61" s="4">
        <f>求节点(节奏总纲!Q$4:Q$113,S$5:S$104,$X61)-求节点(节奏总纲!Q$4:Q$113,S$5:S$104,$X60)</f>
        <v>11490597.199518263</v>
      </c>
      <c r="AA61" s="4">
        <f>求节点(节奏总纲!R$4:R$113,T$5:T$104,$X61)-求节点(节奏总纲!R$4:R$113,T$5:T$104,$X60)</f>
        <v>13688460.436999917</v>
      </c>
      <c r="AB61" s="4">
        <f>求节点(节奏总纲!S$4:S$113,U$5:U$104,$X61)-求节点(节奏总纲!S$4:S$113,U$5:U$104,$X60)</f>
        <v>17843629.602542877</v>
      </c>
      <c r="AC61" s="4">
        <f>求节点(节奏总纲!T$4:T$113,V$5:V$104,$X61)-求节点(节奏总纲!T$4:T$113,V$5:V$104,$X60)</f>
        <v>29301999.446253777</v>
      </c>
      <c r="AF61" s="20">
        <v>57</v>
      </c>
      <c r="AG61" s="4">
        <f>'[1]功能-采集'!BX61</f>
        <v>24233159.18952832</v>
      </c>
      <c r="AH61" s="4">
        <f>'[1]功能-采集'!BY61</f>
        <v>21574097.931591637</v>
      </c>
      <c r="AI61" s="4">
        <f>'[1]功能-采集'!BZ61</f>
        <v>18494096.044450559</v>
      </c>
      <c r="AJ61" s="4">
        <f>'[1]功能-采集'!CA61</f>
        <v>15304074.411872163</v>
      </c>
      <c r="AK61" s="4">
        <f>'[1]功能-采集'!CB61</f>
        <v>0</v>
      </c>
      <c r="AM61" s="8">
        <v>57</v>
      </c>
      <c r="AN61" s="4">
        <f>求节点(节奏总纲!P$4:P$113,AG$5:AG$104,$AM61)-求节点(节奏总纲!P$4:P$113,AG$5:AG$104,$AM60)</f>
        <v>2524143.1537131071</v>
      </c>
      <c r="AO61" s="4">
        <f>求节点(节奏总纲!Q$4:Q$113,AH$5:AH$104,$AM61)-求节点(节奏总纲!Q$4:Q$113,AH$5:AH$104,$AM60)</f>
        <v>2735266.8952883407</v>
      </c>
      <c r="AP61" s="4">
        <f>求节点(节奏总纲!R$4:R$113,AI$5:AI$104,$AM61)-求节点(节奏总纲!R$4:R$113,AI$5:AI$104,$AM60)</f>
        <v>3147722.2092647254</v>
      </c>
      <c r="AQ61" s="4">
        <f>求节点(节奏总纲!S$4:S$113,AJ$5:AJ$104,$AM61)-求节点(节奏总纲!S$4:S$113,AJ$5:AJ$104,$AM60)</f>
        <v>4298799.8589856774</v>
      </c>
      <c r="AR61" s="4">
        <f>求节点(节奏总纲!T$4:T$113,AK$5:AK$104,$AM61)-求节点(节奏总纲!T$4:T$113,AK$5:AK$104,$AM60)</f>
        <v>7875497.261946559</v>
      </c>
      <c r="AV61" s="3">
        <v>56</v>
      </c>
      <c r="AW61" s="3">
        <f>'[1]功能-行军令'!S59/节奏总纲!W59</f>
        <v>46.000000000000021</v>
      </c>
      <c r="AX61" s="3">
        <f>'[1]功能-行军令'!T59/节奏总纲!X59</f>
        <v>67.000000000000043</v>
      </c>
      <c r="AY61" s="3">
        <f>'[1]功能-行军令'!U59/节奏总纲!Y59</f>
        <v>90.999999999999972</v>
      </c>
      <c r="AZ61" s="3">
        <f>'[1]功能-行军令'!V59/节奏总纲!Z59</f>
        <v>103.00000000000006</v>
      </c>
      <c r="BA61" s="3">
        <f>'[1]功能-行军令'!W59/节奏总纲!AA59</f>
        <v>102.99999999999987</v>
      </c>
    </row>
    <row r="62" spans="2:53" x14ac:dyDescent="0.15">
      <c r="B62" s="8">
        <v>58</v>
      </c>
      <c r="C62" s="8">
        <f>[1]服务器生态!W79</f>
        <v>263.98876621316629</v>
      </c>
      <c r="D62" s="8">
        <f>[1]服务器生态!X79</f>
        <v>232.7268493789993</v>
      </c>
      <c r="E62" s="8">
        <f>[1]服务器生态!Y79</f>
        <v>19.777864131972418</v>
      </c>
      <c r="F62" s="8">
        <f>[1]服务器生态!Z79</f>
        <v>3.3064209655172427</v>
      </c>
      <c r="G62" s="8">
        <f>[1]服务器生态!AA79</f>
        <v>0.88975448275862057</v>
      </c>
      <c r="H62" s="8">
        <f>[1]服务器生态!AC79</f>
        <v>0.50699829272727293</v>
      </c>
      <c r="I62" s="8">
        <f>[1]服务器生态!AD79</f>
        <v>0.44695884980072709</v>
      </c>
      <c r="J62" s="8">
        <f>[1]服务器生态!AE79</f>
        <v>3.7983977472000004E-2</v>
      </c>
      <c r="K62" s="8">
        <f>[1]服务器生态!AF79</f>
        <v>6.3500800000000019E-3</v>
      </c>
      <c r="L62" s="8">
        <f>[1]服务器生态!AG79</f>
        <v>1.7087999999999997E-3</v>
      </c>
      <c r="M62" s="8">
        <f>[2]基础信息!$M61</f>
        <v>95.19047619047619</v>
      </c>
      <c r="N62" s="8">
        <f>[1]服务器生态!$P60</f>
        <v>2.1000000000000068</v>
      </c>
      <c r="Q62" s="20">
        <v>58</v>
      </c>
      <c r="R62" s="4">
        <f>'[1]功能-采集'!BS62</f>
        <v>378299157.62390786</v>
      </c>
      <c r="S62" s="4">
        <f>'[1]功能-采集'!BT62</f>
        <v>341287020.85700005</v>
      </c>
      <c r="T62" s="4">
        <f>'[1]功能-采集'!BU62</f>
        <v>301791142.0622943</v>
      </c>
      <c r="U62" s="4">
        <f>'[1]功能-采集'!BV62</f>
        <v>258950992.2274766</v>
      </c>
      <c r="V62" s="4">
        <f>'[1]功能-采集'!BW62</f>
        <v>185065784.44971582</v>
      </c>
      <c r="X62" s="8">
        <v>58</v>
      </c>
      <c r="Y62" s="4">
        <f>求节点(节奏总纲!P$4:P$113,R$5:R$104,$X62)-求节点(节奏总纲!P$4:P$113,R$5:R$104,$X61)</f>
        <v>10312371.594514072</v>
      </c>
      <c r="Z62" s="4">
        <f>求节点(节奏总纲!Q$4:Q$113,S$5:S$104,$X62)-求节点(节奏总纲!Q$4:Q$113,S$5:S$104,$X61)</f>
        <v>11490597.199518263</v>
      </c>
      <c r="AA62" s="4">
        <f>求节点(节奏总纲!R$4:R$113,T$5:T$104,$X62)-求节点(节奏总纲!R$4:R$113,T$5:T$104,$X61)</f>
        <v>13688460.436999857</v>
      </c>
      <c r="AB62" s="4">
        <f>求节点(节奏总纲!S$4:S$113,U$5:U$104,$X62)-求节点(节奏总纲!S$4:S$113,U$5:U$104,$X61)</f>
        <v>18147597.599850416</v>
      </c>
      <c r="AC62" s="4">
        <f>求节点(节奏总纲!T$4:T$113,V$5:V$104,$X62)-求节点(节奏总纲!T$4:T$113,V$5:V$104,$X61)</f>
        <v>29301999.446253777</v>
      </c>
      <c r="AF62" s="20">
        <v>58</v>
      </c>
      <c r="AG62" s="4">
        <f>'[1]功能-采集'!BX62</f>
        <v>33419346.259757634</v>
      </c>
      <c r="AH62" s="4">
        <f>'[1]功能-采集'!BY62</f>
        <v>29572836.570915915</v>
      </c>
      <c r="AI62" s="4">
        <f>'[1]功能-采集'!BZ62</f>
        <v>25511066.284111649</v>
      </c>
      <c r="AJ62" s="4">
        <f>'[1]功能-采集'!CA62</f>
        <v>21237282.802160334</v>
      </c>
      <c r="AK62" s="4">
        <f>'[1]功能-采集'!CB62</f>
        <v>4302320.8066874919</v>
      </c>
      <c r="AM62" s="8">
        <v>58</v>
      </c>
      <c r="AN62" s="4">
        <f>求节点(节奏总纲!P$4:P$113,AG$5:AG$104,$AM62)-求节点(节奏总纲!P$4:P$113,AG$5:AG$104,$AM61)</f>
        <v>2524143.1537130997</v>
      </c>
      <c r="AO62" s="4">
        <f>求节点(节奏总纲!Q$4:Q$113,AH$5:AH$104,$AM62)-求节点(节奏总纲!Q$4:Q$113,AH$5:AH$104,$AM61)</f>
        <v>2735266.8952883407</v>
      </c>
      <c r="AP62" s="4">
        <f>求节点(节奏总纲!R$4:R$113,AI$5:AI$104,$AM62)-求节点(节奏总纲!R$4:R$113,AI$5:AI$104,$AM61)</f>
        <v>3147722.2092647403</v>
      </c>
      <c r="AQ62" s="4">
        <f>求节点(节奏总纲!S$4:S$113,AJ$5:AJ$104,$AM62)-求节点(节奏总纲!S$4:S$113,AJ$5:AJ$104,$AM61)</f>
        <v>4383881.2720482349</v>
      </c>
      <c r="AR62" s="4">
        <f>求节点(节奏总纲!T$4:T$113,AK$5:AK$104,$AM62)-求节点(节奏总纲!T$4:T$113,AK$5:AK$104,$AM61)</f>
        <v>7875497.2619465888</v>
      </c>
      <c r="AV62" s="3">
        <v>57</v>
      </c>
      <c r="AW62" s="3">
        <f>'[1]功能-行军令'!S60/节奏总纲!W60</f>
        <v>46.000000000000014</v>
      </c>
      <c r="AX62" s="3">
        <f>'[1]功能-行军令'!T60/节奏总纲!X60</f>
        <v>67.000000000000043</v>
      </c>
      <c r="AY62" s="3">
        <f>'[1]功能-行军令'!U60/节奏总纲!Y60</f>
        <v>91.000000000000128</v>
      </c>
      <c r="AZ62" s="3">
        <f>'[1]功能-行军令'!V60/节奏总纲!Z60</f>
        <v>102.99999999999994</v>
      </c>
      <c r="BA62" s="3">
        <f>'[1]功能-行军令'!W60/节奏总纲!AA60</f>
        <v>103.00000000000001</v>
      </c>
    </row>
    <row r="63" spans="2:53" x14ac:dyDescent="0.15">
      <c r="B63" s="8">
        <v>59</v>
      </c>
      <c r="C63" s="8">
        <f>[1]服务器生态!W80</f>
        <v>258.20060676489038</v>
      </c>
      <c r="D63" s="8">
        <f>[1]服务器生态!X80</f>
        <v>228.61902060680615</v>
      </c>
      <c r="E63" s="8">
        <f>[1]服务器生态!Y80</f>
        <v>19.397612904165516</v>
      </c>
      <c r="F63" s="8">
        <f>[1]服务器生态!Z80</f>
        <v>3.2506107586206903</v>
      </c>
      <c r="G63" s="8">
        <f>[1]服务器生态!AA80</f>
        <v>0.87697655172413769</v>
      </c>
      <c r="H63" s="8">
        <f>[1]服务器生态!AC80</f>
        <v>0.50593362136363662</v>
      </c>
      <c r="I63" s="8">
        <f>[1]服务器生态!AD80</f>
        <v>0.44796970254036345</v>
      </c>
      <c r="J63" s="8">
        <f>[1]服务器生态!AE80</f>
        <v>3.8008836096000004E-2</v>
      </c>
      <c r="K63" s="8">
        <f>[1]服务器生态!AF80</f>
        <v>6.3694400000000014E-3</v>
      </c>
      <c r="L63" s="8">
        <f>[1]服务器生态!AG80</f>
        <v>1.7183999999999997E-3</v>
      </c>
      <c r="M63" s="8">
        <f>[2]基础信息!$M62</f>
        <v>95.428571428571431</v>
      </c>
      <c r="N63" s="8">
        <f>[1]服务器生态!$P61</f>
        <v>2.0500000000000069</v>
      </c>
      <c r="Q63" s="20">
        <v>59</v>
      </c>
      <c r="R63" s="4">
        <f>'[1]功能-采集'!BS63</f>
        <v>419537046.78521937</v>
      </c>
      <c r="S63" s="4">
        <f>'[1]功能-采集'!BT63</f>
        <v>378810662.90878761</v>
      </c>
      <c r="T63" s="4">
        <f>'[1]功能-采集'!BU63</f>
        <v>334526278.21155179</v>
      </c>
      <c r="U63" s="4">
        <f>'[1]功能-采集'!BV63</f>
        <v>286850267.41190028</v>
      </c>
      <c r="V63" s="4">
        <f>'[1]功能-采集'!BW63</f>
        <v>205113113.50059077</v>
      </c>
      <c r="X63" s="8">
        <v>59</v>
      </c>
      <c r="Y63" s="4">
        <f>求节点(节奏总纲!P$4:P$113,R$5:R$104,$X63)-求节点(节奏总纲!P$4:P$113,R$5:R$104,$X62)</f>
        <v>10412001.956873238</v>
      </c>
      <c r="Z63" s="4">
        <f>求节点(节奏总纲!Q$4:Q$113,S$5:S$104,$X63)-求节点(节奏总纲!Q$4:Q$113,S$5:S$104,$X62)</f>
        <v>11635899.236018479</v>
      </c>
      <c r="AA63" s="4">
        <f>求节点(节奏总纲!R$4:R$113,T$5:T$104,$X63)-求节点(节奏总纲!R$4:R$113,T$5:T$104,$X62)</f>
        <v>13688460.437000036</v>
      </c>
      <c r="AB63" s="4">
        <f>求节点(节奏总纲!S$4:S$113,U$5:U$104,$X63)-求节点(节奏总纲!S$4:S$113,U$5:U$104,$X62)</f>
        <v>18361288.429836631</v>
      </c>
      <c r="AC63" s="4">
        <f>求节点(节奏总纲!T$4:T$113,V$5:V$104,$X63)-求节点(节奏总纲!T$4:T$113,V$5:V$104,$X62)</f>
        <v>29301999.446253777</v>
      </c>
      <c r="AF63" s="20">
        <v>59</v>
      </c>
      <c r="AG63" s="4">
        <f>'[1]功能-采集'!BX63</f>
        <v>43513080.241907582</v>
      </c>
      <c r="AH63" s="4">
        <f>'[1]功能-采集'!BY63</f>
        <v>38636434.214607738</v>
      </c>
      <c r="AI63" s="4">
        <f>'[1]功能-采集'!BZ63</f>
        <v>33312803.286129963</v>
      </c>
      <c r="AJ63" s="4">
        <f>'[1]功能-采集'!CA63</f>
        <v>27768815.653182212</v>
      </c>
      <c r="AK63" s="4">
        <f>'[1]功能-采集'!CB63</f>
        <v>9195939.8774254844</v>
      </c>
      <c r="AM63" s="8">
        <v>59</v>
      </c>
      <c r="AN63" s="4">
        <f>求节点(节奏总纲!P$4:P$113,AG$5:AG$104,$AM63)-求节点(节奏总纲!P$4:P$113,AG$5:AG$104,$AM62)</f>
        <v>2541960.0420098528</v>
      </c>
      <c r="AO63" s="4">
        <f>求节点(节奏总纲!Q$4:Q$113,AH$5:AH$104,$AM63)-求节点(节奏总纲!Q$4:Q$113,AH$5:AH$104,$AM62)</f>
        <v>2762399.510075219</v>
      </c>
      <c r="AP63" s="4">
        <f>求节点(节奏总纲!R$4:R$113,AI$5:AI$104,$AM63)-求节点(节奏总纲!R$4:R$113,AI$5:AI$104,$AM62)</f>
        <v>3147722.2092647254</v>
      </c>
      <c r="AQ63" s="4">
        <f>求节点(节奏总纲!S$4:S$113,AJ$5:AJ$104,$AM63)-求节点(节奏总纲!S$4:S$113,AJ$5:AJ$104,$AM62)</f>
        <v>4443693.8771079928</v>
      </c>
      <c r="AR63" s="4">
        <f>求节点(节奏总纲!T$4:T$113,AK$5:AK$104,$AM63)-求节点(节奏总纲!T$4:T$113,AK$5:AK$104,$AM62)</f>
        <v>7875497.261946559</v>
      </c>
      <c r="AV63" s="3">
        <v>58</v>
      </c>
      <c r="AW63" s="3">
        <f>'[1]功能-行军令'!S61/节奏总纲!W61</f>
        <v>45.999999999999964</v>
      </c>
      <c r="AX63" s="3">
        <f>'[1]功能-行军令'!T61/节奏总纲!X61</f>
        <v>66.999999999999915</v>
      </c>
      <c r="AY63" s="3">
        <f>'[1]功能-行军令'!U61/节奏总纲!Y61</f>
        <v>91</v>
      </c>
      <c r="AZ63" s="3">
        <f>'[1]功能-行军令'!V61/节奏总纲!Z61</f>
        <v>102.99999999999999</v>
      </c>
      <c r="BA63" s="3">
        <f>'[1]功能-行军令'!W61/节奏总纲!AA61</f>
        <v>103.00000000000003</v>
      </c>
    </row>
    <row r="64" spans="2:53" x14ac:dyDescent="0.15">
      <c r="B64" s="8">
        <v>60</v>
      </c>
      <c r="C64" s="8">
        <f>[1]服务器生态!W81</f>
        <v>252.43447500000011</v>
      </c>
      <c r="D64" s="8">
        <f>[1]服务器生态!X81</f>
        <v>224.4902776399999</v>
      </c>
      <c r="E64" s="8">
        <f>[1]服务器生态!Y81</f>
        <v>19.016847360000003</v>
      </c>
      <c r="F64" s="8">
        <f>[1]服务器生态!Z81</f>
        <v>3.1944000000000008</v>
      </c>
      <c r="G64" s="8">
        <f>[1]服务器生态!AA81</f>
        <v>0.86399999999999988</v>
      </c>
      <c r="H64" s="8">
        <f>[1]服务器生态!AC81</f>
        <v>0.50486895000000021</v>
      </c>
      <c r="I64" s="8">
        <f>[1]服务器生态!AD81</f>
        <v>0.4489805552799998</v>
      </c>
      <c r="J64" s="8">
        <f>[1]服务器生态!AE81</f>
        <v>3.8033694720000004E-2</v>
      </c>
      <c r="K64" s="8">
        <f>[1]服务器生态!AF81</f>
        <v>6.3888000000000018E-3</v>
      </c>
      <c r="L64" s="8">
        <f>[1]服务器生态!AG81</f>
        <v>1.7279999999999997E-3</v>
      </c>
      <c r="M64" s="8">
        <f>[2]基础信息!$M63</f>
        <v>95.666666666666671</v>
      </c>
      <c r="N64" s="8">
        <f>[1]服务器生态!$P62</f>
        <v>2.0000000000000071</v>
      </c>
      <c r="Q64" s="20">
        <v>60</v>
      </c>
      <c r="R64" s="4">
        <f>'[1]功能-采集'!BS64</f>
        <v>465228327.29534364</v>
      </c>
      <c r="S64" s="4">
        <f>'[1]功能-采集'!BT64</f>
        <v>419463813.55963576</v>
      </c>
      <c r="T64" s="4">
        <f>'[1]功能-采集'!BU64</f>
        <v>370448342.87200934</v>
      </c>
      <c r="U64" s="4">
        <f>'[1]功能-采集'!BV64</f>
        <v>317993397.2928943</v>
      </c>
      <c r="V64" s="4">
        <f>'[1]功能-采集'!BW64</f>
        <v>228035812.7138707</v>
      </c>
      <c r="X64" s="8">
        <v>60</v>
      </c>
      <c r="Y64" s="4">
        <f>求节点(节奏总纲!P$4:P$113,R$5:R$104,$X64)-求节点(节奏总纲!P$4:P$113,R$5:R$104,$X63)</f>
        <v>10660865.317928851</v>
      </c>
      <c r="Z64" s="4">
        <f>求节点(节奏总纲!Q$4:Q$113,S$5:S$104,$X64)-求节点(节奏总纲!Q$4:Q$113,S$5:S$104,$X63)</f>
        <v>11850975.158424497</v>
      </c>
      <c r="AA64" s="4">
        <f>求节点(节奏总纲!R$4:R$113,T$5:T$104,$X64)-求节点(节奏总纲!R$4:R$113,T$5:T$104,$X63)</f>
        <v>13977281.582929492</v>
      </c>
      <c r="AB64" s="4">
        <f>求节点(节奏总纲!S$4:S$113,U$5:U$104,$X64)-求节点(节奏总纲!S$4:S$113,U$5:U$104,$X63)</f>
        <v>18361288.42983675</v>
      </c>
      <c r="AC64" s="4">
        <f>求节点(节奏总纲!T$4:T$113,V$5:V$104,$X64)-求节点(节奏总纲!T$4:T$113,V$5:V$104,$X63)</f>
        <v>29679037.159674168</v>
      </c>
      <c r="AF64" s="20">
        <v>60</v>
      </c>
      <c r="AG64" s="4">
        <f>'[1]功能-采集'!BX64</f>
        <v>54598377.748831213</v>
      </c>
      <c r="AH64" s="4">
        <f>'[1]功能-采集'!BY64</f>
        <v>48376788.999795973</v>
      </c>
      <c r="AI64" s="4">
        <f>'[1]功能-采集'!BZ64</f>
        <v>41810213.516542979</v>
      </c>
      <c r="AJ64" s="4">
        <f>'[1]功能-采集'!CA64</f>
        <v>35062987.690983437</v>
      </c>
      <c r="AK64" s="4">
        <f>'[1]功能-采集'!CB64</f>
        <v>14795662.907732835</v>
      </c>
      <c r="AM64" s="8">
        <v>60</v>
      </c>
      <c r="AN64" s="4">
        <f>求节点(节奏总纲!P$4:P$113,AG$5:AG$104,$AM64)-求节点(节奏总纲!P$4:P$113,AG$5:AG$104,$AM63)</f>
        <v>2586464.2533776015</v>
      </c>
      <c r="AO64" s="4">
        <f>求节点(节奏总纲!Q$4:Q$113,AH$5:AH$104,$AM64)-求节点(节奏总纲!Q$4:Q$113,AH$5:AH$104,$AM63)</f>
        <v>2802561.178095378</v>
      </c>
      <c r="AP64" s="4">
        <f>求节点(节奏总纲!R$4:R$113,AI$5:AI$104,$AM64)-求节点(节奏总纲!R$4:R$113,AI$5:AI$104,$AM63)</f>
        <v>3201981.669092387</v>
      </c>
      <c r="AQ64" s="4">
        <f>求节点(节奏总纲!S$4:S$113,AJ$5:AJ$104,$AM64)-求节点(节奏总纲!S$4:S$113,AJ$5:AJ$104,$AM63)</f>
        <v>4443693.8771079779</v>
      </c>
      <c r="AR64" s="4">
        <f>求节点(节奏总纲!T$4:T$113,AK$5:AK$104,$AM64)-求节点(节奏总纲!T$4:T$113,AK$5:AK$104,$AM63)</f>
        <v>8005146.8904627562</v>
      </c>
      <c r="AV64" s="3">
        <v>59</v>
      </c>
      <c r="AW64" s="3">
        <f>'[1]功能-行军令'!S62/节奏总纲!W62</f>
        <v>46.000000000000007</v>
      </c>
      <c r="AX64" s="3">
        <f>'[1]功能-行军令'!T62/节奏总纲!X62</f>
        <v>66.999999999999972</v>
      </c>
      <c r="AY64" s="3">
        <f>'[1]功能-行军令'!U62/节奏总纲!Y62</f>
        <v>90.999999999999915</v>
      </c>
      <c r="AZ64" s="3">
        <f>'[1]功能-行军令'!V62/节奏总纲!Z62</f>
        <v>103.00000000000001</v>
      </c>
      <c r="BA64" s="3">
        <f>'[1]功能-行军令'!W62/节奏总纲!AA62</f>
        <v>103.00000000000009</v>
      </c>
    </row>
    <row r="65" spans="2:53" x14ac:dyDescent="0.15">
      <c r="B65" s="8">
        <v>61</v>
      </c>
      <c r="C65" s="8">
        <f>[1]服务器生态!W82</f>
        <v>251.17370503875009</v>
      </c>
      <c r="D65" s="8">
        <f>[1]服务器生态!X82</f>
        <v>224.13955671684883</v>
      </c>
      <c r="E65" s="8">
        <f>[1]服务器生态!Y82</f>
        <v>18.962934597734399</v>
      </c>
      <c r="F65" s="8">
        <f>[1]服务器生态!Z82</f>
        <v>3.191711380000001</v>
      </c>
      <c r="G65" s="8">
        <f>[1]服务器生态!AA82</f>
        <v>0.86542559999999991</v>
      </c>
      <c r="H65" s="8">
        <f>[1]服务器生态!AC82</f>
        <v>0.50402750175000022</v>
      </c>
      <c r="I65" s="8">
        <f>[1]服务器生态!AD82</f>
        <v>0.44977837468263981</v>
      </c>
      <c r="J65" s="8">
        <f>[1]服务器生态!AE82</f>
        <v>3.8052711567360002E-2</v>
      </c>
      <c r="K65" s="8">
        <f>[1]服务器生态!AF82</f>
        <v>6.4047720000000022E-3</v>
      </c>
      <c r="L65" s="8">
        <f>[1]服务器生态!AG82</f>
        <v>1.7366399999999998E-3</v>
      </c>
      <c r="M65" s="8">
        <f>[2]基础信息!$M64</f>
        <v>95.904761904761898</v>
      </c>
      <c r="N65" s="8">
        <f>[1]服务器生态!$P63</f>
        <v>1.9500000000000071</v>
      </c>
      <c r="Q65" s="20">
        <v>61</v>
      </c>
      <c r="R65" s="4">
        <f>'[1]功能-采集'!BS65</f>
        <v>515836339.82700163</v>
      </c>
      <c r="S65" s="4">
        <f>'[1]功能-采集'!BT65</f>
        <v>465510158.85489601</v>
      </c>
      <c r="T65" s="4">
        <f>'[1]功能-采集'!BU65</f>
        <v>410925341.97742003</v>
      </c>
      <c r="U65" s="4">
        <f>'[1]功能-采集'!BV65</f>
        <v>353228585.80506009</v>
      </c>
      <c r="V65" s="4">
        <f>'[1]功能-采集'!BW65</f>
        <v>252639670.92885861</v>
      </c>
      <c r="X65" s="8">
        <v>61</v>
      </c>
      <c r="Y65" s="4">
        <f>求节点(节奏总纲!P$4:P$113,R$5:R$104,$X65)-求节点(节奏总纲!P$4:P$113,R$5:R$104,$X64)</f>
        <v>10660865.317928851</v>
      </c>
      <c r="Z65" s="4">
        <f>求节点(节奏总纲!Q$4:Q$113,S$5:S$104,$X65)-求节点(节奏总纲!Q$4:Q$113,S$5:S$104,$X64)</f>
        <v>11850975.158424437</v>
      </c>
      <c r="AA65" s="4">
        <f>求节点(节奏总纲!R$4:R$113,T$5:T$104,$X65)-求节点(节奏总纲!R$4:R$113,T$5:T$104,$X64)</f>
        <v>14143488.482269645</v>
      </c>
      <c r="AB65" s="4">
        <f>求节点(节奏总纲!S$4:S$113,U$5:U$104,$X65)-求节点(节奏总纲!S$4:S$113,U$5:U$104,$X64)</f>
        <v>18361288.42983675</v>
      </c>
      <c r="AC65" s="4">
        <f>求节点(节奏总纲!T$4:T$113,V$5:V$104,$X65)-求节点(节奏总纲!T$4:T$113,V$5:V$104,$X64)</f>
        <v>30113992.195828438</v>
      </c>
      <c r="AF65" s="20">
        <v>61</v>
      </c>
      <c r="AG65" s="4">
        <f>'[1]功能-采集'!BX65</f>
        <v>66769843.802252255</v>
      </c>
      <c r="AH65" s="4">
        <f>'[1]功能-采集'!BY65</f>
        <v>59337841.915341705</v>
      </c>
      <c r="AI65" s="4">
        <f>'[1]功能-采集'!BZ65</f>
        <v>51314744.786112115</v>
      </c>
      <c r="AJ65" s="4">
        <f>'[1]功能-采集'!CA65</f>
        <v>43333759.04015822</v>
      </c>
      <c r="AK65" s="4">
        <f>'[1]功能-采集'!CB65</f>
        <v>20811905.071308922</v>
      </c>
      <c r="AM65" s="8">
        <v>61</v>
      </c>
      <c r="AN65" s="4">
        <f>求节点(节奏总纲!P$4:P$113,AG$5:AG$104,$AM65)-求节点(节奏总纲!P$4:P$113,AG$5:AG$104,$AM64)</f>
        <v>2586464.2533776015</v>
      </c>
      <c r="AO65" s="4">
        <f>求节点(节奏总纲!Q$4:Q$113,AH$5:AH$104,$AM65)-求节点(节奏总纲!Q$4:Q$113,AH$5:AH$104,$AM64)</f>
        <v>2802561.1780953705</v>
      </c>
      <c r="AP65" s="4">
        <f>求节点(节奏总纲!R$4:R$113,AI$5:AI$104,$AM65)-求节点(节奏总纲!R$4:R$113,AI$5:AI$104,$AM64)</f>
        <v>3233206.1715393811</v>
      </c>
      <c r="AQ65" s="4">
        <f>求节点(节奏总纲!S$4:S$113,AJ$5:AJ$104,$AM65)-求节点(节奏总纲!S$4:S$113,AJ$5:AJ$104,$AM64)</f>
        <v>4443693.8771079779</v>
      </c>
      <c r="AR65" s="4">
        <f>求节点(节奏总纲!T$4:T$113,AK$5:AK$104,$AM65)-求节点(节奏总纲!T$4:T$113,AK$5:AK$104,$AM64)</f>
        <v>8154712.1908332109</v>
      </c>
      <c r="AV65" s="3">
        <v>60</v>
      </c>
      <c r="AW65" s="3">
        <f>'[1]功能-行军令'!S63/节奏总纲!W63</f>
        <v>45.999999999999979</v>
      </c>
      <c r="AX65" s="3">
        <f>'[1]功能-行军令'!T63/节奏总纲!X63</f>
        <v>67.000000000000071</v>
      </c>
      <c r="AY65" s="3">
        <f>'[1]功能-行军令'!U63/节奏总纲!Y63</f>
        <v>91</v>
      </c>
      <c r="AZ65" s="3">
        <f>'[1]功能-行军令'!V63/节奏总纲!Z63</f>
        <v>102.99999999999986</v>
      </c>
      <c r="BA65" s="3">
        <f>'[1]功能-行军令'!W63/节奏总纲!AA63</f>
        <v>102.99999999999997</v>
      </c>
    </row>
    <row r="66" spans="2:53" x14ac:dyDescent="0.15">
      <c r="B66" s="8">
        <v>62</v>
      </c>
      <c r="C66" s="8">
        <f>[1]服务器生态!W83</f>
        <v>249.91573990500015</v>
      </c>
      <c r="D66" s="8">
        <f>[1]服务器生态!X83</f>
        <v>223.78617639568901</v>
      </c>
      <c r="E66" s="8">
        <f>[1]服务器生态!Y83</f>
        <v>18.908958445977603</v>
      </c>
      <c r="F66" s="8">
        <f>[1]服务器生态!Z83</f>
        <v>3.1889695200000014</v>
      </c>
      <c r="G66" s="8">
        <f>[1]服务器生态!AA83</f>
        <v>0.86682239999999999</v>
      </c>
      <c r="H66" s="8">
        <f>[1]服务器生态!AC83</f>
        <v>0.50318605350000023</v>
      </c>
      <c r="I66" s="8">
        <f>[1]服务器生态!AD83</f>
        <v>0.45057619408527982</v>
      </c>
      <c r="J66" s="8">
        <f>[1]服务器生态!AE83</f>
        <v>3.8071728414720001E-2</v>
      </c>
      <c r="K66" s="8">
        <f>[1]服务器生态!AF83</f>
        <v>6.4207440000000017E-3</v>
      </c>
      <c r="L66" s="8">
        <f>[1]服务器生态!AG83</f>
        <v>1.7452799999999997E-3</v>
      </c>
      <c r="M66" s="8">
        <f>[2]基础信息!$M65</f>
        <v>96.129870129870127</v>
      </c>
      <c r="N66" s="8">
        <f>[1]服务器生态!$P64</f>
        <v>1.900000000000007</v>
      </c>
      <c r="Q66" s="20">
        <v>62</v>
      </c>
      <c r="R66" s="4">
        <f>'[1]功能-采集'!BS66</f>
        <v>571872152.1336242</v>
      </c>
      <c r="S66" s="4">
        <f>'[1]功能-采集'!BT66</f>
        <v>515831308.63050681</v>
      </c>
      <c r="T66" s="4">
        <f>'[1]功能-采集'!BU66</f>
        <v>456208849.30221701</v>
      </c>
      <c r="U66" s="4">
        <f>'[1]功能-采集'!BV66</f>
        <v>392481673.12291616</v>
      </c>
      <c r="V66" s="4">
        <f>'[1]功能-采集'!BW66</f>
        <v>281744536.69056052</v>
      </c>
      <c r="X66" s="8">
        <v>62</v>
      </c>
      <c r="Y66" s="4">
        <f>求节点(节奏总纲!P$4:P$113,R$5:R$104,$X66)-求节点(节奏总纲!P$4:P$113,R$5:R$104,$X65)</f>
        <v>10660865.317928791</v>
      </c>
      <c r="Z66" s="4">
        <f>求节点(节奏总纲!Q$4:Q$113,S$5:S$104,$X66)-求节点(节奏总纲!Q$4:Q$113,S$5:S$104,$X65)</f>
        <v>11850975.158424497</v>
      </c>
      <c r="AA66" s="4">
        <f>求节点(节奏总纲!R$4:R$113,T$5:T$104,$X66)-求节点(节奏总纲!R$4:R$113,T$5:T$104,$X65)</f>
        <v>14143488.482269764</v>
      </c>
      <c r="AB66" s="4">
        <f>求节点(节奏总纲!S$4:S$113,U$5:U$104,$X66)-求节点(节奏总纲!S$4:S$113,U$5:U$104,$X65)</f>
        <v>18605379.016756892</v>
      </c>
      <c r="AC66" s="4">
        <f>求节点(节奏总纲!T$4:T$113,V$5:V$104,$X66)-求节点(节奏总纲!T$4:T$113,V$5:V$104,$X65)</f>
        <v>30113992.195828438</v>
      </c>
      <c r="AF66" s="20">
        <v>62</v>
      </c>
      <c r="AG66" s="4">
        <f>'[1]功能-采集'!BX66</f>
        <v>80130302.59940584</v>
      </c>
      <c r="AH66" s="4">
        <f>'[1]功能-采集'!BY66</f>
        <v>71237968.184528708</v>
      </c>
      <c r="AI66" s="4">
        <f>'[1]功能-采集'!BZ66</f>
        <v>61867570.081139535</v>
      </c>
      <c r="AJ66" s="4">
        <f>'[1]功能-采集'!CA66</f>
        <v>52572466.468984574</v>
      </c>
      <c r="AK66" s="4">
        <f>'[1]功能-采集'!CB66</f>
        <v>27941027.578401465</v>
      </c>
      <c r="AM66" s="8">
        <v>62</v>
      </c>
      <c r="AN66" s="4">
        <f>求节点(节奏总纲!P$4:P$113,AG$5:AG$104,$AM66)-求节点(节奏总纲!P$4:P$113,AG$5:AG$104,$AM65)</f>
        <v>2586464.2533776015</v>
      </c>
      <c r="AO66" s="4">
        <f>求节点(节奏总纲!Q$4:Q$113,AH$5:AH$104,$AM66)-求节点(节奏总纲!Q$4:Q$113,AH$5:AH$104,$AM65)</f>
        <v>2802561.1780953705</v>
      </c>
      <c r="AP66" s="4">
        <f>求节点(节奏总纲!R$4:R$113,AI$5:AI$104,$AM66)-求节点(节奏总纲!R$4:R$113,AI$5:AI$104,$AM65)</f>
        <v>3233206.171539396</v>
      </c>
      <c r="AQ66" s="4">
        <f>求节点(节奏总纲!S$4:S$113,AJ$5:AJ$104,$AM66)-求节点(节奏总纲!S$4:S$113,AJ$5:AJ$104,$AM65)</f>
        <v>4514504.5086570978</v>
      </c>
      <c r="AR66" s="4">
        <f>求节点(节奏总纲!T$4:T$113,AK$5:AK$104,$AM66)-求节点(节奏总纲!T$4:T$113,AK$5:AK$104,$AM65)</f>
        <v>8154712.1908331513</v>
      </c>
      <c r="AV66" s="3">
        <v>61</v>
      </c>
      <c r="AW66" s="3">
        <f>'[1]功能-行军令'!S64/节奏总纲!W64</f>
        <v>46.000000000000014</v>
      </c>
      <c r="AX66" s="3">
        <f>'[1]功能-行军令'!T64/节奏总纲!X64</f>
        <v>66.999999999999972</v>
      </c>
      <c r="AY66" s="3">
        <f>'[1]功能-行军令'!U64/节奏总纲!Y64</f>
        <v>90.999999999999929</v>
      </c>
      <c r="AZ66" s="3">
        <f>'[1]功能-行军令'!V64/节奏总纲!Z64</f>
        <v>103.00000000000003</v>
      </c>
      <c r="BA66" s="3">
        <f>'[1]功能-行军令'!W64/节奏总纲!AA64</f>
        <v>103.00000000000003</v>
      </c>
    </row>
    <row r="67" spans="2:53" x14ac:dyDescent="0.15">
      <c r="B67" s="8">
        <v>63</v>
      </c>
      <c r="C67" s="8">
        <f>[1]服务器生态!W84</f>
        <v>248.66057959875008</v>
      </c>
      <c r="D67" s="8">
        <f>[1]服务器生态!X84</f>
        <v>223.43013667652031</v>
      </c>
      <c r="E67" s="8">
        <f>[1]服务器生态!Y84</f>
        <v>18.854918904729601</v>
      </c>
      <c r="F67" s="8">
        <f>[1]服务器生态!Z84</f>
        <v>3.1861744200000008</v>
      </c>
      <c r="G67" s="8">
        <f>[1]服务器生态!AA84</f>
        <v>0.86819039999999992</v>
      </c>
      <c r="H67" s="8">
        <f>[1]服务器生态!AC84</f>
        <v>0.50234460525000013</v>
      </c>
      <c r="I67" s="8">
        <f>[1]服务器生态!AD84</f>
        <v>0.45137401348791983</v>
      </c>
      <c r="J67" s="8">
        <f>[1]服务器生态!AE84</f>
        <v>3.8090745262080006E-2</v>
      </c>
      <c r="K67" s="8">
        <f>[1]服务器生态!AF84</f>
        <v>6.436716000000002E-3</v>
      </c>
      <c r="L67" s="8">
        <f>[1]服务器生态!AG84</f>
        <v>1.7539199999999997E-3</v>
      </c>
      <c r="M67" s="8">
        <f>[2]基础信息!$M66</f>
        <v>96.34632034632034</v>
      </c>
      <c r="N67" s="8">
        <f>[1]服务器生态!$P65</f>
        <v>1.850000000000007</v>
      </c>
      <c r="Q67" s="20">
        <v>63</v>
      </c>
      <c r="R67" s="4">
        <f>'[1]功能-采集'!BS67</f>
        <v>633910721.86806452</v>
      </c>
      <c r="S67" s="4">
        <f>'[1]功能-采集'!BT67</f>
        <v>572425925.38899946</v>
      </c>
      <c r="T67" s="4">
        <f>'[1]功能-采集'!BU67</f>
        <v>506181595.37644273</v>
      </c>
      <c r="U67" s="4">
        <f>'[1]功能-采集'!BV67</f>
        <v>436227122.32672882</v>
      </c>
      <c r="V67" s="4">
        <f>'[1]功能-采集'!BW67</f>
        <v>312791816.17344457</v>
      </c>
      <c r="X67" s="8">
        <v>63</v>
      </c>
      <c r="Y67" s="4">
        <f>求节点(节奏总纲!P$4:P$113,R$5:R$104,$X67)-求节点(节奏总纲!P$4:P$113,R$5:R$104,$X66)</f>
        <v>10660865.317928851</v>
      </c>
      <c r="Z67" s="4">
        <f>求节点(节奏总纲!Q$4:Q$113,S$5:S$104,$X67)-求节点(节奏总纲!Q$4:Q$113,S$5:S$104,$X66)</f>
        <v>11910665.45757097</v>
      </c>
      <c r="AA67" s="4">
        <f>求节点(节奏总纲!R$4:R$113,T$5:T$104,$X67)-求节点(节奏总纲!R$4:R$113,T$5:T$104,$X66)</f>
        <v>14143488.482269764</v>
      </c>
      <c r="AB67" s="4">
        <f>求节点(节奏总纲!S$4:S$113,U$5:U$104,$X67)-求节点(节奏总纲!S$4:S$113,U$5:U$104,$X66)</f>
        <v>18886558.534463048</v>
      </c>
      <c r="AC67" s="4">
        <f>求节点(节奏总纲!T$4:T$113,V$5:V$104,$X67)-求节点(节奏总纲!T$4:T$113,V$5:V$104,$X66)</f>
        <v>30113992.195828199</v>
      </c>
      <c r="AF67" s="20">
        <v>63</v>
      </c>
      <c r="AG67" s="4">
        <f>'[1]功能-采集'!BX67</f>
        <v>94792426.698104084</v>
      </c>
      <c r="AH67" s="4">
        <f>'[1]功能-采集'!BY67</f>
        <v>84521084.001853138</v>
      </c>
      <c r="AI67" s="4">
        <f>'[1]功能-采集'!BZ67</f>
        <v>73423083.994824558</v>
      </c>
      <c r="AJ67" s="4">
        <f>'[1]功能-采集'!CA67</f>
        <v>62900582.88118501</v>
      </c>
      <c r="AK67" s="4">
        <f>'[1]功能-采集'!CB67</f>
        <v>35559646.077105105</v>
      </c>
      <c r="AM67" s="8">
        <v>63</v>
      </c>
      <c r="AN67" s="4">
        <f>求节点(节奏总纲!P$4:P$113,AG$5:AG$104,$AM67)-求节点(节奏总纲!P$4:P$113,AG$5:AG$104,$AM66)</f>
        <v>2586464.2533776015</v>
      </c>
      <c r="AO67" s="4">
        <f>求节点(节奏总纲!Q$4:Q$113,AH$5:AH$104,$AM67)-求节点(节奏总纲!Q$4:Q$113,AH$5:AH$104,$AM66)</f>
        <v>2813263.4424762279</v>
      </c>
      <c r="AP67" s="4">
        <f>求节点(节奏总纲!R$4:R$113,AI$5:AI$104,$AM67)-求节点(节奏总纲!R$4:R$113,AI$5:AI$104,$AM66)</f>
        <v>3233206.171539396</v>
      </c>
      <c r="AQ67" s="4">
        <f>求节点(节奏总纲!S$4:S$113,AJ$5:AJ$104,$AM67)-求节点(节奏总纲!S$4:S$113,AJ$5:AJ$104,$AM66)</f>
        <v>4596074.6317767799</v>
      </c>
      <c r="AR67" s="4">
        <f>求节点(节奏总纲!T$4:T$113,AK$5:AK$104,$AM67)-求节点(节奏总纲!T$4:T$113,AK$5:AK$104,$AM66)</f>
        <v>8154712.1908332109</v>
      </c>
      <c r="AV67" s="3">
        <v>62</v>
      </c>
      <c r="AW67" s="3">
        <f>'[1]功能-行军令'!S65/节奏总纲!W65</f>
        <v>45.999999999999957</v>
      </c>
      <c r="AX67" s="3">
        <f>'[1]功能-行军令'!T65/节奏总纲!X65</f>
        <v>66.999999999999901</v>
      </c>
      <c r="AY67" s="3">
        <f>'[1]功能-行军令'!U65/节奏总纲!Y65</f>
        <v>91.000000000000114</v>
      </c>
      <c r="AZ67" s="3">
        <f>'[1]功能-行军令'!V65/节奏总纲!Z65</f>
        <v>102.99999999999996</v>
      </c>
      <c r="BA67" s="3">
        <f>'[1]功能-行军令'!W65/节奏总纲!AA65</f>
        <v>103.00000000000007</v>
      </c>
    </row>
    <row r="68" spans="2:53" x14ac:dyDescent="0.15">
      <c r="B68" s="8">
        <v>64</v>
      </c>
      <c r="C68" s="8">
        <f>[1]服务器生态!W85</f>
        <v>247.40822412000006</v>
      </c>
      <c r="D68" s="8">
        <f>[1]服务器生态!X85</f>
        <v>223.07143755934285</v>
      </c>
      <c r="E68" s="8">
        <f>[1]服务器生态!Y85</f>
        <v>18.800815973990403</v>
      </c>
      <c r="F68" s="8">
        <f>[1]服务器生态!Z85</f>
        <v>3.1833260800000005</v>
      </c>
      <c r="G68" s="8">
        <f>[1]服务器生态!AA85</f>
        <v>0.8695295999999999</v>
      </c>
      <c r="H68" s="8">
        <f>[1]服务器生态!AC85</f>
        <v>0.50150315700000014</v>
      </c>
      <c r="I68" s="8">
        <f>[1]服务器生态!AD85</f>
        <v>0.45217183289055984</v>
      </c>
      <c r="J68" s="8">
        <f>[1]服务器生态!AE85</f>
        <v>3.8109762109440004E-2</v>
      </c>
      <c r="K68" s="8">
        <f>[1]服务器生态!AF85</f>
        <v>6.4526880000000016E-3</v>
      </c>
      <c r="L68" s="8">
        <f>[1]服务器生态!AG85</f>
        <v>1.7625599999999998E-3</v>
      </c>
      <c r="M68" s="8">
        <f>[2]基础信息!$M67</f>
        <v>96.562770562770567</v>
      </c>
      <c r="N68" s="8">
        <f>[1]服务器生态!$P66</f>
        <v>1.8000000000000069</v>
      </c>
      <c r="Q68" s="20">
        <v>64</v>
      </c>
      <c r="R68" s="4">
        <f>'[1]功能-采集'!BS68</f>
        <v>702427260.60491168</v>
      </c>
      <c r="S68" s="4">
        <f>'[1]功能-采集'!BT68</f>
        <v>634664989.88672721</v>
      </c>
      <c r="T68" s="4">
        <f>'[1]功能-采集'!BU68</f>
        <v>562104284.99389553</v>
      </c>
      <c r="U68" s="4">
        <f>'[1]功能-采集'!BV68</f>
        <v>484595212.27125782</v>
      </c>
      <c r="V68" s="4">
        <f>'[1]功能-采集'!BW68</f>
        <v>346110905.80894595</v>
      </c>
      <c r="X68" s="8">
        <v>64</v>
      </c>
      <c r="Y68" s="4">
        <f>求节点(节奏总纲!P$4:P$113,R$5:R$104,$X68)-求节点(节奏总纲!P$4:P$113,R$5:R$104,$X67)</f>
        <v>11017305.949358463</v>
      </c>
      <c r="Z68" s="4">
        <f>求节点(节奏总纲!Q$4:Q$113,S$5:S$104,$X68)-求节点(节奏总纲!Q$4:Q$113,S$5:S$104,$X67)</f>
        <v>12231089.809559047</v>
      </c>
      <c r="AA68" s="4">
        <f>求节点(节奏总纲!R$4:R$113,T$5:T$104,$X68)-求节点(节奏总纲!R$4:R$113,T$5:T$104,$X67)</f>
        <v>14234631.254994631</v>
      </c>
      <c r="AB68" s="4">
        <f>求节点(节奏总纲!S$4:S$113,U$5:U$104,$X68)-求节点(节奏总纲!S$4:S$113,U$5:U$104,$X67)</f>
        <v>18886558.534462929</v>
      </c>
      <c r="AC68" s="4">
        <f>求节点(节奏总纲!T$4:T$113,V$5:V$104,$X68)-求节点(节奏总纲!T$4:T$113,V$5:V$104,$X67)</f>
        <v>30389459.1263659</v>
      </c>
      <c r="AF68" s="20">
        <v>64</v>
      </c>
      <c r="AG68" s="4">
        <f>'[1]功能-采集'!BX68</f>
        <v>110915064.35724364</v>
      </c>
      <c r="AH68" s="4">
        <f>'[1]功能-采集'!BY68</f>
        <v>99047711.263081953</v>
      </c>
      <c r="AI68" s="4">
        <f>'[1]功能-采集'!BZ68</f>
        <v>86282754.5853073</v>
      </c>
      <c r="AJ68" s="4">
        <f>'[1]功能-采集'!CA68</f>
        <v>74368591.995741457</v>
      </c>
      <c r="AK68" s="4">
        <f>'[1]功能-采集'!CB68</f>
        <v>43770223.543933183</v>
      </c>
      <c r="AM68" s="8">
        <v>64</v>
      </c>
      <c r="AN68" s="4">
        <f>求节点(节奏总纲!P$4:P$113,AG$5:AG$104,$AM68)-求节点(节奏总纲!P$4:P$113,AG$5:AG$104,$AM67)</f>
        <v>2649714.1194565967</v>
      </c>
      <c r="AO68" s="4">
        <f>求节点(节奏总纲!Q$4:Q$113,AH$5:AH$104,$AM68)-求节点(节奏总纲!Q$4:Q$113,AH$5:AH$104,$AM67)</f>
        <v>2870714.4215812683</v>
      </c>
      <c r="AP68" s="4">
        <f>求节点(节奏总纲!R$4:R$113,AI$5:AI$104,$AM68)-求节点(节奏总纲!R$4:R$113,AI$5:AI$104,$AM67)</f>
        <v>3250473.0819651634</v>
      </c>
      <c r="AQ68" s="4">
        <f>求节点(节奏总纲!S$4:S$113,AJ$5:AJ$104,$AM68)-求节点(节奏总纲!S$4:S$113,AJ$5:AJ$104,$AM67)</f>
        <v>4596074.6317768097</v>
      </c>
      <c r="AR68" s="4">
        <f>求节点(节奏总纲!T$4:T$113,AK$5:AK$104,$AM68)-求节点(节奏总纲!T$4:T$113,AK$5:AK$104,$AM67)</f>
        <v>8248998.0528838634</v>
      </c>
      <c r="AV68" s="3">
        <v>63</v>
      </c>
      <c r="AW68" s="3">
        <f>'[1]功能-行军令'!S66/节奏总纲!W66</f>
        <v>46.000000000000021</v>
      </c>
      <c r="AX68" s="3">
        <f>'[1]功能-行军令'!T66/节奏总纲!X66</f>
        <v>67.000000000000085</v>
      </c>
      <c r="AY68" s="3">
        <f>'[1]功能-行军令'!U66/节奏总纲!Y66</f>
        <v>91.000000000000057</v>
      </c>
      <c r="AZ68" s="3">
        <f>'[1]功能-行军令'!V66/节奏总纲!Z66</f>
        <v>103.00000000000016</v>
      </c>
      <c r="BA68" s="3">
        <f>'[1]功能-行军令'!W66/节奏总纲!AA66</f>
        <v>102.9999999999998</v>
      </c>
    </row>
    <row r="69" spans="2:53" x14ac:dyDescent="0.15">
      <c r="B69" s="8">
        <v>65</v>
      </c>
      <c r="C69" s="8">
        <f>[1]服务器生态!W86</f>
        <v>246.1586734687501</v>
      </c>
      <c r="D69" s="8">
        <f>[1]服务器生态!X86</f>
        <v>222.7100790441566</v>
      </c>
      <c r="E69" s="8">
        <f>[1]服务器生态!Y86</f>
        <v>18.746649653760002</v>
      </c>
      <c r="F69" s="8">
        <f>[1]服务器生态!Z86</f>
        <v>3.1804245000000009</v>
      </c>
      <c r="G69" s="8">
        <f>[1]服务器生态!AA86</f>
        <v>0.87083999999999984</v>
      </c>
      <c r="H69" s="8">
        <f>[1]服务器生态!AC86</f>
        <v>0.50066170875000016</v>
      </c>
      <c r="I69" s="8">
        <f>[1]服务器生态!AD86</f>
        <v>0.45296965229319985</v>
      </c>
      <c r="J69" s="8">
        <f>[1]服务器生态!AE86</f>
        <v>3.8128778956800002E-2</v>
      </c>
      <c r="K69" s="8">
        <f>[1]服务器生态!AF86</f>
        <v>6.4686600000000019E-3</v>
      </c>
      <c r="L69" s="8">
        <f>[1]服务器生态!AG86</f>
        <v>1.7711999999999997E-3</v>
      </c>
      <c r="M69" s="8">
        <f>[2]基础信息!$M68</f>
        <v>96.779220779220779</v>
      </c>
      <c r="N69" s="8">
        <f>[1]服务器生态!$P67</f>
        <v>1.7500000000000069</v>
      </c>
      <c r="Q69" s="20">
        <v>65</v>
      </c>
      <c r="R69" s="4">
        <f>'[1]功能-采集'!BS69</f>
        <v>778096903.34456921</v>
      </c>
      <c r="S69" s="4">
        <f>'[1]功能-采集'!BT69</f>
        <v>703052632.69675887</v>
      </c>
      <c r="T69" s="4">
        <f>'[1]功能-采集'!BU69</f>
        <v>624862111.11087441</v>
      </c>
      <c r="U69" s="4">
        <f>'[1]功能-采集'!BV69</f>
        <v>537179260.37947834</v>
      </c>
      <c r="V69" s="4">
        <f>'[1]功能-采集'!BW69</f>
        <v>380606087.0730834</v>
      </c>
      <c r="X69" s="8">
        <v>65</v>
      </c>
      <c r="Y69" s="4">
        <f>求节点(节奏总纲!P$4:P$113,R$5:R$104,$X69)-求节点(节奏总纲!P$4:P$113,R$5:R$104,$X68)</f>
        <v>11017305.949358523</v>
      </c>
      <c r="Z69" s="4">
        <f>求节点(节奏总纲!Q$4:Q$113,S$5:S$104,$X69)-求节点(节奏总纲!Q$4:Q$113,S$5:S$104,$X68)</f>
        <v>12231089.809559107</v>
      </c>
      <c r="AA69" s="4">
        <f>求节点(节奏总纲!R$4:R$113,T$5:T$104,$X69)-求节点(节奏总纲!R$4:R$113,T$5:T$104,$X68)</f>
        <v>14604950.652346849</v>
      </c>
      <c r="AB69" s="4">
        <f>求节点(节奏总纲!S$4:S$113,U$5:U$104,$X69)-求节点(节奏总纲!S$4:S$113,U$5:U$104,$X68)</f>
        <v>18886558.534462929</v>
      </c>
      <c r="AC69" s="4">
        <f>求节点(节奏总纲!T$4:T$113,V$5:V$104,$X69)-求节点(节奏总纲!T$4:T$113,V$5:V$104,$X68)</f>
        <v>30905347.5589571</v>
      </c>
      <c r="AF69" s="20">
        <v>65</v>
      </c>
      <c r="AG69" s="4">
        <f>'[1]功能-采集'!BX69</f>
        <v>128638538.90505628</v>
      </c>
      <c r="AH69" s="4">
        <f>'[1]功能-采集'!BY69</f>
        <v>114919264.78774288</v>
      </c>
      <c r="AI69" s="4">
        <f>'[1]功能-采集'!BZ69</f>
        <v>100629214.5105357</v>
      </c>
      <c r="AJ69" s="4">
        <f>'[1]功能-采集'!CA69</f>
        <v>86883552.296570629</v>
      </c>
      <c r="AK69" s="4">
        <f>'[1]功能-采集'!CB69</f>
        <v>52311335.491144076</v>
      </c>
      <c r="AM69" s="8">
        <v>65</v>
      </c>
      <c r="AN69" s="4">
        <f>求节点(节奏总纲!P$4:P$113,AG$5:AG$104,$AM69)-求节点(节奏总纲!P$4:P$113,AG$5:AG$104,$AM68)</f>
        <v>2649714.1194565967</v>
      </c>
      <c r="AO69" s="4">
        <f>求节点(节奏总纲!Q$4:Q$113,AH$5:AH$104,$AM69)-求节点(节奏总纲!Q$4:Q$113,AH$5:AH$104,$AM68)</f>
        <v>2870714.4215812683</v>
      </c>
      <c r="AP69" s="4">
        <f>求节点(节奏总纲!R$4:R$113,AI$5:AI$104,$AM69)-求节点(节奏总纲!R$4:R$113,AI$5:AI$104,$AM68)</f>
        <v>3320629.7347839326</v>
      </c>
      <c r="AQ69" s="4">
        <f>求节点(节奏总纲!S$4:S$113,AJ$5:AJ$104,$AM69)-求节点(节奏总纲!S$4:S$113,AJ$5:AJ$104,$AM68)</f>
        <v>4596074.6317767799</v>
      </c>
      <c r="AR69" s="4">
        <f>求节点(节奏总纲!T$4:T$113,AK$5:AK$104,$AM69)-求节点(节奏总纲!T$4:T$113,AK$5:AK$104,$AM68)</f>
        <v>8425574.5497214198</v>
      </c>
      <c r="AV69" s="3">
        <v>64</v>
      </c>
      <c r="AW69" s="3">
        <f>'[1]功能-行军令'!S67/节奏总纲!W67</f>
        <v>45.999999999999972</v>
      </c>
      <c r="AX69" s="3">
        <f>'[1]功能-行军令'!T67/节奏总纲!X67</f>
        <v>67.000000000000014</v>
      </c>
      <c r="AY69" s="3">
        <f>'[1]功能-行军令'!U67/节奏总纲!Y67</f>
        <v>91</v>
      </c>
      <c r="AZ69" s="3">
        <f>'[1]功能-行军令'!V67/节奏总纲!Z67</f>
        <v>102.99999999999982</v>
      </c>
      <c r="BA69" s="3">
        <f>'[1]功能-行军令'!W67/节奏总纲!AA67</f>
        <v>102.99999999999997</v>
      </c>
    </row>
    <row r="70" spans="2:53" x14ac:dyDescent="0.15">
      <c r="B70" s="8">
        <v>66</v>
      </c>
      <c r="C70" s="8">
        <f>[1]服务器生态!W87</f>
        <v>244.91192764500008</v>
      </c>
      <c r="D70" s="8">
        <f>[1]服务器生态!X87</f>
        <v>222.34606113096154</v>
      </c>
      <c r="E70" s="8">
        <f>[1]服务器生态!Y87</f>
        <v>18.692419944038399</v>
      </c>
      <c r="F70" s="8">
        <f>[1]服务器生态!Z87</f>
        <v>3.1774696800000006</v>
      </c>
      <c r="G70" s="8">
        <f>[1]服务器生态!AA87</f>
        <v>0.87212159999999983</v>
      </c>
      <c r="H70" s="8">
        <f>[1]服务器生态!AC87</f>
        <v>0.49982026050000017</v>
      </c>
      <c r="I70" s="8">
        <f>[1]服务器生态!AD87</f>
        <v>0.45376747169583986</v>
      </c>
      <c r="J70" s="8">
        <f>[1]服务器生态!AE87</f>
        <v>3.8147795804160001E-2</v>
      </c>
      <c r="K70" s="8">
        <f>[1]服务器生态!AF87</f>
        <v>6.4846320000000015E-3</v>
      </c>
      <c r="L70" s="8">
        <f>[1]服务器生态!AG87</f>
        <v>1.7798399999999998E-3</v>
      </c>
      <c r="M70" s="8">
        <f>[2]基础信息!$M69</f>
        <v>96.995670995670991</v>
      </c>
      <c r="N70" s="8">
        <f>[1]服务器生态!$P68</f>
        <v>1.7000000000000068</v>
      </c>
      <c r="Q70" s="20">
        <v>66</v>
      </c>
      <c r="R70" s="4">
        <f>'[1]功能-采集'!BS70</f>
        <v>861563615.57738066</v>
      </c>
      <c r="S70" s="4">
        <f>'[1]功能-采集'!BT70</f>
        <v>779624794.55266941</v>
      </c>
      <c r="T70" s="4">
        <f>'[1]功能-采集'!BU70</f>
        <v>693331424.90389764</v>
      </c>
      <c r="U70" s="4">
        <f>'[1]功能-采集'!BV70</f>
        <v>591661852.68997335</v>
      </c>
      <c r="V70" s="4">
        <f>'[1]功能-采集'!BW70</f>
        <v>420535092.47765344</v>
      </c>
      <c r="X70" s="8">
        <v>66</v>
      </c>
      <c r="Y70" s="4">
        <f>求节点(节奏总纲!P$4:P$113,R$5:R$104,$X70)-求节点(节奏总纲!P$4:P$113,R$5:R$104,$X69)</f>
        <v>11017305.949358463</v>
      </c>
      <c r="Z70" s="4">
        <f>求节点(节奏总纲!Q$4:Q$113,S$5:S$104,$X70)-求节点(节奏总纲!Q$4:Q$113,S$5:S$104,$X69)</f>
        <v>12231089.809558988</v>
      </c>
      <c r="AA70" s="4">
        <f>求节点(节奏总纲!R$4:R$113,T$5:T$104,$X70)-求节点(节奏总纲!R$4:R$113,T$5:T$104,$X69)</f>
        <v>14604950.65234673</v>
      </c>
      <c r="AB70" s="4">
        <f>求节点(节奏总纲!S$4:S$113,U$5:U$104,$X70)-求节点(节奏总纲!S$4:S$113,U$5:U$104,$X69)</f>
        <v>18925989.243816376</v>
      </c>
      <c r="AC70" s="4">
        <f>求节点(节奏总纲!T$4:T$113,V$5:V$104,$X70)-求节点(节奏总纲!T$4:T$113,V$5:V$104,$X69)</f>
        <v>30905347.5589571</v>
      </c>
      <c r="AF70" s="20">
        <v>66</v>
      </c>
      <c r="AG70" s="4">
        <f>'[1]功能-采集'!BX70</f>
        <v>148105720.06250805</v>
      </c>
      <c r="AH70" s="4">
        <f>'[1]功能-采集'!BY70</f>
        <v>132603833.10371006</v>
      </c>
      <c r="AI70" s="4">
        <f>'[1]功能-采集'!BZ70</f>
        <v>116196623.44695903</v>
      </c>
      <c r="AJ70" s="4">
        <f>'[1]功能-采集'!CA70</f>
        <v>99900731.492707416</v>
      </c>
      <c r="AK70" s="4">
        <f>'[1]功能-采集'!CB70</f>
        <v>62255711.974177852</v>
      </c>
      <c r="AM70" s="8">
        <v>66</v>
      </c>
      <c r="AN70" s="4">
        <f>求节点(节奏总纲!P$4:P$113,AG$5:AG$104,$AM70)-求节点(节奏总纲!P$4:P$113,AG$5:AG$104,$AM69)</f>
        <v>2649714.1194565967</v>
      </c>
      <c r="AO70" s="4">
        <f>求节点(节奏总纲!Q$4:Q$113,AH$5:AH$104,$AM70)-求节点(节奏总纲!Q$4:Q$113,AH$5:AH$104,$AM69)</f>
        <v>2870714.4215812534</v>
      </c>
      <c r="AP70" s="4">
        <f>求节点(节奏总纲!R$4:R$113,AI$5:AI$104,$AM70)-求节点(节奏总纲!R$4:R$113,AI$5:AI$104,$AM69)</f>
        <v>3320629.7347839326</v>
      </c>
      <c r="AQ70" s="4">
        <f>求节点(节奏总纲!S$4:S$113,AJ$5:AJ$104,$AM70)-求节点(节奏总纲!S$4:S$113,AJ$5:AJ$104,$AM69)</f>
        <v>4607918.8526857495</v>
      </c>
      <c r="AR70" s="4">
        <f>求节点(节奏总纲!T$4:T$113,AK$5:AK$104,$AM70)-求节点(节奏总纲!T$4:T$113,AK$5:AK$104,$AM69)</f>
        <v>8425574.5497214198</v>
      </c>
      <c r="AV70" s="3">
        <v>65</v>
      </c>
      <c r="AW70" s="3">
        <f>'[1]功能-行军令'!S68/节奏总纲!W68</f>
        <v>46.000000000000043</v>
      </c>
      <c r="AX70" s="3">
        <f>'[1]功能-行军令'!T68/节奏总纲!X68</f>
        <v>66.999999999999915</v>
      </c>
      <c r="AY70" s="3">
        <f>'[1]功能-行军令'!U68/节奏总纲!Y68</f>
        <v>90.999999999999986</v>
      </c>
      <c r="AZ70" s="3">
        <f>'[1]功能-行军令'!V68/节奏总纲!Z68</f>
        <v>103.00000000000009</v>
      </c>
      <c r="BA70" s="3">
        <f>'[1]功能-行军令'!W68/节奏总纲!AA68</f>
        <v>103.00000000000004</v>
      </c>
    </row>
    <row r="71" spans="2:53" x14ac:dyDescent="0.15">
      <c r="B71" s="8">
        <v>67</v>
      </c>
      <c r="C71" s="8">
        <f>[1]服务器生态!W88</f>
        <v>243.66798664875006</v>
      </c>
      <c r="D71" s="8">
        <f>[1]服务器生态!X88</f>
        <v>221.97938381975766</v>
      </c>
      <c r="E71" s="8">
        <f>[1]服务器生态!Y88</f>
        <v>18.638126844825603</v>
      </c>
      <c r="F71" s="8">
        <f>[1]服务器生态!Z88</f>
        <v>3.1744616200000007</v>
      </c>
      <c r="G71" s="8">
        <f>[1]服务器生态!AA88</f>
        <v>0.87337439999999977</v>
      </c>
      <c r="H71" s="8">
        <f>[1]服务器生态!AC88</f>
        <v>0.49897881225000013</v>
      </c>
      <c r="I71" s="8">
        <f>[1]服务器生态!AD88</f>
        <v>0.45456529109847987</v>
      </c>
      <c r="J71" s="8">
        <f>[1]服务器生态!AE88</f>
        <v>3.8166812651520006E-2</v>
      </c>
      <c r="K71" s="8">
        <f>[1]服务器生态!AF88</f>
        <v>6.5006040000000018E-3</v>
      </c>
      <c r="L71" s="8">
        <f>[1]服务器生态!AG88</f>
        <v>1.7884799999999996E-3</v>
      </c>
      <c r="M71" s="8">
        <f>[2]基础信息!$M70</f>
        <v>97.212121212121218</v>
      </c>
      <c r="N71" s="8">
        <f>[1]服务器生态!$P69</f>
        <v>1.6500000000000068</v>
      </c>
      <c r="Q71" s="20">
        <v>67</v>
      </c>
      <c r="R71" s="4">
        <f>'[1]功能-采集'!BS71</f>
        <v>953629076.91197193</v>
      </c>
      <c r="S71" s="4">
        <f>'[1]功能-采集'!BT71</f>
        <v>864287001.47567582</v>
      </c>
      <c r="T71" s="4">
        <f>'[1]功能-采集'!BU71</f>
        <v>765756439.44611871</v>
      </c>
      <c r="U71" s="4">
        <f>'[1]功能-采集'!BV71</f>
        <v>651705354.51304805</v>
      </c>
      <c r="V71" s="4">
        <f>'[1]功能-采集'!BW71</f>
        <v>463614715.99626285</v>
      </c>
      <c r="X71" s="8">
        <v>67</v>
      </c>
      <c r="Y71" s="4">
        <f>求节点(节奏总纲!P$4:P$113,R$5:R$104,$X71)-求节点(节奏总纲!P$4:P$113,R$5:R$104,$X70)</f>
        <v>11017305.949358523</v>
      </c>
      <c r="Z71" s="4">
        <f>求节点(节奏总纲!Q$4:Q$113,S$5:S$104,$X71)-求节点(节奏总纲!Q$4:Q$113,S$5:S$104,$X70)</f>
        <v>12231089.809559107</v>
      </c>
      <c r="AA71" s="4">
        <f>求节点(节奏总纲!R$4:R$113,T$5:T$104,$X71)-求节点(节奏总纲!R$4:R$113,T$5:T$104,$X70)</f>
        <v>14604950.65234673</v>
      </c>
      <c r="AB71" s="4">
        <f>求节点(节奏总纲!S$4:S$113,U$5:U$104,$X71)-求节点(节奏总纲!S$4:S$113,U$5:U$104,$X70)</f>
        <v>19417254.488076806</v>
      </c>
      <c r="AC71" s="4">
        <f>求节点(节奏总纲!T$4:T$113,V$5:V$104,$X71)-求节点(节奏总纲!T$4:T$113,V$5:V$104,$X70)</f>
        <v>30905347.5589571</v>
      </c>
      <c r="AF71" s="20">
        <v>67</v>
      </c>
      <c r="AG71" s="4">
        <f>'[1]功能-采集'!BX71</f>
        <v>169477259.30478251</v>
      </c>
      <c r="AH71" s="4">
        <f>'[1]功能-采集'!BY71</f>
        <v>152053423.14083859</v>
      </c>
      <c r="AI71" s="4">
        <f>'[1]功能-采集'!BZ71</f>
        <v>132586135.90437277</v>
      </c>
      <c r="AJ71" s="4">
        <f>'[1]功能-采集'!CA71</f>
        <v>114303611.69936368</v>
      </c>
      <c r="AK71" s="4">
        <f>'[1]功能-采集'!CB71</f>
        <v>73047759.51328522</v>
      </c>
      <c r="AM71" s="8">
        <v>67</v>
      </c>
      <c r="AN71" s="4">
        <f>求节点(节奏总纲!P$4:P$113,AG$5:AG$104,$AM71)-求节点(节奏总纲!P$4:P$113,AG$5:AG$104,$AM70)</f>
        <v>2649714.1194565967</v>
      </c>
      <c r="AO71" s="4">
        <f>求节点(节奏总纲!Q$4:Q$113,AH$5:AH$104,$AM71)-求节点(节奏总纲!Q$4:Q$113,AH$5:AH$104,$AM70)</f>
        <v>2870714.4215812683</v>
      </c>
      <c r="AP71" s="4">
        <f>求节点(节奏总纲!R$4:R$113,AI$5:AI$104,$AM71)-求节点(节奏总纲!R$4:R$113,AI$5:AI$104,$AM70)</f>
        <v>3320629.7347839475</v>
      </c>
      <c r="AQ71" s="4">
        <f>求节点(节奏总纲!S$4:S$113,AJ$5:AJ$104,$AM71)-求节点(节奏总纲!S$4:S$113,AJ$5:AJ$104,$AM70)</f>
        <v>4755485.4111709297</v>
      </c>
      <c r="AR71" s="4">
        <f>求节点(节奏总纲!T$4:T$113,AK$5:AK$104,$AM71)-求节点(节奏总纲!T$4:T$113,AK$5:AK$104,$AM70)</f>
        <v>8425574.5497214198</v>
      </c>
      <c r="AV71" s="3">
        <v>66</v>
      </c>
      <c r="AW71" s="3">
        <f>'[1]功能-行军令'!S69/节奏总纲!W69</f>
        <v>46.000000000000028</v>
      </c>
      <c r="AX71" s="3">
        <f>'[1]功能-行军令'!T69/节奏总纲!X69</f>
        <v>67.000000000000057</v>
      </c>
      <c r="AY71" s="3">
        <f>'[1]功能-行军令'!U69/节奏总纲!Y69</f>
        <v>90.999999999999972</v>
      </c>
      <c r="AZ71" s="3">
        <f>'[1]功能-行军令'!V69/节奏总纲!Z69</f>
        <v>102.99999999999997</v>
      </c>
      <c r="BA71" s="3">
        <f>'[1]功能-行军令'!W69/节奏总纲!AA69</f>
        <v>103</v>
      </c>
    </row>
    <row r="72" spans="2:53" x14ac:dyDescent="0.15">
      <c r="B72" s="8">
        <v>68</v>
      </c>
      <c r="C72" s="8">
        <f>[1]服务器生态!W89</f>
        <v>242.42685048000007</v>
      </c>
      <c r="D72" s="8">
        <f>[1]服务器生态!X89</f>
        <v>221.610047110545</v>
      </c>
      <c r="E72" s="8">
        <f>[1]服务器生态!Y89</f>
        <v>18.583770356121605</v>
      </c>
      <c r="F72" s="8">
        <f>[1]服务器生态!Z89</f>
        <v>3.1714003200000014</v>
      </c>
      <c r="G72" s="8">
        <f>[1]服务器生态!AA89</f>
        <v>0.87459839999999989</v>
      </c>
      <c r="H72" s="8">
        <f>[1]服务器生态!AC89</f>
        <v>0.49813736400000014</v>
      </c>
      <c r="I72" s="8">
        <f>[1]服务器生态!AD89</f>
        <v>0.45536311050111983</v>
      </c>
      <c r="J72" s="8">
        <f>[1]服务器生态!AE89</f>
        <v>3.8185829498880004E-2</v>
      </c>
      <c r="K72" s="8">
        <f>[1]服务器生态!AF89</f>
        <v>6.5165760000000022E-3</v>
      </c>
      <c r="L72" s="8">
        <f>[1]服务器生态!AG89</f>
        <v>1.7971199999999997E-3</v>
      </c>
      <c r="M72" s="8">
        <f>[2]基础信息!$M71</f>
        <v>97.428571428571431</v>
      </c>
      <c r="N72" s="8">
        <f>[1]服务器生态!$P70</f>
        <v>1.6000000000000068</v>
      </c>
      <c r="Q72" s="20">
        <v>68</v>
      </c>
      <c r="R72" s="4">
        <f>'[1]功能-采集'!BS72</f>
        <v>1055176895.3350265</v>
      </c>
      <c r="S72" s="4">
        <f>'[1]功能-采集'!BT72</f>
        <v>955050889.13027155</v>
      </c>
      <c r="T72" s="4">
        <f>'[1]功能-采集'!BU72</f>
        <v>842997133.70056868</v>
      </c>
      <c r="U72" s="4">
        <f>'[1]功能-采集'!BV72</f>
        <v>719277543.53780651</v>
      </c>
      <c r="V72" s="4">
        <f>'[1]功能-采集'!BW72</f>
        <v>510500115.99617034</v>
      </c>
      <c r="X72" s="8">
        <v>68</v>
      </c>
      <c r="Y72" s="4">
        <f>求节点(节奏总纲!P$4:P$113,R$5:R$104,$X72)-求节点(节奏总纲!P$4:P$113,R$5:R$104,$X71)</f>
        <v>11165555.828587174</v>
      </c>
      <c r="Z72" s="4">
        <f>求节点(节奏总纲!Q$4:Q$113,S$5:S$104,$X72)-求节点(节奏总纲!Q$4:Q$113,S$5:S$104,$X71)</f>
        <v>12439806.612669945</v>
      </c>
      <c r="AA72" s="4">
        <f>求节点(节奏总纲!R$4:R$113,T$5:T$104,$X72)-求节点(节奏总纲!R$4:R$113,T$5:T$104,$X71)</f>
        <v>14604950.652346849</v>
      </c>
      <c r="AB72" s="4">
        <f>求节点(节奏总纲!S$4:S$113,U$5:U$104,$X72)-求节点(节奏总纲!S$4:S$113,U$5:U$104,$X71)</f>
        <v>19417254.488076687</v>
      </c>
      <c r="AC72" s="4">
        <f>求节点(节奏总纲!T$4:T$113,V$5:V$104,$X72)-求节点(节奏总纲!T$4:T$113,V$5:V$104,$X71)</f>
        <v>30905347.5589571</v>
      </c>
      <c r="AF72" s="20">
        <v>68</v>
      </c>
      <c r="AG72" s="4">
        <f>'[1]功能-采集'!BX72</f>
        <v>192931774.32143742</v>
      </c>
      <c r="AH72" s="4">
        <f>'[1]功能-采集'!BY72</f>
        <v>172789547.15043703</v>
      </c>
      <c r="AI72" s="4">
        <f>'[1]功能-采集'!BZ72</f>
        <v>150014549.21613967</v>
      </c>
      <c r="AJ72" s="4">
        <f>'[1]功能-采集'!CA72</f>
        <v>130582772.56076092</v>
      </c>
      <c r="AK72" s="4">
        <f>'[1]功能-采集'!CB72</f>
        <v>84864432.84218663</v>
      </c>
      <c r="AM72" s="8">
        <v>68</v>
      </c>
      <c r="AN72" s="4">
        <f>求节点(节奏总纲!P$4:P$113,AG$5:AG$104,$AM72)-求节点(节奏总纲!P$4:P$113,AG$5:AG$104,$AM71)</f>
        <v>2675756.4487052858</v>
      </c>
      <c r="AO72" s="4">
        <f>求节点(节奏总纲!Q$4:Q$113,AH$5:AH$104,$AM72)-求节点(节奏总纲!Q$4:Q$113,AH$5:AH$104,$AM71)</f>
        <v>2910964.9993374646</v>
      </c>
      <c r="AP72" s="4">
        <f>求节点(节奏总纲!R$4:R$113,AI$5:AI$104,$AM72)-求节点(节奏总纲!R$4:R$113,AI$5:AI$104,$AM71)</f>
        <v>3320629.7347839326</v>
      </c>
      <c r="AQ72" s="4">
        <f>求节点(节奏总纲!S$4:S$113,AJ$5:AJ$104,$AM72)-求节点(节奏总纲!S$4:S$113,AJ$5:AJ$104,$AM71)</f>
        <v>4755485.4111709297</v>
      </c>
      <c r="AR72" s="4">
        <f>求节点(节奏总纲!T$4:T$113,AK$5:AK$104,$AM72)-求节点(节奏总纲!T$4:T$113,AK$5:AK$104,$AM71)</f>
        <v>8425574.5497214198</v>
      </c>
      <c r="AV72" s="3">
        <v>67</v>
      </c>
      <c r="AW72" s="3">
        <f>'[1]功能-行军令'!S70/节奏总纲!W70</f>
        <v>45.999999999999908</v>
      </c>
      <c r="AX72" s="3">
        <f>'[1]功能-行军令'!T70/节奏总纲!X70</f>
        <v>67</v>
      </c>
      <c r="AY72" s="3">
        <f>'[1]功能-行军令'!U70/节奏总纲!Y70</f>
        <v>90.999999999999858</v>
      </c>
      <c r="AZ72" s="3">
        <f>'[1]功能-行军令'!V70/节奏总纲!Z70</f>
        <v>103.00000000000007</v>
      </c>
      <c r="BA72" s="3">
        <f>'[1]功能-行军令'!W70/节奏总纲!AA70</f>
        <v>103.00000000000014</v>
      </c>
    </row>
    <row r="73" spans="2:53" x14ac:dyDescent="0.15">
      <c r="B73" s="8">
        <v>69</v>
      </c>
      <c r="C73" s="8">
        <f>[1]服务器生态!W90</f>
        <v>241.18851913875008</v>
      </c>
      <c r="D73" s="8">
        <f>[1]服务器生态!X90</f>
        <v>221.23805100332353</v>
      </c>
      <c r="E73" s="8">
        <f>[1]服务器生态!Y90</f>
        <v>18.5293504779264</v>
      </c>
      <c r="F73" s="8">
        <f>[1]服务器生态!Z90</f>
        <v>3.1682857800000011</v>
      </c>
      <c r="G73" s="8">
        <f>[1]服务器生态!AA90</f>
        <v>0.87579359999999995</v>
      </c>
      <c r="H73" s="8">
        <f>[1]服务器生态!AC90</f>
        <v>0.49729591575000015</v>
      </c>
      <c r="I73" s="8">
        <f>[1]服务器生态!AD90</f>
        <v>0.45616092990375984</v>
      </c>
      <c r="J73" s="8">
        <f>[1]服务器生态!AE90</f>
        <v>3.8204846346240003E-2</v>
      </c>
      <c r="K73" s="8">
        <f>[1]服务器生态!AF90</f>
        <v>6.5325480000000017E-3</v>
      </c>
      <c r="L73" s="8">
        <f>[1]服务器生态!AG90</f>
        <v>1.8057599999999998E-3</v>
      </c>
      <c r="M73" s="8">
        <f>[2]基础信息!$M72</f>
        <v>97.645021645021643</v>
      </c>
      <c r="N73" s="8">
        <f>[1]服务器生态!$P71</f>
        <v>1.5500000000000067</v>
      </c>
      <c r="Q73" s="20">
        <v>69</v>
      </c>
      <c r="R73" s="4">
        <f>'[1]功能-采集'!BS73</f>
        <v>1167182380.040792</v>
      </c>
      <c r="S73" s="4">
        <f>'[1]功能-采集'!BT73</f>
        <v>1053243600.226615</v>
      </c>
      <c r="T73" s="4">
        <f>'[1]功能-采集'!BU73</f>
        <v>933684323.56107104</v>
      </c>
      <c r="U73" s="4">
        <f>'[1]功能-采集'!BV73</f>
        <v>794971995.14942789</v>
      </c>
      <c r="V73" s="4">
        <f>'[1]功能-采集'!BW73</f>
        <v>562036891.29461586</v>
      </c>
      <c r="X73" s="8">
        <v>69</v>
      </c>
      <c r="Y73" s="4">
        <f>求节点(节奏总纲!P$4:P$113,R$5:R$104,$X73)-求节点(节奏总纲!P$4:P$113,R$5:R$104,$X72)</f>
        <v>11382005.736801147</v>
      </c>
      <c r="Z73" s="4">
        <f>求节点(节奏总纲!Q$4:Q$113,S$5:S$104,$X73)-求节点(节奏总纲!Q$4:Q$113,S$5:S$104,$X72)</f>
        <v>12624953.940573812</v>
      </c>
      <c r="AA73" s="4">
        <f>求节点(节奏总纲!R$4:R$113,T$5:T$104,$X73)-求节点(节奏总纲!R$4:R$113,T$5:T$104,$X72)</f>
        <v>14847685.438683629</v>
      </c>
      <c r="AB73" s="4">
        <f>求节点(节奏总纲!S$4:S$113,U$5:U$104,$X73)-求节点(节奏总纲!S$4:S$113,U$5:U$104,$X72)</f>
        <v>19417254.488076806</v>
      </c>
      <c r="AC73" s="4">
        <f>求节点(节奏总纲!T$4:T$113,V$5:V$104,$X73)-求节点(节奏总纲!T$4:T$113,V$5:V$104,$X72)</f>
        <v>31473836.148520708</v>
      </c>
      <c r="AF73" s="20">
        <v>69</v>
      </c>
      <c r="AG73" s="4">
        <f>'[1]功能-采集'!BX73</f>
        <v>218663495.83693692</v>
      </c>
      <c r="AH73" s="4">
        <f>'[1]功能-采集'!BY73</f>
        <v>195096971.34388852</v>
      </c>
      <c r="AI73" s="4">
        <f>'[1]功能-采集'!BZ73</f>
        <v>170456773.04043156</v>
      </c>
      <c r="AJ73" s="4">
        <f>'[1]功能-采集'!CA73</f>
        <v>148901910.26413828</v>
      </c>
      <c r="AK73" s="4">
        <f>'[1]功能-采集'!CB73</f>
        <v>97936347.061283082</v>
      </c>
      <c r="AM73" s="8">
        <v>69</v>
      </c>
      <c r="AN73" s="4">
        <f>求节点(节奏总纲!P$4:P$113,AG$5:AG$104,$AM73)-求节点(节奏总纲!P$4:P$113,AG$5:AG$104,$AM72)</f>
        <v>2713779.1425845921</v>
      </c>
      <c r="AO73" s="4">
        <f>求节点(节奏总纲!Q$4:Q$113,AH$5:AH$104,$AM73)-求节点(节奏总纲!Q$4:Q$113,AH$5:AH$104,$AM72)</f>
        <v>2946670.2554887235</v>
      </c>
      <c r="AP73" s="4">
        <f>求节点(节奏总纲!R$4:R$113,AI$5:AI$104,$AM73)-求节点(节奏总纲!R$4:R$113,AI$5:AI$104,$AM72)</f>
        <v>3367621.175297603</v>
      </c>
      <c r="AQ73" s="4">
        <f>求节点(节奏总纲!S$4:S$113,AJ$5:AJ$104,$AM73)-求节点(节奏总纲!S$4:S$113,AJ$5:AJ$104,$AM72)</f>
        <v>4755485.4111709297</v>
      </c>
      <c r="AR73" s="4">
        <f>求节点(节奏总纲!T$4:T$113,AK$5:AK$104,$AM73)-求节点(节奏总纲!T$4:T$113,AK$5:AK$104,$AM72)</f>
        <v>8579079.4429206252</v>
      </c>
      <c r="AV73" s="3">
        <v>68</v>
      </c>
      <c r="AW73" s="3">
        <f>'[1]功能-行军令'!S71/节奏总纲!W71</f>
        <v>46.000000000000099</v>
      </c>
      <c r="AX73" s="3">
        <f>'[1]功能-行军令'!T71/节奏总纲!X71</f>
        <v>67.000000000000014</v>
      </c>
      <c r="AY73" s="3">
        <f>'[1]功能-行军令'!U71/节奏总纲!Y71</f>
        <v>91.000000000000114</v>
      </c>
      <c r="AZ73" s="3">
        <f>'[1]功能-行军令'!V71/节奏总纲!Z71</f>
        <v>102.99999999999999</v>
      </c>
      <c r="BA73" s="3">
        <f>'[1]功能-行军令'!W71/节奏总纲!AA71</f>
        <v>102.99999999999991</v>
      </c>
    </row>
    <row r="74" spans="2:53" x14ac:dyDescent="0.15">
      <c r="B74" s="8">
        <v>70</v>
      </c>
      <c r="C74" s="8">
        <f>[1]服务器生态!W91</f>
        <v>239.95299262500004</v>
      </c>
      <c r="D74" s="8">
        <f>[1]服务器生态!X91</f>
        <v>220.86339549809324</v>
      </c>
      <c r="E74" s="8">
        <f>[1]服务器生态!Y91</f>
        <v>18.474867210239999</v>
      </c>
      <c r="F74" s="8">
        <f>[1]服务器生态!Z91</f>
        <v>3.165118000000001</v>
      </c>
      <c r="G74" s="8">
        <f>[1]服务器生态!AA91</f>
        <v>0.87695999999999985</v>
      </c>
      <c r="H74" s="8">
        <f>[1]服务器生态!AC91</f>
        <v>0.49645446750000011</v>
      </c>
      <c r="I74" s="8">
        <f>[1]服务器生态!AD91</f>
        <v>0.45695874930639985</v>
      </c>
      <c r="J74" s="8">
        <f>[1]服务器生态!AE91</f>
        <v>3.8223863193600001E-2</v>
      </c>
      <c r="K74" s="8">
        <f>[1]服务器生态!AF91</f>
        <v>6.5485200000000021E-3</v>
      </c>
      <c r="L74" s="8">
        <f>[1]服务器生态!AG91</f>
        <v>1.8143999999999997E-3</v>
      </c>
      <c r="M74" s="8">
        <f>[2]基础信息!$M73</f>
        <v>97.861471861471856</v>
      </c>
      <c r="N74" s="8">
        <f>[1]服务器生态!$P72</f>
        <v>1.5000000000000067</v>
      </c>
      <c r="Q74" s="20">
        <v>70</v>
      </c>
      <c r="R74" s="4">
        <f>'[1]功能-采集'!BS74</f>
        <v>1290656818.9899983</v>
      </c>
      <c r="S74" s="4">
        <f>'[1]功能-采集'!BT74</f>
        <v>1166107089.1776764</v>
      </c>
      <c r="T74" s="4">
        <f>'[1]功能-采集'!BU74</f>
        <v>1036565296.1158247</v>
      </c>
      <c r="U74" s="4">
        <f>'[1]功能-采集'!BV74</f>
        <v>877891454.34114635</v>
      </c>
      <c r="V74" s="4">
        <f>'[1]功能-采集'!BW74</f>
        <v>620835797.12739348</v>
      </c>
      <c r="X74" s="8">
        <v>70</v>
      </c>
      <c r="Y74" s="4">
        <f>求节点(节奏总纲!P$4:P$113,R$5:R$104,$X74)-求节点(节奏总纲!P$4:P$113,R$5:R$104,$X73)</f>
        <v>11382005.736801147</v>
      </c>
      <c r="Z74" s="4">
        <f>求节点(节奏总纲!Q$4:Q$113,S$5:S$104,$X74)-求节点(节奏总纲!Q$4:Q$113,S$5:S$104,$X73)</f>
        <v>12624953.940573931</v>
      </c>
      <c r="AA74" s="4">
        <f>求节点(节奏总纲!R$4:R$113,T$5:T$104,$X74)-求节点(节奏总纲!R$4:R$113,T$5:T$104,$X73)</f>
        <v>15081443.76857233</v>
      </c>
      <c r="AB74" s="4">
        <f>求节点(节奏总纲!S$4:S$113,U$5:U$104,$X74)-求节点(节奏总纲!S$4:S$113,U$5:U$104,$X73)</f>
        <v>19417254.488076687</v>
      </c>
      <c r="AC74" s="4">
        <f>求节点(节奏总纲!T$4:T$113,V$5:V$104,$X74)-求节点(节奏总纲!T$4:T$113,V$5:V$104,$X73)</f>
        <v>31552892.35913229</v>
      </c>
      <c r="AF74" s="20">
        <v>70</v>
      </c>
      <c r="AG74" s="4">
        <f>'[1]功能-采集'!BX74</f>
        <v>246898091.80254963</v>
      </c>
      <c r="AH74" s="4">
        <f>'[1]功能-采集'!BY74</f>
        <v>220609780.11123586</v>
      </c>
      <c r="AI74" s="4">
        <f>'[1]功能-采集'!BZ74</f>
        <v>193629398.37155625</v>
      </c>
      <c r="AJ74" s="4">
        <f>'[1]功能-采集'!CA74</f>
        <v>169080495.05904913</v>
      </c>
      <c r="AK74" s="4">
        <f>'[1]功能-采集'!CB74</f>
        <v>112962595.6834444</v>
      </c>
      <c r="AM74" s="8">
        <v>70</v>
      </c>
      <c r="AN74" s="4">
        <f>求节点(节奏总纲!P$4:P$113,AG$5:AG$104,$AM74)-求节点(节奏总纲!P$4:P$113,AG$5:AG$104,$AM73)</f>
        <v>2713779.142584607</v>
      </c>
      <c r="AO74" s="4">
        <f>求节点(节奏总纲!Q$4:Q$113,AH$5:AH$104,$AM74)-求节点(节奏总纲!Q$4:Q$113,AH$5:AH$104,$AM73)</f>
        <v>2946670.2554887086</v>
      </c>
      <c r="AP74" s="4">
        <f>求节点(节奏总纲!R$4:R$113,AI$5:AI$104,$AM74)-求节点(节奏总纲!R$4:R$113,AI$5:AI$104,$AM73)</f>
        <v>3412874.8483261317</v>
      </c>
      <c r="AQ74" s="4">
        <f>求节点(节奏总纲!S$4:S$113,AJ$5:AJ$104,$AM74)-求节点(节奏总纲!S$4:S$113,AJ$5:AJ$104,$AM73)</f>
        <v>4755485.4111709297</v>
      </c>
      <c r="AR74" s="4">
        <f>求节点(节奏总纲!T$4:T$113,AK$5:AK$104,$AM74)-求节点(节奏总纲!T$4:T$113,AK$5:AK$104,$AM73)</f>
        <v>8600426.4240023494</v>
      </c>
      <c r="AV74" s="3">
        <v>69</v>
      </c>
      <c r="AW74" s="3">
        <f>'[1]功能-行军令'!S72/节奏总纲!W72</f>
        <v>46.000000000000007</v>
      </c>
      <c r="AX74" s="3">
        <f>'[1]功能-行军令'!T72/节奏总纲!X72</f>
        <v>67.000000000000043</v>
      </c>
      <c r="AY74" s="3">
        <f>'[1]功能-行军令'!U72/节奏总纲!Y72</f>
        <v>90.999999999999943</v>
      </c>
      <c r="AZ74" s="3">
        <f>'[1]功能-行军令'!V72/节奏总纲!Z72</f>
        <v>103.00000000000007</v>
      </c>
      <c r="BA74" s="3">
        <f>'[1]功能-行军令'!W72/节奏总纲!AA72</f>
        <v>102.99999999999999</v>
      </c>
    </row>
    <row r="75" spans="2:53" x14ac:dyDescent="0.15">
      <c r="B75" s="8">
        <v>71</v>
      </c>
      <c r="C75" s="8">
        <f>[1]服务器生态!W92</f>
        <v>238.72027093875008</v>
      </c>
      <c r="D75" s="8">
        <f>[1]服务器生态!X92</f>
        <v>220.4860805948542</v>
      </c>
      <c r="E75" s="8">
        <f>[1]服务器生态!Y92</f>
        <v>18.420320553062403</v>
      </c>
      <c r="F75" s="8">
        <f>[1]服务器生态!Z92</f>
        <v>3.1618969800000007</v>
      </c>
      <c r="G75" s="8">
        <f>[1]服务器生态!AA92</f>
        <v>0.87809759999999992</v>
      </c>
      <c r="H75" s="8">
        <f>[1]服务器生态!AC92</f>
        <v>0.49561301925000012</v>
      </c>
      <c r="I75" s="8">
        <f>[1]服务器生态!AD92</f>
        <v>0.45775656870903986</v>
      </c>
      <c r="J75" s="8">
        <f>[1]服务器生态!AE92</f>
        <v>3.8242880040960006E-2</v>
      </c>
      <c r="K75" s="8">
        <f>[1]服务器生态!AF92</f>
        <v>6.5644920000000016E-3</v>
      </c>
      <c r="L75" s="8">
        <f>[1]服务器生态!AG92</f>
        <v>1.8230399999999997E-3</v>
      </c>
      <c r="M75" s="8">
        <f>[2]基础信息!$M74</f>
        <v>98.071146245059282</v>
      </c>
      <c r="N75" s="8">
        <f>[1]服务器生态!$P73</f>
        <v>1.4500000000000066</v>
      </c>
      <c r="Q75" s="20">
        <v>71</v>
      </c>
      <c r="R75" s="4">
        <f>'[1]功能-采集'!BS75</f>
        <v>1426769444.69398</v>
      </c>
      <c r="S75" s="4">
        <f>'[1]功能-采集'!BT75</f>
        <v>1291763547.2986715</v>
      </c>
      <c r="T75" s="4">
        <f>'[1]功能-采集'!BU75</f>
        <v>1146982775.3574586</v>
      </c>
      <c r="U75" s="4">
        <f>'[1]功能-采集'!BV75</f>
        <v>968905197.16818023</v>
      </c>
      <c r="V75" s="4">
        <f>'[1]功能-采集'!BW75</f>
        <v>685943778.54274869</v>
      </c>
      <c r="X75" s="8">
        <v>71</v>
      </c>
      <c r="Y75" s="4">
        <f>求节点(节奏总纲!P$4:P$113,R$5:R$104,$X75)-求节点(节奏总纲!P$4:P$113,R$5:R$104,$X74)</f>
        <v>11382005.736801147</v>
      </c>
      <c r="Z75" s="4">
        <f>求节点(节奏总纲!Q$4:Q$113,S$5:S$104,$X75)-求节点(节奏总纲!Q$4:Q$113,S$5:S$104,$X74)</f>
        <v>12624953.940573812</v>
      </c>
      <c r="AA75" s="4">
        <f>求节点(节奏总纲!R$4:R$113,T$5:T$104,$X75)-求节点(节奏总纲!R$4:R$113,T$5:T$104,$X74)</f>
        <v>15081443.768572211</v>
      </c>
      <c r="AB75" s="4">
        <f>求节点(节奏总纲!S$4:S$113,U$5:U$104,$X75)-求节点(节奏总纲!S$4:S$113,U$5:U$104,$X74)</f>
        <v>19628252.804083705</v>
      </c>
      <c r="AC75" s="4">
        <f>求节点(节奏总纲!T$4:T$113,V$5:V$104,$X75)-求节点(节奏总纲!T$4:T$113,V$5:V$104,$X74)</f>
        <v>31552892.359132051</v>
      </c>
      <c r="AF75" s="20">
        <v>71</v>
      </c>
      <c r="AG75" s="4">
        <f>'[1]功能-采集'!BX75</f>
        <v>277869169.64776063</v>
      </c>
      <c r="AH75" s="4">
        <f>'[1]功能-采集'!BY75</f>
        <v>248863994.89437485</v>
      </c>
      <c r="AI75" s="4">
        <f>'[1]功能-采集'!BZ75</f>
        <v>218509741.97942707</v>
      </c>
      <c r="AJ75" s="4">
        <f>'[1]功能-采集'!CA75</f>
        <v>191370697.13142729</v>
      </c>
      <c r="AK75" s="4">
        <f>'[1]功能-采集'!CB75</f>
        <v>129711902.94702151</v>
      </c>
      <c r="AM75" s="8">
        <v>71</v>
      </c>
      <c r="AN75" s="4">
        <f>求节点(节奏总纲!P$4:P$113,AG$5:AG$104,$AM75)-求节点(节奏总纲!P$4:P$113,AG$5:AG$104,$AM74)</f>
        <v>2713779.1425845921</v>
      </c>
      <c r="AO75" s="4">
        <f>求节点(节奏总纲!Q$4:Q$113,AH$5:AH$104,$AM75)-求节点(节奏总纲!Q$4:Q$113,AH$5:AH$104,$AM74)</f>
        <v>2946670.2554887086</v>
      </c>
      <c r="AP75" s="4">
        <f>求节点(节奏总纲!R$4:R$113,AI$5:AI$104,$AM75)-求节点(节奏总纲!R$4:R$113,AI$5:AI$104,$AM74)</f>
        <v>3412874.8483261168</v>
      </c>
      <c r="AQ75" s="4">
        <f>求节点(节奏总纲!S$4:S$113,AJ$5:AJ$104,$AM75)-求节点(节奏总纲!S$4:S$113,AJ$5:AJ$104,$AM74)</f>
        <v>4819620.2212977409</v>
      </c>
      <c r="AR75" s="4">
        <f>求节点(节奏总纲!T$4:T$113,AK$5:AK$104,$AM75)-求节点(节奏总纲!T$4:T$113,AK$5:AK$104,$AM74)</f>
        <v>8600426.4240023494</v>
      </c>
      <c r="AV75" s="3">
        <v>70</v>
      </c>
      <c r="AW75" s="3">
        <f>'[1]功能-行军令'!S73/节奏总纲!W73</f>
        <v>45.99999999999995</v>
      </c>
      <c r="AX75" s="3">
        <f>'[1]功能-行军令'!T73/节奏总纲!X73</f>
        <v>67</v>
      </c>
      <c r="AY75" s="3">
        <f>'[1]功能-行军令'!U73/节奏总纲!Y73</f>
        <v>90.999999999999915</v>
      </c>
      <c r="AZ75" s="3">
        <f>'[1]功能-行军令'!V73/节奏总纲!Z73</f>
        <v>102.99999999999997</v>
      </c>
      <c r="BA75" s="3">
        <f>'[1]功能-行军令'!W73/节奏总纲!AA73</f>
        <v>103.00000000000007</v>
      </c>
    </row>
    <row r="76" spans="2:53" x14ac:dyDescent="0.15">
      <c r="B76" s="8">
        <v>72</v>
      </c>
      <c r="C76" s="8">
        <f>[1]服务器生态!W93</f>
        <v>237.49035408000006</v>
      </c>
      <c r="D76" s="8">
        <f>[1]服务器生态!X93</f>
        <v>220.10610629360633</v>
      </c>
      <c r="E76" s="8">
        <f>[1]服务器生态!Y93</f>
        <v>18.365710506393601</v>
      </c>
      <c r="F76" s="8">
        <f>[1]服务器生态!Z93</f>
        <v>3.1586227200000008</v>
      </c>
      <c r="G76" s="8">
        <f>[1]服务器生态!AA93</f>
        <v>0.87920639999999994</v>
      </c>
      <c r="H76" s="8">
        <f>[1]服务器生态!AC93</f>
        <v>0.49477157100000013</v>
      </c>
      <c r="I76" s="8">
        <f>[1]服务器生态!AD93</f>
        <v>0.45855438811167987</v>
      </c>
      <c r="J76" s="8">
        <f>[1]服务器生态!AE93</f>
        <v>3.8261896888320004E-2</v>
      </c>
      <c r="K76" s="8">
        <f>[1]服务器生态!AF93</f>
        <v>6.580464000000002E-3</v>
      </c>
      <c r="L76" s="8">
        <f>[1]服务器生态!AG93</f>
        <v>1.8316799999999998E-3</v>
      </c>
      <c r="M76" s="8">
        <f>[2]基础信息!$M75</f>
        <v>98.268774703557312</v>
      </c>
      <c r="N76" s="8">
        <f>[1]服务器生态!$P74</f>
        <v>1.4000000000000066</v>
      </c>
      <c r="Q76" s="20">
        <v>72</v>
      </c>
      <c r="R76" s="4">
        <f>'[1]功能-采集'!BS76</f>
        <v>1576825576.7362037</v>
      </c>
      <c r="S76" s="4">
        <f>'[1]功能-采集'!BT76</f>
        <v>1428903830.6807597</v>
      </c>
      <c r="T76" s="4">
        <f>'[1]功能-采集'!BU76</f>
        <v>1264793473.429539</v>
      </c>
      <c r="U76" s="4">
        <f>'[1]功能-采集'!BV76</f>
        <v>1068196676.9040701</v>
      </c>
      <c r="V76" s="4">
        <f>'[1]功能-采集'!BW76</f>
        <v>756562392.68197608</v>
      </c>
      <c r="X76" s="8">
        <v>72</v>
      </c>
      <c r="Y76" s="4">
        <f>求节点(节奏总纲!P$4:P$113,R$5:R$104,$X76)-求节点(节奏总纲!P$4:P$113,R$5:R$104,$X75)</f>
        <v>11382005.736801147</v>
      </c>
      <c r="Z76" s="4">
        <f>求节点(节奏总纲!Q$4:Q$113,S$5:S$104,$X76)-求节点(节奏总纲!Q$4:Q$113,S$5:S$104,$X75)</f>
        <v>12624953.940573812</v>
      </c>
      <c r="AA76" s="4">
        <f>求节点(节奏总纲!R$4:R$113,T$5:T$104,$X76)-求节点(节奏总纲!R$4:R$113,T$5:T$104,$X75)</f>
        <v>15081443.76857233</v>
      </c>
      <c r="AB76" s="4">
        <f>求节点(节奏总纲!S$4:S$113,U$5:U$104,$X76)-求节点(节奏总纲!S$4:S$113,U$5:U$104,$X75)</f>
        <v>19962415.063909054</v>
      </c>
      <c r="AC76" s="4">
        <f>求节点(节奏总纲!T$4:T$113,V$5:V$104,$X76)-求节点(节奏总纲!T$4:T$113,V$5:V$104,$X75)</f>
        <v>31552892.35913229</v>
      </c>
      <c r="AF76" s="20">
        <v>72</v>
      </c>
      <c r="AG76" s="4">
        <f>'[1]功能-采集'!BX76</f>
        <v>311834540.55988222</v>
      </c>
      <c r="AH76" s="4">
        <f>'[1]功能-采集'!BY76</f>
        <v>279532595.58997822</v>
      </c>
      <c r="AI76" s="4">
        <f>'[1]功能-采集'!BZ76</f>
        <v>245144306.51205316</v>
      </c>
      <c r="AJ76" s="4">
        <f>'[1]功能-采集'!CA76</f>
        <v>215848317.43960029</v>
      </c>
      <c r="AK76" s="4">
        <f>'[1]功能-采集'!CB76</f>
        <v>148000856.9903236</v>
      </c>
      <c r="AM76" s="8">
        <v>72</v>
      </c>
      <c r="AN76" s="4">
        <f>求节点(节奏总纲!P$4:P$113,AG$5:AG$104,$AM76)-求节点(节奏总纲!P$4:P$113,AG$5:AG$104,$AM75)</f>
        <v>2713779.142584607</v>
      </c>
      <c r="AO76" s="4">
        <f>求节点(节奏总纲!Q$4:Q$113,AH$5:AH$104,$AM76)-求节点(节奏总纲!Q$4:Q$113,AH$5:AH$104,$AM75)</f>
        <v>2946670.2554887235</v>
      </c>
      <c r="AP76" s="4">
        <f>求节点(节奏总纲!R$4:R$113,AI$5:AI$104,$AM76)-求节点(节奏总纲!R$4:R$113,AI$5:AI$104,$AM75)</f>
        <v>3412874.8483261317</v>
      </c>
      <c r="AQ76" s="4">
        <f>求节点(节奏总纲!S$4:S$113,AJ$5:AJ$104,$AM76)-求节点(节奏总纲!S$4:S$113,AJ$5:AJ$104,$AM75)</f>
        <v>4921191.8048583269</v>
      </c>
      <c r="AR76" s="4">
        <f>求节点(节奏总纲!T$4:T$113,AK$5:AK$104,$AM76)-求节点(节奏总纲!T$4:T$113,AK$5:AK$104,$AM75)</f>
        <v>8600426.4240023494</v>
      </c>
      <c r="AV76" s="3">
        <v>71</v>
      </c>
      <c r="AW76" s="3">
        <f>'[1]功能-行军令'!S74/节奏总纲!W74</f>
        <v>45.999999999999972</v>
      </c>
      <c r="AX76" s="3">
        <f>'[1]功能-行军令'!T74/节奏总纲!X74</f>
        <v>67</v>
      </c>
      <c r="AY76" s="3">
        <f>'[1]功能-行军令'!U74/节奏总纲!Y74</f>
        <v>91.000000000000213</v>
      </c>
      <c r="AZ76" s="3">
        <f>'[1]功能-行军令'!V74/节奏总纲!Z74</f>
        <v>102.9999999999999</v>
      </c>
      <c r="BA76" s="3">
        <f>'[1]功能-行军令'!W74/节奏总纲!AA74</f>
        <v>102.99999999999989</v>
      </c>
    </row>
    <row r="77" spans="2:53" x14ac:dyDescent="0.15">
      <c r="B77" s="8">
        <v>73</v>
      </c>
      <c r="C77" s="8">
        <f>[1]服务器生态!W94</f>
        <v>236.26324204875004</v>
      </c>
      <c r="D77" s="8">
        <f>[1]服务器生态!X94</f>
        <v>219.72347259434966</v>
      </c>
      <c r="E77" s="8">
        <f>[1]服务器生态!Y94</f>
        <v>18.311037070233599</v>
      </c>
      <c r="F77" s="8">
        <f>[1]服务器生态!Z94</f>
        <v>3.1552952200000006</v>
      </c>
      <c r="G77" s="8">
        <f>[1]服务器生态!AA94</f>
        <v>0.8802863999999998</v>
      </c>
      <c r="H77" s="8">
        <f>[1]服务器生态!AC94</f>
        <v>0.49393012275000009</v>
      </c>
      <c r="I77" s="8">
        <f>[1]服务器生态!AD94</f>
        <v>0.45935220751431988</v>
      </c>
      <c r="J77" s="8">
        <f>[1]服务器生态!AE94</f>
        <v>3.8280913735680003E-2</v>
      </c>
      <c r="K77" s="8">
        <f>[1]服务器生态!AF94</f>
        <v>6.5964360000000015E-3</v>
      </c>
      <c r="L77" s="8">
        <f>[1]服务器生态!AG94</f>
        <v>1.8403199999999997E-3</v>
      </c>
      <c r="M77" s="8">
        <f>[2]基础信息!$M76</f>
        <v>98.466403162055329</v>
      </c>
      <c r="N77" s="8">
        <f>[1]服务器生态!$P75</f>
        <v>1.3500000000000065</v>
      </c>
      <c r="Q77" s="20">
        <v>73</v>
      </c>
      <c r="R77" s="4">
        <f>'[1]功能-采集'!BS77</f>
        <v>1742228300.3321846</v>
      </c>
      <c r="S77" s="4">
        <f>'[1]功能-采集'!BT77</f>
        <v>1574719478.0471869</v>
      </c>
      <c r="T77" s="4">
        <f>'[1]功能-采集'!BU77</f>
        <v>1395120008.3979692</v>
      </c>
      <c r="U77" s="4">
        <f>'[1]功能-采集'!BV77</f>
        <v>1178345135.2964694</v>
      </c>
      <c r="V77" s="4">
        <f>'[1]功能-采集'!BW77</f>
        <v>834689921.09871626</v>
      </c>
      <c r="X77" s="8">
        <v>73</v>
      </c>
      <c r="Y77" s="4">
        <f>求节点(节奏总纲!P$4:P$113,R$5:R$104,$X77)-求节点(节奏总纲!P$4:P$113,R$5:R$104,$X76)</f>
        <v>11563443.772089124</v>
      </c>
      <c r="Z77" s="4">
        <f>求节点(节奏总纲!Q$4:Q$113,S$5:S$104,$X77)-求节点(节奏总纲!Q$4:Q$113,S$5:S$104,$X76)</f>
        <v>12866170.103618383</v>
      </c>
      <c r="AA77" s="4">
        <f>求节点(节奏总纲!R$4:R$113,T$5:T$104,$X77)-求节点(节奏总纲!R$4:R$113,T$5:T$104,$X76)</f>
        <v>15081443.768572211</v>
      </c>
      <c r="AB77" s="4">
        <f>求节点(节奏总纲!S$4:S$113,U$5:U$104,$X77)-求节点(节奏总纲!S$4:S$113,U$5:U$104,$X76)</f>
        <v>19962415.063909054</v>
      </c>
      <c r="AC77" s="4">
        <f>求节点(节奏总纲!T$4:T$113,V$5:V$104,$X77)-求节点(节奏总纲!T$4:T$113,V$5:V$104,$X76)</f>
        <v>31686959.05418992</v>
      </c>
      <c r="AF77" s="20">
        <v>73</v>
      </c>
      <c r="AG77" s="4">
        <f>'[1]功能-采集'!BX77</f>
        <v>349071597.83644134</v>
      </c>
      <c r="AH77" s="4">
        <f>'[1]功能-采集'!BY77</f>
        <v>311973479.68417037</v>
      </c>
      <c r="AI77" s="4">
        <f>'[1]功能-采集'!BZ77</f>
        <v>274700330.83406419</v>
      </c>
      <c r="AJ77" s="4">
        <f>'[1]功能-采集'!CA77</f>
        <v>243179490.33859921</v>
      </c>
      <c r="AK77" s="4">
        <f>'[1]功能-采集'!CB77</f>
        <v>168371013.77255747</v>
      </c>
      <c r="AM77" s="8">
        <v>73</v>
      </c>
      <c r="AN77" s="4">
        <f>求节点(节奏总纲!P$4:P$113,AG$5:AG$104,$AM77)-求节点(节奏总纲!P$4:P$113,AG$5:AG$104,$AM76)</f>
        <v>2745172.3061695993</v>
      </c>
      <c r="AO77" s="4">
        <f>求节点(节奏总纲!Q$4:Q$113,AH$5:AH$104,$AM77)-求节点(节奏总纲!Q$4:Q$113,AH$5:AH$104,$AM76)</f>
        <v>2992664.9448300898</v>
      </c>
      <c r="AP77" s="4">
        <f>求节点(节奏总纲!R$4:R$113,AI$5:AI$104,$AM77)-求节点(节奏总纲!R$4:R$113,AI$5:AI$104,$AM76)</f>
        <v>3412874.8483261317</v>
      </c>
      <c r="AQ77" s="4">
        <f>求节点(节奏总纲!S$4:S$113,AJ$5:AJ$104,$AM77)-求节点(节奏总纲!S$4:S$113,AJ$5:AJ$104,$AM76)</f>
        <v>4921191.8048583269</v>
      </c>
      <c r="AR77" s="4">
        <f>求节点(节奏总纲!T$4:T$113,AK$5:AK$104,$AM77)-求节点(节奏总纲!T$4:T$113,AK$5:AK$104,$AM76)</f>
        <v>8644123.8611326814</v>
      </c>
      <c r="AV77" s="3">
        <v>72</v>
      </c>
      <c r="AW77" s="3">
        <f>'[1]功能-行军令'!S75/节奏总纲!W75</f>
        <v>46</v>
      </c>
      <c r="AX77" s="3">
        <f>'[1]功能-行军令'!T75/节奏总纲!X75</f>
        <v>66.999999999999943</v>
      </c>
      <c r="AY77" s="3">
        <f>'[1]功能-行军令'!U75/节奏总纲!Y75</f>
        <v>90.999999999999801</v>
      </c>
      <c r="AZ77" s="3">
        <f>'[1]功能-行军令'!V75/节奏总纲!Z75</f>
        <v>103.00000000000011</v>
      </c>
      <c r="BA77" s="3">
        <f>'[1]功能-行军令'!W75/节奏总纲!AA75</f>
        <v>102.99999999999994</v>
      </c>
    </row>
    <row r="78" spans="2:53" x14ac:dyDescent="0.15">
      <c r="B78" s="8">
        <v>74</v>
      </c>
      <c r="C78" s="8">
        <f>[1]服务器生态!W95</f>
        <v>235.03893484500006</v>
      </c>
      <c r="D78" s="8">
        <f>[1]服务器生态!X95</f>
        <v>219.33817949708421</v>
      </c>
      <c r="E78" s="8">
        <f>[1]服务器生态!Y95</f>
        <v>18.256300244582402</v>
      </c>
      <c r="F78" s="8">
        <f>[1]服务器生态!Z95</f>
        <v>3.1519144800000012</v>
      </c>
      <c r="G78" s="8">
        <f>[1]服务器生态!AA95</f>
        <v>0.88133759999999994</v>
      </c>
      <c r="H78" s="8">
        <f>[1]服务器生态!AC95</f>
        <v>0.4930886745000001</v>
      </c>
      <c r="I78" s="8">
        <f>[1]服务器生态!AD95</f>
        <v>0.46015002691695989</v>
      </c>
      <c r="J78" s="8">
        <f>[1]服务器生态!AE95</f>
        <v>3.8299930583040001E-2</v>
      </c>
      <c r="K78" s="8">
        <f>[1]服务器生态!AF95</f>
        <v>6.6124080000000019E-3</v>
      </c>
      <c r="L78" s="8">
        <f>[1]服务器生态!AG95</f>
        <v>1.8489599999999998E-3</v>
      </c>
      <c r="M78" s="8">
        <f>[2]基础信息!$M77</f>
        <v>98.664031620553359</v>
      </c>
      <c r="N78" s="8">
        <f>[1]服务器生态!$P76</f>
        <v>1.3000000000000065</v>
      </c>
      <c r="Q78" s="20">
        <v>74</v>
      </c>
      <c r="R78" s="4">
        <f>'[1]功能-采集'!BS78</f>
        <v>1924518104.7944434</v>
      </c>
      <c r="S78" s="4">
        <f>'[1]功能-采集'!BT78</f>
        <v>1740408587.2749255</v>
      </c>
      <c r="T78" s="4">
        <f>'[1]功能-采集'!BU78</f>
        <v>1544619627.2756679</v>
      </c>
      <c r="U78" s="4">
        <f>'[1]功能-采集'!BV78</f>
        <v>1303106301.7187972</v>
      </c>
      <c r="V78" s="4">
        <f>'[1]功能-采集'!BW78</f>
        <v>923431863.79656947</v>
      </c>
      <c r="X78" s="8">
        <v>74</v>
      </c>
      <c r="Y78" s="4">
        <f>求节点(节奏总纲!P$4:P$113,R$5:R$104,$X78)-求节点(节奏总纲!P$4:P$113,R$5:R$104,$X77)</f>
        <v>11757416.564542651</v>
      </c>
      <c r="Z78" s="4">
        <f>求节点(节奏总纲!Q$4:Q$113,S$5:S$104,$X78)-求节点(节奏总纲!Q$4:Q$113,S$5:S$104,$X77)</f>
        <v>13026930.000027418</v>
      </c>
      <c r="AA78" s="4">
        <f>求节点(节奏总纲!R$4:R$113,T$5:T$104,$X78)-求节点(节奏总纲!R$4:R$113,T$5:T$104,$X77)</f>
        <v>15432870.850521445</v>
      </c>
      <c r="AB78" s="4">
        <f>求节点(节奏总纲!S$4:S$113,U$5:U$104,$X78)-求节点(节奏总纲!S$4:S$113,U$5:U$104,$X77)</f>
        <v>19962415.063909054</v>
      </c>
      <c r="AC78" s="4">
        <f>求节点(节奏总纲!T$4:T$113,V$5:V$104,$X78)-求节点(节奏总纲!T$4:T$113,V$5:V$104,$X77)</f>
        <v>32154088.301095724</v>
      </c>
      <c r="AF78" s="20">
        <v>74</v>
      </c>
      <c r="AG78" s="4">
        <f>'[1]功能-采集'!BX78</f>
        <v>389895327.26885563</v>
      </c>
      <c r="AH78" s="4">
        <f>'[1]功能-采集'!BY78</f>
        <v>348697269.30885011</v>
      </c>
      <c r="AI78" s="4">
        <f>'[1]功能-采集'!BZ78</f>
        <v>308728401.42647082</v>
      </c>
      <c r="AJ78" s="4">
        <f>'[1]功能-采集'!CA78</f>
        <v>274364378.36690891</v>
      </c>
      <c r="AK78" s="4">
        <f>'[1]功能-采集'!CB78</f>
        <v>191684766.99223325</v>
      </c>
      <c r="AM78" s="8">
        <v>74</v>
      </c>
      <c r="AN78" s="4">
        <f>求节点(节奏总纲!P$4:P$113,AG$5:AG$104,$AM78)-求节点(节奏总纲!P$4:P$113,AG$5:AG$104,$AM77)</f>
        <v>2778734.2855796814</v>
      </c>
      <c r="AO78" s="4">
        <f>求节点(节奏总纲!Q$4:Q$113,AH$5:AH$104,$AM78)-求节点(节奏总纲!Q$4:Q$113,AH$5:AH$104,$AM77)</f>
        <v>3023318.3695449382</v>
      </c>
      <c r="AP78" s="4">
        <f>求节点(节奏总纲!R$4:R$113,AI$5:AI$104,$AM78)-求节点(节奏总纲!R$4:R$113,AI$5:AI$104,$AM77)</f>
        <v>3485146.2441485524</v>
      </c>
      <c r="AQ78" s="4">
        <f>求节点(节奏总纲!S$4:S$113,AJ$5:AJ$104,$AM78)-求节点(节奏总纲!S$4:S$113,AJ$5:AJ$104,$AM77)</f>
        <v>4921191.8048583567</v>
      </c>
      <c r="AR78" s="4">
        <f>求节点(节奏总纲!T$4:T$113,AK$5:AK$104,$AM78)-求节点(节奏总纲!T$4:T$113,AK$5:AK$104,$AM77)</f>
        <v>8796379.0568737984</v>
      </c>
      <c r="AV78" s="3">
        <v>73</v>
      </c>
      <c r="AW78" s="3">
        <f>'[1]功能-行军令'!S76/节奏总纲!W76</f>
        <v>46.000000000000071</v>
      </c>
      <c r="AX78" s="3">
        <f>'[1]功能-行军令'!T76/节奏总纲!X76</f>
        <v>66.999999999999986</v>
      </c>
      <c r="AY78" s="3">
        <f>'[1]功能-行军令'!U76/节奏总纲!Y76</f>
        <v>91.000000000000085</v>
      </c>
      <c r="AZ78" s="3">
        <f>'[1]功能-行军令'!V76/节奏总纲!Z76</f>
        <v>102.99999999999984</v>
      </c>
      <c r="BA78" s="3">
        <f>'[1]功能-行军令'!W76/节奏总纲!AA76</f>
        <v>103.00000000000017</v>
      </c>
    </row>
    <row r="79" spans="2:53" x14ac:dyDescent="0.15">
      <c r="B79" s="8">
        <v>75</v>
      </c>
      <c r="C79" s="8">
        <f>[1]服务器生态!W96</f>
        <v>233.81743246875004</v>
      </c>
      <c r="D79" s="8">
        <f>[1]服务器生态!X96</f>
        <v>218.95022700180996</v>
      </c>
      <c r="E79" s="8">
        <f>[1]服务器生态!Y96</f>
        <v>18.201500029439998</v>
      </c>
      <c r="F79" s="8">
        <f>[1]服务器生态!Z96</f>
        <v>3.1484805000000007</v>
      </c>
      <c r="G79" s="8">
        <f>[1]服务器生态!AA96</f>
        <v>0.88235999999999981</v>
      </c>
      <c r="H79" s="8">
        <f>[1]服务器生态!AC96</f>
        <v>0.49224722625000006</v>
      </c>
      <c r="I79" s="8">
        <f>[1]服务器生态!AD96</f>
        <v>0.4609478463195999</v>
      </c>
      <c r="J79" s="8">
        <f>[1]服务器生态!AE96</f>
        <v>3.8318947430399999E-2</v>
      </c>
      <c r="K79" s="8">
        <f>[1]服务器生态!AF96</f>
        <v>6.6283800000000014E-3</v>
      </c>
      <c r="L79" s="8">
        <f>[1]服务器生态!AG96</f>
        <v>1.8575999999999996E-3</v>
      </c>
      <c r="M79" s="8">
        <f>[2]基础信息!$M78</f>
        <v>98.861660079051376</v>
      </c>
      <c r="N79" s="8">
        <f>[1]服务器生态!$P77</f>
        <v>1.2500000000000064</v>
      </c>
      <c r="Q79" s="20">
        <v>75</v>
      </c>
      <c r="R79" s="4">
        <f>'[1]功能-采集'!BS79</f>
        <v>2125416920.2011971</v>
      </c>
      <c r="S79" s="4">
        <f>'[1]功能-采集'!BT79</f>
        <v>1925714955.7127542</v>
      </c>
      <c r="T79" s="4">
        <f>'[1]功能-采集'!BU79</f>
        <v>1708470936.149992</v>
      </c>
      <c r="U79" s="4">
        <f>'[1]功能-采集'!BV79</f>
        <v>1440665753.7838168</v>
      </c>
      <c r="V79" s="4">
        <f>'[1]功能-采集'!BW79</f>
        <v>1022851132.4702307</v>
      </c>
      <c r="X79" s="8">
        <v>75</v>
      </c>
      <c r="Y79" s="4">
        <f>求节点(节奏总纲!P$4:P$113,R$5:R$104,$X79)-求节点(节奏总纲!P$4:P$113,R$5:R$104,$X78)</f>
        <v>11757416.564542651</v>
      </c>
      <c r="Z79" s="4">
        <f>求节点(节奏总纲!Q$4:Q$113,S$5:S$104,$X79)-求节点(节奏总纲!Q$4:Q$113,S$5:S$104,$X78)</f>
        <v>13026930.000027418</v>
      </c>
      <c r="AA79" s="4">
        <f>求节点(节奏总纲!R$4:R$113,T$5:T$104,$X79)-求节点(节奏总纲!R$4:R$113,T$5:T$104,$X78)</f>
        <v>15578399.82689786</v>
      </c>
      <c r="AB79" s="4">
        <f>求节点(节奏总纲!S$4:S$113,U$5:U$104,$X79)-求节点(节奏总纲!S$4:S$113,U$5:U$104,$X78)</f>
        <v>19962415.063909054</v>
      </c>
      <c r="AC79" s="4">
        <f>求节点(节奏总纲!T$4:T$113,V$5:V$104,$X79)-求节点(节奏总纲!T$4:T$113,V$5:V$104,$X78)</f>
        <v>32154088.301095724</v>
      </c>
      <c r="AF79" s="20">
        <v>75</v>
      </c>
      <c r="AG79" s="4">
        <f>'[1]功能-采集'!BX79</f>
        <v>434640021.09393692</v>
      </c>
      <c r="AH79" s="4">
        <f>'[1]功能-采集'!BY79</f>
        <v>389662700.03579527</v>
      </c>
      <c r="AI79" s="4">
        <f>'[1]功能-采集'!BZ79</f>
        <v>346168614.62459958</v>
      </c>
      <c r="AJ79" s="4">
        <f>'[1]功能-采集'!CA79</f>
        <v>309004264.80195415</v>
      </c>
      <c r="AK79" s="4">
        <f>'[1]功能-采集'!CB79</f>
        <v>218005827.17642191</v>
      </c>
      <c r="AM79" s="8">
        <v>75</v>
      </c>
      <c r="AN79" s="4">
        <f>求节点(节奏总纲!P$4:P$113,AG$5:AG$104,$AM79)-求节点(节奏总纲!P$4:P$113,AG$5:AG$104,$AM78)</f>
        <v>2778734.2855796665</v>
      </c>
      <c r="AO79" s="4">
        <f>求节点(节奏总纲!Q$4:Q$113,AH$5:AH$104,$AM79)-求节点(节奏总纲!Q$4:Q$113,AH$5:AH$104,$AM78)</f>
        <v>3023318.3695449382</v>
      </c>
      <c r="AP79" s="4">
        <f>求节点(节奏总纲!R$4:R$113,AI$5:AI$104,$AM79)-求节点(节奏总纲!R$4:R$113,AI$5:AI$104,$AM78)</f>
        <v>3515074.4505833089</v>
      </c>
      <c r="AQ79" s="4">
        <f>求节点(节奏总纲!S$4:S$113,AJ$5:AJ$104,$AM79)-求节点(节奏总纲!S$4:S$113,AJ$5:AJ$104,$AM78)</f>
        <v>4921191.8048583269</v>
      </c>
      <c r="AR79" s="4">
        <f>求节点(节奏总纲!T$4:T$113,AK$5:AK$104,$AM79)-求节点(节奏总纲!T$4:T$113,AK$5:AK$104,$AM78)</f>
        <v>8796379.0568737984</v>
      </c>
      <c r="AV79" s="3">
        <v>74</v>
      </c>
      <c r="AW79" s="3">
        <f>'[1]功能-行军令'!S77/节奏总纲!W77</f>
        <v>45.999999999999972</v>
      </c>
      <c r="AX79" s="3">
        <f>'[1]功能-行军令'!T77/节奏总纲!X77</f>
        <v>66.999999999999957</v>
      </c>
      <c r="AY79" s="3">
        <f>'[1]功能-行军令'!U77/节奏总纲!Y77</f>
        <v>90.999999999999915</v>
      </c>
      <c r="AZ79" s="3">
        <f>'[1]功能-行军令'!V77/节奏总纲!Z77</f>
        <v>102.99999999999994</v>
      </c>
      <c r="BA79" s="3">
        <f>'[1]功能-行军令'!W77/节奏总纲!AA77</f>
        <v>102.99999999999986</v>
      </c>
    </row>
    <row r="80" spans="2:53" x14ac:dyDescent="0.15">
      <c r="B80" s="8">
        <v>76</v>
      </c>
      <c r="C80" s="8">
        <f>[1]服务器生态!W97</f>
        <v>232.59873492000003</v>
      </c>
      <c r="D80" s="8">
        <f>[1]服务器生态!X97</f>
        <v>218.55961510852688</v>
      </c>
      <c r="E80" s="8">
        <f>[1]服务器生态!Y97</f>
        <v>18.146636424806402</v>
      </c>
      <c r="F80" s="8">
        <f>[1]服务器生态!Z97</f>
        <v>3.1449932800000009</v>
      </c>
      <c r="G80" s="8">
        <f>[1]服务器生态!AA97</f>
        <v>0.88335359999999985</v>
      </c>
      <c r="H80" s="8">
        <f>[1]服务器生态!AC97</f>
        <v>0.49140577800000007</v>
      </c>
      <c r="I80" s="8">
        <f>[1]服务器生态!AD97</f>
        <v>0.46174566572223991</v>
      </c>
      <c r="J80" s="8">
        <f>[1]服务器生态!AE97</f>
        <v>3.8337964277760005E-2</v>
      </c>
      <c r="K80" s="8">
        <f>[1]服务器生态!AF97</f>
        <v>6.6443520000000018E-3</v>
      </c>
      <c r="L80" s="8">
        <f>[1]服务器生态!AG97</f>
        <v>1.8662399999999997E-3</v>
      </c>
      <c r="M80" s="8">
        <f>[2]基础信息!$M79</f>
        <v>99.059288537549406</v>
      </c>
      <c r="N80" s="8">
        <f>[1]服务器生态!$P78</f>
        <v>1.2000000000000064</v>
      </c>
      <c r="Q80" s="20">
        <v>76</v>
      </c>
      <c r="R80" s="4">
        <f>'[1]功能-采集'!BS80</f>
        <v>2346715858.7517996</v>
      </c>
      <c r="S80" s="4">
        <f>'[1]功能-采集'!BT80</f>
        <v>2127649631.6264269</v>
      </c>
      <c r="T80" s="4">
        <f>'[1]功能-采集'!BU80</f>
        <v>1885361259.7143054</v>
      </c>
      <c r="U80" s="4">
        <f>'[1]功能-采集'!BV80</f>
        <v>1592646729.5780878</v>
      </c>
      <c r="V80" s="4">
        <f>'[1]功能-采集'!BW80</f>
        <v>1134280233.5730009</v>
      </c>
      <c r="X80" s="8">
        <v>76</v>
      </c>
      <c r="Y80" s="4">
        <f>求节点(节奏总纲!P$4:P$113,R$5:R$104,$X80)-求节点(节奏总纲!P$4:P$113,R$5:R$104,$X79)</f>
        <v>11757416.564542651</v>
      </c>
      <c r="Z80" s="4">
        <f>求节点(节奏总纲!Q$4:Q$113,S$5:S$104,$X80)-求节点(节奏总纲!Q$4:Q$113,S$5:S$104,$X79)</f>
        <v>13026930.000027418</v>
      </c>
      <c r="AA80" s="4">
        <f>求节点(节奏总纲!R$4:R$113,T$5:T$104,$X80)-求节点(节奏总纲!R$4:R$113,T$5:T$104,$X79)</f>
        <v>15578399.826897979</v>
      </c>
      <c r="AB80" s="4">
        <f>求节点(节奏总纲!S$4:S$113,U$5:U$104,$X80)-求节点(节奏总纲!S$4:S$113,U$5:U$104,$X79)</f>
        <v>20192018.320418954</v>
      </c>
      <c r="AC80" s="4">
        <f>求节点(节奏总纲!T$4:T$113,V$5:V$104,$X80)-求节点(节奏总纲!T$4:T$113,V$5:V$104,$X79)</f>
        <v>32154088.301095724</v>
      </c>
      <c r="AF80" s="20">
        <v>76</v>
      </c>
      <c r="AG80" s="4">
        <f>'[1]功能-采集'!BX80</f>
        <v>483672952.6494022</v>
      </c>
      <c r="AH80" s="4">
        <f>'[1]功能-采集'!BY80</f>
        <v>434251094.48561561</v>
      </c>
      <c r="AI80" s="4">
        <f>'[1]功能-采集'!BZ80</f>
        <v>386710304.58089238</v>
      </c>
      <c r="AJ80" s="4">
        <f>'[1]功能-采集'!CA80</f>
        <v>347524755.89429212</v>
      </c>
      <c r="AK80" s="4">
        <f>'[1]功能-采集'!CB80</f>
        <v>247734985.66485363</v>
      </c>
      <c r="AM80" s="8">
        <v>76</v>
      </c>
      <c r="AN80" s="4">
        <f>求节点(节奏总纲!P$4:P$113,AG$5:AG$104,$AM80)-求节点(节奏总纲!P$4:P$113,AG$5:AG$104,$AM79)</f>
        <v>2778734.2855796814</v>
      </c>
      <c r="AO80" s="4">
        <f>求节点(节奏总纲!Q$4:Q$113,AH$5:AH$104,$AM80)-求节点(节奏总纲!Q$4:Q$113,AH$5:AH$104,$AM79)</f>
        <v>3023318.3695449233</v>
      </c>
      <c r="AP80" s="4">
        <f>求节点(节奏总纲!R$4:R$113,AI$5:AI$104,$AM80)-求节点(节奏总纲!R$4:R$113,AI$5:AI$104,$AM79)</f>
        <v>3515074.4505833089</v>
      </c>
      <c r="AQ80" s="4">
        <f>求节点(节奏总纲!S$4:S$113,AJ$5:AJ$104,$AM80)-求节点(节奏总纲!S$4:S$113,AJ$5:AJ$104,$AM79)</f>
        <v>4991419.7658299804</v>
      </c>
      <c r="AR80" s="4">
        <f>求节点(节奏总纲!T$4:T$113,AK$5:AK$104,$AM80)-求节点(节奏总纲!T$4:T$113,AK$5:AK$104,$AM79)</f>
        <v>8796379.0568737388</v>
      </c>
      <c r="AV80" s="3">
        <v>75</v>
      </c>
      <c r="AW80" s="3">
        <f>'[1]功能-行军令'!S78/节奏总纲!W78</f>
        <v>46</v>
      </c>
      <c r="AX80" s="3">
        <f>'[1]功能-行军令'!T78/节奏总纲!X78</f>
        <v>67.000000000000156</v>
      </c>
      <c r="AY80" s="3">
        <f>'[1]功能-行军令'!U78/节奏总纲!Y78</f>
        <v>90.999999999999986</v>
      </c>
      <c r="AZ80" s="3">
        <f>'[1]功能-行军令'!V78/节奏总纲!Z78</f>
        <v>103.00000000000027</v>
      </c>
      <c r="BA80" s="3">
        <f>'[1]功能-行军令'!W78/节奏总纲!AA78</f>
        <v>103.00000000000007</v>
      </c>
    </row>
    <row r="81" spans="2:53" x14ac:dyDescent="0.15">
      <c r="B81" s="8">
        <v>77</v>
      </c>
      <c r="C81" s="8">
        <f>[1]服务器生态!W98</f>
        <v>231.38284219875004</v>
      </c>
      <c r="D81" s="8">
        <f>[1]服务器生态!X98</f>
        <v>218.16634381723503</v>
      </c>
      <c r="E81" s="8">
        <f>[1]服务器生态!Y98</f>
        <v>18.0917094306816</v>
      </c>
      <c r="F81" s="8">
        <f>[1]服务器生态!Z98</f>
        <v>3.1414528200000014</v>
      </c>
      <c r="G81" s="8">
        <f>[1]服务器生态!AA98</f>
        <v>0.88431839999999995</v>
      </c>
      <c r="H81" s="8">
        <f>[1]服务器生态!AC98</f>
        <v>0.49056432975000008</v>
      </c>
      <c r="I81" s="8">
        <f>[1]服务器生态!AD98</f>
        <v>0.46254348512487992</v>
      </c>
      <c r="J81" s="8">
        <f>[1]服务器生态!AE98</f>
        <v>3.8356981125120003E-2</v>
      </c>
      <c r="K81" s="8">
        <f>[1]服务器生态!AF98</f>
        <v>6.6603240000000022E-3</v>
      </c>
      <c r="L81" s="8">
        <f>[1]服务器生态!AG98</f>
        <v>1.8748799999999998E-3</v>
      </c>
      <c r="M81" s="8">
        <f>[2]基础信息!$M80</f>
        <v>99.256916996047437</v>
      </c>
      <c r="N81" s="8">
        <f>[1]服务器生态!$P79</f>
        <v>1.1500000000000064</v>
      </c>
      <c r="Q81" s="20">
        <v>77</v>
      </c>
      <c r="R81" s="4">
        <f>'[1]功能-采集'!BS81</f>
        <v>2590472404.1721053</v>
      </c>
      <c r="S81" s="4">
        <f>'[1]功能-采集'!BT81</f>
        <v>2352531416.4705024</v>
      </c>
      <c r="T81" s="4">
        <f>'[1]功能-采集'!BU81</f>
        <v>2084226516.8819282</v>
      </c>
      <c r="U81" s="4">
        <f>'[1]功能-采集'!BV81</f>
        <v>1761561535.4238014</v>
      </c>
      <c r="V81" s="4">
        <f>'[1]功能-采集'!BW81</f>
        <v>1247710720.1015048</v>
      </c>
      <c r="X81" s="8">
        <v>77</v>
      </c>
      <c r="Y81" s="4">
        <f>求节点(节奏总纲!P$4:P$113,R$5:R$104,$X81)-求节点(节奏总纲!P$4:P$113,R$5:R$104,$X80)</f>
        <v>11757416.564542651</v>
      </c>
      <c r="Z81" s="4">
        <f>求节点(节奏总纲!Q$4:Q$113,S$5:S$104,$X81)-求节点(节奏总纲!Q$4:Q$113,S$5:S$104,$X80)</f>
        <v>13026930.000027418</v>
      </c>
      <c r="AA81" s="4">
        <f>求节点(节奏总纲!R$4:R$113,T$5:T$104,$X81)-求节点(节奏总纲!R$4:R$113,T$5:T$104,$X80)</f>
        <v>15578399.82689786</v>
      </c>
      <c r="AB81" s="4">
        <f>求节点(节奏总纲!S$4:S$113,U$5:U$104,$X81)-求节点(节奏总纲!S$4:S$113,U$5:U$104,$X80)</f>
        <v>20518196.860739946</v>
      </c>
      <c r="AC81" s="4">
        <f>求节点(节奏总纲!T$4:T$113,V$5:V$104,$X81)-求节点(节奏总纲!T$4:T$113,V$5:V$104,$X80)</f>
        <v>32154088.301095724</v>
      </c>
      <c r="AF81" s="20">
        <v>77</v>
      </c>
      <c r="AG81" s="4">
        <f>'[1]功能-采集'!BX81</f>
        <v>537396270.1366837</v>
      </c>
      <c r="AH81" s="4">
        <f>'[1]功能-采集'!BY81</f>
        <v>483850663.86798799</v>
      </c>
      <c r="AI81" s="4">
        <f>'[1]功能-采集'!BZ81</f>
        <v>432427485.49223983</v>
      </c>
      <c r="AJ81" s="4">
        <f>'[1]功能-采集'!CA81</f>
        <v>390638018.33130294</v>
      </c>
      <c r="AK81" s="4">
        <f>'[1]功能-采集'!CB81</f>
        <v>278221693.15780282</v>
      </c>
      <c r="AM81" s="8">
        <v>77</v>
      </c>
      <c r="AN81" s="4">
        <f>求节点(节奏总纲!P$4:P$113,AG$5:AG$104,$AM81)-求节点(节奏总纲!P$4:P$113,AG$5:AG$104,$AM80)</f>
        <v>2778734.2855796814</v>
      </c>
      <c r="AO81" s="4">
        <f>求节点(节奏总纲!Q$4:Q$113,AH$5:AH$104,$AM81)-求节点(节奏总纲!Q$4:Q$113,AH$5:AH$104,$AM80)</f>
        <v>3023318.3695449382</v>
      </c>
      <c r="AP81" s="4">
        <f>求节点(节奏总纲!R$4:R$113,AI$5:AI$104,$AM81)-求节点(节奏总纲!R$4:R$113,AI$5:AI$104,$AM80)</f>
        <v>3515074.4505833387</v>
      </c>
      <c r="AQ81" s="4">
        <f>求节点(节奏总纲!S$4:S$113,AJ$5:AJ$104,$AM81)-求节点(节奏总纲!S$4:S$113,AJ$5:AJ$104,$AM80)</f>
        <v>5091186.8777936101</v>
      </c>
      <c r="AR81" s="4">
        <f>求节点(节奏总纲!T$4:T$113,AK$5:AK$104,$AM81)-求节点(节奏总纲!T$4:T$113,AK$5:AK$104,$AM80)</f>
        <v>8796379.0568737984</v>
      </c>
      <c r="AV81" s="3">
        <v>76</v>
      </c>
      <c r="AW81" s="3">
        <f>'[1]功能-行军令'!S79/节奏总纲!W79</f>
        <v>45.999999999999929</v>
      </c>
      <c r="AX81" s="3">
        <f>'[1]功能-行军令'!T79/节奏总纲!X79</f>
        <v>66.999999999999929</v>
      </c>
      <c r="AY81" s="3">
        <f>'[1]功能-行军令'!U79/节奏总纲!Y79</f>
        <v>91.000000000000114</v>
      </c>
      <c r="AZ81" s="3">
        <f>'[1]功能-行军令'!V79/节奏总纲!Z79</f>
        <v>102.99999999999999</v>
      </c>
      <c r="BA81" s="3">
        <f>'[1]功能-行军令'!W79/节奏总纲!AA79</f>
        <v>103.00000000000006</v>
      </c>
    </row>
    <row r="82" spans="2:53" x14ac:dyDescent="0.15">
      <c r="B82" s="8">
        <v>78</v>
      </c>
      <c r="C82" s="8">
        <f>[1]服务器生态!W99</f>
        <v>230.16975430500003</v>
      </c>
      <c r="D82" s="8">
        <f>[1]服务器生态!X99</f>
        <v>217.77041312793438</v>
      </c>
      <c r="E82" s="8">
        <f>[1]服务器生态!Y99</f>
        <v>18.036719047065599</v>
      </c>
      <c r="F82" s="8">
        <f>[1]服务器生态!Z99</f>
        <v>3.1378591200000008</v>
      </c>
      <c r="G82" s="8">
        <f>[1]服务器生态!AA99</f>
        <v>0.88525439999999977</v>
      </c>
      <c r="H82" s="8">
        <f>[1]服务器生态!AC99</f>
        <v>0.48972288150000004</v>
      </c>
      <c r="I82" s="8">
        <f>[1]服务器生态!AD99</f>
        <v>0.46334130452751993</v>
      </c>
      <c r="J82" s="8">
        <f>[1]服务器生态!AE99</f>
        <v>3.8375997972480001E-2</v>
      </c>
      <c r="K82" s="8">
        <f>[1]服务器生态!AF99</f>
        <v>6.6762960000000017E-3</v>
      </c>
      <c r="L82" s="8">
        <f>[1]服务器生态!AG99</f>
        <v>1.8835199999999996E-3</v>
      </c>
      <c r="M82" s="8">
        <f>[2]基础信息!$M81</f>
        <v>99.454545454545453</v>
      </c>
      <c r="N82" s="8">
        <f>[1]服务器生态!$P80</f>
        <v>1.1000000000000063</v>
      </c>
      <c r="Q82" s="20">
        <v>78</v>
      </c>
      <c r="R82" s="4">
        <f>'[1]功能-采集'!BS82</f>
        <v>2858913324.3939314</v>
      </c>
      <c r="S82" s="4">
        <f>'[1]功能-采集'!BT82</f>
        <v>2598182683.5317359</v>
      </c>
      <c r="T82" s="4">
        <f>'[1]功能-采集'!BU82</f>
        <v>2302143530.2071528</v>
      </c>
      <c r="U82" s="4">
        <f>'[1]功能-采集'!BV82</f>
        <v>1943605484.4552736</v>
      </c>
      <c r="V82" s="4">
        <f>'[1]功能-采集'!BW82</f>
        <v>1371667175.4009762</v>
      </c>
      <c r="X82" s="8">
        <v>78</v>
      </c>
      <c r="Y82" s="4">
        <f>求节点(节奏总纲!P$4:P$113,R$5:R$104,$X82)-求节点(节奏总纲!P$4:P$113,R$5:R$104,$X81)</f>
        <v>11831459.953795433</v>
      </c>
      <c r="Z82" s="4">
        <f>求节点(节奏总纲!Q$4:Q$113,S$5:S$104,$X82)-求节点(节奏总纲!Q$4:Q$113,S$5:S$104,$X81)</f>
        <v>13167263.670804501</v>
      </c>
      <c r="AA82" s="4">
        <f>求节点(节奏总纲!R$4:R$113,T$5:T$104,$X82)-求节点(节奏总纲!R$4:R$113,T$5:T$104,$X81)</f>
        <v>15578399.82689786</v>
      </c>
      <c r="AB82" s="4">
        <f>求节点(节奏总纲!S$4:S$113,U$5:U$104,$X82)-求节点(节奏总纲!S$4:S$113,U$5:U$104,$X81)</f>
        <v>20518196.860739946</v>
      </c>
      <c r="AC82" s="4">
        <f>求节点(节奏总纲!T$4:T$113,V$5:V$104,$X82)-求节点(节奏总纲!T$4:T$113,V$5:V$104,$X81)</f>
        <v>32240056.636291504</v>
      </c>
      <c r="AF82" s="20">
        <v>78</v>
      </c>
      <c r="AG82" s="4">
        <f>'[1]功能-采集'!BX82</f>
        <v>596270198.11345124</v>
      </c>
      <c r="AH82" s="4">
        <f>'[1]功能-采集'!BY82</f>
        <v>538028733.69833648</v>
      </c>
      <c r="AI82" s="4">
        <f>'[1]功能-采集'!BZ82</f>
        <v>482698187.38166231</v>
      </c>
      <c r="AJ82" s="4">
        <f>'[1]功能-采集'!CA82</f>
        <v>437431389.47504586</v>
      </c>
      <c r="AK82" s="4">
        <f>'[1]功能-采集'!CB82</f>
        <v>311788455.4319557</v>
      </c>
      <c r="AM82" s="8">
        <v>78</v>
      </c>
      <c r="AN82" s="4">
        <f>求节点(节奏总纲!P$4:P$113,AG$5:AG$104,$AM82)-求节点(节奏总纲!P$4:P$113,AG$5:AG$104,$AM81)</f>
        <v>2793656.7730266601</v>
      </c>
      <c r="AO82" s="4">
        <f>求节点(节奏总纲!Q$4:Q$113,AH$5:AH$104,$AM82)-求节点(节奏总纲!Q$4:Q$113,AH$5:AH$104,$AM81)</f>
        <v>3050574.9460585862</v>
      </c>
      <c r="AP82" s="4">
        <f>求节点(节奏总纲!R$4:R$113,AI$5:AI$104,$AM82)-求节点(节奏总纲!R$4:R$113,AI$5:AI$104,$AM81)</f>
        <v>3515074.4505833089</v>
      </c>
      <c r="AQ82" s="4">
        <f>求节点(节奏总纲!S$4:S$113,AJ$5:AJ$104,$AM82)-求节点(节奏总纲!S$4:S$113,AJ$5:AJ$104,$AM81)</f>
        <v>5091186.8777936101</v>
      </c>
      <c r="AR82" s="4">
        <f>求节点(节奏总纲!T$4:T$113,AK$5:AK$104,$AM82)-求节点(节奏总纲!T$4:T$113,AK$5:AK$104,$AM81)</f>
        <v>8824601.2051150799</v>
      </c>
      <c r="AV82" s="3">
        <v>77</v>
      </c>
      <c r="AW82" s="3">
        <f>'[1]功能-行军令'!S80/节奏总纲!W80</f>
        <v>46.000000000000036</v>
      </c>
      <c r="AX82" s="3">
        <f>'[1]功能-行军令'!T80/节奏总纲!X80</f>
        <v>66.999999999999972</v>
      </c>
      <c r="AY82" s="3">
        <f>'[1]功能-行军令'!U80/节奏总纲!Y80</f>
        <v>91</v>
      </c>
      <c r="AZ82" s="3">
        <f>'[1]功能-行军令'!V80/节奏总纲!Z80</f>
        <v>102.99999999999987</v>
      </c>
      <c r="BA82" s="3">
        <f>'[1]功能-行军令'!W80/节奏总纲!AA80</f>
        <v>102.99999999999994</v>
      </c>
    </row>
    <row r="83" spans="2:53" x14ac:dyDescent="0.15">
      <c r="B83" s="8">
        <v>79</v>
      </c>
      <c r="C83" s="8">
        <f>[1]服务器生态!W100</f>
        <v>228.95947123875001</v>
      </c>
      <c r="D83" s="8">
        <f>[1]服务器生态!X100</f>
        <v>217.37182304062489</v>
      </c>
      <c r="E83" s="8">
        <f>[1]服务器生态!Y100</f>
        <v>17.981665273958399</v>
      </c>
      <c r="F83" s="8">
        <f>[1]服务器生态!Z100</f>
        <v>3.1342121800000009</v>
      </c>
      <c r="G83" s="8">
        <f>[1]服务器生态!AA100</f>
        <v>0.88616159999999988</v>
      </c>
      <c r="H83" s="8">
        <f>[1]服务器生态!AC100</f>
        <v>0.48888143325000005</v>
      </c>
      <c r="I83" s="8">
        <f>[1]服务器生态!AD100</f>
        <v>0.46413912393015994</v>
      </c>
      <c r="J83" s="8">
        <f>[1]服务器生态!AE100</f>
        <v>3.839501481984E-2</v>
      </c>
      <c r="K83" s="8">
        <f>[1]服务器生态!AF100</f>
        <v>6.6922680000000021E-3</v>
      </c>
      <c r="L83" s="8">
        <f>[1]服务器生态!AG100</f>
        <v>1.8921599999999997E-3</v>
      </c>
      <c r="M83" s="8">
        <f>[2]基础信息!$M82</f>
        <v>99.652173913043484</v>
      </c>
      <c r="N83" s="8">
        <f>[1]服务器生态!$P81</f>
        <v>1.0500000000000063</v>
      </c>
      <c r="Q83" s="20">
        <v>79</v>
      </c>
      <c r="R83" s="4">
        <f>'[1]功能-采集'!BS83</f>
        <v>3154646778.6727743</v>
      </c>
      <c r="S83" s="4">
        <f>'[1]功能-采集'!BT83</f>
        <v>2871497388.1512589</v>
      </c>
      <c r="T83" s="4">
        <f>'[1]功能-采集'!BU83</f>
        <v>2542307498.5162263</v>
      </c>
      <c r="U83" s="4">
        <f>'[1]功能-采集'!BV83</f>
        <v>2135342985.8311794</v>
      </c>
      <c r="V83" s="4">
        <f>'[1]功能-采集'!BW83</f>
        <v>1509819678.872215</v>
      </c>
      <c r="X83" s="8">
        <v>79</v>
      </c>
      <c r="Y83" s="4">
        <f>求节点(节奏总纲!P$4:P$113,R$5:R$104,$X83)-求节点(节奏总纲!P$4:P$113,R$5:R$104,$X82)</f>
        <v>12115533.550896645</v>
      </c>
      <c r="Z83" s="4">
        <f>求节点(节奏总纲!Q$4:Q$113,S$5:S$104,$X83)-求节点(节奏总纲!Q$4:Q$113,S$5:S$104,$X82)</f>
        <v>13427467.910565138</v>
      </c>
      <c r="AA83" s="4">
        <f>求节点(节奏总纲!R$4:R$113,T$5:T$104,$X83)-求节点(节奏总纲!R$4:R$113,T$5:T$104,$X82)</f>
        <v>15946036.840905309</v>
      </c>
      <c r="AB83" s="4">
        <f>求节点(节奏总纲!S$4:S$113,U$5:U$104,$X83)-求节点(节奏总纲!S$4:S$113,U$5:U$104,$X82)</f>
        <v>20518196.860739708</v>
      </c>
      <c r="AC83" s="4">
        <f>求节点(节奏总纲!T$4:T$113,V$5:V$104,$X83)-求节点(节奏总纲!T$4:T$113,V$5:V$104,$X82)</f>
        <v>32754916.844224215</v>
      </c>
      <c r="AF83" s="20">
        <v>79</v>
      </c>
      <c r="AG83" s="4">
        <f>'[1]功能-采集'!BX83</f>
        <v>660969826.33014381</v>
      </c>
      <c r="AH83" s="4">
        <f>'[1]功能-采集'!BY83</f>
        <v>598558344.05662811</v>
      </c>
      <c r="AI83" s="4">
        <f>'[1]功能-采集'!BZ83</f>
        <v>538365183.441607</v>
      </c>
      <c r="AJ83" s="4">
        <f>'[1]功能-采集'!CA83</f>
        <v>487118776.61272639</v>
      </c>
      <c r="AK83" s="4">
        <f>'[1]功能-采集'!CB83</f>
        <v>349452300.33798754</v>
      </c>
      <c r="AM83" s="8">
        <v>79</v>
      </c>
      <c r="AN83" s="4">
        <f>求节点(节奏总纲!P$4:P$113,AG$5:AG$104,$AM83)-求节点(节奏总纲!P$4:P$113,AG$5:AG$104,$AM82)</f>
        <v>2850908.1323923767</v>
      </c>
      <c r="AO83" s="4">
        <f>求节点(节奏总纲!Q$4:Q$113,AH$5:AH$104,$AM83)-求节点(节奏总纲!Q$4:Q$113,AH$5:AH$104,$AM82)</f>
        <v>3101113.6138703227</v>
      </c>
      <c r="AP83" s="4">
        <f>求节点(节奏总纲!R$4:R$113,AI$5:AI$104,$AM83)-求节点(节奏总纲!R$4:R$113,AI$5:AI$104,$AM82)</f>
        <v>3595342.9811751842</v>
      </c>
      <c r="AQ83" s="4">
        <f>求节点(节奏总纲!S$4:S$113,AJ$5:AJ$104,$AM83)-求节点(节奏总纲!S$4:S$113,AJ$5:AJ$104,$AM82)</f>
        <v>5091186.8777936101</v>
      </c>
      <c r="AR83" s="4">
        <f>求节点(节奏总纲!T$4:T$113,AK$5:AK$104,$AM83)-求节点(节奏总纲!T$4:T$113,AK$5:AK$104,$AM82)</f>
        <v>8993622.2880377173</v>
      </c>
      <c r="AV83" s="3">
        <v>78</v>
      </c>
      <c r="AW83" s="3">
        <f>'[1]功能-行军令'!S81/节奏总纲!W81</f>
        <v>45.999999999999979</v>
      </c>
      <c r="AX83" s="3">
        <f>'[1]功能-行军令'!T81/节奏总纲!X81</f>
        <v>66.999999999999972</v>
      </c>
      <c r="AY83" s="3">
        <f>'[1]功能-行军令'!U81/节奏总纲!Y81</f>
        <v>91.000000000000014</v>
      </c>
      <c r="AZ83" s="3">
        <f>'[1]功能-行军令'!V81/节奏总纲!Z81</f>
        <v>103.00000000000003</v>
      </c>
      <c r="BA83" s="3">
        <f>'[1]功能-行军令'!W81/节奏总纲!AA81</f>
        <v>102.99999999999993</v>
      </c>
    </row>
    <row r="84" spans="2:53" x14ac:dyDescent="0.15">
      <c r="B84" s="8">
        <v>80</v>
      </c>
      <c r="C84" s="8">
        <f>[1]服务器生态!W101</f>
        <v>227.75199300000003</v>
      </c>
      <c r="D84" s="8">
        <f>[1]服务器生态!X101</f>
        <v>216.97057355530666</v>
      </c>
      <c r="E84" s="8">
        <f>[1]服务器生态!Y101</f>
        <v>17.926548111360002</v>
      </c>
      <c r="F84" s="8">
        <f>[1]服务器生态!Z101</f>
        <v>3.1305120000000008</v>
      </c>
      <c r="G84" s="8">
        <f>[1]服务器生态!AA101</f>
        <v>0.88703999999999994</v>
      </c>
      <c r="H84" s="8">
        <f>[1]服务器生态!AC101</f>
        <v>0.48803998500000006</v>
      </c>
      <c r="I84" s="8">
        <f>[1]服务器生态!AD101</f>
        <v>0.46493694333279995</v>
      </c>
      <c r="J84" s="8">
        <f>[1]服务器生态!AE101</f>
        <v>3.8414031667200005E-2</v>
      </c>
      <c r="K84" s="8">
        <f>[1]服务器生态!AF101</f>
        <v>6.7082400000000016E-3</v>
      </c>
      <c r="L84" s="8">
        <f>[1]服务器生态!AG101</f>
        <v>1.9007999999999998E-3</v>
      </c>
      <c r="M84" s="8">
        <f>[2]基础信息!$M83</f>
        <v>99.8498023715415</v>
      </c>
      <c r="N84" s="8">
        <f>[1]服务器生态!$P82</f>
        <v>1.0000000000000062</v>
      </c>
      <c r="Q84" s="20">
        <v>80</v>
      </c>
      <c r="R84" s="4">
        <f>'[1]功能-采集'!BS84</f>
        <v>3480506060.4049153</v>
      </c>
      <c r="S84" s="4">
        <f>'[1]功能-采集'!BT84</f>
        <v>3170696531.4308319</v>
      </c>
      <c r="T84" s="4">
        <f>'[1]功能-采集'!BU84</f>
        <v>2790621281.3968182</v>
      </c>
      <c r="U84" s="4">
        <f>'[1]功能-采集'!BV84</f>
        <v>2345082005.0080743</v>
      </c>
      <c r="V84" s="4">
        <f>'[1]功能-采集'!BW84</f>
        <v>1656695676.5198417</v>
      </c>
      <c r="X84" s="8">
        <v>80</v>
      </c>
      <c r="Y84" s="4">
        <f>求节点(节奏总纲!P$4:P$113,R$5:R$104,$X84)-求节点(节奏总纲!P$4:P$113,R$5:R$104,$X83)</f>
        <v>12115533.550896764</v>
      </c>
      <c r="Z84" s="4">
        <f>求节点(节奏总纲!Q$4:Q$113,S$5:S$104,$X84)-求节点(节奏总纲!Q$4:Q$113,S$5:S$104,$X83)</f>
        <v>13427467.910565138</v>
      </c>
      <c r="AA84" s="4">
        <f>求节点(节奏总纲!R$4:R$113,T$5:T$104,$X84)-求节点(节奏总纲!R$4:R$113,T$5:T$104,$X83)</f>
        <v>16069258.281269789</v>
      </c>
      <c r="AB84" s="4">
        <f>求节点(节奏总纲!S$4:S$113,U$5:U$104,$X84)-求节点(节奏总纲!S$4:S$113,U$5:U$104,$X83)</f>
        <v>20518196.860739946</v>
      </c>
      <c r="AC84" s="4">
        <f>求节点(节奏总纲!T$4:T$113,V$5:V$104,$X84)-求节点(节奏总纲!T$4:T$113,V$5:V$104,$X83)</f>
        <v>32754916.844224453</v>
      </c>
      <c r="AF84" s="20">
        <v>80</v>
      </c>
      <c r="AG84" s="4">
        <f>'[1]功能-采集'!BX84</f>
        <v>732224082.11285901</v>
      </c>
      <c r="AH84" s="4">
        <f>'[1]功能-采集'!BY84</f>
        <v>665182193.11247921</v>
      </c>
      <c r="AI84" s="4">
        <f>'[1]功能-采集'!BZ84</f>
        <v>596252293.96823597</v>
      </c>
      <c r="AJ84" s="4">
        <f>'[1]功能-采集'!CA84</f>
        <v>541984995.62541246</v>
      </c>
      <c r="AK84" s="4">
        <f>'[1]功能-采集'!CB84</f>
        <v>389486544.95945591</v>
      </c>
      <c r="AM84" s="8">
        <v>80</v>
      </c>
      <c r="AN84" s="4">
        <f>求节点(节奏总纲!P$4:P$113,AG$5:AG$104,$AM84)-求节点(节奏总纲!P$4:P$113,AG$5:AG$104,$AM83)</f>
        <v>2850908.1323923916</v>
      </c>
      <c r="AO84" s="4">
        <f>求节点(节奏总纲!Q$4:Q$113,AH$5:AH$104,$AM84)-求节点(节奏总纲!Q$4:Q$113,AH$5:AH$104,$AM83)</f>
        <v>3101113.6138703078</v>
      </c>
      <c r="AP84" s="4">
        <f>求节点(节奏总纲!R$4:R$113,AI$5:AI$104,$AM84)-求节点(节奏总纲!R$4:R$113,AI$5:AI$104,$AM83)</f>
        <v>3622246.7029948533</v>
      </c>
      <c r="AQ84" s="4">
        <f>求节点(节奏总纲!S$4:S$113,AJ$5:AJ$104,$AM84)-求节点(节奏总纲!S$4:S$113,AJ$5:AJ$104,$AM83)</f>
        <v>5091186.8777935803</v>
      </c>
      <c r="AR84" s="4">
        <f>求节点(节奏总纲!T$4:T$113,AK$5:AK$104,$AM84)-求节点(节奏总纲!T$4:T$113,AK$5:AK$104,$AM83)</f>
        <v>8993622.2880376577</v>
      </c>
      <c r="AV84" s="3">
        <v>79</v>
      </c>
      <c r="AW84" s="3">
        <f>'[1]功能-行军令'!S82/节奏总纲!W82</f>
        <v>46.000000000000092</v>
      </c>
      <c r="AX84" s="3">
        <f>'[1]功能-行军令'!T82/节奏总纲!X82</f>
        <v>66.999999999999986</v>
      </c>
      <c r="AY84" s="3">
        <f>'[1]功能-行军令'!U82/节奏总纲!Y82</f>
        <v>90.999999999999957</v>
      </c>
      <c r="AZ84" s="3">
        <f>'[1]功能-行军令'!V82/节奏总纲!Z82</f>
        <v>103.00000000000011</v>
      </c>
      <c r="BA84" s="3">
        <f>'[1]功能-行军令'!W82/节奏总纲!AA82</f>
        <v>102.99999999999999</v>
      </c>
    </row>
    <row r="85" spans="2:53" x14ac:dyDescent="0.15">
      <c r="B85" s="8">
        <v>81</v>
      </c>
      <c r="C85" s="8">
        <f>[1]服务器生态!W102</f>
        <v>226.54731958875001</v>
      </c>
      <c r="D85" s="8">
        <f>[1]服务器生态!X102</f>
        <v>216.56666467197957</v>
      </c>
      <c r="E85" s="8">
        <f>[1]服务器生态!Y102</f>
        <v>17.8713675592704</v>
      </c>
      <c r="F85" s="8">
        <f>[1]服务器生态!Z102</f>
        <v>3.1267585800000011</v>
      </c>
      <c r="G85" s="8">
        <f>[1]服务器生态!AA102</f>
        <v>0.88788959999999983</v>
      </c>
      <c r="H85" s="8">
        <f>[1]服务器生态!AC102</f>
        <v>0.48719853675000002</v>
      </c>
      <c r="I85" s="8">
        <f>[1]服务器生态!AD102</f>
        <v>0.46573476273543996</v>
      </c>
      <c r="J85" s="8">
        <f>[1]服务器生态!AE102</f>
        <v>3.8433048514560003E-2</v>
      </c>
      <c r="K85" s="8">
        <f>[1]服务器生态!AF102</f>
        <v>6.724212000000002E-3</v>
      </c>
      <c r="L85" s="8">
        <f>[1]服务器生态!AG102</f>
        <v>1.9094399999999997E-3</v>
      </c>
      <c r="M85" s="8">
        <f>[2]基础信息!$M84</f>
        <v>100</v>
      </c>
      <c r="N85" s="8">
        <f>[1]服务器生态!$P83</f>
        <v>1</v>
      </c>
      <c r="Q85" s="20">
        <v>81</v>
      </c>
      <c r="R85" s="4">
        <f>'[1]功能-采集'!BS85</f>
        <v>3838517155.0522161</v>
      </c>
      <c r="S85" s="4">
        <f>'[1]功能-采集'!BT85</f>
        <v>3482005570.115365</v>
      </c>
      <c r="T85" s="4">
        <f>'[1]功能-采集'!BU85</f>
        <v>3060886512.9927983</v>
      </c>
      <c r="U85" s="4">
        <f>'[1]功能-采集'!BV85</f>
        <v>2578179486.2365961</v>
      </c>
      <c r="V85" s="4">
        <f>'[1]功能-采集'!BW85</f>
        <v>1820035777.1157017</v>
      </c>
      <c r="X85" s="8">
        <v>81</v>
      </c>
      <c r="Y85" s="4">
        <f>求节点(节奏总纲!P$4:P$113,R$5:R$104,$X85)-求节点(节奏总纲!P$4:P$113,R$5:R$104,$X84)</f>
        <v>12115533.550896645</v>
      </c>
      <c r="Z85" s="4">
        <f>求节点(节奏总纲!Q$4:Q$113,S$5:S$104,$X85)-求节点(节奏总纲!Q$4:Q$113,S$5:S$104,$X84)</f>
        <v>13427467.910565019</v>
      </c>
      <c r="AA85" s="4">
        <f>求节点(节奏总纲!R$4:R$113,T$5:T$104,$X85)-求节点(节奏总纲!R$4:R$113,T$5:T$104,$X84)</f>
        <v>16069258.281269908</v>
      </c>
      <c r="AB85" s="4">
        <f>求节点(节奏总纲!S$4:S$113,U$5:U$104,$X85)-求节点(节奏总纲!S$4:S$113,U$5:U$104,$X84)</f>
        <v>20543958.653674603</v>
      </c>
      <c r="AC85" s="4">
        <f>求节点(节奏总纲!T$4:T$113,V$5:V$104,$X85)-求节点(节奏总纲!T$4:T$113,V$5:V$104,$X84)</f>
        <v>32754916.844224453</v>
      </c>
      <c r="AF85" s="20">
        <v>81</v>
      </c>
      <c r="AG85" s="4">
        <f>'[1]功能-采集'!BX85</f>
        <v>810896479.17078066</v>
      </c>
      <c r="AH85" s="4">
        <f>'[1]功能-采集'!BY85</f>
        <v>735161803.98614383</v>
      </c>
      <c r="AI85" s="4">
        <f>'[1]功能-采集'!BZ85</f>
        <v>659868706.27719545</v>
      </c>
      <c r="AJ85" s="4">
        <f>'[1]功能-采集'!CA85</f>
        <v>603753469.15705991</v>
      </c>
      <c r="AK85" s="4">
        <f>'[1]功能-采集'!CB85</f>
        <v>434171420.69204253</v>
      </c>
      <c r="AM85" s="8">
        <v>81</v>
      </c>
      <c r="AN85" s="4">
        <f>求节点(节奏总纲!P$4:P$113,AG$5:AG$104,$AM85)-求节点(节奏总纲!P$4:P$113,AG$5:AG$104,$AM84)</f>
        <v>2850908.1323923767</v>
      </c>
      <c r="AO85" s="4">
        <f>求节点(节奏总纲!Q$4:Q$113,AH$5:AH$104,$AM85)-求节点(节奏总纲!Q$4:Q$113,AH$5:AH$104,$AM84)</f>
        <v>3101113.6138703227</v>
      </c>
      <c r="AP85" s="4">
        <f>求节点(节奏总纲!R$4:R$113,AI$5:AI$104,$AM85)-求节点(节奏总纲!R$4:R$113,AI$5:AI$104,$AM84)</f>
        <v>3622246.7029948533</v>
      </c>
      <c r="AQ85" s="4">
        <f>求节点(节奏总纲!S$4:S$113,AJ$5:AJ$104,$AM85)-求节点(节奏总纲!S$4:S$113,AJ$5:AJ$104,$AM84)</f>
        <v>5099304.5546693206</v>
      </c>
      <c r="AR85" s="4">
        <f>求节点(节奏总纲!T$4:T$113,AK$5:AK$104,$AM85)-求节点(节奏总纲!T$4:T$113,AK$5:AK$104,$AM84)</f>
        <v>8993622.2880377173</v>
      </c>
      <c r="AV85" s="3">
        <v>80</v>
      </c>
      <c r="AW85" s="3">
        <f>'[1]功能-行军令'!S83/节奏总纲!W83</f>
        <v>45.99999999999995</v>
      </c>
      <c r="AX85" s="3">
        <f>'[1]功能-行军令'!T83/节奏总纲!X83</f>
        <v>67</v>
      </c>
      <c r="AY85" s="3">
        <f>'[1]功能-行军令'!U83/节奏总纲!Y83</f>
        <v>90.999999999999986</v>
      </c>
      <c r="AZ85" s="3">
        <f>'[1]功能-行军令'!V83/节奏总纲!Z83</f>
        <v>102.99999999999994</v>
      </c>
      <c r="BA85" s="3">
        <f>'[1]功能-行军令'!W83/节奏总纲!AA83</f>
        <v>103.00000000000006</v>
      </c>
    </row>
    <row r="86" spans="2:53" x14ac:dyDescent="0.15">
      <c r="B86" s="8">
        <v>82</v>
      </c>
      <c r="C86" s="8">
        <f>[1]服务器生态!W103</f>
        <v>225.345451005</v>
      </c>
      <c r="D86" s="8">
        <f>[1]服务器生态!X103</f>
        <v>216.1600963906437</v>
      </c>
      <c r="E86" s="8">
        <f>[1]服务器生态!Y103</f>
        <v>17.816123617689598</v>
      </c>
      <c r="F86" s="8">
        <f>[1]服务器生态!Z103</f>
        <v>3.1229519200000007</v>
      </c>
      <c r="G86" s="8">
        <f>[1]服务器生态!AA103</f>
        <v>0.88871039999999979</v>
      </c>
      <c r="H86" s="8">
        <f>[1]服务器生态!AC103</f>
        <v>0.48635708850000003</v>
      </c>
      <c r="I86" s="8">
        <f>[1]服务器生态!AD103</f>
        <v>0.46653258213807997</v>
      </c>
      <c r="J86" s="8">
        <f>[1]服务器生态!AE103</f>
        <v>3.8452065361920001E-2</v>
      </c>
      <c r="K86" s="8">
        <f>[1]服务器生态!AF103</f>
        <v>6.7401840000000015E-3</v>
      </c>
      <c r="L86" s="8">
        <f>[1]服务器生态!AG103</f>
        <v>1.9180799999999997E-3</v>
      </c>
      <c r="M86" s="8">
        <f>[2]基础信息!$M85</f>
        <v>100</v>
      </c>
      <c r="N86" s="8">
        <f>[1]服务器生态!$P84</f>
        <v>1</v>
      </c>
      <c r="Q86" s="20">
        <v>82</v>
      </c>
      <c r="R86" s="4">
        <f>'[1]功能-采集'!BS86</f>
        <v>4231871596.3961449</v>
      </c>
      <c r="S86" s="4">
        <f>'[1]功能-采集'!BT86</f>
        <v>3831802270.0504837</v>
      </c>
      <c r="T86" s="4">
        <f>'[1]功能-采集'!BU86</f>
        <v>3368087883.6573687</v>
      </c>
      <c r="U86" s="4">
        <f>'[1]功能-采集'!BV86</f>
        <v>2839751690.375608</v>
      </c>
      <c r="V86" s="4">
        <f>'[1]功能-采集'!BW86</f>
        <v>1996062278.2485173</v>
      </c>
      <c r="X86" s="8">
        <v>82</v>
      </c>
      <c r="Y86" s="4">
        <f>求节点(节奏总纲!P$4:P$113,R$5:R$104,$X86)-求节点(节奏总纲!P$4:P$113,R$5:R$104,$X85)</f>
        <v>12115533.550896645</v>
      </c>
      <c r="Z86" s="4">
        <f>求节点(节奏总纲!Q$4:Q$113,S$5:S$104,$X86)-求节点(节奏总纲!Q$4:Q$113,S$5:S$104,$X85)</f>
        <v>13427467.910565138</v>
      </c>
      <c r="AA86" s="4">
        <f>求节点(节奏总纲!R$4:R$113,T$5:T$104,$X86)-求节点(节奏总纲!R$4:R$113,T$5:T$104,$X85)</f>
        <v>16069258.281269789</v>
      </c>
      <c r="AB86" s="4">
        <f>求节点(节奏总纲!S$4:S$113,U$5:U$104,$X86)-求节点(节奏总纲!S$4:S$113,U$5:U$104,$X85)</f>
        <v>21093399.90947032</v>
      </c>
      <c r="AC86" s="4">
        <f>求节点(节奏总纲!T$4:T$113,V$5:V$104,$X86)-求节点(节奏总纲!T$4:T$113,V$5:V$104,$X85)</f>
        <v>32754916.844224453</v>
      </c>
      <c r="AF86" s="20">
        <v>82</v>
      </c>
      <c r="AG86" s="4">
        <f>'[1]功能-采集'!BX86</f>
        <v>897773087.87906241</v>
      </c>
      <c r="AH86" s="4">
        <f>'[1]功能-采集'!BY86</f>
        <v>814582454.18120122</v>
      </c>
      <c r="AI86" s="4">
        <f>'[1]功能-采集'!BZ86</f>
        <v>732922838.68948364</v>
      </c>
      <c r="AJ86" s="4">
        <f>'[1]功能-采集'!CA86</f>
        <v>674013325.43807113</v>
      </c>
      <c r="AK86" s="4">
        <f>'[1]功能-采集'!CB86</f>
        <v>482503580.14774662</v>
      </c>
      <c r="AM86" s="8">
        <v>82</v>
      </c>
      <c r="AN86" s="4">
        <f>求节点(节奏总纲!P$4:P$113,AG$5:AG$104,$AM86)-求节点(节奏总纲!P$4:P$113,AG$5:AG$104,$AM85)</f>
        <v>2850908.1323923916</v>
      </c>
      <c r="AO86" s="4">
        <f>求节点(节奏总纲!Q$4:Q$113,AH$5:AH$104,$AM86)-求节点(节奏总纲!Q$4:Q$113,AH$5:AH$104,$AM85)</f>
        <v>3101113.6138703078</v>
      </c>
      <c r="AP86" s="4">
        <f>求节点(节奏总纲!R$4:R$113,AI$5:AI$104,$AM86)-求节点(节奏总纲!R$4:R$113,AI$5:AI$104,$AM85)</f>
        <v>3622246.7029948533</v>
      </c>
      <c r="AQ86" s="4">
        <f>求节点(节奏总纲!S$4:S$113,AJ$5:AJ$104,$AM86)-求节点(节奏总纲!S$4:S$113,AJ$5:AJ$104,$AM85)</f>
        <v>5272436.3932803273</v>
      </c>
      <c r="AR86" s="4">
        <f>求节点(节奏总纲!T$4:T$113,AK$5:AK$104,$AM86)-求节点(节奏总纲!T$4:T$113,AK$5:AK$104,$AM85)</f>
        <v>8993622.2880376577</v>
      </c>
      <c r="AV86" s="3">
        <v>81</v>
      </c>
      <c r="AW86" s="3">
        <f>'[1]功能-行军令'!S84/节奏总纲!W84</f>
        <v>45.999999999999972</v>
      </c>
      <c r="AX86" s="3">
        <f>'[1]功能-行军令'!T84/节奏总纲!X84</f>
        <v>67.000000000000057</v>
      </c>
      <c r="AY86" s="3">
        <f>'[1]功能-行军令'!U84/节奏总纲!Y84</f>
        <v>90.999999999999872</v>
      </c>
      <c r="AZ86" s="3">
        <f>'[1]功能-行军令'!V84/节奏总纲!Z84</f>
        <v>102.99999999999989</v>
      </c>
      <c r="BA86" s="3">
        <f>'[1]功能-行军令'!W84/节奏总纲!AA84</f>
        <v>103.00000000000011</v>
      </c>
    </row>
    <row r="87" spans="2:53" x14ac:dyDescent="0.15">
      <c r="B87" s="8">
        <v>83</v>
      </c>
      <c r="C87" s="8">
        <f>[1]服务器生态!W104</f>
        <v>224.14638724875002</v>
      </c>
      <c r="D87" s="8">
        <f>[1]服务器生态!X104</f>
        <v>215.75086871129903</v>
      </c>
      <c r="E87" s="8">
        <f>[1]服务器生态!Y104</f>
        <v>17.760816286617601</v>
      </c>
      <c r="F87" s="8">
        <f>[1]服务器生态!Z104</f>
        <v>3.119092020000001</v>
      </c>
      <c r="G87" s="8">
        <f>[1]服务器生态!AA104</f>
        <v>0.88950239999999992</v>
      </c>
      <c r="H87" s="8">
        <f>[1]服务器生态!AC104</f>
        <v>0.48551564025000005</v>
      </c>
      <c r="I87" s="8">
        <f>[1]服务器生态!AD104</f>
        <v>0.46733040154071992</v>
      </c>
      <c r="J87" s="8">
        <f>[1]服务器生态!AE104</f>
        <v>3.847108220928E-2</v>
      </c>
      <c r="K87" s="8">
        <f>[1]服务器生态!AF104</f>
        <v>6.7561560000000019E-3</v>
      </c>
      <c r="L87" s="8">
        <f>[1]服务器生态!AG104</f>
        <v>1.9267199999999998E-3</v>
      </c>
      <c r="M87" s="8">
        <f>[2]基础信息!$M86</f>
        <v>100</v>
      </c>
      <c r="N87" s="8">
        <f>[1]服务器生态!$P85</f>
        <v>1</v>
      </c>
      <c r="Q87" s="20">
        <v>83</v>
      </c>
      <c r="R87" s="4">
        <f>'[1]功能-采集'!BS87</f>
        <v>4663975753.6536121</v>
      </c>
      <c r="S87" s="4">
        <f>'[1]功能-采集'!BT87</f>
        <v>4223200691.6583481</v>
      </c>
      <c r="T87" s="4">
        <f>'[1]功能-采集'!BU87</f>
        <v>3716054790.4090347</v>
      </c>
      <c r="U87" s="4">
        <f>'[1]功能-采集'!BV87</f>
        <v>3126838849.2022495</v>
      </c>
      <c r="V87" s="4">
        <f>'[1]功能-采集'!BW87</f>
        <v>2194934805.1268177</v>
      </c>
      <c r="X87" s="8">
        <v>83</v>
      </c>
      <c r="Y87" s="4">
        <f>求节点(节奏总纲!P$4:P$113,R$5:R$104,$X87)-求节点(节奏总纲!P$4:P$113,R$5:R$104,$X86)</f>
        <v>12115533.550896645</v>
      </c>
      <c r="Z87" s="4">
        <f>求节点(节奏总纲!Q$4:Q$113,S$5:S$104,$X87)-求节点(节奏总纲!Q$4:Q$113,S$5:S$104,$X86)</f>
        <v>13427467.910565138</v>
      </c>
      <c r="AA87" s="4">
        <f>求节点(节奏总纲!R$4:R$113,T$5:T$104,$X87)-求节点(节奏总纲!R$4:R$113,T$5:T$104,$X86)</f>
        <v>16069258.281269789</v>
      </c>
      <c r="AB87" s="4">
        <f>求节点(节奏总纲!S$4:S$113,U$5:U$104,$X87)-求节点(节奏总纲!S$4:S$113,U$5:U$104,$X86)</f>
        <v>21093399.909470081</v>
      </c>
      <c r="AC87" s="4">
        <f>求节点(节奏总纲!T$4:T$113,V$5:V$104,$X87)-求节点(节奏总纲!T$4:T$113,V$5:V$104,$X86)</f>
        <v>32754916.844224453</v>
      </c>
      <c r="AF87" s="20">
        <v>83</v>
      </c>
      <c r="AG87" s="4">
        <f>'[1]功能-采集'!BX87</f>
        <v>993689436.13560891</v>
      </c>
      <c r="AH87" s="4">
        <f>'[1]功能-采集'!BY87</f>
        <v>904292675.04358995</v>
      </c>
      <c r="AI87" s="4">
        <f>'[1]功能-采集'!BZ87</f>
        <v>816601551.37947774</v>
      </c>
      <c r="AJ87" s="4">
        <f>'[1]功能-采集'!CA87</f>
        <v>752176535.1675992</v>
      </c>
      <c r="AK87" s="4">
        <f>'[1]功能-采集'!CB87</f>
        <v>537306066.00663221</v>
      </c>
      <c r="AM87" s="8">
        <v>83</v>
      </c>
      <c r="AN87" s="4">
        <f>求节点(节奏总纲!P$4:P$113,AG$5:AG$104,$AM87)-求节点(节奏总纲!P$4:P$113,AG$5:AG$104,$AM86)</f>
        <v>2850908.1323923767</v>
      </c>
      <c r="AO87" s="4">
        <f>求节点(节奏总纲!Q$4:Q$113,AH$5:AH$104,$AM87)-求节点(节奏总纲!Q$4:Q$113,AH$5:AH$104,$AM86)</f>
        <v>3101113.6138703227</v>
      </c>
      <c r="AP87" s="4">
        <f>求节点(节奏总纲!R$4:R$113,AI$5:AI$104,$AM87)-求节点(节奏总纲!R$4:R$113,AI$5:AI$104,$AM86)</f>
        <v>3622246.7029948831</v>
      </c>
      <c r="AQ87" s="4">
        <f>求节点(节奏总纲!S$4:S$113,AJ$5:AJ$104,$AM87)-求节点(节奏总纲!S$4:S$113,AJ$5:AJ$104,$AM86)</f>
        <v>5272436.3932803273</v>
      </c>
      <c r="AR87" s="4">
        <f>求节点(节奏总纲!T$4:T$113,AK$5:AK$104,$AM87)-求节点(节奏总纲!T$4:T$113,AK$5:AK$104,$AM86)</f>
        <v>8993622.2880377173</v>
      </c>
      <c r="AV87" s="3">
        <v>82</v>
      </c>
      <c r="AW87" s="3">
        <f>'[1]功能-行军令'!S85/节奏总纲!W85</f>
        <v>46.000000000000071</v>
      </c>
      <c r="AX87" s="3">
        <f>'[1]功能-行军令'!T85/节奏总纲!X85</f>
        <v>66.999999999999929</v>
      </c>
      <c r="AY87" s="3">
        <f>'[1]功能-行军令'!U85/节奏总纲!Y85</f>
        <v>91.000000000000227</v>
      </c>
      <c r="AZ87" s="3">
        <f>'[1]功能-行军令'!V85/节奏总纲!Z85</f>
        <v>103.00000000000016</v>
      </c>
      <c r="BA87" s="3">
        <f>'[1]功能-行军令'!W85/节奏总纲!AA85</f>
        <v>103.00000000000003</v>
      </c>
    </row>
    <row r="88" spans="2:53" x14ac:dyDescent="0.15">
      <c r="B88" s="8">
        <v>84</v>
      </c>
      <c r="C88" s="8">
        <f>[1]服务器生态!W105</f>
        <v>222.95012832</v>
      </c>
      <c r="D88" s="8">
        <f>[1]服务器生态!X105</f>
        <v>215.33898163394556</v>
      </c>
      <c r="E88" s="8">
        <f>[1]服务器生态!Y105</f>
        <v>17.705445566054401</v>
      </c>
      <c r="F88" s="8">
        <f>[1]服务器生态!Z105</f>
        <v>3.1151788800000011</v>
      </c>
      <c r="G88" s="8">
        <f>[1]服务器生态!AA105</f>
        <v>0.89026559999999988</v>
      </c>
      <c r="H88" s="8">
        <f>[1]服务器生态!AC105</f>
        <v>0.484674192</v>
      </c>
      <c r="I88" s="8">
        <f>[1]服务器生态!AD105</f>
        <v>0.46812822094335993</v>
      </c>
      <c r="J88" s="8">
        <f>[1]服务器生态!AE105</f>
        <v>3.8490099056640005E-2</v>
      </c>
      <c r="K88" s="8">
        <f>[1]服务器生态!AF105</f>
        <v>6.7721280000000023E-3</v>
      </c>
      <c r="L88" s="8">
        <f>[1]服务器生态!AG105</f>
        <v>1.9353599999999997E-3</v>
      </c>
      <c r="M88" s="8">
        <f>[2]基础信息!$M87</f>
        <v>100</v>
      </c>
      <c r="N88" s="8">
        <f>[1]服务器生态!$P86</f>
        <v>1</v>
      </c>
      <c r="Q88" s="20">
        <v>84</v>
      </c>
      <c r="R88" s="4">
        <f>'[1]功能-采集'!BS88</f>
        <v>5173185063.761096</v>
      </c>
      <c r="S88" s="4">
        <f>'[1]功能-采集'!BT88</f>
        <v>4684537123.6014452</v>
      </c>
      <c r="T88" s="4">
        <f>'[1]功能-采集'!BU88</f>
        <v>4112107586.971364</v>
      </c>
      <c r="U88" s="4">
        <f>'[1]功能-采集'!BV88</f>
        <v>3460659956.1466637</v>
      </c>
      <c r="V88" s="4">
        <f>'[1]功能-采集'!BW88</f>
        <v>2430512209.4992652</v>
      </c>
      <c r="X88" s="8">
        <v>84</v>
      </c>
      <c r="Y88" s="4">
        <f>求节点(节奏总纲!P$4:P$113,R$5:R$104,$X88)-求节点(节奏总纲!P$4:P$113,R$5:R$104,$X87)</f>
        <v>12318931.559425354</v>
      </c>
      <c r="Z88" s="4">
        <f>求节点(节奏总纲!Q$4:Q$113,S$5:S$104,$X88)-求节点(节奏总纲!Q$4:Q$113,S$5:S$104,$X87)</f>
        <v>13695164.756929636</v>
      </c>
      <c r="AA88" s="4">
        <f>求节点(节奏总纲!R$4:R$113,T$5:T$104,$X88)-求节点(节奏总纲!R$4:R$113,T$5:T$104,$X87)</f>
        <v>16121194.433444262</v>
      </c>
      <c r="AB88" s="4">
        <f>求节点(节奏总纲!S$4:S$113,U$5:U$104,$X88)-求节点(节奏总纲!S$4:S$113,U$5:U$104,$X87)</f>
        <v>21093399.909470081</v>
      </c>
      <c r="AC88" s="4">
        <f>求节点(节奏总纲!T$4:T$113,V$5:V$104,$X88)-求节点(节奏总纲!T$4:T$113,V$5:V$104,$X87)</f>
        <v>33214506.175336838</v>
      </c>
      <c r="AF88" s="20">
        <v>84</v>
      </c>
      <c r="AG88" s="4">
        <f>'[1]功能-采集'!BX88</f>
        <v>1112009751.8638561</v>
      </c>
      <c r="AH88" s="4">
        <f>'[1]功能-采集'!BY88</f>
        <v>1014695909.060647</v>
      </c>
      <c r="AI88" s="4">
        <f>'[1]功能-采集'!BZ88</f>
        <v>915894222.54702425</v>
      </c>
      <c r="AJ88" s="4">
        <f>'[1]功能-采集'!CA88</f>
        <v>846253687.78738737</v>
      </c>
      <c r="AK88" s="4">
        <f>'[1]功能-采集'!CB88</f>
        <v>603811098.68989134</v>
      </c>
      <c r="AM88" s="8">
        <v>84</v>
      </c>
      <c r="AN88" s="4">
        <f>求节点(节奏总纲!P$4:P$113,AG$5:AG$104,$AM88)-求节点(节奏总纲!P$4:P$113,AG$5:AG$104,$AM87)</f>
        <v>2891275.8635193557</v>
      </c>
      <c r="AO88" s="4">
        <f>求节点(节奏总纲!Q$4:Q$113,AH$5:AH$104,$AM88)-求节点(节奏总纲!Q$4:Q$113,AH$5:AH$104,$AM87)</f>
        <v>3151990.2194077969</v>
      </c>
      <c r="AP88" s="4">
        <f>求节点(节奏总纲!R$4:R$113,AI$5:AI$104,$AM88)-求节点(节奏总纲!R$4:R$113,AI$5:AI$104,$AM87)</f>
        <v>3633643.9793100357</v>
      </c>
      <c r="AQ88" s="4">
        <f>求节点(节奏总纲!S$4:S$113,AJ$5:AJ$104,$AM88)-求节点(节奏总纲!S$4:S$113,AJ$5:AJ$104,$AM87)</f>
        <v>5272436.3932803273</v>
      </c>
      <c r="AR88" s="4">
        <f>求节点(节奏总纲!T$4:T$113,AK$5:AK$104,$AM88)-求节点(节奏总纲!T$4:T$113,AK$5:AK$104,$AM87)</f>
        <v>9145275.1286398768</v>
      </c>
      <c r="AV88" s="3">
        <v>83</v>
      </c>
      <c r="AW88" s="3">
        <f>'[1]功能-行军令'!S86/节奏总纲!W86</f>
        <v>45.999999999999986</v>
      </c>
      <c r="AX88" s="3">
        <f>'[1]功能-行军令'!T86/节奏总纲!X86</f>
        <v>67.000000000000142</v>
      </c>
      <c r="AY88" s="3">
        <f>'[1]功能-行军令'!U86/节奏总纲!Y86</f>
        <v>90.999999999999801</v>
      </c>
      <c r="AZ88" s="3">
        <f>'[1]功能-行军令'!V86/节奏总纲!Z86</f>
        <v>103.00000000000007</v>
      </c>
      <c r="BA88" s="3">
        <f>'[1]功能-行军令'!W86/节奏总纲!AA86</f>
        <v>103.00000000000001</v>
      </c>
    </row>
    <row r="89" spans="2:53" x14ac:dyDescent="0.15">
      <c r="B89" s="8">
        <v>85</v>
      </c>
      <c r="C89" s="8">
        <f>[1]服务器生态!W106</f>
        <v>221.75667421874999</v>
      </c>
      <c r="D89" s="8">
        <f>[1]服务器生态!X106</f>
        <v>214.92443515858329</v>
      </c>
      <c r="E89" s="8">
        <f>[1]服务器生态!Y106</f>
        <v>17.650011456000001</v>
      </c>
      <c r="F89" s="8">
        <f>[1]服务器生态!Z106</f>
        <v>3.1112125000000006</v>
      </c>
      <c r="G89" s="8">
        <f>[1]服务器生态!AA106</f>
        <v>0.8909999999999999</v>
      </c>
      <c r="H89" s="8">
        <f>[1]服务器生态!AC106</f>
        <v>0.48383274375000002</v>
      </c>
      <c r="I89" s="8">
        <f>[1]服务器生态!AD106</f>
        <v>0.46892604034599994</v>
      </c>
      <c r="J89" s="8">
        <f>[1]服务器生态!AE106</f>
        <v>3.8509115904000003E-2</v>
      </c>
      <c r="K89" s="8">
        <f>[1]服务器生态!AF106</f>
        <v>6.7881000000000018E-3</v>
      </c>
      <c r="L89" s="8">
        <f>[1]服务器生态!AG106</f>
        <v>1.9439999999999998E-3</v>
      </c>
      <c r="M89" s="8">
        <f>[2]基础信息!$M88</f>
        <v>100</v>
      </c>
      <c r="N89" s="8">
        <f>[1]服务器生态!$P87</f>
        <v>1</v>
      </c>
      <c r="Q89" s="20">
        <v>85</v>
      </c>
      <c r="R89" s="4">
        <f>'[1]功能-采集'!BS89</f>
        <v>5729923590.4910631</v>
      </c>
      <c r="S89" s="4">
        <f>'[1]功能-采集'!BT89</f>
        <v>5173219375.199358</v>
      </c>
      <c r="T89" s="4">
        <f>'[1]功能-采集'!BU89</f>
        <v>4540684829.9619408</v>
      </c>
      <c r="U89" s="4">
        <f>'[1]功能-采集'!BV89</f>
        <v>3836418344.6902199</v>
      </c>
      <c r="V89" s="4">
        <f>'[1]功能-采集'!BW89</f>
        <v>2686172453.379734</v>
      </c>
      <c r="X89" s="8">
        <v>85</v>
      </c>
      <c r="Y89" s="4">
        <f>求节点(节奏总纲!P$4:P$113,R$5:R$104,$X89)-求节点(节奏总纲!P$4:P$113,R$5:R$104,$X88)</f>
        <v>12484346.475946188</v>
      </c>
      <c r="Z89" s="4">
        <f>求节点(节奏总纲!Q$4:Q$113,S$5:S$104,$X89)-求节点(节奏总纲!Q$4:Q$113,S$5:S$104,$X88)</f>
        <v>13840763.935086966</v>
      </c>
      <c r="AA89" s="4">
        <f>求节点(节奏总纲!R$4:R$113,T$5:T$104,$X89)-求节点(节奏总纲!R$4:R$113,T$5:T$104,$X88)</f>
        <v>16561792.051040053</v>
      </c>
      <c r="AB89" s="4">
        <f>求节点(节奏总纲!S$4:S$113,U$5:U$104,$X89)-求节点(节奏总纲!S$4:S$113,U$5:U$104,$X88)</f>
        <v>21093399.909470081</v>
      </c>
      <c r="AC89" s="4">
        <f>求节点(节奏总纲!T$4:T$113,V$5:V$104,$X89)-求节点(节奏总纲!T$4:T$113,V$5:V$104,$X88)</f>
        <v>33352535.22525382</v>
      </c>
      <c r="AF89" s="20">
        <v>85</v>
      </c>
      <c r="AG89" s="4">
        <f>'[1]功能-采集'!BX89</f>
        <v>1242903765.953804</v>
      </c>
      <c r="AH89" s="4">
        <f>'[1]功能-采集'!BY89</f>
        <v>1133018610.1238604</v>
      </c>
      <c r="AI89" s="4">
        <f>'[1]功能-采集'!BZ89</f>
        <v>1024900131.783372</v>
      </c>
      <c r="AJ89" s="4">
        <f>'[1]功能-采集'!CA89</f>
        <v>953061241.46749246</v>
      </c>
      <c r="AK89" s="4">
        <f>'[1]功能-采集'!CB89</f>
        <v>676484639.65337014</v>
      </c>
      <c r="AM89" s="8">
        <v>85</v>
      </c>
      <c r="AN89" s="4">
        <f>求节点(节奏总纲!P$4:P$113,AG$5:AG$104,$AM89)-求节点(节奏总纲!P$4:P$113,AG$5:AG$104,$AM88)</f>
        <v>2924105.2157966942</v>
      </c>
      <c r="AO89" s="4">
        <f>求节点(节奏总纲!Q$4:Q$113,AH$5:AH$104,$AM89)-求节点(节奏总纲!Q$4:Q$113,AH$5:AH$104,$AM88)</f>
        <v>3179661.7891490757</v>
      </c>
      <c r="AP89" s="4">
        <f>求节点(节奏总纲!R$4:R$113,AI$5:AI$104,$AM89)-求节点(节奏总纲!R$4:R$113,AI$5:AI$104,$AM88)</f>
        <v>3730332.1739741564</v>
      </c>
      <c r="AQ89" s="4">
        <f>求节点(节奏总纲!S$4:S$113,AJ$5:AJ$104,$AM89)-求节点(节奏总纲!S$4:S$113,AJ$5:AJ$104,$AM88)</f>
        <v>5272436.3932803273</v>
      </c>
      <c r="AR89" s="4">
        <f>求节点(节奏总纲!T$4:T$113,AK$5:AK$104,$AM89)-求节点(节奏总纲!T$4:T$113,AK$5:AK$104,$AM88)</f>
        <v>9190821.2196573019</v>
      </c>
      <c r="AV89" s="3">
        <v>84</v>
      </c>
      <c r="AW89" s="3">
        <f>'[1]功能-行军令'!S87/节奏总纲!W87</f>
        <v>45.999999999999993</v>
      </c>
      <c r="AX89" s="3">
        <f>'[1]功能-行军令'!T87/节奏总纲!X87</f>
        <v>66.999999999999972</v>
      </c>
      <c r="AY89" s="3">
        <f>'[1]功能-行军令'!U87/节奏总纲!Y87</f>
        <v>91.000000000000085</v>
      </c>
      <c r="AZ89" s="3">
        <f>'[1]功能-行军令'!V87/节奏总纲!Z87</f>
        <v>102.9999999999997</v>
      </c>
      <c r="BA89" s="3">
        <f>'[1]功能-行军令'!W87/节奏总纲!AA87</f>
        <v>102.99999999999986</v>
      </c>
    </row>
    <row r="90" spans="2:53" x14ac:dyDescent="0.15">
      <c r="B90" s="8">
        <v>86</v>
      </c>
      <c r="C90" s="8">
        <f>[1]服务器生态!W107</f>
        <v>220.56602494500001</v>
      </c>
      <c r="D90" s="8">
        <f>[1]服务器生态!X107</f>
        <v>214.50722928521225</v>
      </c>
      <c r="E90" s="8">
        <f>[1]服务器生态!Y107</f>
        <v>17.594513956454403</v>
      </c>
      <c r="F90" s="8">
        <f>[1]服务器生态!Z107</f>
        <v>3.1071928800000013</v>
      </c>
      <c r="G90" s="8">
        <f>[1]服务器生态!AA107</f>
        <v>0.89170559999999999</v>
      </c>
      <c r="H90" s="8">
        <f>[1]服务器生态!AC107</f>
        <v>0.48299129549999997</v>
      </c>
      <c r="I90" s="8">
        <f>[1]服务器生态!AD107</f>
        <v>0.46972385974863995</v>
      </c>
      <c r="J90" s="8">
        <f>[1]服务器生态!AE107</f>
        <v>3.8528132751360002E-2</v>
      </c>
      <c r="K90" s="8">
        <f>[1]服务器生态!AF107</f>
        <v>6.8040720000000022E-3</v>
      </c>
      <c r="L90" s="8">
        <f>[1]服务器生态!AG107</f>
        <v>1.9526399999999998E-3</v>
      </c>
      <c r="M90" s="8">
        <f>[2]基础信息!$M89</f>
        <v>100</v>
      </c>
      <c r="N90" s="8">
        <f>[1]服务器生态!$P88</f>
        <v>1</v>
      </c>
      <c r="Q90" s="20">
        <v>86</v>
      </c>
      <c r="R90" s="4">
        <f>'[1]功能-采集'!BS90</f>
        <v>6338504856.5332031</v>
      </c>
      <c r="S90" s="4">
        <f>'[1]功能-采集'!BT90</f>
        <v>5716433868.7815981</v>
      </c>
      <c r="T90" s="4">
        <f>'[1]功能-采集'!BU90</f>
        <v>5022390387.6243324</v>
      </c>
      <c r="U90" s="4">
        <f>'[1]功能-采集'!BV90</f>
        <v>4255796944.0182242</v>
      </c>
      <c r="V90" s="4">
        <f>'[1]功能-采集'!BW90</f>
        <v>2928391141.595798</v>
      </c>
      <c r="X90" s="8">
        <v>86</v>
      </c>
      <c r="Y90" s="4">
        <f>求节点(节奏总纲!P$4:P$113,R$5:R$104,$X90)-求节点(节奏总纲!P$4:P$113,R$5:R$104,$X89)</f>
        <v>12484346.475946069</v>
      </c>
      <c r="Z90" s="4">
        <f>求节点(节奏总纲!Q$4:Q$113,S$5:S$104,$X90)-求节点(节奏总纲!Q$4:Q$113,S$5:S$104,$X89)</f>
        <v>13840763.935087085</v>
      </c>
      <c r="AA90" s="4">
        <f>求节点(节奏总纲!R$4:R$113,T$5:T$104,$X90)-求节点(节奏总纲!R$4:R$113,T$5:T$104,$X89)</f>
        <v>16561792.051040173</v>
      </c>
      <c r="AB90" s="4">
        <f>求节点(节奏总纲!S$4:S$113,U$5:U$104,$X90)-求节点(节奏总纲!S$4:S$113,U$5:U$104,$X89)</f>
        <v>21093399.90947032</v>
      </c>
      <c r="AC90" s="4">
        <f>求节点(节奏总纲!T$4:T$113,V$5:V$104,$X90)-求节点(节奏总纲!T$4:T$113,V$5:V$104,$X89)</f>
        <v>33352535.22525382</v>
      </c>
      <c r="AF90" s="20">
        <v>86</v>
      </c>
      <c r="AG90" s="4">
        <f>'[1]功能-采集'!BX90</f>
        <v>1387742485.6100585</v>
      </c>
      <c r="AH90" s="4">
        <f>'[1]功能-采集'!BY90</f>
        <v>1266167973.1829486</v>
      </c>
      <c r="AI90" s="4">
        <f>'[1]功能-采集'!BZ90</f>
        <v>1149299420.0305755</v>
      </c>
      <c r="AJ90" s="4">
        <f>'[1]功能-采集'!CA90</f>
        <v>1073113875.2566956</v>
      </c>
      <c r="AK90" s="4">
        <f>'[1]功能-采集'!CB90</f>
        <v>745826123.06215966</v>
      </c>
      <c r="AM90" s="8">
        <v>86</v>
      </c>
      <c r="AN90" s="4">
        <f>求节点(节奏总纲!P$4:P$113,AG$5:AG$104,$AM90)-求节点(节奏总纲!P$4:P$113,AG$5:AG$104,$AM89)</f>
        <v>2924105.2157967091</v>
      </c>
      <c r="AO90" s="4">
        <f>求节点(节奏总纲!Q$4:Q$113,AH$5:AH$104,$AM90)-求节点(节奏总纲!Q$4:Q$113,AH$5:AH$104,$AM89)</f>
        <v>3179661.7891491055</v>
      </c>
      <c r="AP90" s="4">
        <f>求节点(节奏总纲!R$4:R$113,AI$5:AI$104,$AM90)-求节点(节奏总纲!R$4:R$113,AI$5:AI$104,$AM89)</f>
        <v>3730332.1739741564</v>
      </c>
      <c r="AQ90" s="4">
        <f>求节点(节奏总纲!S$4:S$113,AJ$5:AJ$104,$AM90)-求节点(节奏总纲!S$4:S$113,AJ$5:AJ$104,$AM89)</f>
        <v>5272436.3932802975</v>
      </c>
      <c r="AR90" s="4">
        <f>求节点(节奏总纲!T$4:T$113,AK$5:AK$104,$AM90)-求节点(节奏总纲!T$4:T$113,AK$5:AK$104,$AM89)</f>
        <v>9190821.2196573019</v>
      </c>
      <c r="AV90" s="3">
        <v>85</v>
      </c>
      <c r="AW90" s="3">
        <f>'[1]功能-行军令'!S88/节奏总纲!W88</f>
        <v>46.000000000000043</v>
      </c>
      <c r="AX90" s="3">
        <f>'[1]功能-行军令'!T88/节奏总纲!X88</f>
        <v>67.000000000000043</v>
      </c>
      <c r="AY90" s="3">
        <f>'[1]功能-行军令'!U88/节奏总纲!Y88</f>
        <v>90.999999999999929</v>
      </c>
      <c r="AZ90" s="3">
        <f>'[1]功能-行军令'!V88/节奏总纲!Z88</f>
        <v>103.00000000000007</v>
      </c>
      <c r="BA90" s="3">
        <f>'[1]功能-行军令'!W88/节奏总纲!AA88</f>
        <v>102.99999999999997</v>
      </c>
    </row>
    <row r="91" spans="2:53" x14ac:dyDescent="0.15">
      <c r="B91" s="8">
        <v>87</v>
      </c>
      <c r="C91" s="8">
        <f>[1]服务器生态!W108</f>
        <v>219.37818049875</v>
      </c>
      <c r="D91" s="8">
        <f>[1]服务器生态!X108</f>
        <v>214.08736401383237</v>
      </c>
      <c r="E91" s="8">
        <f>[1]服务器生态!Y108</f>
        <v>17.538953067417602</v>
      </c>
      <c r="F91" s="8">
        <f>[1]服务器生态!Z108</f>
        <v>3.1031200200000009</v>
      </c>
      <c r="G91" s="8">
        <f>[1]服务器生态!AA108</f>
        <v>0.89238239999999991</v>
      </c>
      <c r="H91" s="8">
        <f>[1]服务器生态!AC108</f>
        <v>0.48214984724999999</v>
      </c>
      <c r="I91" s="8">
        <f>[1]服务器生态!AD108</f>
        <v>0.47052167915127996</v>
      </c>
      <c r="J91" s="8">
        <f>[1]服务器生态!AE108</f>
        <v>3.854714959872E-2</v>
      </c>
      <c r="K91" s="8">
        <f>[1]服务器生态!AF108</f>
        <v>6.8200440000000017E-3</v>
      </c>
      <c r="L91" s="8">
        <f>[1]服务器生态!AG108</f>
        <v>1.9612799999999997E-3</v>
      </c>
      <c r="M91" s="8">
        <f>[2]基础信息!$M90</f>
        <v>100</v>
      </c>
      <c r="N91" s="8">
        <f>[1]服务器生态!$P89</f>
        <v>1</v>
      </c>
      <c r="Q91" s="20">
        <v>87</v>
      </c>
      <c r="R91" s="4">
        <f>'[1]功能-采集'!BS91</f>
        <v>7003601675.4258261</v>
      </c>
      <c r="S91" s="4">
        <f>'[1]功能-采集'!BT91</f>
        <v>6320597827.0298595</v>
      </c>
      <c r="T91" s="4">
        <f>'[1]功能-采集'!BU91</f>
        <v>5564443343.1895666</v>
      </c>
      <c r="U91" s="4">
        <f>'[1]功能-采集'!BV91</f>
        <v>4662773637.8136711</v>
      </c>
      <c r="V91" s="4">
        <f>'[1]功能-采集'!BW91</f>
        <v>3189724078.9781256</v>
      </c>
      <c r="X91" s="8">
        <v>87</v>
      </c>
      <c r="Y91" s="4">
        <f>求节点(节奏总纲!P$4:P$113,R$5:R$104,$X91)-求节点(节奏总纲!P$4:P$113,R$5:R$104,$X90)</f>
        <v>12484346.475946069</v>
      </c>
      <c r="Z91" s="4">
        <f>求节点(节奏总纲!Q$4:Q$113,S$5:S$104,$X91)-求节点(节奏总纲!Q$4:Q$113,S$5:S$104,$X90)</f>
        <v>13840763.935086966</v>
      </c>
      <c r="AA91" s="4">
        <f>求节点(节奏总纲!R$4:R$113,T$5:T$104,$X91)-求节点(节奏总纲!R$4:R$113,T$5:T$104,$X90)</f>
        <v>16561792.051040053</v>
      </c>
      <c r="AB91" s="4">
        <f>求节点(节奏总纲!S$4:S$113,U$5:U$104,$X91)-求节点(节奏总纲!S$4:S$113,U$5:U$104,$X90)</f>
        <v>21170106.19755435</v>
      </c>
      <c r="AC91" s="4">
        <f>求节点(节奏总纲!T$4:T$113,V$5:V$104,$X91)-求节点(节奏总纲!T$4:T$113,V$5:V$104,$X90)</f>
        <v>33352535.225253582</v>
      </c>
      <c r="AF91" s="20">
        <v>87</v>
      </c>
      <c r="AG91" s="4">
        <f>'[1]功能-采集'!BX91</f>
        <v>1547991727.9401197</v>
      </c>
      <c r="AH91" s="4">
        <f>'[1]功能-采集'!BY91</f>
        <v>1416079749.6970711</v>
      </c>
      <c r="AI91" s="4">
        <f>'[1]功能-采集'!BZ91</f>
        <v>1291494715.486666</v>
      </c>
      <c r="AJ91" s="4">
        <f>'[1]功能-采集'!CA91</f>
        <v>1190445691.4154243</v>
      </c>
      <c r="AK91" s="4">
        <f>'[1]功能-采集'!CB91</f>
        <v>821172145.88356435</v>
      </c>
      <c r="AM91" s="8">
        <v>87</v>
      </c>
      <c r="AN91" s="4">
        <f>求节点(节奏总纲!P$4:P$113,AG$5:AG$104,$AM91)-求节点(节奏总纲!P$4:P$113,AG$5:AG$104,$AM90)</f>
        <v>2924105.2157966942</v>
      </c>
      <c r="AO91" s="4">
        <f>求节点(节奏总纲!Q$4:Q$113,AH$5:AH$104,$AM91)-求节点(节奏总纲!Q$4:Q$113,AH$5:AH$104,$AM90)</f>
        <v>3179661.7891490757</v>
      </c>
      <c r="AP91" s="4">
        <f>求节点(节奏总纲!R$4:R$113,AI$5:AI$104,$AM91)-求节点(节奏总纲!R$4:R$113,AI$5:AI$104,$AM90)</f>
        <v>3730332.1739741862</v>
      </c>
      <c r="AQ91" s="4">
        <f>求节点(节奏总纲!S$4:S$113,AJ$5:AJ$104,$AM91)-求节点(节奏总纲!S$4:S$113,AJ$5:AJ$104,$AM90)</f>
        <v>5296858.5383405685</v>
      </c>
      <c r="AR91" s="4">
        <f>求节点(节奏总纲!T$4:T$113,AK$5:AK$104,$AM91)-求节点(节奏总纲!T$4:T$113,AK$5:AK$104,$AM90)</f>
        <v>9190821.2196572423</v>
      </c>
      <c r="AV91" s="3">
        <v>86</v>
      </c>
      <c r="AW91" s="3">
        <f>'[1]功能-行军令'!S89/节奏总纲!W89</f>
        <v>45.999999999999929</v>
      </c>
      <c r="AX91" s="3">
        <f>'[1]功能-行军令'!T89/节奏总纲!X89</f>
        <v>67.000000000000014</v>
      </c>
      <c r="AY91" s="3">
        <f>'[1]功能-行军令'!U89/节奏总纲!Y89</f>
        <v>90.999999999999972</v>
      </c>
      <c r="AZ91" s="3">
        <f>'[1]功能-行军令'!V89/节奏总纲!Z89</f>
        <v>103</v>
      </c>
      <c r="BA91" s="3">
        <f>'[1]功能-行军令'!W89/节奏总纲!AA89</f>
        <v>102.99999999999993</v>
      </c>
    </row>
    <row r="92" spans="2:53" x14ac:dyDescent="0.15">
      <c r="B92" s="8">
        <v>88</v>
      </c>
      <c r="C92" s="8">
        <f>[1]服务器生态!W109</f>
        <v>218.19314087999999</v>
      </c>
      <c r="D92" s="8">
        <f>[1]服务器生态!X109</f>
        <v>213.66483934444372</v>
      </c>
      <c r="E92" s="8">
        <f>[1]服务器生态!Y109</f>
        <v>17.483328788889601</v>
      </c>
      <c r="F92" s="8">
        <f>[1]服务器生态!Z109</f>
        <v>3.0989939200000007</v>
      </c>
      <c r="G92" s="8">
        <f>[1]服务器生态!AA109</f>
        <v>0.89303039999999978</v>
      </c>
      <c r="H92" s="8">
        <f>[1]服务器生态!AC109</f>
        <v>0.481308399</v>
      </c>
      <c r="I92" s="8">
        <f>[1]服务器生态!AD109</f>
        <v>0.47131949855391997</v>
      </c>
      <c r="J92" s="8">
        <f>[1]服务器生态!AE109</f>
        <v>3.8566166446080005E-2</v>
      </c>
      <c r="K92" s="8">
        <f>[1]服务器生态!AF109</f>
        <v>6.836016000000002E-3</v>
      </c>
      <c r="L92" s="8">
        <f>[1]服务器生态!AG109</f>
        <v>1.9699199999999996E-3</v>
      </c>
      <c r="M92" s="8">
        <f>[2]基础信息!$M91</f>
        <v>100</v>
      </c>
      <c r="N92" s="8">
        <f>[1]服务器生态!$P90</f>
        <v>1</v>
      </c>
      <c r="Q92" s="20">
        <v>88</v>
      </c>
      <c r="R92" s="4">
        <f>'[1]功能-采集'!BS92</f>
        <v>7730266996.3502426</v>
      </c>
      <c r="S92" s="4">
        <f>'[1]功能-采集'!BT92</f>
        <v>6993095011.5449257</v>
      </c>
      <c r="T92" s="4">
        <f>'[1]功能-采集'!BU92</f>
        <v>6127301822.777113</v>
      </c>
      <c r="U92" s="4">
        <f>'[1]功能-采集'!BV92</f>
        <v>5084117972.7067451</v>
      </c>
      <c r="V92" s="4">
        <f>'[1]功能-采集'!BW92</f>
        <v>3480252785.4181433</v>
      </c>
      <c r="X92" s="8">
        <v>88</v>
      </c>
      <c r="Y92" s="4">
        <f>求节点(节奏总纲!P$4:P$113,R$5:R$104,$X92)-求节点(节奏总纲!P$4:P$113,R$5:R$104,$X91)</f>
        <v>12484346.475946188</v>
      </c>
      <c r="Z92" s="4">
        <f>求节点(节奏总纲!Q$4:Q$113,S$5:S$104,$X92)-求节点(节奏总纲!Q$4:Q$113,S$5:S$104,$X91)</f>
        <v>13840763.935086966</v>
      </c>
      <c r="AA92" s="4">
        <f>求节点(节奏总纲!R$4:R$113,T$5:T$104,$X92)-求节点(节奏总纲!R$4:R$113,T$5:T$104,$X91)</f>
        <v>16561792.051040053</v>
      </c>
      <c r="AB92" s="4">
        <f>求节点(节奏总纲!S$4:S$113,U$5:U$104,$X92)-求节点(节奏总纲!S$4:S$113,U$5:U$104,$X91)</f>
        <v>21683059.59536314</v>
      </c>
      <c r="AC92" s="4">
        <f>求节点(节奏总纲!T$4:T$113,V$5:V$104,$X92)-求节点(节奏总纲!T$4:T$113,V$5:V$104,$X91)</f>
        <v>33352535.225253582</v>
      </c>
      <c r="AF92" s="20">
        <v>88</v>
      </c>
      <c r="AG92" s="4">
        <f>'[1]功能-采集'!BX92</f>
        <v>1725267045.4120572</v>
      </c>
      <c r="AH92" s="4">
        <f>'[1]功能-采集'!BY92</f>
        <v>1585051808.3129778</v>
      </c>
      <c r="AI92" s="4">
        <f>'[1]功能-采集'!BZ92</f>
        <v>1441461566.509855</v>
      </c>
      <c r="AJ92" s="4">
        <f>'[1]功能-采集'!CA92</f>
        <v>1312788552.736073</v>
      </c>
      <c r="AK92" s="4">
        <f>'[1]功能-采集'!CB92</f>
        <v>905534817.4826448</v>
      </c>
      <c r="AM92" s="8">
        <v>88</v>
      </c>
      <c r="AN92" s="4">
        <f>求节点(节奏总纲!P$4:P$113,AG$5:AG$104,$AM92)-求节点(节奏总纲!P$4:P$113,AG$5:AG$104,$AM91)</f>
        <v>2924105.2157966942</v>
      </c>
      <c r="AO92" s="4">
        <f>求节点(节奏总纲!Q$4:Q$113,AH$5:AH$104,$AM92)-求节点(节奏总纲!Q$4:Q$113,AH$5:AH$104,$AM91)</f>
        <v>3179661.7891490757</v>
      </c>
      <c r="AP92" s="4">
        <f>求节点(节奏总纲!R$4:R$113,AI$5:AI$104,$AM92)-求节点(节奏总纲!R$4:R$113,AI$5:AI$104,$AM91)</f>
        <v>3730332.1739741564</v>
      </c>
      <c r="AQ92" s="4">
        <f>求节点(节奏总纲!S$4:S$113,AJ$5:AJ$104,$AM92)-求节点(节奏总纲!S$4:S$113,AJ$5:AJ$104,$AM91)</f>
        <v>5460175.2963706255</v>
      </c>
      <c r="AR92" s="4">
        <f>求节点(节奏总纲!T$4:T$113,AK$5:AK$104,$AM92)-求节点(节奏总纲!T$4:T$113,AK$5:AK$104,$AM91)</f>
        <v>9190821.2196573019</v>
      </c>
      <c r="AV92" s="3">
        <v>87</v>
      </c>
      <c r="AW92" s="3">
        <f>'[1]功能-行军令'!S90/节奏总纲!W90</f>
        <v>46.000000000000043</v>
      </c>
      <c r="AX92" s="3">
        <f>'[1]功能-行军令'!T90/节奏总纲!X90</f>
        <v>66.999999999999901</v>
      </c>
      <c r="AY92" s="3">
        <f>'[1]功能-行军令'!U90/节奏总纲!Y90</f>
        <v>91.000000000000057</v>
      </c>
      <c r="AZ92" s="3">
        <f>'[1]功能-行军令'!V90/节奏总纲!Z90</f>
        <v>103.00000000000016</v>
      </c>
      <c r="BA92" s="3">
        <f>'[1]功能-行军令'!W90/节奏总纲!AA90</f>
        <v>103.00000000000027</v>
      </c>
    </row>
    <row r="93" spans="2:53" x14ac:dyDescent="0.15">
      <c r="B93" s="8">
        <v>89</v>
      </c>
      <c r="C93" s="8">
        <f>[1]服务器生态!W110</f>
        <v>217.01090608874998</v>
      </c>
      <c r="D93" s="8">
        <f>[1]服务器生态!X110</f>
        <v>213.23965527704627</v>
      </c>
      <c r="E93" s="8">
        <f>[1]服务器生态!Y110</f>
        <v>17.427641120870401</v>
      </c>
      <c r="F93" s="8">
        <f>[1]服务器生态!Z110</f>
        <v>3.0948145800000009</v>
      </c>
      <c r="G93" s="8">
        <f>[1]服务器生态!AA110</f>
        <v>0.89364959999999993</v>
      </c>
      <c r="H93" s="8">
        <f>[1]服务器生态!AC110</f>
        <v>0.48046695074999995</v>
      </c>
      <c r="I93" s="8">
        <f>[1]服务器生态!AD110</f>
        <v>0.47211731795655998</v>
      </c>
      <c r="J93" s="8">
        <f>[1]服务器生态!AE110</f>
        <v>3.8585183293440004E-2</v>
      </c>
      <c r="K93" s="8">
        <f>[1]服务器生态!AF110</f>
        <v>6.8519880000000016E-3</v>
      </c>
      <c r="L93" s="8">
        <f>[1]服务器生态!AG110</f>
        <v>1.9785599999999999E-3</v>
      </c>
      <c r="M93" s="8">
        <f>[2]基础信息!$M92</f>
        <v>100</v>
      </c>
      <c r="N93" s="8">
        <f>[1]服务器生态!$P91</f>
        <v>1</v>
      </c>
      <c r="Q93" s="20">
        <v>89</v>
      </c>
      <c r="R93" s="4">
        <f>'[1]功能-采集'!BS93</f>
        <v>8524091033.8760242</v>
      </c>
      <c r="S93" s="4">
        <f>'[1]功能-采集'!BT93</f>
        <v>7692800011.1414852</v>
      </c>
      <c r="T93" s="4">
        <f>'[1]功能-采集'!BU93</f>
        <v>6679176164.5238686</v>
      </c>
      <c r="U93" s="4">
        <f>'[1]功能-采集'!BV93</f>
        <v>5540370606.6067829</v>
      </c>
      <c r="V93" s="4">
        <f>'[1]功能-采集'!BW93</f>
        <v>3775276650.0034308</v>
      </c>
      <c r="X93" s="8">
        <v>89</v>
      </c>
      <c r="Y93" s="4">
        <f>求节点(节奏总纲!P$4:P$113,R$5:R$104,$X93)-求节点(节奏总纲!P$4:P$113,R$5:R$104,$X92)</f>
        <v>12484346.475946069</v>
      </c>
      <c r="Z93" s="4">
        <f>求节点(节奏总纲!Q$4:Q$113,S$5:S$104,$X93)-求节点(节奏总纲!Q$4:Q$113,S$5:S$104,$X92)</f>
        <v>13840763.935087085</v>
      </c>
      <c r="AA93" s="4">
        <f>求节点(节奏总纲!R$4:R$113,T$5:T$104,$X93)-求节点(节奏总纲!R$4:R$113,T$5:T$104,$X92)</f>
        <v>16561792.051040053</v>
      </c>
      <c r="AB93" s="4">
        <f>求节点(节奏总纲!S$4:S$113,U$5:U$104,$X93)-求节点(节奏总纲!S$4:S$113,U$5:U$104,$X92)</f>
        <v>21683059.59536314</v>
      </c>
      <c r="AC93" s="4">
        <f>求节点(节奏总纲!T$4:T$113,V$5:V$104,$X93)-求节点(节奏总纲!T$4:T$113,V$5:V$104,$X92)</f>
        <v>33352535.225253582</v>
      </c>
      <c r="AF93" s="20">
        <v>89</v>
      </c>
      <c r="AG93" s="4">
        <f>'[1]功能-采集'!BX93</f>
        <v>1920992530.4724729</v>
      </c>
      <c r="AH93" s="4">
        <f>'[1]功能-采集'!BY93</f>
        <v>1762922057.8008316</v>
      </c>
      <c r="AI93" s="4">
        <f>'[1]功能-采集'!BZ93</f>
        <v>1590488708.4847255</v>
      </c>
      <c r="AJ93" s="4">
        <f>'[1]功能-采集'!CA93</f>
        <v>1446089003.8871064</v>
      </c>
      <c r="AK93" s="4">
        <f>'[1]功能-采集'!CB93</f>
        <v>991733993.9471724</v>
      </c>
      <c r="AM93" s="8">
        <v>89</v>
      </c>
      <c r="AN93" s="4">
        <f>求节点(节奏总纲!P$4:P$113,AG$5:AG$104,$AM93)-求节点(节奏总纲!P$4:P$113,AG$5:AG$104,$AM92)</f>
        <v>2924105.2157967091</v>
      </c>
      <c r="AO93" s="4">
        <f>求节点(节奏总纲!Q$4:Q$113,AH$5:AH$104,$AM93)-求节点(节奏总纲!Q$4:Q$113,AH$5:AH$104,$AM92)</f>
        <v>3179661.7891490757</v>
      </c>
      <c r="AP93" s="4">
        <f>求节点(节奏总纲!R$4:R$113,AI$5:AI$104,$AM93)-求节点(节奏总纲!R$4:R$113,AI$5:AI$104,$AM92)</f>
        <v>3730332.1739741862</v>
      </c>
      <c r="AQ93" s="4">
        <f>求节点(节奏总纲!S$4:S$113,AJ$5:AJ$104,$AM93)-求节点(节奏总纲!S$4:S$113,AJ$5:AJ$104,$AM92)</f>
        <v>5460175.2963706255</v>
      </c>
      <c r="AR93" s="4">
        <f>求节点(节奏总纲!T$4:T$113,AK$5:AK$104,$AM93)-求节点(节奏总纲!T$4:T$113,AK$5:AK$104,$AM92)</f>
        <v>9190821.2196573019</v>
      </c>
      <c r="AV93" s="3">
        <v>88</v>
      </c>
      <c r="AW93" s="3">
        <f>'[1]功能-行军令'!S91/节奏总纲!W91</f>
        <v>45.999999999999943</v>
      </c>
      <c r="AX93" s="3">
        <f>'[1]功能-行军令'!T91/节奏总纲!X91</f>
        <v>66.999999999999986</v>
      </c>
      <c r="AY93" s="3">
        <f>'[1]功能-行军令'!U91/节奏总纲!Y91</f>
        <v>91.000000000000071</v>
      </c>
      <c r="AZ93" s="3">
        <f>'[1]功能-行军令'!V91/节奏总纲!Z91</f>
        <v>102.99999999999994</v>
      </c>
      <c r="BA93" s="3">
        <f>'[1]功能-行军令'!W91/节奏总纲!AA91</f>
        <v>102.99999999999977</v>
      </c>
    </row>
    <row r="94" spans="2:53" x14ac:dyDescent="0.15">
      <c r="B94" s="8">
        <v>90</v>
      </c>
      <c r="C94" s="8">
        <f>[1]服务器生态!W111</f>
        <v>215.83147612499999</v>
      </c>
      <c r="D94" s="8">
        <f>[1]服务器生态!X111</f>
        <v>212.81181181163998</v>
      </c>
      <c r="E94" s="8">
        <f>[1]服务器生态!Y111</f>
        <v>17.371890063360002</v>
      </c>
      <c r="F94" s="8">
        <f>[1]服务器生态!Z111</f>
        <v>3.0905820000000008</v>
      </c>
      <c r="G94" s="8">
        <f>[1]服务器生态!AA111</f>
        <v>0.89423999999999992</v>
      </c>
      <c r="H94" s="8">
        <f>[1]服务器生态!AC111</f>
        <v>0.47962550249999997</v>
      </c>
      <c r="I94" s="8">
        <f>[1]服务器生态!AD111</f>
        <v>0.47291513735919999</v>
      </c>
      <c r="J94" s="8">
        <f>[1]服务器生态!AE111</f>
        <v>3.8604200140800002E-2</v>
      </c>
      <c r="K94" s="8">
        <f>[1]服务器生态!AF111</f>
        <v>6.8679600000000019E-3</v>
      </c>
      <c r="L94" s="8">
        <f>[1]服务器生态!AG111</f>
        <v>1.9871999999999997E-3</v>
      </c>
      <c r="M94" s="8">
        <f>[2]基础信息!$M93</f>
        <v>100</v>
      </c>
      <c r="N94" s="8">
        <f>[1]服务器生态!$P92</f>
        <v>1</v>
      </c>
      <c r="Q94" s="20">
        <v>90</v>
      </c>
      <c r="R94" s="4">
        <f>'[1]功能-采集'!BS94</f>
        <v>9391290081.7449455</v>
      </c>
      <c r="S94" s="4">
        <f>'[1]功能-采集'!BT94</f>
        <v>8388971234.1454411</v>
      </c>
      <c r="T94" s="4">
        <f>'[1]功能-采集'!BU94</f>
        <v>7294532681.3333797</v>
      </c>
      <c r="U94" s="4">
        <f>'[1]功能-采集'!BV94</f>
        <v>6012869269.3534641</v>
      </c>
      <c r="V94" s="4">
        <f>'[1]功能-采集'!BW94</f>
        <v>4092477016.421638</v>
      </c>
      <c r="X94" s="8">
        <v>90</v>
      </c>
      <c r="Y94" s="4">
        <f>求节点(节奏总纲!P$4:P$113,R$5:R$104,$X94)-求节点(节奏总纲!P$4:P$113,R$5:R$104,$X93)</f>
        <v>12662931.733768225</v>
      </c>
      <c r="Z94" s="4">
        <f>求节点(节奏总纲!Q$4:Q$113,S$5:S$104,$X94)-求节点(节奏总纲!Q$4:Q$113,S$5:S$104,$X93)</f>
        <v>14066317.065003753</v>
      </c>
      <c r="AA94" s="4">
        <f>求节点(节奏总纲!R$4:R$113,T$5:T$104,$X94)-求节点(节奏总纲!R$4:R$113,T$5:T$104,$X93)</f>
        <v>16561792.051040053</v>
      </c>
      <c r="AB94" s="4">
        <f>求节点(节奏总纲!S$4:S$113,U$5:U$104,$X94)-求节点(节奏总纲!S$4:S$113,U$5:U$104,$X93)</f>
        <v>21683059.59536314</v>
      </c>
      <c r="AC94" s="4">
        <f>求节点(节奏总纲!T$4:T$113,V$5:V$104,$X94)-求节点(节奏总纲!T$4:T$113,V$5:V$104,$X93)</f>
        <v>35882924.687928677</v>
      </c>
      <c r="AF94" s="20">
        <v>90</v>
      </c>
      <c r="AG94" s="4">
        <f>'[1]功能-采集'!BX94</f>
        <v>2137124376.5765772</v>
      </c>
      <c r="AH94" s="4">
        <f>'[1]功能-采集'!BY94</f>
        <v>1941945319.333993</v>
      </c>
      <c r="AI94" s="4">
        <f>'[1]功能-采集'!BZ94</f>
        <v>1758949982.6599481</v>
      </c>
      <c r="AJ94" s="4">
        <f>'[1]功能-采集'!CA94</f>
        <v>1584998650.8893709</v>
      </c>
      <c r="AK94" s="4">
        <f>'[1]功能-采集'!CB94</f>
        <v>1084991836.0574911</v>
      </c>
      <c r="AM94" s="8">
        <v>90</v>
      </c>
      <c r="AN94" s="4">
        <f>求节点(节奏总纲!P$4:P$113,AG$5:AG$104,$AM94)-求节点(节奏总纲!P$4:P$113,AG$5:AG$104,$AM93)</f>
        <v>2959703.916990608</v>
      </c>
      <c r="AO94" s="4">
        <f>求节点(节奏总纲!Q$4:Q$113,AH$5:AH$104,$AM94)-求节点(节奏总纲!Q$4:Q$113,AH$5:AH$104,$AM93)</f>
        <v>3221865.6537094414</v>
      </c>
      <c r="AP94" s="4">
        <f>求节点(节奏总纲!R$4:R$113,AI$5:AI$104,$AM94)-求节点(节奏总纲!R$4:R$113,AI$5:AI$104,$AM93)</f>
        <v>3730332.1739741564</v>
      </c>
      <c r="AQ94" s="4">
        <f>求节点(节奏总纲!S$4:S$113,AJ$5:AJ$104,$AM94)-求节点(节奏总纲!S$4:S$113,AJ$5:AJ$104,$AM93)</f>
        <v>5460175.2963706255</v>
      </c>
      <c r="AR94" s="4">
        <f>求节点(节奏总纲!T$4:T$113,AK$5:AK$104,$AM94)-求节点(节奏总纲!T$4:T$113,AK$5:AK$104,$AM93)</f>
        <v>10086434.611346602</v>
      </c>
      <c r="AV94" s="3">
        <v>89</v>
      </c>
      <c r="AW94" s="3">
        <f>'[1]功能-行军令'!S92/节奏总纲!W92</f>
        <v>46.000000000000007</v>
      </c>
      <c r="AX94" s="3">
        <f>'[1]功能-行军令'!T92/节奏总纲!X92</f>
        <v>67.000000000000099</v>
      </c>
      <c r="AY94" s="3">
        <f>'[1]功能-行军令'!U92/节奏总纲!Y92</f>
        <v>91.000000000000043</v>
      </c>
      <c r="AZ94" s="3">
        <f>'[1]功能-行军令'!V92/节奏总纲!Z92</f>
        <v>103.00000000000001</v>
      </c>
      <c r="BA94" s="3">
        <f>'[1]功能-行军令'!W92/节奏总纲!AA92</f>
        <v>102.99999999999999</v>
      </c>
    </row>
    <row r="95" spans="2:53" x14ac:dyDescent="0.15">
      <c r="B95" s="8">
        <v>91</v>
      </c>
      <c r="C95" s="8">
        <f>[1]服务器生态!W112</f>
        <v>214.23272445000001</v>
      </c>
      <c r="D95" s="8">
        <f>[1]服务器生态!X112</f>
        <v>211.23542802044267</v>
      </c>
      <c r="E95" s="8">
        <f>[1]服务器生态!Y112</f>
        <v>17.243209396224003</v>
      </c>
      <c r="F95" s="8">
        <f>[1]服务器生态!Z112</f>
        <v>3.0676888000000009</v>
      </c>
      <c r="G95" s="8">
        <f>[1]服务器生态!AA112</f>
        <v>0.88761599999999996</v>
      </c>
      <c r="H95" s="8">
        <f>[1]服务器生态!AC112</f>
        <v>0.47962550249999997</v>
      </c>
      <c r="I95" s="8">
        <f>[1]服务器生态!AD112</f>
        <v>0.47291513735919999</v>
      </c>
      <c r="J95" s="8">
        <f>[1]服务器生态!AE112</f>
        <v>3.8604200140800002E-2</v>
      </c>
      <c r="K95" s="8">
        <f>[1]服务器生态!AF112</f>
        <v>6.8679600000000019E-3</v>
      </c>
      <c r="L95" s="8">
        <f>[1]服务器生态!AG112</f>
        <v>1.9871999999999997E-3</v>
      </c>
      <c r="M95" s="8">
        <f>[2]基础信息!$M94</f>
        <v>100</v>
      </c>
      <c r="N95" s="8">
        <f>[1]服务器生态!$P93</f>
        <v>1</v>
      </c>
      <c r="Q95" s="20">
        <v>91</v>
      </c>
      <c r="R95" s="4">
        <f>'[1]功能-采集'!BS95</f>
        <v>10509436313.714863</v>
      </c>
      <c r="S95" s="4">
        <f>'[1]功能-采集'!BT95</f>
        <v>9390992387.2864323</v>
      </c>
      <c r="T95" s="4">
        <f>'[1]功能-采集'!BU95</f>
        <v>8132121966.7227602</v>
      </c>
      <c r="U95" s="4">
        <f>'[1]功能-采集'!BV95</f>
        <v>6701881397.1042166</v>
      </c>
      <c r="V95" s="4">
        <f>'[1]功能-采集'!BW95</f>
        <v>4548130118.8080597</v>
      </c>
      <c r="X95" s="8">
        <v>91</v>
      </c>
      <c r="Y95" s="4">
        <f>求节点(节奏总纲!P$4:P$113,R$5:R$104,$X95)-求节点(节奏总纲!P$4:P$113,R$5:R$104,$X94)</f>
        <v>12848559.406907201</v>
      </c>
      <c r="Z95" s="4">
        <f>求节点(节奏总纲!Q$4:Q$113,S$5:S$104,$X95)-求节点(节奏总纲!Q$4:Q$113,S$5:S$104,$X94)</f>
        <v>14265663.831655502</v>
      </c>
      <c r="AA95" s="4">
        <f>求节点(节奏总纲!R$4:R$113,T$5:T$104,$X95)-求节点(节奏总纲!R$4:R$113,T$5:T$104,$X94)</f>
        <v>16995126.666085005</v>
      </c>
      <c r="AB95" s="4">
        <f>求节点(节奏总纲!S$4:S$113,U$5:U$104,$X95)-求节点(节奏总纲!S$4:S$113,U$5:U$104,$X94)</f>
        <v>21683059.59536314</v>
      </c>
      <c r="AC95" s="4">
        <f>求节点(节奏总纲!T$4:T$113,V$5:V$104,$X95)-求节点(节奏总纲!T$4:T$113,V$5:V$104,$X94)</f>
        <v>36490832.016885281</v>
      </c>
      <c r="AF95" s="20">
        <v>91</v>
      </c>
      <c r="AG95" s="4">
        <f>'[1]功能-采集'!BX95</f>
        <v>2418490215.6068139</v>
      </c>
      <c r="AH95" s="4">
        <f>'[1]功能-采集'!BY95</f>
        <v>2202633966.0852261</v>
      </c>
      <c r="AI95" s="4">
        <f>'[1]功能-采集'!BZ95</f>
        <v>1991213018.3472843</v>
      </c>
      <c r="AJ95" s="4">
        <f>'[1]功能-采集'!CA95</f>
        <v>1788535866.7481308</v>
      </c>
      <c r="AK95" s="4">
        <f>'[1]功能-采集'!CB95</f>
        <v>1219600312.8160393</v>
      </c>
      <c r="AM95" s="8">
        <v>91</v>
      </c>
      <c r="AN95" s="4">
        <f>求节点(节奏总纲!P$4:P$113,AG$5:AG$104,$AM95)-求节点(节奏总纲!P$4:P$113,AG$5:AG$104,$AM94)</f>
        <v>2996706.4341635406</v>
      </c>
      <c r="AO95" s="4">
        <f>求节点(节奏总纲!Q$4:Q$113,AH$5:AH$104,$AM95)-求节点(节奏总纲!Q$4:Q$113,AH$5:AH$104,$AM94)</f>
        <v>3259165.9737866521</v>
      </c>
      <c r="AP95" s="4">
        <f>求节点(节奏总纲!R$4:R$113,AI$5:AI$104,$AM95)-求节点(节奏总纲!R$4:R$113,AI$5:AI$104,$AM94)</f>
        <v>3829344.5389651656</v>
      </c>
      <c r="AQ95" s="4">
        <f>求节点(节奏总纲!S$4:S$113,AJ$5:AJ$104,$AM95)-求节点(节奏总纲!S$4:S$113,AJ$5:AJ$104,$AM94)</f>
        <v>5460175.2963706255</v>
      </c>
      <c r="AR95" s="4">
        <f>求节点(节奏总纲!T$4:T$113,AK$5:AK$104,$AM95)-求节点(节奏总纲!T$4:T$113,AK$5:AK$104,$AM94)</f>
        <v>10301599.096004486</v>
      </c>
      <c r="AV95" s="3">
        <v>90</v>
      </c>
      <c r="AW95" s="3">
        <f>'[1]功能-行军令'!S93/节奏总纲!W93</f>
        <v>46.000000000000021</v>
      </c>
      <c r="AX95" s="3">
        <f>'[1]功能-行军令'!T93/节奏总纲!X93</f>
        <v>66.999999999999886</v>
      </c>
      <c r="AY95" s="3">
        <f>'[1]功能-行军令'!U93/节奏总纲!Y93</f>
        <v>90.999999999999929</v>
      </c>
      <c r="AZ95" s="3">
        <f>'[1]功能-行军令'!V93/节奏总纲!Z93</f>
        <v>102.99999999999986</v>
      </c>
      <c r="BA95" s="3">
        <f>'[1]功能-行军令'!W93/节奏总纲!AA93</f>
        <v>103</v>
      </c>
    </row>
    <row r="96" spans="2:53" x14ac:dyDescent="0.15">
      <c r="B96" s="8">
        <v>92</v>
      </c>
      <c r="C96" s="8">
        <f>[1]服务器生态!W113</f>
        <v>212.63397277499999</v>
      </c>
      <c r="D96" s="8">
        <f>[1]服务器生态!X113</f>
        <v>209.65904422924532</v>
      </c>
      <c r="E96" s="8">
        <f>[1]服务器生态!Y113</f>
        <v>17.114528729088001</v>
      </c>
      <c r="F96" s="8">
        <f>[1]服务器生态!Z113</f>
        <v>3.0447956000000009</v>
      </c>
      <c r="G96" s="8">
        <f>[1]服务器生态!AA113</f>
        <v>0.88099199999999989</v>
      </c>
      <c r="H96" s="8">
        <f>[1]服务器生态!AC113</f>
        <v>0.47962550249999997</v>
      </c>
      <c r="I96" s="8">
        <f>[1]服务器生态!AD113</f>
        <v>0.47291513735919999</v>
      </c>
      <c r="J96" s="8">
        <f>[1]服务器生态!AE113</f>
        <v>3.8604200140800002E-2</v>
      </c>
      <c r="K96" s="8">
        <f>[1]服务器生态!AF113</f>
        <v>6.8679600000000019E-3</v>
      </c>
      <c r="L96" s="8">
        <f>[1]服务器生态!AG113</f>
        <v>1.9871999999999997E-3</v>
      </c>
      <c r="M96" s="8">
        <f>[2]基础信息!$M95</f>
        <v>100</v>
      </c>
      <c r="N96" s="8">
        <f>[1]服务器生态!$P94</f>
        <v>1</v>
      </c>
      <c r="Q96" s="20">
        <v>92</v>
      </c>
      <c r="R96" s="4">
        <f>'[1]功能-采集'!BS96</f>
        <v>11911334721.726797</v>
      </c>
      <c r="S96" s="4">
        <f>'[1]功能-采集'!BT96</f>
        <v>10606238455.695894</v>
      </c>
      <c r="T96" s="4">
        <f>'[1]功能-采集'!BU96</f>
        <v>9208857229.073494</v>
      </c>
      <c r="U96" s="4">
        <f>'[1]功能-采集'!BV96</f>
        <v>7561453732.1283398</v>
      </c>
      <c r="V96" s="4">
        <f>'[1]功能-采集'!BW96</f>
        <v>5099068371.0356436</v>
      </c>
      <c r="X96" s="8">
        <v>92</v>
      </c>
      <c r="Y96" s="4">
        <f>求节点(节奏总纲!P$4:P$113,R$5:R$104,$X96)-求节点(节奏总纲!P$4:P$113,R$5:R$104,$X95)</f>
        <v>12848559.406907082</v>
      </c>
      <c r="Z96" s="4">
        <f>求节点(节奏总纲!Q$4:Q$113,S$5:S$104,$X96)-求节点(节奏总纲!Q$4:Q$113,S$5:S$104,$X95)</f>
        <v>14265663.831655622</v>
      </c>
      <c r="AA96" s="4">
        <f>求节点(节奏总纲!R$4:R$113,T$5:T$104,$X96)-求节点(节奏总纲!R$4:R$113,T$5:T$104,$X95)</f>
        <v>17046777.630273223</v>
      </c>
      <c r="AB96" s="4">
        <f>求节点(节奏总纲!S$4:S$113,U$5:U$104,$X96)-求节点(节奏总纲!S$4:S$113,U$5:U$104,$X95)</f>
        <v>21683059.59536314</v>
      </c>
      <c r="AC96" s="4">
        <f>求节点(节奏总纲!T$4:T$113,V$5:V$104,$X96)-求节点(节奏总纲!T$4:T$113,V$5:V$104,$X95)</f>
        <v>36490832.016885757</v>
      </c>
      <c r="AF96" s="20">
        <v>92</v>
      </c>
      <c r="AG96" s="4">
        <f>'[1]功能-采集'!BX96</f>
        <v>2774865275.9263964</v>
      </c>
      <c r="AH96" s="4">
        <f>'[1]功能-采集'!BY96</f>
        <v>2522672580.0503302</v>
      </c>
      <c r="AI96" s="4">
        <f>'[1]功能-采集'!BZ96</f>
        <v>2293866122.2200899</v>
      </c>
      <c r="AJ96" s="4">
        <f>'[1]功能-采集'!CA96</f>
        <v>2043752155.0546899</v>
      </c>
      <c r="AK96" s="4">
        <f>'[1]功能-采集'!CB96</f>
        <v>1383187770.8576186</v>
      </c>
      <c r="AM96" s="8">
        <v>92</v>
      </c>
      <c r="AN96" s="4">
        <f>求节点(节奏总纲!P$4:P$113,AG$5:AG$104,$AM96)-求节点(节奏总纲!P$4:P$113,AG$5:AG$104,$AM95)</f>
        <v>2996706.4341635406</v>
      </c>
      <c r="AO96" s="4">
        <f>求节点(节奏总纲!Q$4:Q$113,AH$5:AH$104,$AM96)-求节点(节奏总纲!Q$4:Q$113,AH$5:AH$104,$AM95)</f>
        <v>3259165.9737866521</v>
      </c>
      <c r="AP96" s="4">
        <f>求节点(节奏总纲!R$4:R$113,AI$5:AI$104,$AM96)-求节点(节奏总纲!R$4:R$113,AI$5:AI$104,$AM95)</f>
        <v>3841146.236638993</v>
      </c>
      <c r="AQ96" s="4">
        <f>求节点(节奏总纲!S$4:S$113,AJ$5:AJ$104,$AM96)-求节点(节奏总纲!S$4:S$113,AJ$5:AJ$104,$AM95)</f>
        <v>5460175.2963705659</v>
      </c>
      <c r="AR96" s="4">
        <f>求节点(节奏总纲!T$4:T$113,AK$5:AK$104,$AM96)-求节点(节奏总纲!T$4:T$113,AK$5:AK$104,$AM95)</f>
        <v>10301599.096004605</v>
      </c>
      <c r="AV96" s="3">
        <v>91</v>
      </c>
      <c r="AW96" s="3">
        <f>'[1]功能-行军令'!S94/节奏总纲!W94</f>
        <v>46.000000000000021</v>
      </c>
      <c r="AX96" s="3">
        <f>'[1]功能-行军令'!T94/节奏总纲!X94</f>
        <v>67.000000000000014</v>
      </c>
      <c r="AY96" s="3">
        <f>'[1]功能-行军令'!U94/节奏总纲!Y94</f>
        <v>90.999999999999986</v>
      </c>
      <c r="AZ96" s="3">
        <f>'[1]功能-行军令'!V94/节奏总纲!Z94</f>
        <v>103.00000000000011</v>
      </c>
      <c r="BA96" s="3">
        <f>'[1]功能-行军令'!W94/节奏总纲!AA94</f>
        <v>103.00000000000018</v>
      </c>
    </row>
    <row r="97" spans="2:53" x14ac:dyDescent="0.15">
      <c r="B97" s="8">
        <v>93</v>
      </c>
      <c r="C97" s="8">
        <f>[1]服务器生态!W114</f>
        <v>211.03522109999997</v>
      </c>
      <c r="D97" s="8">
        <f>[1]服务器生态!X114</f>
        <v>208.08266043804798</v>
      </c>
      <c r="E97" s="8">
        <f>[1]服务器生态!Y114</f>
        <v>16.985848061952002</v>
      </c>
      <c r="F97" s="8">
        <f>[1]服务器生态!Z114</f>
        <v>3.021902400000001</v>
      </c>
      <c r="G97" s="8">
        <f>[1]服务器生态!AA114</f>
        <v>0.87436799999999992</v>
      </c>
      <c r="H97" s="8">
        <f>[1]服务器生态!AC114</f>
        <v>0.47962550249999997</v>
      </c>
      <c r="I97" s="8">
        <f>[1]服务器生态!AD114</f>
        <v>0.47291513735919999</v>
      </c>
      <c r="J97" s="8">
        <f>[1]服务器生态!AE114</f>
        <v>3.8604200140800002E-2</v>
      </c>
      <c r="K97" s="8">
        <f>[1]服务器生态!AF114</f>
        <v>6.8679600000000019E-3</v>
      </c>
      <c r="L97" s="8">
        <f>[1]服务器生态!AG114</f>
        <v>1.9871999999999997E-3</v>
      </c>
      <c r="M97" s="8">
        <f>[2]基础信息!$M96</f>
        <v>100</v>
      </c>
      <c r="N97" s="8">
        <f>[1]服务器生态!$P95</f>
        <v>1</v>
      </c>
      <c r="Q97" s="20">
        <v>93</v>
      </c>
      <c r="R97" s="4">
        <f>'[1]功能-采集'!BS97</f>
        <v>13633623979.114862</v>
      </c>
      <c r="S97" s="4">
        <f>'[1]功能-采集'!BT97</f>
        <v>12144722415.051487</v>
      </c>
      <c r="T97" s="4">
        <f>'[1]功能-采集'!BU97</f>
        <v>10532728717.965282</v>
      </c>
      <c r="U97" s="4">
        <f>'[1]功能-采集'!BV97</f>
        <v>8595612490.6784115</v>
      </c>
      <c r="V97" s="4">
        <f>'[1]功能-采集'!BW97</f>
        <v>5790123370.3688478</v>
      </c>
      <c r="X97" s="8">
        <v>93</v>
      </c>
      <c r="Y97" s="4">
        <f>求节点(节奏总纲!P$4:P$113,R$5:R$104,$X97)-求节点(节奏总纲!P$4:P$113,R$5:R$104,$X96)</f>
        <v>12848559.406907201</v>
      </c>
      <c r="Z97" s="4">
        <f>求节点(节奏总纲!Q$4:Q$113,S$5:S$104,$X97)-求节点(节奏总纲!Q$4:Q$113,S$5:S$104,$X96)</f>
        <v>14265663.831655502</v>
      </c>
      <c r="AA97" s="4">
        <f>求节点(节奏总纲!R$4:R$113,T$5:T$104,$X97)-求节点(节奏总纲!R$4:R$113,T$5:T$104,$X96)</f>
        <v>17046777.630273223</v>
      </c>
      <c r="AB97" s="4">
        <f>求节点(节奏总纲!S$4:S$113,U$5:U$104,$X97)-求节点(节奏总纲!S$4:S$113,U$5:U$104,$X96)</f>
        <v>21683059.59536314</v>
      </c>
      <c r="AC97" s="4">
        <f>求节点(节奏总纲!T$4:T$113,V$5:V$104,$X97)-求节点(节奏总纲!T$4:T$113,V$5:V$104,$X96)</f>
        <v>36490832.016885757</v>
      </c>
      <c r="AF97" s="20">
        <v>93</v>
      </c>
      <c r="AG97" s="4">
        <f>'[1]功能-采集'!BX97</f>
        <v>3217449913.2802076</v>
      </c>
      <c r="AH97" s="4">
        <f>'[1]功能-采集'!BY97</f>
        <v>2933197451.9549661</v>
      </c>
      <c r="AI97" s="4">
        <f>'[1]功能-采集'!BZ97</f>
        <v>2671366504.3477373</v>
      </c>
      <c r="AJ97" s="4">
        <f>'[1]功能-采集'!CA97</f>
        <v>2352470838.7084613</v>
      </c>
      <c r="AK97" s="4">
        <f>'[1]功能-采集'!CB97</f>
        <v>1589492617.4611676</v>
      </c>
      <c r="AM97" s="8">
        <v>93</v>
      </c>
      <c r="AN97" s="4">
        <f>求节点(节奏总纲!P$4:P$113,AG$5:AG$104,$AM97)-求节点(节奏总纲!P$4:P$113,AG$5:AG$104,$AM96)</f>
        <v>2996706.4341635406</v>
      </c>
      <c r="AO97" s="4">
        <f>求节点(节奏总纲!Q$4:Q$113,AH$5:AH$104,$AM97)-求节点(节奏总纲!Q$4:Q$113,AH$5:AH$104,$AM96)</f>
        <v>3259165.9737866521</v>
      </c>
      <c r="AP97" s="4">
        <f>求节点(节奏总纲!R$4:R$113,AI$5:AI$104,$AM97)-求节点(节奏总纲!R$4:R$113,AI$5:AI$104,$AM96)</f>
        <v>3841146.236638993</v>
      </c>
      <c r="AQ97" s="4">
        <f>求节点(节奏总纲!S$4:S$113,AJ$5:AJ$104,$AM97)-求节点(节奏总纲!S$4:S$113,AJ$5:AJ$104,$AM96)</f>
        <v>5460175.2963706255</v>
      </c>
      <c r="AR97" s="4">
        <f>求节点(节奏总纲!T$4:T$113,AK$5:AK$104,$AM97)-求节点(节奏总纲!T$4:T$113,AK$5:AK$104,$AM96)</f>
        <v>10301599.096004486</v>
      </c>
      <c r="AV97" s="3">
        <v>92</v>
      </c>
      <c r="AW97" s="3">
        <f>'[1]功能-行军令'!S95/节奏总纲!W95</f>
        <v>45.999999999999979</v>
      </c>
      <c r="AX97" s="3">
        <f>'[1]功能-行军令'!T95/节奏总纲!X95</f>
        <v>66.999999999999915</v>
      </c>
      <c r="AY97" s="3">
        <f>'[1]功能-行军令'!U95/节奏总纲!Y95</f>
        <v>91</v>
      </c>
      <c r="AZ97" s="3">
        <f>'[1]功能-行军令'!V95/节奏总纲!Z95</f>
        <v>102.99999999999991</v>
      </c>
      <c r="BA97" s="3">
        <f>'[1]功能-行军令'!W95/节奏总纲!AA95</f>
        <v>102.99999999999986</v>
      </c>
    </row>
    <row r="98" spans="2:53" x14ac:dyDescent="0.15">
      <c r="B98" s="8">
        <v>94</v>
      </c>
      <c r="C98" s="8">
        <f>[1]服务器生态!W115</f>
        <v>209.43646942499998</v>
      </c>
      <c r="D98" s="8">
        <f>[1]服务器生态!X115</f>
        <v>206.50627664685067</v>
      </c>
      <c r="E98" s="8">
        <f>[1]服务器生态!Y115</f>
        <v>16.857167394816003</v>
      </c>
      <c r="F98" s="8">
        <f>[1]服务器生态!Z115</f>
        <v>2.999009200000001</v>
      </c>
      <c r="G98" s="8">
        <f>[1]服务器生态!AA115</f>
        <v>0.86774399999999996</v>
      </c>
      <c r="H98" s="8">
        <f>[1]服务器生态!AC115</f>
        <v>0.47962550249999997</v>
      </c>
      <c r="I98" s="8">
        <f>[1]服务器生态!AD115</f>
        <v>0.47291513735919999</v>
      </c>
      <c r="J98" s="8">
        <f>[1]服务器生态!AE115</f>
        <v>3.8604200140800002E-2</v>
      </c>
      <c r="K98" s="8">
        <f>[1]服务器生态!AF115</f>
        <v>6.8679600000000019E-3</v>
      </c>
      <c r="L98" s="8">
        <f>[1]服务器生态!AG115</f>
        <v>1.9871999999999997E-3</v>
      </c>
      <c r="M98" s="8">
        <f>[2]基础信息!$M97</f>
        <v>100</v>
      </c>
      <c r="N98" s="8">
        <f>[1]服务器生态!$P96</f>
        <v>1</v>
      </c>
      <c r="Q98" s="20">
        <v>94</v>
      </c>
      <c r="R98" s="4">
        <f>'[1]功能-采集'!BS98</f>
        <v>15716290152.155272</v>
      </c>
      <c r="S98" s="4">
        <f>'[1]功能-采集'!BT98</f>
        <v>13974437981.563873</v>
      </c>
      <c r="T98" s="4">
        <f>'[1]功能-采集'!BU98</f>
        <v>12124478817.151342</v>
      </c>
      <c r="U98" s="4">
        <f>'[1]功能-采集'!BV98</f>
        <v>9830451709.4543667</v>
      </c>
      <c r="V98" s="4">
        <f>'[1]功能-采集'!BW98</f>
        <v>6610270107.2326651</v>
      </c>
      <c r="X98" s="8">
        <v>94</v>
      </c>
      <c r="Y98" s="4">
        <f>求节点(节奏总纲!P$4:P$113,R$5:R$104,$X98)-求节点(节奏总纲!P$4:P$113,R$5:R$104,$X97)</f>
        <v>12848559.406907201</v>
      </c>
      <c r="Z98" s="4">
        <f>求节点(节奏总纲!Q$4:Q$113,S$5:S$104,$X98)-求节点(节奏总纲!Q$4:Q$113,S$5:S$104,$X97)</f>
        <v>14265663.831655622</v>
      </c>
      <c r="AA98" s="4">
        <f>求节点(节奏总纲!R$4:R$113,T$5:T$104,$X98)-求节点(节奏总纲!R$4:R$113,T$5:T$104,$X97)</f>
        <v>17046777.630273342</v>
      </c>
      <c r="AB98" s="4">
        <f>求节点(节奏总纲!S$4:S$113,U$5:U$104,$X98)-求节点(节奏总纲!S$4:S$113,U$5:U$104,$X97)</f>
        <v>22145692.531853914</v>
      </c>
      <c r="AC98" s="4">
        <f>求节点(节奏总纲!T$4:T$113,V$5:V$104,$X98)-求节点(节奏总纲!T$4:T$113,V$5:V$104,$X97)</f>
        <v>36490832.016885757</v>
      </c>
      <c r="AF98" s="20">
        <v>94</v>
      </c>
      <c r="AG98" s="4">
        <f>'[1]功能-采集'!BX98</f>
        <v>3758344731.9823966</v>
      </c>
      <c r="AH98" s="4">
        <f>'[1]功能-采集'!BY98</f>
        <v>3427852335.0939894</v>
      </c>
      <c r="AI98" s="4">
        <f>'[1]功能-采集'!BZ98</f>
        <v>3131652513.7873874</v>
      </c>
      <c r="AJ98" s="4">
        <f>'[1]功能-采集'!CA98</f>
        <v>2723055612.5566726</v>
      </c>
      <c r="AK98" s="4">
        <f>'[1]功能-采集'!CB98</f>
        <v>1835636947.8326921</v>
      </c>
      <c r="AM98" s="8">
        <v>94</v>
      </c>
      <c r="AN98" s="4">
        <f>求节点(节奏总纲!P$4:P$113,AG$5:AG$104,$AM98)-求节点(节奏总纲!P$4:P$113,AG$5:AG$104,$AM97)</f>
        <v>2996706.4341635406</v>
      </c>
      <c r="AO98" s="4">
        <f>求节点(节奏总纲!Q$4:Q$113,AH$5:AH$104,$AM98)-求节点(节奏总纲!Q$4:Q$113,AH$5:AH$104,$AM97)</f>
        <v>3259165.9737866521</v>
      </c>
      <c r="AP98" s="4">
        <f>求节点(节奏总纲!R$4:R$113,AI$5:AI$104,$AM98)-求节点(节奏总纲!R$4:R$113,AI$5:AI$104,$AM97)</f>
        <v>3841146.2366389632</v>
      </c>
      <c r="AQ98" s="4">
        <f>求节点(节奏总纲!S$4:S$113,AJ$5:AJ$104,$AM98)-求节点(节奏总纲!S$4:S$113,AJ$5:AJ$104,$AM97)</f>
        <v>5605355.6977126002</v>
      </c>
      <c r="AR98" s="4">
        <f>求节点(节奏总纲!T$4:T$113,AK$5:AK$104,$AM98)-求节点(节奏总纲!T$4:T$113,AK$5:AK$104,$AM97)</f>
        <v>10301599.096004486</v>
      </c>
      <c r="AV98" s="3">
        <v>93</v>
      </c>
      <c r="AW98" s="3">
        <f>'[1]功能-行军令'!S96/节奏总纲!W96</f>
        <v>46.000000000000043</v>
      </c>
      <c r="AX98" s="3">
        <f>'[1]功能-行军令'!T96/节奏总纲!X96</f>
        <v>67.000000000000142</v>
      </c>
      <c r="AY98" s="3">
        <f>'[1]功能-行军令'!U96/节奏总纲!Y96</f>
        <v>90.999999999999972</v>
      </c>
      <c r="AZ98" s="3">
        <f>'[1]功能-行军令'!V96/节奏总纲!Z96</f>
        <v>102.99999999999997</v>
      </c>
      <c r="BA98" s="3">
        <f>'[1]功能-行军令'!W96/节奏总纲!AA96</f>
        <v>103.00000000000001</v>
      </c>
    </row>
    <row r="99" spans="2:53" x14ac:dyDescent="0.15">
      <c r="B99" s="8">
        <v>95</v>
      </c>
      <c r="C99" s="8">
        <f>[1]服务器生态!W116</f>
        <v>207.83771775</v>
      </c>
      <c r="D99" s="8">
        <f>[1]服务器生态!X116</f>
        <v>204.92989285565335</v>
      </c>
      <c r="E99" s="8">
        <f>[1]服务器生态!Y116</f>
        <v>16.728486727680004</v>
      </c>
      <c r="F99" s="8">
        <f>[1]服务器生态!Z116</f>
        <v>2.9761160000000011</v>
      </c>
      <c r="G99" s="8">
        <f>[1]服务器生态!AA116</f>
        <v>0.86112</v>
      </c>
      <c r="H99" s="8">
        <f>[1]服务器生态!AC116</f>
        <v>0.47962550249999997</v>
      </c>
      <c r="I99" s="8">
        <f>[1]服务器生态!AD116</f>
        <v>0.47291513735919999</v>
      </c>
      <c r="J99" s="8">
        <f>[1]服务器生态!AE116</f>
        <v>3.8604200140800002E-2</v>
      </c>
      <c r="K99" s="8">
        <f>[1]服务器生态!AF116</f>
        <v>6.8679600000000019E-3</v>
      </c>
      <c r="L99" s="8">
        <f>[1]服务器生态!AG116</f>
        <v>1.9871999999999997E-3</v>
      </c>
      <c r="M99" s="8">
        <f>[2]基础信息!$M98</f>
        <v>100</v>
      </c>
      <c r="N99" s="8">
        <f>[1]服务器生态!$P97</f>
        <v>1</v>
      </c>
      <c r="Q99" s="20">
        <v>95</v>
      </c>
      <c r="R99" s="4">
        <f>'[1]功能-采集'!BS99</f>
        <v>18205574830.146103</v>
      </c>
      <c r="S99" s="4">
        <f>'[1]功能-采集'!BT99</f>
        <v>16226504684.932104</v>
      </c>
      <c r="T99" s="4">
        <f>'[1]功能-采集'!BU99</f>
        <v>13991980485.426785</v>
      </c>
      <c r="U99" s="4">
        <f>'[1]功能-采集'!BV99</f>
        <v>11299993309.28618</v>
      </c>
      <c r="V99" s="4">
        <f>'[1]功能-采集'!BW99</f>
        <v>7675605643.5840712</v>
      </c>
      <c r="X99" s="8">
        <v>95</v>
      </c>
      <c r="Y99" s="4">
        <f>求节点(节奏总纲!P$4:P$113,R$5:R$104,$X99)-求节点(节奏总纲!P$4:P$113,R$5:R$104,$X98)</f>
        <v>12848559.406907082</v>
      </c>
      <c r="Z99" s="4">
        <f>求节点(节奏总纲!Q$4:Q$113,S$5:S$104,$X99)-求节点(节奏总纲!Q$4:Q$113,S$5:S$104,$X98)</f>
        <v>14265663.831655502</v>
      </c>
      <c r="AA99" s="4">
        <f>求节点(节奏总纲!R$4:R$113,T$5:T$104,$X99)-求节点(节奏总纲!R$4:R$113,T$5:T$104,$X98)</f>
        <v>17046777.630273342</v>
      </c>
      <c r="AB99" s="4">
        <f>求节点(节奏总纲!S$4:S$113,U$5:U$104,$X99)-求节点(节奏总纲!S$4:S$113,U$5:U$104,$X98)</f>
        <v>22271660.232979536</v>
      </c>
      <c r="AC99" s="4">
        <f>求节点(节奏总纲!T$4:T$113,V$5:V$104,$X99)-求节点(节奏总纲!T$4:T$113,V$5:V$104,$X98)</f>
        <v>36490832.016885281</v>
      </c>
      <c r="AF99" s="20">
        <v>95</v>
      </c>
      <c r="AG99" s="4">
        <f>'[1]功能-采集'!BX99</f>
        <v>4412094696.1211624</v>
      </c>
      <c r="AH99" s="4">
        <f>'[1]功能-采集'!BY99</f>
        <v>4045240330.1079197</v>
      </c>
      <c r="AI99" s="4">
        <f>'[1]功能-采集'!BZ99</f>
        <v>3679105991.8618331</v>
      </c>
      <c r="AJ99" s="4">
        <f>'[1]功能-采集'!CA99</f>
        <v>3166542740.2428055</v>
      </c>
      <c r="AK99" s="4">
        <f>'[1]功能-采集'!CB99</f>
        <v>2157155965.6556807</v>
      </c>
      <c r="AM99" s="8">
        <v>95</v>
      </c>
      <c r="AN99" s="4">
        <f>求节点(节奏总纲!P$4:P$113,AG$5:AG$104,$AM99)-求节点(节奏总纲!P$4:P$113,AG$5:AG$104,$AM98)</f>
        <v>2996706.4341635406</v>
      </c>
      <c r="AO99" s="4">
        <f>求节点(节奏总纲!Q$4:Q$113,AH$5:AH$104,$AM99)-求节点(节奏总纲!Q$4:Q$113,AH$5:AH$104,$AM98)</f>
        <v>3259165.9737866521</v>
      </c>
      <c r="AP99" s="4">
        <f>求节点(节奏总纲!R$4:R$113,AI$5:AI$104,$AM99)-求节点(节奏总纲!R$4:R$113,AI$5:AI$104,$AM98)</f>
        <v>3841146.236638993</v>
      </c>
      <c r="AQ99" s="4">
        <f>求节点(节奏总纲!S$4:S$113,AJ$5:AJ$104,$AM99)-求节点(节奏总纲!S$4:S$113,AJ$5:AJ$104,$AM98)</f>
        <v>5644886.0466417074</v>
      </c>
      <c r="AR99" s="4">
        <f>求节点(节奏总纲!T$4:T$113,AK$5:AK$104,$AM99)-求节点(节奏总纲!T$4:T$113,AK$5:AK$104,$AM98)</f>
        <v>10301599.096004605</v>
      </c>
      <c r="AV99" s="3">
        <v>94</v>
      </c>
      <c r="AW99" s="3">
        <f>'[1]功能-行军令'!S97/节奏总纲!W97</f>
        <v>45.999999999999943</v>
      </c>
      <c r="AX99" s="3">
        <f>'[1]功能-行军令'!T97/节奏总纲!X97</f>
        <v>66.999999999999929</v>
      </c>
      <c r="AY99" s="3">
        <f>'[1]功能-行军令'!U97/节奏总纲!Y97</f>
        <v>90.999999999999986</v>
      </c>
      <c r="AZ99" s="3">
        <f>'[1]功能-行军令'!V97/节奏总纲!Z97</f>
        <v>102.99999999999991</v>
      </c>
      <c r="BA99" s="3">
        <f>'[1]功能-行军令'!W97/节奏总纲!AA97</f>
        <v>103.00000000000014</v>
      </c>
    </row>
    <row r="100" spans="2:53" x14ac:dyDescent="0.15">
      <c r="B100" s="8">
        <v>96</v>
      </c>
      <c r="C100" s="8">
        <f>[1]服务器生态!W117</f>
        <v>206.23896607499995</v>
      </c>
      <c r="D100" s="8">
        <f>[1]服务器生态!X117</f>
        <v>203.35350906445598</v>
      </c>
      <c r="E100" s="8">
        <f>[1]服务器生态!Y117</f>
        <v>16.599806060543997</v>
      </c>
      <c r="F100" s="8">
        <f>[1]服务器生态!Z117</f>
        <v>2.9532228000000003</v>
      </c>
      <c r="G100" s="8">
        <f>[1]服务器生态!AA117</f>
        <v>0.85449599999999981</v>
      </c>
      <c r="H100" s="8">
        <f>[1]服务器生态!AC117</f>
        <v>0.47962550249999997</v>
      </c>
      <c r="I100" s="8">
        <f>[1]服务器生态!AD117</f>
        <v>0.47291513735919999</v>
      </c>
      <c r="J100" s="8">
        <f>[1]服务器生态!AE117</f>
        <v>3.8604200140800002E-2</v>
      </c>
      <c r="K100" s="8">
        <f>[1]服务器生态!AF117</f>
        <v>6.8679600000000019E-3</v>
      </c>
      <c r="L100" s="8">
        <f>[1]服务器生态!AG117</f>
        <v>1.9871999999999997E-3</v>
      </c>
      <c r="M100" s="8">
        <f>[2]基础信息!$M99</f>
        <v>100</v>
      </c>
      <c r="N100" s="8">
        <f>[1]服务器生态!$P98</f>
        <v>1</v>
      </c>
      <c r="Q100" s="20">
        <v>96</v>
      </c>
      <c r="R100" s="4">
        <f>'[1]功能-采集'!BS100</f>
        <v>21151960408.275314</v>
      </c>
      <c r="S100" s="4">
        <f>'[1]功能-采集'!BT100</f>
        <v>18775892286.632446</v>
      </c>
      <c r="T100" s="4">
        <f>'[1]功能-采集'!BU100</f>
        <v>16193279105.815496</v>
      </c>
      <c r="U100" s="4">
        <f>'[1]功能-采集'!BV100</f>
        <v>13103524160.975046</v>
      </c>
      <c r="V100" s="4">
        <f>'[1]功能-采集'!BW100</f>
        <v>8919672209.4571896</v>
      </c>
      <c r="X100" s="8">
        <v>96</v>
      </c>
      <c r="Y100" s="4">
        <f>求节点(节奏总纲!P$4:P$113,R$5:R$104,$X100)-求节点(节奏总纲!P$4:P$113,R$5:R$104,$X99)</f>
        <v>12848559.406907201</v>
      </c>
      <c r="Z100" s="4">
        <f>求节点(节奏总纲!Q$4:Q$113,S$5:S$104,$X100)-求节点(节奏总纲!Q$4:Q$113,S$5:S$104,$X99)</f>
        <v>14338773.700097322</v>
      </c>
      <c r="AA100" s="4">
        <f>求节点(节奏总纲!R$4:R$113,T$5:T$104,$X100)-求节点(节奏总纲!R$4:R$113,T$5:T$104,$X99)</f>
        <v>17046777.630273342</v>
      </c>
      <c r="AB100" s="4">
        <f>求节点(节奏总纲!S$4:S$113,U$5:U$104,$X100)-求节点(节奏总纲!S$4:S$113,U$5:U$104,$X99)</f>
        <v>22271660.232979536</v>
      </c>
      <c r="AC100" s="4">
        <f>求节点(节奏总纲!T$4:T$113,V$5:V$104,$X100)-求节点(节奏总纲!T$4:T$113,V$5:V$104,$X99)</f>
        <v>36714979.680649757</v>
      </c>
      <c r="AF100" s="20">
        <v>96</v>
      </c>
      <c r="AG100" s="4">
        <f>'[1]功能-采集'!BX100</f>
        <v>5195275499.1760311</v>
      </c>
      <c r="AH100" s="4">
        <f>'[1]功能-采集'!BY100</f>
        <v>4754312799.8522091</v>
      </c>
      <c r="AI100" s="4">
        <f>'[1]功能-采集'!BZ100</f>
        <v>4333830321.014287</v>
      </c>
      <c r="AJ100" s="4">
        <f>'[1]功能-采集'!CA100</f>
        <v>3714113666.5696249</v>
      </c>
      <c r="AK100" s="4">
        <f>'[1]功能-采集'!CB100</f>
        <v>2534886020.6650271</v>
      </c>
      <c r="AM100" s="8">
        <v>96</v>
      </c>
      <c r="AN100" s="4">
        <f>求节点(节奏总纲!P$4:P$113,AG$5:AG$104,$AM100)-求节点(节奏总纲!P$4:P$113,AG$5:AG$104,$AM99)</f>
        <v>2996706.4341635406</v>
      </c>
      <c r="AO100" s="4">
        <f>求节点(节奏总纲!Q$4:Q$113,AH$5:AH$104,$AM100)-求节点(节奏总纲!Q$4:Q$113,AH$5:AH$104,$AM99)</f>
        <v>3272694.0615215003</v>
      </c>
      <c r="AP100" s="4">
        <f>求节点(节奏总纲!R$4:R$113,AI$5:AI$104,$AM100)-求节点(节奏总纲!R$4:R$113,AI$5:AI$104,$AM99)</f>
        <v>3841146.236638993</v>
      </c>
      <c r="AQ100" s="4">
        <f>求节点(节奏总纲!S$4:S$113,AJ$5:AJ$104,$AM100)-求节点(节奏总纲!S$4:S$113,AJ$5:AJ$104,$AM99)</f>
        <v>5644886.0466416478</v>
      </c>
      <c r="AR100" s="4">
        <f>求节点(节奏总纲!T$4:T$113,AK$5:AK$104,$AM100)-求节点(节奏总纲!T$4:T$113,AK$5:AK$104,$AM99)</f>
        <v>10390278.018001795</v>
      </c>
      <c r="AV100" s="3">
        <v>95</v>
      </c>
      <c r="AW100" s="3">
        <f>'[1]功能-行军令'!S98/节奏总纲!W98</f>
        <v>46.000000000000078</v>
      </c>
      <c r="AX100" s="3">
        <f>'[1]功能-行军令'!T98/节奏总纲!X98</f>
        <v>66.999999999999957</v>
      </c>
      <c r="AY100" s="3">
        <f>'[1]功能-行军令'!U98/节奏总纲!Y98</f>
        <v>90.999999999999943</v>
      </c>
      <c r="AZ100" s="3">
        <f>'[1]功能-行军令'!V98/节奏总纲!Z98</f>
        <v>103.00000000000026</v>
      </c>
      <c r="BA100" s="3">
        <f>'[1]功能-行军令'!W98/节奏总纲!AA98</f>
        <v>103.00000000000001</v>
      </c>
    </row>
    <row r="101" spans="2:53" x14ac:dyDescent="0.15">
      <c r="B101" s="8">
        <v>97</v>
      </c>
      <c r="C101" s="8">
        <f>[1]服务器生态!W118</f>
        <v>204.64021439999996</v>
      </c>
      <c r="D101" s="8">
        <f>[1]服务器生态!X118</f>
        <v>201.77712527325863</v>
      </c>
      <c r="E101" s="8">
        <f>[1]服务器生态!Y118</f>
        <v>16.471125393407998</v>
      </c>
      <c r="F101" s="8">
        <f>[1]服务器生态!Z118</f>
        <v>2.9303296000000008</v>
      </c>
      <c r="G101" s="8">
        <f>[1]服务器生态!AA118</f>
        <v>0.84787199999999985</v>
      </c>
      <c r="H101" s="8">
        <f>[1]服务器生态!AC118</f>
        <v>0.47962550249999997</v>
      </c>
      <c r="I101" s="8">
        <f>[1]服务器生态!AD118</f>
        <v>0.47291513735919999</v>
      </c>
      <c r="J101" s="8">
        <f>[1]服务器生态!AE118</f>
        <v>3.8604200140800002E-2</v>
      </c>
      <c r="K101" s="8">
        <f>[1]服务器生态!AF118</f>
        <v>6.8679600000000019E-3</v>
      </c>
      <c r="L101" s="8">
        <f>[1]服务器生态!AG118</f>
        <v>1.9871999999999997E-3</v>
      </c>
      <c r="M101" s="8">
        <f>[2]基础信息!$M100</f>
        <v>100</v>
      </c>
      <c r="N101" s="8">
        <f>[1]服务器生态!$P99</f>
        <v>1</v>
      </c>
      <c r="Q101" s="20">
        <v>97</v>
      </c>
      <c r="R101" s="4">
        <f>'[1]功能-采集'!BS101</f>
        <v>24609397407.753304</v>
      </c>
      <c r="S101" s="4">
        <f>'[1]功能-采集'!BT101</f>
        <v>21816896308.530674</v>
      </c>
      <c r="T101" s="4">
        <f>'[1]功能-采集'!BU101</f>
        <v>18986378988.860077</v>
      </c>
      <c r="U101" s="4">
        <f>'[1]功能-采集'!BV101</f>
        <v>15365910647.938896</v>
      </c>
      <c r="V101" s="4">
        <f>'[1]功能-采集'!BW101</f>
        <v>10512080579.033285</v>
      </c>
      <c r="X101" s="8">
        <v>97</v>
      </c>
      <c r="Y101" s="4">
        <f>求节点(节奏总纲!P$4:P$113,R$5:R$104,$X101)-求节点(节奏总纲!P$4:P$113,R$5:R$104,$X100)</f>
        <v>13220952.975767612</v>
      </c>
      <c r="Z101" s="4">
        <f>求节点(节奏总纲!Q$4:Q$113,S$5:S$104,$X101)-求节点(节奏总纲!Q$4:Q$113,S$5:S$104,$X100)</f>
        <v>14699714.354703069</v>
      </c>
      <c r="AA101" s="4">
        <f>求节点(节奏总纲!R$4:R$113,T$5:T$104,$X101)-求节点(节奏总纲!R$4:R$113,T$5:T$104,$X100)</f>
        <v>17232413.299930334</v>
      </c>
      <c r="AB101" s="4">
        <f>求节点(节奏总纲!S$4:S$113,U$5:U$104,$X101)-求节点(节奏总纲!S$4:S$113,U$5:U$104,$X100)</f>
        <v>22271660.232979536</v>
      </c>
      <c r="AC101" s="4">
        <f>求节点(节奏总纲!T$4:T$113,V$5:V$104,$X101)-求节点(节奏总纲!T$4:T$113,V$5:V$104,$X100)</f>
        <v>37130346.068036556</v>
      </c>
      <c r="AF101" s="20">
        <v>97</v>
      </c>
      <c r="AG101" s="4">
        <f>'[1]功能-采集'!BX101</f>
        <v>6127285522.7312965</v>
      </c>
      <c r="AH101" s="4">
        <f>'[1]功能-采集'!BY101</f>
        <v>5612991900.9396448</v>
      </c>
      <c r="AI101" s="4">
        <f>'[1]功能-采集'!BZ101</f>
        <v>5178483286.6987162</v>
      </c>
      <c r="AJ101" s="4">
        <f>'[1]功能-采集'!CA101</f>
        <v>4405833981.0616856</v>
      </c>
      <c r="AK101" s="4">
        <f>'[1]功能-采集'!CB101</f>
        <v>3021785490.7899752</v>
      </c>
      <c r="AM101" s="8">
        <v>97</v>
      </c>
      <c r="AN101" s="4">
        <f>求节点(节奏总纲!P$4:P$113,AG$5:AG$104,$AM101)-求节点(节奏总纲!P$4:P$113,AG$5:AG$104,$AM100)</f>
        <v>3069117.643451333</v>
      </c>
      <c r="AO101" s="4">
        <f>求节点(节奏总纲!Q$4:Q$113,AH$5:AH$104,$AM101)-求节点(节奏总纲!Q$4:Q$113,AH$5:AH$104,$AM100)</f>
        <v>3339481.7188741565</v>
      </c>
      <c r="AP101" s="4">
        <f>求节点(节奏总纲!R$4:R$113,AI$5:AI$104,$AM101)-求节点(节奏总纲!R$4:R$113,AI$5:AI$104,$AM100)</f>
        <v>3888432.5193016827</v>
      </c>
      <c r="AQ101" s="4">
        <f>求节点(节奏总纲!S$4:S$113,AJ$5:AJ$104,$AM101)-求节点(节奏总纲!S$4:S$113,AJ$5:AJ$104,$AM100)</f>
        <v>5644886.0466417074</v>
      </c>
      <c r="AR101" s="4">
        <f>求节点(节奏总纲!T$4:T$113,AK$5:AK$104,$AM101)-求节点(节奏总纲!T$4:T$113,AK$5:AK$104,$AM100)</f>
        <v>10554608.276229382</v>
      </c>
      <c r="AV101" s="3">
        <v>96</v>
      </c>
      <c r="AW101" s="3">
        <f>'[1]功能-行军令'!S99/节奏总纲!W99</f>
        <v>45.999999999999929</v>
      </c>
      <c r="AX101" s="3">
        <f>'[1]功能-行军令'!T99/节奏总纲!X99</f>
        <v>67.000000000000099</v>
      </c>
      <c r="AY101" s="3">
        <f>'[1]功能-行军令'!U99/节奏总纲!Y99</f>
        <v>91.000000000000156</v>
      </c>
      <c r="AZ101" s="3">
        <f>'[1]功能-行军令'!V99/节奏总纲!Z99</f>
        <v>102.99999999999991</v>
      </c>
      <c r="BA101" s="3">
        <f>'[1]功能-行军令'!W99/节奏总纲!AA99</f>
        <v>102.99999999999989</v>
      </c>
    </row>
    <row r="102" spans="2:53" x14ac:dyDescent="0.15">
      <c r="B102" s="8">
        <v>98</v>
      </c>
      <c r="C102" s="8">
        <f>[1]服务器生态!W119</f>
        <v>203.04146272499997</v>
      </c>
      <c r="D102" s="8">
        <f>[1]服务器生态!X119</f>
        <v>200.20074148206132</v>
      </c>
      <c r="E102" s="8">
        <f>[1]服务器生态!Y119</f>
        <v>16.342444726271999</v>
      </c>
      <c r="F102" s="8">
        <f>[1]服务器生态!Z119</f>
        <v>2.9074364000000008</v>
      </c>
      <c r="G102" s="8">
        <f>[1]服务器生态!AA119</f>
        <v>0.84124799999999988</v>
      </c>
      <c r="H102" s="8">
        <f>[1]服务器生态!AC119</f>
        <v>0.47962550249999997</v>
      </c>
      <c r="I102" s="8">
        <f>[1]服务器生态!AD119</f>
        <v>0.47291513735919999</v>
      </c>
      <c r="J102" s="8">
        <f>[1]服务器生态!AE119</f>
        <v>3.8604200140800002E-2</v>
      </c>
      <c r="K102" s="8">
        <f>[1]服务器生态!AF119</f>
        <v>6.8679600000000019E-3</v>
      </c>
      <c r="L102" s="8">
        <f>[1]服务器生态!AG119</f>
        <v>1.9871999999999997E-3</v>
      </c>
      <c r="M102" s="8">
        <f>[2]基础信息!$M101</f>
        <v>100</v>
      </c>
      <c r="N102" s="8">
        <f>[1]服务器生态!$P100</f>
        <v>1</v>
      </c>
      <c r="Q102" s="20">
        <v>98</v>
      </c>
      <c r="R102" s="4">
        <f>'[1]功能-采集'!BS102</f>
        <v>28638464461.586124</v>
      </c>
      <c r="S102" s="4">
        <f>'[1]功能-采集'!BT102</f>
        <v>25548703076.806332</v>
      </c>
      <c r="T102" s="4">
        <f>'[1]功能-采集'!BU102</f>
        <v>22367162688.137127</v>
      </c>
      <c r="U102" s="4">
        <f>'[1]功能-采集'!BV102</f>
        <v>18070797461.027672</v>
      </c>
      <c r="V102" s="4">
        <f>'[1]功能-采集'!BW102</f>
        <v>12344896384.672697</v>
      </c>
      <c r="X102" s="8">
        <v>98</v>
      </c>
      <c r="Y102" s="4">
        <f>求节点(节奏总纲!P$4:P$113,R$5:R$104,$X102)-求节点(节奏总纲!P$4:P$113,R$5:R$104,$X101)</f>
        <v>13223148.16201663</v>
      </c>
      <c r="Z102" s="4">
        <f>求节点(节奏总纲!Q$4:Q$113,S$5:S$104,$X102)-求节点(节奏总纲!Q$4:Q$113,S$5:S$104,$X101)</f>
        <v>14699714.354703069</v>
      </c>
      <c r="AA102" s="4">
        <f>求节点(节奏总纲!R$4:R$113,T$5:T$104,$X102)-求节点(节奏总纲!R$4:R$113,T$5:T$104,$X101)</f>
        <v>17492827.084425211</v>
      </c>
      <c r="AB102" s="4">
        <f>求节点(节奏总纲!S$4:S$113,U$5:U$104,$X102)-求节点(节奏总纲!S$4:S$113,U$5:U$104,$X101)</f>
        <v>22271660.232979536</v>
      </c>
      <c r="AC102" s="4">
        <f>求节点(节奏总纲!T$4:T$113,V$5:V$104,$X102)-求节点(节奏总纲!T$4:T$113,V$5:V$104,$X101)</f>
        <v>37130346.068036556</v>
      </c>
      <c r="AF102" s="20">
        <v>98</v>
      </c>
      <c r="AG102" s="4">
        <f>'[1]功能-采集'!BX102</f>
        <v>7228688050.6471891</v>
      </c>
      <c r="AH102" s="4">
        <f>'[1]功能-采集'!BY102</f>
        <v>6682597543.2331219</v>
      </c>
      <c r="AI102" s="4">
        <f>'[1]功能-采集'!BZ102</f>
        <v>6218443485.6886511</v>
      </c>
      <c r="AJ102" s="4">
        <f>'[1]功能-采集'!CA102</f>
        <v>5238652668.5706263</v>
      </c>
      <c r="AK102" s="4">
        <f>'[1]功能-采集'!CB102</f>
        <v>3586126102.6987848</v>
      </c>
      <c r="AM102" s="8">
        <v>98</v>
      </c>
      <c r="AN102" s="4">
        <f>求节点(节奏总纲!P$4:P$113,AG$5:AG$104,$AM102)-求节点(节奏总纲!P$4:P$113,AG$5:AG$104,$AM101)</f>
        <v>3069544.4931721389</v>
      </c>
      <c r="AO102" s="4">
        <f>求节点(节奏总纲!Q$4:Q$113,AH$5:AH$104,$AM102)-求节点(节奏总纲!Q$4:Q$113,AH$5:AH$104,$AM101)</f>
        <v>3339481.7188741267</v>
      </c>
      <c r="AP102" s="4">
        <f>求节点(节奏总纲!R$4:R$113,AI$5:AI$104,$AM102)-求节点(节奏总纲!R$4:R$113,AI$5:AI$104,$AM101)</f>
        <v>3954766.7526181042</v>
      </c>
      <c r="AQ102" s="4">
        <f>求节点(节奏总纲!S$4:S$113,AJ$5:AJ$104,$AM102)-求节点(节奏总纲!S$4:S$113,AJ$5:AJ$104,$AM101)</f>
        <v>5644886.0466416478</v>
      </c>
      <c r="AR102" s="4">
        <f>求节点(节奏总纲!T$4:T$113,AK$5:AK$104,$AM102)-求节点(节奏总纲!T$4:T$113,AK$5:AK$104,$AM101)</f>
        <v>10554608.276229262</v>
      </c>
      <c r="AV102" s="3">
        <v>97</v>
      </c>
      <c r="AW102" s="3">
        <f>'[1]功能-行军令'!S100/节奏总纲!W100</f>
        <v>46.000000000000078</v>
      </c>
      <c r="AX102" s="3">
        <f>'[1]功能-行军令'!T100/节奏总纲!X100</f>
        <v>66.999999999999986</v>
      </c>
      <c r="AY102" s="3">
        <f>'[1]功能-行军令'!U100/节奏总纲!Y100</f>
        <v>90.999999999999943</v>
      </c>
      <c r="AZ102" s="3">
        <f>'[1]功能-行军令'!V100/节奏总纲!Z100</f>
        <v>103.00000000000009</v>
      </c>
      <c r="BA102" s="3">
        <f>'[1]功能-行军令'!W100/节奏总纲!AA100</f>
        <v>103.0000000000001</v>
      </c>
    </row>
    <row r="103" spans="2:53" x14ac:dyDescent="0.15">
      <c r="B103" s="8">
        <v>99</v>
      </c>
      <c r="C103" s="8">
        <f>[1]服务器生态!W120</f>
        <v>201.44271104999999</v>
      </c>
      <c r="D103" s="8">
        <f>[1]服务器生态!X120</f>
        <v>198.624357690864</v>
      </c>
      <c r="E103" s="8">
        <f>[1]服务器生态!Y120</f>
        <v>16.213764059136</v>
      </c>
      <c r="F103" s="8">
        <f>[1]服务器生态!Z120</f>
        <v>2.8845432000000009</v>
      </c>
      <c r="G103" s="8">
        <f>[1]服务器生态!AA120</f>
        <v>0.83462399999999992</v>
      </c>
      <c r="H103" s="8">
        <f>[1]服务器生态!AC120</f>
        <v>0.47962550249999997</v>
      </c>
      <c r="I103" s="8">
        <f>[1]服务器生态!AD120</f>
        <v>0.47291513735919999</v>
      </c>
      <c r="J103" s="8">
        <f>[1]服务器生态!AE120</f>
        <v>3.8604200140800002E-2</v>
      </c>
      <c r="K103" s="8">
        <f>[1]服务器生态!AF120</f>
        <v>6.8679600000000019E-3</v>
      </c>
      <c r="L103" s="8">
        <f>[1]服务器生态!AG120</f>
        <v>1.9871999999999997E-3</v>
      </c>
      <c r="M103" s="8">
        <f>[2]基础信息!$M102</f>
        <v>100</v>
      </c>
      <c r="N103" s="8">
        <f>[1]服务器生态!$P101</f>
        <v>1</v>
      </c>
      <c r="Q103" s="20">
        <v>99</v>
      </c>
      <c r="R103" s="4">
        <f>'[1]功能-采集'!BS103</f>
        <v>33307042929.183853</v>
      </c>
      <c r="S103" s="4">
        <f>'[1]功能-采集'!BT103</f>
        <v>29857010737.72509</v>
      </c>
      <c r="T103" s="4">
        <f>'[1]功能-采集'!BU103</f>
        <v>26176617713.168808</v>
      </c>
      <c r="U103" s="4">
        <f>'[1]功能-采集'!BV103</f>
        <v>21106384508.359344</v>
      </c>
      <c r="V103" s="4">
        <f>'[1]功能-采集'!BW103</f>
        <v>14245510461.691414</v>
      </c>
      <c r="X103" s="8">
        <v>99</v>
      </c>
      <c r="Y103" s="4">
        <f>求节点(节奏总纲!P$4:P$113,R$5:R$104,$X103)-求节点(节奏总纲!P$4:P$113,R$5:R$104,$X102)</f>
        <v>13223148.16201663</v>
      </c>
      <c r="Z103" s="4">
        <f>求节点(节奏总纲!Q$4:Q$113,S$5:S$104,$X103)-求节点(节奏总纲!Q$4:Q$113,S$5:S$104,$X102)</f>
        <v>14699714.354703069</v>
      </c>
      <c r="AA103" s="4">
        <f>求节点(节奏总纲!R$4:R$113,T$5:T$104,$X103)-求节点(节奏总纲!R$4:R$113,T$5:T$104,$X102)</f>
        <v>17492827.084425211</v>
      </c>
      <c r="AB103" s="4">
        <f>求节点(节奏总纲!S$4:S$113,U$5:U$104,$X103)-求节点(节奏总纲!S$4:S$113,U$5:U$104,$X102)</f>
        <v>22271660.232979774</v>
      </c>
      <c r="AC103" s="4">
        <f>求节点(节奏总纲!T$4:T$113,V$5:V$104,$X103)-求节点(节奏总纲!T$4:T$113,V$5:V$104,$X102)</f>
        <v>37130346.068037033</v>
      </c>
      <c r="AF103" s="20">
        <v>99</v>
      </c>
      <c r="AG103" s="4">
        <f>'[1]功能-采集'!BX103</f>
        <v>8523904307.0105972</v>
      </c>
      <c r="AH103" s="4">
        <f>'[1]功能-采集'!BY103</f>
        <v>7937009357.8112745</v>
      </c>
      <c r="AI103" s="4">
        <f>'[1]功能-采集'!BZ103</f>
        <v>7400004080.5867968</v>
      </c>
      <c r="AJ103" s="4">
        <f>'[1]功能-采集'!CA103</f>
        <v>6180221516.3514881</v>
      </c>
      <c r="AK103" s="4">
        <f>'[1]功能-采集'!CB103</f>
        <v>4175681269.7503238</v>
      </c>
      <c r="AM103" s="8">
        <v>99</v>
      </c>
      <c r="AN103" s="4">
        <f>求节点(节奏总纲!P$4:P$113,AG$5:AG$104,$AM103)-求节点(节奏总纲!P$4:P$113,AG$5:AG$104,$AM102)</f>
        <v>3069544.4931721389</v>
      </c>
      <c r="AO103" s="4">
        <f>求节点(节奏总纲!Q$4:Q$113,AH$5:AH$104,$AM103)-求节点(节奏总纲!Q$4:Q$113,AH$5:AH$104,$AM102)</f>
        <v>3339481.7188741565</v>
      </c>
      <c r="AP103" s="4">
        <f>求节点(节奏总纲!R$4:R$113,AI$5:AI$104,$AM103)-求节点(节奏总纲!R$4:R$113,AI$5:AI$104,$AM102)</f>
        <v>3954766.7526181042</v>
      </c>
      <c r="AQ103" s="4">
        <f>求节点(节奏总纲!S$4:S$113,AJ$5:AJ$104,$AM103)-求节点(节奏总纲!S$4:S$113,AJ$5:AJ$104,$AM102)</f>
        <v>5644886.0466417074</v>
      </c>
      <c r="AR103" s="4">
        <f>求节点(节奏总纲!T$4:T$113,AK$5:AK$104,$AM103)-求节点(节奏总纲!T$4:T$113,AK$5:AK$104,$AM102)</f>
        <v>10554608.276229382</v>
      </c>
      <c r="AV103" s="3">
        <v>98</v>
      </c>
      <c r="AW103" s="3">
        <f>'[1]功能-行军令'!S101/节奏总纲!W101</f>
        <v>45.999999999999943</v>
      </c>
      <c r="AX103" s="3">
        <f>'[1]功能-行军令'!T101/节奏总纲!X101</f>
        <v>67.000000000000043</v>
      </c>
      <c r="AY103" s="3">
        <f>'[1]功能-行军令'!U101/节奏总纲!Y101</f>
        <v>90.999999999999943</v>
      </c>
      <c r="AZ103" s="3">
        <f>'[1]功能-行军令'!V101/节奏总纲!Z101</f>
        <v>102.99999999999987</v>
      </c>
      <c r="BA103" s="3">
        <f>'[1]功能-行军令'!W101/节奏总纲!AA101</f>
        <v>103</v>
      </c>
    </row>
    <row r="104" spans="2:53" x14ac:dyDescent="0.15">
      <c r="B104" s="8">
        <v>100</v>
      </c>
      <c r="C104" s="8">
        <f>[1]服务器生态!W121</f>
        <v>199.84395937499997</v>
      </c>
      <c r="D104" s="8">
        <f>[1]服务器生态!X121</f>
        <v>197.04797389966663</v>
      </c>
      <c r="E104" s="8">
        <f>[1]服务器生态!Y121</f>
        <v>16.085083391999998</v>
      </c>
      <c r="F104" s="8">
        <f>[1]服务器生态!Z121</f>
        <v>2.8616500000000005</v>
      </c>
      <c r="G104" s="8">
        <f>[1]服务器生态!AA121</f>
        <v>0.82799999999999985</v>
      </c>
      <c r="H104" s="8">
        <f>[1]服务器生态!AC121</f>
        <v>0.47962550249999997</v>
      </c>
      <c r="I104" s="8">
        <f>[1]服务器生态!AD121</f>
        <v>0.47291513735919999</v>
      </c>
      <c r="J104" s="8">
        <f>[1]服务器生态!AE121</f>
        <v>3.8604200140800002E-2</v>
      </c>
      <c r="K104" s="8">
        <f>[1]服务器生态!AF121</f>
        <v>6.8679600000000019E-3</v>
      </c>
      <c r="L104" s="8">
        <f>[1]服务器生态!AG121</f>
        <v>1.9871999999999997E-3</v>
      </c>
      <c r="M104" s="8">
        <f>[2]基础信息!$M103</f>
        <v>100</v>
      </c>
      <c r="N104" s="8">
        <f>[1]服务器生态!$P102</f>
        <v>1</v>
      </c>
      <c r="Q104" s="20">
        <v>100</v>
      </c>
      <c r="R104" s="4">
        <f>'[1]功能-采集'!BS104</f>
        <v>38690454114.160126</v>
      </c>
      <c r="S104" s="4">
        <f>'[1]功能-采集'!BT104</f>
        <v>34719642172.822311</v>
      </c>
      <c r="T104" s="4">
        <f>'[1]功能-采集'!BU104</f>
        <v>30470123464.2164</v>
      </c>
      <c r="U104" s="4">
        <f>'[1]功能-采集'!BV104</f>
        <v>24296095152.702576</v>
      </c>
      <c r="V104" s="4">
        <f>'[1]功能-采集'!BW104</f>
        <v>16324823886.769417</v>
      </c>
      <c r="X104" s="8">
        <v>100</v>
      </c>
      <c r="Y104" s="4">
        <f>求节点(节奏总纲!P$4:P$113,R$5:R$104,$X104)-求节点(节奏总纲!P$4:P$113,R$5:R$104,$X103)</f>
        <v>13223148.16201663</v>
      </c>
      <c r="Z104" s="4">
        <f>求节点(节奏总纲!Q$4:Q$113,S$5:S$104,$X104)-求节点(节奏总纲!Q$4:Q$113,S$5:S$104,$X103)</f>
        <v>14699714.354703069</v>
      </c>
      <c r="AA104" s="4">
        <f>求节点(节奏总纲!R$4:R$113,T$5:T$104,$X104)-求节点(节奏总纲!R$4:R$113,T$5:T$104,$X103)</f>
        <v>17492827.084425211</v>
      </c>
      <c r="AB104" s="4">
        <f>求节点(节奏总纲!S$4:S$113,U$5:U$104,$X104)-求节点(节奏总纲!S$4:S$113,U$5:U$104,$X103)</f>
        <v>22271660.232979536</v>
      </c>
      <c r="AC104" s="4">
        <f>求节点(节奏总纲!T$4:T$113,V$5:V$104,$X104)-求节点(节奏总纲!T$4:T$113,V$5:V$104,$X103)</f>
        <v>37130346.068036556</v>
      </c>
      <c r="AF104" s="20">
        <v>100</v>
      </c>
      <c r="AG104" s="4">
        <f>'[1]功能-采集'!BX104</f>
        <v>10040902152.416582</v>
      </c>
      <c r="AH104" s="4">
        <f>'[1]功能-采集'!BY104</f>
        <v>9376195416.6297626</v>
      </c>
      <c r="AI104" s="4">
        <f>'[1]功能-采集'!BZ104</f>
        <v>8742120195.1769009</v>
      </c>
      <c r="AJ104" s="4">
        <f>'[1]功能-采集'!CA104</f>
        <v>7177337255.7353058</v>
      </c>
      <c r="AK104" s="4">
        <f>'[1]功能-采集'!CB104</f>
        <v>4825714202.2415257</v>
      </c>
      <c r="AM104" s="8">
        <v>100</v>
      </c>
      <c r="AN104" s="4">
        <f>求节点(节奏总纲!P$4:P$113,AG$5:AG$104,$AM104)-求节点(节奏总纲!P$4:P$113,AG$5:AG$104,$AM103)</f>
        <v>3069544.4931721389</v>
      </c>
      <c r="AO104" s="4">
        <f>求节点(节奏总纲!Q$4:Q$113,AH$5:AH$104,$AM104)-求节点(节奏总纲!Q$4:Q$113,AH$5:AH$104,$AM103)</f>
        <v>3339481.7188741565</v>
      </c>
      <c r="AP104" s="4">
        <f>求节点(节奏总纲!R$4:R$113,AI$5:AI$104,$AM104)-求节点(节奏总纲!R$4:R$113,AI$5:AI$104,$AM103)</f>
        <v>3954766.7526181042</v>
      </c>
      <c r="AQ104" s="4">
        <f>求节点(节奏总纲!S$4:S$113,AJ$5:AJ$104,$AM104)-求节点(节奏总纲!S$4:S$113,AJ$5:AJ$104,$AM103)</f>
        <v>5644886.0466416478</v>
      </c>
      <c r="AR104" s="4">
        <f>求节点(节奏总纲!T$4:T$113,AK$5:AK$104,$AM104)-求节点(节奏总纲!T$4:T$113,AK$5:AK$104,$AM103)</f>
        <v>10554608.276229382</v>
      </c>
      <c r="AV104" s="3">
        <v>99</v>
      </c>
      <c r="AW104" s="3">
        <f>'[1]功能-行军令'!S102/节奏总纲!W102</f>
        <v>46.000000000000007</v>
      </c>
      <c r="AX104" s="3">
        <f>'[1]功能-行军令'!T102/节奏总纲!X102</f>
        <v>66.999999999999972</v>
      </c>
      <c r="AY104" s="3">
        <f>'[1]功能-行军令'!U102/节奏总纲!Y102</f>
        <v>91.000000000000028</v>
      </c>
      <c r="AZ104" s="3">
        <f>'[1]功能-行军令'!V102/节奏总纲!Z102</f>
        <v>103.00000000000003</v>
      </c>
      <c r="BA104" s="3">
        <f>'[1]功能-行军令'!W102/节奏总纲!AA102</f>
        <v>102.99999999999994</v>
      </c>
    </row>
    <row r="105" spans="2:53" x14ac:dyDescent="0.15">
      <c r="B105" s="8">
        <v>101</v>
      </c>
      <c r="C105" s="8">
        <f>[1]服务器生态!W122</f>
        <v>198.24520769999998</v>
      </c>
      <c r="D105" s="8">
        <f>[1]服务器生态!X122</f>
        <v>195.47159010846931</v>
      </c>
      <c r="E105" s="8">
        <f>[1]服务器生态!Y122</f>
        <v>15.956402724864001</v>
      </c>
      <c r="F105" s="8">
        <f>[1]服务器生态!Z122</f>
        <v>2.8387568000000005</v>
      </c>
      <c r="G105" s="8">
        <f>[1]服务器生态!AA122</f>
        <v>0.82137599999999988</v>
      </c>
      <c r="H105" s="8">
        <f>[1]服务器生态!AC122</f>
        <v>0.47962550249999997</v>
      </c>
      <c r="I105" s="8">
        <f>[1]服务器生态!AD122</f>
        <v>0.47291513735919999</v>
      </c>
      <c r="J105" s="8">
        <f>[1]服务器生态!AE122</f>
        <v>3.8604200140800002E-2</v>
      </c>
      <c r="K105" s="8">
        <f>[1]服务器生态!AF122</f>
        <v>6.8679600000000019E-3</v>
      </c>
      <c r="L105" s="8">
        <f>[1]服务器生态!AG122</f>
        <v>1.9871999999999997E-3</v>
      </c>
      <c r="M105" s="8">
        <f>[2]基础信息!$M104</f>
        <v>100</v>
      </c>
      <c r="N105" s="8">
        <f>[1]服务器生态!$P103</f>
        <v>1</v>
      </c>
      <c r="Q105" s="20">
        <v>101</v>
      </c>
      <c r="R105" s="4">
        <f>'[1]功能-采集'!BS105</f>
        <v>44487615829.939438</v>
      </c>
      <c r="S105" s="4">
        <f>'[1]功能-采集'!BT105</f>
        <v>40016935800.743248</v>
      </c>
      <c r="T105" s="4">
        <f>'[1]功能-采集'!BU105</f>
        <v>34899992568.376938</v>
      </c>
      <c r="U105" s="4">
        <f>'[1]功能-采集'!BV105</f>
        <v>27577596872.856651</v>
      </c>
      <c r="V105" s="4">
        <f>'[1]功能-采集'!BW105</f>
        <v>18581617496.684139</v>
      </c>
      <c r="X105" s="8">
        <v>101</v>
      </c>
      <c r="Y105" s="4">
        <f>求节点(节奏总纲!P$4:P$113,R$5:R$104,$X105)-求节点(节奏总纲!P$4:P$113,R$5:R$104,$X104)</f>
        <v>13223148.16201663</v>
      </c>
      <c r="Z105" s="4">
        <f>求节点(节奏总纲!Q$4:Q$113,S$5:S$104,$X105)-求节点(节奏总纲!Q$4:Q$113,S$5:S$104,$X104)</f>
        <v>14699714.35470295</v>
      </c>
      <c r="AA105" s="4">
        <f>求节点(节奏总纲!R$4:R$113,T$5:T$104,$X105)-求节点(节奏总纲!R$4:R$113,T$5:T$104,$X104)</f>
        <v>17492827.084425449</v>
      </c>
      <c r="AB105" s="4">
        <f>求节点(节奏总纲!S$4:S$113,U$5:U$104,$X105)-求节点(节奏总纲!S$4:S$113,U$5:U$104,$X104)</f>
        <v>22856358.245207787</v>
      </c>
      <c r="AC105" s="4">
        <f>求节点(节奏总纲!T$4:T$113,V$5:V$104,$X105)-求节点(节奏总纲!T$4:T$113,V$5:V$104,$X104)</f>
        <v>37130346.068036556</v>
      </c>
      <c r="AF105" s="20">
        <v>101</v>
      </c>
      <c r="AG105" s="4">
        <f>'[1]功能-采集'!BX105</f>
        <v>11703339615.941771</v>
      </c>
      <c r="AH105" s="4">
        <f>'[1]功能-采集'!BY105</f>
        <v>10973314225.430208</v>
      </c>
      <c r="AI105" s="4">
        <f>'[1]功能-采集'!BZ105</f>
        <v>10139035838.415184</v>
      </c>
      <c r="AJ105" s="4">
        <f>'[1]功能-采集'!CA105</f>
        <v>8212165241.8338575</v>
      </c>
      <c r="AK105" s="4">
        <f>'[1]功能-采集'!CB105</f>
        <v>5537433089.0373306</v>
      </c>
      <c r="AM105" s="8">
        <v>101</v>
      </c>
      <c r="AN105" s="4">
        <f>求节点(节奏总纲!P$4:P$113,AG$5:AG$104,$AM105)-求节点(节奏总纲!P$4:P$113,AG$5:AG$104,$AM104)</f>
        <v>3069544.4931721389</v>
      </c>
      <c r="AO105" s="4">
        <f>求节点(节奏总纲!Q$4:Q$113,AH$5:AH$104,$AM105)-求节点(节奏总纲!Q$4:Q$113,AH$5:AH$104,$AM104)</f>
        <v>3339481.7188741267</v>
      </c>
      <c r="AP105" s="4">
        <f>求节点(节奏总纲!R$4:R$113,AI$5:AI$104,$AM105)-求节点(节奏总纲!R$4:R$113,AI$5:AI$104,$AM104)</f>
        <v>3954766.7526181042</v>
      </c>
      <c r="AQ105" s="4">
        <f>求节点(节奏总纲!S$4:S$113,AJ$5:AJ$104,$AM105)-求节点(节奏总纲!S$4:S$113,AJ$5:AJ$104,$AM104)</f>
        <v>5832276.0386766791</v>
      </c>
      <c r="AR105" s="4">
        <f>求节点(节奏总纲!T$4:T$113,AK$5:AK$104,$AM105)-求节点(节奏总纲!T$4:T$113,AK$5:AK$104,$AM104)</f>
        <v>10554608.276229262</v>
      </c>
      <c r="AV105" s="3">
        <v>100</v>
      </c>
      <c r="AW105" s="3">
        <f>'[1]功能-行军令'!S103/节奏总纲!W103</f>
        <v>45.999999999999993</v>
      </c>
      <c r="AX105" s="3">
        <f>'[1]功能-行军令'!T103/节奏总纲!X103</f>
        <v>67.000000000000028</v>
      </c>
      <c r="AY105" s="3">
        <f>'[1]功能-行军令'!U103/节奏总纲!Y103</f>
        <v>90.999999999999986</v>
      </c>
      <c r="AZ105" s="3">
        <f>'[1]功能-行军令'!V103/节奏总纲!Z103</f>
        <v>102.99999999999991</v>
      </c>
      <c r="BA105" s="3">
        <f>'[1]功能-行军令'!W103/节奏总纲!AA103</f>
        <v>103.00000000000003</v>
      </c>
    </row>
    <row r="106" spans="2:53" x14ac:dyDescent="0.15">
      <c r="B106" s="8">
        <v>102</v>
      </c>
      <c r="C106" s="8">
        <f>[1]服务器生态!W123</f>
        <v>196.64645602499999</v>
      </c>
      <c r="D106" s="8">
        <f>[1]服务器生态!X123</f>
        <v>193.895206317272</v>
      </c>
      <c r="E106" s="8">
        <f>[1]服务器生态!Y123</f>
        <v>15.827722057728002</v>
      </c>
      <c r="F106" s="8">
        <f>[1]服务器生态!Z123</f>
        <v>2.8158636000000006</v>
      </c>
      <c r="G106" s="8">
        <f>[1]服务器生态!AA123</f>
        <v>0.81475199999999992</v>
      </c>
      <c r="H106" s="8">
        <f>[1]服务器生态!AC123</f>
        <v>0.47962550249999997</v>
      </c>
      <c r="I106" s="8">
        <f>[1]服务器生态!AD123</f>
        <v>0.47291513735919999</v>
      </c>
      <c r="J106" s="8">
        <f>[1]服务器生态!AE123</f>
        <v>3.8604200140800002E-2</v>
      </c>
      <c r="K106" s="8">
        <f>[1]服务器生态!AF123</f>
        <v>6.8679600000000019E-3</v>
      </c>
      <c r="L106" s="8">
        <f>[1]服务器生态!AG123</f>
        <v>1.9871999999999997E-3</v>
      </c>
      <c r="M106" s="8">
        <f>[2]基础信息!$M105</f>
        <v>100</v>
      </c>
      <c r="N106" s="8">
        <f>[1]服务器生态!$P104</f>
        <v>1</v>
      </c>
      <c r="Q106" s="20">
        <v>102</v>
      </c>
      <c r="R106" s="4">
        <f>'[1]功能-采集'!BS106</f>
        <v>50734264791.733566</v>
      </c>
      <c r="S106" s="4">
        <f>'[1]功能-采集'!BT106</f>
        <v>45456983399.536835</v>
      </c>
      <c r="T106" s="4">
        <f>'[1]功能-采集'!BU106</f>
        <v>39366954441.116577</v>
      </c>
      <c r="U106" s="4">
        <f>'[1]功能-采集'!BV106</f>
        <v>31075470917.037312</v>
      </c>
      <c r="V106" s="4">
        <f>'[1]功能-采集'!BW106</f>
        <v>21019297217.991096</v>
      </c>
      <c r="X106" s="8">
        <v>102</v>
      </c>
      <c r="Y106" s="4">
        <f>求节点(节奏总纲!P$4:P$113,R$5:R$104,$X106)-求节点(节奏总纲!P$4:P$113,R$5:R$104,$X105)</f>
        <v>13223148.16201663</v>
      </c>
      <c r="Z106" s="4">
        <f>求节点(节奏总纲!Q$4:Q$113,S$5:S$104,$X106)-求节点(节奏总纲!Q$4:Q$113,S$5:S$104,$X105)</f>
        <v>14699714.354703069</v>
      </c>
      <c r="AA106" s="4">
        <f>求节点(节奏总纲!R$4:R$113,T$5:T$104,$X106)-求节点(节奏总纲!R$4:R$113,T$5:T$104,$X105)</f>
        <v>17492827.084425211</v>
      </c>
      <c r="AB106" s="4">
        <f>求节点(节奏总纲!S$4:S$113,U$5:U$104,$X106)-求节点(节奏总纲!S$4:S$113,U$5:U$104,$X105)</f>
        <v>22879438.466868877</v>
      </c>
      <c r="AC106" s="4">
        <f>求节点(节奏总纲!T$4:T$113,V$5:V$104,$X106)-求节点(节奏总纲!T$4:T$113,V$5:V$104,$X105)</f>
        <v>37130346.068036556</v>
      </c>
      <c r="AF106" s="20">
        <v>102</v>
      </c>
      <c r="AG106" s="4">
        <f>'[1]功能-采集'!BX106</f>
        <v>13530051842.100832</v>
      </c>
      <c r="AH106" s="4">
        <f>'[1]功能-采集'!BY106</f>
        <v>12645456176.208643</v>
      </c>
      <c r="AI106" s="4">
        <f>'[1]功能-采集'!BZ106</f>
        <v>11561489406.903603</v>
      </c>
      <c r="AJ106" s="4">
        <f>'[1]功能-采集'!CA106</f>
        <v>9326065391.5235424</v>
      </c>
      <c r="AK106" s="4">
        <f>'[1]功能-采集'!CB106</f>
        <v>6313751450.5954914</v>
      </c>
      <c r="AM106" s="8">
        <v>102</v>
      </c>
      <c r="AN106" s="4">
        <f>求节点(节奏总纲!P$4:P$113,AG$5:AG$104,$AM106)-求节点(节奏总纲!P$4:P$113,AG$5:AG$104,$AM105)</f>
        <v>3069544.4931721687</v>
      </c>
      <c r="AO106" s="4">
        <f>求节点(节奏总纲!Q$4:Q$113,AH$5:AH$104,$AM106)-求节点(节奏总纲!Q$4:Q$113,AH$5:AH$104,$AM105)</f>
        <v>3339481.7188741565</v>
      </c>
      <c r="AP106" s="4">
        <f>求节点(节奏总纲!R$4:R$113,AI$5:AI$104,$AM106)-求节点(节奏总纲!R$4:R$113,AI$5:AI$104,$AM105)</f>
        <v>3954766.7526181042</v>
      </c>
      <c r="AQ106" s="4">
        <f>求节点(节奏总纲!S$4:S$113,AJ$5:AJ$104,$AM106)-求节点(节奏总纲!S$4:S$113,AJ$5:AJ$104,$AM105)</f>
        <v>5839673.0238943696</v>
      </c>
      <c r="AR106" s="4">
        <f>求节点(节奏总纲!T$4:T$113,AK$5:AK$104,$AM106)-求节点(节奏总纲!T$4:T$113,AK$5:AK$104,$AM105)</f>
        <v>10554608.276229382</v>
      </c>
      <c r="AV106" s="3">
        <v>101</v>
      </c>
      <c r="AW106" s="3">
        <f>'[1]功能-行军令'!S104/节奏总纲!W104</f>
        <v>46</v>
      </c>
      <c r="AX106" s="3">
        <f>'[1]功能-行军令'!T104/节奏总纲!X104</f>
        <v>66.999999999999929</v>
      </c>
      <c r="AY106" s="3">
        <f>'[1]功能-行军令'!U104/节奏总纲!Y104</f>
        <v>90.999999999999972</v>
      </c>
      <c r="AZ106" s="3">
        <f>'[1]功能-行军令'!V104/节奏总纲!Z104</f>
        <v>103.00000000000013</v>
      </c>
      <c r="BA106" s="3">
        <f>'[1]功能-行军令'!W104/节奏总纲!AA104</f>
        <v>102.99999999999996</v>
      </c>
    </row>
    <row r="107" spans="2:53" x14ac:dyDescent="0.15">
      <c r="B107" s="8">
        <v>103</v>
      </c>
      <c r="C107" s="8">
        <f>[1]服务器生态!W124</f>
        <v>195.04770435</v>
      </c>
      <c r="D107" s="8">
        <f>[1]服务器生态!X124</f>
        <v>192.31882252607468</v>
      </c>
      <c r="E107" s="8">
        <f>[1]服务器生态!Y124</f>
        <v>15.699041390592001</v>
      </c>
      <c r="F107" s="8">
        <f>[1]服务器生态!Z124</f>
        <v>2.7929704000000011</v>
      </c>
      <c r="G107" s="8">
        <f>[1]服务器生态!AA124</f>
        <v>0.80812799999999996</v>
      </c>
      <c r="H107" s="8">
        <f>[1]服务器生态!AC124</f>
        <v>0.47962550249999997</v>
      </c>
      <c r="I107" s="8">
        <f>[1]服务器生态!AD124</f>
        <v>0.47291513735919999</v>
      </c>
      <c r="J107" s="8">
        <f>[1]服务器生态!AE124</f>
        <v>3.8604200140800002E-2</v>
      </c>
      <c r="K107" s="8">
        <f>[1]服务器生态!AF124</f>
        <v>6.8679600000000019E-3</v>
      </c>
      <c r="L107" s="8">
        <f>[1]服务器生态!AG124</f>
        <v>1.9871999999999997E-3</v>
      </c>
      <c r="M107" s="8">
        <f>[2]基础信息!$M106</f>
        <v>100</v>
      </c>
      <c r="N107" s="8">
        <f>[1]服务器生态!$P105</f>
        <v>1</v>
      </c>
      <c r="Q107" s="20">
        <v>103</v>
      </c>
      <c r="R107" s="4">
        <f>'[1]功能-采集'!BS107</f>
        <v>57462793810.023331</v>
      </c>
      <c r="S107" s="4">
        <f>'[1]功能-采集'!BT107</f>
        <v>51263939289.562202</v>
      </c>
      <c r="T107" s="4">
        <f>'[1]功能-采集'!BU107</f>
        <v>44306719809.157524</v>
      </c>
      <c r="U107" s="4">
        <f>'[1]功能-采集'!BV107</f>
        <v>35060916117.791718</v>
      </c>
      <c r="V107" s="4">
        <f>'[1]功能-采集'!BW107</f>
        <v>23715241722.567928</v>
      </c>
      <c r="X107" s="8">
        <v>103</v>
      </c>
      <c r="Y107" s="4">
        <f>求节点(节奏总纲!P$4:P$113,R$5:R$104,$X107)-求节点(节奏总纲!P$4:P$113,R$5:R$104,$X106)</f>
        <v>13235356.722733378</v>
      </c>
      <c r="Z107" s="4">
        <f>求节点(节奏总纲!Q$4:Q$113,S$5:S$104,$X107)-求节点(节奏总纲!Q$4:Q$113,S$5:S$104,$X106)</f>
        <v>14911658.944047451</v>
      </c>
      <c r="AA107" s="4">
        <f>求节点(节奏总纲!R$4:R$113,T$5:T$104,$X107)-求节点(节奏总纲!R$4:R$113,T$5:T$104,$X106)</f>
        <v>17492827.084425211</v>
      </c>
      <c r="AB107" s="4">
        <f>求节点(节奏总纲!S$4:S$113,U$5:U$104,$X107)-求节点(节奏总纲!S$4:S$113,U$5:U$104,$X106)</f>
        <v>22879438.466869116</v>
      </c>
      <c r="AC107" s="4">
        <f>求节点(节奏总纲!T$4:T$113,V$5:V$104,$X107)-求节点(节奏总纲!T$4:T$113,V$5:V$104,$X106)</f>
        <v>37430194.709015369</v>
      </c>
      <c r="AF107" s="20">
        <v>103</v>
      </c>
      <c r="AG107" s="4">
        <f>'[1]功能-采集'!BX107</f>
        <v>15533339261.573317</v>
      </c>
      <c r="AH107" s="4">
        <f>'[1]功能-采集'!BY107</f>
        <v>14463432529.262674</v>
      </c>
      <c r="AI107" s="4">
        <f>'[1]功能-采集'!BZ107</f>
        <v>13148691487.894659</v>
      </c>
      <c r="AJ107" s="4">
        <f>'[1]功能-采集'!CA107</f>
        <v>10606681579.097055</v>
      </c>
      <c r="AK107" s="4">
        <f>'[1]功能-采集'!CB107</f>
        <v>7180063213.8428907</v>
      </c>
      <c r="AM107" s="8">
        <v>103</v>
      </c>
      <c r="AN107" s="4">
        <f>求节点(节奏总纲!P$4:P$113,AG$5:AG$104,$AM107)-求节点(节奏总纲!P$4:P$113,AG$5:AG$104,$AM106)</f>
        <v>3071876.4848837852</v>
      </c>
      <c r="AO107" s="4">
        <f>求节点(节奏总纲!Q$4:Q$113,AH$5:AH$104,$AM107)-求节点(节奏总纲!Q$4:Q$113,AH$5:AH$104,$AM106)</f>
        <v>3379277.7957314253</v>
      </c>
      <c r="AP107" s="4">
        <f>求节点(节奏总纲!R$4:R$113,AI$5:AI$104,$AM107)-求节点(节奏总纲!R$4:R$113,AI$5:AI$104,$AM106)</f>
        <v>3954766.752618134</v>
      </c>
      <c r="AQ107" s="4">
        <f>求节点(节奏总纲!S$4:S$113,AJ$5:AJ$104,$AM107)-求节点(节奏总纲!S$4:S$113,AJ$5:AJ$104,$AM106)</f>
        <v>5839673.02389431</v>
      </c>
      <c r="AR107" s="4">
        <f>求节点(节奏总纲!T$4:T$113,AK$5:AK$104,$AM107)-求节点(节奏总纲!T$4:T$113,AK$5:AK$104,$AM106)</f>
        <v>10675292.468118191</v>
      </c>
      <c r="AV107" s="3">
        <v>102</v>
      </c>
      <c r="AW107" s="3">
        <f>'[1]功能-行军令'!S105/节奏总纲!W105</f>
        <v>46</v>
      </c>
      <c r="AX107" s="3">
        <f>'[1]功能-行军令'!T105/节奏总纲!X105</f>
        <v>66.999999999999943</v>
      </c>
      <c r="AY107" s="3">
        <f>'[1]功能-行军令'!U105/节奏总纲!Y105</f>
        <v>91.000000000000128</v>
      </c>
      <c r="AZ107" s="3">
        <f>'[1]功能-行军令'!V105/节奏总纲!Z105</f>
        <v>102.99999999999991</v>
      </c>
      <c r="BA107" s="3">
        <f>'[1]功能-行军令'!W105/节奏总纲!AA105</f>
        <v>102.99999999999996</v>
      </c>
    </row>
    <row r="108" spans="2:53" x14ac:dyDescent="0.15">
      <c r="B108" s="8">
        <v>104</v>
      </c>
      <c r="C108" s="8">
        <f>[1]服务器生态!W125</f>
        <v>193.44895267499999</v>
      </c>
      <c r="D108" s="8">
        <f>[1]服务器生态!X125</f>
        <v>190.74243873487731</v>
      </c>
      <c r="E108" s="8">
        <f>[1]服务器生态!Y125</f>
        <v>15.570360723456</v>
      </c>
      <c r="F108" s="8">
        <f>[1]服务器生态!Z125</f>
        <v>2.7700772000000007</v>
      </c>
      <c r="G108" s="8">
        <f>[1]服务器生态!AA125</f>
        <v>0.80150399999999988</v>
      </c>
      <c r="H108" s="8">
        <f>[1]服务器生态!AC125</f>
        <v>0.47962550249999997</v>
      </c>
      <c r="I108" s="8">
        <f>[1]服务器生态!AD125</f>
        <v>0.47291513735919999</v>
      </c>
      <c r="J108" s="8">
        <f>[1]服务器生态!AE125</f>
        <v>3.8604200140800002E-2</v>
      </c>
      <c r="K108" s="8">
        <f>[1]服务器生态!AF125</f>
        <v>6.8679600000000019E-3</v>
      </c>
      <c r="L108" s="8">
        <f>[1]服务器生态!AG125</f>
        <v>1.9871999999999997E-3</v>
      </c>
      <c r="M108" s="8">
        <f>[2]基础信息!$M107</f>
        <v>100</v>
      </c>
      <c r="N108" s="8">
        <f>[1]服务器生态!$P106</f>
        <v>1</v>
      </c>
      <c r="Q108" s="20">
        <v>104</v>
      </c>
      <c r="R108" s="4">
        <f>'[1]功能-采集'!BS108</f>
        <v>64712600518.061325</v>
      </c>
      <c r="S108" s="4">
        <f>'[1]功能-采集'!BT108</f>
        <v>57805293357.191475</v>
      </c>
      <c r="T108" s="4">
        <f>'[1]功能-采集'!BU108</f>
        <v>50018452680.156868</v>
      </c>
      <c r="U108" s="4">
        <f>'[1]功能-采集'!BV108</f>
        <v>39538800133.281708</v>
      </c>
      <c r="V108" s="4">
        <f>'[1]功能-采集'!BW108</f>
        <v>26700549011.355831</v>
      </c>
      <c r="X108" s="8">
        <v>104</v>
      </c>
      <c r="Y108" s="4">
        <f>求节点(节奏总纲!P$4:P$113,R$5:R$104,$X108)-求节点(节奏总纲!P$4:P$113,R$5:R$104,$X107)</f>
        <v>13608358.085223079</v>
      </c>
      <c r="Z108" s="4">
        <f>求节点(节奏总纲!Q$4:Q$113,S$5:S$104,$X108)-求节点(节奏总纲!Q$4:Q$113,S$5:S$104,$X107)</f>
        <v>15133555.641406178</v>
      </c>
      <c r="AA108" s="4">
        <f>求节点(节奏总纲!R$4:R$113,T$5:T$104,$X108)-求节点(节奏总纲!R$4:R$113,T$5:T$104,$X107)</f>
        <v>17800593.240068436</v>
      </c>
      <c r="AB108" s="4">
        <f>求节点(节奏总纲!S$4:S$113,U$5:U$104,$X108)-求节点(节奏总纲!S$4:S$113,U$5:U$104,$X107)</f>
        <v>22879438.466868877</v>
      </c>
      <c r="AC108" s="4">
        <f>求节点(节奏总纲!T$4:T$113,V$5:V$104,$X108)-求节点(节奏总纲!T$4:T$113,V$5:V$104,$X107)</f>
        <v>37775158.057743549</v>
      </c>
      <c r="AF108" s="20">
        <v>104</v>
      </c>
      <c r="AG108" s="4">
        <f>'[1]功能-采集'!BX108</f>
        <v>17732772733.789883</v>
      </c>
      <c r="AH108" s="4">
        <f>'[1]功能-采集'!BY108</f>
        <v>16551984060.538395</v>
      </c>
      <c r="AI108" s="4">
        <f>'[1]功能-采集'!BZ108</f>
        <v>15001260628.082043</v>
      </c>
      <c r="AJ108" s="4">
        <f>'[1]功能-采集'!CA108</f>
        <v>12059112947.438774</v>
      </c>
      <c r="AK108" s="4">
        <f>'[1]功能-采集'!CB108</f>
        <v>8148414511.6940746</v>
      </c>
      <c r="AM108" s="8">
        <v>104</v>
      </c>
      <c r="AN108" s="4">
        <f>求节点(节奏总纲!P$4:P$113,AG$5:AG$104,$AM108)-求节点(节奏总纲!P$4:P$113,AG$5:AG$104,$AM107)</f>
        <v>3143124.530082643</v>
      </c>
      <c r="AO108" s="4">
        <f>求节点(节奏总纲!Q$4:Q$113,AH$5:AH$104,$AM108)-求节点(节奏总纲!Q$4:Q$113,AH$5:AH$104,$AM107)</f>
        <v>3420942.5442857146</v>
      </c>
      <c r="AP108" s="4">
        <f>求节点(节奏总纲!R$4:R$113,AI$5:AI$104,$AM108)-求节点(节奏总纲!R$4:R$113,AI$5:AI$104,$AM107)</f>
        <v>4032967.0400108695</v>
      </c>
      <c r="AQ108" s="4">
        <f>求节点(节奏总纲!S$4:S$113,AJ$5:AJ$104,$AM108)-求节点(节奏总纲!S$4:S$113,AJ$5:AJ$104,$AM107)</f>
        <v>5839673.0238943696</v>
      </c>
      <c r="AR108" s="4">
        <f>求节点(节奏总纲!T$4:T$113,AK$5:AK$104,$AM108)-求节点(节奏总纲!T$4:T$113,AK$5:AK$104,$AM107)</f>
        <v>10814134.594721556</v>
      </c>
      <c r="AV108" s="3">
        <v>103</v>
      </c>
      <c r="AW108" s="3">
        <f>'[1]功能-行军令'!S106/节奏总纲!W106</f>
        <v>46.000000000000007</v>
      </c>
      <c r="AX108" s="3">
        <f>'[1]功能-行军令'!T106/节奏总纲!X106</f>
        <v>67.000000000000099</v>
      </c>
      <c r="AY108" s="3">
        <f>'[1]功能-行军令'!U106/节奏总纲!Y106</f>
        <v>90.999999999999957</v>
      </c>
      <c r="AZ108" s="3">
        <f>'[1]功能-行军令'!V106/节奏总纲!Z106</f>
        <v>103.0000000000001</v>
      </c>
      <c r="BA108" s="3">
        <f>'[1]功能-行军令'!W106/节奏总纲!AA106</f>
        <v>103.00000000000001</v>
      </c>
    </row>
    <row r="109" spans="2:53" x14ac:dyDescent="0.15">
      <c r="B109" s="8">
        <v>105</v>
      </c>
      <c r="C109" s="8">
        <f>[1]服务器生态!W126</f>
        <v>191.850201</v>
      </c>
      <c r="D109" s="8">
        <f>[1]服务器生态!X126</f>
        <v>189.16605494368</v>
      </c>
      <c r="E109" s="8">
        <f>[1]服务器生态!Y126</f>
        <v>15.441680056320001</v>
      </c>
      <c r="F109" s="8">
        <f>[1]服务器生态!Z126</f>
        <v>2.7471840000000007</v>
      </c>
      <c r="G109" s="8">
        <f>[1]服务器生态!AA126</f>
        <v>0.79487999999999992</v>
      </c>
      <c r="H109" s="8">
        <f>[1]服务器生态!AC126</f>
        <v>0.47962550249999997</v>
      </c>
      <c r="I109" s="8">
        <f>[1]服务器生态!AD126</f>
        <v>0.47291513735919999</v>
      </c>
      <c r="J109" s="8">
        <f>[1]服务器生态!AE126</f>
        <v>3.8604200140800002E-2</v>
      </c>
      <c r="K109" s="8">
        <f>[1]服务器生态!AF126</f>
        <v>6.8679600000000019E-3</v>
      </c>
      <c r="L109" s="8">
        <f>[1]服务器生态!AG126</f>
        <v>1.9871999999999997E-3</v>
      </c>
      <c r="M109" s="8">
        <f>[2]基础信息!$M108</f>
        <v>100</v>
      </c>
      <c r="N109" s="8">
        <f>[1]服务器生态!$P107</f>
        <v>1</v>
      </c>
      <c r="Q109" s="20">
        <v>105</v>
      </c>
      <c r="R109" s="4">
        <f>'[1]功能-采集'!BS109</f>
        <v>72926057628.549835</v>
      </c>
      <c r="S109" s="4">
        <f>'[1]功能-采集'!BT109</f>
        <v>65323762145.612076</v>
      </c>
      <c r="T109" s="4">
        <f>'[1]功能-采集'!BU109</f>
        <v>56386201100.810112</v>
      </c>
      <c r="U109" s="4">
        <f>'[1]功能-采集'!BV109</f>
        <v>44500192366.860748</v>
      </c>
      <c r="V109" s="4">
        <f>'[1]功能-采集'!BW109</f>
        <v>30007055765.765705</v>
      </c>
      <c r="X109" s="8">
        <v>105</v>
      </c>
      <c r="Y109" s="4">
        <f>求节点(节奏总纲!P$4:P$113,R$5:R$104,$X109)-求节点(节奏总纲!P$4:P$113,R$5:R$104,$X108)</f>
        <v>13608358.08522296</v>
      </c>
      <c r="Z109" s="4">
        <f>求节点(节奏总纲!Q$4:Q$113,S$5:S$104,$X109)-求节点(节奏总纲!Q$4:Q$113,S$5:S$104,$X108)</f>
        <v>15133555.641406059</v>
      </c>
      <c r="AA109" s="4">
        <f>求节点(节奏总纲!R$4:R$113,T$5:T$104,$X109)-求节点(节奏总纲!R$4:R$113,T$5:T$104,$X108)</f>
        <v>17944509.733722925</v>
      </c>
      <c r="AB109" s="4">
        <f>求节点(节奏总纲!S$4:S$113,U$5:U$104,$X109)-求节点(节奏总纲!S$4:S$113,U$5:U$104,$X108)</f>
        <v>22879438.466869116</v>
      </c>
      <c r="AC109" s="4">
        <f>求节点(节奏总纲!T$4:T$113,V$5:V$104,$X109)-求节点(节奏总纲!T$4:T$113,V$5:V$104,$X108)</f>
        <v>37775158.057743549</v>
      </c>
      <c r="AF109" s="20">
        <v>105</v>
      </c>
      <c r="AG109" s="4">
        <f>'[1]功能-采集'!BX109</f>
        <v>20287234702.727768</v>
      </c>
      <c r="AH109" s="4">
        <f>'[1]功能-采集'!BY109</f>
        <v>19009741836.058727</v>
      </c>
      <c r="AI109" s="4">
        <f>'[1]功能-采集'!BZ109</f>
        <v>17092773203.309181</v>
      </c>
      <c r="AJ109" s="4">
        <f>'[1]功能-采集'!CA109</f>
        <v>13688768238.474606</v>
      </c>
      <c r="AK109" s="4">
        <f>'[1]功能-采集'!CB109</f>
        <v>9234551023.7876854</v>
      </c>
      <c r="AM109" s="8">
        <v>105</v>
      </c>
      <c r="AN109" s="4">
        <f>求节点(节奏总纲!P$4:P$113,AG$5:AG$104,$AM109)-求节点(节奏总纲!P$4:P$113,AG$5:AG$104,$AM108)</f>
        <v>3143124.530082643</v>
      </c>
      <c r="AO109" s="4">
        <f>求节点(节奏总纲!Q$4:Q$113,AH$5:AH$104,$AM109)-求节点(节奏总纲!Q$4:Q$113,AH$5:AH$104,$AM108)</f>
        <v>3420942.5442856848</v>
      </c>
      <c r="AP109" s="4">
        <f>求节点(节奏总纲!R$4:R$113,AI$5:AI$104,$AM109)-求节点(节奏总纲!R$4:R$113,AI$5:AI$104,$AM108)</f>
        <v>4069534.7748250365</v>
      </c>
      <c r="AQ109" s="4">
        <f>求节点(节奏总纲!S$4:S$113,AJ$5:AJ$104,$AM109)-求节点(节奏总纲!S$4:S$113,AJ$5:AJ$104,$AM108)</f>
        <v>5839673.02389431</v>
      </c>
      <c r="AR109" s="4">
        <f>求节点(节奏总纲!T$4:T$113,AK$5:AK$104,$AM109)-求节点(节奏总纲!T$4:T$113,AK$5:AK$104,$AM108)</f>
        <v>10814134.594721675</v>
      </c>
      <c r="AV109" s="3">
        <v>104</v>
      </c>
      <c r="AW109" s="3">
        <f>'[1]功能-行军令'!S107/节奏总纲!W107</f>
        <v>45.999999999999972</v>
      </c>
      <c r="AX109" s="3">
        <f>'[1]功能-行军令'!T107/节奏总纲!X107</f>
        <v>67.000000000000028</v>
      </c>
      <c r="AY109" s="3">
        <f>'[1]功能-行军令'!U107/节奏总纲!Y107</f>
        <v>91.000000000000043</v>
      </c>
      <c r="AZ109" s="3">
        <f>'[1]功能-行军令'!V107/节奏总纲!Z107</f>
        <v>102.99999999999986</v>
      </c>
      <c r="BA109" s="3">
        <f>'[1]功能-行军令'!W107/节奏总纲!AA107</f>
        <v>103.00000000000004</v>
      </c>
    </row>
    <row r="110" spans="2:53" x14ac:dyDescent="0.15">
      <c r="B110" s="8">
        <v>106</v>
      </c>
      <c r="C110" s="8">
        <f>[1]服务器生态!W127</f>
        <v>190.25144932500001</v>
      </c>
      <c r="D110" s="8">
        <f>[1]服务器生态!X127</f>
        <v>187.58967115248268</v>
      </c>
      <c r="E110" s="8">
        <f>[1]服务器生态!Y127</f>
        <v>15.312999389184002</v>
      </c>
      <c r="F110" s="8">
        <f>[1]服务器生态!Z127</f>
        <v>2.7242908000000008</v>
      </c>
      <c r="G110" s="8">
        <f>[1]服务器生态!AA127</f>
        <v>0.78825599999999996</v>
      </c>
      <c r="H110" s="8">
        <f>[1]服务器生态!AC127</f>
        <v>0.47962550249999997</v>
      </c>
      <c r="I110" s="8">
        <f>[1]服务器生态!AD127</f>
        <v>0.47291513735919999</v>
      </c>
      <c r="J110" s="8">
        <f>[1]服务器生态!AE127</f>
        <v>3.8604200140800002E-2</v>
      </c>
      <c r="K110" s="8">
        <f>[1]服务器生态!AF127</f>
        <v>6.8679600000000019E-3</v>
      </c>
      <c r="L110" s="8">
        <f>[1]服务器生态!AG127</f>
        <v>1.9871999999999997E-3</v>
      </c>
      <c r="M110" s="8">
        <f>[2]基础信息!$M109</f>
        <v>100</v>
      </c>
      <c r="N110" s="8">
        <f>[1]服务器生态!$P108</f>
        <v>1</v>
      </c>
      <c r="Q110" s="20">
        <v>106</v>
      </c>
      <c r="R110" s="4">
        <f>'[1]功能-采集'!BS110</f>
        <v>81776677577.124481</v>
      </c>
      <c r="S110" s="4">
        <f>'[1]功能-采集'!BT110</f>
        <v>73359604119.539261</v>
      </c>
      <c r="T110" s="4">
        <f>'[1]功能-采集'!BU110</f>
        <v>63103188976.486069</v>
      </c>
      <c r="U110" s="4">
        <f>'[1]功能-采集'!BV110</f>
        <v>49696051444.864792</v>
      </c>
      <c r="V110" s="4">
        <f>'[1]功能-采集'!BW110</f>
        <v>33352811206.327778</v>
      </c>
      <c r="X110" s="8">
        <v>106</v>
      </c>
      <c r="Y110" s="4">
        <f>求节点(节奏总纲!P$4:P$113,R$5:R$104,$X110)-求节点(节奏总纲!P$4:P$113,R$5:R$104,$X109)</f>
        <v>13608358.08522296</v>
      </c>
      <c r="Z110" s="4">
        <f>求节点(节奏总纲!Q$4:Q$113,S$5:S$104,$X110)-求节点(节奏总纲!Q$4:Q$113,S$5:S$104,$X109)</f>
        <v>15133555.641406059</v>
      </c>
      <c r="AA110" s="4">
        <f>求节点(节奏总纲!R$4:R$113,T$5:T$104,$X110)-求节点(节奏总纲!R$4:R$113,T$5:T$104,$X109)</f>
        <v>17944509.733722925</v>
      </c>
      <c r="AB110" s="4">
        <f>求节点(节奏总纲!S$4:S$113,U$5:U$104,$X110)-求节点(节奏总纲!S$4:S$113,U$5:U$104,$X109)</f>
        <v>22879438.466869116</v>
      </c>
      <c r="AC110" s="4">
        <f>求节点(节奏总纲!T$4:T$113,V$5:V$104,$X110)-求节点(节奏总纲!T$4:T$113,V$5:V$104,$X109)</f>
        <v>37775158.057743549</v>
      </c>
      <c r="AF110" s="20">
        <v>106</v>
      </c>
      <c r="AG110" s="4">
        <f>'[1]功能-采集'!BX110</f>
        <v>23091219016.706184</v>
      </c>
      <c r="AH110" s="4">
        <f>'[1]功能-采集'!BY110</f>
        <v>21673582280.866238</v>
      </c>
      <c r="AI110" s="4">
        <f>'[1]功能-采集'!BZ110</f>
        <v>19319481706.973839</v>
      </c>
      <c r="AJ110" s="4">
        <f>'[1]功能-采集'!CA110</f>
        <v>15411286251.253908</v>
      </c>
      <c r="AK110" s="4">
        <f>'[1]功能-采集'!CB110</f>
        <v>10343785634.193937</v>
      </c>
      <c r="AM110" s="8">
        <v>106</v>
      </c>
      <c r="AN110" s="4">
        <f>求节点(节奏总纲!P$4:P$113,AG$5:AG$104,$AM110)-求节点(节奏总纲!P$4:P$113,AG$5:AG$104,$AM109)</f>
        <v>3143124.5300826132</v>
      </c>
      <c r="AO110" s="4">
        <f>求节点(节奏总纲!Q$4:Q$113,AH$5:AH$104,$AM110)-求节点(节奏总纲!Q$4:Q$113,AH$5:AH$104,$AM109)</f>
        <v>3420942.5442857146</v>
      </c>
      <c r="AP110" s="4">
        <f>求节点(节奏总纲!R$4:R$113,AI$5:AI$104,$AM110)-求节点(节奏总纲!R$4:R$113,AI$5:AI$104,$AM109)</f>
        <v>4069534.7748250365</v>
      </c>
      <c r="AQ110" s="4">
        <f>求节点(节奏总纲!S$4:S$113,AJ$5:AJ$104,$AM110)-求节点(节奏总纲!S$4:S$113,AJ$5:AJ$104,$AM109)</f>
        <v>5839673.0238943696</v>
      </c>
      <c r="AR110" s="4">
        <f>求节点(节奏总纲!T$4:T$113,AK$5:AK$104,$AM110)-求节点(节奏总纲!T$4:T$113,AK$5:AK$104,$AM109)</f>
        <v>10814134.594721675</v>
      </c>
      <c r="AV110" s="3">
        <v>105</v>
      </c>
      <c r="AW110" s="3">
        <f>'[1]功能-行军令'!S108/节奏总纲!W108</f>
        <v>45.999999999999964</v>
      </c>
      <c r="AX110" s="3">
        <f>'[1]功能-行军令'!T108/节奏总纲!X108</f>
        <v>66.999999999999929</v>
      </c>
      <c r="AY110" s="3">
        <f>'[1]功能-行军令'!U108/节奏总纲!Y108</f>
        <v>91</v>
      </c>
      <c r="AZ110" s="3">
        <f>'[1]功能-行军令'!V108/节奏总纲!Z108</f>
        <v>103.00000000000017</v>
      </c>
      <c r="BA110" s="3">
        <f>'[1]功能-行军令'!W108/节奏总纲!AA108</f>
        <v>103.00000000000011</v>
      </c>
    </row>
    <row r="111" spans="2:53" x14ac:dyDescent="0.15">
      <c r="B111" s="8">
        <v>107</v>
      </c>
      <c r="C111" s="8">
        <f>[1]服务器生态!W128</f>
        <v>188.65269764999996</v>
      </c>
      <c r="D111" s="8">
        <f>[1]服务器生态!X128</f>
        <v>186.01328736128531</v>
      </c>
      <c r="E111" s="8">
        <f>[1]服务器生态!Y128</f>
        <v>15.184318722047999</v>
      </c>
      <c r="F111" s="8">
        <f>[1]服务器生态!Z128</f>
        <v>2.7013976000000008</v>
      </c>
      <c r="G111" s="8">
        <f>[1]服务器生态!AA128</f>
        <v>0.78163199999999988</v>
      </c>
      <c r="H111" s="8">
        <f>[1]服务器生态!AC128</f>
        <v>0.47962550249999997</v>
      </c>
      <c r="I111" s="8">
        <f>[1]服务器生态!AD128</f>
        <v>0.47291513735919999</v>
      </c>
      <c r="J111" s="8">
        <f>[1]服务器生态!AE128</f>
        <v>3.8604200140800002E-2</v>
      </c>
      <c r="K111" s="8">
        <f>[1]服务器生态!AF128</f>
        <v>6.8679600000000019E-3</v>
      </c>
      <c r="L111" s="8">
        <f>[1]服务器生态!AG128</f>
        <v>1.9871999999999997E-3</v>
      </c>
      <c r="M111" s="8">
        <f>[2]基础信息!$M110</f>
        <v>100</v>
      </c>
      <c r="N111" s="8">
        <f>[1]服务器生态!$P109</f>
        <v>1</v>
      </c>
      <c r="Q111" s="20">
        <v>107</v>
      </c>
      <c r="R111" s="4">
        <f>'[1]功能-采集'!BS111</f>
        <v>91315403331.947235</v>
      </c>
      <c r="S111" s="4">
        <f>'[1]功能-采集'!BT111</f>
        <v>81829137727.429276</v>
      </c>
      <c r="T111" s="4">
        <f>'[1]功能-采集'!BU111</f>
        <v>70334566934.34198</v>
      </c>
      <c r="U111" s="4">
        <f>'[1]功能-采集'!BV111</f>
        <v>54989279095.259552</v>
      </c>
      <c r="V111" s="4">
        <f>'[1]功能-采集'!BW111</f>
        <v>36882009317.037117</v>
      </c>
      <c r="X111" s="8">
        <v>107</v>
      </c>
      <c r="Y111" s="4">
        <f>求节点(节奏总纲!P$4:P$113,R$5:R$104,$X111)-求节点(节奏总纲!P$4:P$113,R$5:R$104,$X110)</f>
        <v>13608358.085223079</v>
      </c>
      <c r="Z111" s="4">
        <f>求节点(节奏总纲!Q$4:Q$113,S$5:S$104,$X111)-求节点(节奏总纲!Q$4:Q$113,S$5:S$104,$X110)</f>
        <v>15133555.641406298</v>
      </c>
      <c r="AA111" s="4">
        <f>求节点(节奏总纲!R$4:R$113,T$5:T$104,$X111)-求节点(节奏总纲!R$4:R$113,T$5:T$104,$X110)</f>
        <v>17944509.733722925</v>
      </c>
      <c r="AB111" s="4">
        <f>求节点(节奏总纲!S$4:S$113,U$5:U$104,$X111)-求节点(节奏总纲!S$4:S$113,U$5:U$104,$X110)</f>
        <v>22879438.466868877</v>
      </c>
      <c r="AC111" s="4">
        <f>求节点(节奏总纲!T$4:T$113,V$5:V$104,$X111)-求节点(节奏总纲!T$4:T$113,V$5:V$104,$X110)</f>
        <v>37775158.057743549</v>
      </c>
      <c r="AF111" s="20">
        <v>107</v>
      </c>
      <c r="AG111" s="4">
        <f>'[1]功能-采集'!BX111</f>
        <v>26170402308.893566</v>
      </c>
      <c r="AH111" s="4">
        <f>'[1]功能-采集'!BY111</f>
        <v>24507635244.142712</v>
      </c>
      <c r="AI111" s="4">
        <f>'[1]功能-采集'!BZ111</f>
        <v>21739293060.663425</v>
      </c>
      <c r="AJ111" s="4">
        <f>'[1]功能-采集'!CA111</f>
        <v>17182612778.54504</v>
      </c>
      <c r="AK111" s="4">
        <f>'[1]功能-采集'!CB111</f>
        <v>11524859073.411243</v>
      </c>
      <c r="AM111" s="8">
        <v>107</v>
      </c>
      <c r="AN111" s="4">
        <f>求节点(节奏总纲!P$4:P$113,AG$5:AG$104,$AM111)-求节点(节奏总纲!P$4:P$113,AG$5:AG$104,$AM110)</f>
        <v>3143124.530082643</v>
      </c>
      <c r="AO111" s="4">
        <f>求节点(节奏总纲!Q$4:Q$113,AH$5:AH$104,$AM111)-求节点(节奏总纲!Q$4:Q$113,AH$5:AH$104,$AM110)</f>
        <v>3420942.5442856848</v>
      </c>
      <c r="AP111" s="4">
        <f>求节点(节奏总纲!R$4:R$113,AI$5:AI$104,$AM111)-求节点(节奏总纲!R$4:R$113,AI$5:AI$104,$AM110)</f>
        <v>4069534.7748250365</v>
      </c>
      <c r="AQ111" s="4">
        <f>求节点(节奏总纲!S$4:S$113,AJ$5:AJ$104,$AM111)-求节点(节奏总纲!S$4:S$113,AJ$5:AJ$104,$AM110)</f>
        <v>5839673.0238943696</v>
      </c>
      <c r="AR111" s="4">
        <f>求节点(节奏总纲!T$4:T$113,AK$5:AK$104,$AM111)-求节点(节奏总纲!T$4:T$113,AK$5:AK$104,$AM110)</f>
        <v>10814134.594721556</v>
      </c>
      <c r="AV111" s="3">
        <v>106</v>
      </c>
      <c r="AW111" s="3">
        <f>'[1]功能-行军令'!S109/节奏总纲!W109</f>
        <v>46.000000000000114</v>
      </c>
      <c r="AX111" s="3">
        <f>'[1]功能-行军令'!T109/节奏总纲!X109</f>
        <v>67.000000000000071</v>
      </c>
      <c r="AY111" s="3">
        <f>'[1]功能-行军令'!U109/节奏总纲!Y109</f>
        <v>91.000000000000043</v>
      </c>
      <c r="AZ111" s="3">
        <f>'[1]功能-行军令'!V109/节奏总纲!Z109</f>
        <v>103.00000000000004</v>
      </c>
      <c r="BA111" s="3">
        <f>'[1]功能-行军令'!W109/节奏总纲!AA109</f>
        <v>102.99999999999989</v>
      </c>
    </row>
    <row r="112" spans="2:53" x14ac:dyDescent="0.15">
      <c r="B112" s="8">
        <v>108</v>
      </c>
      <c r="C112" s="8">
        <f>[1]服务器生态!W129</f>
        <v>187.05394597499998</v>
      </c>
      <c r="D112" s="8">
        <f>[1]服务器生态!X129</f>
        <v>184.43690357008799</v>
      </c>
      <c r="E112" s="8">
        <f>[1]服务器生态!Y129</f>
        <v>15.055638054912</v>
      </c>
      <c r="F112" s="8">
        <f>[1]服务器生态!Z129</f>
        <v>2.6785044000000009</v>
      </c>
      <c r="G112" s="8">
        <f>[1]服务器生态!AA129</f>
        <v>0.77500799999999992</v>
      </c>
      <c r="H112" s="8">
        <f>[1]服务器生态!AC129</f>
        <v>0.47962550249999997</v>
      </c>
      <c r="I112" s="8">
        <f>[1]服务器生态!AD129</f>
        <v>0.47291513735919999</v>
      </c>
      <c r="J112" s="8">
        <f>[1]服务器生态!AE129</f>
        <v>3.8604200140800002E-2</v>
      </c>
      <c r="K112" s="8">
        <f>[1]服务器生态!AF129</f>
        <v>6.8679600000000019E-3</v>
      </c>
      <c r="L112" s="8">
        <f>[1]服务器生态!AG129</f>
        <v>1.9871999999999997E-3</v>
      </c>
      <c r="M112" s="8">
        <f>[2]基础信息!$M111</f>
        <v>100</v>
      </c>
      <c r="N112" s="8">
        <f>[1]服务器生态!$P110</f>
        <v>1</v>
      </c>
      <c r="Q112" s="20">
        <v>108</v>
      </c>
      <c r="R112" s="4">
        <f>'[1]功能-采集'!BS112</f>
        <v>101593548972.29288</v>
      </c>
      <c r="S112" s="4">
        <f>'[1]功能-采集'!BT112</f>
        <v>90966182720.592148</v>
      </c>
      <c r="T112" s="4">
        <f>'[1]功能-采集'!BU112</f>
        <v>77519090531.188583</v>
      </c>
      <c r="U112" s="4">
        <f>'[1]功能-采集'!BV112</f>
        <v>60675657634.719154</v>
      </c>
      <c r="V112" s="4">
        <f>'[1]功能-采集'!BW112</f>
        <v>40828237553.229485</v>
      </c>
      <c r="X112" s="8">
        <v>108</v>
      </c>
      <c r="Y112" s="4">
        <f>求节点(节奏总纲!P$4:P$113,R$5:R$104,$X112)-求节点(节奏总纲!P$4:P$113,R$5:R$104,$X111)</f>
        <v>13608358.08522296</v>
      </c>
      <c r="Z112" s="4">
        <f>求节点(节奏总纲!Q$4:Q$113,S$5:S$104,$X112)-求节点(节奏总纲!Q$4:Q$113,S$5:S$104,$X111)</f>
        <v>15133555.641406059</v>
      </c>
      <c r="AA112" s="4">
        <f>求节点(节奏总纲!R$4:R$113,T$5:T$104,$X112)-求节点(节奏总纲!R$4:R$113,T$5:T$104,$X111)</f>
        <v>17944509.733722925</v>
      </c>
      <c r="AB112" s="4">
        <f>求节点(节奏总纲!S$4:S$113,U$5:U$104,$X112)-求节点(节奏总纲!S$4:S$113,U$5:U$104,$X111)</f>
        <v>23237694.663774014</v>
      </c>
      <c r="AC112" s="4">
        <f>求节点(节奏总纲!T$4:T$113,V$5:V$104,$X112)-求节点(节奏总纲!T$4:T$113,V$5:V$104,$X111)</f>
        <v>37775158.057743549</v>
      </c>
      <c r="AF112" s="20">
        <v>108</v>
      </c>
      <c r="AG112" s="4">
        <f>'[1]功能-采集'!BX112</f>
        <v>29547771764.818756</v>
      </c>
      <c r="AH112" s="4">
        <f>'[1]功能-采集'!BY112</f>
        <v>27592339570.55246</v>
      </c>
      <c r="AI112" s="4">
        <f>'[1]功能-采集'!BZ112</f>
        <v>24164884979.750454</v>
      </c>
      <c r="AJ112" s="4">
        <f>'[1]功能-采集'!CA112</f>
        <v>19102488576.356358</v>
      </c>
      <c r="AK112" s="4">
        <f>'[1]功能-采集'!CB112</f>
        <v>12857282860.061214</v>
      </c>
      <c r="AM112" s="8">
        <v>108</v>
      </c>
      <c r="AN112" s="4">
        <f>求节点(节奏总纲!P$4:P$113,AG$5:AG$104,$AM112)-求节点(节奏总纲!P$4:P$113,AG$5:AG$104,$AM111)</f>
        <v>3143124.530082643</v>
      </c>
      <c r="AO112" s="4">
        <f>求节点(节奏总纲!Q$4:Q$113,AH$5:AH$104,$AM112)-求节点(节奏总纲!Q$4:Q$113,AH$5:AH$104,$AM111)</f>
        <v>3420942.5442857146</v>
      </c>
      <c r="AP112" s="4">
        <f>求节点(节奏总纲!R$4:R$113,AI$5:AI$104,$AM112)-求节点(节奏总纲!R$4:R$113,AI$5:AI$104,$AM111)</f>
        <v>4069534.7748250067</v>
      </c>
      <c r="AQ112" s="4">
        <f>求节点(节奏总纲!S$4:S$113,AJ$5:AJ$104,$AM112)-求节点(节奏总纲!S$4:S$113,AJ$5:AJ$104,$AM111)</f>
        <v>5955715.2983036637</v>
      </c>
      <c r="AR112" s="4">
        <f>求节点(节奏总纲!T$4:T$113,AK$5:AK$104,$AM112)-求节点(节奏总纲!T$4:T$113,AK$5:AK$104,$AM111)</f>
        <v>10814134.594721675</v>
      </c>
      <c r="AV112" s="3">
        <v>107</v>
      </c>
      <c r="AW112" s="3">
        <f>'[1]功能-行军令'!S110/节奏总纲!W110</f>
        <v>46</v>
      </c>
      <c r="AX112" s="3">
        <f>'[1]功能-行军令'!T110/节奏总纲!X110</f>
        <v>66.999999999999957</v>
      </c>
      <c r="AY112" s="3">
        <f>'[1]功能-行军令'!U110/节奏总纲!Y110</f>
        <v>90.999999999999844</v>
      </c>
      <c r="AZ112" s="3">
        <f>'[1]功能-行军令'!V110/节奏总纲!Z110</f>
        <v>102.99999999999987</v>
      </c>
      <c r="BA112" s="3">
        <f>'[1]功能-行军令'!W110/节奏总纲!AA110</f>
        <v>102.99999999999997</v>
      </c>
    </row>
    <row r="113" spans="2:53" x14ac:dyDescent="0.15">
      <c r="B113" s="8">
        <v>109</v>
      </c>
      <c r="C113" s="8">
        <f>[1]服务器生态!W130</f>
        <v>185.45519429999999</v>
      </c>
      <c r="D113" s="8">
        <f>[1]服务器生态!X130</f>
        <v>182.86051977889068</v>
      </c>
      <c r="E113" s="8">
        <f>[1]服务器生态!Y130</f>
        <v>14.926957387776001</v>
      </c>
      <c r="F113" s="8">
        <f>[1]服务器生态!Z130</f>
        <v>2.6556112000000009</v>
      </c>
      <c r="G113" s="8">
        <f>[1]服务器生态!AA130</f>
        <v>0.76838399999999996</v>
      </c>
      <c r="H113" s="8">
        <f>[1]服务器生态!AC130</f>
        <v>0.47962550249999997</v>
      </c>
      <c r="I113" s="8">
        <f>[1]服务器生态!AD130</f>
        <v>0.47291513735919999</v>
      </c>
      <c r="J113" s="8">
        <f>[1]服务器生态!AE130</f>
        <v>3.8604200140800002E-2</v>
      </c>
      <c r="K113" s="8">
        <f>[1]服务器生态!AF130</f>
        <v>6.8679600000000019E-3</v>
      </c>
      <c r="L113" s="8">
        <f>[1]服务器生态!AG130</f>
        <v>1.9871999999999997E-3</v>
      </c>
      <c r="M113" s="8">
        <f>[2]基础信息!$M112</f>
        <v>100</v>
      </c>
      <c r="N113" s="8">
        <f>[1]服务器生态!$P111</f>
        <v>1</v>
      </c>
      <c r="Q113" s="20">
        <v>109</v>
      </c>
      <c r="R113" s="4">
        <f>'[1]功能-采集'!BS113</f>
        <v>112671421181.3533</v>
      </c>
      <c r="S113" s="4">
        <f>'[1]功能-采集'!BT113</f>
        <v>100279540062.10524</v>
      </c>
      <c r="T113" s="4">
        <f>'[1]功能-采集'!BU113</f>
        <v>85361426654.916367</v>
      </c>
      <c r="U113" s="4">
        <f>'[1]功能-采集'!BV113</f>
        <v>66826055394.022133</v>
      </c>
      <c r="V113" s="4">
        <f>'[1]功能-采集'!BW113</f>
        <v>45099936958.778915</v>
      </c>
      <c r="X113" s="8">
        <v>109</v>
      </c>
      <c r="Y113" s="4">
        <f>求节点(节奏总纲!P$4:P$113,R$5:R$104,$X113)-求节点(节奏总纲!P$4:P$113,R$5:R$104,$X112)</f>
        <v>13608358.08522296</v>
      </c>
      <c r="Z113" s="4">
        <f>求节点(节奏总纲!Q$4:Q$113,S$5:S$104,$X113)-求节点(节奏总纲!Q$4:Q$113,S$5:S$104,$X112)</f>
        <v>15133555.641406059</v>
      </c>
      <c r="AA113" s="4">
        <f>求节点(节奏总纲!R$4:R$113,T$5:T$104,$X113)-求节点(节奏总纲!R$4:R$113,T$5:T$104,$X112)</f>
        <v>17944509.733722687</v>
      </c>
      <c r="AB113" s="4">
        <f>求节点(节奏总纲!S$4:S$113,U$5:U$104,$X113)-求节点(节奏总纲!S$4:S$113,U$5:U$104,$X112)</f>
        <v>23497970.501074314</v>
      </c>
      <c r="AC113" s="4">
        <f>求节点(节奏总纲!T$4:T$113,V$5:V$104,$X113)-求节点(节奏总纲!T$4:T$113,V$5:V$104,$X112)</f>
        <v>37809112.973165035</v>
      </c>
      <c r="AF113" s="20">
        <v>109</v>
      </c>
      <c r="AG113" s="4">
        <f>'[1]功能-采集'!BX113</f>
        <v>33255530682.359749</v>
      </c>
      <c r="AH113" s="4">
        <f>'[1]功能-采集'!BY113</f>
        <v>30765629198.380798</v>
      </c>
      <c r="AI113" s="4">
        <f>'[1]功能-采集'!BZ113</f>
        <v>26837035268.715229</v>
      </c>
      <c r="AJ113" s="4">
        <f>'[1]功能-采集'!CA113</f>
        <v>21198222950.528172</v>
      </c>
      <c r="AK113" s="4">
        <f>'[1]功能-采集'!CB113</f>
        <v>14312931397.224133</v>
      </c>
      <c r="AM113" s="8">
        <v>109</v>
      </c>
      <c r="AN113" s="4">
        <f>求节点(节奏总纲!P$4:P$113,AG$5:AG$104,$AM113)-求节点(节奏总纲!P$4:P$113,AG$5:AG$104,$AM112)</f>
        <v>3143124.530082643</v>
      </c>
      <c r="AO113" s="4">
        <f>求节点(节奏总纲!Q$4:Q$113,AH$5:AH$104,$AM113)-求节点(节奏总纲!Q$4:Q$113,AH$5:AH$104,$AM112)</f>
        <v>3420942.5442856848</v>
      </c>
      <c r="AP113" s="4">
        <f>求节点(节奏总纲!R$4:R$113,AI$5:AI$104,$AM113)-求节点(节奏总纲!R$4:R$113,AI$5:AI$104,$AM112)</f>
        <v>4069534.7748250365</v>
      </c>
      <c r="AQ113" s="4">
        <f>求节点(节奏总纲!S$4:S$113,AJ$5:AJ$104,$AM113)-求节点(节奏总纲!S$4:S$113,AJ$5:AJ$104,$AM112)</f>
        <v>6040020.8885349631</v>
      </c>
      <c r="AR113" s="4">
        <f>求节点(节奏总纲!T$4:T$113,AK$5:AK$104,$AM113)-求节点(节奏总纲!T$4:T$113,AK$5:AK$104,$AM112)</f>
        <v>10827996.821234107</v>
      </c>
      <c r="AV113" s="3">
        <v>108</v>
      </c>
      <c r="AW113" s="3">
        <f>'[1]功能-行军令'!S111/节奏总纲!W111</f>
        <v>45.999999999999979</v>
      </c>
      <c r="AX113" s="3">
        <f>'[1]功能-行军令'!T111/节奏总纲!X111</f>
        <v>67.000000000000014</v>
      </c>
      <c r="AY113" s="3">
        <f>'[1]功能-行军令'!U111/节奏总纲!Y111</f>
        <v>91.000000000000185</v>
      </c>
      <c r="AZ113" s="3">
        <f>'[1]功能-行军令'!V111/节奏总纲!Z111</f>
        <v>102.99999999999999</v>
      </c>
      <c r="BA113" s="3">
        <f>'[1]功能-行军令'!W111/节奏总纲!AA111</f>
        <v>102.99999999999994</v>
      </c>
    </row>
    <row r="114" spans="2:53" x14ac:dyDescent="0.15">
      <c r="B114" s="8">
        <v>110</v>
      </c>
      <c r="C114" s="8">
        <f>[1]服务器生态!W131</f>
        <v>183.856442625</v>
      </c>
      <c r="D114" s="8">
        <f>[1]服务器生态!X131</f>
        <v>181.28413598769336</v>
      </c>
      <c r="E114" s="8">
        <f>[1]服务器生态!Y131</f>
        <v>14.798276720640002</v>
      </c>
      <c r="F114" s="8">
        <f>[1]服务器生态!Z131</f>
        <v>2.632718000000001</v>
      </c>
      <c r="G114" s="8">
        <f>[1]服务器生态!AA131</f>
        <v>0.76175999999999999</v>
      </c>
      <c r="H114" s="8">
        <f>[1]服务器生态!AC131</f>
        <v>0.47962550249999997</v>
      </c>
      <c r="I114" s="8">
        <f>[1]服务器生态!AD131</f>
        <v>0.47291513735919999</v>
      </c>
      <c r="J114" s="8">
        <f>[1]服务器生态!AE131</f>
        <v>3.8604200140800002E-2</v>
      </c>
      <c r="K114" s="8">
        <f>[1]服务器生态!AF131</f>
        <v>6.8679600000000019E-3</v>
      </c>
      <c r="L114" s="8">
        <f>[1]服务器生态!AG131</f>
        <v>1.9871999999999997E-3</v>
      </c>
      <c r="M114" s="8">
        <f>[2]基础信息!$M113</f>
        <v>100</v>
      </c>
      <c r="N114" s="8">
        <f>[1]服务器生态!$P112</f>
        <v>1</v>
      </c>
      <c r="Q114" s="20">
        <v>110</v>
      </c>
      <c r="R114" s="4">
        <f>'[1]功能-采集'!BS114</f>
        <v>124615642635.15085</v>
      </c>
      <c r="S114" s="4">
        <f>'[1]功能-采集'!BT114</f>
        <v>110740816296.65729</v>
      </c>
      <c r="T114" s="4">
        <f>'[1]功能-采集'!BU114</f>
        <v>94355027989.081421</v>
      </c>
      <c r="U114" s="4">
        <f>'[1]功能-采集'!BV114</f>
        <v>73944135671.79007</v>
      </c>
      <c r="V114" s="4">
        <f>'[1]功能-采集'!BW114</f>
        <v>49883843867.023041</v>
      </c>
      <c r="X114" s="8">
        <v>110</v>
      </c>
      <c r="Y114" s="4">
        <f>求节点(节奏总纲!P$4:P$113,R$5:R$104,$X114)-求节点(节奏总纲!P$4:P$113,R$5:R$104,$X113)</f>
        <v>13608358.085223079</v>
      </c>
      <c r="Z114" s="4">
        <f>求节点(节奏总纲!Q$4:Q$113,S$5:S$104,$X114)-求节点(节奏总纲!Q$4:Q$113,S$5:S$104,$X113)</f>
        <v>15147336.547172546</v>
      </c>
      <c r="AA114" s="4">
        <f>求节点(节奏总纲!R$4:R$113,T$5:T$104,$X114)-求节点(节奏总纲!R$4:R$113,T$5:T$104,$X113)</f>
        <v>17944509.733722925</v>
      </c>
      <c r="AB114" s="4">
        <f>求节点(节奏总纲!S$4:S$113,U$5:U$104,$X114)-求节点(节奏总纲!S$4:S$113,U$5:U$104,$X113)</f>
        <v>23497970.501074314</v>
      </c>
      <c r="AC114" s="4">
        <f>求节点(节奏总纲!T$4:T$113,V$5:V$104,$X114)-求节点(节奏总纲!T$4:T$113,V$5:V$104,$X113)</f>
        <v>38417011.522402763</v>
      </c>
      <c r="AF114" s="20">
        <v>110</v>
      </c>
      <c r="AG114" s="4">
        <f>'[1]功能-采集'!BX114</f>
        <v>37331206870.599648</v>
      </c>
      <c r="AH114" s="4">
        <f>'[1]功能-采集'!BY114</f>
        <v>34364625990.909882</v>
      </c>
      <c r="AI114" s="4">
        <f>'[1]功能-采集'!BZ114</f>
        <v>29931192682.785393</v>
      </c>
      <c r="AJ114" s="4">
        <f>'[1]功能-采集'!CA114</f>
        <v>23647225622.706581</v>
      </c>
      <c r="AK114" s="4">
        <f>'[1]功能-采集'!CB114</f>
        <v>15958939269.509531</v>
      </c>
      <c r="AM114" s="8">
        <v>110</v>
      </c>
      <c r="AN114" s="4">
        <f>求节点(节奏总纲!P$4:P$113,AG$5:AG$104,$AM114)-求节点(节奏总纲!P$4:P$113,AG$5:AG$104,$AM113)</f>
        <v>3143124.5300826132</v>
      </c>
      <c r="AO114" s="4">
        <f>求节点(节奏总纲!Q$4:Q$113,AH$5:AH$104,$AM114)-求节点(节奏总纲!Q$4:Q$113,AH$5:AH$104,$AM113)</f>
        <v>3423484.9616116881</v>
      </c>
      <c r="AP114" s="4">
        <f>求节点(节奏总纲!R$4:R$113,AI$5:AI$104,$AM114)-求节点(节奏总纲!R$4:R$113,AI$5:AI$104,$AM113)</f>
        <v>4069534.7748250067</v>
      </c>
      <c r="AQ114" s="4">
        <f>求节点(节奏总纲!S$4:S$113,AJ$5:AJ$104,$AM114)-求节点(节奏总纲!S$4:S$113,AJ$5:AJ$104,$AM113)</f>
        <v>6040020.8885349631</v>
      </c>
      <c r="AR114" s="4">
        <f>求节点(节奏总纲!T$4:T$113,AK$5:AK$104,$AM114)-求节点(节奏总纲!T$4:T$113,AK$5:AK$104,$AM113)</f>
        <v>11076173.772395253</v>
      </c>
      <c r="AV114" s="3">
        <v>109</v>
      </c>
      <c r="AW114" s="3">
        <f>'[1]功能-行军令'!S112/节奏总纲!W112</f>
        <v>46.000000000000007</v>
      </c>
      <c r="AX114" s="3">
        <f>'[1]功能-行军令'!T112/节奏总纲!X112</f>
        <v>66.999999999999915</v>
      </c>
      <c r="AY114" s="3">
        <f>'[1]功能-行军令'!U112/节奏总纲!Y112</f>
        <v>90.999999999999986</v>
      </c>
      <c r="AZ114" s="3">
        <f>'[1]功能-行军令'!V112/节奏总纲!Z112</f>
        <v>103.00000000000004</v>
      </c>
      <c r="BA114" s="3">
        <f>'[1]功能-行军令'!W112/节奏总纲!AA112</f>
        <v>103.00000000000013</v>
      </c>
    </row>
    <row r="115" spans="2:53" x14ac:dyDescent="0.15">
      <c r="B115" s="8">
        <v>111</v>
      </c>
      <c r="C115" s="8">
        <f>[1]服务器生态!W132</f>
        <v>182.25769094999998</v>
      </c>
      <c r="D115" s="8">
        <f>[1]服务器生态!X132</f>
        <v>179.70775219649599</v>
      </c>
      <c r="E115" s="8">
        <f>[1]服务器生态!Y132</f>
        <v>14.669596053504002</v>
      </c>
      <c r="F115" s="8">
        <f>[1]服务器生态!Z132</f>
        <v>2.6098248000000006</v>
      </c>
      <c r="G115" s="8">
        <f>[1]服务器生态!AA132</f>
        <v>0.75513599999999992</v>
      </c>
      <c r="H115" s="8">
        <f>[1]服务器生态!AC132</f>
        <v>0.47962550249999997</v>
      </c>
      <c r="I115" s="8">
        <f>[1]服务器生态!AD132</f>
        <v>0.47291513735919999</v>
      </c>
      <c r="J115" s="8">
        <f>[1]服务器生态!AE132</f>
        <v>3.8604200140800002E-2</v>
      </c>
      <c r="K115" s="8">
        <f>[1]服务器生态!AF132</f>
        <v>6.8679600000000019E-3</v>
      </c>
      <c r="L115" s="8">
        <f>[1]服务器生态!AG132</f>
        <v>1.9871999999999997E-3</v>
      </c>
      <c r="M115" s="8">
        <f>[2]基础信息!$M114</f>
        <v>100</v>
      </c>
      <c r="N115" s="8">
        <f>[1]服务器生态!$P113</f>
        <v>1</v>
      </c>
      <c r="Q115" s="20">
        <v>111</v>
      </c>
      <c r="R115" s="4">
        <f>'[1]功能-采集'!BS115</f>
        <v>137483079857.05923</v>
      </c>
      <c r="S115" s="4">
        <f>'[1]功能-采集'!BT115</f>
        <v>122189000680.03123</v>
      </c>
      <c r="T115" s="4">
        <f>'[1]功能-采集'!BU115</f>
        <v>104050560059.64804</v>
      </c>
      <c r="U115" s="4">
        <f>'[1]功能-采集'!BV115</f>
        <v>81637556603.449875</v>
      </c>
      <c r="V115" s="4">
        <f>'[1]功能-采集'!BW115</f>
        <v>55134443041.12236</v>
      </c>
      <c r="X115" s="8">
        <v>111</v>
      </c>
      <c r="Y115" s="4">
        <f>求节点(节奏总纲!P$4:P$113,R$5:R$104,$X115)-求节点(节奏总纲!P$4:P$113,R$5:R$104,$X114)</f>
        <v>13834041.987608671</v>
      </c>
      <c r="Z115" s="4">
        <f>求节点(节奏总纲!Q$4:Q$113,S$5:S$104,$X115)-求节点(节奏总纲!Q$4:Q$113,S$5:S$104,$X114)</f>
        <v>15582445.080052376</v>
      </c>
      <c r="AA115" s="4">
        <f>求节点(节奏总纲!R$4:R$113,T$5:T$104,$X115)-求节点(节奏总纲!R$4:R$113,T$5:T$104,$X114)</f>
        <v>18138192.655545473</v>
      </c>
      <c r="AB115" s="4">
        <f>求节点(节奏总纲!S$4:S$113,U$5:U$104,$X115)-求节点(节奏总纲!S$4:S$113,U$5:U$104,$X114)</f>
        <v>23497970.501074314</v>
      </c>
      <c r="AC115" s="4">
        <f>求节点(节奏总纲!T$4:T$113,V$5:V$104,$X115)-求节点(节奏总纲!T$4:T$113,V$5:V$104,$X114)</f>
        <v>38417011.522402763</v>
      </c>
      <c r="AF115" s="20">
        <v>111</v>
      </c>
      <c r="AG115" s="4">
        <f>'[1]功能-采集'!BX115</f>
        <v>41794256112.192947</v>
      </c>
      <c r="AH115" s="4">
        <f>'[1]功能-采集'!BY115</f>
        <v>38335465210.952797</v>
      </c>
      <c r="AI115" s="4">
        <f>'[1]功能-采集'!BZ115</f>
        <v>33294211652.091072</v>
      </c>
      <c r="AJ115" s="4">
        <f>'[1]功能-采集'!CA115</f>
        <v>26315894984.671406</v>
      </c>
      <c r="AK115" s="4">
        <f>'[1]功能-采集'!CB115</f>
        <v>17780346060.702106</v>
      </c>
      <c r="AM115" s="8">
        <v>111</v>
      </c>
      <c r="AN115" s="4">
        <f>求节点(节奏总纲!P$4:P$113,AG$5:AG$104,$AM115)-求节点(节奏总纲!P$4:P$113,AG$5:AG$104,$AM114)</f>
        <v>3185409.2524096966</v>
      </c>
      <c r="AO115" s="4">
        <f>求节点(节奏总纲!Q$4:Q$113,AH$5:AH$104,$AM115)-求节点(节奏总纲!Q$4:Q$113,AH$5:AH$104,$AM114)</f>
        <v>3503757.4408975244</v>
      </c>
      <c r="AP115" s="4">
        <f>求节点(节奏总纲!R$4:R$113,AI$5:AI$104,$AM115)-求节点(节奏总纲!R$4:R$113,AI$5:AI$104,$AM114)</f>
        <v>4119844.7308599949</v>
      </c>
      <c r="AQ115" s="4">
        <f>求节点(节奏总纲!S$4:S$113,AJ$5:AJ$104,$AM115)-求节点(节奏总纲!S$4:S$113,AJ$5:AJ$104,$AM114)</f>
        <v>6040020.8885350227</v>
      </c>
      <c r="AR115" s="4">
        <f>求节点(节奏总纲!T$4:T$113,AK$5:AK$104,$AM115)-求节点(节奏总纲!T$4:T$113,AK$5:AK$104,$AM114)</f>
        <v>11076173.772395134</v>
      </c>
      <c r="AV115" s="3">
        <v>110</v>
      </c>
      <c r="AW115" s="3">
        <f>'[1]功能-行军令'!S113/节奏总纲!W113</f>
        <v>45.999999999999964</v>
      </c>
      <c r="AX115" s="3">
        <f>'[1]功能-行军令'!T113/节奏总纲!X113</f>
        <v>67.000000000000099</v>
      </c>
      <c r="AY115" s="3">
        <f>'[1]功能-行军令'!U113/节奏总纲!Y113</f>
        <v>90.999999999999929</v>
      </c>
      <c r="AZ115" s="3">
        <f>'[1]功能-行军令'!V113/节奏总纲!Z113</f>
        <v>103.00000000000004</v>
      </c>
      <c r="BA115" s="3">
        <f>'[1]功能-行军令'!W113/节奏总纲!AA113</f>
        <v>102.9999999999999</v>
      </c>
    </row>
    <row r="116" spans="2:53" x14ac:dyDescent="0.15">
      <c r="B116" s="8">
        <v>112</v>
      </c>
      <c r="C116" s="8">
        <f>[1]服务器生态!W133</f>
        <v>180.65893927499999</v>
      </c>
      <c r="D116" s="8">
        <f>[1]服务器生态!X133</f>
        <v>178.13136840529867</v>
      </c>
      <c r="E116" s="8">
        <f>[1]服务器生态!Y133</f>
        <v>14.540915386368001</v>
      </c>
      <c r="F116" s="8">
        <f>[1]服务器生态!Z133</f>
        <v>2.5869316000000007</v>
      </c>
      <c r="G116" s="8">
        <f>[1]服务器生态!AA133</f>
        <v>0.74851199999999996</v>
      </c>
      <c r="H116" s="8">
        <f>[1]服务器生态!AC133</f>
        <v>0.47962550249999997</v>
      </c>
      <c r="I116" s="8">
        <f>[1]服务器生态!AD133</f>
        <v>0.47291513735919999</v>
      </c>
      <c r="J116" s="8">
        <f>[1]服务器生态!AE133</f>
        <v>3.8604200140800002E-2</v>
      </c>
      <c r="K116" s="8">
        <f>[1]服务器生态!AF133</f>
        <v>6.8679600000000019E-3</v>
      </c>
      <c r="L116" s="8">
        <f>[1]服务器生态!AG133</f>
        <v>1.9871999999999997E-3</v>
      </c>
      <c r="M116" s="8">
        <f>[2]基础信息!$M115</f>
        <v>100</v>
      </c>
      <c r="N116" s="8">
        <f>[1]服务器生态!$P114</f>
        <v>1</v>
      </c>
      <c r="Q116" s="20">
        <v>112</v>
      </c>
      <c r="R116" s="4">
        <f>'[1]功能-采集'!BS116</f>
        <v>151274057602.35254</v>
      </c>
      <c r="S116" s="4">
        <f>'[1]功能-采集'!BT116</f>
        <v>134349311056.56909</v>
      </c>
      <c r="T116" s="4">
        <f>'[1]功能-采集'!BU116</f>
        <v>114284467814.97336</v>
      </c>
      <c r="U116" s="4">
        <f>'[1]功能-采集'!BV116</f>
        <v>89690828295.616852</v>
      </c>
      <c r="V116" s="4">
        <f>'[1]功能-采集'!BW116</f>
        <v>60241509843.791351</v>
      </c>
      <c r="X116" s="8">
        <v>112</v>
      </c>
      <c r="Y116" s="4">
        <f>求节点(节奏总纲!P$4:P$113,R$5:R$104,$X116)-求节点(节奏总纲!P$4:P$113,R$5:R$104,$X115)</f>
        <v>14004622.962044835</v>
      </c>
      <c r="Z116" s="4">
        <f>求节点(节奏总纲!Q$4:Q$113,S$5:S$104,$X116)-求节点(节奏总纲!Q$4:Q$113,S$5:S$104,$X115)</f>
        <v>15582445.080052137</v>
      </c>
      <c r="AA116" s="4">
        <f>求节点(节奏总纲!R$4:R$113,T$5:T$104,$X116)-求节点(节奏总纲!R$4:R$113,T$5:T$104,$X115)</f>
        <v>18407174.932686329</v>
      </c>
      <c r="AB116" s="4">
        <f>求节点(节奏总纲!S$4:S$113,U$5:U$104,$X116)-求节点(节奏总纲!S$4:S$113,U$5:U$104,$X115)</f>
        <v>23497970.501074314</v>
      </c>
      <c r="AC116" s="4">
        <f>求节点(节奏总纲!T$4:T$113,V$5:V$104,$X116)-求节点(节奏总纲!T$4:T$113,V$5:V$104,$X115)</f>
        <v>38417011.52240324</v>
      </c>
      <c r="AF116" s="20">
        <v>112</v>
      </c>
      <c r="AG116" s="4">
        <f>'[1]功能-采集'!BX116</f>
        <v>46577633851.325432</v>
      </c>
      <c r="AH116" s="4">
        <f>'[1]功能-采集'!BY116</f>
        <v>42553307600.107307</v>
      </c>
      <c r="AI116" s="4">
        <f>'[1]功能-采集'!BZ116</f>
        <v>36843973094.865829</v>
      </c>
      <c r="AJ116" s="4">
        <f>'[1]功能-采集'!CA116</f>
        <v>29109388232.91201</v>
      </c>
      <c r="AK116" s="4">
        <f>'[1]功能-采集'!CB116</f>
        <v>19551962184.694489</v>
      </c>
      <c r="AM116" s="8">
        <v>112</v>
      </c>
      <c r="AN116" s="4">
        <f>求节点(节奏总纲!P$4:P$113,AG$5:AG$104,$AM116)-求节点(节奏总纲!P$4:P$113,AG$5:AG$104,$AM115)</f>
        <v>3217369.7469866574</v>
      </c>
      <c r="AO116" s="4">
        <f>求节点(节奏总纲!Q$4:Q$113,AH$5:AH$104,$AM116)-求节点(节奏总纲!Q$4:Q$113,AH$5:AH$104,$AM115)</f>
        <v>3503757.4408975244</v>
      </c>
      <c r="AP116" s="4">
        <f>求节点(节奏总纲!R$4:R$113,AI$5:AI$104,$AM116)-求节点(节奏总纲!R$4:R$113,AI$5:AI$104,$AM115)</f>
        <v>4189714.0121048689</v>
      </c>
      <c r="AQ116" s="4">
        <f>求节点(节奏总纲!S$4:S$113,AJ$5:AJ$104,$AM116)-求节点(节奏总纲!S$4:S$113,AJ$5:AJ$104,$AM115)</f>
        <v>6040020.8885349631</v>
      </c>
      <c r="AR116" s="4">
        <f>求节点(节奏总纲!T$4:T$113,AK$5:AK$104,$AM116)-求节点(节奏总纲!T$4:T$113,AK$5:AK$104,$AM115)</f>
        <v>11076173.772395253</v>
      </c>
      <c r="AV116" s="3">
        <v>111</v>
      </c>
      <c r="AW116" s="3">
        <f>'[1]功能-行军令'!S114/节奏总纲!W114</f>
        <v>46</v>
      </c>
      <c r="AX116" s="3">
        <f>'[1]功能-行军令'!T114/节奏总纲!X114</f>
        <v>66.999999999999915</v>
      </c>
      <c r="AY116" s="3">
        <f>'[1]功能-行军令'!U114/节奏总纲!Y114</f>
        <v>91.000000000000142</v>
      </c>
      <c r="AZ116" s="3">
        <f>'[1]功能-行军令'!V114/节奏总纲!Z114</f>
        <v>102.99999999999996</v>
      </c>
      <c r="BA116" s="3">
        <f>'[1]功能-行军令'!W114/节奏总纲!AA114</f>
        <v>103.0000000000001</v>
      </c>
    </row>
    <row r="117" spans="2:53" x14ac:dyDescent="0.15">
      <c r="B117" s="8">
        <v>113</v>
      </c>
      <c r="C117" s="8">
        <f>[1]服务器生态!W134</f>
        <v>179.06018760000001</v>
      </c>
      <c r="D117" s="8">
        <f>[1]服务器生态!X134</f>
        <v>176.55498461410136</v>
      </c>
      <c r="E117" s="8">
        <f>[1]服务器生态!Y134</f>
        <v>14.412234719232002</v>
      </c>
      <c r="F117" s="8">
        <f>[1]服务器生态!Z134</f>
        <v>2.5640384000000012</v>
      </c>
      <c r="G117" s="8">
        <f>[1]服务器生态!AA134</f>
        <v>0.74188799999999999</v>
      </c>
      <c r="H117" s="8">
        <f>[1]服务器生态!AC134</f>
        <v>0.47962550249999997</v>
      </c>
      <c r="I117" s="8">
        <f>[1]服务器生态!AD134</f>
        <v>0.47291513735919999</v>
      </c>
      <c r="J117" s="8">
        <f>[1]服务器生态!AE134</f>
        <v>3.8604200140800002E-2</v>
      </c>
      <c r="K117" s="8">
        <f>[1]服务器生态!AF134</f>
        <v>6.8679600000000019E-3</v>
      </c>
      <c r="L117" s="8">
        <f>[1]服务器生态!AG134</f>
        <v>1.9871999999999997E-3</v>
      </c>
      <c r="M117" s="8">
        <f>[2]基础信息!$M116</f>
        <v>100</v>
      </c>
      <c r="N117" s="8">
        <f>[1]服务器生态!$P115</f>
        <v>1</v>
      </c>
      <c r="Q117" s="20">
        <v>113</v>
      </c>
      <c r="R117" s="4">
        <f>'[1]功能-采集'!BS117</f>
        <v>166054861572.18671</v>
      </c>
      <c r="S117" s="4">
        <f>'[1]功能-采集'!BT117</f>
        <v>147346299232.31839</v>
      </c>
      <c r="T117" s="4">
        <f>'[1]功能-采集'!BU117</f>
        <v>125308196952.17163</v>
      </c>
      <c r="U117" s="4">
        <f>'[1]功能-采集'!BV117</f>
        <v>97919916384.900406</v>
      </c>
      <c r="V117" s="4">
        <f>'[1]功能-采集'!BW117</f>
        <v>65665687192.369164</v>
      </c>
      <c r="X117" s="8">
        <v>113</v>
      </c>
      <c r="Y117" s="4">
        <f>求节点(节奏总纲!P$4:P$113,R$5:R$104,$X117)-求节点(节奏总纲!P$4:P$113,R$5:R$104,$X116)</f>
        <v>14004622.962044716</v>
      </c>
      <c r="Z117" s="4">
        <f>求节点(节奏总纲!Q$4:Q$113,S$5:S$104,$X117)-求节点(节奏总纲!Q$4:Q$113,S$5:S$104,$X116)</f>
        <v>15582445.080052376</v>
      </c>
      <c r="AA117" s="4">
        <f>求节点(节奏总纲!R$4:R$113,T$5:T$104,$X117)-求节点(节奏总纲!R$4:R$113,T$5:T$104,$X116)</f>
        <v>18407174.932686329</v>
      </c>
      <c r="AB117" s="4">
        <f>求节点(节奏总纲!S$4:S$113,U$5:U$104,$X117)-求节点(节奏总纲!S$4:S$113,U$5:U$104,$X116)</f>
        <v>23497970.501074076</v>
      </c>
      <c r="AC117" s="4">
        <f>求节点(节奏总纲!T$4:T$113,V$5:V$104,$X117)-求节点(节奏总纲!T$4:T$113,V$5:V$104,$X116)</f>
        <v>38417011.522402763</v>
      </c>
      <c r="AF117" s="20">
        <v>113</v>
      </c>
      <c r="AG117" s="4">
        <f>'[1]功能-采集'!BX117</f>
        <v>51704331173.414551</v>
      </c>
      <c r="AH117" s="4">
        <f>'[1]功能-采集'!BY117</f>
        <v>47061354349.044235</v>
      </c>
      <c r="AI117" s="4">
        <f>'[1]功能-采集'!BZ117</f>
        <v>40667694158.450424</v>
      </c>
      <c r="AJ117" s="4">
        <f>'[1]功能-采集'!CA117</f>
        <v>31963868113.300251</v>
      </c>
      <c r="AK117" s="4">
        <f>'[1]功能-采集'!CB117</f>
        <v>21433582383.026863</v>
      </c>
      <c r="AM117" s="8">
        <v>113</v>
      </c>
      <c r="AN117" s="4">
        <f>求节点(节奏总纲!P$4:P$113,AG$5:AG$104,$AM117)-求节点(节奏总纲!P$4:P$113,AG$5:AG$104,$AM116)</f>
        <v>3217369.7469866574</v>
      </c>
      <c r="AO117" s="4">
        <f>求节点(节奏总纲!Q$4:Q$113,AH$5:AH$104,$AM117)-求节点(节奏总纲!Q$4:Q$113,AH$5:AH$104,$AM116)</f>
        <v>3503757.4408974946</v>
      </c>
      <c r="AP117" s="4">
        <f>求节点(节奏总纲!R$4:R$113,AI$5:AI$104,$AM117)-求节点(节奏总纲!R$4:R$113,AI$5:AI$104,$AM116)</f>
        <v>4189714.0121048093</v>
      </c>
      <c r="AQ117" s="4">
        <f>求节点(节奏总纲!S$4:S$113,AJ$5:AJ$104,$AM117)-求节点(节奏总纲!S$4:S$113,AJ$5:AJ$104,$AM116)</f>
        <v>6040020.8885350227</v>
      </c>
      <c r="AR117" s="4">
        <f>求节点(节奏总纲!T$4:T$113,AK$5:AK$104,$AM117)-求节点(节奏总纲!T$4:T$113,AK$5:AK$104,$AM116)</f>
        <v>11076173.772395253</v>
      </c>
      <c r="AV117" s="3">
        <v>112</v>
      </c>
      <c r="AW117" s="3">
        <f>'[1]功能-行军令'!S115/节奏总纲!W115</f>
        <v>46</v>
      </c>
      <c r="AX117" s="3">
        <f>'[1]功能-行军令'!T115/节奏总纲!X115</f>
        <v>66.999999999999957</v>
      </c>
      <c r="AY117" s="3">
        <f>'[1]功能-行军令'!U115/节奏总纲!Y115</f>
        <v>90.999999999999758</v>
      </c>
      <c r="AZ117" s="3">
        <f>'[1]功能-行军令'!V115/节奏总纲!Z115</f>
        <v>102.99999999999997</v>
      </c>
      <c r="BA117" s="3">
        <f>'[1]功能-行军令'!W115/节奏总纲!AA115</f>
        <v>102.99999999999986</v>
      </c>
    </row>
    <row r="118" spans="2:53" x14ac:dyDescent="0.15">
      <c r="B118" s="8">
        <v>114</v>
      </c>
      <c r="C118" s="8">
        <f>[1]服务器生态!W135</f>
        <v>177.46143592500002</v>
      </c>
      <c r="D118" s="8">
        <f>[1]服务器生态!X135</f>
        <v>174.97860082290401</v>
      </c>
      <c r="E118" s="8">
        <f>[1]服务器生态!Y135</f>
        <v>14.283554052096003</v>
      </c>
      <c r="F118" s="8">
        <f>[1]服务器生态!Z135</f>
        <v>2.5411452000000012</v>
      </c>
      <c r="G118" s="8">
        <f>[1]服务器生态!AA135</f>
        <v>0.73526400000000003</v>
      </c>
      <c r="H118" s="8">
        <f>[1]服务器生态!AC135</f>
        <v>0.47962550249999997</v>
      </c>
      <c r="I118" s="8">
        <f>[1]服务器生态!AD135</f>
        <v>0.47291513735919999</v>
      </c>
      <c r="J118" s="8">
        <f>[1]服务器生态!AE135</f>
        <v>3.8604200140800002E-2</v>
      </c>
      <c r="K118" s="8">
        <f>[1]服务器生态!AF135</f>
        <v>6.8679600000000019E-3</v>
      </c>
      <c r="L118" s="8">
        <f>[1]服务器生态!AG135</f>
        <v>1.9871999999999997E-3</v>
      </c>
      <c r="M118" s="8">
        <f>[2]基础信息!$M117</f>
        <v>100</v>
      </c>
      <c r="N118" s="8">
        <f>[1]服务器生态!$P116</f>
        <v>1</v>
      </c>
      <c r="Q118" s="20">
        <v>114</v>
      </c>
      <c r="R118" s="4">
        <f>'[1]功能-采集'!BS118</f>
        <v>181896535022.00589</v>
      </c>
      <c r="S118" s="4">
        <f>'[1]功能-采集'!BT118</f>
        <v>161234176629.04883</v>
      </c>
      <c r="T118" s="4">
        <f>'[1]功能-采集'!BU118</f>
        <v>136551266928.92</v>
      </c>
      <c r="U118" s="4">
        <f>'[1]功能-采集'!BV118</f>
        <v>106472382918.48242</v>
      </c>
      <c r="V118" s="4">
        <f>'[1]功能-采集'!BW118</f>
        <v>71458369990.520676</v>
      </c>
      <c r="X118" s="8">
        <v>114</v>
      </c>
      <c r="Y118" s="4">
        <f>求节点(节奏总纲!P$4:P$113,R$5:R$104,$X118)-求节点(节奏总纲!P$4:P$113,R$5:R$104,$X117)</f>
        <v>14004622.962044954</v>
      </c>
      <c r="Z118" s="4">
        <f>求节点(节奏总纲!Q$4:Q$113,S$5:S$104,$X118)-求节点(节奏总纲!Q$4:Q$113,S$5:S$104,$X117)</f>
        <v>15582445.080052376</v>
      </c>
      <c r="AA118" s="4">
        <f>求节点(节奏总纲!R$4:R$113,T$5:T$104,$X118)-求节点(节奏总纲!R$4:R$113,T$5:T$104,$X117)</f>
        <v>18407174.932686329</v>
      </c>
      <c r="AB118" s="4">
        <f>求节点(节奏总纲!S$4:S$113,U$5:U$104,$X118)-求节点(节奏总纲!S$4:S$113,U$5:U$104,$X117)</f>
        <v>23497970.501074314</v>
      </c>
      <c r="AC118" s="4">
        <f>求节点(节奏总纲!T$4:T$113,V$5:V$104,$X118)-求节点(节奏总纲!T$4:T$113,V$5:V$104,$X117)</f>
        <v>38417011.522402763</v>
      </c>
      <c r="AF118" s="20">
        <v>114</v>
      </c>
      <c r="AG118" s="4">
        <f>'[1]功能-采集'!BX118</f>
        <v>57198989313.685486</v>
      </c>
      <c r="AH118" s="4">
        <f>'[1]功能-采集'!BY118</f>
        <v>51878408862.087654</v>
      </c>
      <c r="AI118" s="4">
        <f>'[1]功能-采集'!BZ118</f>
        <v>44567496390.018539</v>
      </c>
      <c r="AJ118" s="4">
        <f>'[1]功能-采集'!CA118</f>
        <v>34930520479.021744</v>
      </c>
      <c r="AK118" s="4">
        <f>'[1]功能-采集'!CB118</f>
        <v>23443035292.672634</v>
      </c>
      <c r="AM118" s="8">
        <v>114</v>
      </c>
      <c r="AN118" s="4">
        <f>求节点(节奏总纲!P$4:P$113,AG$5:AG$104,$AM118)-求节点(节奏总纲!P$4:P$113,AG$5:AG$104,$AM117)</f>
        <v>3217369.7469866872</v>
      </c>
      <c r="AO118" s="4">
        <f>求节点(节奏总纲!Q$4:Q$113,AH$5:AH$104,$AM118)-求节点(节奏总纲!Q$4:Q$113,AH$5:AH$104,$AM117)</f>
        <v>3503757.4408975244</v>
      </c>
      <c r="AP118" s="4">
        <f>求节点(节奏总纲!R$4:R$113,AI$5:AI$104,$AM118)-求节点(节奏总纲!R$4:R$113,AI$5:AI$104,$AM117)</f>
        <v>4189714.0121048689</v>
      </c>
      <c r="AQ118" s="4">
        <f>求节点(节奏总纲!S$4:S$113,AJ$5:AJ$104,$AM118)-求节点(节奏总纲!S$4:S$113,AJ$5:AJ$104,$AM117)</f>
        <v>6040020.8885349631</v>
      </c>
      <c r="AR118" s="4">
        <f>求节点(节奏总纲!T$4:T$113,AK$5:AK$104,$AM118)-求节点(节奏总纲!T$4:T$113,AK$5:AK$104,$AM117)</f>
        <v>11076173.772395134</v>
      </c>
      <c r="AV118" s="3">
        <v>113</v>
      </c>
      <c r="AW118" s="3">
        <f>'[1]功能-行军令'!S116/节奏总纲!W116</f>
        <v>46.000000000000007</v>
      </c>
      <c r="AX118" s="3">
        <f>'[1]功能-行军令'!T116/节奏总纲!X116</f>
        <v>67.000000000000043</v>
      </c>
      <c r="AY118" s="3">
        <f>'[1]功能-行军令'!U116/节奏总纲!Y116</f>
        <v>91.000000000000156</v>
      </c>
      <c r="AZ118" s="3">
        <f>'[1]功能-行军令'!V116/节奏总纲!Z116</f>
        <v>102.99999999999996</v>
      </c>
      <c r="BA118" s="3">
        <f>'[1]功能-行军令'!W116/节奏总纲!AA116</f>
        <v>103</v>
      </c>
    </row>
    <row r="119" spans="2:53" x14ac:dyDescent="0.15">
      <c r="B119" s="8">
        <v>115</v>
      </c>
      <c r="C119" s="8">
        <f>[1]服务器生态!W136</f>
        <v>175.86268425</v>
      </c>
      <c r="D119" s="8">
        <f>[1]服务器生态!X136</f>
        <v>173.40221703170667</v>
      </c>
      <c r="E119" s="8">
        <f>[1]服务器生态!Y136</f>
        <v>14.154873384960002</v>
      </c>
      <c r="F119" s="8">
        <f>[1]服务器生态!Z136</f>
        <v>2.5182520000000008</v>
      </c>
      <c r="G119" s="8">
        <f>[1]服务器生态!AA136</f>
        <v>0.72863999999999995</v>
      </c>
      <c r="H119" s="8">
        <f>[1]服务器生态!AC136</f>
        <v>0.47962550249999997</v>
      </c>
      <c r="I119" s="8">
        <f>[1]服务器生态!AD136</f>
        <v>0.47291513735919999</v>
      </c>
      <c r="J119" s="8">
        <f>[1]服务器生态!AE136</f>
        <v>3.8604200140800002E-2</v>
      </c>
      <c r="K119" s="8">
        <f>[1]服务器生态!AF136</f>
        <v>6.8679600000000019E-3</v>
      </c>
      <c r="L119" s="8">
        <f>[1]服务器生态!AG136</f>
        <v>1.9871999999999997E-3</v>
      </c>
      <c r="M119" s="8">
        <f>[2]基础信息!$M118</f>
        <v>100</v>
      </c>
      <c r="N119" s="8">
        <f>[1]服务器生态!$P117</f>
        <v>1</v>
      </c>
      <c r="Q119" s="20">
        <v>115</v>
      </c>
      <c r="R119" s="4">
        <f>'[1]功能-采集'!BS119</f>
        <v>198875220227.68781</v>
      </c>
      <c r="S119" s="4">
        <f>'[1]功能-采集'!BT119</f>
        <v>175447342622.44485</v>
      </c>
      <c r="T119" s="4">
        <f>'[1]功能-采集'!BU119</f>
        <v>148164061171.83444</v>
      </c>
      <c r="U119" s="4">
        <f>'[1]功能-采集'!BV119</f>
        <v>115452868737.72032</v>
      </c>
      <c r="V119" s="4">
        <f>'[1]功能-采集'!BW119</f>
        <v>77570569647.349899</v>
      </c>
      <c r="X119" s="8">
        <v>115</v>
      </c>
      <c r="Y119" s="4">
        <f>求节点(节奏总纲!P$4:P$113,R$5:R$104,$X119)-求节点(节奏总纲!P$4:P$113,R$5:R$104,$X118)</f>
        <v>14004622.962044954</v>
      </c>
      <c r="Z119" s="4">
        <f>求节点(节奏总纲!Q$4:Q$113,S$5:S$104,$X119)-求节点(节奏总纲!Q$4:Q$113,S$5:S$104,$X118)</f>
        <v>15582445.080052137</v>
      </c>
      <c r="AA119" s="4">
        <f>求节点(节奏总纲!R$4:R$113,T$5:T$104,$X119)-求节点(节奏总纲!R$4:R$113,T$5:T$104,$X118)</f>
        <v>18407174.932686329</v>
      </c>
      <c r="AB119" s="4">
        <f>求节点(节奏总纲!S$4:S$113,U$5:U$104,$X119)-求节点(节奏总纲!S$4:S$113,U$5:U$104,$X118)</f>
        <v>23497970.501074314</v>
      </c>
      <c r="AC119" s="4">
        <f>求节点(节奏总纲!T$4:T$113,V$5:V$104,$X119)-求节点(节奏总纲!T$4:T$113,V$5:V$104,$X118)</f>
        <v>38417011.522402763</v>
      </c>
      <c r="AF119" s="20">
        <v>115</v>
      </c>
      <c r="AG119" s="4">
        <f>'[1]功能-采集'!BX119</f>
        <v>63088018094.136879</v>
      </c>
      <c r="AH119" s="4">
        <f>'[1]功能-采集'!BY119</f>
        <v>56808290761.048126</v>
      </c>
      <c r="AI119" s="4">
        <f>'[1]功能-采集'!BZ119</f>
        <v>48595542199.29641</v>
      </c>
      <c r="AJ119" s="4">
        <f>'[1]功能-采集'!CA119</f>
        <v>38045642812.018707</v>
      </c>
      <c r="AK119" s="4">
        <f>'[1]功能-采集'!CB119</f>
        <v>25563327014.613758</v>
      </c>
      <c r="AM119" s="8">
        <v>115</v>
      </c>
      <c r="AN119" s="4">
        <f>求节点(节奏总纲!P$4:P$113,AG$5:AG$104,$AM119)-求节点(节奏总纲!P$4:P$113,AG$5:AG$104,$AM118)</f>
        <v>3217369.7469866574</v>
      </c>
      <c r="AO119" s="4">
        <f>求节点(节奏总纲!Q$4:Q$113,AH$5:AH$104,$AM119)-求节点(节奏总纲!Q$4:Q$113,AH$5:AH$104,$AM118)</f>
        <v>3503757.4408975244</v>
      </c>
      <c r="AP119" s="4">
        <f>求节点(节奏总纲!R$4:R$113,AI$5:AI$104,$AM119)-求节点(节奏总纲!R$4:R$113,AI$5:AI$104,$AM118)</f>
        <v>4189714.0121048093</v>
      </c>
      <c r="AQ119" s="4">
        <f>求节点(节奏总纲!S$4:S$113,AJ$5:AJ$104,$AM119)-求节点(节奏总纲!S$4:S$113,AJ$5:AJ$104,$AM118)</f>
        <v>6040020.8885350227</v>
      </c>
      <c r="AR119" s="4">
        <f>求节点(节奏总纲!T$4:T$113,AK$5:AK$104,$AM119)-求节点(节奏总纲!T$4:T$113,AK$5:AK$104,$AM118)</f>
        <v>11076173.772395253</v>
      </c>
      <c r="AV119" s="3">
        <v>114</v>
      </c>
      <c r="AW119" s="3">
        <f>'[1]功能-行军令'!S117/节奏总纲!W117</f>
        <v>46.000000000000021</v>
      </c>
      <c r="AX119" s="3">
        <f>'[1]功能-行军令'!T117/节奏总纲!X117</f>
        <v>66.999999999999943</v>
      </c>
      <c r="AY119" s="3">
        <f>'[1]功能-行军令'!U117/节奏总纲!Y117</f>
        <v>90.999999999999901</v>
      </c>
      <c r="AZ119" s="3">
        <f>'[1]功能-行军令'!V117/节奏总纲!Z117</f>
        <v>103.00000000000018</v>
      </c>
      <c r="BA119" s="3">
        <f>'[1]功能-行军令'!W117/节奏总纲!AA117</f>
        <v>103.00000000000017</v>
      </c>
    </row>
    <row r="120" spans="2:53" x14ac:dyDescent="0.15">
      <c r="B120" s="8">
        <v>116</v>
      </c>
      <c r="C120" s="8">
        <f>[1]服务器生态!W137</f>
        <v>174.26393257500001</v>
      </c>
      <c r="D120" s="8">
        <f>[1]服务器生态!X137</f>
        <v>171.82583324050935</v>
      </c>
      <c r="E120" s="8">
        <f>[1]服务器生态!Y137</f>
        <v>14.026192717824003</v>
      </c>
      <c r="F120" s="8">
        <f>[1]服务器生态!Z137</f>
        <v>2.4953588000000009</v>
      </c>
      <c r="G120" s="8">
        <f>[1]服务器生态!AA137</f>
        <v>0.72201599999999999</v>
      </c>
      <c r="H120" s="8">
        <f>[1]服务器生态!AC137</f>
        <v>0.47962550249999997</v>
      </c>
      <c r="I120" s="8">
        <f>[1]服务器生态!AD137</f>
        <v>0.47291513735919999</v>
      </c>
      <c r="J120" s="8">
        <f>[1]服务器生态!AE137</f>
        <v>3.8604200140800002E-2</v>
      </c>
      <c r="K120" s="8">
        <f>[1]服务器生态!AF137</f>
        <v>6.8679600000000019E-3</v>
      </c>
      <c r="L120" s="8">
        <f>[1]服务器生态!AG137</f>
        <v>1.9871999999999997E-3</v>
      </c>
      <c r="M120" s="8">
        <f>[2]基础信息!$M119</f>
        <v>100</v>
      </c>
      <c r="N120" s="8">
        <f>[1]服务器生态!$P118</f>
        <v>1</v>
      </c>
      <c r="Q120" s="20">
        <v>116</v>
      </c>
      <c r="R120" s="4">
        <f>'[1]功能-采集'!BS120</f>
        <v>217072524459.89502</v>
      </c>
      <c r="S120" s="4">
        <f>'[1]功能-采集'!BT120</f>
        <v>191025428574.71085</v>
      </c>
      <c r="T120" s="4">
        <f>'[1]功能-采集'!BU120</f>
        <v>161220392215.82269</v>
      </c>
      <c r="U120" s="4">
        <f>'[1]功能-采集'!BV120</f>
        <v>125884044342.28151</v>
      </c>
      <c r="V120" s="4">
        <f>'[1]功能-采集'!BW120</f>
        <v>84528149012.178009</v>
      </c>
      <c r="X120" s="8">
        <v>116</v>
      </c>
      <c r="Y120" s="4">
        <f>求节点(节奏总纲!P$4:P$113,R$5:R$104,$X120)-求节点(节奏总纲!P$4:P$113,R$5:R$104,$X119)</f>
        <v>14004622.962044716</v>
      </c>
      <c r="Z120" s="4">
        <f>求节点(节奏总纲!Q$4:Q$113,S$5:S$104,$X120)-求节点(节奏总纲!Q$4:Q$113,S$5:S$104,$X119)</f>
        <v>15582445.080052376</v>
      </c>
      <c r="AA120" s="4">
        <f>求节点(节奏总纲!R$4:R$113,T$5:T$104,$X120)-求节点(节奏总纲!R$4:R$113,T$5:T$104,$X119)</f>
        <v>18407174.93268609</v>
      </c>
      <c r="AB120" s="4">
        <f>求节点(节奏总纲!S$4:S$113,U$5:U$104,$X120)-求节点(节奏总纲!S$4:S$113,U$5:U$104,$X119)</f>
        <v>24022650.200017452</v>
      </c>
      <c r="AC120" s="4">
        <f>求节点(节奏总纲!T$4:T$113,V$5:V$104,$X120)-求节点(节奏总纲!T$4:T$113,V$5:V$104,$X119)</f>
        <v>38577573.188839436</v>
      </c>
      <c r="AF120" s="20">
        <v>116</v>
      </c>
      <c r="AG120" s="4">
        <f>'[1]功能-采集'!BX120</f>
        <v>69399722861.137085</v>
      </c>
      <c r="AH120" s="4">
        <f>'[1]功能-采集'!BY120</f>
        <v>62211599495.513748</v>
      </c>
      <c r="AI120" s="4">
        <f>'[1]功能-采集'!BZ120</f>
        <v>53124297160.951759</v>
      </c>
      <c r="AJ120" s="4">
        <f>'[1]功能-采集'!CA120</f>
        <v>41663975799.703232</v>
      </c>
      <c r="AK120" s="4">
        <f>'[1]功能-采集'!CB120</f>
        <v>27976876761.063995</v>
      </c>
      <c r="AM120" s="8">
        <v>116</v>
      </c>
      <c r="AN120" s="4">
        <f>求节点(节奏总纲!P$4:P$113,AG$5:AG$104,$AM120)-求节点(节奏总纲!P$4:P$113,AG$5:AG$104,$AM119)</f>
        <v>3217369.7469866872</v>
      </c>
      <c r="AO120" s="4">
        <f>求节点(节奏总纲!Q$4:Q$113,AH$5:AH$104,$AM120)-求节点(节奏总纲!Q$4:Q$113,AH$5:AH$104,$AM119)</f>
        <v>3503757.4408975244</v>
      </c>
      <c r="AP120" s="4">
        <f>求节点(节奏总纲!R$4:R$113,AI$5:AI$104,$AM120)-求节点(节奏总纲!R$4:R$113,AI$5:AI$104,$AM119)</f>
        <v>4189714.0121048689</v>
      </c>
      <c r="AQ120" s="4">
        <f>求节点(节奏总纲!S$4:S$113,AJ$5:AJ$104,$AM120)-求节点(节奏总纲!S$4:S$113,AJ$5:AJ$104,$AM119)</f>
        <v>6217011.5209157467</v>
      </c>
      <c r="AR120" s="4">
        <f>求节点(节奏总纲!T$4:T$113,AK$5:AK$104,$AM120)-求节点(节奏总纲!T$4:T$113,AK$5:AK$104,$AM119)</f>
        <v>11142631.032018304</v>
      </c>
      <c r="AV120" s="3">
        <v>115</v>
      </c>
      <c r="AW120" s="3">
        <f>'[1]功能-行军令'!S118/节奏总纲!W118</f>
        <v>45.999999999999922</v>
      </c>
      <c r="AX120" s="3">
        <f>'[1]功能-行军令'!T118/节奏总纲!X118</f>
        <v>67.000000000000171</v>
      </c>
      <c r="AY120" s="3">
        <f>'[1]功能-行军令'!U118/节奏总纲!Y118</f>
        <v>91.000000000000142</v>
      </c>
      <c r="AZ120" s="3">
        <f>'[1]功能-行军令'!V118/节奏总纲!Z118</f>
        <v>102.99999999999973</v>
      </c>
      <c r="BA120" s="3">
        <f>'[1]功能-行军令'!W118/节奏总纲!AA118</f>
        <v>102.9999999999998</v>
      </c>
    </row>
    <row r="121" spans="2:53" x14ac:dyDescent="0.15">
      <c r="B121" s="8">
        <v>117</v>
      </c>
      <c r="C121" s="8">
        <f>[1]服务器生态!W138</f>
        <v>172.66518090000002</v>
      </c>
      <c r="D121" s="8">
        <f>[1]服务器生态!X138</f>
        <v>170.24944944931201</v>
      </c>
      <c r="E121" s="8">
        <f>[1]服务器生态!Y138</f>
        <v>13.897512050688002</v>
      </c>
      <c r="F121" s="8">
        <f>[1]服务器生态!Z138</f>
        <v>2.4724656000000009</v>
      </c>
      <c r="G121" s="8">
        <f>[1]服务器生态!AA138</f>
        <v>0.71539200000000003</v>
      </c>
      <c r="H121" s="8">
        <f>[1]服务器生态!AC138</f>
        <v>0.47962550249999997</v>
      </c>
      <c r="I121" s="8">
        <f>[1]服务器生态!AD138</f>
        <v>0.47291513735919999</v>
      </c>
      <c r="J121" s="8">
        <f>[1]服务器生态!AE138</f>
        <v>3.8604200140800002E-2</v>
      </c>
      <c r="K121" s="8">
        <f>[1]服务器生态!AF138</f>
        <v>6.8679600000000019E-3</v>
      </c>
      <c r="L121" s="8">
        <f>[1]服务器生态!AG138</f>
        <v>1.9871999999999997E-3</v>
      </c>
      <c r="M121" s="8">
        <f>[2]基础信息!$M120</f>
        <v>100</v>
      </c>
      <c r="N121" s="8">
        <f>[1]服务器生态!$P119</f>
        <v>1</v>
      </c>
      <c r="Q121" s="20">
        <v>117</v>
      </c>
      <c r="R121" s="4">
        <f>'[1]功能-采集'!BS121</f>
        <v>236575912225.67407</v>
      </c>
      <c r="S121" s="4">
        <f>'[1]功能-采集'!BT121</f>
        <v>208059489142.39093</v>
      </c>
      <c r="T121" s="4">
        <f>'[1]功能-采集'!BU121</f>
        <v>175665828290.29016</v>
      </c>
      <c r="U121" s="4">
        <f>'[1]功能-采集'!BV121</f>
        <v>137036714775.84088</v>
      </c>
      <c r="V121" s="4">
        <f>'[1]功能-采集'!BW121</f>
        <v>92154985931.108521</v>
      </c>
      <c r="X121" s="8">
        <v>117</v>
      </c>
      <c r="Y121" s="4">
        <f>求节点(节奏总纲!P$4:P$113,R$5:R$104,$X121)-求节点(节奏总纲!P$4:P$113,R$5:R$104,$X120)</f>
        <v>14004622.962044954</v>
      </c>
      <c r="Z121" s="4">
        <f>求节点(节奏总纲!Q$4:Q$113,S$5:S$104,$X121)-求节点(节奏总纲!Q$4:Q$113,S$5:S$104,$X120)</f>
        <v>15582445.080052137</v>
      </c>
      <c r="AA121" s="4">
        <f>求节点(节奏总纲!R$4:R$113,T$5:T$104,$X121)-求节点(节奏总纲!R$4:R$113,T$5:T$104,$X120)</f>
        <v>18407174.932686329</v>
      </c>
      <c r="AB121" s="4">
        <f>求节点(节奏总纲!S$4:S$113,U$5:U$104,$X121)-求节点(节奏总纲!S$4:S$113,U$5:U$104,$X120)</f>
        <v>24128607.370093107</v>
      </c>
      <c r="AC121" s="4">
        <f>求节点(节奏总纲!T$4:T$113,V$5:V$104,$X121)-求节点(节奏总纲!T$4:T$113,V$5:V$104,$X120)</f>
        <v>39058309.873843193</v>
      </c>
      <c r="AF121" s="20">
        <v>117</v>
      </c>
      <c r="AG121" s="4">
        <f>'[1]功能-采集'!BX121</f>
        <v>76164440533.771713</v>
      </c>
      <c r="AH121" s="4">
        <f>'[1]功能-采集'!BY121</f>
        <v>68119917663.149361</v>
      </c>
      <c r="AI121" s="4">
        <f>'[1]功能-采集'!BZ121</f>
        <v>58134880921.053497</v>
      </c>
      <c r="AJ121" s="4">
        <f>'[1]功能-采集'!CA121</f>
        <v>45532578616.904045</v>
      </c>
      <c r="AK121" s="4">
        <f>'[1]功能-采集'!CB121</f>
        <v>30622588631.050953</v>
      </c>
      <c r="AM121" s="8">
        <v>117</v>
      </c>
      <c r="AN121" s="4">
        <f>求节点(节奏总纲!P$4:P$113,AG$5:AG$104,$AM121)-求节点(节奏总纲!P$4:P$113,AG$5:AG$104,$AM120)</f>
        <v>3217369.7469866574</v>
      </c>
      <c r="AO121" s="4">
        <f>求节点(节奏总纲!Q$4:Q$113,AH$5:AH$104,$AM121)-求节点(节奏总纲!Q$4:Q$113,AH$5:AH$104,$AM120)</f>
        <v>3503757.4408975244</v>
      </c>
      <c r="AP121" s="4">
        <f>求节点(节奏总纲!R$4:R$113,AI$5:AI$104,$AM121)-求节点(节奏总纲!R$4:R$113,AI$5:AI$104,$AM120)</f>
        <v>4189714.0121048093</v>
      </c>
      <c r="AQ121" s="4">
        <f>求节点(节奏总纲!S$4:S$113,AJ$5:AJ$104,$AM121)-求节点(节奏总纲!S$4:S$113,AJ$5:AJ$104,$AM120)</f>
        <v>6252754.1398407221</v>
      </c>
      <c r="AR121" s="4">
        <f>求节点(节奏总纲!T$4:T$113,AK$5:AK$104,$AM121)-求节点(节奏总纲!T$4:T$113,AK$5:AK$104,$AM120)</f>
        <v>11341610.298954964</v>
      </c>
      <c r="AV121" s="3">
        <v>116</v>
      </c>
      <c r="AW121" s="3">
        <f>'[1]功能-行军令'!S119/节奏总纲!W119</f>
        <v>46.000000000000114</v>
      </c>
      <c r="AX121" s="3">
        <f>'[1]功能-行军令'!T119/节奏总纲!X119</f>
        <v>66.999999999999886</v>
      </c>
      <c r="AY121" s="3">
        <f>'[1]功能-行军令'!U119/节奏总纲!Y119</f>
        <v>90.999999999999972</v>
      </c>
      <c r="AZ121" s="3">
        <f>'[1]功能-行军令'!V119/节奏总纲!Z119</f>
        <v>103</v>
      </c>
      <c r="BA121" s="3">
        <f>'[1]功能-行军令'!W119/节奏总纲!AA119</f>
        <v>103.00000000000006</v>
      </c>
    </row>
    <row r="122" spans="2:53" x14ac:dyDescent="0.15">
      <c r="B122" s="8">
        <v>118</v>
      </c>
      <c r="C122" s="8">
        <f>[1]服务器生态!W139</f>
        <v>171.06642922500001</v>
      </c>
      <c r="D122" s="8">
        <f>[1]服务器生态!X139</f>
        <v>168.67306565811467</v>
      </c>
      <c r="E122" s="8">
        <f>[1]服务器生态!Y139</f>
        <v>13.768831383552001</v>
      </c>
      <c r="F122" s="8">
        <f>[1]服务器生态!Z139</f>
        <v>2.449572400000001</v>
      </c>
      <c r="G122" s="8">
        <f>[1]服务器生态!AA139</f>
        <v>0.70876799999999995</v>
      </c>
      <c r="H122" s="8">
        <f>[1]服务器生态!AC139</f>
        <v>0.47962550249999997</v>
      </c>
      <c r="I122" s="8">
        <f>[1]服务器生态!AD139</f>
        <v>0.47291513735919999</v>
      </c>
      <c r="J122" s="8">
        <f>[1]服务器生态!AE139</f>
        <v>3.8604200140800002E-2</v>
      </c>
      <c r="K122" s="8">
        <f>[1]服务器生态!AF139</f>
        <v>6.8679600000000019E-3</v>
      </c>
      <c r="L122" s="8">
        <f>[1]服务器生态!AG139</f>
        <v>1.9871999999999997E-3</v>
      </c>
      <c r="M122" s="8">
        <f>[2]基础信息!$M121</f>
        <v>100</v>
      </c>
      <c r="N122" s="8">
        <f>[1]服务器生态!$P120</f>
        <v>1</v>
      </c>
      <c r="Q122" s="20">
        <v>118</v>
      </c>
      <c r="R122" s="4">
        <f>'[1]功能-采集'!BS122</f>
        <v>257479125662.59216</v>
      </c>
      <c r="S122" s="4">
        <f>'[1]功能-采集'!BT122</f>
        <v>226320426658.6467</v>
      </c>
      <c r="T122" s="4">
        <f>'[1]功能-采集'!BU122</f>
        <v>191029796448.11108</v>
      </c>
      <c r="U122" s="4">
        <f>'[1]功能-采集'!BV122</f>
        <v>149250028944.99161</v>
      </c>
      <c r="V122" s="4">
        <f>'[1]功能-采集'!BW122</f>
        <v>100204864294.75357</v>
      </c>
      <c r="X122" s="8">
        <v>118</v>
      </c>
      <c r="Y122" s="4">
        <f>求节点(节奏总纲!P$4:P$113,R$5:R$104,$X122)-求节点(节奏总纲!P$4:P$113,R$5:R$104,$X121)</f>
        <v>14004622.962044716</v>
      </c>
      <c r="Z122" s="4">
        <f>求节点(节奏总纲!Q$4:Q$113,S$5:S$104,$X122)-求节点(节奏总纲!Q$4:Q$113,S$5:S$104,$X121)</f>
        <v>15582445.080052376</v>
      </c>
      <c r="AA122" s="4">
        <f>求节点(节奏总纲!R$4:R$113,T$5:T$104,$X122)-求节点(节奏总纲!R$4:R$113,T$5:T$104,$X121)</f>
        <v>18407174.932686329</v>
      </c>
      <c r="AB122" s="4">
        <f>求节点(节奏总纲!S$4:S$113,U$5:U$104,$X122)-求节点(节奏总纲!S$4:S$113,U$5:U$104,$X121)</f>
        <v>24128607.370093107</v>
      </c>
      <c r="AC122" s="4">
        <f>求节点(节奏总纲!T$4:T$113,V$5:V$104,$X122)-求节点(节奏总纲!T$4:T$113,V$5:V$104,$X121)</f>
        <v>39058309.87384367</v>
      </c>
      <c r="AF122" s="20">
        <v>118</v>
      </c>
      <c r="AG122" s="4">
        <f>'[1]功能-采集'!BX122</f>
        <v>83414685416.852158</v>
      </c>
      <c r="AH122" s="4">
        <f>'[1]功能-采集'!BY122</f>
        <v>74453782008.451889</v>
      </c>
      <c r="AI122" s="4">
        <f>'[1]功能-采集'!BZ122</f>
        <v>63464069250.533234</v>
      </c>
      <c r="AJ122" s="4">
        <f>'[1]功能-采集'!CA122</f>
        <v>49769094156.712364</v>
      </c>
      <c r="AK122" s="4">
        <f>'[1]功能-采集'!CB122</f>
        <v>33415051478.366348</v>
      </c>
      <c r="AM122" s="8">
        <v>118</v>
      </c>
      <c r="AN122" s="4">
        <f>求节点(节奏总纲!P$4:P$113,AG$5:AG$104,$AM122)-求节点(节奏总纲!P$4:P$113,AG$5:AG$104,$AM121)</f>
        <v>3217369.7469866574</v>
      </c>
      <c r="AO122" s="4">
        <f>求节点(节奏总纲!Q$4:Q$113,AH$5:AH$104,$AM122)-求节点(节奏总纲!Q$4:Q$113,AH$5:AH$104,$AM121)</f>
        <v>3503757.4408975244</v>
      </c>
      <c r="AP122" s="4">
        <f>求节点(节奏总纲!R$4:R$113,AI$5:AI$104,$AM122)-求节点(节奏总纲!R$4:R$113,AI$5:AI$104,$AM121)</f>
        <v>4189714.0121048689</v>
      </c>
      <c r="AQ122" s="4">
        <f>求节点(节奏总纲!S$4:S$113,AJ$5:AJ$104,$AM122)-求节点(节奏总纲!S$4:S$113,AJ$5:AJ$104,$AM121)</f>
        <v>6252754.1398407221</v>
      </c>
      <c r="AR122" s="4">
        <f>求节点(节奏总纲!T$4:T$113,AK$5:AK$104,$AM122)-求节点(节奏总纲!T$4:T$113,AK$5:AK$104,$AM121)</f>
        <v>11341610.298954844</v>
      </c>
      <c r="AV122" s="3">
        <v>117</v>
      </c>
      <c r="AW122" s="3">
        <f>'[1]功能-行军令'!S120/节奏总纲!W120</f>
        <v>45.999999999999908</v>
      </c>
      <c r="AX122" s="3">
        <f>'[1]功能-行军令'!T120/节奏总纲!X120</f>
        <v>67.000000000000099</v>
      </c>
      <c r="AY122" s="3">
        <f>'[1]功能-行军令'!U120/节奏总纲!Y120</f>
        <v>90.999999999999901</v>
      </c>
      <c r="AZ122" s="3">
        <f>'[1]功能-行军令'!V120/节奏总纲!Z120</f>
        <v>103.00000000000021</v>
      </c>
      <c r="BA122" s="3">
        <f>'[1]功能-行军令'!W120/节奏总纲!AA120</f>
        <v>102.99999999999996</v>
      </c>
    </row>
    <row r="123" spans="2:53" x14ac:dyDescent="0.15">
      <c r="B123" s="8">
        <v>119</v>
      </c>
      <c r="C123" s="8">
        <f>[1]服务器生态!W140</f>
        <v>169.46767755000002</v>
      </c>
      <c r="D123" s="8">
        <f>[1]服务器生态!X140</f>
        <v>167.09668186691735</v>
      </c>
      <c r="E123" s="8">
        <f>[1]服务器生态!Y140</f>
        <v>13.640150716416002</v>
      </c>
      <c r="F123" s="8">
        <f>[1]服务器生态!Z140</f>
        <v>2.426679200000001</v>
      </c>
      <c r="G123" s="8">
        <f>[1]服务器生态!AA140</f>
        <v>0.70214399999999999</v>
      </c>
      <c r="H123" s="8">
        <f>[1]服务器生态!AC140</f>
        <v>0.47962550249999997</v>
      </c>
      <c r="I123" s="8">
        <f>[1]服务器生态!AD140</f>
        <v>0.47291513735919999</v>
      </c>
      <c r="J123" s="8">
        <f>[1]服务器生态!AE140</f>
        <v>3.8604200140800002E-2</v>
      </c>
      <c r="K123" s="8">
        <f>[1]服务器生态!AF140</f>
        <v>6.8679600000000019E-3</v>
      </c>
      <c r="L123" s="8">
        <f>[1]服务器生态!AG140</f>
        <v>1.9871999999999997E-3</v>
      </c>
      <c r="M123" s="8">
        <f>[2]基础信息!$M122</f>
        <v>100</v>
      </c>
      <c r="N123" s="8">
        <f>[1]服务器生态!$P121</f>
        <v>1</v>
      </c>
      <c r="Q123" s="20">
        <v>119</v>
      </c>
      <c r="R123" s="4">
        <f>'[1]功能-采集'!BS123</f>
        <v>279882635106.0119</v>
      </c>
      <c r="S123" s="4">
        <f>'[1]功能-采集'!BT123</f>
        <v>246033637257.32123</v>
      </c>
      <c r="T123" s="4">
        <f>'[1]功能-采集'!BU123</f>
        <v>207790897407.54605</v>
      </c>
      <c r="U123" s="4">
        <f>'[1]功能-采集'!BV123</f>
        <v>162128976061.45929</v>
      </c>
      <c r="V123" s="4">
        <f>'[1]功能-采集'!BW123</f>
        <v>108396674636.02589</v>
      </c>
      <c r="X123" s="8">
        <v>119</v>
      </c>
      <c r="Y123" s="4">
        <f>求节点(节奏总纲!P$4:P$113,R$5:R$104,$X123)-求节点(节奏总纲!P$4:P$113,R$5:R$104,$X122)</f>
        <v>14233415.305046082</v>
      </c>
      <c r="Z123" s="4">
        <f>求节点(节奏总纲!Q$4:Q$113,S$5:S$104,$X123)-求节点(节奏总纲!Q$4:Q$113,S$5:S$104,$X122)</f>
        <v>16027362.455865622</v>
      </c>
      <c r="AA123" s="4">
        <f>求节点(节奏总纲!R$4:R$113,T$5:T$104,$X123)-求节点(节奏总纲!R$4:R$113,T$5:T$104,$X122)</f>
        <v>18547560.879213572</v>
      </c>
      <c r="AB123" s="4">
        <f>求节点(节奏总纲!S$4:S$113,U$5:U$104,$X123)-求节点(节奏总纲!S$4:S$113,U$5:U$104,$X122)</f>
        <v>24128607.370093107</v>
      </c>
      <c r="AC123" s="4">
        <f>求节点(节奏总纲!T$4:T$113,V$5:V$104,$X123)-求节点(节奏总纲!T$4:T$113,V$5:V$104,$X122)</f>
        <v>39058309.873843193</v>
      </c>
      <c r="AF123" s="20">
        <v>119</v>
      </c>
      <c r="AG123" s="4">
        <f>'[1]功能-采集'!BX123</f>
        <v>91185305479.426941</v>
      </c>
      <c r="AH123" s="4">
        <f>'[1]功能-采集'!BY123</f>
        <v>81291371898.41423</v>
      </c>
      <c r="AI123" s="4">
        <f>'[1]功能-采集'!BZ123</f>
        <v>69277870913.275116</v>
      </c>
      <c r="AJ123" s="4">
        <f>'[1]功能-采集'!CA123</f>
        <v>54236502334.346992</v>
      </c>
      <c r="AK123" s="4">
        <f>'[1]功能-采集'!CB123</f>
        <v>36256749824.2155</v>
      </c>
      <c r="AM123" s="8">
        <v>119</v>
      </c>
      <c r="AN123" s="4">
        <f>求节点(节奏总纲!P$4:P$113,AG$5:AG$104,$AM123)-求节点(节奏总纲!P$4:P$113,AG$5:AG$104,$AM122)</f>
        <v>3261129.2879732251</v>
      </c>
      <c r="AO123" s="4">
        <f>求节点(节奏总纲!Q$4:Q$113,AH$5:AH$104,$AM123)-求节点(节奏总纲!Q$4:Q$113,AH$5:AH$104,$AM122)</f>
        <v>3584823.9960905313</v>
      </c>
      <c r="AP123" s="4">
        <f>求节点(节奏总纲!R$4:R$113,AI$5:AI$104,$AM123)-求节点(节奏总纲!R$4:R$113,AI$5:AI$104,$AM122)</f>
        <v>4226644.2631473541</v>
      </c>
      <c r="AQ123" s="4">
        <f>求节点(节奏总纲!S$4:S$113,AJ$5:AJ$104,$AM123)-求节点(节奏总纲!S$4:S$113,AJ$5:AJ$104,$AM122)</f>
        <v>6252754.1398407221</v>
      </c>
      <c r="AR123" s="4">
        <f>求节点(节奏总纲!T$4:T$113,AK$5:AK$104,$AM123)-求节点(节奏总纲!T$4:T$113,AK$5:AK$104,$AM122)</f>
        <v>11341610.298954964</v>
      </c>
      <c r="AV123" s="3">
        <v>118</v>
      </c>
      <c r="AW123" s="3">
        <f>'[1]功能-行军令'!S121/节奏总纲!W121</f>
        <v>46.000000000000057</v>
      </c>
      <c r="AX123" s="3">
        <f>'[1]功能-行军令'!T121/节奏总纲!X121</f>
        <v>66.999999999999986</v>
      </c>
      <c r="AY123" s="3">
        <f>'[1]功能-行军令'!U121/节奏总纲!Y121</f>
        <v>91.000000000000114</v>
      </c>
      <c r="AZ123" s="3">
        <f>'[1]功能-行军令'!V121/节奏总纲!Z121</f>
        <v>102.99999999999987</v>
      </c>
      <c r="BA123" s="3">
        <f>'[1]功能-行军令'!W121/节奏总纲!AA121</f>
        <v>103.00000000000007</v>
      </c>
    </row>
    <row r="124" spans="2:53" x14ac:dyDescent="0.15">
      <c r="B124" s="8">
        <v>120</v>
      </c>
      <c r="C124" s="8">
        <f>[1]服务器生态!W141</f>
        <v>167.868925875</v>
      </c>
      <c r="D124" s="8">
        <f>[1]服务器生态!X141</f>
        <v>165.52029807572004</v>
      </c>
      <c r="E124" s="8">
        <f>[1]服务器生态!Y141</f>
        <v>13.511470049280003</v>
      </c>
      <c r="F124" s="8">
        <f>[1]服务器生态!Z141</f>
        <v>2.4037860000000011</v>
      </c>
      <c r="G124" s="8">
        <f>[1]服务器生态!AA141</f>
        <v>0.69552000000000003</v>
      </c>
      <c r="H124" s="8">
        <f>[1]服务器生态!AC141</f>
        <v>0.47962550249999997</v>
      </c>
      <c r="I124" s="8">
        <f>[1]服务器生态!AD141</f>
        <v>0.47291513735919999</v>
      </c>
      <c r="J124" s="8">
        <f>[1]服务器生态!AE141</f>
        <v>3.8604200140800002E-2</v>
      </c>
      <c r="K124" s="8">
        <f>[1]服务器生态!AF141</f>
        <v>6.8679600000000019E-3</v>
      </c>
      <c r="L124" s="8">
        <f>[1]服务器生态!AG141</f>
        <v>1.9871999999999997E-3</v>
      </c>
      <c r="M124" s="8">
        <f>[2]基础信息!$M123</f>
        <v>100</v>
      </c>
      <c r="N124" s="8">
        <f>[1]服务器生态!$P122</f>
        <v>1</v>
      </c>
      <c r="Q124" s="20">
        <v>120</v>
      </c>
      <c r="R124" s="4">
        <f>'[1]功能-采集'!BS124</f>
        <v>303894121995.1507</v>
      </c>
      <c r="S124" s="4">
        <f>'[1]功能-采集'!BT124</f>
        <v>267176493807.64435</v>
      </c>
      <c r="T124" s="4">
        <f>'[1]功能-采集'!BU124</f>
        <v>225398595849.23401</v>
      </c>
      <c r="U124" s="4">
        <f>'[1]功能-采集'!BV124</f>
        <v>174935239409.37949</v>
      </c>
      <c r="V124" s="4">
        <f>'[1]功能-采集'!BW124</f>
        <v>117043826394.97176</v>
      </c>
      <c r="X124" s="8">
        <v>120</v>
      </c>
      <c r="Y124" s="4">
        <f>求节点(节奏总纲!P$4:P$113,R$5:R$104,$X124)-求节点(节奏总纲!P$4:P$113,R$5:R$104,$X123)</f>
        <v>14404765.51705122</v>
      </c>
      <c r="Z124" s="4">
        <f>求节点(节奏总纲!Q$4:Q$113,S$5:S$104,$X124)-求节点(节奏总纲!Q$4:Q$113,S$5:S$104,$X123)</f>
        <v>16042676.984270096</v>
      </c>
      <c r="AA124" s="4">
        <f>求节点(节奏总纲!R$4:R$113,T$5:T$104,$X124)-求节点(节奏总纲!R$4:R$113,T$5:T$104,$X123)</f>
        <v>18880154.111635447</v>
      </c>
      <c r="AB124" s="4">
        <f>求节点(节奏总纲!S$4:S$113,U$5:U$104,$X124)-求节点(节奏总纲!S$4:S$113,U$5:U$104,$X123)</f>
        <v>24128607.370093107</v>
      </c>
      <c r="AC124" s="4">
        <f>求节点(节奏总纲!T$4:T$113,V$5:V$104,$X124)-求节点(节奏总纲!T$4:T$113,V$5:V$104,$X123)</f>
        <v>39058309.873843193</v>
      </c>
      <c r="AF124" s="20">
        <v>120</v>
      </c>
      <c r="AG124" s="4">
        <f>'[1]功能-采集'!BX124</f>
        <v>99513649849.946793</v>
      </c>
      <c r="AH124" s="4">
        <f>'[1]功能-采集'!BY124</f>
        <v>88624839040.653046</v>
      </c>
      <c r="AI124" s="4">
        <f>'[1]功能-采集'!BZ124</f>
        <v>75385325711.446915</v>
      </c>
      <c r="AJ124" s="4">
        <f>'[1]功能-采集'!CA124</f>
        <v>58678698197.725349</v>
      </c>
      <c r="AK124" s="4">
        <f>'[1]功能-采集'!CB124</f>
        <v>39256403847.685791</v>
      </c>
      <c r="AM124" s="8">
        <v>120</v>
      </c>
      <c r="AN124" s="4">
        <f>求节点(节奏总纲!P$4:P$113,AG$5:AG$104,$AM124)-求节点(节奏总纲!P$4:P$113,AG$5:AG$104,$AM123)</f>
        <v>3293902.2668541074</v>
      </c>
      <c r="AO124" s="4">
        <f>求节点(节奏总纲!Q$4:Q$113,AH$5:AH$104,$AM124)-求节点(节奏总纲!Q$4:Q$113,AH$5:AH$104,$AM123)</f>
        <v>3587614.3929813802</v>
      </c>
      <c r="AP124" s="4">
        <f>求节点(节奏总纲!R$4:R$113,AI$5:AI$104,$AM124)-求节点(节奏总纲!R$4:R$113,AI$5:AI$104,$AM123)</f>
        <v>4314137.0063472986</v>
      </c>
      <c r="AQ124" s="4">
        <f>求节点(节奏总纲!S$4:S$113,AJ$5:AJ$104,$AM124)-求节点(节奏总纲!S$4:S$113,AJ$5:AJ$104,$AM123)</f>
        <v>6252754.1398406625</v>
      </c>
      <c r="AR124" s="4">
        <f>求节点(节奏总纲!T$4:T$113,AK$5:AK$104,$AM124)-求节点(节奏总纲!T$4:T$113,AK$5:AK$104,$AM123)</f>
        <v>11341610.298954964</v>
      </c>
      <c r="AV124" s="3">
        <v>119</v>
      </c>
      <c r="AW124" s="3">
        <f>'[1]功能-行军令'!S122/节奏总纲!W122</f>
        <v>46.000000000000014</v>
      </c>
      <c r="AX124" s="3">
        <f>'[1]功能-行军令'!T122/节奏总纲!X122</f>
        <v>66.999999999999886</v>
      </c>
      <c r="AY124" s="3">
        <f>'[1]功能-行军令'!U122/节奏总纲!Y122</f>
        <v>90.999999999999929</v>
      </c>
      <c r="AZ124" s="3">
        <f>'[1]功能-行军令'!V122/节奏总纲!Z122</f>
        <v>102.99999999999999</v>
      </c>
      <c r="BA124" s="3">
        <f>'[1]功能-行军令'!W122/节奏总纲!AA122</f>
        <v>102.99999999999997</v>
      </c>
    </row>
    <row r="125" spans="2:53" x14ac:dyDescent="0.15">
      <c r="B125" s="8">
        <v>121</v>
      </c>
      <c r="C125" s="8">
        <f>[1]服务器生态!W142</f>
        <v>167.06955003749997</v>
      </c>
      <c r="D125" s="8">
        <f>[1]服务器生态!X142</f>
        <v>164.73210618012132</v>
      </c>
      <c r="E125" s="8">
        <f>[1]服务器生态!Y142</f>
        <v>13.447129715712</v>
      </c>
      <c r="F125" s="8">
        <f>[1]服务器生态!Z142</f>
        <v>2.3923394000000004</v>
      </c>
      <c r="G125" s="8">
        <f>[1]服务器生态!AA142</f>
        <v>0.69220799999999982</v>
      </c>
      <c r="H125" s="8">
        <f>[1]服务器生态!AC142</f>
        <v>0.47962550249999997</v>
      </c>
      <c r="I125" s="8">
        <f>[1]服务器生态!AD142</f>
        <v>0.47291513735919999</v>
      </c>
      <c r="J125" s="8">
        <f>[1]服务器生态!AE142</f>
        <v>3.8604200140800002E-2</v>
      </c>
      <c r="K125" s="8">
        <f>[1]服务器生态!AF142</f>
        <v>6.8679600000000019E-3</v>
      </c>
      <c r="L125" s="8">
        <f>[1]服务器生态!AG142</f>
        <v>1.9871999999999997E-3</v>
      </c>
      <c r="M125" s="8">
        <f>[2]基础信息!$M124</f>
        <v>100</v>
      </c>
      <c r="N125" s="8">
        <f>[1]服务器生态!$P123</f>
        <v>1</v>
      </c>
      <c r="Q125" s="20">
        <v>121</v>
      </c>
      <c r="R125" s="4">
        <f>'[1]功能-采集'!BS125</f>
        <v>329628996438.9679</v>
      </c>
      <c r="S125" s="4">
        <f>'[1]功能-采集'!BT125</f>
        <v>289183659623.6427</v>
      </c>
      <c r="T125" s="4">
        <f>'[1]功能-采集'!BU125</f>
        <v>242953192082.49792</v>
      </c>
      <c r="U125" s="4">
        <f>'[1]功能-采集'!BV125</f>
        <v>188597476390.64682</v>
      </c>
      <c r="V125" s="4">
        <f>'[1]功能-采集'!BW125</f>
        <v>126666387506.9212</v>
      </c>
      <c r="X125" s="8">
        <v>121</v>
      </c>
      <c r="Y125" s="4">
        <f>求节点(节奏总纲!P$4:P$113,R$5:R$104,$X125)-求节点(节奏总纲!P$4:P$113,R$5:R$104,$X124)</f>
        <v>14404765.51705122</v>
      </c>
      <c r="Z125" s="4">
        <f>求节点(节奏总纲!Q$4:Q$113,S$5:S$104,$X125)-求节点(节奏总纲!Q$4:Q$113,S$5:S$104,$X124)</f>
        <v>16042676.984270096</v>
      </c>
      <c r="AA125" s="4">
        <f>求节点(节奏总纲!R$4:R$113,T$5:T$104,$X125)-求节点(节奏总纲!R$4:R$113,T$5:T$104,$X124)</f>
        <v>18880154.111635447</v>
      </c>
      <c r="AB125" s="4">
        <f>求节点(节奏总纲!S$4:S$113,U$5:U$104,$X125)-求节点(节奏总纲!S$4:S$113,U$5:U$104,$X124)</f>
        <v>24128607.370093107</v>
      </c>
      <c r="AC125" s="4">
        <f>求节点(节奏总纲!T$4:T$113,V$5:V$104,$X125)-求节点(节奏总纲!T$4:T$113,V$5:V$104,$X124)</f>
        <v>39058309.873843193</v>
      </c>
      <c r="AF125" s="20">
        <v>121</v>
      </c>
      <c r="AG125" s="4">
        <f>'[1]功能-采集'!BX125</f>
        <v>108439748333.13353</v>
      </c>
      <c r="AH125" s="4">
        <f>'[1]功能-采集'!BY125</f>
        <v>96258094604.833588</v>
      </c>
      <c r="AI125" s="4">
        <f>'[1]功能-采集'!BZ125</f>
        <v>81474361331.285614</v>
      </c>
      <c r="AJ125" s="4">
        <f>'[1]功能-采集'!CA125</f>
        <v>63417811470.180191</v>
      </c>
      <c r="AK125" s="4">
        <f>'[1]功能-采集'!CB125</f>
        <v>42594422534.091568</v>
      </c>
      <c r="AM125" s="8">
        <v>121</v>
      </c>
      <c r="AN125" s="4">
        <f>求节点(节奏总纲!P$4:P$113,AG$5:AG$104,$AM125)-求节点(节奏总纲!P$4:P$113,AG$5:AG$104,$AM124)</f>
        <v>3293902.2668541074</v>
      </c>
      <c r="AO125" s="4">
        <f>求节点(节奏总纲!Q$4:Q$113,AH$5:AH$104,$AM125)-求节点(节奏总纲!Q$4:Q$113,AH$5:AH$104,$AM124)</f>
        <v>3587614.39298141</v>
      </c>
      <c r="AP125" s="4">
        <f>求节点(节奏总纲!R$4:R$113,AI$5:AI$104,$AM125)-求节点(节奏总纲!R$4:R$113,AI$5:AI$104,$AM124)</f>
        <v>4314137.006347239</v>
      </c>
      <c r="AQ125" s="4">
        <f>求节点(节奏总纲!S$4:S$113,AJ$5:AJ$104,$AM125)-求节点(节奏总纲!S$4:S$113,AJ$5:AJ$104,$AM124)</f>
        <v>6252754.1398407221</v>
      </c>
      <c r="AR125" s="4">
        <f>求节点(节奏总纲!T$4:T$113,AK$5:AK$104,$AM125)-求节点(节奏总纲!T$4:T$113,AK$5:AK$104,$AM124)</f>
        <v>11341610.298954964</v>
      </c>
      <c r="AV125" s="3">
        <v>120</v>
      </c>
      <c r="AW125" s="3">
        <f>'[1]功能-行军令'!S123/节奏总纲!W123</f>
        <v>45.999999999999964</v>
      </c>
      <c r="AX125" s="3">
        <f>'[1]功能-行军令'!T123/节奏总纲!X123</f>
        <v>67.000000000000043</v>
      </c>
      <c r="AY125" s="3">
        <f>'[1]功能-行军令'!U123/节奏总纲!Y123</f>
        <v>91.000000000000028</v>
      </c>
      <c r="AZ125" s="3">
        <f>'[1]功能-行军令'!V123/节奏总纲!Z123</f>
        <v>103.00000000000013</v>
      </c>
      <c r="BA125" s="3">
        <f>'[1]功能-行军令'!W123/节奏总纲!AA123</f>
        <v>103.00000000000007</v>
      </c>
    </row>
    <row r="126" spans="2:53" x14ac:dyDescent="0.15">
      <c r="B126" s="8">
        <v>122</v>
      </c>
      <c r="C126" s="8">
        <f>[1]服务器生态!W143</f>
        <v>166.27017420000001</v>
      </c>
      <c r="D126" s="8">
        <f>[1]服务器生态!X143</f>
        <v>163.94391428452269</v>
      </c>
      <c r="E126" s="8">
        <f>[1]服务器生态!Y143</f>
        <v>13.382789382144004</v>
      </c>
      <c r="F126" s="8">
        <f>[1]服务器生态!Z143</f>
        <v>2.3808928000000011</v>
      </c>
      <c r="G126" s="8">
        <f>[1]服务器生态!AA143</f>
        <v>0.68889600000000006</v>
      </c>
      <c r="H126" s="8">
        <f>[1]服务器生态!AC143</f>
        <v>0.47962550249999997</v>
      </c>
      <c r="I126" s="8">
        <f>[1]服务器生态!AD143</f>
        <v>0.47291513735919999</v>
      </c>
      <c r="J126" s="8">
        <f>[1]服务器生态!AE143</f>
        <v>3.8604200140800002E-2</v>
      </c>
      <c r="K126" s="8">
        <f>[1]服务器生态!AF143</f>
        <v>6.8679600000000019E-3</v>
      </c>
      <c r="L126" s="8">
        <f>[1]服务器生态!AG143</f>
        <v>1.9871999999999997E-3</v>
      </c>
      <c r="M126" s="8">
        <f>[2]基础信息!$M125</f>
        <v>100</v>
      </c>
      <c r="N126" s="8">
        <f>[1]服务器生态!$P124</f>
        <v>1</v>
      </c>
      <c r="Q126" s="20">
        <v>122</v>
      </c>
      <c r="R126" s="4">
        <f>'[1]功能-采集'!BS126</f>
        <v>357210951929.5542</v>
      </c>
      <c r="S126" s="4">
        <f>'[1]功能-采集'!BT126</f>
        <v>312317487114.7984</v>
      </c>
      <c r="T126" s="4">
        <f>'[1]功能-采集'!BU126</f>
        <v>262206333522.10526</v>
      </c>
      <c r="U126" s="4">
        <f>'[1]功能-采集'!BV126</f>
        <v>203846351462.10239</v>
      </c>
      <c r="V126" s="4">
        <f>'[1]功能-采集'!BW126</f>
        <v>136967519755.90204</v>
      </c>
      <c r="X126" s="8">
        <v>122</v>
      </c>
      <c r="Y126" s="4">
        <f>求节点(节奏总纲!P$4:P$113,R$5:R$104,$X126)-求节点(节奏总纲!P$4:P$113,R$5:R$104,$X125)</f>
        <v>14404765.51705122</v>
      </c>
      <c r="Z126" s="4">
        <f>求节点(节奏总纲!Q$4:Q$113,S$5:S$104,$X126)-求节点(节奏总纲!Q$4:Q$113,S$5:S$104,$X125)</f>
        <v>16042676.984270096</v>
      </c>
      <c r="AA126" s="4">
        <f>求节点(节奏总纲!R$4:R$113,T$5:T$104,$X126)-求节点(节奏总纲!R$4:R$113,T$5:T$104,$X125)</f>
        <v>18880154.111635447</v>
      </c>
      <c r="AB126" s="4">
        <f>求节点(节奏总纲!S$4:S$113,U$5:U$104,$X126)-求节点(节奏总纲!S$4:S$113,U$5:U$104,$X125)</f>
        <v>24128607.370093107</v>
      </c>
      <c r="AC126" s="4">
        <f>求节点(节奏总纲!T$4:T$113,V$5:V$104,$X126)-求节点(节奏总纲!T$4:T$113,V$5:V$104,$X125)</f>
        <v>39058309.873843193</v>
      </c>
      <c r="AF126" s="20">
        <v>122</v>
      </c>
      <c r="AG126" s="4">
        <f>'[1]功能-采集'!BX126</f>
        <v>118006503811.39838</v>
      </c>
      <c r="AH126" s="4">
        <f>'[1]功能-采集'!BY126</f>
        <v>104282136359.87347</v>
      </c>
      <c r="AI126" s="4">
        <f>'[1]功能-采集'!BZ126</f>
        <v>88152559021.610077</v>
      </c>
      <c r="AJ126" s="4">
        <f>'[1]功能-采集'!CA126</f>
        <v>68707292712.543861</v>
      </c>
      <c r="AK126" s="4">
        <f>'[1]功能-采集'!CB126</f>
        <v>46167834179.722473</v>
      </c>
      <c r="AM126" s="8">
        <v>122</v>
      </c>
      <c r="AN126" s="4">
        <f>求节点(节奏总纲!P$4:P$113,AG$5:AG$104,$AM126)-求节点(节奏总纲!P$4:P$113,AG$5:AG$104,$AM125)</f>
        <v>3293902.2668541074</v>
      </c>
      <c r="AO126" s="4">
        <f>求节点(节奏总纲!Q$4:Q$113,AH$5:AH$104,$AM126)-求节点(节奏总纲!Q$4:Q$113,AH$5:AH$104,$AM125)</f>
        <v>3587614.3929813802</v>
      </c>
      <c r="AP126" s="4">
        <f>求节点(节奏总纲!R$4:R$113,AI$5:AI$104,$AM126)-求节点(节奏总纲!R$4:R$113,AI$5:AI$104,$AM125)</f>
        <v>4314137.0063472986</v>
      </c>
      <c r="AQ126" s="4">
        <f>求节点(节奏总纲!S$4:S$113,AJ$5:AJ$104,$AM126)-求节点(节奏总纲!S$4:S$113,AJ$5:AJ$104,$AM125)</f>
        <v>6252754.1398407221</v>
      </c>
      <c r="AR126" s="4">
        <f>求节点(节奏总纲!T$4:T$113,AK$5:AK$104,$AM126)-求节点(节奏总纲!T$4:T$113,AK$5:AK$104,$AM125)</f>
        <v>11341610.298954964</v>
      </c>
      <c r="AV126" s="3">
        <v>121</v>
      </c>
      <c r="AW126" s="3">
        <f>'[1]功能-行军令'!S124/节奏总纲!W124</f>
        <v>45.999999999999979</v>
      </c>
      <c r="AX126" s="3">
        <f>'[1]功能-行军令'!T124/节奏总纲!X124</f>
        <v>67.000000000000014</v>
      </c>
      <c r="AY126" s="3">
        <f>'[1]功能-行军令'!U124/节奏总纲!Y124</f>
        <v>91.000000000000128</v>
      </c>
      <c r="AZ126" s="3">
        <f>'[1]功能-行军令'!V124/节奏总纲!Z124</f>
        <v>102.99999999999993</v>
      </c>
      <c r="BA126" s="3">
        <f>'[1]功能-行军令'!W124/节奏总纲!AA124</f>
        <v>102.99999999999999</v>
      </c>
    </row>
    <row r="127" spans="2:53" x14ac:dyDescent="0.15">
      <c r="B127" s="8">
        <v>123</v>
      </c>
      <c r="C127" s="8">
        <f>[1]服务器生态!W144</f>
        <v>165.47079836250001</v>
      </c>
      <c r="D127" s="8">
        <f>[1]服务器生态!X144</f>
        <v>163.15572238892403</v>
      </c>
      <c r="E127" s="8">
        <f>[1]服务器生态!Y144</f>
        <v>13.318449048576003</v>
      </c>
      <c r="F127" s="8">
        <f>[1]服务器生态!Z144</f>
        <v>2.3694462000000009</v>
      </c>
      <c r="G127" s="8">
        <f>[1]服务器生态!AA144</f>
        <v>0.68558399999999997</v>
      </c>
      <c r="H127" s="8">
        <f>[1]服务器生态!AC144</f>
        <v>0.47962550249999997</v>
      </c>
      <c r="I127" s="8">
        <f>[1]服务器生态!AD144</f>
        <v>0.47291513735919999</v>
      </c>
      <c r="J127" s="8">
        <f>[1]服务器生态!AE144</f>
        <v>3.8604200140800002E-2</v>
      </c>
      <c r="K127" s="8">
        <f>[1]服务器生态!AF144</f>
        <v>6.8679600000000019E-3</v>
      </c>
      <c r="L127" s="8">
        <f>[1]服务器生态!AG144</f>
        <v>1.9871999999999997E-3</v>
      </c>
      <c r="M127" s="8">
        <f>[2]基础信息!$M126</f>
        <v>100</v>
      </c>
      <c r="N127" s="8">
        <f>[1]服务器生态!$P125</f>
        <v>1</v>
      </c>
      <c r="Q127" s="20">
        <v>123</v>
      </c>
      <c r="R127" s="4">
        <f>'[1]功能-采集'!BS127</f>
        <v>386772559869.22253</v>
      </c>
      <c r="S127" s="4">
        <f>'[1]功能-采集'!BT127</f>
        <v>337997444266.14868</v>
      </c>
      <c r="T127" s="4">
        <f>'[1]功能-采集'!BU127</f>
        <v>284391686140.30145</v>
      </c>
      <c r="U127" s="4">
        <f>'[1]功能-采集'!BV127</f>
        <v>221403438884.3252</v>
      </c>
      <c r="V127" s="4">
        <f>'[1]功能-采集'!BW127</f>
        <v>148767645349.77252</v>
      </c>
      <c r="X127" s="8">
        <v>123</v>
      </c>
      <c r="Y127" s="4">
        <f>求节点(节奏总纲!P$4:P$113,R$5:R$104,$X127)-求节点(节奏总纲!P$4:P$113,R$5:R$104,$X126)</f>
        <v>14404765.51705122</v>
      </c>
      <c r="Z127" s="4">
        <f>求节点(节奏总纲!Q$4:Q$113,S$5:S$104,$X127)-求节点(节奏总纲!Q$4:Q$113,S$5:S$104,$X126)</f>
        <v>16042676.984269857</v>
      </c>
      <c r="AA127" s="4">
        <f>求节点(节奏总纲!R$4:R$113,T$5:T$104,$X127)-求节点(节奏总纲!R$4:R$113,T$5:T$104,$X126)</f>
        <v>18880154.111635447</v>
      </c>
      <c r="AB127" s="4">
        <f>求节点(节奏总纲!S$4:S$113,U$5:U$104,$X127)-求节点(节奏总纲!S$4:S$113,U$5:U$104,$X126)</f>
        <v>24128607.370093107</v>
      </c>
      <c r="AC127" s="4">
        <f>求节点(节奏总纲!T$4:T$113,V$5:V$104,$X127)-求节点(节奏总纲!T$4:T$113,V$5:V$104,$X126)</f>
        <v>39058309.873843193</v>
      </c>
      <c r="AF127" s="20">
        <v>123</v>
      </c>
      <c r="AG127" s="4">
        <f>'[1]功能-采集'!BX127</f>
        <v>128259898455.57661</v>
      </c>
      <c r="AH127" s="4">
        <f>'[1]功能-采集'!BY127</f>
        <v>113189311297.90945</v>
      </c>
      <c r="AI127" s="4">
        <f>'[1]功能-采集'!BZ127</f>
        <v>95847831560.827087</v>
      </c>
      <c r="AJ127" s="4">
        <f>'[1]功能-采集'!CA127</f>
        <v>74797439307.306549</v>
      </c>
      <c r="AK127" s="4">
        <f>'[1]功能-采集'!CB127</f>
        <v>50261239176.169922</v>
      </c>
      <c r="AM127" s="8">
        <v>123</v>
      </c>
      <c r="AN127" s="4">
        <f>求节点(节奏总纲!P$4:P$113,AG$5:AG$104,$AM127)-求节点(节奏总纲!P$4:P$113,AG$5:AG$104,$AM126)</f>
        <v>3293902.2668541074</v>
      </c>
      <c r="AO127" s="4">
        <f>求节点(节奏总纲!Q$4:Q$113,AH$5:AH$104,$AM127)-求节点(节奏总纲!Q$4:Q$113,AH$5:AH$104,$AM126)</f>
        <v>3587614.3929813802</v>
      </c>
      <c r="AP127" s="4">
        <f>求节点(节奏总纲!R$4:R$113,AI$5:AI$104,$AM127)-求节点(节奏总纲!R$4:R$113,AI$5:AI$104,$AM126)</f>
        <v>4314137.006347239</v>
      </c>
      <c r="AQ127" s="4">
        <f>求节点(节奏总纲!S$4:S$113,AJ$5:AJ$104,$AM127)-求节点(节奏总纲!S$4:S$113,AJ$5:AJ$104,$AM126)</f>
        <v>6252754.1398407221</v>
      </c>
      <c r="AR127" s="4">
        <f>求节点(节奏总纲!T$4:T$113,AK$5:AK$104,$AM127)-求节点(节奏总纲!T$4:T$113,AK$5:AK$104,$AM126)</f>
        <v>11341610.298954964</v>
      </c>
      <c r="AV127" s="3">
        <v>122</v>
      </c>
      <c r="AW127" s="3">
        <f>'[1]功能-行军令'!S125/节奏总纲!W125</f>
        <v>45.999999999999979</v>
      </c>
      <c r="AX127" s="3">
        <f>'[1]功能-行军令'!T125/节奏总纲!X125</f>
        <v>66.999999999999986</v>
      </c>
      <c r="AY127" s="3">
        <f>'[1]功能-行军令'!U125/节奏总纲!Y125</f>
        <v>90.999999999999744</v>
      </c>
      <c r="AZ127" s="3">
        <f>'[1]功能-行军令'!V125/节奏总纲!Z125</f>
        <v>103.00000000000004</v>
      </c>
      <c r="BA127" s="3">
        <f>'[1]功能-行军令'!W125/节奏总纲!AA125</f>
        <v>102.99999999999997</v>
      </c>
    </row>
    <row r="128" spans="2:53" x14ac:dyDescent="0.15">
      <c r="B128" s="8">
        <v>124</v>
      </c>
      <c r="C128" s="8">
        <f>[1]服务器生态!W145</f>
        <v>164.67142252499997</v>
      </c>
      <c r="D128" s="8">
        <f>[1]服务器生态!X145</f>
        <v>162.36753049332532</v>
      </c>
      <c r="E128" s="8">
        <f>[1]服务器生态!Y145</f>
        <v>13.254108715008</v>
      </c>
      <c r="F128" s="8">
        <f>[1]服务器生态!Z145</f>
        <v>2.3579996000000008</v>
      </c>
      <c r="G128" s="8">
        <f>[1]服务器生态!AA145</f>
        <v>0.68227199999999988</v>
      </c>
      <c r="H128" s="8">
        <f>[1]服务器生态!AC145</f>
        <v>0.47962550249999997</v>
      </c>
      <c r="I128" s="8">
        <f>[1]服务器生态!AD145</f>
        <v>0.47291513735919999</v>
      </c>
      <c r="J128" s="8">
        <f>[1]服务器生态!AE145</f>
        <v>3.8604200140800002E-2</v>
      </c>
      <c r="K128" s="8">
        <f>[1]服务器生态!AF145</f>
        <v>6.8679600000000019E-3</v>
      </c>
      <c r="L128" s="8">
        <f>[1]服务器生态!AG145</f>
        <v>1.9871999999999997E-3</v>
      </c>
      <c r="M128" s="8">
        <f>[2]基础信息!$M127</f>
        <v>100</v>
      </c>
      <c r="N128" s="8">
        <f>[1]服务器生态!$P126</f>
        <v>1</v>
      </c>
      <c r="Q128" s="20">
        <v>124</v>
      </c>
      <c r="R128" s="4">
        <f>'[1]功能-采集'!BS128</f>
        <v>418455906768.86041</v>
      </c>
      <c r="S128" s="4">
        <f>'[1]功能-采集'!BT128</f>
        <v>366295767971.84723</v>
      </c>
      <c r="T128" s="4">
        <f>'[1]功能-采集'!BU128</f>
        <v>308017288622.72064</v>
      </c>
      <c r="U128" s="4">
        <f>'[1]功能-采集'!BV128</f>
        <v>239951918923.34756</v>
      </c>
      <c r="V128" s="4">
        <f>'[1]功能-采集'!BW128</f>
        <v>161456311647.40634</v>
      </c>
      <c r="X128" s="8">
        <v>124</v>
      </c>
      <c r="Y128" s="4">
        <f>求节点(节奏总纲!P$4:P$113,R$5:R$104,$X128)-求节点(节奏总纲!P$4:P$113,R$5:R$104,$X127)</f>
        <v>14404765.517050982</v>
      </c>
      <c r="Z128" s="4">
        <f>求节点(节奏总纲!Q$4:Q$113,S$5:S$104,$X128)-求节点(节奏总纲!Q$4:Q$113,S$5:S$104,$X127)</f>
        <v>16042676.984270096</v>
      </c>
      <c r="AA128" s="4">
        <f>求节点(节奏总纲!R$4:R$113,T$5:T$104,$X128)-求节点(节奏总纲!R$4:R$113,T$5:T$104,$X127)</f>
        <v>18880154.111635447</v>
      </c>
      <c r="AB128" s="4">
        <f>求节点(节奏总纲!S$4:S$113,U$5:U$104,$X128)-求节点(节奏总纲!S$4:S$113,U$5:U$104,$X127)</f>
        <v>24701635.427498341</v>
      </c>
      <c r="AC128" s="4">
        <f>求节点(节奏总纲!T$4:T$113,V$5:V$104,$X128)-求节点(节奏总纲!T$4:T$113,V$5:V$104,$X127)</f>
        <v>39579222.716510773</v>
      </c>
      <c r="AF128" s="20">
        <v>124</v>
      </c>
      <c r="AG128" s="4">
        <f>'[1]功能-采集'!BX128</f>
        <v>139249214736.11832</v>
      </c>
      <c r="AH128" s="4">
        <f>'[1]功能-采集'!BY128</f>
        <v>123004675015.77975</v>
      </c>
      <c r="AI128" s="4">
        <f>'[1]功能-采集'!BZ128</f>
        <v>104042673136.44861</v>
      </c>
      <c r="AJ128" s="4">
        <f>'[1]功能-采集'!CA128</f>
        <v>81231477017.040421</v>
      </c>
      <c r="AK128" s="4">
        <f>'[1]功能-采集'!CB128</f>
        <v>54662874532.319733</v>
      </c>
      <c r="AM128" s="8">
        <v>124</v>
      </c>
      <c r="AN128" s="4">
        <f>求节点(节奏总纲!P$4:P$113,AG$5:AG$104,$AM128)-求节点(节奏总纲!P$4:P$113,AG$5:AG$104,$AM127)</f>
        <v>3293902.2668541074</v>
      </c>
      <c r="AO128" s="4">
        <f>求节点(节奏总纲!Q$4:Q$113,AH$5:AH$104,$AM128)-求节点(节奏总纲!Q$4:Q$113,AH$5:AH$104,$AM127)</f>
        <v>3587614.3929813802</v>
      </c>
      <c r="AP128" s="4">
        <f>求节点(节奏总纲!R$4:R$113,AI$5:AI$104,$AM128)-求节点(节奏总纲!R$4:R$113,AI$5:AI$104,$AM127)</f>
        <v>4314137.0063472986</v>
      </c>
      <c r="AQ128" s="4">
        <f>求节点(节奏总纲!S$4:S$113,AJ$5:AJ$104,$AM128)-求节点(节奏总纲!S$4:S$113,AJ$5:AJ$104,$AM127)</f>
        <v>6455001.6089932919</v>
      </c>
      <c r="AR128" s="4">
        <f>求节点(节奏总纲!T$4:T$113,AK$5:AK$104,$AM128)-求节点(节奏总纲!T$4:T$113,AK$5:AK$104,$AM127)</f>
        <v>11550917.978777885</v>
      </c>
      <c r="AV128" s="3">
        <v>123</v>
      </c>
      <c r="AW128" s="3">
        <f>'[1]功能-行军令'!S126/节奏总纲!W126</f>
        <v>46.000000000000007</v>
      </c>
      <c r="AX128" s="3">
        <f>'[1]功能-行军令'!T126/节奏总纲!X126</f>
        <v>66.999999999999972</v>
      </c>
      <c r="AY128" s="3">
        <f>'[1]功能-行军令'!U126/节奏总纲!Y126</f>
        <v>91.000000000000099</v>
      </c>
      <c r="AZ128" s="3">
        <f>'[1]功能-行军令'!V126/节奏总纲!Z126</f>
        <v>102.99999999999989</v>
      </c>
      <c r="BA128" s="3">
        <f>'[1]功能-行军令'!W126/节奏总纲!AA126</f>
        <v>103.00000000000003</v>
      </c>
    </row>
    <row r="129" spans="2:53" x14ac:dyDescent="0.15">
      <c r="B129" s="8">
        <v>125</v>
      </c>
      <c r="C129" s="8">
        <f>[1]服务器生态!W146</f>
        <v>163.87204668750002</v>
      </c>
      <c r="D129" s="8">
        <f>[1]服务器生态!X146</f>
        <v>161.57933859772669</v>
      </c>
      <c r="E129" s="8">
        <f>[1]服务器生态!Y146</f>
        <v>13.189768381440004</v>
      </c>
      <c r="F129" s="8">
        <f>[1]服务器生态!Z146</f>
        <v>2.346553000000001</v>
      </c>
      <c r="G129" s="8">
        <f>[1]服务器生态!AA146</f>
        <v>0.67896000000000001</v>
      </c>
      <c r="H129" s="8">
        <f>[1]服务器生态!AC146</f>
        <v>0.47962550249999997</v>
      </c>
      <c r="I129" s="8">
        <f>[1]服务器生态!AD146</f>
        <v>0.47291513735919999</v>
      </c>
      <c r="J129" s="8">
        <f>[1]服务器生态!AE146</f>
        <v>3.8604200140800002E-2</v>
      </c>
      <c r="K129" s="8">
        <f>[1]服务器生态!AF146</f>
        <v>6.8679600000000019E-3</v>
      </c>
      <c r="L129" s="8">
        <f>[1]服务器生态!AG146</f>
        <v>1.9871999999999997E-3</v>
      </c>
      <c r="M129" s="8">
        <f>[2]基础信息!$M128</f>
        <v>100</v>
      </c>
      <c r="N129" s="8">
        <f>[1]服务器生态!$P127</f>
        <v>1</v>
      </c>
      <c r="Q129" s="20">
        <v>125</v>
      </c>
      <c r="R129" s="4">
        <f>'[1]功能-采集'!BS129</f>
        <v>452413277180.22473</v>
      </c>
      <c r="S129" s="4">
        <f>'[1]功能-采集'!BT129</f>
        <v>395642224003.1767</v>
      </c>
      <c r="T129" s="4">
        <f>'[1]功能-采集'!BU129</f>
        <v>333269847723.91785</v>
      </c>
      <c r="U129" s="4">
        <f>'[1]功能-采集'!BV129</f>
        <v>259638341768.18243</v>
      </c>
      <c r="V129" s="4">
        <f>'[1]功能-采集'!BW129</f>
        <v>173473212661.11859</v>
      </c>
      <c r="X129" s="8">
        <v>125</v>
      </c>
      <c r="Y129" s="4">
        <f>求节点(节奏总纲!P$4:P$113,R$5:R$104,$X129)-求节点(节奏总纲!P$4:P$113,R$5:R$104,$X128)</f>
        <v>14404765.51705122</v>
      </c>
      <c r="Z129" s="4">
        <f>求节点(节奏总纲!Q$4:Q$113,S$5:S$104,$X129)-求节点(节奏总纲!Q$4:Q$113,S$5:S$104,$X128)</f>
        <v>16042676.984270096</v>
      </c>
      <c r="AA129" s="4">
        <f>求节点(节奏总纲!R$4:R$113,T$5:T$104,$X129)-求节点(节奏总纲!R$4:R$113,T$5:T$104,$X128)</f>
        <v>18880154.111635447</v>
      </c>
      <c r="AB129" s="4">
        <f>求节点(节奏总纲!S$4:S$113,U$5:U$104,$X129)-求节点(节奏总纲!S$4:S$113,U$5:U$104,$X128)</f>
        <v>24775728.436238289</v>
      </c>
      <c r="AC129" s="4">
        <f>求节点(节奏总纲!T$4:T$113,V$5:V$104,$X129)-求节点(节奏总纲!T$4:T$113,V$5:V$104,$X128)</f>
        <v>39699798.992814064</v>
      </c>
      <c r="AF129" s="20">
        <v>125</v>
      </c>
      <c r="AG129" s="4">
        <f>'[1]功能-采集'!BX129</f>
        <v>151027272297.02127</v>
      </c>
      <c r="AH129" s="4">
        <f>'[1]功能-采集'!BY129</f>
        <v>133183586769.48134</v>
      </c>
      <c r="AI129" s="4">
        <f>'[1]功能-采集'!BZ129</f>
        <v>112801845367.81599</v>
      </c>
      <c r="AJ129" s="4">
        <f>'[1]功能-采集'!CA129</f>
        <v>88060240704.790543</v>
      </c>
      <c r="AK129" s="4">
        <f>'[1]功能-采集'!CB129</f>
        <v>58831477845.906128</v>
      </c>
      <c r="AM129" s="8">
        <v>125</v>
      </c>
      <c r="AN129" s="4">
        <f>求节点(节奏总纲!P$4:P$113,AG$5:AG$104,$AM129)-求节点(节奏总纲!P$4:P$113,AG$5:AG$104,$AM128)</f>
        <v>3293902.2668541372</v>
      </c>
      <c r="AO129" s="4">
        <f>求节点(节奏总纲!Q$4:Q$113,AH$5:AH$104,$AM129)-求节点(节奏总纲!Q$4:Q$113,AH$5:AH$104,$AM128)</f>
        <v>3587614.39298141</v>
      </c>
      <c r="AP129" s="4">
        <f>求节点(节奏总纲!R$4:R$113,AI$5:AI$104,$AM129)-求节点(节奏总纲!R$4:R$113,AI$5:AI$104,$AM128)</f>
        <v>4314137.006347239</v>
      </c>
      <c r="AQ129" s="4">
        <f>求节点(节奏总纲!S$4:S$113,AJ$5:AJ$104,$AM129)-求节点(节奏总纲!S$4:S$113,AJ$5:AJ$104,$AM128)</f>
        <v>6481152.3764922023</v>
      </c>
      <c r="AR129" s="4">
        <f>求节点(节奏总纲!T$4:T$113,AK$5:AK$104,$AM129)-求节点(节奏总纲!T$4:T$113,AK$5:AK$104,$AM128)</f>
        <v>11599366.660721779</v>
      </c>
      <c r="AV129" s="3">
        <v>124</v>
      </c>
      <c r="AW129" s="3">
        <f>'[1]功能-行军令'!S127/节奏总纲!W127</f>
        <v>46.000000000000071</v>
      </c>
      <c r="AX129" s="3">
        <f>'[1]功能-行军令'!T127/节奏总纲!X127</f>
        <v>67.000000000000043</v>
      </c>
      <c r="AY129" s="3">
        <f>'[1]功能-行军令'!U127/节奏总纲!Y127</f>
        <v>90.999999999999943</v>
      </c>
      <c r="AZ129" s="3">
        <f>'[1]功能-行军令'!V127/节奏总纲!Z127</f>
        <v>103.0000000000001</v>
      </c>
      <c r="BA129" s="3">
        <f>'[1]功能-行军令'!W127/节奏总纲!AA127</f>
        <v>102.99999999999997</v>
      </c>
    </row>
    <row r="130" spans="2:53" x14ac:dyDescent="0.15">
      <c r="B130" s="8">
        <v>126</v>
      </c>
      <c r="C130" s="8">
        <f>[1]服务器生态!W147</f>
        <v>163.07267084999998</v>
      </c>
      <c r="D130" s="8">
        <f>[1]服务器生态!X147</f>
        <v>160.791146702128</v>
      </c>
      <c r="E130" s="8">
        <f>[1]服务器生态!Y147</f>
        <v>13.125428047872001</v>
      </c>
      <c r="F130" s="8">
        <f>[1]服务器生态!Z147</f>
        <v>2.3351064000000008</v>
      </c>
      <c r="G130" s="8">
        <f>[1]服务器生态!AA147</f>
        <v>0.67564799999999992</v>
      </c>
      <c r="H130" s="8">
        <f>[1]服务器生态!AC147</f>
        <v>0.47962550249999997</v>
      </c>
      <c r="I130" s="8">
        <f>[1]服务器生态!AD147</f>
        <v>0.47291513735919999</v>
      </c>
      <c r="J130" s="8">
        <f>[1]服务器生态!AE147</f>
        <v>3.8604200140800002E-2</v>
      </c>
      <c r="K130" s="8">
        <f>[1]服务器生态!AF147</f>
        <v>6.8679600000000019E-3</v>
      </c>
      <c r="L130" s="8">
        <f>[1]服务器生态!AG147</f>
        <v>1.9871999999999997E-3</v>
      </c>
      <c r="M130" s="8">
        <f>[2]基础信息!$M129</f>
        <v>100</v>
      </c>
      <c r="N130" s="8">
        <f>[1]服务器生态!$P128</f>
        <v>1</v>
      </c>
      <c r="Q130" s="20">
        <v>126</v>
      </c>
      <c r="R130" s="4">
        <f>'[1]功能-采集'!BS130</f>
        <v>488807885644.63916</v>
      </c>
      <c r="S130" s="4">
        <f>'[1]功能-采集'!BT130</f>
        <v>427970586339.01978</v>
      </c>
      <c r="T130" s="4">
        <f>'[1]功能-采集'!BU130</f>
        <v>360136738635.53015</v>
      </c>
      <c r="U130" s="4">
        <f>'[1]功能-采集'!BV130</f>
        <v>279116359247.39679</v>
      </c>
      <c r="V130" s="4">
        <f>'[1]功能-采集'!BW130</f>
        <v>186283578016.82126</v>
      </c>
      <c r="X130" s="8">
        <v>126</v>
      </c>
      <c r="Y130" s="4">
        <f>求节点(节奏总纲!P$4:P$113,R$5:R$104,$X130)-求节点(节奏总纲!P$4:P$113,R$5:R$104,$X129)</f>
        <v>14404765.51705122</v>
      </c>
      <c r="Z130" s="4">
        <f>求节点(节奏总纲!Q$4:Q$113,S$5:S$104,$X130)-求节点(节奏总纲!Q$4:Q$113,S$5:S$104,$X129)</f>
        <v>16042676.984270096</v>
      </c>
      <c r="AA130" s="4">
        <f>求节点(节奏总纲!R$4:R$113,T$5:T$104,$X130)-求节点(节奏总纲!R$4:R$113,T$5:T$104,$X129)</f>
        <v>18880154.111635447</v>
      </c>
      <c r="AB130" s="4">
        <f>求节点(节奏总纲!S$4:S$113,U$5:U$104,$X130)-求节点(节奏总纲!S$4:S$113,U$5:U$104,$X129)</f>
        <v>24775728.436237812</v>
      </c>
      <c r="AC130" s="4">
        <f>求节点(节奏总纲!T$4:T$113,V$5:V$104,$X130)-求节点(节奏总纲!T$4:T$113,V$5:V$104,$X129)</f>
        <v>39699798.992814064</v>
      </c>
      <c r="AF130" s="20">
        <v>126</v>
      </c>
      <c r="AG130" s="4">
        <f>'[1]功能-采集'!BX130</f>
        <v>163650681831.02167</v>
      </c>
      <c r="AH130" s="4">
        <f>'[1]功能-采集'!BY130</f>
        <v>144396782223.36966</v>
      </c>
      <c r="AI130" s="4">
        <f>'[1]功能-采集'!BZ130</f>
        <v>122120969179.11375</v>
      </c>
      <c r="AJ130" s="4">
        <f>'[1]功能-采集'!CA130</f>
        <v>94816713402.740295</v>
      </c>
      <c r="AK130" s="4">
        <f>'[1]功能-采集'!CB130</f>
        <v>63275330001.224648</v>
      </c>
      <c r="AM130" s="8">
        <v>126</v>
      </c>
      <c r="AN130" s="4">
        <f>求节点(节奏总纲!P$4:P$113,AG$5:AG$104,$AM130)-求节点(节奏总纲!P$4:P$113,AG$5:AG$104,$AM129)</f>
        <v>3293902.2668541074</v>
      </c>
      <c r="AO130" s="4">
        <f>求节点(节奏总纲!Q$4:Q$113,AH$5:AH$104,$AM130)-求节点(节奏总纲!Q$4:Q$113,AH$5:AH$104,$AM129)</f>
        <v>3587614.3929813504</v>
      </c>
      <c r="AP130" s="4">
        <f>求节点(节奏总纲!R$4:R$113,AI$5:AI$104,$AM130)-求节点(节奏总纲!R$4:R$113,AI$5:AI$104,$AM129)</f>
        <v>4314137.0063472986</v>
      </c>
      <c r="AQ130" s="4">
        <f>求节点(节奏总纲!S$4:S$113,AJ$5:AJ$104,$AM130)-求节点(节奏总纲!S$4:S$113,AJ$5:AJ$104,$AM129)</f>
        <v>6481152.3764922023</v>
      </c>
      <c r="AR130" s="4">
        <f>求节点(节奏总纲!T$4:T$113,AK$5:AK$104,$AM130)-求节点(节奏总纲!T$4:T$113,AK$5:AK$104,$AM129)</f>
        <v>11599366.66072166</v>
      </c>
      <c r="AV130" s="3">
        <v>125</v>
      </c>
      <c r="AW130" s="3">
        <f>'[1]功能-行军令'!S128/节奏总纲!W128</f>
        <v>45.99999999999995</v>
      </c>
      <c r="AX130" s="3">
        <f>'[1]功能-行军令'!T128/节奏总纲!X128</f>
        <v>66.999999999999972</v>
      </c>
      <c r="AY130" s="3">
        <f>'[1]功能-行军令'!U128/节奏总纲!Y128</f>
        <v>91.000000000000099</v>
      </c>
      <c r="AZ130" s="3">
        <f>'[1]功能-行军令'!V128/节奏总纲!Z128</f>
        <v>102.99999999999984</v>
      </c>
      <c r="BA130" s="3">
        <f>'[1]功能-行军令'!W128/节奏总纲!AA128</f>
        <v>102.99999999999997</v>
      </c>
    </row>
    <row r="131" spans="2:53" x14ac:dyDescent="0.15">
      <c r="B131" s="8">
        <v>127</v>
      </c>
      <c r="C131" s="8">
        <f>[1]服务器生态!W148</f>
        <v>162.27329501249997</v>
      </c>
      <c r="D131" s="8">
        <f>[1]服务器生态!X148</f>
        <v>160.00295480652932</v>
      </c>
      <c r="E131" s="8">
        <f>[1]服务器生态!Y148</f>
        <v>13.061087714304</v>
      </c>
      <c r="F131" s="8">
        <f>[1]服务器生态!Z148</f>
        <v>2.3236598000000006</v>
      </c>
      <c r="G131" s="8">
        <f>[1]服务器生态!AA148</f>
        <v>0.67233599999999982</v>
      </c>
      <c r="H131" s="8">
        <f>[1]服务器生态!AC148</f>
        <v>0.47962550249999997</v>
      </c>
      <c r="I131" s="8">
        <f>[1]服务器生态!AD148</f>
        <v>0.47291513735919999</v>
      </c>
      <c r="J131" s="8">
        <f>[1]服务器生态!AE148</f>
        <v>3.8604200140800002E-2</v>
      </c>
      <c r="K131" s="8">
        <f>[1]服务器生态!AF148</f>
        <v>6.8679600000000019E-3</v>
      </c>
      <c r="L131" s="8">
        <f>[1]服务器生态!AG148</f>
        <v>1.9871999999999997E-3</v>
      </c>
      <c r="M131" s="8">
        <f>[2]基础信息!$M130</f>
        <v>100</v>
      </c>
      <c r="N131" s="8">
        <f>[1]服务器生态!$P129</f>
        <v>1</v>
      </c>
      <c r="Q131" s="20">
        <v>127</v>
      </c>
      <c r="R131" s="4">
        <f>'[1]功能-采集'!BS131</f>
        <v>527814661176.19727</v>
      </c>
      <c r="S131" s="4">
        <f>'[1]功能-采集'!BT131</f>
        <v>461951382319.90918</v>
      </c>
      <c r="T131" s="4">
        <f>'[1]功能-采集'!BU131</f>
        <v>386702512940.95319</v>
      </c>
      <c r="U131" s="4">
        <f>'[1]功能-采集'!BV131</f>
        <v>299225106854.75299</v>
      </c>
      <c r="V131" s="4">
        <f>'[1]功能-采集'!BW131</f>
        <v>200279230776.07693</v>
      </c>
      <c r="X131" s="8">
        <v>127</v>
      </c>
      <c r="Y131" s="4">
        <f>求节点(节奏总纲!P$4:P$113,R$5:R$104,$X131)-求节点(节奏总纲!P$4:P$113,R$5:R$104,$X130)</f>
        <v>14404765.51705122</v>
      </c>
      <c r="Z131" s="4">
        <f>求节点(节奏总纲!Q$4:Q$113,S$5:S$104,$X131)-求节点(节奏总纲!Q$4:Q$113,S$5:S$104,$X130)</f>
        <v>16236347.851259708</v>
      </c>
      <c r="AA131" s="4">
        <f>求节点(节奏总纲!R$4:R$113,T$5:T$104,$X131)-求节点(节奏总纲!R$4:R$113,T$5:T$104,$X130)</f>
        <v>18880154.111635447</v>
      </c>
      <c r="AB131" s="4">
        <f>求节点(节奏总纲!S$4:S$113,U$5:U$104,$X131)-求节点(节奏总纲!S$4:S$113,U$5:U$104,$X130)</f>
        <v>24775728.436238289</v>
      </c>
      <c r="AC131" s="4">
        <f>求节点(节奏总纲!T$4:T$113,V$5:V$104,$X131)-求节点(节奏总纲!T$4:T$113,V$5:V$104,$X130)</f>
        <v>39699798.992814064</v>
      </c>
      <c r="AF131" s="20">
        <v>127</v>
      </c>
      <c r="AG131" s="4">
        <f>'[1]功能-采集'!BX131</f>
        <v>177180117176.29092</v>
      </c>
      <c r="AH131" s="4">
        <f>'[1]功能-采集'!BY131</f>
        <v>156183129550.65002</v>
      </c>
      <c r="AI131" s="4">
        <f>'[1]功能-采集'!BZ131</f>
        <v>131335646854.68457</v>
      </c>
      <c r="AJ131" s="4">
        <f>'[1]功能-采集'!CA131</f>
        <v>101791971759.70859</v>
      </c>
      <c r="AK131" s="4">
        <f>'[1]功能-采集'!CB131</f>
        <v>68130352473.446434</v>
      </c>
      <c r="AM131" s="8">
        <v>127</v>
      </c>
      <c r="AN131" s="4">
        <f>求节点(节奏总纲!P$4:P$113,AG$5:AG$104,$AM131)-求节点(节奏总纲!P$4:P$113,AG$5:AG$104,$AM130)</f>
        <v>3293902.2668541074</v>
      </c>
      <c r="AO131" s="4">
        <f>求节点(节奏总纲!Q$4:Q$113,AH$5:AH$104,$AM131)-求节点(节奏总纲!Q$4:Q$113,AH$5:AH$104,$AM130)</f>
        <v>3622981.1936032772</v>
      </c>
      <c r="AP131" s="4">
        <f>求节点(节奏总纲!R$4:R$113,AI$5:AI$104,$AM131)-求节点(节奏总纲!R$4:R$113,AI$5:AI$104,$AM130)</f>
        <v>4314137.006347239</v>
      </c>
      <c r="AQ131" s="4">
        <f>求节点(节奏总纲!S$4:S$113,AJ$5:AJ$104,$AM131)-求节点(节奏总纲!S$4:S$113,AJ$5:AJ$104,$AM130)</f>
        <v>6481152.3764922023</v>
      </c>
      <c r="AR131" s="4">
        <f>求节点(节奏总纲!T$4:T$113,AK$5:AK$104,$AM131)-求节点(节奏总纲!T$4:T$113,AK$5:AK$104,$AM130)</f>
        <v>11599366.66072166</v>
      </c>
      <c r="AV131" s="3">
        <v>126</v>
      </c>
      <c r="AW131" s="3">
        <f>'[1]功能-行军令'!S129/节奏总纲!W129</f>
        <v>45.999999999999972</v>
      </c>
      <c r="AX131" s="3">
        <f>'[1]功能-行军令'!T129/节奏总纲!X129</f>
        <v>66.999999999999986</v>
      </c>
      <c r="AY131" s="3">
        <f>'[1]功能-行军令'!U129/节奏总纲!Y129</f>
        <v>91</v>
      </c>
      <c r="AZ131" s="3">
        <f>'[1]功能-行军令'!V129/节奏总纲!Z129</f>
        <v>103.0000000000002</v>
      </c>
      <c r="BA131" s="3">
        <f>'[1]功能-行军令'!W129/节奏总纲!AA129</f>
        <v>103</v>
      </c>
    </row>
    <row r="132" spans="2:53" x14ac:dyDescent="0.15">
      <c r="B132" s="8">
        <v>128</v>
      </c>
      <c r="C132" s="8">
        <f>[1]服务器生态!W149</f>
        <v>161.47391917499999</v>
      </c>
      <c r="D132" s="8">
        <f>[1]服务器生态!X149</f>
        <v>159.21476291093066</v>
      </c>
      <c r="E132" s="8">
        <f>[1]服务器生态!Y149</f>
        <v>12.996747380736002</v>
      </c>
      <c r="F132" s="8">
        <f>[1]服务器生态!Z149</f>
        <v>2.3122132000000009</v>
      </c>
      <c r="G132" s="8">
        <f>[1]服务器生态!AA149</f>
        <v>0.66902399999999995</v>
      </c>
      <c r="H132" s="8">
        <f>[1]服务器生态!AC149</f>
        <v>0.47962550249999997</v>
      </c>
      <c r="I132" s="8">
        <f>[1]服务器生态!AD149</f>
        <v>0.47291513735919999</v>
      </c>
      <c r="J132" s="8">
        <f>[1]服务器生态!AE149</f>
        <v>3.8604200140800002E-2</v>
      </c>
      <c r="K132" s="8">
        <f>[1]服务器生态!AF149</f>
        <v>6.8679600000000019E-3</v>
      </c>
      <c r="L132" s="8">
        <f>[1]服务器生态!AG149</f>
        <v>1.9871999999999997E-3</v>
      </c>
      <c r="M132" s="8">
        <f>[2]基础信息!$M131</f>
        <v>100</v>
      </c>
      <c r="N132" s="8">
        <f>[1]服务器生态!$P130</f>
        <v>1</v>
      </c>
      <c r="Q132" s="20">
        <v>128</v>
      </c>
      <c r="R132" s="4">
        <f>'[1]功能-采集'!BS132</f>
        <v>569621088050.03235</v>
      </c>
      <c r="S132" s="4">
        <f>'[1]功能-采集'!BT132</f>
        <v>495813687328.14191</v>
      </c>
      <c r="T132" s="4">
        <f>'[1]功能-采集'!BU132</f>
        <v>414633890616.013</v>
      </c>
      <c r="U132" s="4">
        <f>'[1]功能-采集'!BV132</f>
        <v>321291968403.22101</v>
      </c>
      <c r="V132" s="4">
        <f>'[1]功能-采集'!BW132</f>
        <v>215497670696.44568</v>
      </c>
      <c r="X132" s="8">
        <v>128</v>
      </c>
      <c r="Y132" s="4">
        <f>求节点(节奏总纲!P$4:P$113,R$5:R$104,$X132)-求节点(节奏总纲!P$4:P$113,R$5:R$104,$X131)</f>
        <v>14815780.801638842</v>
      </c>
      <c r="Z132" s="4">
        <f>求节点(节奏总纲!Q$4:Q$113,S$5:S$104,$X132)-求节点(节奏总纲!Q$4:Q$113,S$5:S$104,$X131)</f>
        <v>16505718.579093933</v>
      </c>
      <c r="AA132" s="4">
        <f>求节点(节奏总纲!R$4:R$113,T$5:T$104,$X132)-求节点(节奏总纲!R$4:R$113,T$5:T$104,$X131)</f>
        <v>19178671.590405703</v>
      </c>
      <c r="AB132" s="4">
        <f>求节点(节奏总纲!S$4:S$113,U$5:U$104,$X132)-求节点(节奏总纲!S$4:S$113,U$5:U$104,$X131)</f>
        <v>24775728.436238289</v>
      </c>
      <c r="AC132" s="4">
        <f>求节点(节奏总纲!T$4:T$113,V$5:V$104,$X132)-求节点(节奏总纲!T$4:T$113,V$5:V$104,$X131)</f>
        <v>39699798.992814064</v>
      </c>
      <c r="AF132" s="20">
        <v>128</v>
      </c>
      <c r="AG132" s="4">
        <f>'[1]功能-采集'!BX132</f>
        <v>191680606942.45142</v>
      </c>
      <c r="AH132" s="4">
        <f>'[1]功能-采集'!BY132</f>
        <v>167928377906.62717</v>
      </c>
      <c r="AI132" s="4">
        <f>'[1]功能-采集'!BZ132</f>
        <v>141024001477.86493</v>
      </c>
      <c r="AJ132" s="4">
        <f>'[1]功能-采集'!CA132</f>
        <v>109446454447.21848</v>
      </c>
      <c r="AK132" s="4">
        <f>'[1]功能-采集'!CB132</f>
        <v>73409553742.332214</v>
      </c>
      <c r="AM132" s="8">
        <v>128</v>
      </c>
      <c r="AN132" s="4">
        <f>求节点(节奏总纲!P$4:P$113,AG$5:AG$104,$AM132)-求节点(节奏总纲!P$4:P$113,AG$5:AG$104,$AM131)</f>
        <v>3371183.9601351321</v>
      </c>
      <c r="AO132" s="4">
        <f>求节点(节奏总纲!Q$4:Q$113,AH$5:AH$104,$AM132)-求节点(节奏总纲!Q$4:Q$113,AH$5:AH$104,$AM131)</f>
        <v>3672171.7661079168</v>
      </c>
      <c r="AP132" s="4">
        <f>求节点(节奏总纲!R$4:R$113,AI$5:AI$104,$AM132)-求节点(节奏总纲!R$4:R$113,AI$5:AI$104,$AM131)</f>
        <v>4390609.0823072791</v>
      </c>
      <c r="AQ132" s="4">
        <f>求节点(节奏总纲!S$4:S$113,AJ$5:AJ$104,$AM132)-求节点(节奏总纲!S$4:S$113,AJ$5:AJ$104,$AM131)</f>
        <v>6481152.3764922023</v>
      </c>
      <c r="AR132" s="4">
        <f>求节点(节奏总纲!T$4:T$113,AK$5:AK$104,$AM132)-求节点(节奏总纲!T$4:T$113,AK$5:AK$104,$AM131)</f>
        <v>11599366.660721779</v>
      </c>
      <c r="AV132" s="3">
        <v>127</v>
      </c>
      <c r="AW132" s="3">
        <f>'[1]功能-行军令'!S130/节奏总纲!W130</f>
        <v>46.000000000000043</v>
      </c>
      <c r="AX132" s="3">
        <f>'[1]功能-行军令'!T130/节奏总纲!X130</f>
        <v>67</v>
      </c>
      <c r="AY132" s="3">
        <f>'[1]功能-行军令'!U130/节奏总纲!Y130</f>
        <v>90.999999999999986</v>
      </c>
      <c r="AZ132" s="3">
        <f>'[1]功能-行军令'!V130/节奏总纲!Z130</f>
        <v>102.99999999999979</v>
      </c>
      <c r="BA132" s="3">
        <f>'[1]功能-行军令'!W130/节奏总纲!AA130</f>
        <v>103.00000000000001</v>
      </c>
    </row>
    <row r="133" spans="2:53" x14ac:dyDescent="0.15">
      <c r="B133" s="8">
        <v>129</v>
      </c>
      <c r="C133" s="8">
        <f>[1]服务器生态!W150</f>
        <v>160.67454333749998</v>
      </c>
      <c r="D133" s="8">
        <f>[1]服务器生态!X150</f>
        <v>158.426571015332</v>
      </c>
      <c r="E133" s="8">
        <f>[1]服务器生态!Y150</f>
        <v>12.932407047168001</v>
      </c>
      <c r="F133" s="8">
        <f>[1]服务器生态!Z150</f>
        <v>2.3007666000000007</v>
      </c>
      <c r="G133" s="8">
        <f>[1]服务器生态!AA150</f>
        <v>0.66571199999999986</v>
      </c>
      <c r="H133" s="8">
        <f>[1]服务器生态!AC150</f>
        <v>0.47962550249999997</v>
      </c>
      <c r="I133" s="8">
        <f>[1]服务器生态!AD150</f>
        <v>0.47291513735919999</v>
      </c>
      <c r="J133" s="8">
        <f>[1]服务器生态!AE150</f>
        <v>3.8604200140800002E-2</v>
      </c>
      <c r="K133" s="8">
        <f>[1]服务器生态!AF150</f>
        <v>6.8679600000000019E-3</v>
      </c>
      <c r="L133" s="8">
        <f>[1]服务器生态!AG150</f>
        <v>1.9871999999999997E-3</v>
      </c>
      <c r="M133" s="8">
        <f>[2]基础信息!$M132</f>
        <v>100</v>
      </c>
      <c r="N133" s="8">
        <f>[1]服务器生态!$P131</f>
        <v>1</v>
      </c>
      <c r="Q133" s="20">
        <v>129</v>
      </c>
      <c r="R133" s="4">
        <f>'[1]功能-采集'!BS133</f>
        <v>614428106936.87292</v>
      </c>
      <c r="S133" s="4">
        <f>'[1]功能-采集'!BT133</f>
        <v>534663791834.28094</v>
      </c>
      <c r="T133" s="4">
        <f>'[1]功能-采集'!BU133</f>
        <v>447838778896.25464</v>
      </c>
      <c r="U133" s="4">
        <f>'[1]功能-采集'!BV133</f>
        <v>347652630354.23315</v>
      </c>
      <c r="V133" s="4">
        <f>'[1]功能-采集'!BW133</f>
        <v>232940266763.09445</v>
      </c>
      <c r="X133" s="8">
        <v>129</v>
      </c>
      <c r="Y133" s="4">
        <f>求节点(节奏总纲!P$4:P$113,R$5:R$104,$X133)-求节点(节奏总纲!P$4:P$113,R$5:R$104,$X132)</f>
        <v>14815780.801638842</v>
      </c>
      <c r="Z133" s="4">
        <f>求节点(节奏总纲!Q$4:Q$113,S$5:S$104,$X133)-求节点(节奏总纲!Q$4:Q$113,S$5:S$104,$X132)</f>
        <v>16505718.579093933</v>
      </c>
      <c r="AA133" s="4">
        <f>求节点(节奏总纲!R$4:R$113,T$5:T$104,$X133)-求节点(节奏总纲!R$4:R$113,T$5:T$104,$X132)</f>
        <v>19362943.788431883</v>
      </c>
      <c r="AB133" s="4">
        <f>求节点(节奏总纲!S$4:S$113,U$5:U$104,$X133)-求节点(节奏总纲!S$4:S$113,U$5:U$104,$X132)</f>
        <v>24775728.436237812</v>
      </c>
      <c r="AC133" s="4">
        <f>求节点(节奏总纲!T$4:T$113,V$5:V$104,$X133)-求节点(节奏总纲!T$4:T$113,V$5:V$104,$X132)</f>
        <v>39699798.992814064</v>
      </c>
      <c r="AF133" s="20">
        <v>129</v>
      </c>
      <c r="AG133" s="4">
        <f>'[1]功能-采集'!BX133</f>
        <v>207221847067.60135</v>
      </c>
      <c r="AH133" s="4">
        <f>'[1]功能-采集'!BY133</f>
        <v>181403660406.42545</v>
      </c>
      <c r="AI133" s="4">
        <f>'[1]功能-采集'!BZ133</f>
        <v>152541540520.32022</v>
      </c>
      <c r="AJ133" s="4">
        <f>'[1]功能-采集'!CA133</f>
        <v>118590356949.71692</v>
      </c>
      <c r="AK133" s="4">
        <f>'[1]功能-采集'!CB133</f>
        <v>79460303738.359619</v>
      </c>
      <c r="AM133" s="8">
        <v>129</v>
      </c>
      <c r="AN133" s="4">
        <f>求节点(节奏总纲!P$4:P$113,AG$5:AG$104,$AM133)-求节点(节奏总纲!P$4:P$113,AG$5:AG$104,$AM132)</f>
        <v>3371183.9601351321</v>
      </c>
      <c r="AO133" s="4">
        <f>求节点(节奏总纲!Q$4:Q$113,AH$5:AH$104,$AM133)-求节点(节奏总纲!Q$4:Q$113,AH$5:AH$104,$AM132)</f>
        <v>3672171.7661078572</v>
      </c>
      <c r="AP133" s="4">
        <f>求节点(节奏总纲!R$4:R$113,AI$5:AI$104,$AM133)-求节点(节奏总纲!R$4:R$113,AI$5:AI$104,$AM132)</f>
        <v>4437814.618086338</v>
      </c>
      <c r="AQ133" s="4">
        <f>求节点(节奏总纲!S$4:S$113,AJ$5:AJ$104,$AM133)-求节点(节奏总纲!S$4:S$113,AJ$5:AJ$104,$AM132)</f>
        <v>6481152.3764922023</v>
      </c>
      <c r="AR133" s="4">
        <f>求节点(节奏总纲!T$4:T$113,AK$5:AK$104,$AM133)-求节点(节奏总纲!T$4:T$113,AK$5:AK$104,$AM132)</f>
        <v>11599366.66072166</v>
      </c>
      <c r="AV133" s="3">
        <v>128</v>
      </c>
      <c r="AW133" s="3">
        <f>'[1]功能-行军令'!S131/节奏总纲!W131</f>
        <v>45.999999999999943</v>
      </c>
      <c r="AX133" s="3">
        <f>'[1]功能-行军令'!T131/节奏总纲!X131</f>
        <v>66.999999999999972</v>
      </c>
      <c r="AY133" s="3">
        <f>'[1]功能-行军令'!U131/节奏总纲!Y131</f>
        <v>91.000000000000057</v>
      </c>
      <c r="AZ133" s="3">
        <f>'[1]功能-行军令'!V131/节奏总纲!Z131</f>
        <v>103.0000000000002</v>
      </c>
      <c r="BA133" s="3">
        <f>'[1]功能-行军令'!W131/节奏总纲!AA131</f>
        <v>102.99999999999991</v>
      </c>
    </row>
    <row r="134" spans="2:53" x14ac:dyDescent="0.15">
      <c r="B134" s="8">
        <v>130</v>
      </c>
      <c r="C134" s="8">
        <f>[1]服务器生态!W151</f>
        <v>159.87516749999998</v>
      </c>
      <c r="D134" s="8">
        <f>[1]服务器生态!X151</f>
        <v>157.63837911973332</v>
      </c>
      <c r="E134" s="8">
        <f>[1]服务器生态!Y151</f>
        <v>12.868066713599999</v>
      </c>
      <c r="F134" s="8">
        <f>[1]服务器生态!Z151</f>
        <v>2.2893200000000005</v>
      </c>
      <c r="G134" s="8">
        <f>[1]服务器生态!AA151</f>
        <v>0.66239999999999988</v>
      </c>
      <c r="H134" s="8">
        <f>[1]服务器生态!AC151</f>
        <v>0.47962550249999997</v>
      </c>
      <c r="I134" s="8">
        <f>[1]服务器生态!AD151</f>
        <v>0.47291513735919999</v>
      </c>
      <c r="J134" s="8">
        <f>[1]服务器生态!AE151</f>
        <v>3.8604200140800002E-2</v>
      </c>
      <c r="K134" s="8">
        <f>[1]服务器生态!AF151</f>
        <v>6.8679600000000019E-3</v>
      </c>
      <c r="L134" s="8">
        <f>[1]服务器生态!AG151</f>
        <v>1.9871999999999997E-3</v>
      </c>
      <c r="M134" s="8">
        <f>[2]基础信息!$M133</f>
        <v>100</v>
      </c>
      <c r="N134" s="8">
        <f>[1]服务器生态!$P132</f>
        <v>1</v>
      </c>
      <c r="Q134" s="20">
        <v>130</v>
      </c>
      <c r="R134" s="4">
        <f>'[1]功能-采集'!BS134</f>
        <v>662451080715.15039</v>
      </c>
      <c r="S134" s="4">
        <f>'[1]功能-采集'!BT134</f>
        <v>577036739461.96924</v>
      </c>
      <c r="T134" s="4">
        <f>'[1]功能-采集'!BU134</f>
        <v>483791451525.75769</v>
      </c>
      <c r="U134" s="4">
        <f>'[1]功能-采集'!BV134</f>
        <v>375743701312.03687</v>
      </c>
      <c r="V134" s="4">
        <f>'[1]功能-采集'!BW134</f>
        <v>251990607261.92853</v>
      </c>
      <c r="X134" s="8">
        <v>130</v>
      </c>
      <c r="Y134" s="4">
        <f>求节点(节奏总纲!P$4:P$113,R$5:R$104,$X134)-求节点(节奏总纲!P$4:P$113,R$5:R$104,$X133)</f>
        <v>14815780.80163908</v>
      </c>
      <c r="Z134" s="4">
        <f>求节点(节奏总纲!Q$4:Q$113,S$5:S$104,$X134)-求节点(节奏总纲!Q$4:Q$113,S$5:S$104,$X133)</f>
        <v>16505718.579093933</v>
      </c>
      <c r="AA134" s="4">
        <f>求节点(节奏总纲!R$4:R$113,T$5:T$104,$X134)-求节点(节奏总纲!R$4:R$113,T$5:T$104,$X133)</f>
        <v>19362943.788432121</v>
      </c>
      <c r="AB134" s="4">
        <f>求节点(节奏总纲!S$4:S$113,U$5:U$104,$X134)-求节点(节奏总纲!S$4:S$113,U$5:U$104,$X133)</f>
        <v>24775728.436238289</v>
      </c>
      <c r="AC134" s="4">
        <f>求节点(节奏总纲!T$4:T$113,V$5:V$104,$X134)-求节点(节奏总纲!T$4:T$113,V$5:V$104,$X133)</f>
        <v>39699798.992814064</v>
      </c>
      <c r="AF134" s="20">
        <v>130</v>
      </c>
      <c r="AG134" s="4">
        <f>'[1]功能-采集'!BX134</f>
        <v>223878535808.64102</v>
      </c>
      <c r="AH134" s="4">
        <f>'[1]功能-采集'!BY134</f>
        <v>196100852264.4816</v>
      </c>
      <c r="AI134" s="4">
        <f>'[1]功能-采集'!BZ134</f>
        <v>165012183613.47333</v>
      </c>
      <c r="AJ134" s="4">
        <f>'[1]功能-采集'!CA134</f>
        <v>128334498220.00319</v>
      </c>
      <c r="AK134" s="4">
        <f>'[1]功能-采集'!CB134</f>
        <v>86068772297.580658</v>
      </c>
      <c r="AM134" s="8">
        <v>130</v>
      </c>
      <c r="AN134" s="4">
        <f>求节点(节奏总纲!P$4:P$113,AG$5:AG$104,$AM134)-求节点(节奏总纲!P$4:P$113,AG$5:AG$104,$AM133)</f>
        <v>3371183.9601351619</v>
      </c>
      <c r="AO134" s="4">
        <f>求节点(节奏总纲!Q$4:Q$113,AH$5:AH$104,$AM134)-求节点(节奏总纲!Q$4:Q$113,AH$5:AH$104,$AM133)</f>
        <v>3672171.7661079168</v>
      </c>
      <c r="AP134" s="4">
        <f>求节点(节奏总纲!R$4:R$113,AI$5:AI$104,$AM134)-求节点(节奏总纲!R$4:R$113,AI$5:AI$104,$AM133)</f>
        <v>4437814.618086338</v>
      </c>
      <c r="AQ134" s="4">
        <f>求节点(节奏总纲!S$4:S$113,AJ$5:AJ$104,$AM134)-求节点(节奏总纲!S$4:S$113,AJ$5:AJ$104,$AM133)</f>
        <v>6481152.3764921427</v>
      </c>
      <c r="AR134" s="4">
        <f>求节点(节奏总纲!T$4:T$113,AK$5:AK$104,$AM134)-求节点(节奏总纲!T$4:T$113,AK$5:AK$104,$AM133)</f>
        <v>11599366.66072166</v>
      </c>
      <c r="AV134" s="3">
        <v>129</v>
      </c>
      <c r="AW134" s="3">
        <f>'[1]功能-行军令'!S132/节奏总纲!W132</f>
        <v>46.000000000000007</v>
      </c>
      <c r="AX134" s="3">
        <f>'[1]功能-行军令'!T132/节奏总纲!X132</f>
        <v>67.000000000000043</v>
      </c>
      <c r="AY134" s="3">
        <f>'[1]功能-行军令'!U132/节奏总纲!Y132</f>
        <v>90.999999999999915</v>
      </c>
      <c r="AZ134" s="3">
        <f>'[1]功能-行军令'!V132/节奏总纲!Z132</f>
        <v>102.99999999999993</v>
      </c>
      <c r="BA134" s="3">
        <f>'[1]功能-行军令'!W132/节奏总纲!AA132</f>
        <v>103.00000000000004</v>
      </c>
    </row>
    <row r="135" spans="2:53" x14ac:dyDescent="0.15">
      <c r="B135" s="8">
        <v>131</v>
      </c>
      <c r="C135" s="8">
        <f>[1]服务器生态!W152</f>
        <v>159.0757916625</v>
      </c>
      <c r="D135" s="8">
        <f>[1]服务器生态!X152</f>
        <v>156.85018722413469</v>
      </c>
      <c r="E135" s="8">
        <f>[1]服务器生态!Y152</f>
        <v>12.803726380032002</v>
      </c>
      <c r="F135" s="8">
        <f>[1]服务器生态!Z152</f>
        <v>2.2778734000000007</v>
      </c>
      <c r="G135" s="8">
        <f>[1]服务器生态!AA152</f>
        <v>0.6590879999999999</v>
      </c>
      <c r="H135" s="8">
        <f>[1]服务器生态!AC152</f>
        <v>0.47962550249999997</v>
      </c>
      <c r="I135" s="8">
        <f>[1]服务器生态!AD152</f>
        <v>0.47291513735919999</v>
      </c>
      <c r="J135" s="8">
        <f>[1]服务器生态!AE152</f>
        <v>3.8604200140800002E-2</v>
      </c>
      <c r="K135" s="8">
        <f>[1]服务器生态!AF152</f>
        <v>6.8679600000000019E-3</v>
      </c>
      <c r="L135" s="8">
        <f>[1]服务器生态!AG152</f>
        <v>1.9871999999999997E-3</v>
      </c>
      <c r="M135" s="8">
        <f>[2]基础信息!$M134</f>
        <v>100</v>
      </c>
      <c r="N135" s="8">
        <f>[1]服务器生态!$P133</f>
        <v>1</v>
      </c>
      <c r="Q135" s="20">
        <v>131</v>
      </c>
      <c r="R135" s="4">
        <f>'[1]功能-采集'!BS135</f>
        <v>716355441308.99536</v>
      </c>
      <c r="S135" s="4">
        <f>'[1]功能-采集'!BT135</f>
        <v>624182147633.7583</v>
      </c>
      <c r="T135" s="4">
        <f>'[1]功能-采集'!BU135</f>
        <v>523512779081.20081</v>
      </c>
      <c r="U135" s="4">
        <f>'[1]功能-采集'!BV135</f>
        <v>407256856686.96301</v>
      </c>
      <c r="V135" s="4">
        <f>'[1]功能-采集'!BW135</f>
        <v>272245906602.97412</v>
      </c>
      <c r="X135" s="8">
        <v>131</v>
      </c>
      <c r="Y135" s="4">
        <f>求节点(节奏总纲!P$4:P$113,R$5:R$104,$X135)-求节点(节奏总纲!P$4:P$113,R$5:R$104,$X134)</f>
        <v>14815780.801638842</v>
      </c>
      <c r="Z135" s="4">
        <f>求节点(节奏总纲!Q$4:Q$113,S$5:S$104,$X135)-求节点(节奏总纲!Q$4:Q$113,S$5:S$104,$X134)</f>
        <v>16505718.579093933</v>
      </c>
      <c r="AA135" s="4">
        <f>求节点(节奏总纲!R$4:R$113,T$5:T$104,$X135)-求节点(节奏总纲!R$4:R$113,T$5:T$104,$X134)</f>
        <v>19362943.788431883</v>
      </c>
      <c r="AB135" s="4">
        <f>求节点(节奏总纲!S$4:S$113,U$5:U$104,$X135)-求节点(节奏总纲!S$4:S$113,U$5:U$104,$X134)</f>
        <v>24775728.436237812</v>
      </c>
      <c r="AC135" s="4">
        <f>求节点(节奏总纲!T$4:T$113,V$5:V$104,$X135)-求节点(节奏总纲!T$4:T$113,V$5:V$104,$X134)</f>
        <v>39946441.581571102</v>
      </c>
      <c r="AF135" s="20">
        <v>131</v>
      </c>
      <c r="AG135" s="4">
        <f>'[1]功能-采集'!BX135</f>
        <v>242580818889.39682</v>
      </c>
      <c r="AH135" s="4">
        <f>'[1]功能-采集'!BY135</f>
        <v>212458338987.59824</v>
      </c>
      <c r="AI135" s="4">
        <f>'[1]功能-采集'!BZ135</f>
        <v>178794228200.22336</v>
      </c>
      <c r="AJ135" s="4">
        <f>'[1]功能-采集'!CA135</f>
        <v>139269036032.85254</v>
      </c>
      <c r="AK135" s="4">
        <f>'[1]功能-采集'!CB135</f>
        <v>93097412082.632507</v>
      </c>
      <c r="AM135" s="8">
        <v>131</v>
      </c>
      <c r="AN135" s="4">
        <f>求节点(节奏总纲!P$4:P$113,AG$5:AG$104,$AM135)-求节点(节奏总纲!P$4:P$113,AG$5:AG$104,$AM134)</f>
        <v>3371183.9601351321</v>
      </c>
      <c r="AO135" s="4">
        <f>求节点(节奏总纲!Q$4:Q$113,AH$5:AH$104,$AM135)-求节点(节奏总纲!Q$4:Q$113,AH$5:AH$104,$AM134)</f>
        <v>3672171.7661079168</v>
      </c>
      <c r="AP135" s="4">
        <f>求节点(节奏总纲!R$4:R$113,AI$5:AI$104,$AM135)-求节点(节奏总纲!R$4:R$113,AI$5:AI$104,$AM134)</f>
        <v>4437814.618086338</v>
      </c>
      <c r="AQ135" s="4">
        <f>求节点(节奏总纲!S$4:S$113,AJ$5:AJ$104,$AM135)-求节点(节奏总纲!S$4:S$113,AJ$5:AJ$104,$AM134)</f>
        <v>6481152.3764922619</v>
      </c>
      <c r="AR135" s="4">
        <f>求节点(节奏总纲!T$4:T$113,AK$5:AK$104,$AM135)-求节点(节奏总纲!T$4:T$113,AK$5:AK$104,$AM134)</f>
        <v>11699475.360815644</v>
      </c>
      <c r="AV135" s="3">
        <v>130</v>
      </c>
      <c r="AW135" s="3">
        <f>'[1]功能-行军令'!S133/节奏总纲!W133</f>
        <v>46.000000000000043</v>
      </c>
      <c r="AX135" s="3">
        <f>'[1]功能-行军令'!T133/节奏总纲!X133</f>
        <v>67</v>
      </c>
      <c r="AY135" s="3">
        <f>'[1]功能-行军令'!U133/节奏总纲!Y133</f>
        <v>91.000000000000057</v>
      </c>
      <c r="AZ135" s="3">
        <f>'[1]功能-行军令'!V133/节奏总纲!Z133</f>
        <v>102.99999999999996</v>
      </c>
      <c r="BA135" s="3">
        <f>'[1]功能-行军令'!W133/节奏总纲!AA133</f>
        <v>103.00000000000001</v>
      </c>
    </row>
    <row r="136" spans="2:53" x14ac:dyDescent="0.15">
      <c r="B136" s="8">
        <v>132</v>
      </c>
      <c r="C136" s="8">
        <f>[1]服务器生态!W153</f>
        <v>158.27641582499999</v>
      </c>
      <c r="D136" s="8">
        <f>[1]服务器生态!X153</f>
        <v>156.061995328536</v>
      </c>
      <c r="E136" s="8">
        <f>[1]服务器生态!Y153</f>
        <v>12.739386046464</v>
      </c>
      <c r="F136" s="8">
        <f>[1]服务器生态!Z153</f>
        <v>2.2664268000000005</v>
      </c>
      <c r="G136" s="8">
        <f>[1]服务器生态!AA153</f>
        <v>0.65577599999999991</v>
      </c>
      <c r="H136" s="8">
        <f>[1]服务器生态!AC153</f>
        <v>0.47962550249999997</v>
      </c>
      <c r="I136" s="8">
        <f>[1]服务器生态!AD153</f>
        <v>0.47291513735919999</v>
      </c>
      <c r="J136" s="8">
        <f>[1]服务器生态!AE153</f>
        <v>3.8604200140800002E-2</v>
      </c>
      <c r="K136" s="8">
        <f>[1]服务器生态!AF153</f>
        <v>6.8679600000000019E-3</v>
      </c>
      <c r="L136" s="8">
        <f>[1]服务器生态!AG153</f>
        <v>1.9871999999999997E-3</v>
      </c>
      <c r="M136" s="8">
        <f>[2]基础信息!$M135</f>
        <v>100</v>
      </c>
      <c r="N136" s="8">
        <f>[1]服务器生态!$P134</f>
        <v>1</v>
      </c>
      <c r="Q136" s="20">
        <v>132</v>
      </c>
      <c r="R136" s="4">
        <f>'[1]功能-采集'!BS136</f>
        <v>774128704508.4646</v>
      </c>
      <c r="S136" s="4">
        <f>'[1]功能-采集'!BT136</f>
        <v>674911826784.26978</v>
      </c>
      <c r="T136" s="4">
        <f>'[1]功能-采集'!BU136</f>
        <v>566956790524.92542</v>
      </c>
      <c r="U136" s="4">
        <f>'[1]功能-采集'!BV136</f>
        <v>439488749014.28693</v>
      </c>
      <c r="V136" s="4">
        <f>'[1]功能-采集'!BW136</f>
        <v>293179583526.53741</v>
      </c>
      <c r="X136" s="8">
        <v>132</v>
      </c>
      <c r="Y136" s="4">
        <f>求节点(节奏总纲!P$4:P$113,R$5:R$104,$X136)-求节点(节奏总纲!P$4:P$113,R$5:R$104,$X135)</f>
        <v>14815780.801638842</v>
      </c>
      <c r="Z136" s="4">
        <f>求节点(节奏总纲!Q$4:Q$113,S$5:S$104,$X136)-求节点(节奏总纲!Q$4:Q$113,S$5:S$104,$X135)</f>
        <v>16505718.579093933</v>
      </c>
      <c r="AA136" s="4">
        <f>求节点(节奏总纲!R$4:R$113,T$5:T$104,$X136)-求节点(节奏总纲!R$4:R$113,T$5:T$104,$X135)</f>
        <v>19362943.788431883</v>
      </c>
      <c r="AB136" s="4">
        <f>求节点(节奏总纲!S$4:S$113,U$5:U$104,$X136)-求节点(节奏总纲!S$4:S$113,U$5:U$104,$X135)</f>
        <v>25034192.628346443</v>
      </c>
      <c r="AC136" s="4">
        <f>求节点(节奏总纲!T$4:T$113,V$5:V$104,$X136)-求节点(节奏总纲!T$4:T$113,V$5:V$104,$X135)</f>
        <v>40347720</v>
      </c>
      <c r="AF136" s="20">
        <v>132</v>
      </c>
      <c r="AG136" s="4">
        <f>'[1]功能-采集'!BX136</f>
        <v>262625429584.19208</v>
      </c>
      <c r="AH136" s="4">
        <f>'[1]功能-采集'!BY136</f>
        <v>230059417976.0076</v>
      </c>
      <c r="AI136" s="4">
        <f>'[1]功能-采集'!BZ136</f>
        <v>193867926376.82529</v>
      </c>
      <c r="AJ136" s="4">
        <f>'[1]功能-采集'!CA136</f>
        <v>150452963546.28827</v>
      </c>
      <c r="AK136" s="4">
        <f>'[1]功能-采集'!CB136</f>
        <v>100361450593.9875</v>
      </c>
      <c r="AM136" s="8">
        <v>132</v>
      </c>
      <c r="AN136" s="4">
        <f>求节点(节奏总纲!P$4:P$113,AG$5:AG$104,$AM136)-求节点(节奏总纲!P$4:P$113,AG$5:AG$104,$AM135)</f>
        <v>3371183.9601351321</v>
      </c>
      <c r="AO136" s="4">
        <f>求节点(节奏总纲!Q$4:Q$113,AH$5:AH$104,$AM136)-求节点(节奏总纲!Q$4:Q$113,AH$5:AH$104,$AM135)</f>
        <v>3672171.7661079168</v>
      </c>
      <c r="AP136" s="4">
        <f>求节点(节奏总纲!R$4:R$113,AI$5:AI$104,$AM136)-求节点(节奏总纲!R$4:R$113,AI$5:AI$104,$AM135)</f>
        <v>4437814.618086338</v>
      </c>
      <c r="AQ136" s="4">
        <f>求节点(节奏总纲!S$4:S$113,AJ$5:AJ$104,$AM136)-求节点(节奏总纲!S$4:S$113,AJ$5:AJ$104,$AM135)</f>
        <v>6584992.0396450758</v>
      </c>
      <c r="AR136" s="4">
        <f>求节点(节奏总纲!T$4:T$113,AK$5:AK$104,$AM136)-求节点(节奏总纲!T$4:T$113,AK$5:AK$104,$AM135)</f>
        <v>11862348.533073306</v>
      </c>
      <c r="AV136" s="3">
        <v>131</v>
      </c>
      <c r="AW136" s="3">
        <f>'[1]功能-行军令'!S134/节奏总纲!W134</f>
        <v>45.999999999999979</v>
      </c>
      <c r="AX136" s="3">
        <f>'[1]功能-行军令'!T134/节奏总纲!X134</f>
        <v>67.000000000000057</v>
      </c>
      <c r="AY136" s="3">
        <f>'[1]功能-行军令'!U134/节奏总纲!Y134</f>
        <v>91.000000000000043</v>
      </c>
      <c r="AZ136" s="3">
        <f>'[1]功能-行军令'!V134/节奏总纲!Z134</f>
        <v>103.00000000000001</v>
      </c>
      <c r="BA136" s="3">
        <f>'[1]功能-行军令'!W134/节奏总纲!AA134</f>
        <v>103.00000000000006</v>
      </c>
    </row>
    <row r="137" spans="2:53" x14ac:dyDescent="0.15">
      <c r="B137" s="8">
        <v>133</v>
      </c>
      <c r="C137" s="8">
        <f>[1]服务器生态!W154</f>
        <v>157.47703998749998</v>
      </c>
      <c r="D137" s="8">
        <f>[1]服务器生态!X154</f>
        <v>155.27380343293731</v>
      </c>
      <c r="E137" s="8">
        <f>[1]服务器生态!Y154</f>
        <v>12.675045712895999</v>
      </c>
      <c r="F137" s="8">
        <f>[1]服务器生态!Z154</f>
        <v>2.2549802000000003</v>
      </c>
      <c r="G137" s="8">
        <f>[1]服务器生态!AA154</f>
        <v>0.65246399999999982</v>
      </c>
      <c r="H137" s="8">
        <f>[1]服务器生态!AC154</f>
        <v>0.47962550249999997</v>
      </c>
      <c r="I137" s="8">
        <f>[1]服务器生态!AD154</f>
        <v>0.47291513735919999</v>
      </c>
      <c r="J137" s="8">
        <f>[1]服务器生态!AE154</f>
        <v>3.8604200140800002E-2</v>
      </c>
      <c r="K137" s="8">
        <f>[1]服务器生态!AF154</f>
        <v>6.8679600000000019E-3</v>
      </c>
      <c r="L137" s="8">
        <f>[1]服务器生态!AG154</f>
        <v>1.9871999999999997E-3</v>
      </c>
      <c r="M137" s="8">
        <f>[2]基础信息!$M136</f>
        <v>100</v>
      </c>
      <c r="N137" s="8">
        <f>[1]服务器生态!$P135</f>
        <v>1</v>
      </c>
      <c r="Q137" s="20">
        <v>133</v>
      </c>
      <c r="R137" s="4">
        <f>'[1]功能-采集'!BS137</f>
        <v>836048554849.78186</v>
      </c>
      <c r="S137" s="4">
        <f>'[1]功能-采集'!BT137</f>
        <v>729320626835.6217</v>
      </c>
      <c r="T137" s="4">
        <f>'[1]功能-采集'!BU137</f>
        <v>610438743523.00671</v>
      </c>
      <c r="U137" s="4">
        <f>'[1]功能-采集'!BV137</f>
        <v>472047368700.37653</v>
      </c>
      <c r="V137" s="4">
        <f>'[1]功能-采集'!BW137</f>
        <v>315272167404.88892</v>
      </c>
      <c r="X137" s="8">
        <v>133</v>
      </c>
      <c r="Y137" s="4">
        <f>求节点(节奏总纲!P$4:P$113,R$5:R$104,$X137)-求节点(节奏总纲!P$4:P$113,R$5:R$104,$X136)</f>
        <v>14815780.801638842</v>
      </c>
      <c r="Z137" s="4">
        <f>求节点(节奏总纲!Q$4:Q$113,S$5:S$104,$X137)-求节点(节奏总纲!Q$4:Q$113,S$5:S$104,$X136)</f>
        <v>16505718.579093933</v>
      </c>
      <c r="AA137" s="4">
        <f>求节点(节奏总纲!R$4:R$113,T$5:T$104,$X137)-求节点(节奏总纲!R$4:R$113,T$5:T$104,$X136)</f>
        <v>19362943.788431883</v>
      </c>
      <c r="AB137" s="4">
        <f>求节点(节奏总纲!S$4:S$113,U$5:U$104,$X137)-求节点(节奏总纲!S$4:S$113,U$5:U$104,$X136)</f>
        <v>25391119.369829655</v>
      </c>
      <c r="AC137" s="4">
        <f>求节点(节奏总纲!T$4:T$113,V$5:V$104,$X137)-求节点(节奏总纲!T$4:T$113,V$5:V$104,$X136)</f>
        <v>40347720</v>
      </c>
      <c r="AF137" s="20">
        <v>133</v>
      </c>
      <c r="AG137" s="4">
        <f>'[1]功能-采集'!BX137</f>
        <v>284108711393.74536</v>
      </c>
      <c r="AH137" s="4">
        <f>'[1]功能-采集'!BY137</f>
        <v>248936998189.49805</v>
      </c>
      <c r="AI137" s="4">
        <f>'[1]功能-采集'!BZ137</f>
        <v>208954789072.99429</v>
      </c>
      <c r="AJ137" s="4">
        <f>'[1]功能-采集'!CA137</f>
        <v>161750259988.23691</v>
      </c>
      <c r="AK137" s="4">
        <f>'[1]功能-采集'!CB137</f>
        <v>108027632731.68187</v>
      </c>
      <c r="AM137" s="8">
        <v>133</v>
      </c>
      <c r="AN137" s="4">
        <f>求节点(节奏总纲!P$4:P$113,AG$5:AG$104,$AM137)-求节点(节奏总纲!P$4:P$113,AG$5:AG$104,$AM136)</f>
        <v>3371183.9601351321</v>
      </c>
      <c r="AO137" s="4">
        <f>求节点(节奏总纲!Q$4:Q$113,AH$5:AH$104,$AM137)-求节点(节奏总纲!Q$4:Q$113,AH$5:AH$104,$AM136)</f>
        <v>3672171.7661079168</v>
      </c>
      <c r="AP137" s="4">
        <f>求节点(节奏总纲!R$4:R$113,AI$5:AI$104,$AM137)-求节点(节奏总纲!R$4:R$113,AI$5:AI$104,$AM136)</f>
        <v>4437814.618086338</v>
      </c>
      <c r="AQ137" s="4">
        <f>求节点(节奏总纲!S$4:S$113,AJ$5:AJ$104,$AM137)-求节点(节奏总纲!S$4:S$113,AJ$5:AJ$104,$AM136)</f>
        <v>6728389.669713378</v>
      </c>
      <c r="AR137" s="4">
        <f>求节点(节奏总纲!T$4:T$113,AK$5:AK$104,$AM137)-求节点(节奏总纲!T$4:T$113,AK$5:AK$104,$AM136)</f>
        <v>11862348.533073306</v>
      </c>
      <c r="AV137" s="3">
        <v>132</v>
      </c>
      <c r="AW137" s="3">
        <f>'[1]功能-行军令'!S135/节奏总纲!W135</f>
        <v>45.999999999999979</v>
      </c>
      <c r="AX137" s="3">
        <f>'[1]功能-行军令'!T135/节奏总纲!X135</f>
        <v>67.000000000000057</v>
      </c>
      <c r="AY137" s="3">
        <f>'[1]功能-行军令'!U135/节奏总纲!Y135</f>
        <v>90.999999999999986</v>
      </c>
      <c r="AZ137" s="3">
        <f>'[1]功能-行军令'!V135/节奏总纲!Z135</f>
        <v>103.00000000000007</v>
      </c>
      <c r="BA137" s="3">
        <f>'[1]功能-行军令'!W135/节奏总纲!AA135</f>
        <v>103.00000000000007</v>
      </c>
    </row>
    <row r="138" spans="2:53" x14ac:dyDescent="0.15">
      <c r="B138" s="8">
        <v>134</v>
      </c>
      <c r="C138" s="8">
        <f>[1]服务器生态!W155</f>
        <v>156.67766415</v>
      </c>
      <c r="D138" s="8">
        <f>[1]服务器生态!X155</f>
        <v>154.48561153733868</v>
      </c>
      <c r="E138" s="8">
        <f>[1]服务器生态!Y155</f>
        <v>12.610705379328001</v>
      </c>
      <c r="F138" s="8">
        <f>[1]服务器生态!Z155</f>
        <v>2.2435336000000006</v>
      </c>
      <c r="G138" s="8">
        <f>[1]服务器生态!AA155</f>
        <v>0.64915199999999995</v>
      </c>
      <c r="H138" s="8">
        <f>[1]服务器生态!AC155</f>
        <v>0.47962550249999997</v>
      </c>
      <c r="I138" s="8">
        <f>[1]服务器生态!AD155</f>
        <v>0.47291513735919999</v>
      </c>
      <c r="J138" s="8">
        <f>[1]服务器生态!AE155</f>
        <v>3.8604200140800002E-2</v>
      </c>
      <c r="K138" s="8">
        <f>[1]服务器生态!AF155</f>
        <v>6.8679600000000019E-3</v>
      </c>
      <c r="L138" s="8">
        <f>[1]服务器生态!AG155</f>
        <v>1.9871999999999997E-3</v>
      </c>
      <c r="M138" s="8">
        <f>[2]基础信息!$M137</f>
        <v>100</v>
      </c>
      <c r="N138" s="8">
        <f>[1]服务器生态!$P136</f>
        <v>1</v>
      </c>
      <c r="Q138" s="20">
        <v>134</v>
      </c>
      <c r="R138" s="4">
        <f>'[1]功能-采集'!BS138</f>
        <v>902412607249.823</v>
      </c>
      <c r="S138" s="4">
        <f>'[1]功能-采集'!BT138</f>
        <v>784628998579.44714</v>
      </c>
      <c r="T138" s="4">
        <f>'[1]功能-采集'!BU138</f>
        <v>655429140708.96973</v>
      </c>
      <c r="U138" s="4">
        <f>'[1]功能-采集'!BV138</f>
        <v>507228455978.60968</v>
      </c>
      <c r="V138" s="4">
        <f>'[1]功能-采集'!BW138</f>
        <v>339434000751.21851</v>
      </c>
      <c r="X138" s="8">
        <v>134</v>
      </c>
      <c r="Y138" s="4">
        <f>求节点(节奏总纲!P$4:P$113,R$5:R$104,$X138)-求节点(节奏总纲!P$4:P$113,R$5:R$104,$X137)</f>
        <v>14815780.801638842</v>
      </c>
      <c r="Z138" s="4">
        <f>求节点(节奏总纲!Q$4:Q$113,S$5:S$104,$X138)-求节点(节奏总纲!Q$4:Q$113,S$5:S$104,$X137)</f>
        <v>16505718.579093933</v>
      </c>
      <c r="AA138" s="4">
        <f>求节点(节奏总纲!R$4:R$113,T$5:T$104,$X138)-求节点(节奏总纲!R$4:R$113,T$5:T$104,$X137)</f>
        <v>19362943.788431883</v>
      </c>
      <c r="AB138" s="4">
        <f>求节点(节奏总纲!S$4:S$113,U$5:U$104,$X138)-求节点(节奏总纲!S$4:S$113,U$5:U$104,$X137)</f>
        <v>25391119.369829178</v>
      </c>
      <c r="AC138" s="4">
        <f>求节点(节奏总纲!T$4:T$113,V$5:V$104,$X138)-求节点(节奏总纲!T$4:T$113,V$5:V$104,$X137)</f>
        <v>40347720</v>
      </c>
      <c r="AF138" s="20">
        <v>134</v>
      </c>
      <c r="AG138" s="4">
        <f>'[1]功能-采集'!BX138</f>
        <v>307133922725.41272</v>
      </c>
      <c r="AH138" s="4">
        <f>'[1]功能-采集'!BY138</f>
        <v>268126692192.78772</v>
      </c>
      <c r="AI138" s="4">
        <f>'[1]功能-采集'!BZ138</f>
        <v>224565034202.06393</v>
      </c>
      <c r="AJ138" s="4">
        <f>'[1]功能-采集'!CA138</f>
        <v>173957508820.16681</v>
      </c>
      <c r="AK138" s="4">
        <f>'[1]功能-采集'!CB138</f>
        <v>116411849636.02893</v>
      </c>
      <c r="AM138" s="8">
        <v>134</v>
      </c>
      <c r="AN138" s="4">
        <f>求节点(节奏总纲!P$4:P$113,AG$5:AG$104,$AM138)-求节点(节奏总纲!P$4:P$113,AG$5:AG$104,$AM137)</f>
        <v>3371183.9601351619</v>
      </c>
      <c r="AO138" s="4">
        <f>求节点(节奏总纲!Q$4:Q$113,AH$5:AH$104,$AM138)-求节点(节奏总纲!Q$4:Q$113,AH$5:AH$104,$AM137)</f>
        <v>3672171.7661078572</v>
      </c>
      <c r="AP138" s="4">
        <f>求节点(节奏总纲!R$4:R$113,AI$5:AI$104,$AM138)-求节点(节奏总纲!R$4:R$113,AI$5:AI$104,$AM137)</f>
        <v>4437814.618086338</v>
      </c>
      <c r="AQ138" s="4">
        <f>求节点(节奏总纲!S$4:S$113,AJ$5:AJ$104,$AM138)-求节点(节奏总纲!S$4:S$113,AJ$5:AJ$104,$AM137)</f>
        <v>6728389.6697134972</v>
      </c>
      <c r="AR138" s="4">
        <f>求节点(节奏总纲!T$4:T$113,AK$5:AK$104,$AM138)-求节点(节奏总纲!T$4:T$113,AK$5:AK$104,$AM137)</f>
        <v>11862348.533073306</v>
      </c>
      <c r="AV138" s="3">
        <v>133</v>
      </c>
      <c r="AW138" s="3">
        <f>'[1]功能-行军令'!S136/节奏总纲!W136</f>
        <v>46.000000000000007</v>
      </c>
      <c r="AX138" s="3">
        <f>'[1]功能-行军令'!T136/节奏总纲!X136</f>
        <v>66.999999999999886</v>
      </c>
      <c r="AY138" s="3">
        <f>'[1]功能-行军令'!U136/节奏总纲!Y136</f>
        <v>90.999999999999858</v>
      </c>
      <c r="AZ138" s="3">
        <f>'[1]功能-行军令'!V136/节奏总纲!Z136</f>
        <v>103</v>
      </c>
      <c r="BA138" s="3">
        <f>'[1]功能-行军令'!W136/节奏总纲!AA136</f>
        <v>102.99999999999989</v>
      </c>
    </row>
    <row r="139" spans="2:53" x14ac:dyDescent="0.15">
      <c r="B139" s="8">
        <v>135</v>
      </c>
      <c r="C139" s="8">
        <f>[1]服务器生态!W156</f>
        <v>155.87828831249999</v>
      </c>
      <c r="D139" s="8">
        <f>[1]服务器生态!X156</f>
        <v>153.69741964174</v>
      </c>
      <c r="E139" s="8">
        <f>[1]服务器生态!Y156</f>
        <v>12.54636504576</v>
      </c>
      <c r="F139" s="8">
        <f>[1]服务器生态!Z156</f>
        <v>2.2320870000000008</v>
      </c>
      <c r="G139" s="8">
        <f>[1]服务器生态!AA156</f>
        <v>0.64583999999999986</v>
      </c>
      <c r="H139" s="8">
        <f>[1]服务器生态!AC156</f>
        <v>0.47962550249999997</v>
      </c>
      <c r="I139" s="8">
        <f>[1]服务器生态!AD156</f>
        <v>0.47291513735919999</v>
      </c>
      <c r="J139" s="8">
        <f>[1]服务器生态!AE156</f>
        <v>3.8604200140800002E-2</v>
      </c>
      <c r="K139" s="8">
        <f>[1]服务器生态!AF156</f>
        <v>6.8679600000000019E-3</v>
      </c>
      <c r="L139" s="8">
        <f>[1]服务器生态!AG156</f>
        <v>1.9871999999999997E-3</v>
      </c>
      <c r="M139" s="8">
        <f>[2]基础信息!$M138</f>
        <v>100</v>
      </c>
      <c r="N139" s="8">
        <f>[1]服务器生态!$P137</f>
        <v>1</v>
      </c>
      <c r="Q139" s="20">
        <v>135</v>
      </c>
      <c r="R139" s="4">
        <f>'[1]功能-采集'!BS139</f>
        <v>973539837478.55664</v>
      </c>
      <c r="S139" s="4">
        <f>'[1]功能-采集'!BT139</f>
        <v>845255766177.96655</v>
      </c>
      <c r="T139" s="4">
        <f>'[1]功能-采集'!BU139</f>
        <v>705923027575.2843</v>
      </c>
      <c r="U139" s="4">
        <f>'[1]功能-采集'!BV139</f>
        <v>547390043555.34247</v>
      </c>
      <c r="V139" s="4">
        <f>'[1]功能-采集'!BW139</f>
        <v>366823829345.32098</v>
      </c>
      <c r="X139" s="8">
        <v>135</v>
      </c>
      <c r="Y139" s="4">
        <f>求节点(节奏总纲!P$4:P$113,R$5:R$104,$X139)-求节点(节奏总纲!P$4:P$113,R$5:R$104,$X138)</f>
        <v>14815780.80163908</v>
      </c>
      <c r="Z139" s="4">
        <f>求节点(节奏总纲!Q$4:Q$113,S$5:S$104,$X139)-求节点(节奏总纲!Q$4:Q$113,S$5:S$104,$X138)</f>
        <v>16505718.579093933</v>
      </c>
      <c r="AA139" s="4">
        <f>求节点(节奏总纲!R$4:R$113,T$5:T$104,$X139)-求节点(节奏总纲!R$4:R$113,T$5:T$104,$X138)</f>
        <v>19362943.788431883</v>
      </c>
      <c r="AB139" s="4">
        <f>求节点(节奏总纲!S$4:S$113,U$5:U$104,$X139)-求节点(节奏总纲!S$4:S$113,U$5:U$104,$X138)</f>
        <v>25391119.369829178</v>
      </c>
      <c r="AC139" s="4">
        <f>求节点(节奏总纲!T$4:T$113,V$5:V$104,$X139)-求节点(节奏总纲!T$4:T$113,V$5:V$104,$X138)</f>
        <v>40347720</v>
      </c>
      <c r="AF139" s="20">
        <v>135</v>
      </c>
      <c r="AG139" s="4">
        <f>'[1]功能-采集'!BX139</f>
        <v>331811733199.98425</v>
      </c>
      <c r="AH139" s="4">
        <f>'[1]功能-采集'!BY139</f>
        <v>289161647335.0719</v>
      </c>
      <c r="AI139" s="4">
        <f>'[1]功能-采集'!BZ139</f>
        <v>242084816217.87164</v>
      </c>
      <c r="AJ139" s="4">
        <f>'[1]功能-采集'!CA139</f>
        <v>187892907949.73981</v>
      </c>
      <c r="AK139" s="4">
        <f>'[1]功能-采集'!CB139</f>
        <v>125916189005.24023</v>
      </c>
      <c r="AM139" s="8">
        <v>135</v>
      </c>
      <c r="AN139" s="4">
        <f>求节点(节奏总纲!P$4:P$113,AG$5:AG$104,$AM139)-求节点(节奏总纲!P$4:P$113,AG$5:AG$104,$AM138)</f>
        <v>3371183.9601351023</v>
      </c>
      <c r="AO139" s="4">
        <f>求节点(节奏总纲!Q$4:Q$113,AH$5:AH$104,$AM139)-求节点(节奏总纲!Q$4:Q$113,AH$5:AH$104,$AM138)</f>
        <v>3672171.7661079168</v>
      </c>
      <c r="AP139" s="4">
        <f>求节点(节奏总纲!R$4:R$113,AI$5:AI$104,$AM139)-求节点(节奏总纲!R$4:R$113,AI$5:AI$104,$AM138)</f>
        <v>4437814.618086338</v>
      </c>
      <c r="AQ139" s="4">
        <f>求节点(节奏总纲!S$4:S$113,AJ$5:AJ$104,$AM139)-求节点(节奏总纲!S$4:S$113,AJ$5:AJ$104,$AM138)</f>
        <v>6728389.669713378</v>
      </c>
      <c r="AR139" s="4">
        <f>求节点(节奏总纲!T$4:T$113,AK$5:AK$104,$AM139)-求节点(节奏总纲!T$4:T$113,AK$5:AK$104,$AM138)</f>
        <v>11862348.533073425</v>
      </c>
      <c r="AV139" s="3">
        <v>134</v>
      </c>
      <c r="AW139" s="3">
        <f>'[1]功能-行军令'!S137/节奏总纲!W137</f>
        <v>46.000000000000036</v>
      </c>
      <c r="AX139" s="3">
        <f>'[1]功能-行军令'!T137/节奏总纲!X137</f>
        <v>67.000000000000099</v>
      </c>
      <c r="AY139" s="3">
        <f>'[1]功能-行军令'!U137/节奏总纲!Y137</f>
        <v>91</v>
      </c>
      <c r="AZ139" s="3">
        <f>'[1]功能-行军令'!V137/节奏总纲!Z137</f>
        <v>103.00000000000001</v>
      </c>
      <c r="BA139" s="3">
        <f>'[1]功能-行军令'!W137/节奏总纲!AA137</f>
        <v>103.00000000000001</v>
      </c>
    </row>
    <row r="140" spans="2:53" x14ac:dyDescent="0.15">
      <c r="B140" s="8">
        <v>136</v>
      </c>
      <c r="C140" s="8">
        <f>[1]服务器生态!W157</f>
        <v>155.07891247499998</v>
      </c>
      <c r="D140" s="8">
        <f>[1]服务器生态!X157</f>
        <v>152.90922774614131</v>
      </c>
      <c r="E140" s="8">
        <f>[1]服务器生态!Y157</f>
        <v>12.482024712192</v>
      </c>
      <c r="F140" s="8">
        <f>[1]服务器生态!Z157</f>
        <v>2.2206404000000006</v>
      </c>
      <c r="G140" s="8">
        <f>[1]服务器生态!AA157</f>
        <v>0.64252799999999988</v>
      </c>
      <c r="H140" s="8">
        <f>[1]服务器生态!AC157</f>
        <v>0.47962550249999997</v>
      </c>
      <c r="I140" s="8">
        <f>[1]服务器生态!AD157</f>
        <v>0.47291513735919999</v>
      </c>
      <c r="J140" s="8">
        <f>[1]服务器生态!AE157</f>
        <v>3.8604200140800002E-2</v>
      </c>
      <c r="K140" s="8">
        <f>[1]服务器生态!AF157</f>
        <v>6.8679600000000019E-3</v>
      </c>
      <c r="L140" s="8">
        <f>[1]服务器生态!AG157</f>
        <v>1.9871999999999997E-3</v>
      </c>
      <c r="M140" s="8">
        <f>[2]基础信息!$M139</f>
        <v>100</v>
      </c>
      <c r="N140" s="8">
        <f>[1]服务器生态!$P138</f>
        <v>1</v>
      </c>
      <c r="Q140" s="20">
        <v>136</v>
      </c>
      <c r="R140" s="4">
        <f>'[1]功能-采集'!BS140</f>
        <v>1049772115301.4208</v>
      </c>
      <c r="S140" s="4">
        <f>'[1]功能-采集'!BT140</f>
        <v>912022132079.33911</v>
      </c>
      <c r="T140" s="4">
        <f>'[1]功能-采集'!BU140</f>
        <v>763882432180.31458</v>
      </c>
      <c r="U140" s="4">
        <f>'[1]功能-采集'!BV140</f>
        <v>592319670674.34229</v>
      </c>
      <c r="V140" s="4">
        <f>'[1]功能-采集'!BW140</f>
        <v>397058249802.75732</v>
      </c>
      <c r="X140" s="8">
        <v>136</v>
      </c>
      <c r="Y140" s="4">
        <f>求节点(节奏总纲!P$4:P$113,R$5:R$104,$X140)-求节点(节奏总纲!P$4:P$113,R$5:R$104,$X139)</f>
        <v>14815780.801638842</v>
      </c>
      <c r="Z140" s="4">
        <f>求节点(节奏总纲!Q$4:Q$113,S$5:S$104,$X140)-求节点(节奏总纲!Q$4:Q$113,S$5:S$104,$X139)</f>
        <v>16793011.152950048</v>
      </c>
      <c r="AA140" s="4">
        <f>求节点(节奏总纲!R$4:R$113,T$5:T$104,$X140)-求节点(节奏总纲!R$4:R$113,T$5:T$104,$X139)</f>
        <v>19362943.788432121</v>
      </c>
      <c r="AB140" s="4">
        <f>求节点(节奏总纲!S$4:S$113,U$5:U$104,$X140)-求节点(节奏总纲!S$4:S$113,U$5:U$104,$X139)</f>
        <v>25391119.369829655</v>
      </c>
      <c r="AC140" s="4">
        <f>求节点(节奏总纲!T$4:T$113,V$5:V$104,$X140)-求节点(节奏总纲!T$4:T$113,V$5:V$104,$X139)</f>
        <v>40347720</v>
      </c>
      <c r="AF140" s="20">
        <v>136</v>
      </c>
      <c r="AG140" s="4">
        <f>'[1]功能-采集'!BX140</f>
        <v>358260755580.12958</v>
      </c>
      <c r="AH140" s="4">
        <f>'[1]功能-采集'!BY140</f>
        <v>312326786552.93445</v>
      </c>
      <c r="AI140" s="4">
        <f>'[1]功能-采集'!BZ140</f>
        <v>262194896813.06442</v>
      </c>
      <c r="AJ140" s="4">
        <f>'[1]功能-采集'!CA140</f>
        <v>203482737048.25089</v>
      </c>
      <c r="AK140" s="4">
        <f>'[1]功能-采集'!CB140</f>
        <v>136407608901.19287</v>
      </c>
      <c r="AM140" s="8">
        <v>136</v>
      </c>
      <c r="AN140" s="4">
        <f>求节点(节奏总纲!P$4:P$113,AG$5:AG$104,$AM140)-求节点(节奏总纲!P$4:P$113,AG$5:AG$104,$AM139)</f>
        <v>3371183.9601351619</v>
      </c>
      <c r="AO140" s="4">
        <f>求节点(节奏总纲!Q$4:Q$113,AH$5:AH$104,$AM140)-求节点(节奏总纲!Q$4:Q$113,AH$5:AH$104,$AM139)</f>
        <v>3727789.3993763924</v>
      </c>
      <c r="AP140" s="4">
        <f>求节点(节奏总纲!R$4:R$113,AI$5:AI$104,$AM140)-求节点(节奏总纲!R$4:R$113,AI$5:AI$104,$AM139)</f>
        <v>4437814.618086338</v>
      </c>
      <c r="AQ140" s="4">
        <f>求节点(节奏总纲!S$4:S$113,AJ$5:AJ$104,$AM140)-求节点(节奏总纲!S$4:S$113,AJ$5:AJ$104,$AM139)</f>
        <v>6728389.669713378</v>
      </c>
      <c r="AR140" s="4">
        <f>求节点(节奏总纲!T$4:T$113,AK$5:AK$104,$AM140)-求节点(节奏总纲!T$4:T$113,AK$5:AK$104,$AM139)</f>
        <v>11862348.533073306</v>
      </c>
      <c r="AV140" s="3">
        <v>135</v>
      </c>
      <c r="AW140" s="3">
        <f>'[1]功能-行军令'!S138/节奏总纲!W138</f>
        <v>45.999999999999986</v>
      </c>
      <c r="AX140" s="3">
        <f>'[1]功能-行军令'!T138/节奏总纲!X138</f>
        <v>66.999999999999929</v>
      </c>
      <c r="AY140" s="3">
        <f>'[1]功能-行军令'!U138/节奏总纲!Y138</f>
        <v>91.000000000000057</v>
      </c>
      <c r="AZ140" s="3">
        <f>'[1]功能-行军令'!V138/节奏总纲!Z138</f>
        <v>103.00000000000001</v>
      </c>
      <c r="BA140" s="3">
        <f>'[1]功能-行军令'!W138/节奏总纲!AA138</f>
        <v>102.99999999999989</v>
      </c>
    </row>
    <row r="141" spans="2:53" x14ac:dyDescent="0.15">
      <c r="B141" s="8">
        <v>137</v>
      </c>
      <c r="C141" s="8">
        <f>[1]服务器生态!W158</f>
        <v>154.2795366375</v>
      </c>
      <c r="D141" s="8">
        <f>[1]服务器生态!X158</f>
        <v>152.12103585054268</v>
      </c>
      <c r="E141" s="8">
        <f>[1]服务器生态!Y158</f>
        <v>12.417684378624001</v>
      </c>
      <c r="F141" s="8">
        <f>[1]服务器生态!Z158</f>
        <v>2.2091938000000009</v>
      </c>
      <c r="G141" s="8">
        <f>[1]服务器生态!AA158</f>
        <v>0.63921600000000001</v>
      </c>
      <c r="H141" s="8">
        <f>[1]服务器生态!AC158</f>
        <v>0.47962550249999997</v>
      </c>
      <c r="I141" s="8">
        <f>[1]服务器生态!AD158</f>
        <v>0.47291513735919999</v>
      </c>
      <c r="J141" s="8">
        <f>[1]服务器生态!AE158</f>
        <v>3.8604200140800002E-2</v>
      </c>
      <c r="K141" s="8">
        <f>[1]服务器生态!AF158</f>
        <v>6.8679600000000019E-3</v>
      </c>
      <c r="L141" s="8">
        <f>[1]服务器生态!AG158</f>
        <v>1.9871999999999997E-3</v>
      </c>
      <c r="M141" s="8">
        <f>[2]基础信息!$M140</f>
        <v>100</v>
      </c>
      <c r="N141" s="8">
        <f>[1]服务器生态!$P139</f>
        <v>1</v>
      </c>
      <c r="Q141" s="20">
        <v>137</v>
      </c>
      <c r="R141" s="4">
        <f>'[1]功能-采集'!BS141</f>
        <v>1131475847660.6606</v>
      </c>
      <c r="S141" s="4">
        <f>'[1]功能-采集'!BT141</f>
        <v>984130865870.8844</v>
      </c>
      <c r="T141" s="4">
        <f>'[1]功能-采集'!BU141</f>
        <v>824105700384.61609</v>
      </c>
      <c r="U141" s="4">
        <f>'[1]功能-采集'!BV141</f>
        <v>639626428112.75708</v>
      </c>
      <c r="V141" s="4">
        <f>'[1]功能-采集'!BW141</f>
        <v>428497781093.22833</v>
      </c>
      <c r="X141" s="8">
        <v>137</v>
      </c>
      <c r="Y141" s="4">
        <f>求节点(节奏总纲!P$4:P$113,R$5:R$104,$X141)-求节点(节奏总纲!P$4:P$113,R$5:R$104,$X140)</f>
        <v>15160438.940572739</v>
      </c>
      <c r="Z141" s="4">
        <f>求节点(节奏总纲!Q$4:Q$113,S$5:S$104,$X141)-求节点(节奏总纲!Q$4:Q$113,S$5:S$104,$X140)</f>
        <v>16997651.304230213</v>
      </c>
      <c r="AA141" s="4">
        <f>求节点(节奏总纲!R$4:R$113,T$5:T$104,$X141)-求节点(节奏总纲!R$4:R$113,T$5:T$104,$X140)</f>
        <v>19601711.827488661</v>
      </c>
      <c r="AB141" s="4">
        <f>求节点(节奏总纲!S$4:S$113,U$5:U$104,$X141)-求节点(节奏总纲!S$4:S$113,U$5:U$104,$X140)</f>
        <v>25391119.369829178</v>
      </c>
      <c r="AC141" s="4">
        <f>求节点(节奏总纲!T$4:T$113,V$5:V$104,$X141)-求节点(节奏总纲!T$4:T$113,V$5:V$104,$X140)</f>
        <v>40347719.999999523</v>
      </c>
      <c r="AF141" s="20">
        <v>137</v>
      </c>
      <c r="AG141" s="4">
        <f>'[1]功能-采集'!BX141</f>
        <v>386608115877.19781</v>
      </c>
      <c r="AH141" s="4">
        <f>'[1]功能-采集'!BY141</f>
        <v>337345504204.46082</v>
      </c>
      <c r="AI141" s="4">
        <f>'[1]功能-采集'!BZ141</f>
        <v>283090466488.901</v>
      </c>
      <c r="AJ141" s="4">
        <f>'[1]功能-采集'!CA141</f>
        <v>219897390606.72052</v>
      </c>
      <c r="AK141" s="4">
        <f>'[1]功能-采集'!CB141</f>
        <v>147317205285.37445</v>
      </c>
      <c r="AM141" s="8">
        <v>137</v>
      </c>
      <c r="AN141" s="4">
        <f>求节点(节奏总纲!P$4:P$113,AG$5:AG$104,$AM141)-求节点(节奏总纲!P$4:P$113,AG$5:AG$104,$AM140)</f>
        <v>3434876.2489210367</v>
      </c>
      <c r="AO141" s="4">
        <f>求节点(节奏总纲!Q$4:Q$113,AH$5:AH$104,$AM141)-求节点(节奏总纲!Q$4:Q$113,AH$5:AH$104,$AM140)</f>
        <v>3767406.1591593623</v>
      </c>
      <c r="AP141" s="4">
        <f>求节点(节奏总纲!R$4:R$113,AI$5:AI$104,$AM141)-求节点(节奏总纲!R$4:R$113,AI$5:AI$104,$AM140)</f>
        <v>4499240.9072701931</v>
      </c>
      <c r="AQ141" s="4">
        <f>求节点(节奏总纲!S$4:S$113,AJ$5:AJ$104,$AM141)-求节点(节奏总纲!S$4:S$113,AJ$5:AJ$104,$AM140)</f>
        <v>6728389.6697134972</v>
      </c>
      <c r="AR141" s="4">
        <f>求节点(节奏总纲!T$4:T$113,AK$5:AK$104,$AM141)-求节点(节奏总纲!T$4:T$113,AK$5:AK$104,$AM140)</f>
        <v>11862348.533073306</v>
      </c>
      <c r="AV141" s="3">
        <v>136</v>
      </c>
      <c r="AW141" s="3">
        <f>'[1]功能-行军令'!S139/节奏总纲!W139</f>
        <v>45.999999999999972</v>
      </c>
      <c r="AX141" s="3">
        <f>'[1]功能-行军令'!T139/节奏总纲!X139</f>
        <v>66.999999999999915</v>
      </c>
      <c r="AY141" s="3">
        <f>'[1]功能-行军令'!U139/节奏总纲!Y139</f>
        <v>91.000000000000057</v>
      </c>
      <c r="AZ141" s="3">
        <f>'[1]功能-行军令'!V139/节奏总纲!Z139</f>
        <v>102.99999999999994</v>
      </c>
      <c r="BA141" s="3">
        <f>'[1]功能-行军令'!W139/节奏总纲!AA139</f>
        <v>103</v>
      </c>
    </row>
    <row r="142" spans="2:53" x14ac:dyDescent="0.15">
      <c r="B142" s="8">
        <v>138</v>
      </c>
      <c r="C142" s="8">
        <f>[1]服务器生态!W159</f>
        <v>153.48016079999999</v>
      </c>
      <c r="D142" s="8">
        <f>[1]服务器生态!X159</f>
        <v>151.332843954944</v>
      </c>
      <c r="E142" s="8">
        <f>[1]服务器生态!Y159</f>
        <v>12.353344045056001</v>
      </c>
      <c r="F142" s="8">
        <f>[1]服务器生态!Z159</f>
        <v>2.1977472000000007</v>
      </c>
      <c r="G142" s="8">
        <f>[1]服务器生态!AA159</f>
        <v>0.63590399999999991</v>
      </c>
      <c r="H142" s="8">
        <f>[1]服务器生态!AC159</f>
        <v>0.47962550249999997</v>
      </c>
      <c r="I142" s="8">
        <f>[1]服务器生态!AD159</f>
        <v>0.47291513735919999</v>
      </c>
      <c r="J142" s="8">
        <f>[1]服务器生态!AE159</f>
        <v>3.8604200140800002E-2</v>
      </c>
      <c r="K142" s="8">
        <f>[1]服务器生态!AF159</f>
        <v>6.8679600000000019E-3</v>
      </c>
      <c r="L142" s="8">
        <f>[1]服务器生态!AG159</f>
        <v>1.9871999999999997E-3</v>
      </c>
      <c r="M142" s="8">
        <f>[2]基础信息!$M141</f>
        <v>100</v>
      </c>
      <c r="N142" s="8">
        <f>[1]服务器生态!$P140</f>
        <v>1</v>
      </c>
      <c r="Q142" s="20">
        <v>138</v>
      </c>
      <c r="R142" s="4">
        <f>'[1]功能-采集'!BS142</f>
        <v>1219043739793.4639</v>
      </c>
      <c r="S142" s="4">
        <f>'[1]功能-采集'!BT142</f>
        <v>1060164914640.8074</v>
      </c>
      <c r="T142" s="4">
        <f>'[1]功能-采集'!BU142</f>
        <v>888436207056.15894</v>
      </c>
      <c r="U142" s="4">
        <f>'[1]功能-采集'!BV142</f>
        <v>689501483267.70288</v>
      </c>
      <c r="V142" s="4">
        <f>'[1]功能-采集'!BW142</f>
        <v>459741357191.52704</v>
      </c>
      <c r="X142" s="8">
        <v>138</v>
      </c>
      <c r="Y142" s="4">
        <f>求节点(节奏总纲!P$4:P$113,R$5:R$104,$X142)-求节点(节奏总纲!P$4:P$113,R$5:R$104,$X141)</f>
        <v>15239716.222913742</v>
      </c>
      <c r="Z142" s="4">
        <f>求节点(节奏总纲!Q$4:Q$113,S$5:S$104,$X142)-求节点(节奏总纲!Q$4:Q$113,S$5:S$104,$X141)</f>
        <v>16997651.304230213</v>
      </c>
      <c r="AA142" s="4">
        <f>求节点(节奏总纲!R$4:R$113,T$5:T$104,$X142)-求节点(节奏总纲!R$4:R$113,T$5:T$104,$X141)</f>
        <v>19857482.010586262</v>
      </c>
      <c r="AB142" s="4">
        <f>求节点(节奏总纲!S$4:S$113,U$5:U$104,$X142)-求节点(节奏总纲!S$4:S$113,U$5:U$104,$X141)</f>
        <v>25391119.369829178</v>
      </c>
      <c r="AC142" s="4">
        <f>求节点(节奏总纲!T$4:T$113,V$5:V$104,$X142)-求节点(节奏总纲!T$4:T$113,V$5:V$104,$X141)</f>
        <v>40347720</v>
      </c>
      <c r="AF142" s="20">
        <v>138</v>
      </c>
      <c r="AG142" s="4">
        <f>'[1]功能-采集'!BX142</f>
        <v>416990064376.55127</v>
      </c>
      <c r="AH142" s="4">
        <f>'[1]功能-采集'!BY142</f>
        <v>363726142139.05908</v>
      </c>
      <c r="AI142" s="4">
        <f>'[1]功能-采集'!BZ142</f>
        <v>305411118033.03424</v>
      </c>
      <c r="AJ142" s="4">
        <f>'[1]功能-采集'!CA142</f>
        <v>237203200514.40192</v>
      </c>
      <c r="AK142" s="4">
        <f>'[1]功能-采集'!CB142</f>
        <v>158158804725.3194</v>
      </c>
      <c r="AM142" s="8">
        <v>138</v>
      </c>
      <c r="AN142" s="4">
        <f>求节点(节奏总纲!P$4:P$113,AG$5:AG$104,$AM142)-求节点(节奏总纲!P$4:P$113,AG$5:AG$104,$AM141)</f>
        <v>3449526.5675720572</v>
      </c>
      <c r="AO142" s="4">
        <f>求节点(节奏总纲!Q$4:Q$113,AH$5:AH$104,$AM142)-求节点(节奏总纲!Q$4:Q$113,AH$5:AH$104,$AM141)</f>
        <v>3767406.1591593623</v>
      </c>
      <c r="AP142" s="4">
        <f>求节点(节奏总纲!R$4:R$113,AI$5:AI$104,$AM142)-求节点(节奏总纲!R$4:R$113,AI$5:AI$104,$AM141)</f>
        <v>4565041.2266662717</v>
      </c>
      <c r="AQ142" s="4">
        <f>求节点(节奏总纲!S$4:S$113,AJ$5:AJ$104,$AM142)-求节点(节奏总纲!S$4:S$113,AJ$5:AJ$104,$AM141)</f>
        <v>6728389.669713378</v>
      </c>
      <c r="AR142" s="4">
        <f>求节点(节奏总纲!T$4:T$113,AK$5:AK$104,$AM142)-求节点(节奏总纲!T$4:T$113,AK$5:AK$104,$AM141)</f>
        <v>11862348.533073425</v>
      </c>
      <c r="AV142" s="3">
        <v>137</v>
      </c>
      <c r="AW142" s="3">
        <f>'[1]功能-行军令'!S140/节奏总纲!W140</f>
        <v>46.000000000000078</v>
      </c>
      <c r="AX142" s="3">
        <f>'[1]功能-行军令'!T140/节奏总纲!X140</f>
        <v>67.000000000000114</v>
      </c>
      <c r="AY142" s="3">
        <f>'[1]功能-行军令'!U140/节奏总纲!Y140</f>
        <v>90.999999999999986</v>
      </c>
      <c r="AZ142" s="3">
        <f>'[1]功能-行军令'!V140/节奏总纲!Z140</f>
        <v>103</v>
      </c>
      <c r="BA142" s="3">
        <f>'[1]功能-行军令'!W140/节奏总纲!AA140</f>
        <v>103.00000000000011</v>
      </c>
    </row>
    <row r="143" spans="2:53" x14ac:dyDescent="0.15">
      <c r="B143" s="8">
        <v>139</v>
      </c>
      <c r="C143" s="8">
        <f>[1]服务器生态!W160</f>
        <v>152.68078496249998</v>
      </c>
      <c r="D143" s="8">
        <f>[1]服务器生态!X160</f>
        <v>150.54465205934531</v>
      </c>
      <c r="E143" s="8">
        <f>[1]服务器生态!Y160</f>
        <v>12.289003711488</v>
      </c>
      <c r="F143" s="8">
        <f>[1]服务器生态!Z160</f>
        <v>2.1863006000000005</v>
      </c>
      <c r="G143" s="8">
        <f>[1]服务器生态!AA160</f>
        <v>0.63259199999999982</v>
      </c>
      <c r="H143" s="8">
        <f>[1]服务器生态!AC160</f>
        <v>0.47962550249999997</v>
      </c>
      <c r="I143" s="8">
        <f>[1]服务器生态!AD160</f>
        <v>0.47291513735919999</v>
      </c>
      <c r="J143" s="8">
        <f>[1]服务器生态!AE160</f>
        <v>3.8604200140800002E-2</v>
      </c>
      <c r="K143" s="8">
        <f>[1]服务器生态!AF160</f>
        <v>6.8679600000000019E-3</v>
      </c>
      <c r="L143" s="8">
        <f>[1]服务器生态!AG160</f>
        <v>1.9871999999999997E-3</v>
      </c>
      <c r="M143" s="8">
        <f>[2]基础信息!$M142</f>
        <v>100</v>
      </c>
      <c r="N143" s="8">
        <f>[1]服务器生态!$P141</f>
        <v>1</v>
      </c>
      <c r="Q143" s="20">
        <v>139</v>
      </c>
      <c r="R143" s="4">
        <f>'[1]功能-采集'!BS143</f>
        <v>1312896682751.6428</v>
      </c>
      <c r="S143" s="4">
        <f>'[1]功能-采集'!BT143</f>
        <v>1142230630254.0193</v>
      </c>
      <c r="T143" s="4">
        <f>'[1]功能-采集'!BU143</f>
        <v>956831856959.77393</v>
      </c>
      <c r="U143" s="4">
        <f>'[1]功能-采集'!BV143</f>
        <v>739375962718.79041</v>
      </c>
      <c r="V143" s="4">
        <f>'[1]功能-采集'!BW143</f>
        <v>493295213356.38403</v>
      </c>
      <c r="X143" s="8">
        <v>139</v>
      </c>
      <c r="Y143" s="4">
        <f>求节点(节奏总纲!P$4:P$113,R$5:R$104,$X143)-求节点(节奏总纲!P$4:P$113,R$5:R$104,$X142)</f>
        <v>15239716.22291398</v>
      </c>
      <c r="Z143" s="4">
        <f>求节点(节奏总纲!Q$4:Q$113,S$5:S$104,$X143)-求节点(节奏总纲!Q$4:Q$113,S$5:S$104,$X142)</f>
        <v>16997651.304230213</v>
      </c>
      <c r="AA143" s="4">
        <f>求节点(节奏总纲!R$4:R$113,T$5:T$104,$X143)-求节点(节奏总纲!R$4:R$113,T$5:T$104,$X142)</f>
        <v>19857482.010586262</v>
      </c>
      <c r="AB143" s="4">
        <f>求节点(节奏总纲!S$4:S$113,U$5:U$104,$X143)-求节点(节奏总纲!S$4:S$113,U$5:U$104,$X142)</f>
        <v>25391119.369829655</v>
      </c>
      <c r="AC143" s="4">
        <f>求节点(节奏总纲!T$4:T$113,V$5:V$104,$X143)-求节点(节奏总纲!T$4:T$113,V$5:V$104,$X142)</f>
        <v>44535813.335999966</v>
      </c>
      <c r="AF143" s="20">
        <v>139</v>
      </c>
      <c r="AG143" s="4">
        <f>'[1]功能-采集'!BX143</f>
        <v>449552630518.30267</v>
      </c>
      <c r="AH143" s="4">
        <f>'[1]功能-采集'!BY143</f>
        <v>392199516442.54938</v>
      </c>
      <c r="AI143" s="4">
        <f>'[1]功能-采集'!BZ143</f>
        <v>329142245730.0036</v>
      </c>
      <c r="AJ143" s="4">
        <f>'[1]功能-采集'!CA143</f>
        <v>254508810662.474</v>
      </c>
      <c r="AK143" s="4">
        <f>'[1]功能-采集'!CB143</f>
        <v>169802077155.47876</v>
      </c>
      <c r="AM143" s="8">
        <v>139</v>
      </c>
      <c r="AN143" s="4">
        <f>求节点(节奏总纲!P$4:P$113,AG$5:AG$104,$AM143)-求节点(节奏总纲!P$4:P$113,AG$5:AG$104,$AM142)</f>
        <v>3449526.5675719976</v>
      </c>
      <c r="AO143" s="4">
        <f>求节点(节奏总纲!Q$4:Q$113,AH$5:AH$104,$AM143)-求节点(节奏总纲!Q$4:Q$113,AH$5:AH$104,$AM142)</f>
        <v>3767406.1591593623</v>
      </c>
      <c r="AP143" s="4">
        <f>求节点(节奏总纲!R$4:R$113,AI$5:AI$104,$AM143)-求节点(节奏总纲!R$4:R$113,AI$5:AI$104,$AM142)</f>
        <v>4565041.2266663313</v>
      </c>
      <c r="AQ143" s="4">
        <f>求节点(节奏总纲!S$4:S$113,AJ$5:AJ$104,$AM143)-求节点(节奏总纲!S$4:S$113,AJ$5:AJ$104,$AM142)</f>
        <v>6728389.669713378</v>
      </c>
      <c r="AR143" s="4">
        <f>求节点(节奏总纲!T$4:T$113,AK$5:AK$104,$AM143)-求节点(节奏总纲!T$4:T$113,AK$5:AK$104,$AM142)</f>
        <v>13129237.809633017</v>
      </c>
      <c r="AV143" s="3">
        <v>138</v>
      </c>
      <c r="AW143" s="3">
        <f>'[1]功能-行军令'!S141/节奏总纲!W141</f>
        <v>45.999999999999943</v>
      </c>
      <c r="AX143" s="3">
        <f>'[1]功能-行军令'!T141/节奏总纲!X141</f>
        <v>66.999999999999957</v>
      </c>
      <c r="AY143" s="3">
        <f>'[1]功能-行军令'!U141/节奏总纲!Y141</f>
        <v>90.999999999999915</v>
      </c>
      <c r="AZ143" s="3">
        <f>'[1]功能-行军令'!V141/节奏总纲!Z141</f>
        <v>103.00000000000006</v>
      </c>
      <c r="BA143" s="3">
        <f>'[1]功能-行军令'!W141/节奏总纲!AA141</f>
        <v>103.00000000000001</v>
      </c>
    </row>
    <row r="144" spans="2:53" x14ac:dyDescent="0.15">
      <c r="B144" s="8">
        <v>140</v>
      </c>
      <c r="C144" s="8">
        <f>[1]服务器生态!W161</f>
        <v>151.881409125</v>
      </c>
      <c r="D144" s="8">
        <f>[1]服务器生态!X161</f>
        <v>149.75646016374668</v>
      </c>
      <c r="E144" s="8">
        <f>[1]服务器生态!Y161</f>
        <v>12.224663377920001</v>
      </c>
      <c r="F144" s="8">
        <f>[1]服务器生态!Z161</f>
        <v>2.1748540000000007</v>
      </c>
      <c r="G144" s="8">
        <f>[1]服务器生态!AA161</f>
        <v>0.62927999999999995</v>
      </c>
      <c r="H144" s="8">
        <f>[1]服务器生态!AC161</f>
        <v>0.47962550249999997</v>
      </c>
      <c r="I144" s="8">
        <f>[1]服务器生态!AD161</f>
        <v>0.47291513735919999</v>
      </c>
      <c r="J144" s="8">
        <f>[1]服务器生态!AE161</f>
        <v>3.8604200140800002E-2</v>
      </c>
      <c r="K144" s="8">
        <f>[1]服务器生态!AF161</f>
        <v>6.8679600000000019E-3</v>
      </c>
      <c r="L144" s="8">
        <f>[1]服务器生态!AG161</f>
        <v>1.9871999999999997E-3</v>
      </c>
      <c r="M144" s="8">
        <f>[2]基础信息!$M143</f>
        <v>100</v>
      </c>
      <c r="N144" s="8">
        <f>[1]服务器生态!$P142</f>
        <v>1</v>
      </c>
      <c r="Q144" s="20">
        <v>140</v>
      </c>
      <c r="R144" s="4">
        <f>'[1]功能-采集'!BS144</f>
        <v>1413485776395.1499</v>
      </c>
      <c r="S144" s="4">
        <f>'[1]功能-采集'!BT144</f>
        <v>1228996377107.374</v>
      </c>
      <c r="T144" s="4">
        <f>'[1]功能-采集'!BU144</f>
        <v>1025304027405.974</v>
      </c>
      <c r="U144" s="4">
        <f>'[1]功能-采集'!BV144</f>
        <v>792254045610.45996</v>
      </c>
      <c r="V144" s="4">
        <f>'[1]功能-采集'!BW144</f>
        <v>529784994680.03949</v>
      </c>
      <c r="X144" s="8">
        <v>140</v>
      </c>
      <c r="Y144" s="4">
        <f>求节点(节奏总纲!P$4:P$113,R$5:R$104,$X144)-求节点(节奏总纲!P$4:P$113,R$5:R$104,$X143)</f>
        <v>15239716.22291398</v>
      </c>
      <c r="Z144" s="4">
        <f>求节点(节奏总纲!Q$4:Q$113,S$5:S$104,$X144)-求节点(节奏总纲!Q$4:Q$113,S$5:S$104,$X143)</f>
        <v>16997651.304229975</v>
      </c>
      <c r="AA144" s="4">
        <f>求节点(节奏总纲!R$4:R$113,T$5:T$104,$X144)-求节点(节奏总纲!R$4:R$113,T$5:T$104,$X143)</f>
        <v>19857482.010586262</v>
      </c>
      <c r="AB144" s="4">
        <f>求节点(节奏总纲!S$4:S$113,U$5:U$104,$X144)-求节点(节奏总纲!S$4:S$113,U$5:U$104,$X143)</f>
        <v>25391119.369829178</v>
      </c>
      <c r="AC144" s="4">
        <f>求节点(节奏总纲!T$4:T$113,V$5:V$104,$X144)-求节点(节奏总纲!T$4:T$113,V$5:V$104,$X143)</f>
        <v>48417264</v>
      </c>
      <c r="AF144" s="20">
        <v>140</v>
      </c>
      <c r="AG144" s="4">
        <f>'[1]功能-采集'!BX144</f>
        <v>484452324781.11401</v>
      </c>
      <c r="AH144" s="4">
        <f>'[1]功能-采集'!BY144</f>
        <v>422303605201.38458</v>
      </c>
      <c r="AI144" s="4">
        <f>'[1]功能-采集'!BZ144</f>
        <v>352899923635.50354</v>
      </c>
      <c r="AJ144" s="4">
        <f>'[1]功能-采集'!CA144</f>
        <v>272856620964.89749</v>
      </c>
      <c r="AK144" s="4">
        <f>'[1]功能-采集'!CB144</f>
        <v>182464122995.48099</v>
      </c>
      <c r="AM144" s="8">
        <v>140</v>
      </c>
      <c r="AN144" s="4">
        <f>求节点(节奏总纲!P$4:P$113,AG$5:AG$104,$AM144)-求节点(节奏总纲!P$4:P$113,AG$5:AG$104,$AM143)</f>
        <v>3449526.5675720572</v>
      </c>
      <c r="AO144" s="4">
        <f>求节点(节奏总纲!Q$4:Q$113,AH$5:AH$104,$AM144)-求节点(节奏总纲!Q$4:Q$113,AH$5:AH$104,$AM143)</f>
        <v>3767406.1591593623</v>
      </c>
      <c r="AP144" s="4">
        <f>求节点(节奏总纲!R$4:R$113,AI$5:AI$104,$AM144)-求节点(节奏总纲!R$4:R$113,AI$5:AI$104,$AM143)</f>
        <v>4565041.2266663313</v>
      </c>
      <c r="AQ144" s="4">
        <f>求节点(节奏总纲!S$4:S$113,AJ$5:AJ$104,$AM144)-求节点(节奏总纲!S$4:S$113,AJ$5:AJ$104,$AM143)</f>
        <v>6728389.6697134972</v>
      </c>
      <c r="AR144" s="4">
        <f>求节点(节奏总纲!T$4:T$113,AK$5:AK$104,$AM144)-求节点(节奏总纲!T$4:T$113,AK$5:AK$104,$AM143)</f>
        <v>14303368.333766699</v>
      </c>
      <c r="AV144" s="3">
        <v>139</v>
      </c>
      <c r="AW144" s="3">
        <f>'[1]功能-行军令'!S142/节奏总纲!W142</f>
        <v>46.000000000000007</v>
      </c>
      <c r="AX144" s="3">
        <f>'[1]功能-行军令'!T142/节奏总纲!X142</f>
        <v>67.000000000000043</v>
      </c>
      <c r="AY144" s="3">
        <f>'[1]功能-行军令'!U142/节奏总纲!Y142</f>
        <v>91.000000000000114</v>
      </c>
      <c r="AZ144" s="3">
        <f>'[1]功能-行军令'!V142/节奏总纲!Z142</f>
        <v>102.99999999999987</v>
      </c>
      <c r="BA144" s="3">
        <f>'[1]功能-行军令'!W142/节奏总纲!AA142</f>
        <v>102.99999999999999</v>
      </c>
    </row>
    <row r="145" spans="2:53" x14ac:dyDescent="0.15">
      <c r="B145" s="8">
        <v>141</v>
      </c>
      <c r="C145" s="8">
        <f>[1]服务器生态!W162</f>
        <v>151.0820332875</v>
      </c>
      <c r="D145" s="8">
        <f>[1]服务器生态!X162</f>
        <v>148.96826826814799</v>
      </c>
      <c r="E145" s="8">
        <f>[1]服务器生态!Y162</f>
        <v>12.160323044352001</v>
      </c>
      <c r="F145" s="8">
        <f>[1]服务器生态!Z162</f>
        <v>2.1634074000000005</v>
      </c>
      <c r="G145" s="8">
        <f>[1]服务器生态!AA162</f>
        <v>0.62596799999999997</v>
      </c>
      <c r="H145" s="8">
        <f>[1]服务器生态!AC162</f>
        <v>0.47962550249999997</v>
      </c>
      <c r="I145" s="8">
        <f>[1]服务器生态!AD162</f>
        <v>0.47291513735919999</v>
      </c>
      <c r="J145" s="8">
        <f>[1]服务器生态!AE162</f>
        <v>3.8604200140800002E-2</v>
      </c>
      <c r="K145" s="8">
        <f>[1]服务器生态!AF162</f>
        <v>6.8679600000000019E-3</v>
      </c>
      <c r="L145" s="8">
        <f>[1]服务器生态!AG162</f>
        <v>1.9871999999999997E-3</v>
      </c>
      <c r="M145" s="8">
        <f>[2]基础信息!$M144</f>
        <v>100</v>
      </c>
      <c r="N145" s="8">
        <f>[1]服务器生态!$P143</f>
        <v>1</v>
      </c>
      <c r="Q145" s="20">
        <v>141</v>
      </c>
      <c r="R145" s="4">
        <f>'[1]功能-采集'!BS145</f>
        <v>1521294497582.8369</v>
      </c>
      <c r="S145" s="4">
        <f>'[1]功能-采集'!BT145</f>
        <v>1318976020862.9814</v>
      </c>
      <c r="T145" s="4">
        <f>'[1]功能-采集'!BU145</f>
        <v>1099392794646.2881</v>
      </c>
      <c r="U145" s="4">
        <f>'[1]功能-采集'!BV145</f>
        <v>851680643271.13245</v>
      </c>
      <c r="V145" s="4">
        <f>'[1]功能-采集'!BW145</f>
        <v>569742604450.74219</v>
      </c>
      <c r="X145" s="8">
        <v>141</v>
      </c>
      <c r="Y145" s="4">
        <f>求节点(节奏总纲!P$4:P$113,R$5:R$104,$X145)-求节点(节奏总纲!P$4:P$113,R$5:R$104,$X144)</f>
        <v>15239716.222913742</v>
      </c>
      <c r="Z145" s="4">
        <f>求节点(节奏总纲!Q$4:Q$113,S$5:S$104,$X145)-求节点(节奏总纲!Q$4:Q$113,S$5:S$104,$X144)</f>
        <v>16997651.304230213</v>
      </c>
      <c r="AA145" s="4">
        <f>求节点(节奏总纲!R$4:R$113,T$5:T$104,$X145)-求节点(节奏总纲!R$4:R$113,T$5:T$104,$X144)</f>
        <v>19857482.010586023</v>
      </c>
      <c r="AB145" s="4">
        <f>求节点(节奏总纲!S$4:S$113,U$5:U$104,$X145)-求节点(节奏总纲!S$4:S$113,U$5:U$104,$X144)</f>
        <v>25542403.435463428</v>
      </c>
      <c r="AC145" s="4">
        <f>求节点(节奏总纲!T$4:T$113,V$5:V$104,$X145)-求节点(节奏总纲!T$4:T$113,V$5:V$104,$X144)</f>
        <v>48417264</v>
      </c>
      <c r="AF145" s="20">
        <v>141</v>
      </c>
      <c r="AG145" s="4">
        <f>'[1]功能-采集'!BX145</f>
        <v>521856890942.62469</v>
      </c>
      <c r="AH145" s="4">
        <f>'[1]功能-采集'!BY145</f>
        <v>453522781896.59949</v>
      </c>
      <c r="AI145" s="4">
        <f>'[1]功能-采集'!BZ145</f>
        <v>378606383019.52356</v>
      </c>
      <c r="AJ145" s="4">
        <f>'[1]功能-采集'!CA145</f>
        <v>293476656358.96124</v>
      </c>
      <c r="AK145" s="4">
        <f>'[1]功能-采集'!CB145</f>
        <v>196329514023.34027</v>
      </c>
      <c r="AM145" s="8">
        <v>141</v>
      </c>
      <c r="AN145" s="4">
        <f>求节点(节奏总纲!P$4:P$113,AG$5:AG$104,$AM145)-求节点(节奏总纲!P$4:P$113,AG$5:AG$104,$AM144)</f>
        <v>3449526.5675719976</v>
      </c>
      <c r="AO145" s="4">
        <f>求节点(节奏总纲!Q$4:Q$113,AH$5:AH$104,$AM145)-求节点(节奏总纲!Q$4:Q$113,AH$5:AH$104,$AM144)</f>
        <v>3767406.1591594219</v>
      </c>
      <c r="AP145" s="4">
        <f>求节点(节奏总纲!R$4:R$113,AI$5:AI$104,$AM145)-求节点(节奏总纲!R$4:R$113,AI$5:AI$104,$AM144)</f>
        <v>4565041.2266662717</v>
      </c>
      <c r="AQ145" s="4">
        <f>求节点(节奏总纲!S$4:S$113,AJ$5:AJ$104,$AM145)-求节点(节奏总纲!S$4:S$113,AJ$5:AJ$104,$AM144)</f>
        <v>6791036.1352394819</v>
      </c>
      <c r="AR145" s="4">
        <f>求节点(节奏总纲!T$4:T$113,AK$5:AK$104,$AM145)-求节点(节奏总纲!T$4:T$113,AK$5:AK$104,$AM144)</f>
        <v>14303368.333766699</v>
      </c>
      <c r="AV145" s="3">
        <v>140</v>
      </c>
      <c r="AW145" s="3">
        <f>'[1]功能-行军令'!S143/节奏总纲!W143</f>
        <v>46.000000000000007</v>
      </c>
      <c r="AX145" s="3">
        <f>'[1]功能-行军令'!T143/节奏总纲!X143</f>
        <v>66.999999999999972</v>
      </c>
      <c r="AY145" s="3">
        <f>'[1]功能-行军令'!U143/节奏总纲!Y143</f>
        <v>90.999999999999986</v>
      </c>
      <c r="AZ145" s="3">
        <f>'[1]功能-行军令'!V143/节奏总纲!Z143</f>
        <v>103</v>
      </c>
      <c r="BA145" s="3">
        <f>'[1]功能-行军令'!W143/节奏总纲!AA143</f>
        <v>103.00000000000003</v>
      </c>
    </row>
    <row r="146" spans="2:53" x14ac:dyDescent="0.15">
      <c r="B146" s="8">
        <v>142</v>
      </c>
      <c r="C146" s="8">
        <f>[1]服务器生态!W163</f>
        <v>150.28265744999999</v>
      </c>
      <c r="D146" s="8">
        <f>[1]服务器生态!X163</f>
        <v>148.18007637254931</v>
      </c>
      <c r="E146" s="8">
        <f>[1]服务器生态!Y163</f>
        <v>12.095982710784</v>
      </c>
      <c r="F146" s="8">
        <f>[1]服务器生态!Z163</f>
        <v>2.1519608000000003</v>
      </c>
      <c r="G146" s="8">
        <f>[1]服务器生态!AA163</f>
        <v>0.62265599999999988</v>
      </c>
      <c r="H146" s="8">
        <f>[1]服务器生态!AC163</f>
        <v>0.47962550249999997</v>
      </c>
      <c r="I146" s="8">
        <f>[1]服务器生态!AD163</f>
        <v>0.47291513735919999</v>
      </c>
      <c r="J146" s="8">
        <f>[1]服务器生态!AE163</f>
        <v>3.8604200140800002E-2</v>
      </c>
      <c r="K146" s="8">
        <f>[1]服务器生态!AF163</f>
        <v>6.8679600000000019E-3</v>
      </c>
      <c r="L146" s="8">
        <f>[1]服务器生态!AG163</f>
        <v>1.9871999999999997E-3</v>
      </c>
      <c r="M146" s="8">
        <f>[2]基础信息!$M145</f>
        <v>100</v>
      </c>
      <c r="N146" s="8">
        <f>[1]服务器生态!$P144</f>
        <v>1</v>
      </c>
      <c r="Q146" s="20">
        <v>142</v>
      </c>
      <c r="R146" s="4">
        <f>'[1]功能-采集'!BS146</f>
        <v>1636841023981.7783</v>
      </c>
      <c r="S146" s="4">
        <f>'[1]功能-采集'!BT146</f>
        <v>1419043050985.3567</v>
      </c>
      <c r="T146" s="4">
        <f>'[1]功能-采集'!BU146</f>
        <v>1185931522151.7646</v>
      </c>
      <c r="U146" s="4">
        <f>'[1]功能-采集'!BV146</f>
        <v>918540072279.34424</v>
      </c>
      <c r="V146" s="4">
        <f>'[1]功能-采集'!BW146</f>
        <v>614556964996.2157</v>
      </c>
      <c r="X146" s="8">
        <v>142</v>
      </c>
      <c r="Y146" s="4">
        <f>求节点(节奏总纲!P$4:P$113,R$5:R$104,$X146)-求节点(节奏总纲!P$4:P$113,R$5:R$104,$X145)</f>
        <v>15239716.22291398</v>
      </c>
      <c r="Z146" s="4">
        <f>求节点(节奏总纲!Q$4:Q$113,S$5:S$104,$X146)-求节点(节奏总纲!Q$4:Q$113,S$5:S$104,$X145)</f>
        <v>16997651.304230213</v>
      </c>
      <c r="AA146" s="4">
        <f>求节点(节奏总纲!R$4:R$113,T$5:T$104,$X146)-求节点(节奏总纲!R$4:R$113,T$5:T$104,$X145)</f>
        <v>19857482.010586262</v>
      </c>
      <c r="AB146" s="4">
        <f>求节点(节奏总纲!S$4:S$113,U$5:U$104,$X146)-求节点(节奏总纲!S$4:S$113,U$5:U$104,$X145)</f>
        <v>26022195.117844582</v>
      </c>
      <c r="AC146" s="4">
        <f>求节点(节奏总纲!T$4:T$113,V$5:V$104,$X146)-求节点(节奏总纲!T$4:T$113,V$5:V$104,$X145)</f>
        <v>48417264</v>
      </c>
      <c r="AF146" s="20">
        <v>142</v>
      </c>
      <c r="AG146" s="4">
        <f>'[1]功能-采集'!BX146</f>
        <v>561946112332.21631</v>
      </c>
      <c r="AH146" s="4">
        <f>'[1]功能-采集'!BY146</f>
        <v>488241860172.13605</v>
      </c>
      <c r="AI146" s="4">
        <f>'[1]功能-采集'!BZ146</f>
        <v>408632584920.66455</v>
      </c>
      <c r="AJ146" s="4">
        <f>'[1]功能-采集'!CA146</f>
        <v>316675759905.96747</v>
      </c>
      <c r="AK146" s="4">
        <f>'[1]功能-采集'!CB146</f>
        <v>211880209777.97101</v>
      </c>
      <c r="AM146" s="8">
        <v>142</v>
      </c>
      <c r="AN146" s="4">
        <f>求节点(节奏总纲!P$4:P$113,AG$5:AG$104,$AM146)-求节点(节奏总纲!P$4:P$113,AG$5:AG$104,$AM145)</f>
        <v>3449526.5675720572</v>
      </c>
      <c r="AO146" s="4">
        <f>求节点(节奏总纲!Q$4:Q$113,AH$5:AH$104,$AM146)-求节点(节奏总纲!Q$4:Q$113,AH$5:AH$104,$AM145)</f>
        <v>3767406.1591593623</v>
      </c>
      <c r="AP146" s="4">
        <f>求节点(节奏总纲!R$4:R$113,AI$5:AI$104,$AM146)-求节点(节奏总纲!R$4:R$113,AI$5:AI$104,$AM145)</f>
        <v>4565041.2266663313</v>
      </c>
      <c r="AQ146" s="4">
        <f>求节点(节奏总纲!S$4:S$113,AJ$5:AJ$104,$AM146)-求节点(节奏总纲!S$4:S$113,AJ$5:AJ$104,$AM145)</f>
        <v>6989717.0271370411</v>
      </c>
      <c r="AR146" s="4">
        <f>求节点(节奏总纲!T$4:T$113,AK$5:AK$104,$AM146)-求节点(节奏总纲!T$4:T$113,AK$5:AK$104,$AM145)</f>
        <v>14303368.333766699</v>
      </c>
      <c r="AV146" s="3">
        <v>141</v>
      </c>
      <c r="AW146" s="3">
        <f>'[1]功能-行军令'!S144/节奏总纲!W144</f>
        <v>46.000000000000028</v>
      </c>
      <c r="AX146" s="3">
        <f>'[1]功能-行军令'!T144/节奏总纲!X144</f>
        <v>67</v>
      </c>
      <c r="AY146" s="3">
        <f>'[1]功能-行军令'!U144/节奏总纲!Y144</f>
        <v>91.000000000000114</v>
      </c>
      <c r="AZ146" s="3">
        <f>'[1]功能-行军令'!V144/节奏总纲!Z144</f>
        <v>103.00000000000014</v>
      </c>
      <c r="BA146" s="3">
        <f>'[1]功能-行军令'!W144/节奏总纲!AA144</f>
        <v>102.99999999999994</v>
      </c>
    </row>
    <row r="147" spans="2:53" x14ac:dyDescent="0.15">
      <c r="B147" s="8">
        <v>143</v>
      </c>
      <c r="C147" s="8">
        <f>[1]服务器生态!W164</f>
        <v>149.48328161249998</v>
      </c>
      <c r="D147" s="8">
        <f>[1]服务器生态!X164</f>
        <v>147.39188447695065</v>
      </c>
      <c r="E147" s="8">
        <f>[1]服务器生态!Y164</f>
        <v>12.031642377215999</v>
      </c>
      <c r="F147" s="8">
        <f>[1]服务器生态!Z164</f>
        <v>2.1405142000000001</v>
      </c>
      <c r="G147" s="8">
        <f>[1]服务器生态!AA164</f>
        <v>0.61934399999999989</v>
      </c>
      <c r="H147" s="8">
        <f>[1]服务器生态!AC164</f>
        <v>0.47962550249999997</v>
      </c>
      <c r="I147" s="8">
        <f>[1]服务器生态!AD164</f>
        <v>0.47291513735919999</v>
      </c>
      <c r="J147" s="8">
        <f>[1]服务器生态!AE164</f>
        <v>3.8604200140800002E-2</v>
      </c>
      <c r="K147" s="8">
        <f>[1]服务器生态!AF164</f>
        <v>6.8679600000000019E-3</v>
      </c>
      <c r="L147" s="8">
        <f>[1]服务器生态!AG164</f>
        <v>1.9871999999999997E-3</v>
      </c>
      <c r="M147" s="8">
        <f>[2]基础信息!$M146</f>
        <v>100</v>
      </c>
      <c r="N147" s="8">
        <f>[1]服务器生态!$P145</f>
        <v>1</v>
      </c>
      <c r="Q147" s="20">
        <v>143</v>
      </c>
      <c r="R147" s="4">
        <f>'[1]功能-采集'!BS147</f>
        <v>1760680724664.4128</v>
      </c>
      <c r="S147" s="4">
        <f>'[1]功能-采集'!BT147</f>
        <v>1528187213318.8315</v>
      </c>
      <c r="T147" s="4">
        <f>'[1]功能-采集'!BU147</f>
        <v>1277317641438.5947</v>
      </c>
      <c r="U147" s="4">
        <f>'[1]功能-采集'!BV147</f>
        <v>990141174529.19592</v>
      </c>
      <c r="V147" s="4">
        <f>'[1]功能-采集'!BW147</f>
        <v>663238679263.72229</v>
      </c>
      <c r="X147" s="8">
        <v>143</v>
      </c>
      <c r="Y147" s="4">
        <f>求节点(节奏总纲!P$4:P$113,R$5:R$104,$X147)-求节点(节奏总纲!P$4:P$113,R$5:R$104,$X146)</f>
        <v>15239716.22291398</v>
      </c>
      <c r="Z147" s="4">
        <f>求节点(节奏总纲!Q$4:Q$113,S$5:S$104,$X147)-求节点(节奏总纲!Q$4:Q$113,S$5:S$104,$X146)</f>
        <v>16997651.304230213</v>
      </c>
      <c r="AA147" s="4">
        <f>求节点(节奏总纲!R$4:R$113,T$5:T$104,$X147)-求节点(节奏总纲!R$4:R$113,T$5:T$104,$X146)</f>
        <v>19857482.010586262</v>
      </c>
      <c r="AB147" s="4">
        <f>求节点(节奏总纲!S$4:S$113,U$5:U$104,$X147)-求节点(节奏总纲!S$4:S$113,U$5:U$104,$X146)</f>
        <v>26022195.117845058</v>
      </c>
      <c r="AC147" s="4">
        <f>求节点(节奏总纲!T$4:T$113,V$5:V$104,$X147)-求节点(节奏总纲!T$4:T$113,V$5:V$104,$X146)</f>
        <v>48417264.000000477</v>
      </c>
      <c r="AF147" s="20">
        <v>143</v>
      </c>
      <c r="AG147" s="4">
        <f>'[1]功能-采集'!BX147</f>
        <v>604912675951.32288</v>
      </c>
      <c r="AH147" s="4">
        <f>'[1]功能-采集'!BY147</f>
        <v>526110324048.19611</v>
      </c>
      <c r="AI147" s="4">
        <f>'[1]功能-采集'!BZ147</f>
        <v>440340678484.8374</v>
      </c>
      <c r="AJ147" s="4">
        <f>'[1]功能-采集'!CA147</f>
        <v>341520144756.60797</v>
      </c>
      <c r="AK147" s="4">
        <f>'[1]功能-采集'!CB147</f>
        <v>228772886995.12537</v>
      </c>
      <c r="AM147" s="8">
        <v>143</v>
      </c>
      <c r="AN147" s="4">
        <f>求节点(节奏总纲!P$4:P$113,AG$5:AG$104,$AM147)-求节点(节奏总纲!P$4:P$113,AG$5:AG$104,$AM146)</f>
        <v>3449526.5675719976</v>
      </c>
      <c r="AO147" s="4">
        <f>求节点(节奏总纲!Q$4:Q$113,AH$5:AH$104,$AM147)-求节点(节奏总纲!Q$4:Q$113,AH$5:AH$104,$AM146)</f>
        <v>3767406.1591593623</v>
      </c>
      <c r="AP147" s="4">
        <f>求节点(节奏总纲!R$4:R$113,AI$5:AI$104,$AM147)-求节点(节奏总纲!R$4:R$113,AI$5:AI$104,$AM146)</f>
        <v>4565041.2266663313</v>
      </c>
      <c r="AQ147" s="4">
        <f>求节点(节奏总纲!S$4:S$113,AJ$5:AJ$104,$AM147)-求节点(节奏总纲!S$4:S$113,AJ$5:AJ$104,$AM146)</f>
        <v>6989717.0271369219</v>
      </c>
      <c r="AR147" s="4">
        <f>求节点(节奏总纲!T$4:T$113,AK$5:AK$104,$AM147)-求节点(节奏总纲!T$4:T$113,AK$5:AK$104,$AM146)</f>
        <v>14303368.333766699</v>
      </c>
      <c r="AV147" s="3">
        <v>142</v>
      </c>
      <c r="AW147" s="3">
        <f>'[1]功能-行军令'!S145/节奏总纲!W145</f>
        <v>45.999999999999986</v>
      </c>
      <c r="AX147" s="3">
        <f>'[1]功能-行军令'!T145/节奏总纲!X145</f>
        <v>67.000000000000085</v>
      </c>
      <c r="AY147" s="3">
        <f>'[1]功能-行军令'!U145/节奏总纲!Y145</f>
        <v>90.999999999999744</v>
      </c>
      <c r="AZ147" s="3">
        <f>'[1]功能-行军令'!V145/节奏总纲!Z145</f>
        <v>103.00000000000001</v>
      </c>
      <c r="BA147" s="3">
        <f>'[1]功能-行军令'!W145/节奏总纲!AA145</f>
        <v>103.00000000000007</v>
      </c>
    </row>
    <row r="148" spans="2:53" x14ac:dyDescent="0.15">
      <c r="B148" s="8">
        <v>144</v>
      </c>
      <c r="C148" s="8">
        <f>[1]服务器生态!W165</f>
        <v>148.683905775</v>
      </c>
      <c r="D148" s="8">
        <f>[1]服务器生态!X165</f>
        <v>146.60369258135199</v>
      </c>
      <c r="E148" s="8">
        <f>[1]服务器生态!Y165</f>
        <v>11.967302043648001</v>
      </c>
      <c r="F148" s="8">
        <f>[1]服务器生态!Z165</f>
        <v>2.1290676000000004</v>
      </c>
      <c r="G148" s="8">
        <f>[1]服务器生态!AA165</f>
        <v>0.61603199999999991</v>
      </c>
      <c r="H148" s="8">
        <f>[1]服务器生态!AC165</f>
        <v>0.47962550249999997</v>
      </c>
      <c r="I148" s="8">
        <f>[1]服务器生态!AD165</f>
        <v>0.47291513735919999</v>
      </c>
      <c r="J148" s="8">
        <f>[1]服务器生态!AE165</f>
        <v>3.8604200140800002E-2</v>
      </c>
      <c r="K148" s="8">
        <f>[1]服务器生态!AF165</f>
        <v>6.8679600000000019E-3</v>
      </c>
      <c r="L148" s="8">
        <f>[1]服务器生态!AG165</f>
        <v>1.9871999999999997E-3</v>
      </c>
      <c r="M148" s="8">
        <f>[2]基础信息!$M147</f>
        <v>100</v>
      </c>
      <c r="N148" s="8">
        <f>[1]服务器生态!$P146</f>
        <v>1</v>
      </c>
      <c r="Q148" s="20">
        <v>144</v>
      </c>
      <c r="R148" s="4">
        <f>'[1]功能-采集'!BS148</f>
        <v>1893408829464.4946</v>
      </c>
      <c r="S148" s="4">
        <f>'[1]功能-采集'!BT148</f>
        <v>1643270061868.2129</v>
      </c>
      <c r="T148" s="4">
        <f>'[1]功能-采集'!BU148</f>
        <v>1374965207542.0129</v>
      </c>
      <c r="U148" s="4">
        <f>'[1]功能-采集'!BV148</f>
        <v>1066572348351.6566</v>
      </c>
      <c r="V148" s="4">
        <f>'[1]功能-采集'!BW148</f>
        <v>711794352342.01221</v>
      </c>
      <c r="X148" s="8">
        <v>144</v>
      </c>
      <c r="Y148" s="4">
        <f>求节点(节奏总纲!P$4:P$113,R$5:R$104,$X148)-求节点(节奏总纲!P$4:P$113,R$5:R$104,$X147)</f>
        <v>15239716.222913742</v>
      </c>
      <c r="Z148" s="4">
        <f>求节点(节奏总纲!Q$4:Q$113,S$5:S$104,$X148)-求节点(节奏总纲!Q$4:Q$113,S$5:S$104,$X147)</f>
        <v>16997651.304230213</v>
      </c>
      <c r="AA148" s="4">
        <f>求节点(节奏总纲!R$4:R$113,T$5:T$104,$X148)-求节点(节奏总纲!R$4:R$113,T$5:T$104,$X147)</f>
        <v>19857482.010586262</v>
      </c>
      <c r="AB148" s="4">
        <f>求节点(节奏总纲!S$4:S$113,U$5:U$104,$X148)-求节点(节奏总纲!S$4:S$113,U$5:U$104,$X147)</f>
        <v>26022195.117844582</v>
      </c>
      <c r="AC148" s="4">
        <f>求节点(节奏总纲!T$4:T$113,V$5:V$104,$X148)-求节点(节奏总纲!T$4:T$113,V$5:V$104,$X147)</f>
        <v>48417264</v>
      </c>
      <c r="AF148" s="20">
        <v>144</v>
      </c>
      <c r="AG148" s="4">
        <f>'[1]功能-采集'!BX148</f>
        <v>650963098614.65747</v>
      </c>
      <c r="AH148" s="4">
        <f>'[1]功能-采集'!BY148</f>
        <v>566039263900.52686</v>
      </c>
      <c r="AI148" s="4">
        <f>'[1]功能-采集'!BZ148</f>
        <v>474221296093.76508</v>
      </c>
      <c r="AJ148" s="4">
        <f>'[1]功能-采集'!CA148</f>
        <v>368040483653.14142</v>
      </c>
      <c r="AK148" s="4">
        <f>'[1]功能-采集'!CB148</f>
        <v>245621827602.8045</v>
      </c>
      <c r="AM148" s="8">
        <v>144</v>
      </c>
      <c r="AN148" s="4">
        <f>求节点(节奏总纲!P$4:P$113,AG$5:AG$104,$AM148)-求节点(节奏总纲!P$4:P$113,AG$5:AG$104,$AM147)</f>
        <v>3449526.5675720572</v>
      </c>
      <c r="AO148" s="4">
        <f>求节点(节奏总纲!Q$4:Q$113,AH$5:AH$104,$AM148)-求节点(节奏总纲!Q$4:Q$113,AH$5:AH$104,$AM147)</f>
        <v>3767406.1591593623</v>
      </c>
      <c r="AP148" s="4">
        <f>求节点(节奏总纲!R$4:R$113,AI$5:AI$104,$AM148)-求节点(节奏总纲!R$4:R$113,AI$5:AI$104,$AM147)</f>
        <v>4565041.2266663313</v>
      </c>
      <c r="AQ148" s="4">
        <f>求节点(节奏总纲!S$4:S$113,AJ$5:AJ$104,$AM148)-求节点(节奏总纲!S$4:S$113,AJ$5:AJ$104,$AM147)</f>
        <v>6989717.0271370411</v>
      </c>
      <c r="AR148" s="4">
        <f>求节点(节奏总纲!T$4:T$113,AK$5:AK$104,$AM148)-求节点(节奏总纲!T$4:T$113,AK$5:AK$104,$AM147)</f>
        <v>14303368.333766699</v>
      </c>
      <c r="AV148" s="3">
        <v>143</v>
      </c>
      <c r="AW148" s="3">
        <f>'[1]功能-行军令'!S146/节奏总纲!W146</f>
        <v>46.000000000000007</v>
      </c>
      <c r="AX148" s="3">
        <f>'[1]功能-行军令'!T146/节奏总纲!X146</f>
        <v>66.999999999999901</v>
      </c>
      <c r="AY148" s="3">
        <f>'[1]功能-行军令'!U146/节奏总纲!Y146</f>
        <v>91.000000000000028</v>
      </c>
      <c r="AZ148" s="3">
        <f>'[1]功能-行军令'!V146/节奏总纲!Z146</f>
        <v>102.99999999999994</v>
      </c>
      <c r="BA148" s="3">
        <f>'[1]功能-行军令'!W146/节奏总纲!AA146</f>
        <v>102.9999999999998</v>
      </c>
    </row>
    <row r="149" spans="2:53" x14ac:dyDescent="0.15">
      <c r="B149" s="8">
        <v>145</v>
      </c>
      <c r="C149" s="8">
        <f>[1]服务器生态!W166</f>
        <v>147.88452993749999</v>
      </c>
      <c r="D149" s="8">
        <f>[1]服务器生态!X166</f>
        <v>145.81550068575331</v>
      </c>
      <c r="E149" s="8">
        <f>[1]服务器生态!Y166</f>
        <v>11.90296171008</v>
      </c>
      <c r="F149" s="8">
        <f>[1]服务器生态!Z166</f>
        <v>2.1176210000000006</v>
      </c>
      <c r="G149" s="8">
        <f>[1]服务器生态!AA166</f>
        <v>0.61271999999999993</v>
      </c>
      <c r="H149" s="8">
        <f>[1]服务器生态!AC166</f>
        <v>0.47962550249999997</v>
      </c>
      <c r="I149" s="8">
        <f>[1]服务器生态!AD166</f>
        <v>0.47291513735919999</v>
      </c>
      <c r="J149" s="8">
        <f>[1]服务器生态!AE166</f>
        <v>3.8604200140800002E-2</v>
      </c>
      <c r="K149" s="8">
        <f>[1]服务器生态!AF166</f>
        <v>6.8679600000000019E-3</v>
      </c>
      <c r="L149" s="8">
        <f>[1]服务器生态!AG166</f>
        <v>1.9871999999999997E-3</v>
      </c>
      <c r="M149" s="8">
        <f>[2]基础信息!$M148</f>
        <v>100</v>
      </c>
      <c r="N149" s="8">
        <f>[1]服务器生态!$P147</f>
        <v>1</v>
      </c>
      <c r="Q149" s="20">
        <v>145</v>
      </c>
      <c r="R149" s="4">
        <f>'[1]功能-采集'!BS149</f>
        <v>2035663289921.9622</v>
      </c>
      <c r="S149" s="4">
        <f>'[1]功能-采集'!BT149</f>
        <v>1769224927262.5264</v>
      </c>
      <c r="T149" s="4">
        <f>'[1]功能-采集'!BU149</f>
        <v>1479956634608.9934</v>
      </c>
      <c r="U149" s="4">
        <f>'[1]功能-采集'!BV149</f>
        <v>1144390535986.2493</v>
      </c>
      <c r="V149" s="4">
        <f>'[1]功能-采集'!BW149</f>
        <v>762796937321.40747</v>
      </c>
      <c r="X149" s="8">
        <v>145</v>
      </c>
      <c r="Y149" s="4">
        <f>求节点(节奏总纲!P$4:P$113,R$5:R$104,$X149)-求节点(节奏总纲!P$4:P$113,R$5:R$104,$X148)</f>
        <v>15239716.22291398</v>
      </c>
      <c r="Z149" s="4">
        <f>求节点(节奏总纲!Q$4:Q$113,S$5:S$104,$X149)-求节点(节奏总纲!Q$4:Q$113,S$5:S$104,$X148)</f>
        <v>16997651.304230213</v>
      </c>
      <c r="AA149" s="4">
        <f>求节点(节奏总纲!R$4:R$113,T$5:T$104,$X149)-求节点(节奏总纲!R$4:R$113,T$5:T$104,$X148)</f>
        <v>19857482.010586262</v>
      </c>
      <c r="AB149" s="4">
        <f>求节点(节奏总纲!S$4:S$113,U$5:U$104,$X149)-求节点(节奏总纲!S$4:S$113,U$5:U$104,$X148)</f>
        <v>26022195.117844582</v>
      </c>
      <c r="AC149" s="4">
        <f>求节点(节奏总纲!T$4:T$113,V$5:V$104,$X149)-求节点(节奏总纲!T$4:T$113,V$5:V$104,$X148)</f>
        <v>48417264</v>
      </c>
      <c r="AF149" s="20">
        <v>145</v>
      </c>
      <c r="AG149" s="4">
        <f>'[1]功能-采集'!BX149</f>
        <v>700318719563.80066</v>
      </c>
      <c r="AH149" s="4">
        <f>'[1]功能-采集'!BY149</f>
        <v>609740339324.28943</v>
      </c>
      <c r="AI149" s="4">
        <f>'[1]功能-采集'!BZ149</f>
        <v>510650001228.15204</v>
      </c>
      <c r="AJ149" s="4">
        <f>'[1]功能-采集'!CA149</f>
        <v>395042093142.71008</v>
      </c>
      <c r="AK149" s="4">
        <f>'[1]功能-采集'!CB149</f>
        <v>263319852790.72357</v>
      </c>
      <c r="AM149" s="8">
        <v>145</v>
      </c>
      <c r="AN149" s="4">
        <f>求节点(节奏总纲!P$4:P$113,AG$5:AG$104,$AM149)-求节点(节奏总纲!P$4:P$113,AG$5:AG$104,$AM148)</f>
        <v>3449526.5675719976</v>
      </c>
      <c r="AO149" s="4">
        <f>求节点(节奏总纲!Q$4:Q$113,AH$5:AH$104,$AM149)-求节点(节奏总纲!Q$4:Q$113,AH$5:AH$104,$AM148)</f>
        <v>3767406.1591593623</v>
      </c>
      <c r="AP149" s="4">
        <f>求节点(节奏总纲!R$4:R$113,AI$5:AI$104,$AM149)-求节点(节奏总纲!R$4:R$113,AI$5:AI$104,$AM148)</f>
        <v>4565041.2266663313</v>
      </c>
      <c r="AQ149" s="4">
        <f>求节点(节奏总纲!S$4:S$113,AJ$5:AJ$104,$AM149)-求节点(节奏总纲!S$4:S$113,AJ$5:AJ$104,$AM148)</f>
        <v>6989717.0271370411</v>
      </c>
      <c r="AR149" s="4">
        <f>求节点(节奏总纲!T$4:T$113,AK$5:AK$104,$AM149)-求节点(节奏总纲!T$4:T$113,AK$5:AK$104,$AM148)</f>
        <v>14303368.333766699</v>
      </c>
      <c r="AV149" s="3">
        <v>144</v>
      </c>
      <c r="AW149" s="3">
        <f>'[1]功能-行军令'!S147/节奏总纲!W147</f>
        <v>45.999999999999993</v>
      </c>
      <c r="AX149" s="3">
        <f>'[1]功能-行军令'!T147/节奏总纲!X147</f>
        <v>67.000000000000043</v>
      </c>
      <c r="AY149" s="3">
        <f>'[1]功能-行军令'!U147/节奏总纲!Y147</f>
        <v>91.000000000000114</v>
      </c>
      <c r="AZ149" s="3">
        <f>'[1]功能-行军令'!V147/节奏总纲!Z147</f>
        <v>103.00000000000006</v>
      </c>
      <c r="BA149" s="3">
        <f>'[1]功能-行军令'!W147/节奏总纲!AA147</f>
        <v>103.00000000000006</v>
      </c>
    </row>
    <row r="150" spans="2:53" x14ac:dyDescent="0.15">
      <c r="B150" s="8">
        <v>146</v>
      </c>
      <c r="C150" s="8">
        <f>[1]服务器生态!W167</f>
        <v>147.08515409999998</v>
      </c>
      <c r="D150" s="8">
        <f>[1]服务器生态!X167</f>
        <v>145.02730879015465</v>
      </c>
      <c r="E150" s="8">
        <f>[1]服务器生态!Y167</f>
        <v>11.838621376511998</v>
      </c>
      <c r="F150" s="8">
        <f>[1]服务器生态!Z167</f>
        <v>2.1061744000000004</v>
      </c>
      <c r="G150" s="8">
        <f>[1]服务器生态!AA167</f>
        <v>0.60940799999999984</v>
      </c>
      <c r="H150" s="8">
        <f>[1]服务器生态!AC167</f>
        <v>0.47962550249999997</v>
      </c>
      <c r="I150" s="8">
        <f>[1]服务器生态!AD167</f>
        <v>0.47291513735919999</v>
      </c>
      <c r="J150" s="8">
        <f>[1]服务器生态!AE167</f>
        <v>3.8604200140800002E-2</v>
      </c>
      <c r="K150" s="8">
        <f>[1]服务器生态!AF167</f>
        <v>6.8679600000000019E-3</v>
      </c>
      <c r="L150" s="8">
        <f>[1]服务器生态!AG167</f>
        <v>1.9871999999999997E-3</v>
      </c>
      <c r="M150" s="8">
        <f>[2]基础信息!$M149</f>
        <v>100</v>
      </c>
      <c r="N150" s="8">
        <f>[1]服务器生态!$P148</f>
        <v>1</v>
      </c>
      <c r="Q150" s="20">
        <v>146</v>
      </c>
      <c r="R150" s="4">
        <f>'[1]功能-采集'!BS150</f>
        <v>2188127845567.6904</v>
      </c>
      <c r="S150" s="4">
        <f>'[1]功能-采集'!BT150</f>
        <v>1901141293321.6001</v>
      </c>
      <c r="T150" s="4">
        <f>'[1]功能-采集'!BU150</f>
        <v>1585273569604.5046</v>
      </c>
      <c r="U150" s="4">
        <f>'[1]功能-采集'!BV150</f>
        <v>1224164579042.3879</v>
      </c>
      <c r="V150" s="4">
        <f>'[1]功能-采集'!BW150</f>
        <v>816280515172.71606</v>
      </c>
      <c r="X150" s="8">
        <v>146</v>
      </c>
      <c r="Y150" s="4">
        <f>求节点(节奏总纲!P$4:P$113,R$5:R$104,$X150)-求节点(节奏总纲!P$4:P$113,R$5:R$104,$X149)</f>
        <v>15239716.222913742</v>
      </c>
      <c r="Z150" s="4">
        <f>求节点(节奏总纲!Q$4:Q$113,S$5:S$104,$X150)-求节点(节奏总纲!Q$4:Q$113,S$5:S$104,$X149)</f>
        <v>17417685.603625774</v>
      </c>
      <c r="AA150" s="4">
        <f>求节点(节奏总纲!R$4:R$113,T$5:T$104,$X150)-求节点(节奏总纲!R$4:R$113,T$5:T$104,$X149)</f>
        <v>19857482.010586023</v>
      </c>
      <c r="AB150" s="4">
        <f>求节点(节奏总纲!S$4:S$113,U$5:U$104,$X150)-求节点(节奏总纲!S$4:S$113,U$5:U$104,$X149)</f>
        <v>26022195.117845058</v>
      </c>
      <c r="AC150" s="4">
        <f>求节点(节奏总纲!T$4:T$113,V$5:V$104,$X150)-求节点(节奏总纲!T$4:T$113,V$5:V$104,$X149)</f>
        <v>48417264</v>
      </c>
      <c r="AF150" s="20">
        <v>146</v>
      </c>
      <c r="AG150" s="4">
        <f>'[1]功能-采集'!BX150</f>
        <v>753216764324.09131</v>
      </c>
      <c r="AH150" s="4">
        <f>'[1]功能-采集'!BY150</f>
        <v>655509806384.80151</v>
      </c>
      <c r="AI150" s="4">
        <f>'[1]功能-采集'!BZ150</f>
        <v>547191647320.46875</v>
      </c>
      <c r="AJ150" s="4">
        <f>'[1]功能-采集'!CA150</f>
        <v>422722351749.09735</v>
      </c>
      <c r="AK150" s="4">
        <f>'[1]功能-采集'!CB150</f>
        <v>281878788741.41882</v>
      </c>
      <c r="AM150" s="8">
        <v>146</v>
      </c>
      <c r="AN150" s="4">
        <f>求节点(节奏总纲!P$4:P$113,AG$5:AG$104,$AM150)-求节点(节奏总纲!P$4:P$113,AG$5:AG$104,$AM149)</f>
        <v>3449526.5675720572</v>
      </c>
      <c r="AO150" s="4">
        <f>求节点(节奏总纲!Q$4:Q$113,AH$5:AH$104,$AM150)-求节点(节奏总纲!Q$4:Q$113,AH$5:AH$104,$AM149)</f>
        <v>3852102.3979818821</v>
      </c>
      <c r="AP150" s="4">
        <f>求节点(节奏总纲!R$4:R$113,AI$5:AI$104,$AM150)-求节点(节奏总纲!R$4:R$113,AI$5:AI$104,$AM149)</f>
        <v>4565041.2266662717</v>
      </c>
      <c r="AQ150" s="4">
        <f>求节点(节奏总纲!S$4:S$113,AJ$5:AJ$104,$AM150)-求节点(节奏总纲!S$4:S$113,AJ$5:AJ$104,$AM149)</f>
        <v>6989717.0271369219</v>
      </c>
      <c r="AR150" s="4">
        <f>求节点(节奏总纲!T$4:T$113,AK$5:AK$104,$AM150)-求节点(节奏总纲!T$4:T$113,AK$5:AK$104,$AM149)</f>
        <v>14303368.333766699</v>
      </c>
      <c r="AV150" s="3">
        <v>145</v>
      </c>
      <c r="AW150" s="3">
        <f>'[1]功能-行军令'!S148/节奏总纲!W148</f>
        <v>46.000000000000028</v>
      </c>
      <c r="AX150" s="3">
        <f>'[1]功能-行军令'!T148/节奏总纲!X148</f>
        <v>66.999999999999957</v>
      </c>
      <c r="AY150" s="3">
        <f>'[1]功能-行军令'!U148/节奏总纲!Y148</f>
        <v>91.000000000000085</v>
      </c>
      <c r="AZ150" s="3">
        <f>'[1]功能-行军令'!V148/节奏总纲!Z148</f>
        <v>102.99999999999999</v>
      </c>
      <c r="BA150" s="3">
        <f>'[1]功能-行军令'!W148/节奏总纲!AA148</f>
        <v>103.00000000000016</v>
      </c>
    </row>
    <row r="151" spans="2:53" x14ac:dyDescent="0.15">
      <c r="B151" s="8">
        <v>147</v>
      </c>
      <c r="C151" s="8">
        <f>[1]服务器生态!W168</f>
        <v>146.2857782625</v>
      </c>
      <c r="D151" s="8">
        <f>[1]服务器生态!X168</f>
        <v>144.23911689455599</v>
      </c>
      <c r="E151" s="8">
        <f>[1]服务器生态!Y168</f>
        <v>11.774281042944001</v>
      </c>
      <c r="F151" s="8">
        <f>[1]服务器生态!Z168</f>
        <v>2.0947278000000007</v>
      </c>
      <c r="G151" s="8">
        <f>[1]服务器生态!AA168</f>
        <v>0.60609599999999997</v>
      </c>
      <c r="H151" s="8">
        <f>[1]服务器生态!AC168</f>
        <v>0.47962550249999997</v>
      </c>
      <c r="I151" s="8">
        <f>[1]服务器生态!AD168</f>
        <v>0.47291513735919999</v>
      </c>
      <c r="J151" s="8">
        <f>[1]服务器生态!AE168</f>
        <v>3.8604200140800002E-2</v>
      </c>
      <c r="K151" s="8">
        <f>[1]服务器生态!AF168</f>
        <v>6.8679600000000019E-3</v>
      </c>
      <c r="L151" s="8">
        <f>[1]服务器生态!AG168</f>
        <v>1.9871999999999997E-3</v>
      </c>
      <c r="M151" s="8">
        <f>[2]基础信息!$M150</f>
        <v>100</v>
      </c>
      <c r="N151" s="8">
        <f>[1]服务器生态!$P149</f>
        <v>1</v>
      </c>
      <c r="Q151" s="20">
        <v>147</v>
      </c>
      <c r="R151" s="4">
        <f>'[1]功能-采集'!BS151</f>
        <v>2351535310286.1694</v>
      </c>
      <c r="S151" s="4">
        <f>'[1]功能-采集'!BT151</f>
        <v>2035991053742.2341</v>
      </c>
      <c r="T151" s="4">
        <f>'[1]功能-采集'!BU151</f>
        <v>1695402601622.9392</v>
      </c>
      <c r="U151" s="4">
        <f>'[1]功能-采集'!BV151</f>
        <v>1308385041866.7166</v>
      </c>
      <c r="V151" s="4">
        <f>'[1]功能-采集'!BW151</f>
        <v>874054522028.32788</v>
      </c>
      <c r="X151" s="8">
        <v>147</v>
      </c>
      <c r="Y151" s="4">
        <f>求节点(节奏总纲!P$4:P$113,R$5:R$104,$X151)-求节点(节奏总纲!P$4:P$113,R$5:R$104,$X150)</f>
        <v>15658904.61901474</v>
      </c>
      <c r="Z151" s="4">
        <f>求节点(节奏总纲!Q$4:Q$113,S$5:S$104,$X151)-求节点(节奏总纲!Q$4:Q$113,S$5:S$104,$X150)</f>
        <v>17499938.722409487</v>
      </c>
      <c r="AA151" s="4">
        <f>求节点(节奏总纲!R$4:R$113,T$5:T$104,$X151)-求节点(节奏总纲!R$4:R$113,T$5:T$104,$X150)</f>
        <v>20094675.214419603</v>
      </c>
      <c r="AB151" s="4">
        <f>求节点(节奏总纲!S$4:S$113,U$5:U$104,$X151)-求节点(节奏总纲!S$4:S$113,U$5:U$104,$X150)</f>
        <v>26022195.117844582</v>
      </c>
      <c r="AC151" s="4">
        <f>求节点(节奏总纲!T$4:T$113,V$5:V$104,$X151)-求节点(节奏总纲!T$4:T$113,V$5:V$104,$X150)</f>
        <v>48417264</v>
      </c>
      <c r="AF151" s="20">
        <v>147</v>
      </c>
      <c r="AG151" s="4">
        <f>'[1]功能-采集'!BX151</f>
        <v>809911484918.22766</v>
      </c>
      <c r="AH151" s="4">
        <f>'[1]功能-采集'!BY151</f>
        <v>702297038720.52441</v>
      </c>
      <c r="AI151" s="4">
        <f>'[1]功能-采集'!BZ151</f>
        <v>585402938910.73926</v>
      </c>
      <c r="AJ151" s="4">
        <f>'[1]功能-采集'!CA151</f>
        <v>451945443642.36511</v>
      </c>
      <c r="AK151" s="4">
        <f>'[1]功能-采集'!CB151</f>
        <v>301926514341.02722</v>
      </c>
      <c r="AM151" s="8">
        <v>147</v>
      </c>
      <c r="AN151" s="4">
        <f>求节点(节奏总纲!P$4:P$113,AG$5:AG$104,$AM151)-求节点(节奏总纲!P$4:P$113,AG$5:AG$104,$AM150)</f>
        <v>3525905.2473295331</v>
      </c>
      <c r="AO151" s="4">
        <f>求节点(节奏总纲!Q$4:Q$113,AH$5:AH$104,$AM151)-求节点(节奏总纲!Q$4:Q$113,AH$5:AH$104,$AM150)</f>
        <v>3868688.0192095041</v>
      </c>
      <c r="AP151" s="4">
        <f>求节点(节奏总纲!R$4:R$113,AI$5:AI$104,$AM151)-求节点(节奏总纲!R$4:R$113,AI$5:AI$104,$AM150)</f>
        <v>4627169.5872114301</v>
      </c>
      <c r="AQ151" s="4">
        <f>求节点(节奏总纲!S$4:S$113,AJ$5:AJ$104,$AM151)-求节点(节奏总纲!S$4:S$113,AJ$5:AJ$104,$AM150)</f>
        <v>6989717.0271370411</v>
      </c>
      <c r="AR151" s="4">
        <f>求节点(节奏总纲!T$4:T$113,AK$5:AK$104,$AM151)-求节点(节奏总纲!T$4:T$113,AK$5:AK$104,$AM150)</f>
        <v>14303368.333766699</v>
      </c>
      <c r="AV151" s="3">
        <v>146</v>
      </c>
      <c r="AW151" s="3">
        <f>'[1]功能-行军令'!S149/节奏总纲!W149</f>
        <v>45.999999999999972</v>
      </c>
      <c r="AX151" s="3">
        <f>'[1]功能-行军令'!T149/节奏总纲!X149</f>
        <v>67.000000000000043</v>
      </c>
      <c r="AY151" s="3">
        <f>'[1]功能-行军令'!U149/节奏总纲!Y149</f>
        <v>90.999999999999787</v>
      </c>
      <c r="AZ151" s="3">
        <f>'[1]功能-行军令'!V149/节奏总纲!Z149</f>
        <v>102.99999999999994</v>
      </c>
      <c r="BA151" s="3">
        <f>'[1]功能-行军令'!W149/节奏总纲!AA149</f>
        <v>102.9999999999999</v>
      </c>
    </row>
    <row r="152" spans="2:53" x14ac:dyDescent="0.15">
      <c r="B152" s="8">
        <v>148</v>
      </c>
      <c r="C152" s="8">
        <f>[1]服务器生态!W169</f>
        <v>145.48640242499999</v>
      </c>
      <c r="D152" s="8">
        <f>[1]服务器生态!X169</f>
        <v>143.45092499895733</v>
      </c>
      <c r="E152" s="8">
        <f>[1]服务器生态!Y169</f>
        <v>11.709940709375999</v>
      </c>
      <c r="F152" s="8">
        <f>[1]服务器生态!Z169</f>
        <v>2.0832812000000005</v>
      </c>
      <c r="G152" s="8">
        <f>[1]服务器生态!AA169</f>
        <v>0.60278399999999988</v>
      </c>
      <c r="H152" s="8">
        <f>[1]服务器生态!AC169</f>
        <v>0.47962550249999997</v>
      </c>
      <c r="I152" s="8">
        <f>[1]服务器生态!AD169</f>
        <v>0.47291513735919999</v>
      </c>
      <c r="J152" s="8">
        <f>[1]服务器生态!AE169</f>
        <v>3.8604200140800002E-2</v>
      </c>
      <c r="K152" s="8">
        <f>[1]服务器生态!AF169</f>
        <v>6.8679600000000019E-3</v>
      </c>
      <c r="L152" s="8">
        <f>[1]服务器生态!AG169</f>
        <v>1.9871999999999997E-3</v>
      </c>
      <c r="M152" s="8">
        <f>[2]基础信息!$M151</f>
        <v>100</v>
      </c>
      <c r="N152" s="8">
        <f>[1]服务器生态!$P150</f>
        <v>1</v>
      </c>
      <c r="Q152" s="20">
        <v>148</v>
      </c>
      <c r="R152" s="4">
        <f>'[1]功能-采集'!BS152</f>
        <v>2526671094551.7759</v>
      </c>
      <c r="S152" s="4">
        <f>'[1]功能-采集'!BT152</f>
        <v>2187520730070.4436</v>
      </c>
      <c r="T152" s="4">
        <f>'[1]功能-采集'!BU152</f>
        <v>1822690730791.3916</v>
      </c>
      <c r="U152" s="4">
        <f>'[1]功能-采集'!BV152</f>
        <v>1408864364226.8269</v>
      </c>
      <c r="V152" s="4">
        <f>'[1]功能-采集'!BW152</f>
        <v>939576583621.27209</v>
      </c>
      <c r="X152" s="8">
        <v>148</v>
      </c>
      <c r="Y152" s="4">
        <f>求节点(节奏总纲!P$4:P$113,R$5:R$104,$X152)-求节点(节奏总纲!P$4:P$113,R$5:R$104,$X151)</f>
        <v>15673384.56183219</v>
      </c>
      <c r="Z152" s="4">
        <f>求节点(节奏总纲!Q$4:Q$113,S$5:S$104,$X152)-求节点(节奏总纲!Q$4:Q$113,S$5:S$104,$X151)</f>
        <v>17499938.722409487</v>
      </c>
      <c r="AA152" s="4">
        <f>求节点(节奏总纲!R$4:R$113,T$5:T$104,$X152)-求节点(节奏总纲!R$4:R$113,T$5:T$104,$X151)</f>
        <v>20364105.906038284</v>
      </c>
      <c r="AB152" s="4">
        <f>求节点(节奏总纲!S$4:S$113,U$5:U$104,$X152)-求节点(节奏总纲!S$4:S$113,U$5:U$104,$X151)</f>
        <v>26022195.117844582</v>
      </c>
      <c r="AC152" s="4">
        <f>求节点(节奏总纲!T$4:T$113,V$5:V$104,$X152)-求节点(节奏总纲!T$4:T$113,V$5:V$104,$X151)</f>
        <v>49289069.60492897</v>
      </c>
      <c r="AF152" s="20">
        <v>148</v>
      </c>
      <c r="AG152" s="4">
        <f>'[1]功能-采集'!BX152</f>
        <v>870675381916.93457</v>
      </c>
      <c r="AH152" s="4">
        <f>'[1]功能-采集'!BY152</f>
        <v>754871504926.54663</v>
      </c>
      <c r="AI152" s="4">
        <f>'[1]功能-采集'!BZ152</f>
        <v>629567894603.99915</v>
      </c>
      <c r="AJ152" s="4">
        <f>'[1]功能-采集'!CA152</f>
        <v>486810087842.0473</v>
      </c>
      <c r="AK152" s="4">
        <f>'[1]功能-采集'!CB152</f>
        <v>324662834409.99603</v>
      </c>
      <c r="AM152" s="8">
        <v>148</v>
      </c>
      <c r="AN152" s="4">
        <f>求节点(节奏总纲!P$4:P$113,AG$5:AG$104,$AM152)-求节点(节奏总纲!P$4:P$113,AG$5:AG$104,$AM151)</f>
        <v>3528543.5811328292</v>
      </c>
      <c r="AO152" s="4">
        <f>求节点(节奏总纲!Q$4:Q$113,AH$5:AH$104,$AM152)-求节点(节奏总纲!Q$4:Q$113,AH$5:AH$104,$AM151)</f>
        <v>3868688.0192095637</v>
      </c>
      <c r="AP152" s="4">
        <f>求节点(节奏总纲!R$4:R$113,AI$5:AI$104,$AM152)-求节点(节奏总纲!R$4:R$113,AI$5:AI$104,$AM151)</f>
        <v>4697741.9597765207</v>
      </c>
      <c r="AQ152" s="4">
        <f>求节点(节奏总纲!S$4:S$113,AJ$5:AJ$104,$AM152)-求节点(节奏总纲!S$4:S$113,AJ$5:AJ$104,$AM151)</f>
        <v>6989717.0271370411</v>
      </c>
      <c r="AR152" s="4">
        <f>求节点(节奏总纲!T$4:T$113,AK$5:AK$104,$AM152)-求节点(节奏总纲!T$4:T$113,AK$5:AK$104,$AM151)</f>
        <v>14570109.379409313</v>
      </c>
      <c r="AV152" s="3">
        <v>147</v>
      </c>
      <c r="AW152" s="3">
        <f>'[1]功能-行军令'!S150/节奏总纲!W150</f>
        <v>46.000000000000043</v>
      </c>
      <c r="AX152" s="3">
        <f>'[1]功能-行军令'!T150/节奏总纲!X150</f>
        <v>66.999999999999972</v>
      </c>
      <c r="AY152" s="3">
        <f>'[1]功能-行军令'!U150/节奏总纲!Y150</f>
        <v>91.000000000000057</v>
      </c>
      <c r="AZ152" s="3">
        <f>'[1]功能-行军令'!V150/节奏总纲!Z150</f>
        <v>103.00000000000009</v>
      </c>
      <c r="BA152" s="3">
        <f>'[1]功能-行军令'!W150/节奏总纲!AA150</f>
        <v>102.99999999999993</v>
      </c>
    </row>
    <row r="153" spans="2:53" x14ac:dyDescent="0.15">
      <c r="B153" s="8">
        <v>149</v>
      </c>
      <c r="C153" s="8">
        <f>[1]服务器生态!W170</f>
        <v>144.68702658749999</v>
      </c>
      <c r="D153" s="8">
        <f>[1]服务器生态!X170</f>
        <v>142.66273310335865</v>
      </c>
      <c r="E153" s="8">
        <f>[1]服务器生态!Y170</f>
        <v>11.645600375808</v>
      </c>
      <c r="F153" s="8">
        <f>[1]服务器生态!Z170</f>
        <v>2.0718346000000003</v>
      </c>
      <c r="G153" s="8">
        <f>[1]服务器生态!AA170</f>
        <v>0.59947199999999989</v>
      </c>
      <c r="H153" s="8">
        <f>[1]服务器生态!AC170</f>
        <v>0.47962550249999997</v>
      </c>
      <c r="I153" s="8">
        <f>[1]服务器生态!AD170</f>
        <v>0.47291513735919999</v>
      </c>
      <c r="J153" s="8">
        <f>[1]服务器生态!AE170</f>
        <v>3.8604200140800002E-2</v>
      </c>
      <c r="K153" s="8">
        <f>[1]服务器生态!AF170</f>
        <v>6.8679600000000019E-3</v>
      </c>
      <c r="L153" s="8">
        <f>[1]服务器生态!AG170</f>
        <v>1.9871999999999997E-3</v>
      </c>
      <c r="M153" s="8">
        <f>[2]基础信息!$M152</f>
        <v>100</v>
      </c>
      <c r="N153" s="8">
        <f>[1]服务器生态!$P151</f>
        <v>1</v>
      </c>
      <c r="Q153" s="20">
        <v>149</v>
      </c>
      <c r="R153" s="4">
        <f>'[1]功能-采集'!BS153</f>
        <v>2714376980468.1343</v>
      </c>
      <c r="S153" s="4">
        <f>'[1]功能-采集'!BT153</f>
        <v>2350500674628.1201</v>
      </c>
      <c r="T153" s="4">
        <f>'[1]功能-采集'!BU153</f>
        <v>1959798019204.2935</v>
      </c>
      <c r="U153" s="4">
        <f>'[1]功能-采集'!BV153</f>
        <v>1514475994677.8174</v>
      </c>
      <c r="V153" s="4">
        <f>'[1]功能-采集'!BW153</f>
        <v>1010239647592.9777</v>
      </c>
      <c r="X153" s="8">
        <v>149</v>
      </c>
      <c r="Y153" s="4">
        <f>求节点(节奏总纲!P$4:P$113,R$5:R$104,$X153)-求节点(节奏总纲!P$4:P$113,R$5:R$104,$X152)</f>
        <v>15673384.56183219</v>
      </c>
      <c r="Z153" s="4">
        <f>求节点(节奏总纲!Q$4:Q$113,S$5:S$104,$X153)-求节点(节奏总纲!Q$4:Q$113,S$5:S$104,$X152)</f>
        <v>17499938.722409725</v>
      </c>
      <c r="AA153" s="4">
        <f>求节点(节奏总纲!R$4:R$113,T$5:T$104,$X153)-求节点(节奏总纲!R$4:R$113,T$5:T$104,$X152)</f>
        <v>20364105.906038284</v>
      </c>
      <c r="AB153" s="4">
        <f>求节点(节奏总纲!S$4:S$113,U$5:U$104,$X153)-求节点(节奏总纲!S$4:S$113,U$5:U$104,$X152)</f>
        <v>26022195.117845058</v>
      </c>
      <c r="AC153" s="4">
        <f>求节点(节奏总纲!T$4:T$113,V$5:V$104,$X153)-求节点(节奏总纲!T$4:T$113,V$5:V$104,$X152)</f>
        <v>56486808</v>
      </c>
      <c r="AF153" s="20">
        <v>149</v>
      </c>
      <c r="AG153" s="4">
        <f>'[1]功能-采集'!BX153</f>
        <v>935800514200.4375</v>
      </c>
      <c r="AH153" s="4">
        <f>'[1]功能-采集'!BY153</f>
        <v>811418735772.91626</v>
      </c>
      <c r="AI153" s="4">
        <f>'[1]功能-采集'!BZ153</f>
        <v>677139788051.85718</v>
      </c>
      <c r="AJ153" s="4">
        <f>'[1]功能-采集'!CA153</f>
        <v>523455557104.12787</v>
      </c>
      <c r="AK153" s="4">
        <f>'[1]功能-采集'!CB153</f>
        <v>349183095226.81567</v>
      </c>
      <c r="AM153" s="8">
        <v>149</v>
      </c>
      <c r="AN153" s="4">
        <f>求节点(节奏总纲!P$4:P$113,AG$5:AG$104,$AM153)-求节点(节奏总纲!P$4:P$113,AG$5:AG$104,$AM152)</f>
        <v>3528543.5811327696</v>
      </c>
      <c r="AO153" s="4">
        <f>求节点(节奏总纲!Q$4:Q$113,AH$5:AH$104,$AM153)-求节点(节奏总纲!Q$4:Q$113,AH$5:AH$104,$AM152)</f>
        <v>3868688.0192095041</v>
      </c>
      <c r="AP153" s="4">
        <f>求节点(节奏总纲!R$4:R$113,AI$5:AI$104,$AM153)-求节点(节奏总纲!R$4:R$113,AI$5:AI$104,$AM152)</f>
        <v>4697741.9597765207</v>
      </c>
      <c r="AQ153" s="4">
        <f>求节点(节奏总纲!S$4:S$113,AJ$5:AJ$104,$AM153)-求节点(节奏总纲!S$4:S$113,AJ$5:AJ$104,$AM152)</f>
        <v>6989717.0271369219</v>
      </c>
      <c r="AR153" s="4">
        <f>求节点(节奏总纲!T$4:T$113,AK$5:AK$104,$AM153)-求节点(节奏总纲!T$4:T$113,AK$5:AK$104,$AM152)</f>
        <v>16772357.512372494</v>
      </c>
      <c r="AV153" s="3">
        <v>148</v>
      </c>
      <c r="AW153" s="3">
        <f>'[1]功能-行军令'!S151/节奏总纲!W151</f>
        <v>45.999999999999943</v>
      </c>
      <c r="AX153" s="3">
        <f>'[1]功能-行军令'!T151/节奏总纲!X151</f>
        <v>67.000000000000028</v>
      </c>
      <c r="AY153" s="3">
        <f>'[1]功能-行军令'!U151/节奏总纲!Y151</f>
        <v>91.000000000000057</v>
      </c>
      <c r="AZ153" s="3">
        <f>'[1]功能-行军令'!V151/节奏总纲!Z151</f>
        <v>102.99999999999983</v>
      </c>
      <c r="BA153" s="3">
        <f>'[1]功能-行军令'!W151/节奏总纲!AA151</f>
        <v>103.00000000000014</v>
      </c>
    </row>
    <row r="154" spans="2:53" x14ac:dyDescent="0.15">
      <c r="B154" s="8">
        <v>150</v>
      </c>
      <c r="C154" s="8">
        <f>[1]服务器生态!W171</f>
        <v>143.88765074999998</v>
      </c>
      <c r="D154" s="8">
        <f>[1]服务器生态!X171</f>
        <v>141.87454120775999</v>
      </c>
      <c r="E154" s="8">
        <f>[1]服务器生态!Y171</f>
        <v>11.58126004224</v>
      </c>
      <c r="F154" s="8">
        <f>[1]服务器生态!Z171</f>
        <v>2.0603880000000006</v>
      </c>
      <c r="G154" s="8">
        <f>[1]服务器生态!AA171</f>
        <v>0.59615999999999991</v>
      </c>
      <c r="H154" s="8">
        <f>[1]服务器生态!AC171</f>
        <v>0.47962550249999997</v>
      </c>
      <c r="I154" s="8">
        <f>[1]服务器生态!AD171</f>
        <v>0.47291513735919999</v>
      </c>
      <c r="J154" s="8">
        <f>[1]服务器生态!AE171</f>
        <v>3.8604200140800002E-2</v>
      </c>
      <c r="K154" s="8">
        <f>[1]服务器生态!AF171</f>
        <v>6.8679600000000019E-3</v>
      </c>
      <c r="L154" s="8">
        <f>[1]服务器生态!AG171</f>
        <v>1.9871999999999997E-3</v>
      </c>
      <c r="M154" s="8">
        <f>[2]基础信息!$M153</f>
        <v>100</v>
      </c>
      <c r="N154" s="8">
        <f>[1]服务器生态!$P152</f>
        <v>1</v>
      </c>
      <c r="Q154" s="20">
        <v>150</v>
      </c>
      <c r="R154" s="4">
        <f>'[1]功能-采集'!BS154</f>
        <v>2920098313842.1006</v>
      </c>
      <c r="S154" s="4">
        <f>'[1]功能-采集'!BT154</f>
        <v>2528575091934.8599</v>
      </c>
      <c r="T154" s="4">
        <f>'[1]功能-采集'!BU154</f>
        <v>2108644480248.8701</v>
      </c>
      <c r="U154" s="4">
        <f>'[1]功能-采集'!BV154</f>
        <v>1630447212986.6731</v>
      </c>
      <c r="V154" s="4">
        <f>'[1]功能-采集'!BW154</f>
        <v>1091068333313.4491</v>
      </c>
      <c r="X154" s="8">
        <v>150</v>
      </c>
      <c r="Y154" s="4">
        <f>求节点(节奏总纲!P$4:P$113,R$5:R$104,$X154)-求节点(节奏总纲!P$4:P$113,R$5:R$104,$X153)</f>
        <v>15673384.56183219</v>
      </c>
      <c r="Z154" s="4">
        <f>求节点(节奏总纲!Q$4:Q$113,S$5:S$104,$X154)-求节点(节奏总纲!Q$4:Q$113,S$5:S$104,$X153)</f>
        <v>17499938.722409487</v>
      </c>
      <c r="AA154" s="4">
        <f>求节点(节奏总纲!R$4:R$113,T$5:T$104,$X154)-求节点(节奏总纲!R$4:R$113,T$5:T$104,$X153)</f>
        <v>20364105.906038284</v>
      </c>
      <c r="AB154" s="4">
        <f>求节点(节奏总纲!S$4:S$113,U$5:U$104,$X154)-求节点(节奏总纲!S$4:S$113,U$5:U$104,$X153)</f>
        <v>26022195.117844582</v>
      </c>
      <c r="AC154" s="4">
        <f>求节点(节奏总纲!T$4:T$113,V$5:V$104,$X154)-求节点(节奏总纲!T$4:T$113,V$5:V$104,$X153)</f>
        <v>56486808</v>
      </c>
      <c r="AF154" s="20">
        <v>150</v>
      </c>
      <c r="AG154" s="4">
        <f>'[1]功能-采集'!BX154</f>
        <v>1007186220620.3169</v>
      </c>
      <c r="AH154" s="4">
        <f>'[1]功能-采集'!BY154</f>
        <v>873211847961.04858</v>
      </c>
      <c r="AI154" s="4">
        <f>'[1]功能-采集'!BZ154</f>
        <v>728792136293.90454</v>
      </c>
      <c r="AJ154" s="4">
        <f>'[1]功能-采集'!CA154</f>
        <v>563701382740.82458</v>
      </c>
      <c r="AK154" s="4">
        <f>'[1]功能-采集'!CB154</f>
        <v>377234894740.10419</v>
      </c>
      <c r="AM154" s="8">
        <v>150</v>
      </c>
      <c r="AN154" s="4">
        <f>求节点(节奏总纲!P$4:P$113,AG$5:AG$104,$AM154)-求节点(节奏总纲!P$4:P$113,AG$5:AG$104,$AM153)</f>
        <v>3528543.5811328292</v>
      </c>
      <c r="AO154" s="4">
        <f>求节点(节奏总纲!Q$4:Q$113,AH$5:AH$104,$AM154)-求节点(节奏总纲!Q$4:Q$113,AH$5:AH$104,$AM153)</f>
        <v>3868688.0192095041</v>
      </c>
      <c r="AP154" s="4">
        <f>求节点(节奏总纲!R$4:R$113,AI$5:AI$104,$AM154)-求节点(节奏总纲!R$4:R$113,AI$5:AI$104,$AM153)</f>
        <v>4697741.9597764611</v>
      </c>
      <c r="AQ154" s="4">
        <f>求节点(节奏总纲!S$4:S$113,AJ$5:AJ$104,$AM154)-求节点(节奏总纲!S$4:S$113,AJ$5:AJ$104,$AM153)</f>
        <v>6989717.0271370411</v>
      </c>
      <c r="AR154" s="4">
        <f>求节点(节奏总纲!T$4:T$113,AK$5:AK$104,$AM154)-求节点(节奏总纲!T$4:T$113,AK$5:AK$104,$AM153)</f>
        <v>16772357.512372732</v>
      </c>
      <c r="AV154" s="3">
        <v>149</v>
      </c>
      <c r="AW154" s="3">
        <f>'[1]功能-行军令'!S152/节奏总纲!W152</f>
        <v>46.000000000000036</v>
      </c>
      <c r="AX154" s="3">
        <f>'[1]功能-行军令'!T152/节奏总纲!X152</f>
        <v>66.999999999999929</v>
      </c>
      <c r="AY154" s="3">
        <f>'[1]功能-行军令'!U152/节奏总纲!Y152</f>
        <v>91.000000000000057</v>
      </c>
      <c r="AZ154" s="3">
        <f>'[1]功能-行军令'!V152/节奏总纲!Z152</f>
        <v>103.00000000000014</v>
      </c>
      <c r="BA154" s="3">
        <f>'[1]功能-行军令'!W152/节奏总纲!AA152</f>
        <v>102.99999999999994</v>
      </c>
    </row>
    <row r="155" spans="2:53" x14ac:dyDescent="0.15">
      <c r="B155" s="8">
        <v>151</v>
      </c>
      <c r="C155" s="8">
        <f>[1]服务器生态!W172</f>
        <v>143.048306120625</v>
      </c>
      <c r="D155" s="8">
        <f>[1]服务器生态!X172</f>
        <v>141.04693971738141</v>
      </c>
      <c r="E155" s="8">
        <f>[1]服务器生态!Y172</f>
        <v>11.513702691993601</v>
      </c>
      <c r="F155" s="8">
        <f>[1]服务器生态!Z172</f>
        <v>2.0483690700000006</v>
      </c>
      <c r="G155" s="8">
        <f>[1]服务器生态!AA172</f>
        <v>0.59268239999999994</v>
      </c>
      <c r="H155" s="8">
        <f>[1]服务器生态!AC172</f>
        <v>0.47962550249999997</v>
      </c>
      <c r="I155" s="8">
        <f>[1]服务器生态!AD172</f>
        <v>0.47291513735919999</v>
      </c>
      <c r="J155" s="8">
        <f>[1]服务器生态!AE172</f>
        <v>3.8604200140800002E-2</v>
      </c>
      <c r="K155" s="8">
        <f>[1]服务器生态!AF172</f>
        <v>6.8679600000000019E-3</v>
      </c>
      <c r="L155" s="8">
        <f>[1]服务器生态!AG172</f>
        <v>1.9871999999999997E-3</v>
      </c>
      <c r="M155" s="8">
        <f>[2]基础信息!$M154</f>
        <v>100</v>
      </c>
      <c r="N155" s="8">
        <f>[1]服务器生态!$P153</f>
        <v>1</v>
      </c>
      <c r="Q155" s="20">
        <v>151</v>
      </c>
      <c r="R155" s="4">
        <f>'[1]功能-采集'!BS155</f>
        <v>3140584979629.8965</v>
      </c>
      <c r="S155" s="4">
        <f>'[1]功能-采集'!BT155</f>
        <v>2720780395699.3604</v>
      </c>
      <c r="T155" s="4">
        <f>'[1]功能-采集'!BU155</f>
        <v>2269614365390.4336</v>
      </c>
      <c r="U155" s="4">
        <f>'[1]功能-采集'!BV155</f>
        <v>1762546968807.9619</v>
      </c>
      <c r="V155" s="4">
        <f>'[1]功能-采集'!BW155</f>
        <v>1192978706065.2019</v>
      </c>
      <c r="X155" s="8">
        <v>151</v>
      </c>
      <c r="Y155" s="4">
        <f>求节点(节奏总纲!P$4:P$113,R$5:R$104,$X155)-求节点(节奏总纲!P$4:P$113,R$5:R$104,$X154)</f>
        <v>15673384.56183219</v>
      </c>
      <c r="Z155" s="4">
        <f>求节点(节奏总纲!Q$4:Q$113,S$5:S$104,$X155)-求节点(节奏总纲!Q$4:Q$113,S$5:S$104,$X154)</f>
        <v>17499938.722409487</v>
      </c>
      <c r="AA155" s="4">
        <f>求节点(节奏总纲!R$4:R$113,T$5:T$104,$X155)-求节点(节奏总纲!R$4:R$113,T$5:T$104,$X154)</f>
        <v>20364105.906038284</v>
      </c>
      <c r="AB155" s="4">
        <f>求节点(节奏总纲!S$4:S$113,U$5:U$104,$X155)-求节点(节奏总纲!S$4:S$113,U$5:U$104,$X154)</f>
        <v>26142679.687408924</v>
      </c>
      <c r="AC155" s="4">
        <f>求节点(节奏总纲!T$4:T$113,V$5:V$104,$X155)-求节点(节奏总纲!T$4:T$113,V$5:V$104,$X154)</f>
        <v>56486808</v>
      </c>
      <c r="AF155" s="20">
        <v>151</v>
      </c>
      <c r="AG155" s="4">
        <f>'[1]功能-采集'!BX155</f>
        <v>1083695526365.5494</v>
      </c>
      <c r="AH155" s="4">
        <f>'[1]功能-采集'!BY155</f>
        <v>939908480067.47473</v>
      </c>
      <c r="AI155" s="4">
        <f>'[1]功能-采集'!BZ155</f>
        <v>784651526604.32898</v>
      </c>
      <c r="AJ155" s="4">
        <f>'[1]功能-采集'!CA155</f>
        <v>609544341165.86206</v>
      </c>
      <c r="AK155" s="4">
        <f>'[1]功能-采集'!CB155</f>
        <v>412603146979.70032</v>
      </c>
      <c r="AM155" s="8">
        <v>151</v>
      </c>
      <c r="AN155" s="4">
        <f>求节点(节奏总纲!P$4:P$113,AG$5:AG$104,$AM155)-求节点(节奏总纲!P$4:P$113,AG$5:AG$104,$AM154)</f>
        <v>3528543.5811328292</v>
      </c>
      <c r="AO155" s="4">
        <f>求节点(节奏总纲!Q$4:Q$113,AH$5:AH$104,$AM155)-求节点(节奏总纲!Q$4:Q$113,AH$5:AH$104,$AM154)</f>
        <v>3868688.0192095041</v>
      </c>
      <c r="AP155" s="4">
        <f>求节点(节奏总纲!R$4:R$113,AI$5:AI$104,$AM155)-求节点(节奏总纲!R$4:R$113,AI$5:AI$104,$AM154)</f>
        <v>4697741.9597765207</v>
      </c>
      <c r="AQ155" s="4">
        <f>求节点(节奏总纲!S$4:S$113,AJ$5:AJ$104,$AM155)-求节点(节奏总纲!S$4:S$113,AJ$5:AJ$104,$AM154)</f>
        <v>7040395.6570258141</v>
      </c>
      <c r="AR155" s="4">
        <f>求节点(节奏总纲!T$4:T$113,AK$5:AK$104,$AM155)-求节点(节奏总纲!T$4:T$113,AK$5:AK$104,$AM154)</f>
        <v>16772357.512372494</v>
      </c>
      <c r="AV155" s="3">
        <v>150</v>
      </c>
      <c r="AW155" s="3">
        <f>'[1]功能-行军令'!S153/节奏总纲!W153</f>
        <v>45.999999999999979</v>
      </c>
      <c r="AX155" s="3">
        <f>'[1]功能-行军令'!T153/节奏总纲!X153</f>
        <v>67.000000000000028</v>
      </c>
      <c r="AY155" s="3">
        <f>'[1]功能-行军令'!U153/节奏总纲!Y153</f>
        <v>91</v>
      </c>
      <c r="AZ155" s="3">
        <f>'[1]功能-行军令'!V153/节奏总纲!Z153</f>
        <v>102.99999999999999</v>
      </c>
      <c r="BA155" s="3">
        <f>'[1]功能-行军令'!W153/节奏总纲!AA153</f>
        <v>103.00000000000004</v>
      </c>
    </row>
    <row r="156" spans="2:53" x14ac:dyDescent="0.15">
      <c r="B156" s="8">
        <v>152</v>
      </c>
      <c r="C156" s="8">
        <f>[1]服务器生态!W173</f>
        <v>142.20896149124999</v>
      </c>
      <c r="D156" s="8">
        <f>[1]服务器生态!X173</f>
        <v>140.21933822700279</v>
      </c>
      <c r="E156" s="8">
        <f>[1]服务器生态!Y173</f>
        <v>11.446145341747201</v>
      </c>
      <c r="F156" s="8">
        <f>[1]服务器生态!Z173</f>
        <v>2.0363501400000006</v>
      </c>
      <c r="G156" s="8">
        <f>[1]服务器生态!AA173</f>
        <v>0.58920479999999997</v>
      </c>
      <c r="H156" s="8">
        <f>[1]服务器生态!AC173</f>
        <v>0.47962550249999997</v>
      </c>
      <c r="I156" s="8">
        <f>[1]服务器生态!AD173</f>
        <v>0.47291513735919999</v>
      </c>
      <c r="J156" s="8">
        <f>[1]服务器生态!AE173</f>
        <v>3.8604200140800002E-2</v>
      </c>
      <c r="K156" s="8">
        <f>[1]服务器生态!AF173</f>
        <v>6.8679600000000019E-3</v>
      </c>
      <c r="L156" s="8">
        <f>[1]服务器生态!AG173</f>
        <v>1.9871999999999997E-3</v>
      </c>
      <c r="M156" s="8">
        <f>[2]基础信息!$M155</f>
        <v>100</v>
      </c>
      <c r="N156" s="8">
        <f>[1]服务器生态!$P154</f>
        <v>1</v>
      </c>
      <c r="Q156" s="20">
        <v>152</v>
      </c>
      <c r="R156" s="4">
        <f>'[1]功能-采集'!BS156</f>
        <v>3376896736864.3721</v>
      </c>
      <c r="S156" s="4">
        <f>'[1]功能-采集'!BT156</f>
        <v>2924707695220.6357</v>
      </c>
      <c r="T156" s="4">
        <f>'[1]功能-采集'!BU156</f>
        <v>2454409915274.5571</v>
      </c>
      <c r="U156" s="4">
        <f>'[1]功能-采集'!BV156</f>
        <v>1922157778155.3911</v>
      </c>
      <c r="V156" s="4">
        <f>'[1]功能-采集'!BW156</f>
        <v>1883995133285.8447</v>
      </c>
      <c r="X156" s="8">
        <v>152</v>
      </c>
      <c r="Y156" s="4">
        <f>求节点(节奏总纲!P$4:P$113,R$5:R$104,$X156)-求节点(节奏总纲!P$4:P$113,R$5:R$104,$X155)</f>
        <v>15673384.56183219</v>
      </c>
      <c r="Z156" s="4">
        <f>求节点(节奏总纲!Q$4:Q$113,S$5:S$104,$X156)-求节点(节奏总纲!Q$4:Q$113,S$5:S$104,$X155)</f>
        <v>17499938.722409487</v>
      </c>
      <c r="AA156" s="4">
        <f>求节点(节奏总纲!R$4:R$113,T$5:T$104,$X156)-求节点(节奏总纲!R$4:R$113,T$5:T$104,$X155)</f>
        <v>20364105.906038761</v>
      </c>
      <c r="AB156" s="4">
        <f>求节点(节奏总纲!S$4:S$113,U$5:U$104,$X156)-求节点(节奏总纲!S$4:S$113,U$5:U$104,$X155)</f>
        <v>26663631.441866875</v>
      </c>
      <c r="AC156" s="4">
        <f>求节点(节奏总纲!T$4:T$113,V$5:V$104,$X156)-求节点(节奏总纲!T$4:T$113,V$5:V$104,$X155)</f>
        <v>56486808</v>
      </c>
      <c r="AF156" s="20">
        <v>152</v>
      </c>
      <c r="AG156" s="4">
        <f>'[1]功能-采集'!BX156</f>
        <v>1165696169900.3677</v>
      </c>
      <c r="AH156" s="4">
        <f>'[1]功能-采集'!BY156</f>
        <v>1010672729576.9078</v>
      </c>
      <c r="AI156" s="4">
        <f>'[1]功能-采集'!BZ156</f>
        <v>848778842962.47083</v>
      </c>
      <c r="AJ156" s="4">
        <f>'[1]功能-采集'!CA156</f>
        <v>664934539668.57251</v>
      </c>
      <c r="AK156" s="4">
        <f>'[1]功能-采集'!CB156</f>
        <v>652422143218.46973</v>
      </c>
      <c r="AM156" s="8">
        <v>152</v>
      </c>
      <c r="AN156" s="4">
        <f>求节点(节奏总纲!P$4:P$113,AG$5:AG$104,$AM156)-求节点(节奏总纲!P$4:P$113,AG$5:AG$104,$AM155)</f>
        <v>3528543.5811327696</v>
      </c>
      <c r="AO156" s="4">
        <f>求节点(节奏总纲!Q$4:Q$113,AH$5:AH$104,$AM156)-求节点(节奏总纲!Q$4:Q$113,AH$5:AH$104,$AM155)</f>
        <v>3868688.0192095041</v>
      </c>
      <c r="AP156" s="4">
        <f>求节点(节奏总纲!R$4:R$113,AI$5:AI$104,$AM156)-求节点(节奏总纲!R$4:R$113,AI$5:AI$104,$AM155)</f>
        <v>4697741.9597764611</v>
      </c>
      <c r="AQ156" s="4">
        <f>求节点(节奏总纲!S$4:S$113,AJ$5:AJ$104,$AM156)-求节点(节奏总纲!S$4:S$113,AJ$5:AJ$104,$AM155)</f>
        <v>7259520.1577789783</v>
      </c>
      <c r="AR156" s="4">
        <f>求节点(节奏总纲!T$4:T$113,AK$5:AK$104,$AM156)-求节点(节奏总纲!T$4:T$113,AK$5:AK$104,$AM155)</f>
        <v>16772357.512372494</v>
      </c>
      <c r="AV156" s="3">
        <v>151</v>
      </c>
      <c r="AW156" s="3">
        <f>'[1]功能-行军令'!S154/节奏总纲!W154</f>
        <v>45.999999999999986</v>
      </c>
      <c r="AX156" s="3">
        <f>'[1]功能-行军令'!T154/节奏总纲!X154</f>
        <v>67.000000000000014</v>
      </c>
      <c r="AY156" s="3">
        <f>'[1]功能-行军令'!U154/节奏总纲!Y154</f>
        <v>90.999999999999815</v>
      </c>
      <c r="AZ156" s="3">
        <f>'[1]功能-行军令'!V154/节奏总纲!Z154</f>
        <v>102.99999999999997</v>
      </c>
      <c r="BA156" s="3">
        <f>'[1]功能-行军令'!W154/节奏总纲!AA154</f>
        <v>103.00000000000003</v>
      </c>
    </row>
    <row r="157" spans="2:53" x14ac:dyDescent="0.15">
      <c r="B157" s="8">
        <v>153</v>
      </c>
      <c r="C157" s="8">
        <f>[1]服务器生态!W174</f>
        <v>141.36961686187499</v>
      </c>
      <c r="D157" s="8">
        <f>[1]服务器生态!X174</f>
        <v>139.39173673662421</v>
      </c>
      <c r="E157" s="8">
        <f>[1]服务器生态!Y174</f>
        <v>11.378587991500801</v>
      </c>
      <c r="F157" s="8">
        <f>[1]服务器生态!Z174</f>
        <v>2.0243312100000006</v>
      </c>
      <c r="G157" s="8">
        <f>[1]服务器生态!AA174</f>
        <v>0.58572719999999989</v>
      </c>
      <c r="H157" s="8">
        <f>[1]服务器生态!AC174</f>
        <v>0.47962550249999997</v>
      </c>
      <c r="I157" s="8">
        <f>[1]服务器生态!AD174</f>
        <v>0.47291513735919999</v>
      </c>
      <c r="J157" s="8">
        <f>[1]服务器生态!AE174</f>
        <v>3.8604200140800002E-2</v>
      </c>
      <c r="K157" s="8">
        <f>[1]服务器生态!AF174</f>
        <v>6.8679600000000019E-3</v>
      </c>
      <c r="L157" s="8">
        <f>[1]服务器生态!AG174</f>
        <v>1.9871999999999997E-3</v>
      </c>
      <c r="M157" s="8">
        <f>[2]基础信息!$M156</f>
        <v>100</v>
      </c>
      <c r="N157" s="8">
        <f>[1]服务器生态!$P155</f>
        <v>1</v>
      </c>
      <c r="Q157" s="20">
        <v>153</v>
      </c>
      <c r="R157" s="4">
        <f>'[1]功能-采集'!BS157</f>
        <v>3630169407153.6025</v>
      </c>
      <c r="S157" s="4">
        <f>'[1]功能-采集'!BT157</f>
        <v>3168416857616.1265</v>
      </c>
      <c r="T157" s="4">
        <f>'[1]功能-采集'!BU157</f>
        <v>2668934454172.9907</v>
      </c>
      <c r="U157" s="4">
        <f>'[1]功能-采集'!BV157</f>
        <v>2576696700405.7505</v>
      </c>
      <c r="V157" s="4">
        <f>'[1]功能-采集'!BW157</f>
        <v>3273155494863.2744</v>
      </c>
      <c r="X157" s="8">
        <v>153</v>
      </c>
      <c r="Y157" s="4">
        <f>求节点(节奏总纲!P$4:P$113,R$5:R$104,$X157)-求节点(节奏总纲!P$4:P$113,R$5:R$104,$X156)</f>
        <v>15673384.56183219</v>
      </c>
      <c r="Z157" s="4">
        <f>求节点(节奏总纲!Q$4:Q$113,S$5:S$104,$X157)-求节点(节奏总纲!Q$4:Q$113,S$5:S$104,$X156)</f>
        <v>17499938.722409725</v>
      </c>
      <c r="AA157" s="4">
        <f>求节点(节奏总纲!R$4:R$113,T$5:T$104,$X157)-求节点(节奏总纲!R$4:R$113,T$5:T$104,$X156)</f>
        <v>20364105.906038284</v>
      </c>
      <c r="AB157" s="4">
        <f>求节点(节奏总纲!S$4:S$113,U$5:U$104,$X157)-求节点(节奏总纲!S$4:S$113,U$5:U$104,$X156)</f>
        <v>26663631.441867352</v>
      </c>
      <c r="AC157" s="4">
        <f>求节点(节奏总纲!T$4:T$113,V$5:V$104,$X157)-求节点(节奏总纲!T$4:T$113,V$5:V$104,$X156)</f>
        <v>56486808</v>
      </c>
      <c r="AF157" s="20">
        <v>153</v>
      </c>
      <c r="AG157" s="4">
        <f>'[1]功能-采集'!BX157</f>
        <v>1253582283551.8843</v>
      </c>
      <c r="AH157" s="4">
        <f>'[1]功能-采集'!BY157</f>
        <v>1095241573552.0629</v>
      </c>
      <c r="AI157" s="4">
        <f>'[1]功能-采集'!BZ157</f>
        <v>923222643049.3811</v>
      </c>
      <c r="AJ157" s="4">
        <f>'[1]功能-采集'!CA157</f>
        <v>892081065517.45947</v>
      </c>
      <c r="AK157" s="4">
        <f>'[1]功能-采集'!CB157</f>
        <v>1134533755048.2283</v>
      </c>
      <c r="AM157" s="8">
        <v>153</v>
      </c>
      <c r="AN157" s="4">
        <f>求节点(节奏总纲!P$4:P$113,AG$5:AG$104,$AM157)-求节点(节奏总纲!P$4:P$113,AG$5:AG$104,$AM156)</f>
        <v>3528543.5811328292</v>
      </c>
      <c r="AO157" s="4">
        <f>求节点(节奏总纲!Q$4:Q$113,AH$5:AH$104,$AM157)-求节点(节奏总纲!Q$4:Q$113,AH$5:AH$104,$AM156)</f>
        <v>3868688.0192095637</v>
      </c>
      <c r="AP157" s="4">
        <f>求节点(节奏总纲!R$4:R$113,AI$5:AI$104,$AM157)-求节点(节奏总纲!R$4:R$113,AI$5:AI$104,$AM156)</f>
        <v>4697741.9597765207</v>
      </c>
      <c r="AQ157" s="4">
        <f>求节点(节奏总纲!S$4:S$113,AJ$5:AJ$104,$AM157)-求节点(节奏总纲!S$4:S$113,AJ$5:AJ$104,$AM156)</f>
        <v>7259520.1577789783</v>
      </c>
      <c r="AR157" s="4">
        <f>求节点(节奏总纲!T$4:T$113,AK$5:AK$104,$AM157)-求节点(节奏总纲!T$4:T$113,AK$5:AK$104,$AM156)</f>
        <v>16772357.512372732</v>
      </c>
      <c r="AV157" s="3">
        <v>152</v>
      </c>
      <c r="AW157" s="3">
        <f>'[1]功能-行军令'!S155/节奏总纲!W155</f>
        <v>46.000000000000021</v>
      </c>
      <c r="AX157" s="3">
        <f>'[1]功能-行军令'!T155/节奏总纲!X155</f>
        <v>66.999999999999972</v>
      </c>
      <c r="AY157" s="3">
        <f>'[1]功能-行军令'!U155/节奏总纲!Y155</f>
        <v>91.000000000000014</v>
      </c>
      <c r="AZ157" s="3">
        <f>'[1]功能-行军令'!V155/节奏总纲!Z155</f>
        <v>103.00000000000006</v>
      </c>
      <c r="BA157" s="3">
        <f>'[1]功能-行军令'!W155/节奏总纲!AA155</f>
        <v>103.00000000000001</v>
      </c>
    </row>
    <row r="158" spans="2:53" x14ac:dyDescent="0.15">
      <c r="B158" s="8">
        <v>154</v>
      </c>
      <c r="C158" s="8">
        <f>[1]服务器生态!W175</f>
        <v>140.53027223249998</v>
      </c>
      <c r="D158" s="8">
        <f>[1]服务器生态!X175</f>
        <v>138.5641352462456</v>
      </c>
      <c r="E158" s="8">
        <f>[1]服务器生态!Y175</f>
        <v>11.311030641254401</v>
      </c>
      <c r="F158" s="8">
        <f>[1]服务器生态!Z175</f>
        <v>2.0123122800000006</v>
      </c>
      <c r="G158" s="8">
        <f>[1]服务器生态!AA175</f>
        <v>0.58224959999999992</v>
      </c>
      <c r="H158" s="8">
        <f>[1]服务器生态!AC175</f>
        <v>0.47962550249999997</v>
      </c>
      <c r="I158" s="8">
        <f>[1]服务器生态!AD175</f>
        <v>0.47291513735919999</v>
      </c>
      <c r="J158" s="8">
        <f>[1]服务器生态!AE175</f>
        <v>3.8604200140800002E-2</v>
      </c>
      <c r="K158" s="8">
        <f>[1]服务器生态!AF175</f>
        <v>6.8679600000000019E-3</v>
      </c>
      <c r="L158" s="8">
        <f>[1]服务器生态!AG175</f>
        <v>1.9871999999999997E-3</v>
      </c>
      <c r="M158" s="8">
        <f>[2]基础信息!$M157</f>
        <v>100</v>
      </c>
      <c r="N158" s="8">
        <f>[1]服务器生态!$P156</f>
        <v>1</v>
      </c>
      <c r="Q158" s="20">
        <v>154</v>
      </c>
      <c r="R158" s="4">
        <f>'[1]功能-采集'!BS158</f>
        <v>3901620333955.2974</v>
      </c>
      <c r="S158" s="4">
        <f>'[1]功能-采集'!BT158</f>
        <v>3421814921139.7705</v>
      </c>
      <c r="T158" s="4">
        <f>'[1]功能-采集'!BU158</f>
        <v>3313043221749.1777</v>
      </c>
      <c r="U158" s="4">
        <f>'[1]功能-采集'!BV158</f>
        <v>3671601529391.6025</v>
      </c>
      <c r="V158" s="4">
        <f>'[1]功能-采集'!BW158</f>
        <v>4643371791398.4219</v>
      </c>
      <c r="X158" s="8">
        <v>154</v>
      </c>
      <c r="Y158" s="4">
        <f>求节点(节奏总纲!P$4:P$113,R$5:R$104,$X158)-求节点(节奏总纲!P$4:P$113,R$5:R$104,$X157)</f>
        <v>15673384.56183219</v>
      </c>
      <c r="Z158" s="4">
        <f>求节点(节奏总纲!Q$4:Q$113,S$5:S$104,$X158)-求节点(节奏总纲!Q$4:Q$113,S$5:S$104,$X157)</f>
        <v>17499938.722409487</v>
      </c>
      <c r="AA158" s="4">
        <f>求节点(节奏总纲!R$4:R$113,T$5:T$104,$X158)-求节点(节奏总纲!R$4:R$113,T$5:T$104,$X157)</f>
        <v>20364105.906038284</v>
      </c>
      <c r="AB158" s="4">
        <f>求节点(节奏总纲!S$4:S$113,U$5:U$104,$X158)-求节点(节奏总纲!S$4:S$113,U$5:U$104,$X157)</f>
        <v>26663631.441867352</v>
      </c>
      <c r="AC158" s="4">
        <f>求节点(节奏总纲!T$4:T$113,V$5:V$104,$X158)-求节点(节奏总纲!T$4:T$113,V$5:V$104,$X157)</f>
        <v>56486808</v>
      </c>
      <c r="AF158" s="20">
        <v>154</v>
      </c>
      <c r="AG158" s="4">
        <f>'[1]功能-采集'!BX158</f>
        <v>1347776287889.0261</v>
      </c>
      <c r="AH158" s="4">
        <f>'[1]功能-采集'!BY158</f>
        <v>1183172536373.0732</v>
      </c>
      <c r="AI158" s="4">
        <f>'[1]功能-采集'!BZ158</f>
        <v>1146739750108.0269</v>
      </c>
      <c r="AJ158" s="4">
        <f>'[1]功能-采集'!CA158</f>
        <v>1272049039284.7666</v>
      </c>
      <c r="AK158" s="4">
        <f>'[1]功能-采集'!CB158</f>
        <v>1610070781261.5564</v>
      </c>
      <c r="AM158" s="8">
        <v>154</v>
      </c>
      <c r="AN158" s="4">
        <f>求节点(节奏总纲!P$4:P$113,AG$5:AG$104,$AM158)-求节点(节奏总纲!P$4:P$113,AG$5:AG$104,$AM157)</f>
        <v>3528543.5811328292</v>
      </c>
      <c r="AO158" s="4">
        <f>求节点(节奏总纲!Q$4:Q$113,AH$5:AH$104,$AM158)-求节点(节奏总纲!Q$4:Q$113,AH$5:AH$104,$AM157)</f>
        <v>3868688.0192095041</v>
      </c>
      <c r="AP158" s="4">
        <f>求节点(节奏总纲!R$4:R$113,AI$5:AI$104,$AM158)-求节点(节奏总纲!R$4:R$113,AI$5:AI$104,$AM157)</f>
        <v>4697741.9597765207</v>
      </c>
      <c r="AQ158" s="4">
        <f>求节点(节奏总纲!S$4:S$113,AJ$5:AJ$104,$AM158)-求节点(节奏总纲!S$4:S$113,AJ$5:AJ$104,$AM157)</f>
        <v>7259520.1577790976</v>
      </c>
      <c r="AR158" s="4">
        <f>求节点(节奏总纲!T$4:T$113,AK$5:AK$104,$AM158)-求节点(节奏总纲!T$4:T$113,AK$5:AK$104,$AM157)</f>
        <v>16772357.512372494</v>
      </c>
      <c r="AV158" s="3">
        <v>153</v>
      </c>
      <c r="AW158" s="3">
        <f>'[1]功能-行军令'!S156/节奏总纲!W156</f>
        <v>46.000000000000007</v>
      </c>
      <c r="AX158" s="3">
        <f>'[1]功能-行军令'!T156/节奏总纲!X156</f>
        <v>67.000000000000014</v>
      </c>
      <c r="AY158" s="3">
        <f>'[1]功能-行军令'!U156/节奏总纲!Y156</f>
        <v>90.999999999999986</v>
      </c>
      <c r="AZ158" s="3">
        <f>'[1]功能-行军令'!V156/节奏总纲!Z156</f>
        <v>102.99999999999999</v>
      </c>
      <c r="BA158" s="3">
        <f>'[1]功能-行军令'!W156/节奏总纲!AA156</f>
        <v>102.99999999999999</v>
      </c>
    </row>
    <row r="159" spans="2:53" x14ac:dyDescent="0.15">
      <c r="B159" s="8">
        <v>155</v>
      </c>
      <c r="C159" s="8">
        <f>[1]服务器生态!W176</f>
        <v>139.690927603125</v>
      </c>
      <c r="D159" s="8">
        <f>[1]服务器生态!X176</f>
        <v>137.73653375586699</v>
      </c>
      <c r="E159" s="8">
        <f>[1]服务器生态!Y176</f>
        <v>11.243473291008</v>
      </c>
      <c r="F159" s="8">
        <f>[1]服务器生态!Z176</f>
        <v>2.0002933500000006</v>
      </c>
      <c r="G159" s="8">
        <f>[1]服务器生态!AA176</f>
        <v>0.57877199999999995</v>
      </c>
      <c r="H159" s="8">
        <f>[1]服务器生态!AC176</f>
        <v>0.47962550249999997</v>
      </c>
      <c r="I159" s="8">
        <f>[1]服务器生态!AD176</f>
        <v>0.47291513735919999</v>
      </c>
      <c r="J159" s="8">
        <f>[1]服务器生态!AE176</f>
        <v>3.8604200140800002E-2</v>
      </c>
      <c r="K159" s="8">
        <f>[1]服务器生态!AF176</f>
        <v>6.8679600000000019E-3</v>
      </c>
      <c r="L159" s="8">
        <f>[1]服务器生态!AG176</f>
        <v>1.9871999999999997E-3</v>
      </c>
      <c r="M159" s="8">
        <f>[2]基础信息!$M158</f>
        <v>100</v>
      </c>
      <c r="N159" s="8">
        <f>[1]服务器生态!$P157</f>
        <v>1</v>
      </c>
      <c r="Q159" s="20">
        <v>155</v>
      </c>
      <c r="R159" s="4">
        <f>'[1]功能-采集'!BS159</f>
        <v>4192554233682.2427</v>
      </c>
      <c r="S159" s="4">
        <f>'[1]功能-采集'!BT159</f>
        <v>4105153937039.2305</v>
      </c>
      <c r="T159" s="4">
        <f>'[1]功能-采集'!BU159</f>
        <v>4367995641863.9531</v>
      </c>
      <c r="U159" s="4">
        <f>'[1]功能-采集'!BV159</f>
        <v>4798822435685.5283</v>
      </c>
      <c r="V159" s="4">
        <f>'[1]功能-采集'!BW159</f>
        <v>6073170079062.29</v>
      </c>
      <c r="X159" s="8">
        <v>155</v>
      </c>
      <c r="Y159" s="4">
        <f>求节点(节奏总纲!P$4:P$113,R$5:R$104,$X159)-求节点(节奏总纲!P$4:P$113,R$5:R$104,$X158)</f>
        <v>15673384.56183219</v>
      </c>
      <c r="Z159" s="4">
        <f>求节点(节奏总纲!Q$4:Q$113,S$5:S$104,$X159)-求节点(节奏总纲!Q$4:Q$113,S$5:S$104,$X158)</f>
        <v>17499938.722409487</v>
      </c>
      <c r="AA159" s="4">
        <f>求节点(节奏总纲!R$4:R$113,T$5:T$104,$X159)-求节点(节奏总纲!R$4:R$113,T$5:T$104,$X158)</f>
        <v>20364105.906038284</v>
      </c>
      <c r="AB159" s="4">
        <f>求节点(节奏总纲!S$4:S$113,U$5:U$104,$X159)-求节点(节奏总纲!S$4:S$113,U$5:U$104,$X158)</f>
        <v>26663631.441867352</v>
      </c>
      <c r="AC159" s="4">
        <f>求节点(节奏总纲!T$4:T$113,V$5:V$104,$X159)-求节点(节奏总纲!T$4:T$113,V$5:V$104,$X158)</f>
        <v>56486808</v>
      </c>
      <c r="AF159" s="20">
        <v>155</v>
      </c>
      <c r="AG159" s="4">
        <f>'[1]功能-采集'!BX159</f>
        <v>1448730922067.6057</v>
      </c>
      <c r="AH159" s="4">
        <f>'[1]功能-采集'!BY159</f>
        <v>1420296122740.1594</v>
      </c>
      <c r="AI159" s="4">
        <f>'[1]功能-采集'!BZ159</f>
        <v>1512826853557.8037</v>
      </c>
      <c r="AJ159" s="4">
        <f>'[1]功能-采集'!CA159</f>
        <v>1663231754360.8958</v>
      </c>
      <c r="AK159" s="4">
        <f>'[1]功能-采集'!CB159</f>
        <v>2106285887971.2754</v>
      </c>
      <c r="AM159" s="8">
        <v>155</v>
      </c>
      <c r="AN159" s="4">
        <f>求节点(节奏总纲!P$4:P$113,AG$5:AG$104,$AM159)-求节点(节奏总纲!P$4:P$113,AG$5:AG$104,$AM158)</f>
        <v>3528543.5811327696</v>
      </c>
      <c r="AO159" s="4">
        <f>求节点(节奏总纲!Q$4:Q$113,AH$5:AH$104,$AM159)-求节点(节奏总纲!Q$4:Q$113,AH$5:AH$104,$AM158)</f>
        <v>3868688.0192095041</v>
      </c>
      <c r="AP159" s="4">
        <f>求节点(节奏总纲!R$4:R$113,AI$5:AI$104,$AM159)-求节点(节奏总纲!R$4:R$113,AI$5:AI$104,$AM158)</f>
        <v>4697741.9597764611</v>
      </c>
      <c r="AQ159" s="4">
        <f>求节点(节奏总纲!S$4:S$113,AJ$5:AJ$104,$AM159)-求节点(节奏总纲!S$4:S$113,AJ$5:AJ$104,$AM158)</f>
        <v>7259520.1577789783</v>
      </c>
      <c r="AR159" s="4">
        <f>求节点(节奏总纲!T$4:T$113,AK$5:AK$104,$AM159)-求节点(节奏总纲!T$4:T$113,AK$5:AK$104,$AM158)</f>
        <v>16772357.512372494</v>
      </c>
      <c r="AV159" s="3">
        <v>154</v>
      </c>
      <c r="AW159" s="3">
        <f>'[1]功能-行军令'!S157/节奏总纲!W157</f>
        <v>45.999999999999957</v>
      </c>
      <c r="AX159" s="3">
        <f>'[1]功能-行军令'!T157/节奏总纲!X157</f>
        <v>67.000000000000028</v>
      </c>
      <c r="AY159" s="3">
        <f>'[1]功能-行军令'!U157/节奏总纲!Y157</f>
        <v>91.000000000000043</v>
      </c>
      <c r="AZ159" s="3">
        <f>'[1]功能-行军令'!V157/节奏总纲!Z157</f>
        <v>103</v>
      </c>
      <c r="BA159" s="3">
        <f>'[1]功能-行军令'!W157/节奏总纲!AA157</f>
        <v>103</v>
      </c>
    </row>
    <row r="160" spans="2:53" x14ac:dyDescent="0.15">
      <c r="B160" s="8">
        <v>156</v>
      </c>
      <c r="C160" s="8">
        <f>[1]服务器生态!W177</f>
        <v>138.85158297375</v>
      </c>
      <c r="D160" s="8">
        <f>[1]服务器生态!X177</f>
        <v>136.9089322654884</v>
      </c>
      <c r="E160" s="8">
        <f>[1]服务器生态!Y177</f>
        <v>11.1759159407616</v>
      </c>
      <c r="F160" s="8">
        <f>[1]服务器生态!Z177</f>
        <v>1.9882744200000007</v>
      </c>
      <c r="G160" s="8">
        <f>[1]服务器生态!AA177</f>
        <v>0.57529439999999987</v>
      </c>
      <c r="H160" s="8">
        <f>[1]服务器生态!AC177</f>
        <v>0.47962550249999997</v>
      </c>
      <c r="I160" s="8">
        <f>[1]服务器生态!AD177</f>
        <v>0.47291513735919999</v>
      </c>
      <c r="J160" s="8">
        <f>[1]服务器生态!AE177</f>
        <v>3.8604200140800002E-2</v>
      </c>
      <c r="K160" s="8">
        <f>[1]服务器生态!AF177</f>
        <v>6.8679600000000019E-3</v>
      </c>
      <c r="L160" s="8">
        <f>[1]服务器生态!AG177</f>
        <v>1.9871999999999997E-3</v>
      </c>
      <c r="M160" s="8">
        <f>[2]基础信息!$M159</f>
        <v>100</v>
      </c>
      <c r="N160" s="8">
        <f>[1]服务器生态!$P158</f>
        <v>1</v>
      </c>
      <c r="Q160" s="20">
        <v>156</v>
      </c>
      <c r="R160" s="4">
        <f>'[1]功能-采集'!BS160</f>
        <v>4504369466761.7695</v>
      </c>
      <c r="S160" s="4">
        <f>'[1]功能-采集'!BT160</f>
        <v>4642066933980.4414</v>
      </c>
      <c r="T160" s="4">
        <f>'[1]功能-采集'!BU160</f>
        <v>4948776137238.0635</v>
      </c>
      <c r="U160" s="4">
        <f>'[1]功能-采集'!BV160</f>
        <v>5432482233620.541</v>
      </c>
      <c r="V160" s="4">
        <f>'[1]功能-采集'!BW160</f>
        <v>6867536053474.0361</v>
      </c>
      <c r="X160" s="8">
        <v>156</v>
      </c>
      <c r="Y160" s="4">
        <f>求节点(节奏总纲!P$4:P$113,R$5:R$104,$X160)-求节点(节奏总纲!P$4:P$113,R$5:R$104,$X159)</f>
        <v>15673384.56183219</v>
      </c>
      <c r="Z160" s="4">
        <f>求节点(节奏总纲!Q$4:Q$113,S$5:S$104,$X160)-求节点(节奏总纲!Q$4:Q$113,S$5:S$104,$X159)</f>
        <v>17622352.904357433</v>
      </c>
      <c r="AA160" s="4">
        <f>求节点(节奏总纲!R$4:R$113,T$5:T$104,$X160)-求节点(节奏总纲!R$4:R$113,T$5:T$104,$X159)</f>
        <v>20364105.906038284</v>
      </c>
      <c r="AB160" s="4">
        <f>求节点(节奏总纲!S$4:S$113,U$5:U$104,$X160)-求节点(节奏总纲!S$4:S$113,U$5:U$104,$X159)</f>
        <v>26663631.441867352</v>
      </c>
      <c r="AC160" s="4">
        <f>求节点(节奏总纲!T$4:T$113,V$5:V$104,$X160)-求节点(节奏总纲!T$4:T$113,V$5:V$104,$X159)</f>
        <v>56486808</v>
      </c>
      <c r="AF160" s="20">
        <v>156</v>
      </c>
      <c r="AG160" s="4">
        <f>'[1]功能-采集'!BX160</f>
        <v>1556931419900.2639</v>
      </c>
      <c r="AH160" s="4">
        <f>'[1]功能-采集'!BY160</f>
        <v>1606608820302.4658</v>
      </c>
      <c r="AI160" s="4">
        <f>'[1]功能-采集'!BZ160</f>
        <v>1714367932792.9248</v>
      </c>
      <c r="AJ160" s="4">
        <f>'[1]功能-采集'!CA160</f>
        <v>1883132537611.7832</v>
      </c>
      <c r="AK160" s="4">
        <f>'[1]功能-采集'!CB160</f>
        <v>2381972605573.4727</v>
      </c>
      <c r="AM160" s="8">
        <v>156</v>
      </c>
      <c r="AN160" s="4">
        <f>求节点(节奏总纲!P$4:P$113,AG$5:AG$104,$AM160)-求节点(节奏总纲!P$4:P$113,AG$5:AG$104,$AM159)</f>
        <v>3528543.5811328292</v>
      </c>
      <c r="AO160" s="4">
        <f>求节点(节奏总纲!Q$4:Q$113,AH$5:AH$104,$AM160)-求节点(节奏总纲!Q$4:Q$113,AH$5:AH$104,$AM159)</f>
        <v>3894581.3549268842</v>
      </c>
      <c r="AP160" s="4">
        <f>求节点(节奏总纲!R$4:R$113,AI$5:AI$104,$AM160)-求节点(节奏总纲!R$4:R$113,AI$5:AI$104,$AM159)</f>
        <v>4697741.9597765207</v>
      </c>
      <c r="AQ160" s="4">
        <f>求节点(节奏总纲!S$4:S$113,AJ$5:AJ$104,$AM160)-求节点(节奏总纲!S$4:S$113,AJ$5:AJ$104,$AM159)</f>
        <v>7259520.1577789783</v>
      </c>
      <c r="AR160" s="4">
        <f>求节点(节奏总纲!T$4:T$113,AK$5:AK$104,$AM160)-求节点(节奏总纲!T$4:T$113,AK$5:AK$104,$AM159)</f>
        <v>16772357.512372732</v>
      </c>
      <c r="AV160" s="3">
        <v>155</v>
      </c>
      <c r="AW160" s="3">
        <f>'[1]功能-行军令'!S158/节奏总纲!W158</f>
        <v>46.000000000000107</v>
      </c>
      <c r="AX160" s="3">
        <f>'[1]功能-行军令'!T158/节奏总纲!X158</f>
        <v>66.999999999999986</v>
      </c>
      <c r="AY160" s="3">
        <f>'[1]功能-行军令'!U158/节奏总纲!Y158</f>
        <v>90.999999999999986</v>
      </c>
      <c r="AZ160" s="3">
        <f>'[1]功能-行军令'!V158/节奏总纲!Z158</f>
        <v>102.99999999999999</v>
      </c>
      <c r="BA160" s="3">
        <f>'[1]功能-行军令'!W158/节奏总纲!AA158</f>
        <v>102.99999999999997</v>
      </c>
    </row>
    <row r="161" spans="2:53" x14ac:dyDescent="0.15">
      <c r="B161" s="8">
        <v>157</v>
      </c>
      <c r="C161" s="8">
        <f>[1]服务器生态!W178</f>
        <v>138.01223834437499</v>
      </c>
      <c r="D161" s="8">
        <f>[1]服务器生态!X178</f>
        <v>136.08133077510979</v>
      </c>
      <c r="E161" s="8">
        <f>[1]服务器生态!Y178</f>
        <v>11.1083585905152</v>
      </c>
      <c r="F161" s="8">
        <f>[1]服务器生态!Z178</f>
        <v>1.9762554900000007</v>
      </c>
      <c r="G161" s="8">
        <f>[1]服务器生态!AA178</f>
        <v>0.5718167999999999</v>
      </c>
      <c r="H161" s="8">
        <f>[1]服务器生态!AC178</f>
        <v>0.47962550249999997</v>
      </c>
      <c r="I161" s="8">
        <f>[1]服务器生态!AD178</f>
        <v>0.47291513735919999</v>
      </c>
      <c r="J161" s="8">
        <f>[1]服务器生态!AE178</f>
        <v>3.8604200140800002E-2</v>
      </c>
      <c r="K161" s="8">
        <f>[1]服务器生态!AF178</f>
        <v>6.8679600000000019E-3</v>
      </c>
      <c r="L161" s="8">
        <f>[1]服务器生态!AG178</f>
        <v>1.9871999999999997E-3</v>
      </c>
      <c r="M161" s="8">
        <f>[2]基础信息!$M160</f>
        <v>100</v>
      </c>
      <c r="N161" s="8">
        <f>[1]服务器生态!$P159</f>
        <v>1</v>
      </c>
      <c r="Q161" s="20">
        <v>157</v>
      </c>
      <c r="R161" s="4">
        <f>'[1]功能-采集'!BS161</f>
        <v>4838564758790.9746</v>
      </c>
      <c r="S161" s="4">
        <f>'[1]功能-采集'!BT161</f>
        <v>4984616068822.6875</v>
      </c>
      <c r="T161" s="4">
        <f>'[1]功能-采集'!BU161</f>
        <v>5311823953716.0381</v>
      </c>
      <c r="U161" s="4">
        <f>'[1]功能-采集'!BV161</f>
        <v>5828585077745.833</v>
      </c>
      <c r="V161" s="4">
        <f>'[1]功能-采集'!BW161</f>
        <v>7342724220093.7256</v>
      </c>
      <c r="X161" s="8">
        <v>157</v>
      </c>
      <c r="Y161" s="4">
        <f>求节点(节奏总纲!P$4:P$113,R$5:R$104,$X161)-求节点(节奏总纲!P$4:P$113,R$5:R$104,$X160)</f>
        <v>15856754.216626883</v>
      </c>
      <c r="Z161" s="4">
        <f>求节点(节奏总纲!Q$4:Q$113,S$5:S$104,$X161)-求节点(节奏总纲!Q$4:Q$113,S$5:S$104,$X160)</f>
        <v>17995000.521348715</v>
      </c>
      <c r="AA161" s="4">
        <f>求节点(节奏总纲!R$4:R$113,T$5:T$104,$X161)-求节点(节奏总纲!R$4:R$113,T$5:T$104,$X160)</f>
        <v>20364105.906038284</v>
      </c>
      <c r="AB161" s="4">
        <f>求节点(节奏总纲!S$4:S$113,U$5:U$104,$X161)-求节点(节奏总纲!S$4:S$113,U$5:U$104,$X160)</f>
        <v>26663631.441867352</v>
      </c>
      <c r="AC161" s="4">
        <f>求节点(节奏总纲!T$4:T$113,V$5:V$104,$X161)-求节点(节奏总纲!T$4:T$113,V$5:V$104,$X160)</f>
        <v>56486808</v>
      </c>
      <c r="AF161" s="20">
        <v>157</v>
      </c>
      <c r="AG161" s="4">
        <f>'[1]功能-采集'!BX161</f>
        <v>1672897842110.5225</v>
      </c>
      <c r="AH161" s="4">
        <f>'[1]功能-采集'!BY161</f>
        <v>1725475850386.823</v>
      </c>
      <c r="AI161" s="4">
        <f>'[1]功能-采集'!BZ161</f>
        <v>1840351930757.2388</v>
      </c>
      <c r="AJ161" s="4">
        <f>'[1]功能-采集'!CA161</f>
        <v>2020593247530.4343</v>
      </c>
      <c r="AK161" s="4">
        <f>'[1]功能-采集'!CB161</f>
        <v>2546887858893.3301</v>
      </c>
      <c r="AM161" s="8">
        <v>157</v>
      </c>
      <c r="AN161" s="4">
        <f>求节点(节奏总纲!P$4:P$113,AG$5:AG$104,$AM161)-求节点(节奏总纲!P$4:P$113,AG$5:AG$104,$AM160)</f>
        <v>3561961.0474623442</v>
      </c>
      <c r="AO161" s="4">
        <f>求节点(节奏总纲!Q$4:Q$113,AH$5:AH$104,$AM161)-求节点(节奏总纲!Q$4:Q$113,AH$5:AH$104,$AM160)</f>
        <v>3973404.6554422975</v>
      </c>
      <c r="AP161" s="4">
        <f>求节点(节奏总纲!R$4:R$113,AI$5:AI$104,$AM161)-求节点(节奏总纲!R$4:R$113,AI$5:AI$104,$AM160)</f>
        <v>4697741.9597764611</v>
      </c>
      <c r="AQ161" s="4">
        <f>求节点(节奏总纲!S$4:S$113,AJ$5:AJ$104,$AM161)-求节点(节奏总纲!S$4:S$113,AJ$5:AJ$104,$AM160)</f>
        <v>7259520.1577790976</v>
      </c>
      <c r="AR161" s="4">
        <f>求节点(节奏总纲!T$4:T$113,AK$5:AK$104,$AM161)-求节点(节奏总纲!T$4:T$113,AK$5:AK$104,$AM160)</f>
        <v>16772357.512372494</v>
      </c>
      <c r="AV161" s="3">
        <v>156</v>
      </c>
      <c r="AW161" s="3">
        <f>'[1]功能-行军令'!S159/节奏总纲!W159</f>
        <v>45.999999999999972</v>
      </c>
      <c r="AX161" s="3">
        <f>'[1]功能-行军令'!T159/节奏总纲!X159</f>
        <v>66.999999999999986</v>
      </c>
      <c r="AY161" s="3">
        <f>'[1]功能-行军令'!U159/节奏总纲!Y159</f>
        <v>91.000000000000057</v>
      </c>
      <c r="AZ161" s="3">
        <f>'[1]功能-行军令'!V159/节奏总纲!Z159</f>
        <v>102.99999999999999</v>
      </c>
      <c r="BA161" s="3">
        <f>'[1]功能-行军令'!W159/节奏总纲!AA159</f>
        <v>103.00000000000007</v>
      </c>
    </row>
    <row r="162" spans="2:53" x14ac:dyDescent="0.15">
      <c r="B162" s="8">
        <v>158</v>
      </c>
      <c r="C162" s="8">
        <f>[1]服务器生态!W179</f>
        <v>137.17289371499996</v>
      </c>
      <c r="D162" s="8">
        <f>[1]服务器生态!X179</f>
        <v>135.25372928473118</v>
      </c>
      <c r="E162" s="8">
        <f>[1]服务器生态!Y179</f>
        <v>11.040801240268799</v>
      </c>
      <c r="F162" s="8">
        <f>[1]服务器生态!Z179</f>
        <v>1.9642365600000002</v>
      </c>
      <c r="G162" s="8">
        <f>[1]服务器生态!AA179</f>
        <v>0.56833919999999982</v>
      </c>
      <c r="H162" s="8">
        <f>[1]服务器生态!AC179</f>
        <v>0.47962550249999997</v>
      </c>
      <c r="I162" s="8">
        <f>[1]服务器生态!AD179</f>
        <v>0.47291513735919999</v>
      </c>
      <c r="J162" s="8">
        <f>[1]服务器生态!AE179</f>
        <v>3.8604200140800002E-2</v>
      </c>
      <c r="K162" s="8">
        <f>[1]服务器生态!AF179</f>
        <v>6.8679600000000019E-3</v>
      </c>
      <c r="L162" s="8">
        <f>[1]服务器生态!AG179</f>
        <v>1.9871999999999997E-3</v>
      </c>
      <c r="M162" s="8">
        <f>[2]基础信息!$M161</f>
        <v>100</v>
      </c>
      <c r="N162" s="8">
        <f>[1]服务器生态!$P160</f>
        <v>1</v>
      </c>
      <c r="Q162" s="20">
        <v>158</v>
      </c>
      <c r="R162" s="4">
        <f>'[1]功能-采集'!BS162</f>
        <v>5196746404092.4531</v>
      </c>
      <c r="S162" s="4">
        <f>'[1]功能-采集'!BT162</f>
        <v>5351751141161.3828</v>
      </c>
      <c r="T162" s="4">
        <f>'[1]功能-采集'!BU162</f>
        <v>5700928969048.8877</v>
      </c>
      <c r="U162" s="4">
        <f>'[1]功能-采集'!BV162</f>
        <v>6253117594514.4814</v>
      </c>
      <c r="V162" s="4">
        <f>'[1]功能-采集'!BW162</f>
        <v>7874004526368.6367</v>
      </c>
      <c r="X162" s="8">
        <v>158</v>
      </c>
      <c r="Y162" s="4">
        <f>求节点(节奏总纲!P$4:P$113,R$5:R$104,$X162)-求节点(节奏总纲!P$4:P$113,R$5:R$104,$X161)</f>
        <v>16116825.825303793</v>
      </c>
      <c r="Z162" s="4">
        <f>求节点(节奏总纲!Q$4:Q$113,S$5:S$104,$X162)-求节点(节奏总纲!Q$4:Q$113,S$5:S$104,$X161)</f>
        <v>17995000.521348953</v>
      </c>
      <c r="AA162" s="4">
        <f>求节点(节奏总纲!R$4:R$113,T$5:T$104,$X162)-求节点(节奏总纲!R$4:R$113,T$5:T$104,$X161)</f>
        <v>20759308.420338631</v>
      </c>
      <c r="AB162" s="4">
        <f>求节点(节奏总纲!S$4:S$113,U$5:U$104,$X162)-求节点(节奏总纲!S$4:S$113,U$5:U$104,$X161)</f>
        <v>26663631.441867352</v>
      </c>
      <c r="AC162" s="4">
        <f>求节点(节奏总纲!T$4:T$113,V$5:V$104,$X162)-求节点(节奏总纲!T$4:T$113,V$5:V$104,$X161)</f>
        <v>59348589.00098896</v>
      </c>
      <c r="AF162" s="20">
        <v>158</v>
      </c>
      <c r="AG162" s="4">
        <f>'[1]功能-采集'!BX162</f>
        <v>1797187575980.7605</v>
      </c>
      <c r="AH162" s="4">
        <f>'[1]功能-采集'!BY162</f>
        <v>1852874378801.7434</v>
      </c>
      <c r="AI162" s="4">
        <f>'[1]功能-采集'!BZ162</f>
        <v>1975378236479.6201</v>
      </c>
      <c r="AJ162" s="4">
        <f>'[1]功能-采集'!CA162</f>
        <v>2167919988562.6477</v>
      </c>
      <c r="AK162" s="4">
        <f>'[1]功能-采集'!CB162</f>
        <v>2731270030942.0308</v>
      </c>
      <c r="AM162" s="8">
        <v>158</v>
      </c>
      <c r="AN162" s="4">
        <f>求节点(节奏总纲!P$4:P$113,AG$5:AG$104,$AM162)-求节点(节奏总纲!P$4:P$113,AG$5:AG$104,$AM161)</f>
        <v>3609356.7533436418</v>
      </c>
      <c r="AO162" s="4">
        <f>求节点(节奏总纲!Q$4:Q$113,AH$5:AH$104,$AM162)-求节点(节奏总纲!Q$4:Q$113,AH$5:AH$104,$AM161)</f>
        <v>3973404.6554423571</v>
      </c>
      <c r="AP162" s="4">
        <f>求节点(节奏总纲!R$4:R$113,AI$5:AI$104,$AM162)-求节点(节奏总纲!R$4:R$113,AI$5:AI$104,$AM161)</f>
        <v>4806530.930704236</v>
      </c>
      <c r="AQ162" s="4">
        <f>求节点(节奏总纲!S$4:S$113,AJ$5:AJ$104,$AM162)-求节点(节奏总纲!S$4:S$113,AJ$5:AJ$104,$AM161)</f>
        <v>7259520.1577789783</v>
      </c>
      <c r="AR162" s="4">
        <f>求节点(节奏总纲!T$4:T$113,AK$5:AK$104,$AM162)-求节点(节奏总纲!T$4:T$113,AK$5:AK$104,$AM161)</f>
        <v>17658971.897584915</v>
      </c>
      <c r="AV162" s="3">
        <v>157</v>
      </c>
      <c r="AW162" s="3">
        <f>'[1]功能-行军令'!S160/节奏总纲!W160</f>
        <v>45.999999999999908</v>
      </c>
      <c r="AX162" s="3">
        <f>'[1]功能-行军令'!T160/节奏总纲!X160</f>
        <v>66.999999999999972</v>
      </c>
      <c r="AY162" s="3">
        <f>'[1]功能-行军令'!U160/节奏总纲!Y160</f>
        <v>90.999999999999986</v>
      </c>
      <c r="AZ162" s="3">
        <f>'[1]功能-行军令'!V160/节奏总纲!Z160</f>
        <v>103.00000000000003</v>
      </c>
      <c r="BA162" s="3">
        <f>'[1]功能-行军令'!W160/节奏总纲!AA160</f>
        <v>102.99999999999994</v>
      </c>
    </row>
    <row r="163" spans="2:53" x14ac:dyDescent="0.15">
      <c r="B163" s="8">
        <v>159</v>
      </c>
      <c r="C163" s="8">
        <f>[1]服务器生态!W180</f>
        <v>136.33354908562498</v>
      </c>
      <c r="D163" s="8">
        <f>[1]服务器生态!X180</f>
        <v>134.4261277943526</v>
      </c>
      <c r="E163" s="8">
        <f>[1]服务器生态!Y180</f>
        <v>10.973243890022401</v>
      </c>
      <c r="F163" s="8">
        <f>[1]服务器生态!Z180</f>
        <v>1.9522176300000005</v>
      </c>
      <c r="G163" s="8">
        <f>[1]服务器生态!AA180</f>
        <v>0.56486159999999996</v>
      </c>
      <c r="H163" s="8">
        <f>[1]服务器生态!AC180</f>
        <v>0.47962550249999997</v>
      </c>
      <c r="I163" s="8">
        <f>[1]服务器生态!AD180</f>
        <v>0.47291513735919999</v>
      </c>
      <c r="J163" s="8">
        <f>[1]服务器生态!AE180</f>
        <v>3.8604200140800002E-2</v>
      </c>
      <c r="K163" s="8">
        <f>[1]服务器生态!AF180</f>
        <v>6.8679600000000019E-3</v>
      </c>
      <c r="L163" s="8">
        <f>[1]服务器生态!AG180</f>
        <v>1.9871999999999997E-3</v>
      </c>
      <c r="M163" s="8">
        <f>[2]基础信息!$M162</f>
        <v>100</v>
      </c>
      <c r="N163" s="8">
        <f>[1]服务器生态!$P161</f>
        <v>1</v>
      </c>
      <c r="Q163" s="20">
        <v>159</v>
      </c>
      <c r="R163" s="4">
        <f>'[1]功能-采集'!BS163</f>
        <v>5580635986294.165</v>
      </c>
      <c r="S163" s="4">
        <f>'[1]功能-采集'!BT163</f>
        <v>5745236768860.3398</v>
      </c>
      <c r="T163" s="4">
        <f>'[1]功能-采集'!BU163</f>
        <v>6117961398622.4141</v>
      </c>
      <c r="U163" s="4">
        <f>'[1]功能-采集'!BV163</f>
        <v>6708120279970.8633</v>
      </c>
      <c r="V163" s="4">
        <f>'[1]功能-采集'!BW163</f>
        <v>8443416659802.2412</v>
      </c>
      <c r="X163" s="8">
        <v>159</v>
      </c>
      <c r="Y163" s="4">
        <f>求节点(节奏总纲!P$4:P$113,R$5:R$104,$X163)-求节点(节奏总纲!P$4:P$113,R$5:R$104,$X162)</f>
        <v>16116825.825303793</v>
      </c>
      <c r="Z163" s="4">
        <f>求节点(节奏总纲!Q$4:Q$113,S$5:S$104,$X163)-求节点(节奏总纲!Q$4:Q$113,S$5:S$104,$X162)</f>
        <v>17995000.521348715</v>
      </c>
      <c r="AA163" s="4">
        <f>求节点(节奏总纲!R$4:R$113,T$5:T$104,$X163)-求节点(节奏总纲!R$4:R$113,T$5:T$104,$X162)</f>
        <v>20879263.45079565</v>
      </c>
      <c r="AB163" s="4">
        <f>求节点(节奏总纲!S$4:S$113,U$5:U$104,$X163)-求节点(节奏总纲!S$4:S$113,U$5:U$104,$X162)</f>
        <v>26663631.441866875</v>
      </c>
      <c r="AC163" s="4">
        <f>求节点(节奏总纲!T$4:T$113,V$5:V$104,$X163)-求节点(节奏总纲!T$4:T$113,V$5:V$104,$X162)</f>
        <v>64556352</v>
      </c>
      <c r="AF163" s="20">
        <v>159</v>
      </c>
      <c r="AG163" s="4">
        <f>'[1]功能-采集'!BX163</f>
        <v>1930398014408.5798</v>
      </c>
      <c r="AH163" s="4">
        <f>'[1]功能-采集'!BY163</f>
        <v>1989416740723.0313</v>
      </c>
      <c r="AI163" s="4">
        <f>'[1]功能-采集'!BZ163</f>
        <v>2120095847697.1812</v>
      </c>
      <c r="AJ163" s="4">
        <f>'[1]功能-采集'!CA163</f>
        <v>2325820879922.9312</v>
      </c>
      <c r="AK163" s="4">
        <f>'[1]功能-采集'!CB163</f>
        <v>2928885949908.6299</v>
      </c>
      <c r="AM163" s="8">
        <v>159</v>
      </c>
      <c r="AN163" s="4">
        <f>求节点(节奏总纲!P$4:P$113,AG$5:AG$104,$AM163)-求节点(节奏总纲!P$4:P$113,AG$5:AG$104,$AM162)</f>
        <v>3609356.7533436418</v>
      </c>
      <c r="AO163" s="4">
        <f>求节点(节奏总纲!Q$4:Q$113,AH$5:AH$104,$AM163)-求节点(节奏总纲!Q$4:Q$113,AH$5:AH$104,$AM162)</f>
        <v>3973404.6554422975</v>
      </c>
      <c r="AP163" s="4">
        <f>求节点(节奏总纲!R$4:R$113,AI$5:AI$104,$AM163)-求节点(节奏总纲!R$4:R$113,AI$5:AI$104,$AM162)</f>
        <v>4839551.4299388528</v>
      </c>
      <c r="AQ163" s="4">
        <f>求节点(节奏总纲!S$4:S$113,AJ$5:AJ$104,$AM163)-求节点(节奏总纲!S$4:S$113,AJ$5:AJ$104,$AM162)</f>
        <v>7259520.1577789783</v>
      </c>
      <c r="AR163" s="4">
        <f>求节点(节奏总纲!T$4:T$113,AK$5:AK$104,$AM163)-求节点(节奏总纲!T$4:T$113,AK$5:AK$104,$AM162)</f>
        <v>19272399.895081282</v>
      </c>
      <c r="AV163" s="3">
        <v>158</v>
      </c>
      <c r="AW163" s="3">
        <f>'[1]功能-行军令'!S161/节奏总纲!W161</f>
        <v>46.000000000000064</v>
      </c>
      <c r="AX163" s="3">
        <f>'[1]功能-行军令'!T161/节奏总纲!X161</f>
        <v>67.000000000000014</v>
      </c>
      <c r="AY163" s="3">
        <f>'[1]功能-行军令'!U161/节奏总纲!Y161</f>
        <v>90.999999999999901</v>
      </c>
      <c r="AZ163" s="3">
        <f>'[1]功能-行军令'!V161/节奏总纲!Z161</f>
        <v>103.0000000000001</v>
      </c>
      <c r="BA163" s="3">
        <f>'[1]功能-行军令'!W161/节奏总纲!AA161</f>
        <v>103.0000000000001</v>
      </c>
    </row>
    <row r="164" spans="2:53" x14ac:dyDescent="0.15">
      <c r="B164" s="8">
        <v>160</v>
      </c>
      <c r="C164" s="8">
        <f>[1]服务器生态!W181</f>
        <v>135.49420445625</v>
      </c>
      <c r="D164" s="8">
        <f>[1]服务器生态!X181</f>
        <v>133.59852630397398</v>
      </c>
      <c r="E164" s="8">
        <f>[1]服务器生态!Y181</f>
        <v>10.905686539776001</v>
      </c>
      <c r="F164" s="8">
        <f>[1]服务器生态!Z181</f>
        <v>1.9401987000000005</v>
      </c>
      <c r="G164" s="8">
        <f>[1]服务器生态!AA181</f>
        <v>0.56138399999999988</v>
      </c>
      <c r="H164" s="8">
        <f>[1]服务器生态!AC181</f>
        <v>0.47962550249999997</v>
      </c>
      <c r="I164" s="8">
        <f>[1]服务器生态!AD181</f>
        <v>0.47291513735919999</v>
      </c>
      <c r="J164" s="8">
        <f>[1]服务器生态!AE181</f>
        <v>3.8604200140800002E-2</v>
      </c>
      <c r="K164" s="8">
        <f>[1]服务器生态!AF181</f>
        <v>6.8679600000000019E-3</v>
      </c>
      <c r="L164" s="8">
        <f>[1]服务器生态!AG181</f>
        <v>1.9871999999999997E-3</v>
      </c>
      <c r="M164" s="8">
        <f>[2]基础信息!$M163</f>
        <v>100</v>
      </c>
      <c r="N164" s="8">
        <f>[1]服务器生态!$P162</f>
        <v>1</v>
      </c>
      <c r="Q164" s="20">
        <v>160</v>
      </c>
      <c r="R164" s="4">
        <f>'[1]功能-采集'!BS164</f>
        <v>5992078653042.0977</v>
      </c>
      <c r="S164" s="4">
        <f>'[1]功能-采集'!BT164</f>
        <v>6166964222517.5098</v>
      </c>
      <c r="T164" s="4">
        <f>'[1]功能-采集'!BU164</f>
        <v>6564925689656.3467</v>
      </c>
      <c r="U164" s="4">
        <f>'[1]功能-采集'!BV164</f>
        <v>7195780083625.7529</v>
      </c>
      <c r="V164" s="4">
        <f>'[1]功能-采集'!BW164</f>
        <v>9053697473662.543</v>
      </c>
      <c r="X164" s="8">
        <v>160</v>
      </c>
      <c r="Y164" s="4">
        <f>求节点(节奏总纲!P$4:P$113,R$5:R$104,$X164)-求节点(节奏总纲!P$4:P$113,R$5:R$104,$X163)</f>
        <v>16116825.825303793</v>
      </c>
      <c r="Z164" s="4">
        <f>求节点(节奏总纲!Q$4:Q$113,S$5:S$104,$X164)-求节点(节奏总纲!Q$4:Q$113,S$5:S$104,$X163)</f>
        <v>17995000.521348953</v>
      </c>
      <c r="AA164" s="4">
        <f>求节点(节奏总纲!R$4:R$113,T$5:T$104,$X164)-求节点(节奏总纲!R$4:R$113,T$5:T$104,$X163)</f>
        <v>20879263.450795174</v>
      </c>
      <c r="AB164" s="4">
        <f>求节点(节奏总纲!S$4:S$113,U$5:U$104,$X164)-求节点(节奏总纲!S$4:S$113,U$5:U$104,$X163)</f>
        <v>26663631.441867352</v>
      </c>
      <c r="AC164" s="4">
        <f>求节点(节奏总纲!T$4:T$113,V$5:V$104,$X164)-求节点(节奏总纲!T$4:T$113,V$5:V$104,$X163)</f>
        <v>64556352</v>
      </c>
      <c r="AF164" s="20">
        <v>160</v>
      </c>
      <c r="AG164" s="4">
        <f>'[1]功能-采集'!BX164</f>
        <v>2073169427248.3386</v>
      </c>
      <c r="AH164" s="4">
        <f>'[1]功能-采集'!BY164</f>
        <v>2135759220742.2908</v>
      </c>
      <c r="AI164" s="4">
        <f>'[1]功能-采集'!BZ164</f>
        <v>2275200342961.8047</v>
      </c>
      <c r="AJ164" s="4">
        <f>'[1]功能-采集'!CA164</f>
        <v>2495054864993.7061</v>
      </c>
      <c r="AK164" s="4">
        <f>'[1]功能-采集'!CB164</f>
        <v>3140685447631.7495</v>
      </c>
      <c r="AM164" s="8">
        <v>160</v>
      </c>
      <c r="AN164" s="4">
        <f>求节点(节奏总纲!P$4:P$113,AG$5:AG$104,$AM164)-求节点(节奏总纲!P$4:P$113,AG$5:AG$104,$AM163)</f>
        <v>3609356.7533436418</v>
      </c>
      <c r="AO164" s="4">
        <f>求节点(节奏总纲!Q$4:Q$113,AH$5:AH$104,$AM164)-求节点(节奏总纲!Q$4:Q$113,AH$5:AH$104,$AM163)</f>
        <v>3973404.6554423571</v>
      </c>
      <c r="AP164" s="4">
        <f>求节点(节奏总纲!R$4:R$113,AI$5:AI$104,$AM164)-求节点(节奏总纲!R$4:R$113,AI$5:AI$104,$AM163)</f>
        <v>4839551.4299389124</v>
      </c>
      <c r="AQ164" s="4">
        <f>求节点(节奏总纲!S$4:S$113,AJ$5:AJ$104,$AM164)-求节点(节奏总纲!S$4:S$113,AJ$5:AJ$104,$AM163)</f>
        <v>7259520.1577790976</v>
      </c>
      <c r="AR164" s="4">
        <f>求节点(节奏总纲!T$4:T$113,AK$5:AK$104,$AM164)-求节点(节奏总纲!T$4:T$113,AK$5:AK$104,$AM163)</f>
        <v>19272399.895081282</v>
      </c>
      <c r="AV164" s="3">
        <v>159</v>
      </c>
      <c r="AW164" s="3">
        <f>'[1]功能-行军令'!S162/节奏总纲!W162</f>
        <v>46.000000000000007</v>
      </c>
      <c r="AX164" s="3">
        <f>'[1]功能-行军令'!T162/节奏总纲!X162</f>
        <v>67.000000000000043</v>
      </c>
      <c r="AY164" s="3">
        <f>'[1]功能-行军令'!U162/节奏总纲!Y162</f>
        <v>91.000000000000028</v>
      </c>
      <c r="AZ164" s="3">
        <f>'[1]功能-行军令'!V162/节奏总纲!Z162</f>
        <v>102.99999999999991</v>
      </c>
      <c r="BA164" s="3">
        <f>'[1]功能-行军令'!W162/节奏总纲!AA162</f>
        <v>102.99999999999991</v>
      </c>
    </row>
    <row r="165" spans="2:53" x14ac:dyDescent="0.15">
      <c r="B165" s="8">
        <v>161</v>
      </c>
      <c r="C165" s="8">
        <f>[1]服务器生态!W182</f>
        <v>134.654859826875</v>
      </c>
      <c r="D165" s="8">
        <f>[1]服务器生态!X182</f>
        <v>132.7709248135954</v>
      </c>
      <c r="E165" s="8">
        <f>[1]服务器生态!Y182</f>
        <v>10.838129189529601</v>
      </c>
      <c r="F165" s="8">
        <f>[1]服务器生态!Z182</f>
        <v>1.9281797700000005</v>
      </c>
      <c r="G165" s="8">
        <f>[1]服务器生态!AA182</f>
        <v>0.55790639999999991</v>
      </c>
      <c r="H165" s="8">
        <f>[1]服务器生态!AC182</f>
        <v>0.47962550249999997</v>
      </c>
      <c r="I165" s="8">
        <f>[1]服务器生态!AD182</f>
        <v>0.47291513735919999</v>
      </c>
      <c r="J165" s="8">
        <f>[1]服务器生态!AE182</f>
        <v>3.8604200140800002E-2</v>
      </c>
      <c r="K165" s="8">
        <f>[1]服务器生态!AF182</f>
        <v>6.8679600000000019E-3</v>
      </c>
      <c r="L165" s="8">
        <f>[1]服务器生态!AG182</f>
        <v>1.9871999999999997E-3</v>
      </c>
      <c r="M165" s="8">
        <f>[2]基础信息!$M164</f>
        <v>100</v>
      </c>
      <c r="N165" s="8">
        <f>[1]服务器生态!$P163</f>
        <v>1</v>
      </c>
      <c r="X165" s="8">
        <v>161</v>
      </c>
      <c r="Y165" s="4">
        <f>求节点(节奏总纲!P$4:P$113,R$5:R$104,$X165)-求节点(节奏总纲!P$4:P$113,R$5:R$104,$X164)</f>
        <v>16116825.825303793</v>
      </c>
      <c r="Z165" s="4">
        <f>求节点(节奏总纲!Q$4:Q$113,S$5:S$104,$X165)-求节点(节奏总纲!Q$4:Q$113,S$5:S$104,$X164)</f>
        <v>17995000.521348715</v>
      </c>
      <c r="AA165" s="4">
        <f>求节点(节奏总纲!R$4:R$113,T$5:T$104,$X165)-求节点(节奏总纲!R$4:R$113,T$5:T$104,$X164)</f>
        <v>20879263.45079565</v>
      </c>
      <c r="AB165" s="4">
        <f>求节点(节奏总纲!S$4:S$113,U$5:U$104,$X165)-求节点(节奏总纲!S$4:S$113,U$5:U$104,$X164)</f>
        <v>26663631.441867352</v>
      </c>
      <c r="AC165" s="4">
        <f>求节点(节奏总纲!T$4:T$113,V$5:V$104,$X165)-求节点(节奏总纲!T$4:T$113,V$5:V$104,$X164)</f>
        <v>64556351.999999046</v>
      </c>
      <c r="AM165" s="8">
        <v>161</v>
      </c>
      <c r="AN165" s="4">
        <f>求节点(节奏总纲!P$4:P$113,AG$5:AG$104,$AM165)-求节点(节奏总纲!P$4:P$113,AG$5:AG$104,$AM164)</f>
        <v>3609356.7533436418</v>
      </c>
      <c r="AO165" s="4">
        <f>求节点(节奏总纲!Q$4:Q$113,AH$5:AH$104,$AM165)-求节点(节奏总纲!Q$4:Q$113,AH$5:AH$104,$AM164)</f>
        <v>3973404.6554422975</v>
      </c>
      <c r="AP165" s="4">
        <f>求节点(节奏总纲!R$4:R$113,AI$5:AI$104,$AM165)-求节点(节奏总纲!R$4:R$113,AI$5:AI$104,$AM164)</f>
        <v>4839551.4299388528</v>
      </c>
      <c r="AQ165" s="4">
        <f>求节点(节奏总纲!S$4:S$113,AJ$5:AJ$104,$AM165)-求节点(节奏总纲!S$4:S$113,AJ$5:AJ$104,$AM164)</f>
        <v>7259520.1577789783</v>
      </c>
      <c r="AR165" s="4">
        <f>求节点(节奏总纲!T$4:T$113,AK$5:AK$104,$AM165)-求节点(节奏总纲!T$4:T$113,AK$5:AK$104,$AM164)</f>
        <v>19272399.89508152</v>
      </c>
      <c r="AV165" s="3">
        <v>160</v>
      </c>
      <c r="AW165" s="3">
        <f>'[1]功能-行军令'!S163/节奏总纲!W163</f>
        <v>45.999999999999979</v>
      </c>
      <c r="AX165" s="3">
        <f>'[1]功能-行军令'!T163/节奏总纲!X163</f>
        <v>67</v>
      </c>
      <c r="AY165" s="3">
        <f>'[1]功能-行军令'!U163/节奏总纲!Y163</f>
        <v>91.000000000000043</v>
      </c>
      <c r="AZ165" s="3">
        <f>'[1]功能-行军令'!V163/节奏总纲!Z163</f>
        <v>103.00000000000007</v>
      </c>
      <c r="BA165" s="3">
        <f>'[1]功能-行军令'!W163/节奏总纲!AA163</f>
        <v>103.00000000000007</v>
      </c>
    </row>
    <row r="166" spans="2:53" x14ac:dyDescent="0.15">
      <c r="B166" s="8">
        <v>162</v>
      </c>
      <c r="C166" s="8">
        <f>[1]服务器生态!W183</f>
        <v>133.81551519749999</v>
      </c>
      <c r="D166" s="8">
        <f>[1]服务器生态!X183</f>
        <v>131.94332332321679</v>
      </c>
      <c r="E166" s="8">
        <f>[1]服务器生态!Y183</f>
        <v>10.7705718392832</v>
      </c>
      <c r="F166" s="8">
        <f>[1]服务器生态!Z183</f>
        <v>1.9161608400000005</v>
      </c>
      <c r="G166" s="8">
        <f>[1]服务器生态!AA183</f>
        <v>0.55442879999999994</v>
      </c>
      <c r="H166" s="8">
        <f>[1]服务器生态!AC183</f>
        <v>0.47962550249999997</v>
      </c>
      <c r="I166" s="8">
        <f>[1]服务器生态!AD183</f>
        <v>0.47291513735919999</v>
      </c>
      <c r="J166" s="8">
        <f>[1]服务器生态!AE183</f>
        <v>3.8604200140800002E-2</v>
      </c>
      <c r="K166" s="8">
        <f>[1]服务器生态!AF183</f>
        <v>6.8679600000000019E-3</v>
      </c>
      <c r="L166" s="8">
        <f>[1]服务器生态!AG183</f>
        <v>1.9871999999999997E-3</v>
      </c>
      <c r="M166" s="8">
        <f>[2]基础信息!$M165</f>
        <v>100</v>
      </c>
      <c r="N166" s="8">
        <f>[1]服务器生态!$P164</f>
        <v>1</v>
      </c>
      <c r="X166" s="8">
        <v>162</v>
      </c>
      <c r="Y166" s="4">
        <f>求节点(节奏总纲!P$4:P$113,R$5:R$104,$X166)-求节点(节奏总纲!P$4:P$113,R$5:R$104,$X165)</f>
        <v>16116825.825303793</v>
      </c>
      <c r="Z166" s="4">
        <f>求节点(节奏总纲!Q$4:Q$113,S$5:S$104,$X166)-求节点(节奏总纲!Q$4:Q$113,S$5:S$104,$X165)</f>
        <v>17995000.521348953</v>
      </c>
      <c r="AA166" s="4">
        <f>求节点(节奏总纲!R$4:R$113,T$5:T$104,$X166)-求节点(节奏总纲!R$4:R$113,T$5:T$104,$X165)</f>
        <v>20879263.450795174</v>
      </c>
      <c r="AB166" s="4">
        <f>求节点(节奏总纲!S$4:S$113,U$5:U$104,$X166)-求节点(节奏总纲!S$4:S$113,U$5:U$104,$X165)</f>
        <v>27767671.587184906</v>
      </c>
      <c r="AC166" s="4">
        <f>求节点(节奏总纲!T$4:T$113,V$5:V$104,$X166)-求节点(节奏总纲!T$4:T$113,V$5:V$104,$X165)</f>
        <v>64556352</v>
      </c>
      <c r="AM166" s="8">
        <v>162</v>
      </c>
      <c r="AN166" s="4">
        <f>求节点(节奏总纲!P$4:P$113,AG$5:AG$104,$AM166)-求节点(节奏总纲!P$4:P$113,AG$5:AG$104,$AM165)</f>
        <v>3609356.7533437014</v>
      </c>
      <c r="AO166" s="4">
        <f>求节点(节奏总纲!Q$4:Q$113,AH$5:AH$104,$AM166)-求节点(节奏总纲!Q$4:Q$113,AH$5:AH$104,$AM165)</f>
        <v>3973404.6554423571</v>
      </c>
      <c r="AP166" s="4">
        <f>求节点(节奏总纲!R$4:R$113,AI$5:AI$104,$AM166)-求节点(节奏总纲!R$4:R$113,AI$5:AI$104,$AM165)</f>
        <v>4839551.4299389124</v>
      </c>
      <c r="AQ166" s="4">
        <f>求节点(节奏总纲!S$4:S$113,AJ$5:AJ$104,$AM166)-求节点(节奏总纲!S$4:S$113,AJ$5:AJ$104,$AM165)</f>
        <v>7677889.9790369272</v>
      </c>
      <c r="AR166" s="4">
        <f>求节点(节奏总纲!T$4:T$113,AK$5:AK$104,$AM166)-求节点(节奏总纲!T$4:T$113,AK$5:AK$104,$AM165)</f>
        <v>19272399.895081282</v>
      </c>
    </row>
    <row r="167" spans="2:53" x14ac:dyDescent="0.15">
      <c r="B167" s="8">
        <v>163</v>
      </c>
      <c r="C167" s="8">
        <f>[1]服务器生态!W184</f>
        <v>132.97617056812499</v>
      </c>
      <c r="D167" s="8">
        <f>[1]服务器生态!X184</f>
        <v>131.1157218328382</v>
      </c>
      <c r="E167" s="8">
        <f>[1]服务器生态!Y184</f>
        <v>10.7030144890368</v>
      </c>
      <c r="F167" s="8">
        <f>[1]服务器生态!Z184</f>
        <v>1.9041419100000005</v>
      </c>
      <c r="G167" s="8">
        <f>[1]服务器生态!AA184</f>
        <v>0.55095119999999997</v>
      </c>
      <c r="H167" s="8">
        <f>[1]服务器生态!AC184</f>
        <v>0.47962550249999997</v>
      </c>
      <c r="I167" s="8">
        <f>[1]服务器生态!AD184</f>
        <v>0.47291513735919999</v>
      </c>
      <c r="J167" s="8">
        <f>[1]服务器生态!AE184</f>
        <v>3.8604200140800002E-2</v>
      </c>
      <c r="K167" s="8">
        <f>[1]服务器生态!AF184</f>
        <v>6.8679600000000019E-3</v>
      </c>
      <c r="L167" s="8">
        <f>[1]服务器生态!AG184</f>
        <v>1.9871999999999997E-3</v>
      </c>
      <c r="M167" s="8">
        <f>[2]基础信息!$M166</f>
        <v>100</v>
      </c>
      <c r="N167" s="8">
        <f>[1]服务器生态!$P165</f>
        <v>1</v>
      </c>
      <c r="X167" s="8">
        <v>163</v>
      </c>
      <c r="Y167" s="4">
        <f>求节点(节奏总纲!P$4:P$113,R$5:R$104,$X167)-求节点(节奏总纲!P$4:P$113,R$5:R$104,$X166)</f>
        <v>16116825.825303793</v>
      </c>
      <c r="Z167" s="4">
        <f>求节点(节奏总纲!Q$4:Q$113,S$5:S$104,$X167)-求节点(节奏总纲!Q$4:Q$113,S$5:S$104,$X166)</f>
        <v>17995000.521348715</v>
      </c>
      <c r="AA167" s="4">
        <f>求节点(节奏总纲!R$4:R$113,T$5:T$104,$X167)-求节点(节奏总纲!R$4:R$113,T$5:T$104,$X166)</f>
        <v>20879263.450795174</v>
      </c>
      <c r="AB167" s="4">
        <f>求节点(节奏总纲!S$4:S$113,U$5:U$104,$X167)-求节点(节奏总纲!S$4:S$113,U$5:U$104,$X166)</f>
        <v>29287041.493835926</v>
      </c>
      <c r="AC167" s="4">
        <f>求节点(节奏总纲!T$4:T$113,V$5:V$104,$X167)-求节点(节奏总纲!T$4:T$113,V$5:V$104,$X166)</f>
        <v>64556352</v>
      </c>
      <c r="AM167" s="8">
        <v>163</v>
      </c>
      <c r="AN167" s="4">
        <f>求节点(节奏总纲!P$4:P$113,AG$5:AG$104,$AM167)-求节点(节奏总纲!P$4:P$113,AG$5:AG$104,$AM166)</f>
        <v>3609356.7533436418</v>
      </c>
      <c r="AO167" s="4">
        <f>求节点(节奏总纲!Q$4:Q$113,AH$5:AH$104,$AM167)-求节点(节奏总纲!Q$4:Q$113,AH$5:AH$104,$AM166)</f>
        <v>3973404.6554422975</v>
      </c>
      <c r="AP167" s="4">
        <f>求节点(节奏总纲!R$4:R$113,AI$5:AI$104,$AM167)-求节点(节奏总纲!R$4:R$113,AI$5:AI$104,$AM166)</f>
        <v>4839551.4299389124</v>
      </c>
      <c r="AQ167" s="4">
        <f>求节点(节奏总纲!S$4:S$113,AJ$5:AJ$104,$AM167)-求节点(节奏总纲!S$4:S$113,AJ$5:AJ$104,$AM166)</f>
        <v>8253646.6840500832</v>
      </c>
      <c r="AR167" s="4">
        <f>求节点(节奏总纲!T$4:T$113,AK$5:AK$104,$AM167)-求节点(节奏总纲!T$4:T$113,AK$5:AK$104,$AM166)</f>
        <v>19272399.895081282</v>
      </c>
    </row>
    <row r="168" spans="2:53" x14ac:dyDescent="0.15">
      <c r="B168" s="8">
        <v>164</v>
      </c>
      <c r="C168" s="8">
        <f>[1]服务器生态!W185</f>
        <v>132.13682593874998</v>
      </c>
      <c r="D168" s="8">
        <f>[1]服务器生态!X185</f>
        <v>130.28812034245959</v>
      </c>
      <c r="E168" s="8">
        <f>[1]服务器生态!Y185</f>
        <v>10.6354571387904</v>
      </c>
      <c r="F168" s="8">
        <f>[1]服务器生态!Z185</f>
        <v>1.8921229800000006</v>
      </c>
      <c r="G168" s="8">
        <f>[1]服务器生态!AA185</f>
        <v>0.54747359999999989</v>
      </c>
      <c r="H168" s="8">
        <f>[1]服务器生态!AC185</f>
        <v>0.47962550249999997</v>
      </c>
      <c r="I168" s="8">
        <f>[1]服务器生态!AD185</f>
        <v>0.47291513735919999</v>
      </c>
      <c r="J168" s="8">
        <f>[1]服务器生态!AE185</f>
        <v>3.8604200140800002E-2</v>
      </c>
      <c r="K168" s="8">
        <f>[1]服务器生态!AF185</f>
        <v>6.8679600000000019E-3</v>
      </c>
      <c r="L168" s="8">
        <f>[1]服务器生态!AG185</f>
        <v>1.9871999999999997E-3</v>
      </c>
      <c r="M168" s="8">
        <f>[2]基础信息!$M167</f>
        <v>100</v>
      </c>
      <c r="N168" s="8">
        <f>[1]服务器生态!$P166</f>
        <v>1</v>
      </c>
      <c r="X168" s="8">
        <v>164</v>
      </c>
      <c r="Y168" s="4">
        <f>求节点(节奏总纲!P$4:P$113,R$5:R$104,$X168)-求节点(节奏总纲!P$4:P$113,R$5:R$104,$X167)</f>
        <v>16116825.825303793</v>
      </c>
      <c r="Z168" s="4">
        <f>求节点(节奏总纲!Q$4:Q$113,S$5:S$104,$X168)-求节点(节奏总纲!Q$4:Q$113,S$5:S$104,$X167)</f>
        <v>17995000.521348953</v>
      </c>
      <c r="AA168" s="4">
        <f>求节点(节奏总纲!R$4:R$113,T$5:T$104,$X168)-求节点(节奏总纲!R$4:R$113,T$5:T$104,$X167)</f>
        <v>20879263.45079565</v>
      </c>
      <c r="AB168" s="4">
        <f>求节点(节奏总纲!S$4:S$113,U$5:U$104,$X168)-求节点(节奏总纲!S$4:S$113,U$5:U$104,$X167)</f>
        <v>29287041.493835926</v>
      </c>
      <c r="AC168" s="4">
        <f>求节点(节奏总纲!T$4:T$113,V$5:V$104,$X168)-求节点(节奏总纲!T$4:T$113,V$5:V$104,$X167)</f>
        <v>64556352</v>
      </c>
      <c r="AM168" s="8">
        <v>164</v>
      </c>
      <c r="AN168" s="4">
        <f>求节点(节奏总纲!P$4:P$113,AG$5:AG$104,$AM168)-求节点(节奏总纲!P$4:P$113,AG$5:AG$104,$AM167)</f>
        <v>3609356.7533436418</v>
      </c>
      <c r="AO168" s="4">
        <f>求节点(节奏总纲!Q$4:Q$113,AH$5:AH$104,$AM168)-求节点(节奏总纲!Q$4:Q$113,AH$5:AH$104,$AM167)</f>
        <v>3973404.6554423571</v>
      </c>
      <c r="AP168" s="4">
        <f>求节点(节奏总纲!R$4:R$113,AI$5:AI$104,$AM168)-求节点(节奏总纲!R$4:R$113,AI$5:AI$104,$AM167)</f>
        <v>4839551.4299388528</v>
      </c>
      <c r="AQ168" s="4">
        <f>求节点(节奏总纲!S$4:S$113,AJ$5:AJ$104,$AM168)-求节点(节奏总纲!S$4:S$113,AJ$5:AJ$104,$AM167)</f>
        <v>8253646.684049964</v>
      </c>
      <c r="AR168" s="4">
        <f>求节点(节奏总纲!T$4:T$113,AK$5:AK$104,$AM168)-求节点(节奏总纲!T$4:T$113,AK$5:AK$104,$AM167)</f>
        <v>19272399.89508152</v>
      </c>
    </row>
    <row r="169" spans="2:53" x14ac:dyDescent="0.15">
      <c r="B169" s="8">
        <v>165</v>
      </c>
      <c r="C169" s="8">
        <f>[1]服务器生态!W186</f>
        <v>131.29748130937497</v>
      </c>
      <c r="D169" s="8">
        <f>[1]服务器生态!X186</f>
        <v>129.46051885208098</v>
      </c>
      <c r="E169" s="8">
        <f>[1]服务器生态!Y186</f>
        <v>10.567899788543999</v>
      </c>
      <c r="F169" s="8">
        <f>[1]服务器生态!Z186</f>
        <v>1.8801040500000001</v>
      </c>
      <c r="G169" s="8">
        <f>[1]服务器生态!AA186</f>
        <v>0.54399599999999981</v>
      </c>
      <c r="H169" s="8">
        <f>[1]服务器生态!AC186</f>
        <v>0.47962550249999997</v>
      </c>
      <c r="I169" s="8">
        <f>[1]服务器生态!AD186</f>
        <v>0.47291513735919999</v>
      </c>
      <c r="J169" s="8">
        <f>[1]服务器生态!AE186</f>
        <v>3.8604200140800002E-2</v>
      </c>
      <c r="K169" s="8">
        <f>[1]服务器生态!AF186</f>
        <v>6.8679600000000019E-3</v>
      </c>
      <c r="L169" s="8">
        <f>[1]服务器生态!AG186</f>
        <v>1.9871999999999997E-3</v>
      </c>
      <c r="M169" s="8">
        <f>[2]基础信息!$M168</f>
        <v>100</v>
      </c>
      <c r="N169" s="8">
        <f>[1]服务器生态!$P167</f>
        <v>1</v>
      </c>
      <c r="X169" s="8">
        <v>165</v>
      </c>
      <c r="Y169" s="4">
        <f>求节点(节奏总纲!P$4:P$113,R$5:R$104,$X169)-求节点(节奏总纲!P$4:P$113,R$5:R$104,$X168)</f>
        <v>16116825.825303793</v>
      </c>
      <c r="Z169" s="4">
        <f>求节点(节奏总纲!Q$4:Q$113,S$5:S$104,$X169)-求节点(节奏总纲!Q$4:Q$113,S$5:S$104,$X168)</f>
        <v>17995000.521348715</v>
      </c>
      <c r="AA169" s="4">
        <f>求节点(节奏总纲!R$4:R$113,T$5:T$104,$X169)-求节点(节奏总纲!R$4:R$113,T$5:T$104,$X168)</f>
        <v>20879263.450795174</v>
      </c>
      <c r="AB169" s="4">
        <f>求节点(节奏总纲!S$4:S$113,U$5:U$104,$X169)-求节点(节奏总纲!S$4:S$113,U$5:U$104,$X168)</f>
        <v>29287041.493835449</v>
      </c>
      <c r="AC169" s="4">
        <f>求节点(节奏总纲!T$4:T$113,V$5:V$104,$X169)-求节点(节奏总纲!T$4:T$113,V$5:V$104,$X168)</f>
        <v>64556352</v>
      </c>
      <c r="AM169" s="8">
        <v>165</v>
      </c>
      <c r="AN169" s="4">
        <f>求节点(节奏总纲!P$4:P$113,AG$5:AG$104,$AM169)-求节点(节奏总纲!P$4:P$113,AG$5:AG$104,$AM168)</f>
        <v>3609356.7533436418</v>
      </c>
      <c r="AO169" s="4">
        <f>求节点(节奏总纲!Q$4:Q$113,AH$5:AH$104,$AM169)-求节点(节奏总纲!Q$4:Q$113,AH$5:AH$104,$AM168)</f>
        <v>3973404.6554422975</v>
      </c>
      <c r="AP169" s="4">
        <f>求节点(节奏总纲!R$4:R$113,AI$5:AI$104,$AM169)-求节点(节奏总纲!R$4:R$113,AI$5:AI$104,$AM168)</f>
        <v>4839551.4299389124</v>
      </c>
      <c r="AQ169" s="4">
        <f>求节点(节奏总纲!S$4:S$113,AJ$5:AJ$104,$AM169)-求节点(节奏总纲!S$4:S$113,AJ$5:AJ$104,$AM168)</f>
        <v>8253646.684049964</v>
      </c>
      <c r="AR169" s="4">
        <f>求节点(节奏总纲!T$4:T$113,AK$5:AK$104,$AM169)-求节点(节奏总纲!T$4:T$113,AK$5:AK$104,$AM168)</f>
        <v>19272399.895081282</v>
      </c>
    </row>
    <row r="170" spans="2:53" x14ac:dyDescent="0.15">
      <c r="B170" s="8">
        <v>166</v>
      </c>
      <c r="C170" s="8">
        <f>[1]服务器生态!W187</f>
        <v>130.45813668</v>
      </c>
      <c r="D170" s="8">
        <f>[1]服务器生态!X187</f>
        <v>128.6329173617024</v>
      </c>
      <c r="E170" s="8">
        <f>[1]服务器生态!Y187</f>
        <v>10.500342438297601</v>
      </c>
      <c r="F170" s="8">
        <f>[1]服务器生态!Z187</f>
        <v>1.8680851200000006</v>
      </c>
      <c r="G170" s="8">
        <f>[1]服务器生态!AA187</f>
        <v>0.54051839999999995</v>
      </c>
      <c r="H170" s="8">
        <f>[1]服务器生态!AC187</f>
        <v>0.47962550249999997</v>
      </c>
      <c r="I170" s="8">
        <f>[1]服务器生态!AD187</f>
        <v>0.47291513735919999</v>
      </c>
      <c r="J170" s="8">
        <f>[1]服务器生态!AE187</f>
        <v>3.8604200140800002E-2</v>
      </c>
      <c r="K170" s="8">
        <f>[1]服务器生态!AF187</f>
        <v>6.8679600000000019E-3</v>
      </c>
      <c r="L170" s="8">
        <f>[1]服务器生态!AG187</f>
        <v>1.9871999999999997E-3</v>
      </c>
      <c r="M170" s="8">
        <f>[2]基础信息!$M169</f>
        <v>100</v>
      </c>
      <c r="N170" s="8">
        <f>[1]服务器生态!$P168</f>
        <v>1</v>
      </c>
      <c r="X170" s="8">
        <v>166</v>
      </c>
      <c r="Y170" s="4">
        <f>求节点(节奏总纲!P$4:P$113,R$5:R$104,$X170)-求节点(节奏总纲!P$4:P$113,R$5:R$104,$X169)</f>
        <v>16116825.825303555</v>
      </c>
      <c r="Z170" s="4">
        <f>求节点(节奏总纲!Q$4:Q$113,S$5:S$104,$X170)-求节点(节奏总纲!Q$4:Q$113,S$5:S$104,$X169)</f>
        <v>17995000.521348715</v>
      </c>
      <c r="AA170" s="4">
        <f>求节点(节奏总纲!R$4:R$113,T$5:T$104,$X170)-求节点(节奏总纲!R$4:R$113,T$5:T$104,$X169)</f>
        <v>20879263.45079565</v>
      </c>
      <c r="AB170" s="4">
        <f>求节点(节奏总纲!S$4:S$113,U$5:U$104,$X170)-求节点(节奏总纲!S$4:S$113,U$5:U$104,$X169)</f>
        <v>29287041.493835926</v>
      </c>
      <c r="AC170" s="4">
        <f>求节点(节奏总纲!T$4:T$113,V$5:V$104,$X170)-求节点(节奏总纲!T$4:T$113,V$5:V$104,$X169)</f>
        <v>64556352</v>
      </c>
      <c r="AM170" s="8">
        <v>166</v>
      </c>
      <c r="AN170" s="4">
        <f>求节点(节奏总纲!P$4:P$113,AG$5:AG$104,$AM170)-求节点(节奏总纲!P$4:P$113,AG$5:AG$104,$AM169)</f>
        <v>3609356.7533437014</v>
      </c>
      <c r="AO170" s="4">
        <f>求节点(节奏总纲!Q$4:Q$113,AH$5:AH$104,$AM170)-求节点(节奏总纲!Q$4:Q$113,AH$5:AH$104,$AM169)</f>
        <v>3973404.6554423571</v>
      </c>
      <c r="AP170" s="4">
        <f>求节点(节奏总纲!R$4:R$113,AI$5:AI$104,$AM170)-求节点(节奏总纲!R$4:R$113,AI$5:AI$104,$AM169)</f>
        <v>4839551.4299388528</v>
      </c>
      <c r="AQ170" s="4">
        <f>求节点(节奏总纲!S$4:S$113,AJ$5:AJ$104,$AM170)-求节点(节奏总纲!S$4:S$113,AJ$5:AJ$104,$AM169)</f>
        <v>8253646.684049964</v>
      </c>
      <c r="AR170" s="4">
        <f>求节点(节奏总纲!T$4:T$113,AK$5:AK$104,$AM170)-求节点(节奏总纲!T$4:T$113,AK$5:AK$104,$AM169)</f>
        <v>19272399.895081282</v>
      </c>
    </row>
    <row r="171" spans="2:53" x14ac:dyDescent="0.15">
      <c r="B171" s="8">
        <v>167</v>
      </c>
      <c r="C171" s="8">
        <f>[1]服务器生态!W188</f>
        <v>129.61879205062496</v>
      </c>
      <c r="D171" s="8">
        <f>[1]服务器生态!X188</f>
        <v>127.80531587132377</v>
      </c>
      <c r="E171" s="8">
        <f>[1]服务器生态!Y188</f>
        <v>10.432785088051197</v>
      </c>
      <c r="F171" s="8">
        <f>[1]服务器生态!Z188</f>
        <v>1.8560661900000002</v>
      </c>
      <c r="G171" s="8">
        <f>[1]服务器生态!AA188</f>
        <v>0.53704079999999976</v>
      </c>
      <c r="H171" s="8">
        <f>[1]服务器生态!AC188</f>
        <v>0.47962550249999997</v>
      </c>
      <c r="I171" s="8">
        <f>[1]服务器生态!AD188</f>
        <v>0.47291513735919999</v>
      </c>
      <c r="J171" s="8">
        <f>[1]服务器生态!AE188</f>
        <v>3.8604200140800002E-2</v>
      </c>
      <c r="K171" s="8">
        <f>[1]服务器生态!AF188</f>
        <v>6.8679600000000019E-3</v>
      </c>
      <c r="L171" s="8">
        <f>[1]服务器生态!AG188</f>
        <v>1.9871999999999997E-3</v>
      </c>
      <c r="M171" s="8">
        <f>[2]基础信息!$M170</f>
        <v>100</v>
      </c>
      <c r="N171" s="8">
        <f>[1]服务器生态!$P169</f>
        <v>1</v>
      </c>
      <c r="X171" s="8">
        <v>167</v>
      </c>
      <c r="Y171" s="4">
        <f>求节点(节奏总纲!P$4:P$113,R$5:R$104,$X171)-求节点(节奏总纲!P$4:P$113,R$5:R$104,$X170)</f>
        <v>16116825.825303793</v>
      </c>
      <c r="Z171" s="4">
        <f>求节点(节奏总纲!Q$4:Q$113,S$5:S$104,$X171)-求节点(节奏总纲!Q$4:Q$113,S$5:S$104,$X170)</f>
        <v>18008137.410265446</v>
      </c>
      <c r="AA171" s="4">
        <f>求节点(节奏总纲!R$4:R$113,T$5:T$104,$X171)-求节点(节奏总纲!R$4:R$113,T$5:T$104,$X170)</f>
        <v>20879263.450795174</v>
      </c>
      <c r="AB171" s="4">
        <f>求节点(节奏总纲!S$4:S$113,U$5:U$104,$X171)-求节点(节奏总纲!S$4:S$113,U$5:U$104,$X170)</f>
        <v>29287041.493835926</v>
      </c>
      <c r="AC171" s="4">
        <f>求节点(节奏总纲!T$4:T$113,V$5:V$104,$X171)-求节点(节奏总纲!T$4:T$113,V$5:V$104,$X170)</f>
        <v>64556352</v>
      </c>
      <c r="AM171" s="8">
        <v>167</v>
      </c>
      <c r="AN171" s="4">
        <f>求节点(节奏总纲!P$4:P$113,AG$5:AG$104,$AM171)-求节点(节奏总纲!P$4:P$113,AG$5:AG$104,$AM170)</f>
        <v>3609356.7533436418</v>
      </c>
      <c r="AO171" s="4">
        <f>求节点(节奏总纲!Q$4:Q$113,AH$5:AH$104,$AM171)-求节点(节奏总纲!Q$4:Q$113,AH$5:AH$104,$AM170)</f>
        <v>3976188.2110342979</v>
      </c>
      <c r="AP171" s="4">
        <f>求节点(节奏总纲!R$4:R$113,AI$5:AI$104,$AM171)-求节点(节奏总纲!R$4:R$113,AI$5:AI$104,$AM170)</f>
        <v>4839551.4299389124</v>
      </c>
      <c r="AQ171" s="4">
        <f>求节点(节奏总纲!S$4:S$113,AJ$5:AJ$104,$AM171)-求节点(节奏总纲!S$4:S$113,AJ$5:AJ$104,$AM170)</f>
        <v>8253646.684049964</v>
      </c>
      <c r="AR171" s="4">
        <f>求节点(节奏总纲!T$4:T$113,AK$5:AK$104,$AM171)-求节点(节奏总纲!T$4:T$113,AK$5:AK$104,$AM170)</f>
        <v>19272399.89508152</v>
      </c>
    </row>
    <row r="172" spans="2:53" x14ac:dyDescent="0.15">
      <c r="B172" s="8">
        <v>168</v>
      </c>
      <c r="C172" s="8">
        <f>[1]服务器生态!W189</f>
        <v>128.77944742124998</v>
      </c>
      <c r="D172" s="8">
        <f>[1]服务器生态!X189</f>
        <v>126.9777143809452</v>
      </c>
      <c r="E172" s="8">
        <f>[1]服务器生态!Y189</f>
        <v>10.365227737804801</v>
      </c>
      <c r="F172" s="8">
        <f>[1]服务器生态!Z189</f>
        <v>1.8440472600000006</v>
      </c>
      <c r="G172" s="8">
        <f>[1]服务器生态!AA189</f>
        <v>0.5335631999999999</v>
      </c>
      <c r="H172" s="8">
        <f>[1]服务器生态!AC189</f>
        <v>0.47962550249999997</v>
      </c>
      <c r="I172" s="8">
        <f>[1]服务器生态!AD189</f>
        <v>0.47291513735919999</v>
      </c>
      <c r="J172" s="8">
        <f>[1]服务器生态!AE189</f>
        <v>3.8604200140800002E-2</v>
      </c>
      <c r="K172" s="8">
        <f>[1]服务器生态!AF189</f>
        <v>6.8679600000000019E-3</v>
      </c>
      <c r="L172" s="8">
        <f>[1]服务器生态!AG189</f>
        <v>1.9871999999999997E-3</v>
      </c>
      <c r="M172" s="8">
        <f>[2]基础信息!$M171</f>
        <v>100</v>
      </c>
      <c r="N172" s="8">
        <f>[1]服务器生态!$P170</f>
        <v>1</v>
      </c>
      <c r="X172" s="8">
        <v>168</v>
      </c>
      <c r="Y172" s="4">
        <f>求节点(节奏总纲!P$4:P$113,R$5:R$104,$X172)-求节点(节奏总纲!P$4:P$113,R$5:R$104,$X171)</f>
        <v>16163768.218082905</v>
      </c>
      <c r="Z172" s="4">
        <f>求节点(节奏总纲!Q$4:Q$113,S$5:S$104,$X172)-求节点(节奏总纲!Q$4:Q$113,S$5:S$104,$X171)</f>
        <v>18508951.570314884</v>
      </c>
      <c r="AA172" s="4">
        <f>求节点(节奏总纲!R$4:R$113,T$5:T$104,$X172)-求节点(节奏总纲!R$4:R$113,T$5:T$104,$X171)</f>
        <v>20879263.45079565</v>
      </c>
      <c r="AB172" s="4">
        <f>求节点(节奏总纲!S$4:S$113,U$5:U$104,$X172)-求节点(节奏总纲!S$4:S$113,U$5:U$104,$X171)</f>
        <v>29287041.493835926</v>
      </c>
      <c r="AC172" s="4">
        <f>求节点(节奏总纲!T$4:T$113,V$5:V$104,$X172)-求节点(节奏总纲!T$4:T$113,V$5:V$104,$X171)</f>
        <v>64556352</v>
      </c>
      <c r="AM172" s="8">
        <v>168</v>
      </c>
      <c r="AN172" s="4">
        <f>求节点(节奏总纲!P$4:P$113,AG$5:AG$104,$AM172)-求节点(节奏总纲!P$4:P$113,AG$5:AG$104,$AM171)</f>
        <v>3617775.1597644687</v>
      </c>
      <c r="AO172" s="4">
        <f>求节点(节奏总纲!Q$4:Q$113,AH$5:AH$104,$AM172)-求节点(节奏总纲!Q$4:Q$113,AH$5:AH$104,$AM171)</f>
        <v>4082304.9685564041</v>
      </c>
      <c r="AP172" s="4">
        <f>求节点(节奏总纲!R$4:R$113,AI$5:AI$104,$AM172)-求节点(节奏总纲!R$4:R$113,AI$5:AI$104,$AM171)</f>
        <v>4839551.4299389124</v>
      </c>
      <c r="AQ172" s="4">
        <f>求节点(节奏总纲!S$4:S$113,AJ$5:AJ$104,$AM172)-求节点(节奏总纲!S$4:S$113,AJ$5:AJ$104,$AM171)</f>
        <v>8253646.6840500832</v>
      </c>
      <c r="AR172" s="4">
        <f>求节点(节奏总纲!T$4:T$113,AK$5:AK$104,$AM172)-求节点(节奏总纲!T$4:T$113,AK$5:AK$104,$AM171)</f>
        <v>19272399.895081282</v>
      </c>
    </row>
    <row r="173" spans="2:53" x14ac:dyDescent="0.15">
      <c r="B173" s="8">
        <v>169</v>
      </c>
      <c r="C173" s="8">
        <f>[1]服务器生态!W190</f>
        <v>127.94010279187499</v>
      </c>
      <c r="D173" s="8">
        <f>[1]服务器生态!X190</f>
        <v>126.1501128905666</v>
      </c>
      <c r="E173" s="8">
        <f>[1]服务器生态!Y190</f>
        <v>10.2976703875584</v>
      </c>
      <c r="F173" s="8">
        <f>[1]服务器生态!Z190</f>
        <v>1.8320283300000004</v>
      </c>
      <c r="G173" s="8">
        <f>[1]服务器生态!AA190</f>
        <v>0.53008559999999993</v>
      </c>
      <c r="H173" s="8">
        <f>[1]服务器生态!AC190</f>
        <v>0.47962550249999997</v>
      </c>
      <c r="I173" s="8">
        <f>[1]服务器生态!AD190</f>
        <v>0.47291513735919999</v>
      </c>
      <c r="J173" s="8">
        <f>[1]服务器生态!AE190</f>
        <v>3.8604200140800002E-2</v>
      </c>
      <c r="K173" s="8">
        <f>[1]服务器生态!AF190</f>
        <v>6.8679600000000019E-3</v>
      </c>
      <c r="L173" s="8">
        <f>[1]服务器生态!AG190</f>
        <v>1.9871999999999997E-3</v>
      </c>
      <c r="M173" s="8">
        <f>[2]基础信息!$M172</f>
        <v>100</v>
      </c>
      <c r="N173" s="8">
        <f>[1]服务器生态!$P171</f>
        <v>1</v>
      </c>
      <c r="X173" s="8">
        <v>169</v>
      </c>
      <c r="Y173" s="4">
        <f>求节点(节奏总纲!P$4:P$113,R$5:R$104,$X173)-求节点(节奏总纲!P$4:P$113,R$5:R$104,$X172)</f>
        <v>16572632.877190828</v>
      </c>
      <c r="Z173" s="4">
        <f>求节点(节奏总纲!Q$4:Q$113,S$5:S$104,$X173)-求节点(节奏总纲!Q$4:Q$113,S$5:S$104,$X172)</f>
        <v>18508951.570314884</v>
      </c>
      <c r="AA173" s="4">
        <f>求节点(节奏总纲!R$4:R$113,T$5:T$104,$X173)-求节点(节奏总纲!R$4:R$113,T$5:T$104,$X172)</f>
        <v>21018441.804622173</v>
      </c>
      <c r="AB173" s="4">
        <f>求节点(节奏总纲!S$4:S$113,U$5:U$104,$X173)-求节点(节奏总纲!S$4:S$113,U$5:U$104,$X172)</f>
        <v>29287041.493835449</v>
      </c>
      <c r="AC173" s="4">
        <f>求节点(节奏总纲!T$4:T$113,V$5:V$104,$X173)-求节点(节奏总纲!T$4:T$113,V$5:V$104,$X172)</f>
        <v>69801242.084338188</v>
      </c>
      <c r="AM173" s="8">
        <v>169</v>
      </c>
      <c r="AN173" s="4">
        <f>求节点(节奏总纲!P$4:P$113,AG$5:AG$104,$AM173)-求节点(节奏总纲!P$4:P$113,AG$5:AG$104,$AM172)</f>
        <v>3691098.837312758</v>
      </c>
      <c r="AO173" s="4">
        <f>求节点(节奏总纲!Q$4:Q$113,AH$5:AH$104,$AM173)-求节点(节奏总纲!Q$4:Q$113,AH$5:AH$104,$AM172)</f>
        <v>4082304.9685564041</v>
      </c>
      <c r="AP173" s="4">
        <f>求节点(节奏总纲!R$4:R$113,AI$5:AI$104,$AM173)-求节点(节奏总纲!R$4:R$113,AI$5:AI$104,$AM172)</f>
        <v>4879364.1465070248</v>
      </c>
      <c r="AQ173" s="4">
        <f>求节点(节奏总纲!S$4:S$113,AJ$5:AJ$104,$AM173)-求节点(节奏总纲!S$4:S$113,AJ$5:AJ$104,$AM172)</f>
        <v>8253646.684049964</v>
      </c>
      <c r="AR173" s="4">
        <f>求节点(节奏总纲!T$4:T$113,AK$5:AK$104,$AM173)-求节点(节奏总纲!T$4:T$113,AK$5:AK$104,$AM172)</f>
        <v>20913065.316256285</v>
      </c>
    </row>
    <row r="174" spans="2:53" x14ac:dyDescent="0.15">
      <c r="B174" s="8">
        <v>170</v>
      </c>
      <c r="C174" s="8">
        <f>[1]服务器生态!W191</f>
        <v>127.10075816249999</v>
      </c>
      <c r="D174" s="8">
        <f>[1]服务器生态!X191</f>
        <v>125.32251140018799</v>
      </c>
      <c r="E174" s="8">
        <f>[1]服务器生态!Y191</f>
        <v>10.230113037312</v>
      </c>
      <c r="F174" s="8">
        <f>[1]服务器生态!Z191</f>
        <v>1.8200094000000004</v>
      </c>
      <c r="G174" s="8">
        <f>[1]服务器生态!AA191</f>
        <v>0.52660799999999997</v>
      </c>
      <c r="H174" s="8">
        <f>[1]服务器生态!AC191</f>
        <v>0.47962550249999997</v>
      </c>
      <c r="I174" s="8">
        <f>[1]服务器生态!AD191</f>
        <v>0.47291513735919999</v>
      </c>
      <c r="J174" s="8">
        <f>[1]服务器生态!AE191</f>
        <v>3.8604200140800002E-2</v>
      </c>
      <c r="K174" s="8">
        <f>[1]服务器生态!AF191</f>
        <v>6.8679600000000019E-3</v>
      </c>
      <c r="L174" s="8">
        <f>[1]服务器生态!AG191</f>
        <v>1.9871999999999997E-3</v>
      </c>
      <c r="M174" s="8">
        <f>[2]基础信息!$M173</f>
        <v>100</v>
      </c>
      <c r="N174" s="8">
        <f>[1]服务器生态!$P172</f>
        <v>1</v>
      </c>
      <c r="X174" s="8">
        <v>170</v>
      </c>
      <c r="Y174" s="4">
        <f>求节点(节奏总纲!P$4:P$113,R$5:R$104,$X174)-求节点(节奏总纲!P$4:P$113,R$5:R$104,$X173)</f>
        <v>16572632.877190828</v>
      </c>
      <c r="Z174" s="4">
        <f>求节点(节奏总纲!Q$4:Q$113,S$5:S$104,$X174)-求节点(节奏总纲!Q$4:Q$113,S$5:S$104,$X173)</f>
        <v>18508951.570314884</v>
      </c>
      <c r="AA174" s="4">
        <f>求节点(节奏总纲!R$4:R$113,T$5:T$104,$X174)-求节点(节奏总纲!R$4:R$113,T$5:T$104,$X173)</f>
        <v>21405184.552143574</v>
      </c>
      <c r="AB174" s="4">
        <f>求节点(节奏总纲!S$4:S$113,U$5:U$104,$X174)-求节点(节奏总纲!S$4:S$113,U$5:U$104,$X173)</f>
        <v>29287041.493835926</v>
      </c>
      <c r="AC174" s="4">
        <f>求节点(节奏总纲!T$4:T$113,V$5:V$104,$X174)-求节点(节奏总纲!T$4:T$113,V$5:V$104,$X173)</f>
        <v>72625896</v>
      </c>
      <c r="AM174" s="8">
        <v>170</v>
      </c>
      <c r="AN174" s="4">
        <f>求节点(节奏总纲!P$4:P$113,AG$5:AG$104,$AM174)-求节点(节奏总纲!P$4:P$113,AG$5:AG$104,$AM173)</f>
        <v>3691098.837312758</v>
      </c>
      <c r="AO174" s="4">
        <f>求节点(节奏总纲!Q$4:Q$113,AH$5:AH$104,$AM174)-求节点(节奏总纲!Q$4:Q$113,AH$5:AH$104,$AM173)</f>
        <v>4082304.9685564637</v>
      </c>
      <c r="AP174" s="4">
        <f>求节点(节奏总纲!R$4:R$113,AI$5:AI$104,$AM174)-求节点(节奏总纲!R$4:R$113,AI$5:AI$104,$AM173)</f>
        <v>4989993.9892127514</v>
      </c>
      <c r="AQ174" s="4">
        <f>求节点(节奏总纲!S$4:S$113,AJ$5:AJ$104,$AM174)-求节点(节奏总纲!S$4:S$113,AJ$5:AJ$104,$AM173)</f>
        <v>8253646.684049964</v>
      </c>
      <c r="AR174" s="4">
        <f>求节点(节奏总纲!T$4:T$113,AK$5:AK$104,$AM174)-求节点(节奏总纲!T$4:T$113,AK$5:AK$104,$AM173)</f>
        <v>21796651.422293425</v>
      </c>
    </row>
    <row r="175" spans="2:53" x14ac:dyDescent="0.15">
      <c r="B175" s="8">
        <v>171</v>
      </c>
      <c r="C175" s="8">
        <f>[1]服务器生态!W192</f>
        <v>126.26141353312499</v>
      </c>
      <c r="D175" s="8">
        <f>[1]服务器生态!X192</f>
        <v>124.49490990980939</v>
      </c>
      <c r="E175" s="8">
        <f>[1]服务器生态!Y192</f>
        <v>10.1625556870656</v>
      </c>
      <c r="F175" s="8">
        <f>[1]服务器生态!Z192</f>
        <v>1.8079904700000005</v>
      </c>
      <c r="G175" s="8">
        <f>[1]服务器生态!AA192</f>
        <v>0.52313039999999988</v>
      </c>
      <c r="H175" s="8">
        <f>[1]服务器生态!AC192</f>
        <v>0.47962550249999997</v>
      </c>
      <c r="I175" s="8">
        <f>[1]服务器生态!AD192</f>
        <v>0.47291513735919999</v>
      </c>
      <c r="J175" s="8">
        <f>[1]服务器生态!AE192</f>
        <v>3.8604200140800002E-2</v>
      </c>
      <c r="K175" s="8">
        <f>[1]服务器生态!AF192</f>
        <v>6.8679600000000019E-3</v>
      </c>
      <c r="L175" s="8">
        <f>[1]服务器生态!AG192</f>
        <v>1.9871999999999997E-3</v>
      </c>
      <c r="M175" s="8">
        <f>[2]基础信息!$M174</f>
        <v>100</v>
      </c>
      <c r="N175" s="8">
        <f>[1]服务器生态!$P173</f>
        <v>1</v>
      </c>
      <c r="X175" s="8">
        <v>171</v>
      </c>
      <c r="Y175" s="4">
        <f>求节点(节奏总纲!P$4:P$113,R$5:R$104,$X175)-求节点(节奏总纲!P$4:P$113,R$5:R$104,$X174)</f>
        <v>16572632.877190828</v>
      </c>
      <c r="Z175" s="4">
        <f>求节点(节奏总纲!Q$4:Q$113,S$5:S$104,$X175)-求节点(节奏总纲!Q$4:Q$113,S$5:S$104,$X174)</f>
        <v>18508951.570315361</v>
      </c>
      <c r="AA175" s="4">
        <f>求节点(节奏总纲!R$4:R$113,T$5:T$104,$X175)-求节点(节奏总纲!R$4:R$113,T$5:T$104,$X174)</f>
        <v>21405184.552143574</v>
      </c>
      <c r="AB175" s="4">
        <f>求节点(节奏总纲!S$4:S$113,U$5:U$104,$X175)-求节点(节奏总纲!S$4:S$113,U$5:U$104,$X174)</f>
        <v>29287041.493835926</v>
      </c>
      <c r="AC175" s="4">
        <f>求节点(节奏总纲!T$4:T$113,V$5:V$104,$X175)-求节点(节奏总纲!T$4:T$113,V$5:V$104,$X174)</f>
        <v>72625896</v>
      </c>
      <c r="AM175" s="8">
        <v>171</v>
      </c>
      <c r="AN175" s="4">
        <f>求节点(节奏总纲!P$4:P$113,AG$5:AG$104,$AM175)-求节点(节奏总纲!P$4:P$113,AG$5:AG$104,$AM174)</f>
        <v>3691098.837312758</v>
      </c>
      <c r="AO175" s="4">
        <f>求节点(节奏总纲!Q$4:Q$113,AH$5:AH$104,$AM175)-求节点(节奏总纲!Q$4:Q$113,AH$5:AH$104,$AM174)</f>
        <v>4082304.9685564041</v>
      </c>
      <c r="AP175" s="4">
        <f>求节点(节奏总纲!R$4:R$113,AI$5:AI$104,$AM175)-求节点(节奏总纲!R$4:R$113,AI$5:AI$104,$AM174)</f>
        <v>4989993.9892127514</v>
      </c>
      <c r="AQ175" s="4">
        <f>求节点(节奏总纲!S$4:S$113,AJ$5:AJ$104,$AM175)-求节点(节奏总纲!S$4:S$113,AJ$5:AJ$104,$AM174)</f>
        <v>8253646.684049964</v>
      </c>
      <c r="AR175" s="4">
        <f>求节点(节奏总纲!T$4:T$113,AK$5:AK$104,$AM175)-求节点(节奏总纲!T$4:T$113,AK$5:AK$104,$AM174)</f>
        <v>21796651.422293186</v>
      </c>
    </row>
    <row r="176" spans="2:53" x14ac:dyDescent="0.15">
      <c r="B176" s="8">
        <v>172</v>
      </c>
      <c r="C176" s="8">
        <f>[1]服务器生态!W193</f>
        <v>125.42206890374999</v>
      </c>
      <c r="D176" s="8">
        <f>[1]服务器生态!X193</f>
        <v>123.6673084194308</v>
      </c>
      <c r="E176" s="8">
        <f>[1]服务器生态!Y193</f>
        <v>10.0949983368192</v>
      </c>
      <c r="F176" s="8">
        <f>[1]服务器生态!Z193</f>
        <v>1.7959715400000005</v>
      </c>
      <c r="G176" s="8">
        <f>[1]服务器生态!AA193</f>
        <v>0.51965279999999991</v>
      </c>
      <c r="H176" s="8">
        <f>[1]服务器生态!AC193</f>
        <v>0.47962550249999997</v>
      </c>
      <c r="I176" s="8">
        <f>[1]服务器生态!AD193</f>
        <v>0.47291513735919999</v>
      </c>
      <c r="J176" s="8">
        <f>[1]服务器生态!AE193</f>
        <v>3.8604200140800002E-2</v>
      </c>
      <c r="K176" s="8">
        <f>[1]服务器生态!AF193</f>
        <v>6.8679600000000019E-3</v>
      </c>
      <c r="L176" s="8">
        <f>[1]服务器生态!AG193</f>
        <v>1.9871999999999997E-3</v>
      </c>
      <c r="M176" s="8">
        <f>[2]基础信息!$M175</f>
        <v>100</v>
      </c>
      <c r="N176" s="8">
        <f>[1]服务器生态!$P174</f>
        <v>1</v>
      </c>
      <c r="X176" s="8">
        <v>172</v>
      </c>
      <c r="Y176" s="4">
        <f>求节点(节奏总纲!P$4:P$113,R$5:R$104,$X176)-求节点(节奏总纲!P$4:P$113,R$5:R$104,$X175)</f>
        <v>16572632.877190828</v>
      </c>
      <c r="Z176" s="4">
        <f>求节点(节奏总纲!Q$4:Q$113,S$5:S$104,$X176)-求节点(节奏总纲!Q$4:Q$113,S$5:S$104,$X175)</f>
        <v>18508951.570314884</v>
      </c>
      <c r="AA176" s="4">
        <f>求节点(节奏总纲!R$4:R$113,T$5:T$104,$X176)-求节点(节奏总纲!R$4:R$113,T$5:T$104,$X175)</f>
        <v>21405184.552143574</v>
      </c>
      <c r="AB176" s="4">
        <f>求节点(节奏总纲!S$4:S$113,U$5:U$104,$X176)-求节点(节奏总纲!S$4:S$113,U$5:U$104,$X175)</f>
        <v>29287041.493835926</v>
      </c>
      <c r="AC176" s="4">
        <f>求节点(节奏总纲!T$4:T$113,V$5:V$104,$X176)-求节点(节奏总纲!T$4:T$113,V$5:V$104,$X175)</f>
        <v>72625895.999999046</v>
      </c>
      <c r="AM176" s="8">
        <v>172</v>
      </c>
      <c r="AN176" s="4">
        <f>求节点(节奏总纲!P$4:P$113,AG$5:AG$104,$AM176)-求节点(节奏总纲!P$4:P$113,AG$5:AG$104,$AM175)</f>
        <v>3691098.837312758</v>
      </c>
      <c r="AO176" s="4">
        <f>求节点(节奏总纲!Q$4:Q$113,AH$5:AH$104,$AM176)-求节点(节奏总纲!Q$4:Q$113,AH$5:AH$104,$AM175)</f>
        <v>4082304.9685564041</v>
      </c>
      <c r="AP176" s="4">
        <f>求节点(节奏总纲!R$4:R$113,AI$5:AI$104,$AM176)-求节点(节奏总纲!R$4:R$113,AI$5:AI$104,$AM175)</f>
        <v>4989993.9892127514</v>
      </c>
      <c r="AQ176" s="4">
        <f>求节点(节奏总纲!S$4:S$113,AJ$5:AJ$104,$AM176)-求节点(节奏总纲!S$4:S$113,AJ$5:AJ$104,$AM175)</f>
        <v>8253646.684049964</v>
      </c>
      <c r="AR176" s="4">
        <f>求节点(节奏总纲!T$4:T$113,AK$5:AK$104,$AM176)-求节点(节奏总纲!T$4:T$113,AK$5:AK$104,$AM175)</f>
        <v>21796651.422293425</v>
      </c>
    </row>
    <row r="177" spans="2:44" x14ac:dyDescent="0.15">
      <c r="B177" s="8">
        <v>173</v>
      </c>
      <c r="C177" s="8">
        <f>[1]服务器生态!W194</f>
        <v>124.582724274375</v>
      </c>
      <c r="D177" s="8">
        <f>[1]服务器生态!X194</f>
        <v>122.8397069290522</v>
      </c>
      <c r="E177" s="8">
        <f>[1]服务器生态!Y194</f>
        <v>10.027440986572801</v>
      </c>
      <c r="F177" s="8">
        <f>[1]服务器生态!Z194</f>
        <v>1.7839526100000005</v>
      </c>
      <c r="G177" s="8">
        <f>[1]服务器生态!AA194</f>
        <v>0.51617519999999995</v>
      </c>
      <c r="H177" s="8">
        <f>[1]服务器生态!AC194</f>
        <v>0.47962550249999997</v>
      </c>
      <c r="I177" s="8">
        <f>[1]服务器生态!AD194</f>
        <v>0.47291513735919999</v>
      </c>
      <c r="J177" s="8">
        <f>[1]服务器生态!AE194</f>
        <v>3.8604200140800002E-2</v>
      </c>
      <c r="K177" s="8">
        <f>[1]服务器生态!AF194</f>
        <v>6.8679600000000019E-3</v>
      </c>
      <c r="L177" s="8">
        <f>[1]服务器生态!AG194</f>
        <v>1.9871999999999997E-3</v>
      </c>
      <c r="M177" s="8">
        <f>[2]基础信息!$M176</f>
        <v>100</v>
      </c>
      <c r="N177" s="8">
        <f>[1]服务器生态!$P175</f>
        <v>1</v>
      </c>
      <c r="X177" s="8">
        <v>173</v>
      </c>
      <c r="Y177" s="4">
        <f>求节点(节奏总纲!P$4:P$113,R$5:R$104,$X177)-求节点(节奏总纲!P$4:P$113,R$5:R$104,$X176)</f>
        <v>16572632.877190828</v>
      </c>
      <c r="Z177" s="4">
        <f>求节点(节奏总纲!Q$4:Q$113,S$5:S$104,$X177)-求节点(节奏总纲!Q$4:Q$113,S$5:S$104,$X176)</f>
        <v>18508951.570314884</v>
      </c>
      <c r="AA177" s="4">
        <f>求节点(节奏总纲!R$4:R$113,T$5:T$104,$X177)-求节点(节奏总纲!R$4:R$113,T$5:T$104,$X176)</f>
        <v>21405184.552143574</v>
      </c>
      <c r="AB177" s="4">
        <f>求节点(节奏总纲!S$4:S$113,U$5:U$104,$X177)-求节点(节奏总纲!S$4:S$113,U$5:U$104,$X176)</f>
        <v>29299316.620245934</v>
      </c>
      <c r="AC177" s="4">
        <f>求节点(节奏总纲!T$4:T$113,V$5:V$104,$X177)-求节点(节奏总纲!T$4:T$113,V$5:V$104,$X176)</f>
        <v>72625896</v>
      </c>
      <c r="AM177" s="8">
        <v>173</v>
      </c>
      <c r="AN177" s="4">
        <f>求节点(节奏总纲!P$4:P$113,AG$5:AG$104,$AM177)-求节点(节奏总纲!P$4:P$113,AG$5:AG$104,$AM176)</f>
        <v>3691098.837312758</v>
      </c>
      <c r="AO177" s="4">
        <f>求节点(节奏总纲!Q$4:Q$113,AH$5:AH$104,$AM177)-求节点(节奏总纲!Q$4:Q$113,AH$5:AH$104,$AM176)</f>
        <v>4082304.9685564637</v>
      </c>
      <c r="AP177" s="4">
        <f>求节点(节奏总纲!R$4:R$113,AI$5:AI$104,$AM177)-求节点(节奏总纲!R$4:R$113,AI$5:AI$104,$AM176)</f>
        <v>4989993.9892127514</v>
      </c>
      <c r="AQ177" s="4">
        <f>求节点(节奏总纲!S$4:S$113,AJ$5:AJ$104,$AM177)-求节点(节奏总纲!S$4:S$113,AJ$5:AJ$104,$AM176)</f>
        <v>8258740.9156309366</v>
      </c>
      <c r="AR177" s="4">
        <f>求节点(节奏总纲!T$4:T$113,AK$5:AK$104,$AM177)-求节点(节奏总纲!T$4:T$113,AK$5:AK$104,$AM176)</f>
        <v>21796651.422293425</v>
      </c>
    </row>
    <row r="178" spans="2:44" x14ac:dyDescent="0.15">
      <c r="B178" s="8">
        <v>174</v>
      </c>
      <c r="C178" s="8">
        <f>[1]服务器生态!W195</f>
        <v>123.74337964499996</v>
      </c>
      <c r="D178" s="8">
        <f>[1]服务器生态!X195</f>
        <v>122.01210543867357</v>
      </c>
      <c r="E178" s="8">
        <f>[1]服务器生态!Y195</f>
        <v>9.9598836363263974</v>
      </c>
      <c r="F178" s="8">
        <f>[1]服务器生态!Z195</f>
        <v>1.7719336800000001</v>
      </c>
      <c r="G178" s="8">
        <f>[1]服务器生态!AA195</f>
        <v>0.51269759999999986</v>
      </c>
      <c r="H178" s="8">
        <f>[1]服务器生态!AC195</f>
        <v>0.47962550249999997</v>
      </c>
      <c r="I178" s="8">
        <f>[1]服务器生态!AD195</f>
        <v>0.47291513735919999</v>
      </c>
      <c r="J178" s="8">
        <f>[1]服务器生态!AE195</f>
        <v>3.8604200140800002E-2</v>
      </c>
      <c r="K178" s="8">
        <f>[1]服务器生态!AF195</f>
        <v>6.8679600000000019E-3</v>
      </c>
      <c r="L178" s="8">
        <f>[1]服务器生态!AG195</f>
        <v>1.9871999999999997E-3</v>
      </c>
      <c r="M178" s="8">
        <f>[2]基础信息!$M177</f>
        <v>100</v>
      </c>
      <c r="N178" s="8">
        <f>[1]服务器生态!$P176</f>
        <v>1</v>
      </c>
      <c r="X178" s="8">
        <v>174</v>
      </c>
      <c r="Y178" s="4">
        <f>求节点(节奏总纲!P$4:P$113,R$5:R$104,$X178)-求节点(节奏总纲!P$4:P$113,R$5:R$104,$X177)</f>
        <v>16572632.877190828</v>
      </c>
      <c r="Z178" s="4">
        <f>求节点(节奏总纲!Q$4:Q$113,S$5:S$104,$X178)-求节点(节奏总纲!Q$4:Q$113,S$5:S$104,$X177)</f>
        <v>18508951.570314884</v>
      </c>
      <c r="AA178" s="4">
        <f>求节点(节奏总纲!R$4:R$113,T$5:T$104,$X178)-求节点(节奏总纲!R$4:R$113,T$5:T$104,$X177)</f>
        <v>21405184.552143574</v>
      </c>
      <c r="AB178" s="4">
        <f>求节点(节奏总纲!S$4:S$113,U$5:U$104,$X178)-求节点(节奏总纲!S$4:S$113,U$5:U$104,$X177)</f>
        <v>29830460.896630764</v>
      </c>
      <c r="AC178" s="4">
        <f>求节点(节奏总纲!T$4:T$113,V$5:V$104,$X178)-求节点(节奏总纲!T$4:T$113,V$5:V$104,$X177)</f>
        <v>72625896</v>
      </c>
      <c r="AM178" s="8">
        <v>174</v>
      </c>
      <c r="AN178" s="4">
        <f>求节点(节奏总纲!P$4:P$113,AG$5:AG$104,$AM178)-求节点(节奏总纲!P$4:P$113,AG$5:AG$104,$AM177)</f>
        <v>3691098.837312758</v>
      </c>
      <c r="AO178" s="4">
        <f>求节点(节奏总纲!Q$4:Q$113,AH$5:AH$104,$AM178)-求节点(节奏总纲!Q$4:Q$113,AH$5:AH$104,$AM177)</f>
        <v>4082304.9685564041</v>
      </c>
      <c r="AP178" s="4">
        <f>求节点(节奏总纲!R$4:R$113,AI$5:AI$104,$AM178)-求节点(节奏总纲!R$4:R$113,AI$5:AI$104,$AM177)</f>
        <v>4989993.9892126322</v>
      </c>
      <c r="AQ178" s="4">
        <f>求节点(节奏总纲!S$4:S$113,AJ$5:AJ$104,$AM178)-求节点(节奏总纲!S$4:S$113,AJ$5:AJ$104,$AM177)</f>
        <v>8479168.1321303844</v>
      </c>
      <c r="AR178" s="4">
        <f>求节点(节奏总纲!T$4:T$113,AK$5:AK$104,$AM178)-求节点(节奏总纲!T$4:T$113,AK$5:AK$104,$AM177)</f>
        <v>21796651.422293186</v>
      </c>
    </row>
    <row r="179" spans="2:44" x14ac:dyDescent="0.15">
      <c r="B179" s="8">
        <v>175</v>
      </c>
      <c r="C179" s="8">
        <f>[1]服务器生态!W196</f>
        <v>122.904035015625</v>
      </c>
      <c r="D179" s="8">
        <f>[1]服务器生态!X196</f>
        <v>121.184503948295</v>
      </c>
      <c r="E179" s="8">
        <f>[1]服务器生态!Y196</f>
        <v>9.8923262860800012</v>
      </c>
      <c r="F179" s="8">
        <f>[1]服务器生态!Z196</f>
        <v>1.7599147500000005</v>
      </c>
      <c r="G179" s="8">
        <f>[1]服务器生态!AA196</f>
        <v>0.50921999999999989</v>
      </c>
      <c r="H179" s="8">
        <f>[1]服务器生态!AC196</f>
        <v>0.47962550249999997</v>
      </c>
      <c r="I179" s="8">
        <f>[1]服务器生态!AD196</f>
        <v>0.47291513735919999</v>
      </c>
      <c r="J179" s="8">
        <f>[1]服务器生态!AE196</f>
        <v>3.8604200140800002E-2</v>
      </c>
      <c r="K179" s="8">
        <f>[1]服务器生态!AF196</f>
        <v>6.8679600000000019E-3</v>
      </c>
      <c r="L179" s="8">
        <f>[1]服务器生态!AG196</f>
        <v>1.9871999999999997E-3</v>
      </c>
      <c r="M179" s="8">
        <f>[2]基础信息!$M178</f>
        <v>100</v>
      </c>
      <c r="N179" s="8">
        <f>[1]服务器生态!$P177</f>
        <v>1</v>
      </c>
      <c r="X179" s="8">
        <v>175</v>
      </c>
      <c r="Y179" s="4">
        <f>求节点(节奏总纲!P$4:P$113,R$5:R$104,$X179)-求节点(节奏总纲!P$4:P$113,R$5:R$104,$X178)</f>
        <v>16572632.877190828</v>
      </c>
      <c r="Z179" s="4">
        <f>求节点(节奏总纲!Q$4:Q$113,S$5:S$104,$X179)-求节点(节奏总纲!Q$4:Q$113,S$5:S$104,$X178)</f>
        <v>18508951.570314884</v>
      </c>
      <c r="AA179" s="4">
        <f>求节点(节奏总纲!R$4:R$113,T$5:T$104,$X179)-求节点(节奏总纲!R$4:R$113,T$5:T$104,$X178)</f>
        <v>21405184.552143574</v>
      </c>
      <c r="AB179" s="4">
        <f>求节点(节奏总纲!S$4:S$113,U$5:U$104,$X179)-求节点(节奏总纲!S$4:S$113,U$5:U$104,$X178)</f>
        <v>29830460.896630764</v>
      </c>
      <c r="AC179" s="4">
        <f>求节点(节奏总纲!T$4:T$113,V$5:V$104,$X179)-求节点(节奏总纲!T$4:T$113,V$5:V$104,$X178)</f>
        <v>72625896</v>
      </c>
      <c r="AM179" s="8">
        <v>175</v>
      </c>
      <c r="AN179" s="4">
        <f>求节点(节奏总纲!P$4:P$113,AG$5:AG$104,$AM179)-求节点(节奏总纲!P$4:P$113,AG$5:AG$104,$AM178)</f>
        <v>3691098.837312758</v>
      </c>
      <c r="AO179" s="4">
        <f>求节点(节奏总纲!Q$4:Q$113,AH$5:AH$104,$AM179)-求节点(节奏总纲!Q$4:Q$113,AH$5:AH$104,$AM178)</f>
        <v>4082304.9685564041</v>
      </c>
      <c r="AP179" s="4">
        <f>求节点(节奏总纲!R$4:R$113,AI$5:AI$104,$AM179)-求节点(节奏总纲!R$4:R$113,AI$5:AI$104,$AM178)</f>
        <v>4989993.9892127514</v>
      </c>
      <c r="AQ179" s="4">
        <f>求节点(节奏总纲!S$4:S$113,AJ$5:AJ$104,$AM179)-求节点(节奏总纲!S$4:S$113,AJ$5:AJ$104,$AM178)</f>
        <v>8479168.1321303844</v>
      </c>
      <c r="AR179" s="4">
        <f>求节点(节奏总纲!T$4:T$113,AK$5:AK$104,$AM179)-求节点(节奏总纲!T$4:T$113,AK$5:AK$104,$AM178)</f>
        <v>21796651.422293425</v>
      </c>
    </row>
    <row r="180" spans="2:44" x14ac:dyDescent="0.15">
      <c r="B180" s="8">
        <v>176</v>
      </c>
      <c r="C180" s="8">
        <f>[1]服务器生态!W197</f>
        <v>122.06469038624998</v>
      </c>
      <c r="D180" s="8">
        <f>[1]服务器生态!X197</f>
        <v>120.35690245791638</v>
      </c>
      <c r="E180" s="8">
        <f>[1]服务器生态!Y197</f>
        <v>9.8247689358335997</v>
      </c>
      <c r="F180" s="8">
        <f>[1]服务器生态!Z197</f>
        <v>1.7478958200000003</v>
      </c>
      <c r="G180" s="8">
        <f>[1]服务器生态!AA197</f>
        <v>0.50574239999999993</v>
      </c>
      <c r="H180" s="8">
        <f>[1]服务器生态!AC197</f>
        <v>0.47962550249999997</v>
      </c>
      <c r="I180" s="8">
        <f>[1]服务器生态!AD197</f>
        <v>0.47291513735919999</v>
      </c>
      <c r="J180" s="8">
        <f>[1]服务器生态!AE197</f>
        <v>3.8604200140800002E-2</v>
      </c>
      <c r="K180" s="8">
        <f>[1]服务器生态!AF197</f>
        <v>6.8679600000000019E-3</v>
      </c>
      <c r="L180" s="8">
        <f>[1]服务器生态!AG197</f>
        <v>1.9871999999999997E-3</v>
      </c>
      <c r="M180" s="8">
        <f>[2]基础信息!$M179</f>
        <v>100</v>
      </c>
      <c r="N180" s="8">
        <f>[1]服务器生态!$P178</f>
        <v>1</v>
      </c>
      <c r="X180" s="8">
        <v>176</v>
      </c>
      <c r="Y180" s="4">
        <f>求节点(节奏总纲!P$4:P$113,R$5:R$104,$X180)-求节点(节奏总纲!P$4:P$113,R$5:R$104,$X179)</f>
        <v>16572632.87719059</v>
      </c>
      <c r="Z180" s="4">
        <f>求节点(节奏总纲!Q$4:Q$113,S$5:S$104,$X180)-求节点(节奏总纲!Q$4:Q$113,S$5:S$104,$X179)</f>
        <v>18508951.570314884</v>
      </c>
      <c r="AA180" s="4">
        <f>求节点(节奏总纲!R$4:R$113,T$5:T$104,$X180)-求节点(节奏总纲!R$4:R$113,T$5:T$104,$X179)</f>
        <v>21405184.552143574</v>
      </c>
      <c r="AB180" s="4">
        <f>求节点(节奏总纲!S$4:S$113,U$5:U$104,$X180)-求节点(节奏总纲!S$4:S$113,U$5:U$104,$X179)</f>
        <v>29830460.896631241</v>
      </c>
      <c r="AC180" s="4">
        <f>求节点(节奏总纲!T$4:T$113,V$5:V$104,$X180)-求节点(节奏总纲!T$4:T$113,V$5:V$104,$X179)</f>
        <v>72625896</v>
      </c>
      <c r="AM180" s="8">
        <v>176</v>
      </c>
      <c r="AN180" s="4">
        <f>求节点(节奏总纲!P$4:P$113,AG$5:AG$104,$AM180)-求节点(节奏总纲!P$4:P$113,AG$5:AG$104,$AM179)</f>
        <v>3691098.8373126984</v>
      </c>
      <c r="AO180" s="4">
        <f>求节点(节奏总纲!Q$4:Q$113,AH$5:AH$104,$AM180)-求节点(节奏总纲!Q$4:Q$113,AH$5:AH$104,$AM179)</f>
        <v>4082304.9685564637</v>
      </c>
      <c r="AP180" s="4">
        <f>求节点(节奏总纲!R$4:R$113,AI$5:AI$104,$AM180)-求节点(节奏总纲!R$4:R$113,AI$5:AI$104,$AM179)</f>
        <v>4989993.9892127514</v>
      </c>
      <c r="AQ180" s="4">
        <f>求节点(节奏总纲!S$4:S$113,AJ$5:AJ$104,$AM180)-求节点(节奏总纲!S$4:S$113,AJ$5:AJ$104,$AM179)</f>
        <v>8479168.1321303844</v>
      </c>
      <c r="AR180" s="4">
        <f>求节点(节奏总纲!T$4:T$113,AK$5:AK$104,$AM180)-求节点(节奏总纲!T$4:T$113,AK$5:AK$104,$AM179)</f>
        <v>21796651.422293425</v>
      </c>
    </row>
    <row r="181" spans="2:44" x14ac:dyDescent="0.15">
      <c r="B181" s="8">
        <v>177</v>
      </c>
      <c r="C181" s="8">
        <f>[1]服务器生态!W198</f>
        <v>121.22534575687499</v>
      </c>
      <c r="D181" s="8">
        <f>[1]服务器生态!X198</f>
        <v>119.52930096753779</v>
      </c>
      <c r="E181" s="8">
        <f>[1]服务器生态!Y198</f>
        <v>9.7572115855871999</v>
      </c>
      <c r="F181" s="8">
        <f>[1]服务器生态!Z198</f>
        <v>1.7358768900000006</v>
      </c>
      <c r="G181" s="8">
        <f>[1]服务器生态!AA198</f>
        <v>0.50226479999999996</v>
      </c>
      <c r="H181" s="8">
        <f>[1]服务器生态!AC198</f>
        <v>0.47962550249999997</v>
      </c>
      <c r="I181" s="8">
        <f>[1]服务器生态!AD198</f>
        <v>0.47291513735919999</v>
      </c>
      <c r="J181" s="8">
        <f>[1]服务器生态!AE198</f>
        <v>3.8604200140800002E-2</v>
      </c>
      <c r="K181" s="8">
        <f>[1]服务器生态!AF198</f>
        <v>6.8679600000000019E-3</v>
      </c>
      <c r="L181" s="8">
        <f>[1]服务器生态!AG198</f>
        <v>1.9871999999999997E-3</v>
      </c>
      <c r="M181" s="8">
        <f>[2]基础信息!$M180</f>
        <v>100</v>
      </c>
      <c r="N181" s="8">
        <f>[1]服务器生态!$P179</f>
        <v>1</v>
      </c>
      <c r="X181" s="8">
        <v>177</v>
      </c>
      <c r="Y181" s="4">
        <f>求节点(节奏总纲!P$4:P$113,R$5:R$104,$X181)-求节点(节奏总纲!P$4:P$113,R$5:R$104,$X180)</f>
        <v>16572632.877190828</v>
      </c>
      <c r="Z181" s="4">
        <f>求节点(节奏总纲!Q$4:Q$113,S$5:S$104,$X181)-求节点(节奏总纲!Q$4:Q$113,S$5:S$104,$X180)</f>
        <v>18508951.570314884</v>
      </c>
      <c r="AA181" s="4">
        <f>求节点(节奏总纲!R$4:R$113,T$5:T$104,$X181)-求节点(节奏总纲!R$4:R$113,T$5:T$104,$X180)</f>
        <v>21405184.552143574</v>
      </c>
      <c r="AB181" s="4">
        <f>求节点(节奏总纲!S$4:S$113,U$5:U$104,$X181)-求节点(节奏总纲!S$4:S$113,U$5:U$104,$X180)</f>
        <v>29830460.896630764</v>
      </c>
      <c r="AC181" s="4">
        <f>求节点(节奏总纲!T$4:T$113,V$5:V$104,$X181)-求节点(节奏总纲!T$4:T$113,V$5:V$104,$X180)</f>
        <v>72625896</v>
      </c>
      <c r="AM181" s="8">
        <v>177</v>
      </c>
      <c r="AN181" s="4">
        <f>求节点(节奏总纲!P$4:P$113,AG$5:AG$104,$AM181)-求节点(节奏总纲!P$4:P$113,AG$5:AG$104,$AM180)</f>
        <v>3691098.837312758</v>
      </c>
      <c r="AO181" s="4">
        <f>求节点(节奏总纲!Q$4:Q$113,AH$5:AH$104,$AM181)-求节点(节奏总纲!Q$4:Q$113,AH$5:AH$104,$AM180)</f>
        <v>4082304.9685564041</v>
      </c>
      <c r="AP181" s="4">
        <f>求节点(节奏总纲!R$4:R$113,AI$5:AI$104,$AM181)-求节点(节奏总纲!R$4:R$113,AI$5:AI$104,$AM180)</f>
        <v>4989993.9892127514</v>
      </c>
      <c r="AQ181" s="4">
        <f>求节点(节奏总纲!S$4:S$113,AJ$5:AJ$104,$AM181)-求节点(节奏总纲!S$4:S$113,AJ$5:AJ$104,$AM180)</f>
        <v>8479168.1321303844</v>
      </c>
      <c r="AR181" s="4">
        <f>求节点(节奏总纲!T$4:T$113,AK$5:AK$104,$AM181)-求节点(节奏总纲!T$4:T$113,AK$5:AK$104,$AM180)</f>
        <v>21796651.422293425</v>
      </c>
    </row>
    <row r="182" spans="2:44" x14ac:dyDescent="0.15">
      <c r="B182" s="8">
        <v>178</v>
      </c>
      <c r="C182" s="8">
        <f>[1]服务器生态!W199</f>
        <v>120.38600112749998</v>
      </c>
      <c r="D182" s="8">
        <f>[1]服务器生态!X199</f>
        <v>118.70169947715918</v>
      </c>
      <c r="E182" s="8">
        <f>[1]服务器生态!Y199</f>
        <v>9.6896542353408002</v>
      </c>
      <c r="F182" s="8">
        <f>[1]服务器生态!Z199</f>
        <v>1.7238579600000004</v>
      </c>
      <c r="G182" s="8">
        <f>[1]服务器生态!AA199</f>
        <v>0.49878719999999988</v>
      </c>
      <c r="H182" s="8">
        <f>[1]服务器生态!AC199</f>
        <v>0.47962550249999997</v>
      </c>
      <c r="I182" s="8">
        <f>[1]服务器生态!AD199</f>
        <v>0.47291513735919999</v>
      </c>
      <c r="J182" s="8">
        <f>[1]服务器生态!AE199</f>
        <v>3.8604200140800002E-2</v>
      </c>
      <c r="K182" s="8">
        <f>[1]服务器生态!AF199</f>
        <v>6.8679600000000019E-3</v>
      </c>
      <c r="L182" s="8">
        <f>[1]服务器生态!AG199</f>
        <v>1.9871999999999997E-3</v>
      </c>
      <c r="M182" s="8">
        <f>[2]基础信息!$M181</f>
        <v>100</v>
      </c>
      <c r="N182" s="8">
        <f>[1]服务器生态!$P180</f>
        <v>1</v>
      </c>
      <c r="X182" s="8">
        <v>178</v>
      </c>
      <c r="Y182" s="4">
        <f>求节点(节奏总纲!P$4:P$113,R$5:R$104,$X182)-求节点(节奏总纲!P$4:P$113,R$5:R$104,$X181)</f>
        <v>16572632.877190828</v>
      </c>
      <c r="Z182" s="4">
        <f>求节点(节奏总纲!Q$4:Q$113,S$5:S$104,$X182)-求节点(节奏总纲!Q$4:Q$113,S$5:S$104,$X181)</f>
        <v>18508951.570314884</v>
      </c>
      <c r="AA182" s="4">
        <f>求节点(节奏总纲!R$4:R$113,T$5:T$104,$X182)-求节点(节奏总纲!R$4:R$113,T$5:T$104,$X181)</f>
        <v>21405184.552143574</v>
      </c>
      <c r="AB182" s="4">
        <f>求节点(节奏总纲!S$4:S$113,U$5:U$104,$X182)-求节点(节奏总纲!S$4:S$113,U$5:U$104,$X181)</f>
        <v>29830460.896631241</v>
      </c>
      <c r="AC182" s="4">
        <f>求节点(节奏总纲!T$4:T$113,V$5:V$104,$X182)-求节点(节奏总纲!T$4:T$113,V$5:V$104,$X181)</f>
        <v>72625896</v>
      </c>
      <c r="AM182" s="8">
        <v>178</v>
      </c>
      <c r="AN182" s="4">
        <f>求节点(节奏总纲!P$4:P$113,AG$5:AG$104,$AM182)-求节点(节奏总纲!P$4:P$113,AG$5:AG$104,$AM181)</f>
        <v>3691098.837312758</v>
      </c>
      <c r="AO182" s="4">
        <f>求节点(节奏总纲!Q$4:Q$113,AH$5:AH$104,$AM182)-求节点(节奏总纲!Q$4:Q$113,AH$5:AH$104,$AM181)</f>
        <v>4082304.9685564041</v>
      </c>
      <c r="AP182" s="4">
        <f>求节点(节奏总纲!R$4:R$113,AI$5:AI$104,$AM182)-求节点(节奏总纲!R$4:R$113,AI$5:AI$104,$AM181)</f>
        <v>4989993.9892126322</v>
      </c>
      <c r="AQ182" s="4">
        <f>求节点(节奏总纲!S$4:S$113,AJ$5:AJ$104,$AM182)-求节点(节奏总纲!S$4:S$113,AJ$5:AJ$104,$AM181)</f>
        <v>8479168.1321303844</v>
      </c>
      <c r="AR182" s="4">
        <f>求节点(节奏总纲!T$4:T$113,AK$5:AK$104,$AM182)-求节点(节奏总纲!T$4:T$113,AK$5:AK$104,$AM181)</f>
        <v>21796651.422293186</v>
      </c>
    </row>
    <row r="183" spans="2:44" x14ac:dyDescent="0.15">
      <c r="B183" s="8">
        <v>179</v>
      </c>
      <c r="C183" s="8">
        <f>[1]服务器生态!W200</f>
        <v>119.54665649812497</v>
      </c>
      <c r="D183" s="8">
        <f>[1]服务器生态!X200</f>
        <v>117.87409798678058</v>
      </c>
      <c r="E183" s="8">
        <f>[1]服务器生态!Y200</f>
        <v>9.6220968850943986</v>
      </c>
      <c r="F183" s="8">
        <f>[1]服务器生态!Z200</f>
        <v>1.7118390300000004</v>
      </c>
      <c r="G183" s="8">
        <f>[1]服务器生态!AA200</f>
        <v>0.49530959999999985</v>
      </c>
      <c r="H183" s="8">
        <f>[1]服务器生态!AC200</f>
        <v>0.47962550249999997</v>
      </c>
      <c r="I183" s="8">
        <f>[1]服务器生态!AD200</f>
        <v>0.47291513735919999</v>
      </c>
      <c r="J183" s="8">
        <f>[1]服务器生态!AE200</f>
        <v>3.8604200140800002E-2</v>
      </c>
      <c r="K183" s="8">
        <f>[1]服务器生态!AF200</f>
        <v>6.8679600000000019E-3</v>
      </c>
      <c r="L183" s="8">
        <f>[1]服务器生态!AG200</f>
        <v>1.9871999999999997E-3</v>
      </c>
      <c r="M183" s="8">
        <f>[2]基础信息!$M182</f>
        <v>100</v>
      </c>
      <c r="N183" s="8">
        <f>[1]服务器生态!$P181</f>
        <v>1</v>
      </c>
      <c r="X183" s="8">
        <v>179</v>
      </c>
      <c r="Y183" s="4">
        <f>求节点(节奏总纲!P$4:P$113,R$5:R$104,$X183)-求节点(节奏总纲!P$4:P$113,R$5:R$104,$X182)</f>
        <v>16572632.877190828</v>
      </c>
      <c r="Z183" s="4">
        <f>求节点(节奏总纲!Q$4:Q$113,S$5:S$104,$X183)-求节点(节奏总纲!Q$4:Q$113,S$5:S$104,$X182)</f>
        <v>18508951.570314884</v>
      </c>
      <c r="AA183" s="4">
        <f>求节点(节奏总纲!R$4:R$113,T$5:T$104,$X183)-求节点(节奏总纲!R$4:R$113,T$5:T$104,$X182)</f>
        <v>21405184.552143574</v>
      </c>
      <c r="AB183" s="4">
        <f>求节点(节奏总纲!S$4:S$113,U$5:U$104,$X183)-求节点(节奏总纲!S$4:S$113,U$5:U$104,$X182)</f>
        <v>29830460.896630764</v>
      </c>
      <c r="AC183" s="4">
        <f>求节点(节奏总纲!T$4:T$113,V$5:V$104,$X183)-求节点(节奏总纲!T$4:T$113,V$5:V$104,$X182)</f>
        <v>72625896</v>
      </c>
      <c r="AM183" s="8">
        <v>179</v>
      </c>
      <c r="AN183" s="4">
        <f>求节点(节奏总纲!P$4:P$113,AG$5:AG$104,$AM183)-求节点(节奏总纲!P$4:P$113,AG$5:AG$104,$AM182)</f>
        <v>3691098.837312758</v>
      </c>
      <c r="AO183" s="4">
        <f>求节点(节奏总纲!Q$4:Q$113,AH$5:AH$104,$AM183)-求节点(节奏总纲!Q$4:Q$113,AH$5:AH$104,$AM182)</f>
        <v>4082304.9685564041</v>
      </c>
      <c r="AP183" s="4">
        <f>求节点(节奏总纲!R$4:R$113,AI$5:AI$104,$AM183)-求节点(节奏总纲!R$4:R$113,AI$5:AI$104,$AM182)</f>
        <v>4989993.9892127514</v>
      </c>
      <c r="AQ183" s="4">
        <f>求节点(节奏总纲!S$4:S$113,AJ$5:AJ$104,$AM183)-求节点(节奏总纲!S$4:S$113,AJ$5:AJ$104,$AM182)</f>
        <v>8479168.1321303844</v>
      </c>
      <c r="AR183" s="4">
        <f>求节点(节奏总纲!T$4:T$113,AK$5:AK$104,$AM183)-求节点(节奏总纲!T$4:T$113,AK$5:AK$104,$AM182)</f>
        <v>21796651.422293425</v>
      </c>
    </row>
    <row r="184" spans="2:44" x14ac:dyDescent="0.15">
      <c r="B184" s="8">
        <v>180</v>
      </c>
      <c r="C184" s="8">
        <f>[1]服务器生态!W201</f>
        <v>118.70731186874998</v>
      </c>
      <c r="D184" s="8">
        <f>[1]服务器生态!X201</f>
        <v>117.04649649640199</v>
      </c>
      <c r="E184" s="8">
        <f>[1]服务器生态!Y201</f>
        <v>9.5545395348479989</v>
      </c>
      <c r="F184" s="8">
        <f>[1]服务器生态!Z201</f>
        <v>1.6998201000000004</v>
      </c>
      <c r="G184" s="8">
        <f>[1]服务器生态!AA201</f>
        <v>0.49183199999999988</v>
      </c>
      <c r="H184" s="8">
        <f>[1]服务器生态!AC201</f>
        <v>0.47962550249999997</v>
      </c>
      <c r="I184" s="8">
        <f>[1]服务器生态!AD201</f>
        <v>0.47291513735919999</v>
      </c>
      <c r="J184" s="8">
        <f>[1]服务器生态!AE201</f>
        <v>3.8604200140800002E-2</v>
      </c>
      <c r="K184" s="8">
        <f>[1]服务器生态!AF201</f>
        <v>6.8679600000000019E-3</v>
      </c>
      <c r="L184" s="8">
        <f>[1]服务器生态!AG201</f>
        <v>1.9871999999999997E-3</v>
      </c>
      <c r="M184" s="8">
        <f>[2]基础信息!$M183</f>
        <v>100</v>
      </c>
      <c r="N184" s="8">
        <f>[1]服务器生态!$P182</f>
        <v>1</v>
      </c>
      <c r="X184" s="8">
        <v>180</v>
      </c>
      <c r="Y184" s="4">
        <f>求节点(节奏总纲!P$4:P$113,R$5:R$104,$X184)-求节点(节奏总纲!P$4:P$113,R$5:R$104,$X183)</f>
        <v>16572632.877190828</v>
      </c>
      <c r="Z184" s="4">
        <f>求节点(节奏总纲!Q$4:Q$113,S$5:S$104,$X184)-求节点(节奏总纲!Q$4:Q$113,S$5:S$104,$X183)</f>
        <v>18952486.786907196</v>
      </c>
      <c r="AA184" s="4">
        <f>求节点(节奏总纲!R$4:R$113,T$5:T$104,$X184)-求节点(节奏总纲!R$4:R$113,T$5:T$104,$X183)</f>
        <v>21405184.552143574</v>
      </c>
      <c r="AB184" s="4">
        <f>求节点(节奏总纲!S$4:S$113,U$5:U$104,$X184)-求节点(节奏总纲!S$4:S$113,U$5:U$104,$X183)</f>
        <v>29830460.896631241</v>
      </c>
      <c r="AC184" s="4">
        <f>求节点(节奏总纲!T$4:T$113,V$5:V$104,$X184)-求节点(节奏总纲!T$4:T$113,V$5:V$104,$X183)</f>
        <v>75508354.877246857</v>
      </c>
      <c r="AM184" s="8">
        <v>180</v>
      </c>
      <c r="AN184" s="4">
        <f>求节点(节奏总纲!P$4:P$113,AG$5:AG$104,$AM184)-求节点(节奏总纲!P$4:P$113,AG$5:AG$104,$AM183)</f>
        <v>3691098.837312758</v>
      </c>
      <c r="AO184" s="4">
        <f>求节点(节奏总纲!Q$4:Q$113,AH$5:AH$104,$AM184)-求节点(节奏总纲!Q$4:Q$113,AH$5:AH$104,$AM183)</f>
        <v>4179968.8237504959</v>
      </c>
      <c r="AP184" s="4">
        <f>求节点(节奏总纲!R$4:R$113,AI$5:AI$104,$AM184)-求节点(节奏总纲!R$4:R$113,AI$5:AI$104,$AM183)</f>
        <v>4989993.9892127514</v>
      </c>
      <c r="AQ184" s="4">
        <f>求节点(节奏总纲!S$4:S$113,AJ$5:AJ$104,$AM184)-求节点(节奏总纲!S$4:S$113,AJ$5:AJ$104,$AM183)</f>
        <v>8479168.1321303844</v>
      </c>
      <c r="AR184" s="4">
        <f>求节点(节奏总纲!T$4:T$113,AK$5:AK$104,$AM184)-求节点(节奏总纲!T$4:T$113,AK$5:AK$104,$AM183)</f>
        <v>22710120.825512886</v>
      </c>
    </row>
    <row r="185" spans="2:44" x14ac:dyDescent="0.15">
      <c r="B185" s="8">
        <v>181</v>
      </c>
      <c r="C185" s="8">
        <f>[1]服务器生态!W202</f>
        <v>118.01485254951561</v>
      </c>
      <c r="D185" s="8">
        <f>[1]服务器生态!X202</f>
        <v>116.36372526683964</v>
      </c>
      <c r="E185" s="8">
        <f>[1]服务器生态!Y202</f>
        <v>9.4988047208947197</v>
      </c>
      <c r="F185" s="8">
        <f>[1]服务器生态!Z202</f>
        <v>1.6899044827500003</v>
      </c>
      <c r="G185" s="8">
        <f>[1]服务器生态!AA202</f>
        <v>0.48896297999999988</v>
      </c>
      <c r="H185" s="8">
        <f>[1]服务器生态!AC202</f>
        <v>0.47962550249999997</v>
      </c>
      <c r="I185" s="8">
        <f>[1]服务器生态!AD202</f>
        <v>0.47291513735919999</v>
      </c>
      <c r="J185" s="8">
        <f>[1]服务器生态!AE202</f>
        <v>3.8604200140800002E-2</v>
      </c>
      <c r="K185" s="8">
        <f>[1]服务器生态!AF202</f>
        <v>6.8679600000000019E-3</v>
      </c>
      <c r="L185" s="8">
        <f>[1]服务器生态!AG202</f>
        <v>1.9871999999999997E-3</v>
      </c>
      <c r="M185" s="8">
        <f>[2]基础信息!$M184</f>
        <v>100</v>
      </c>
      <c r="N185" s="8">
        <f>[1]服务器生态!$P183</f>
        <v>1</v>
      </c>
      <c r="X185" s="8">
        <v>181</v>
      </c>
      <c r="Y185" s="4">
        <f>求节点(节奏总纲!P$4:P$113,R$5:R$104,$X185)-求节点(节奏总纲!P$4:P$113,R$5:R$104,$X184)</f>
        <v>17024072.146571398</v>
      </c>
      <c r="Z185" s="4">
        <f>求节点(节奏总纲!Q$4:Q$113,S$5:S$104,$X185)-求节点(节奏总纲!Q$4:Q$113,S$5:S$104,$X184)</f>
        <v>19015462.632969856</v>
      </c>
      <c r="AA185" s="4">
        <f>求节点(节奏总纲!R$4:R$113,T$5:T$104,$X185)-求节点(节奏总纲!R$4:R$113,T$5:T$104,$X184)</f>
        <v>21737134.544133663</v>
      </c>
      <c r="AB185" s="4">
        <f>求节点(节奏总纲!S$4:S$113,U$5:U$104,$X185)-求节点(节奏总纲!S$4:S$113,U$5:U$104,$X184)</f>
        <v>29830460.896630764</v>
      </c>
      <c r="AC185" s="4">
        <f>求节点(节奏总纲!T$4:T$113,V$5:V$104,$X185)-求节点(节奏总纲!T$4:T$113,V$5:V$104,$X184)</f>
        <v>80695440</v>
      </c>
      <c r="AM185" s="8">
        <v>181</v>
      </c>
      <c r="AN185" s="4">
        <f>求节点(节奏总纲!P$4:P$113,AG$5:AG$104,$AM185)-求节点(节奏总纲!P$4:P$113,AG$5:AG$104,$AM184)</f>
        <v>3772372.2927817106</v>
      </c>
      <c r="AO185" s="4">
        <f>求节点(节奏总纲!Q$4:Q$113,AH$5:AH$104,$AM185)-求节点(节奏总纲!Q$4:Q$113,AH$5:AH$104,$AM184)</f>
        <v>4193835.7359607816</v>
      </c>
      <c r="AP185" s="4">
        <f>求节点(节奏总纲!R$4:R$113,AI$5:AI$104,$AM185)-求节点(节奏总纲!R$4:R$113,AI$5:AI$104,$AM184)</f>
        <v>5100312.7040852308</v>
      </c>
      <c r="AQ185" s="4">
        <f>求节点(节奏总纲!S$4:S$113,AJ$5:AJ$104,$AM185)-求节点(节奏总纲!S$4:S$113,AJ$5:AJ$104,$AM184)</f>
        <v>8479168.1321303844</v>
      </c>
      <c r="AR185" s="4">
        <f>求节点(节奏总纲!T$4:T$113,AK$5:AK$104,$AM185)-求节点(节奏总纲!T$4:T$113,AK$5:AK$104,$AM184)</f>
        <v>24353940.825490236</v>
      </c>
    </row>
    <row r="186" spans="2:44" x14ac:dyDescent="0.15">
      <c r="B186" s="8">
        <v>182</v>
      </c>
      <c r="C186" s="8">
        <f>[1]服务器生态!W203</f>
        <v>117.32239323028124</v>
      </c>
      <c r="D186" s="8">
        <f>[1]服务器生态!X203</f>
        <v>115.6809540372773</v>
      </c>
      <c r="E186" s="8">
        <f>[1]服务器生态!Y203</f>
        <v>9.4430699069414405</v>
      </c>
      <c r="F186" s="8">
        <f>[1]服务器生态!Z203</f>
        <v>1.6799888655000004</v>
      </c>
      <c r="G186" s="8">
        <f>[1]服务器生态!AA203</f>
        <v>0.48609395999999988</v>
      </c>
      <c r="H186" s="8">
        <f>[1]服务器生态!AC203</f>
        <v>0.47962550249999997</v>
      </c>
      <c r="I186" s="8">
        <f>[1]服务器生态!AD203</f>
        <v>0.47291513735919999</v>
      </c>
      <c r="J186" s="8">
        <f>[1]服务器生态!AE203</f>
        <v>3.8604200140800002E-2</v>
      </c>
      <c r="K186" s="8">
        <f>[1]服务器生态!AF203</f>
        <v>6.8679600000000019E-3</v>
      </c>
      <c r="L186" s="8">
        <f>[1]服务器生态!AG203</f>
        <v>1.9871999999999997E-3</v>
      </c>
      <c r="M186" s="8">
        <f>[2]基础信息!$M185</f>
        <v>100</v>
      </c>
      <c r="N186" s="8">
        <f>[1]服务器生态!$P184</f>
        <v>1</v>
      </c>
      <c r="X186" s="8">
        <v>182</v>
      </c>
      <c r="Y186" s="4">
        <f>求节点(节奏总纲!P$4:P$113,R$5:R$104,$X186)-求节点(节奏总纲!P$4:P$113,R$5:R$104,$X185)</f>
        <v>17032973.281144381</v>
      </c>
      <c r="Z186" s="4">
        <f>求节点(节奏总纲!Q$4:Q$113,S$5:S$104,$X186)-求节点(节奏总纲!Q$4:Q$113,S$5:S$104,$X185)</f>
        <v>19015462.632970333</v>
      </c>
      <c r="AA186" s="4">
        <f>求节点(节奏总纲!R$4:R$113,T$5:T$104,$X186)-求节点(节奏总纲!R$4:R$113,T$5:T$104,$X185)</f>
        <v>21905109.238875866</v>
      </c>
      <c r="AB186" s="4">
        <f>求节点(节奏总纲!S$4:S$113,U$5:U$104,$X186)-求节点(节奏总纲!S$4:S$113,U$5:U$104,$X185)</f>
        <v>29830460.896630764</v>
      </c>
      <c r="AC186" s="4">
        <f>求节点(节奏总纲!T$4:T$113,V$5:V$104,$X186)-求节点(节奏总纲!T$4:T$113,V$5:V$104,$X185)</f>
        <v>80695440</v>
      </c>
      <c r="AM186" s="8">
        <v>182</v>
      </c>
      <c r="AN186" s="4">
        <f>求节点(节奏总纲!P$4:P$113,AG$5:AG$104,$AM186)-求节点(节奏总纲!P$4:P$113,AG$5:AG$104,$AM185)</f>
        <v>3773974.7806764245</v>
      </c>
      <c r="AO186" s="4">
        <f>求节点(节奏总纲!Q$4:Q$113,AH$5:AH$104,$AM186)-求节点(节奏总纲!Q$4:Q$113,AH$5:AH$104,$AM185)</f>
        <v>4193835.735960722</v>
      </c>
      <c r="AP186" s="4">
        <f>求节点(节奏总纲!R$4:R$113,AI$5:AI$104,$AM186)-求节点(节奏总纲!R$4:R$113,AI$5:AI$104,$AM185)</f>
        <v>5156136.6320929527</v>
      </c>
      <c r="AQ186" s="4">
        <f>求节点(节奏总纲!S$4:S$113,AJ$5:AJ$104,$AM186)-求节点(节奏总纲!S$4:S$113,AJ$5:AJ$104,$AM185)</f>
        <v>8479168.1321303844</v>
      </c>
      <c r="AR186" s="4">
        <f>求节点(节奏总纲!T$4:T$113,AK$5:AK$104,$AM186)-求节点(节奏总纲!T$4:T$113,AK$5:AK$104,$AM185)</f>
        <v>24353940.825489998</v>
      </c>
    </row>
    <row r="187" spans="2:44" x14ac:dyDescent="0.15">
      <c r="B187" s="8">
        <v>183</v>
      </c>
      <c r="C187" s="8">
        <f>[1]服务器生态!W204</f>
        <v>116.62993391104686</v>
      </c>
      <c r="D187" s="8">
        <f>[1]服务器生态!X204</f>
        <v>114.99818280771495</v>
      </c>
      <c r="E187" s="8">
        <f>[1]服务器生态!Y204</f>
        <v>9.3873350929881596</v>
      </c>
      <c r="F187" s="8">
        <f>[1]服务器生态!Z204</f>
        <v>1.6700732482500005</v>
      </c>
      <c r="G187" s="8">
        <f>[1]服务器生态!AA204</f>
        <v>0.48322493999999994</v>
      </c>
      <c r="H187" s="8">
        <f>[1]服务器生态!AC204</f>
        <v>0.47962550249999997</v>
      </c>
      <c r="I187" s="8">
        <f>[1]服务器生态!AD204</f>
        <v>0.47291513735919999</v>
      </c>
      <c r="J187" s="8">
        <f>[1]服务器生态!AE204</f>
        <v>3.8604200140800002E-2</v>
      </c>
      <c r="K187" s="8">
        <f>[1]服务器生态!AF204</f>
        <v>6.8679600000000019E-3</v>
      </c>
      <c r="L187" s="8">
        <f>[1]服务器生态!AG204</f>
        <v>1.9871999999999997E-3</v>
      </c>
      <c r="M187" s="8">
        <f>[2]基础信息!$M186</f>
        <v>100</v>
      </c>
      <c r="N187" s="8">
        <f>[1]服务器生态!$P185</f>
        <v>1</v>
      </c>
      <c r="X187" s="8">
        <v>183</v>
      </c>
      <c r="Y187" s="4">
        <f>求节点(节奏总纲!P$4:P$113,R$5:R$104,$X187)-求节点(节奏总纲!P$4:P$113,R$5:R$104,$X186)</f>
        <v>17032973.281144619</v>
      </c>
      <c r="Z187" s="4">
        <f>求节点(节奏总纲!Q$4:Q$113,S$5:S$104,$X187)-求节点(节奏总纲!Q$4:Q$113,S$5:S$104,$X186)</f>
        <v>19015462.632969856</v>
      </c>
      <c r="AA187" s="4">
        <f>求节点(节奏总纲!R$4:R$113,T$5:T$104,$X187)-求节点(节奏总纲!R$4:R$113,T$5:T$104,$X186)</f>
        <v>21905109.238875866</v>
      </c>
      <c r="AB187" s="4">
        <f>求节点(节奏总纲!S$4:S$113,U$5:U$104,$X187)-求节点(节奏总纲!S$4:S$113,U$5:U$104,$X186)</f>
        <v>29830460.896631241</v>
      </c>
      <c r="AC187" s="4">
        <f>求节点(节奏总纲!T$4:T$113,V$5:V$104,$X187)-求节点(节奏总纲!T$4:T$113,V$5:V$104,$X186)</f>
        <v>80695440</v>
      </c>
      <c r="AM187" s="8">
        <v>183</v>
      </c>
      <c r="AN187" s="4">
        <f>求节点(节奏总纲!P$4:P$113,AG$5:AG$104,$AM187)-求节点(节奏总纲!P$4:P$113,AG$5:AG$104,$AM186)</f>
        <v>3773974.7806763649</v>
      </c>
      <c r="AO187" s="4">
        <f>求节点(节奏总纲!Q$4:Q$113,AH$5:AH$104,$AM187)-求节点(节奏总纲!Q$4:Q$113,AH$5:AH$104,$AM186)</f>
        <v>4193835.735960722</v>
      </c>
      <c r="AP187" s="4">
        <f>求节点(节奏总纲!R$4:R$113,AI$5:AI$104,$AM187)-求节点(节奏总纲!R$4:R$113,AI$5:AI$104,$AM186)</f>
        <v>5156136.6320929527</v>
      </c>
      <c r="AQ187" s="4">
        <f>求节点(节奏总纲!S$4:S$113,AJ$5:AJ$104,$AM187)-求节点(节奏总纲!S$4:S$113,AJ$5:AJ$104,$AM186)</f>
        <v>8479168.1321303844</v>
      </c>
      <c r="AR187" s="4">
        <f>求节点(节奏总纲!T$4:T$113,AK$5:AK$104,$AM187)-求节点(节奏总纲!T$4:T$113,AK$5:AK$104,$AM186)</f>
        <v>24353940.825489998</v>
      </c>
    </row>
    <row r="188" spans="2:44" x14ac:dyDescent="0.15">
      <c r="B188" s="8">
        <v>184</v>
      </c>
      <c r="C188" s="8">
        <f>[1]服务器生态!W205</f>
        <v>115.93747459181247</v>
      </c>
      <c r="D188" s="8">
        <f>[1]服务器生态!X205</f>
        <v>114.31541157815261</v>
      </c>
      <c r="E188" s="8">
        <f>[1]服务器生态!Y205</f>
        <v>9.3316002790348787</v>
      </c>
      <c r="F188" s="8">
        <f>[1]服务器生态!Z205</f>
        <v>1.6601576310000001</v>
      </c>
      <c r="G188" s="8">
        <f>[1]服务器生态!AA205</f>
        <v>0.48035591999999988</v>
      </c>
      <c r="H188" s="8">
        <f>[1]服务器生态!AC205</f>
        <v>0.47962550249999997</v>
      </c>
      <c r="I188" s="8">
        <f>[1]服务器生态!AD205</f>
        <v>0.47291513735919999</v>
      </c>
      <c r="J188" s="8">
        <f>[1]服务器生态!AE205</f>
        <v>3.8604200140800002E-2</v>
      </c>
      <c r="K188" s="8">
        <f>[1]服务器生态!AF205</f>
        <v>6.8679600000000019E-3</v>
      </c>
      <c r="L188" s="8">
        <f>[1]服务器生态!AG205</f>
        <v>1.9871999999999997E-3</v>
      </c>
      <c r="M188" s="8">
        <f>[2]基础信息!$M187</f>
        <v>100</v>
      </c>
      <c r="N188" s="8">
        <f>[1]服务器生态!$P186</f>
        <v>1</v>
      </c>
      <c r="X188" s="8">
        <v>184</v>
      </c>
      <c r="Y188" s="4">
        <f>求节点(节奏总纲!P$4:P$113,R$5:R$104,$X188)-求节点(节奏总纲!P$4:P$113,R$5:R$104,$X187)</f>
        <v>17032973.281144619</v>
      </c>
      <c r="Z188" s="4">
        <f>求节点(节奏总纲!Q$4:Q$113,S$5:S$104,$X188)-求节点(节奏总纲!Q$4:Q$113,S$5:S$104,$X187)</f>
        <v>19015462.632970333</v>
      </c>
      <c r="AA188" s="4">
        <f>求节点(节奏总纲!R$4:R$113,T$5:T$104,$X188)-求节点(节奏总纲!R$4:R$113,T$5:T$104,$X187)</f>
        <v>21905109.238875866</v>
      </c>
      <c r="AB188" s="4">
        <f>求节点(节奏总纲!S$4:S$113,U$5:U$104,$X188)-求节点(节奏总纲!S$4:S$113,U$5:U$104,$X187)</f>
        <v>29830460.896630764</v>
      </c>
      <c r="AC188" s="4">
        <f>求节点(节奏总纲!T$4:T$113,V$5:V$104,$X188)-求节点(节奏总纲!T$4:T$113,V$5:V$104,$X187)</f>
        <v>80695440</v>
      </c>
      <c r="AM188" s="8">
        <v>184</v>
      </c>
      <c r="AN188" s="4">
        <f>求节点(节奏总纲!P$4:P$113,AG$5:AG$104,$AM188)-求节点(节奏总纲!P$4:P$113,AG$5:AG$104,$AM187)</f>
        <v>3773974.7806763649</v>
      </c>
      <c r="AO188" s="4">
        <f>求节点(节奏总纲!Q$4:Q$113,AH$5:AH$104,$AM188)-求节点(节奏总纲!Q$4:Q$113,AH$5:AH$104,$AM187)</f>
        <v>4193835.7359607816</v>
      </c>
      <c r="AP188" s="4">
        <f>求节点(节奏总纲!R$4:R$113,AI$5:AI$104,$AM188)-求节点(节奏总纲!R$4:R$113,AI$5:AI$104,$AM187)</f>
        <v>5156136.6320929527</v>
      </c>
      <c r="AQ188" s="4">
        <f>求节点(节奏总纲!S$4:S$113,AJ$5:AJ$104,$AM188)-求节点(节奏总纲!S$4:S$113,AJ$5:AJ$104,$AM187)</f>
        <v>8479168.1321303844</v>
      </c>
      <c r="AR188" s="4">
        <f>求节点(节奏总纲!T$4:T$113,AK$5:AK$104,$AM188)-求节点(节奏总纲!T$4:T$113,AK$5:AK$104,$AM187)</f>
        <v>24353940.825490236</v>
      </c>
    </row>
    <row r="189" spans="2:44" x14ac:dyDescent="0.15">
      <c r="B189" s="8">
        <v>185</v>
      </c>
      <c r="C189" s="8">
        <f>[1]服务器生态!W206</f>
        <v>115.2450152725781</v>
      </c>
      <c r="D189" s="8">
        <f>[1]服务器生态!X206</f>
        <v>113.63264034859026</v>
      </c>
      <c r="E189" s="8">
        <f>[1]服务器生态!Y206</f>
        <v>9.2758654650815995</v>
      </c>
      <c r="F189" s="8">
        <f>[1]服务器生态!Z206</f>
        <v>1.6502420137500002</v>
      </c>
      <c r="G189" s="8">
        <f>[1]服务器生态!AA206</f>
        <v>0.47748689999999988</v>
      </c>
      <c r="H189" s="8">
        <f>[1]服务器生态!AC206</f>
        <v>0.47962550249999997</v>
      </c>
      <c r="I189" s="8">
        <f>[1]服务器生态!AD206</f>
        <v>0.47291513735919999</v>
      </c>
      <c r="J189" s="8">
        <f>[1]服务器生态!AE206</f>
        <v>3.8604200140800002E-2</v>
      </c>
      <c r="K189" s="8">
        <f>[1]服务器生态!AF206</f>
        <v>6.8679600000000019E-3</v>
      </c>
      <c r="L189" s="8">
        <f>[1]服务器生态!AG206</f>
        <v>1.9871999999999997E-3</v>
      </c>
      <c r="M189" s="8">
        <f>[2]基础信息!$M188</f>
        <v>100</v>
      </c>
      <c r="N189" s="8">
        <f>[1]服务器生态!$P187</f>
        <v>1</v>
      </c>
      <c r="X189" s="8">
        <v>185</v>
      </c>
      <c r="Y189" s="4">
        <f>求节点(节奏总纲!P$4:P$113,R$5:R$104,$X189)-求节点(节奏总纲!P$4:P$113,R$5:R$104,$X188)</f>
        <v>17032973.281144142</v>
      </c>
      <c r="Z189" s="4">
        <f>求节点(节奏总纲!Q$4:Q$113,S$5:S$104,$X189)-求节点(节奏总纲!Q$4:Q$113,S$5:S$104,$X188)</f>
        <v>19015462.632969856</v>
      </c>
      <c r="AA189" s="4">
        <f>求节点(节奏总纲!R$4:R$113,T$5:T$104,$X189)-求节点(节奏总纲!R$4:R$113,T$5:T$104,$X188)</f>
        <v>21905109.238875866</v>
      </c>
      <c r="AB189" s="4">
        <f>求节点(节奏总纲!S$4:S$113,U$5:U$104,$X189)-求节点(节奏总纲!S$4:S$113,U$5:U$104,$X188)</f>
        <v>29830460.896631241</v>
      </c>
      <c r="AC189" s="4">
        <f>求节点(节奏总纲!T$4:T$113,V$5:V$104,$X189)-求节点(节奏总纲!T$4:T$113,V$5:V$104,$X188)</f>
        <v>80695440</v>
      </c>
      <c r="AM189" s="8">
        <v>185</v>
      </c>
      <c r="AN189" s="4">
        <f>求节点(节奏总纲!P$4:P$113,AG$5:AG$104,$AM189)-求节点(节奏总纲!P$4:P$113,AG$5:AG$104,$AM188)</f>
        <v>3773974.7806764245</v>
      </c>
      <c r="AO189" s="4">
        <f>求节点(节奏总纲!Q$4:Q$113,AH$5:AH$104,$AM189)-求节点(节奏总纲!Q$4:Q$113,AH$5:AH$104,$AM188)</f>
        <v>4193835.735960722</v>
      </c>
      <c r="AP189" s="4">
        <f>求节点(节奏总纲!R$4:R$113,AI$5:AI$104,$AM189)-求节点(节奏总纲!R$4:R$113,AI$5:AI$104,$AM188)</f>
        <v>5156136.6320929527</v>
      </c>
      <c r="AQ189" s="4">
        <f>求节点(节奏总纲!S$4:S$113,AJ$5:AJ$104,$AM189)-求节点(节奏总纲!S$4:S$113,AJ$5:AJ$104,$AM188)</f>
        <v>8479168.1321303844</v>
      </c>
      <c r="AR189" s="4">
        <f>求节点(节奏总纲!T$4:T$113,AK$5:AK$104,$AM189)-求节点(节奏总纲!T$4:T$113,AK$5:AK$104,$AM188)</f>
        <v>24353940.825489998</v>
      </c>
    </row>
    <row r="190" spans="2:44" x14ac:dyDescent="0.15">
      <c r="B190" s="8">
        <v>186</v>
      </c>
      <c r="C190" s="8">
        <f>[1]服务器生态!W207</f>
        <v>114.55255595334373</v>
      </c>
      <c r="D190" s="8">
        <f>[1]服务器生态!X207</f>
        <v>112.94986911902792</v>
      </c>
      <c r="E190" s="8">
        <f>[1]服务器生态!Y207</f>
        <v>9.2201306511283203</v>
      </c>
      <c r="F190" s="8">
        <f>[1]服务器生态!Z207</f>
        <v>1.6403263965000003</v>
      </c>
      <c r="G190" s="8">
        <f>[1]服务器生态!AA207</f>
        <v>0.47461787999999988</v>
      </c>
      <c r="H190" s="8">
        <f>[1]服务器生态!AC207</f>
        <v>0.47962550249999997</v>
      </c>
      <c r="I190" s="8">
        <f>[1]服务器生态!AD207</f>
        <v>0.47291513735919999</v>
      </c>
      <c r="J190" s="8">
        <f>[1]服务器生态!AE207</f>
        <v>3.8604200140800002E-2</v>
      </c>
      <c r="K190" s="8">
        <f>[1]服务器生态!AF207</f>
        <v>6.8679600000000019E-3</v>
      </c>
      <c r="L190" s="8">
        <f>[1]服务器生态!AG207</f>
        <v>1.9871999999999997E-3</v>
      </c>
      <c r="M190" s="8">
        <f>[2]基础信息!$M189</f>
        <v>100</v>
      </c>
      <c r="N190" s="8">
        <f>[1]服务器生态!$P188</f>
        <v>1</v>
      </c>
      <c r="X190" s="8">
        <v>186</v>
      </c>
      <c r="Y190" s="4">
        <f>求节点(节奏总纲!P$4:P$113,R$5:R$104,$X190)-求节点(节奏总纲!P$4:P$113,R$5:R$104,$X189)</f>
        <v>17032973.281144619</v>
      </c>
      <c r="Z190" s="4">
        <f>求节点(节奏总纲!Q$4:Q$113,S$5:S$104,$X190)-求节点(节奏总纲!Q$4:Q$113,S$5:S$104,$X189)</f>
        <v>19015462.632970333</v>
      </c>
      <c r="AA190" s="4">
        <f>求节点(节奏总纲!R$4:R$113,T$5:T$104,$X190)-求节点(节奏总纲!R$4:R$113,T$5:T$104,$X189)</f>
        <v>21905109.238875389</v>
      </c>
      <c r="AB190" s="4">
        <f>求节点(节奏总纲!S$4:S$113,U$5:U$104,$X190)-求节点(节奏总纲!S$4:S$113,U$5:U$104,$X189)</f>
        <v>30049486.699276924</v>
      </c>
      <c r="AC190" s="4">
        <f>求节点(节奏总纲!T$4:T$113,V$5:V$104,$X190)-求节点(节奏总纲!T$4:T$113,V$5:V$104,$X189)</f>
        <v>80695440</v>
      </c>
      <c r="AM190" s="8">
        <v>186</v>
      </c>
      <c r="AN190" s="4">
        <f>求节点(节奏总纲!P$4:P$113,AG$5:AG$104,$AM190)-求节点(节奏总纲!P$4:P$113,AG$5:AG$104,$AM189)</f>
        <v>3773974.7806763649</v>
      </c>
      <c r="AO190" s="4">
        <f>求节点(节奏总纲!Q$4:Q$113,AH$5:AH$104,$AM190)-求节点(节奏总纲!Q$4:Q$113,AH$5:AH$104,$AM189)</f>
        <v>4193835.7359607816</v>
      </c>
      <c r="AP190" s="4">
        <f>求节点(节奏总纲!R$4:R$113,AI$5:AI$104,$AM190)-求节点(节奏总纲!R$4:R$113,AI$5:AI$104,$AM189)</f>
        <v>5156136.6320929527</v>
      </c>
      <c r="AQ190" s="4">
        <f>求节点(节奏总纲!S$4:S$113,AJ$5:AJ$104,$AM190)-求节点(节奏总纲!S$4:S$113,AJ$5:AJ$104,$AM189)</f>
        <v>8567516.83228755</v>
      </c>
      <c r="AR190" s="4">
        <f>求节点(节奏总纲!T$4:T$113,AK$5:AK$104,$AM190)-求节点(节奏总纲!T$4:T$113,AK$5:AK$104,$AM189)</f>
        <v>24353940.825489998</v>
      </c>
    </row>
    <row r="191" spans="2:44" x14ac:dyDescent="0.15">
      <c r="B191" s="8">
        <v>187</v>
      </c>
      <c r="C191" s="8">
        <f>[1]服务器生态!W208</f>
        <v>113.86009663410934</v>
      </c>
      <c r="D191" s="8">
        <f>[1]服务器生态!X208</f>
        <v>112.26709788946556</v>
      </c>
      <c r="E191" s="8">
        <f>[1]服务器生态!Y208</f>
        <v>9.1643958371750394</v>
      </c>
      <c r="F191" s="8">
        <f>[1]服务器生态!Z208</f>
        <v>1.6304107792500002</v>
      </c>
      <c r="G191" s="8">
        <f>[1]服务器生态!AA208</f>
        <v>0.47174885999999983</v>
      </c>
      <c r="H191" s="8">
        <f>[1]服务器生态!AC208</f>
        <v>0.47962550249999997</v>
      </c>
      <c r="I191" s="8">
        <f>[1]服务器生态!AD208</f>
        <v>0.47291513735919999</v>
      </c>
      <c r="J191" s="8">
        <f>[1]服务器生态!AE208</f>
        <v>3.8604200140800002E-2</v>
      </c>
      <c r="K191" s="8">
        <f>[1]服务器生态!AF208</f>
        <v>6.8679600000000019E-3</v>
      </c>
      <c r="L191" s="8">
        <f>[1]服务器生态!AG208</f>
        <v>1.9871999999999997E-3</v>
      </c>
      <c r="M191" s="8">
        <f>[2]基础信息!$M190</f>
        <v>100</v>
      </c>
      <c r="N191" s="8">
        <f>[1]服务器生态!$P189</f>
        <v>1</v>
      </c>
      <c r="X191" s="8">
        <v>187</v>
      </c>
      <c r="Y191" s="4">
        <f>求节点(节奏总纲!P$4:P$113,R$5:R$104,$X191)-求节点(节奏总纲!P$4:P$113,R$5:R$104,$X190)</f>
        <v>17032973.281144619</v>
      </c>
      <c r="Z191" s="4">
        <f>求节点(节奏总纲!Q$4:Q$113,S$5:S$104,$X191)-求节点(节奏总纲!Q$4:Q$113,S$5:S$104,$X190)</f>
        <v>19015462.632970333</v>
      </c>
      <c r="AA191" s="4">
        <f>求节点(节奏总纲!R$4:R$113,T$5:T$104,$X191)-求节点(节奏总纲!R$4:R$113,T$5:T$104,$X190)</f>
        <v>21905109.238875866</v>
      </c>
      <c r="AB191" s="4">
        <f>求节点(节奏总纲!S$4:S$113,U$5:U$104,$X191)-求节点(节奏总纲!S$4:S$113,U$5:U$104,$X190)</f>
        <v>30344458.037769794</v>
      </c>
      <c r="AC191" s="4">
        <f>求节点(节奏总纲!T$4:T$113,V$5:V$104,$X191)-求节点(节奏总纲!T$4:T$113,V$5:V$104,$X190)</f>
        <v>80695440</v>
      </c>
      <c r="AM191" s="8">
        <v>187</v>
      </c>
      <c r="AN191" s="4">
        <f>求节点(节奏总纲!P$4:P$113,AG$5:AG$104,$AM191)-求节点(节奏总纲!P$4:P$113,AG$5:AG$104,$AM190)</f>
        <v>3773974.7806763649</v>
      </c>
      <c r="AO191" s="4">
        <f>求节点(节奏总纲!Q$4:Q$113,AH$5:AH$104,$AM191)-求节点(节奏总纲!Q$4:Q$113,AH$5:AH$104,$AM190)</f>
        <v>4193835.735960722</v>
      </c>
      <c r="AP191" s="4">
        <f>求节点(节奏总纲!R$4:R$113,AI$5:AI$104,$AM191)-求节点(节奏总纲!R$4:R$113,AI$5:AI$104,$AM190)</f>
        <v>5156136.6320929527</v>
      </c>
      <c r="AQ191" s="4">
        <f>求节点(节奏总纲!S$4:S$113,AJ$5:AJ$104,$AM191)-求节点(节奏总纲!S$4:S$113,AJ$5:AJ$104,$AM190)</f>
        <v>8686499.7741361856</v>
      </c>
      <c r="AR191" s="4">
        <f>求节点(节奏总纲!T$4:T$113,AK$5:AK$104,$AM191)-求节点(节奏总纲!T$4:T$113,AK$5:AK$104,$AM190)</f>
        <v>24353940.825490236</v>
      </c>
    </row>
    <row r="192" spans="2:44" x14ac:dyDescent="0.15">
      <c r="B192" s="8">
        <v>188</v>
      </c>
      <c r="C192" s="8">
        <f>[1]服务器生态!W209</f>
        <v>113.16763731487498</v>
      </c>
      <c r="D192" s="8">
        <f>[1]服务器生态!X209</f>
        <v>111.58432665990323</v>
      </c>
      <c r="E192" s="8">
        <f>[1]服务器生态!Y209</f>
        <v>9.1086610232217602</v>
      </c>
      <c r="F192" s="8">
        <f>[1]服务器生态!Z209</f>
        <v>1.6204951620000003</v>
      </c>
      <c r="G192" s="8">
        <f>[1]服务器生态!AA209</f>
        <v>0.46887983999999994</v>
      </c>
      <c r="H192" s="8">
        <f>[1]服务器生态!AC209</f>
        <v>0.47962550249999997</v>
      </c>
      <c r="I192" s="8">
        <f>[1]服务器生态!AD209</f>
        <v>0.47291513735919999</v>
      </c>
      <c r="J192" s="8">
        <f>[1]服务器生态!AE209</f>
        <v>3.8604200140800002E-2</v>
      </c>
      <c r="K192" s="8">
        <f>[1]服务器生态!AF209</f>
        <v>6.8679600000000019E-3</v>
      </c>
      <c r="L192" s="8">
        <f>[1]服务器生态!AG209</f>
        <v>1.9871999999999997E-3</v>
      </c>
      <c r="M192" s="8">
        <f>[2]基础信息!$M191</f>
        <v>100</v>
      </c>
      <c r="N192" s="8">
        <f>[1]服务器生态!$P190</f>
        <v>1</v>
      </c>
      <c r="X192" s="8">
        <v>188</v>
      </c>
      <c r="Y192" s="4">
        <f>求节点(节奏总纲!P$4:P$113,R$5:R$104,$X192)-求节点(节奏总纲!P$4:P$113,R$5:R$104,$X191)</f>
        <v>17032973.281144142</v>
      </c>
      <c r="Z192" s="4">
        <f>求节点(节奏总纲!Q$4:Q$113,S$5:S$104,$X192)-求节点(节奏总纲!Q$4:Q$113,S$5:S$104,$X191)</f>
        <v>19015462.632969856</v>
      </c>
      <c r="AA192" s="4">
        <f>求节点(节奏总纲!R$4:R$113,T$5:T$104,$X192)-求节点(节奏总纲!R$4:R$113,T$5:T$104,$X191)</f>
        <v>21905109.238875866</v>
      </c>
      <c r="AB192" s="4">
        <f>求节点(节奏总纲!S$4:S$113,U$5:U$104,$X192)-求节点(节奏总纲!S$4:S$113,U$5:U$104,$X191)</f>
        <v>30344458.037769794</v>
      </c>
      <c r="AC192" s="4">
        <f>求节点(节奏总纲!T$4:T$113,V$5:V$104,$X192)-求节点(节奏总纲!T$4:T$113,V$5:V$104,$X191)</f>
        <v>80695440</v>
      </c>
      <c r="AM192" s="8">
        <v>188</v>
      </c>
      <c r="AN192" s="4">
        <f>求节点(节奏总纲!P$4:P$113,AG$5:AG$104,$AM192)-求节点(节奏总纲!P$4:P$113,AG$5:AG$104,$AM191)</f>
        <v>3773974.7806764245</v>
      </c>
      <c r="AO192" s="4">
        <f>求节点(节奏总纲!Q$4:Q$113,AH$5:AH$104,$AM192)-求节点(节奏总纲!Q$4:Q$113,AH$5:AH$104,$AM191)</f>
        <v>4193835.7359607816</v>
      </c>
      <c r="AP192" s="4">
        <f>求节点(节奏总纲!R$4:R$113,AI$5:AI$104,$AM192)-求节点(节奏总纲!R$4:R$113,AI$5:AI$104,$AM191)</f>
        <v>5156136.6320929527</v>
      </c>
      <c r="AQ192" s="4">
        <f>求节点(节奏总纲!S$4:S$113,AJ$5:AJ$104,$AM192)-求节点(节奏总纲!S$4:S$113,AJ$5:AJ$104,$AM191)</f>
        <v>8686499.7741360664</v>
      </c>
      <c r="AR192" s="4">
        <f>求节点(节奏总纲!T$4:T$113,AK$5:AK$104,$AM192)-求节点(节奏总纲!T$4:T$113,AK$5:AK$104,$AM191)</f>
        <v>24353940.825489998</v>
      </c>
    </row>
    <row r="193" spans="2:44" x14ac:dyDescent="0.15">
      <c r="B193" s="8">
        <v>189</v>
      </c>
      <c r="C193" s="8">
        <f>[1]服务器生态!W210</f>
        <v>112.47517799564061</v>
      </c>
      <c r="D193" s="8">
        <f>[1]服务器生态!X210</f>
        <v>110.90155543034088</v>
      </c>
      <c r="E193" s="8">
        <f>[1]服务器生态!Y210</f>
        <v>9.0529262092684792</v>
      </c>
      <c r="F193" s="8">
        <f>[1]服务器生态!Z210</f>
        <v>1.6105795447500002</v>
      </c>
      <c r="G193" s="8">
        <f>[1]服务器生态!AA210</f>
        <v>0.46601081999999988</v>
      </c>
      <c r="H193" s="8">
        <f>[1]服务器生态!AC210</f>
        <v>0.47962550249999997</v>
      </c>
      <c r="I193" s="8">
        <f>[1]服务器生态!AD210</f>
        <v>0.47291513735919999</v>
      </c>
      <c r="J193" s="8">
        <f>[1]服务器生态!AE210</f>
        <v>3.8604200140800002E-2</v>
      </c>
      <c r="K193" s="8">
        <f>[1]服务器生态!AF210</f>
        <v>6.8679600000000019E-3</v>
      </c>
      <c r="L193" s="8">
        <f>[1]服务器生态!AG210</f>
        <v>1.9871999999999997E-3</v>
      </c>
      <c r="M193" s="8">
        <f>[2]基础信息!$M192</f>
        <v>100</v>
      </c>
      <c r="N193" s="8">
        <f>[1]服务器生态!$P191</f>
        <v>1</v>
      </c>
      <c r="X193" s="8">
        <v>189</v>
      </c>
      <c r="Y193" s="4">
        <f>求节点(节奏总纲!P$4:P$113,R$5:R$104,$X193)-求节点(节奏总纲!P$4:P$113,R$5:R$104,$X192)</f>
        <v>17032973.281144619</v>
      </c>
      <c r="Z193" s="4">
        <f>求节点(节奏总纲!Q$4:Q$113,S$5:S$104,$X193)-求节点(节奏总纲!Q$4:Q$113,S$5:S$104,$X192)</f>
        <v>19015462.632970333</v>
      </c>
      <c r="AA193" s="4">
        <f>求节点(节奏总纲!R$4:R$113,T$5:T$104,$X193)-求节点(节奏总纲!R$4:R$113,T$5:T$104,$X192)</f>
        <v>21905109.238875866</v>
      </c>
      <c r="AB193" s="4">
        <f>求节点(节奏总纲!S$4:S$113,U$5:U$104,$X193)-求节点(节奏总纲!S$4:S$113,U$5:U$104,$X192)</f>
        <v>30344458.037769794</v>
      </c>
      <c r="AC193" s="4">
        <f>求节点(节奏总纲!T$4:T$113,V$5:V$104,$X193)-求节点(节奏总纲!T$4:T$113,V$5:V$104,$X192)</f>
        <v>80695440</v>
      </c>
      <c r="AM193" s="8">
        <v>189</v>
      </c>
      <c r="AN193" s="4">
        <f>求节点(节奏总纲!P$4:P$113,AG$5:AG$104,$AM193)-求节点(节奏总纲!P$4:P$113,AG$5:AG$104,$AM192)</f>
        <v>3773974.7806763649</v>
      </c>
      <c r="AO193" s="4">
        <f>求节点(节奏总纲!Q$4:Q$113,AH$5:AH$104,$AM193)-求节点(节奏总纲!Q$4:Q$113,AH$5:AH$104,$AM192)</f>
        <v>4193835.735960722</v>
      </c>
      <c r="AP193" s="4">
        <f>求节点(节奏总纲!R$4:R$113,AI$5:AI$104,$AM193)-求节点(节奏总纲!R$4:R$113,AI$5:AI$104,$AM192)</f>
        <v>5156136.6320929527</v>
      </c>
      <c r="AQ193" s="4">
        <f>求节点(节奏总纲!S$4:S$113,AJ$5:AJ$104,$AM193)-求节点(节奏总纲!S$4:S$113,AJ$5:AJ$104,$AM192)</f>
        <v>8686499.7741361856</v>
      </c>
      <c r="AR193" s="4">
        <f>求节点(节奏总纲!T$4:T$113,AK$5:AK$104,$AM193)-求节点(节奏总纲!T$4:T$113,AK$5:AK$104,$AM192)</f>
        <v>24353940.825489998</v>
      </c>
    </row>
    <row r="194" spans="2:44" x14ac:dyDescent="0.15">
      <c r="B194" s="8">
        <v>190</v>
      </c>
      <c r="C194" s="8">
        <f>[1]服务器生态!W211</f>
        <v>111.78271867640623</v>
      </c>
      <c r="D194" s="8">
        <f>[1]服务器生态!X211</f>
        <v>110.21878420077853</v>
      </c>
      <c r="E194" s="8">
        <f>[1]服务器生态!Y211</f>
        <v>8.9971913953152001</v>
      </c>
      <c r="F194" s="8">
        <f>[1]服务器生态!Z211</f>
        <v>1.6006639275000003</v>
      </c>
      <c r="G194" s="8">
        <f>[1]服务器生态!AA211</f>
        <v>0.46314179999999988</v>
      </c>
      <c r="H194" s="8">
        <f>[1]服务器生态!AC211</f>
        <v>0.47962550249999997</v>
      </c>
      <c r="I194" s="8">
        <f>[1]服务器生态!AD211</f>
        <v>0.47291513735919999</v>
      </c>
      <c r="J194" s="8">
        <f>[1]服务器生态!AE211</f>
        <v>3.8604200140800002E-2</v>
      </c>
      <c r="K194" s="8">
        <f>[1]服务器生态!AF211</f>
        <v>6.8679600000000019E-3</v>
      </c>
      <c r="L194" s="8">
        <f>[1]服务器生态!AG211</f>
        <v>1.9871999999999997E-3</v>
      </c>
      <c r="M194" s="8">
        <f>[2]基础信息!$M193</f>
        <v>100</v>
      </c>
      <c r="N194" s="8">
        <f>[1]服务器生态!$P192</f>
        <v>1</v>
      </c>
      <c r="X194" s="8">
        <v>190</v>
      </c>
      <c r="Y194" s="4">
        <f>求节点(节奏总纲!P$4:P$113,R$5:R$104,$X194)-求节点(节奏总纲!P$4:P$113,R$5:R$104,$X193)</f>
        <v>17032973.281144619</v>
      </c>
      <c r="Z194" s="4">
        <f>求节点(节奏总纲!Q$4:Q$113,S$5:S$104,$X194)-求节点(节奏总纲!Q$4:Q$113,S$5:S$104,$X193)</f>
        <v>19015462.632969856</v>
      </c>
      <c r="AA194" s="4">
        <f>求节点(节奏总纲!R$4:R$113,T$5:T$104,$X194)-求节点(节奏总纲!R$4:R$113,T$5:T$104,$X193)</f>
        <v>21905109.238875866</v>
      </c>
      <c r="AB194" s="4">
        <f>求节点(节奏总纲!S$4:S$113,U$5:U$104,$X194)-求节点(节奏总纲!S$4:S$113,U$5:U$104,$X193)</f>
        <v>30344458.037770271</v>
      </c>
      <c r="AC194" s="4">
        <f>求节点(节奏总纲!T$4:T$113,V$5:V$104,$X194)-求节点(节奏总纲!T$4:T$113,V$5:V$104,$X193)</f>
        <v>80695440</v>
      </c>
      <c r="AM194" s="8">
        <v>190</v>
      </c>
      <c r="AN194" s="4">
        <f>求节点(节奏总纲!P$4:P$113,AG$5:AG$104,$AM194)-求节点(节奏总纲!P$4:P$113,AG$5:AG$104,$AM193)</f>
        <v>3773974.7806764245</v>
      </c>
      <c r="AO194" s="4">
        <f>求节点(节奏总纲!Q$4:Q$113,AH$5:AH$104,$AM194)-求节点(节奏总纲!Q$4:Q$113,AH$5:AH$104,$AM193)</f>
        <v>4193835.735960722</v>
      </c>
      <c r="AP194" s="4">
        <f>求节点(节奏总纲!R$4:R$113,AI$5:AI$104,$AM194)-求节点(节奏总纲!R$4:R$113,AI$5:AI$104,$AM193)</f>
        <v>5156136.6320929527</v>
      </c>
      <c r="AQ194" s="4">
        <f>求节点(节奏总纲!S$4:S$113,AJ$5:AJ$104,$AM194)-求节点(节奏总纲!S$4:S$113,AJ$5:AJ$104,$AM193)</f>
        <v>8686499.7741361856</v>
      </c>
      <c r="AR194" s="4">
        <f>求节点(节奏总纲!T$4:T$113,AK$5:AK$104,$AM194)-求节点(节奏总纲!T$4:T$113,AK$5:AK$104,$AM193)</f>
        <v>24353940.825490236</v>
      </c>
    </row>
    <row r="195" spans="2:44" x14ac:dyDescent="0.15">
      <c r="B195" s="8">
        <v>191</v>
      </c>
      <c r="C195" s="8">
        <f>[1]服务器生态!W212</f>
        <v>111.09025935717186</v>
      </c>
      <c r="D195" s="8">
        <f>[1]服务器生态!X212</f>
        <v>109.53601297121619</v>
      </c>
      <c r="E195" s="8">
        <f>[1]服务器生态!Y212</f>
        <v>8.9414565813619191</v>
      </c>
      <c r="F195" s="8">
        <f>[1]服务器生态!Z212</f>
        <v>1.5907483102500002</v>
      </c>
      <c r="G195" s="8">
        <f>[1]服务器生态!AA212</f>
        <v>0.46027277999999988</v>
      </c>
      <c r="H195" s="8">
        <f>[1]服务器生态!AC212</f>
        <v>0.47962550249999997</v>
      </c>
      <c r="I195" s="8">
        <f>[1]服务器生态!AD212</f>
        <v>0.47291513735919999</v>
      </c>
      <c r="J195" s="8">
        <f>[1]服务器生态!AE212</f>
        <v>3.8604200140800002E-2</v>
      </c>
      <c r="K195" s="8">
        <f>[1]服务器生态!AF212</f>
        <v>6.8679600000000019E-3</v>
      </c>
      <c r="L195" s="8">
        <f>[1]服务器生态!AG212</f>
        <v>1.9871999999999997E-3</v>
      </c>
      <c r="M195" s="8">
        <f>[2]基础信息!$M194</f>
        <v>100</v>
      </c>
      <c r="N195" s="8">
        <f>[1]服务器生态!$P193</f>
        <v>1</v>
      </c>
      <c r="X195" s="8">
        <v>191</v>
      </c>
      <c r="Y195" s="4">
        <f>求节点(节奏总纲!P$4:P$113,R$5:R$104,$X195)-求节点(节奏总纲!P$4:P$113,R$5:R$104,$X194)</f>
        <v>17032973.281144619</v>
      </c>
      <c r="Z195" s="4">
        <f>求节点(节奏总纲!Q$4:Q$113,S$5:S$104,$X195)-求节点(节奏总纲!Q$4:Q$113,S$5:S$104,$X194)</f>
        <v>19015462.632970333</v>
      </c>
      <c r="AA195" s="4">
        <f>求节点(节奏总纲!R$4:R$113,T$5:T$104,$X195)-求节点(节奏总纲!R$4:R$113,T$5:T$104,$X194)</f>
        <v>21905109.238875866</v>
      </c>
      <c r="AB195" s="4">
        <f>求节点(节奏总纲!S$4:S$113,U$5:U$104,$X195)-求节点(节奏总纲!S$4:S$113,U$5:U$104,$X194)</f>
        <v>30344458.037769794</v>
      </c>
      <c r="AC195" s="4">
        <f>求节点(节奏总纲!T$4:T$113,V$5:V$104,$X195)-求节点(节奏总纲!T$4:T$113,V$5:V$104,$X194)</f>
        <v>80695440</v>
      </c>
      <c r="AM195" s="8">
        <v>191</v>
      </c>
      <c r="AN195" s="4">
        <f>求节点(节奏总纲!P$4:P$113,AG$5:AG$104,$AM195)-求节点(节奏总纲!P$4:P$113,AG$5:AG$104,$AM194)</f>
        <v>3773974.7806763649</v>
      </c>
      <c r="AO195" s="4">
        <f>求节点(节奏总纲!Q$4:Q$113,AH$5:AH$104,$AM195)-求节点(节奏总纲!Q$4:Q$113,AH$5:AH$104,$AM194)</f>
        <v>4193835.7359607816</v>
      </c>
      <c r="AP195" s="4">
        <f>求节点(节奏总纲!R$4:R$113,AI$5:AI$104,$AM195)-求节点(节奏总纲!R$4:R$113,AI$5:AI$104,$AM194)</f>
        <v>5156136.6320929527</v>
      </c>
      <c r="AQ195" s="4">
        <f>求节点(节奏总纲!S$4:S$113,AJ$5:AJ$104,$AM195)-求节点(节奏总纲!S$4:S$113,AJ$5:AJ$104,$AM194)</f>
        <v>8686499.7741360664</v>
      </c>
      <c r="AR195" s="4">
        <f>求节点(节奏总纲!T$4:T$113,AK$5:AK$104,$AM195)-求节点(节奏总纲!T$4:T$113,AK$5:AK$104,$AM194)</f>
        <v>24353940.825489998</v>
      </c>
    </row>
    <row r="196" spans="2:44" x14ac:dyDescent="0.15">
      <c r="B196" s="8">
        <v>192</v>
      </c>
      <c r="C196" s="8">
        <f>[1]服务器生态!W213</f>
        <v>110.39780003793747</v>
      </c>
      <c r="D196" s="8">
        <f>[1]服务器生态!X213</f>
        <v>108.85324174165383</v>
      </c>
      <c r="E196" s="8">
        <f>[1]服务器生态!Y213</f>
        <v>8.8857217674086382</v>
      </c>
      <c r="F196" s="8">
        <f>[1]服务器生态!Z213</f>
        <v>1.5808326930000001</v>
      </c>
      <c r="G196" s="8">
        <f>[1]服务器生态!AA213</f>
        <v>0.45740375999999983</v>
      </c>
      <c r="H196" s="8">
        <f>[1]服务器生态!AC213</f>
        <v>0.47962550249999997</v>
      </c>
      <c r="I196" s="8">
        <f>[1]服务器生态!AD213</f>
        <v>0.47291513735919999</v>
      </c>
      <c r="J196" s="8">
        <f>[1]服务器生态!AE213</f>
        <v>3.8604200140800002E-2</v>
      </c>
      <c r="K196" s="8">
        <f>[1]服务器生态!AF213</f>
        <v>6.8679600000000019E-3</v>
      </c>
      <c r="L196" s="8">
        <f>[1]服务器生态!AG213</f>
        <v>1.9871999999999997E-3</v>
      </c>
      <c r="M196" s="8">
        <f>[2]基础信息!$M195</f>
        <v>100</v>
      </c>
      <c r="N196" s="8">
        <f>[1]服务器生态!$P194</f>
        <v>1</v>
      </c>
      <c r="X196" s="8">
        <v>192</v>
      </c>
      <c r="Y196" s="4">
        <f>求节点(节奏总纲!P$4:P$113,R$5:R$104,$X196)-求节点(节奏总纲!P$4:P$113,R$5:R$104,$X195)</f>
        <v>17032973.281144142</v>
      </c>
      <c r="Z196" s="4">
        <f>求节点(节奏总纲!Q$4:Q$113,S$5:S$104,$X196)-求节点(节奏总纲!Q$4:Q$113,S$5:S$104,$X195)</f>
        <v>19015462.632970333</v>
      </c>
      <c r="AA196" s="4">
        <f>求节点(节奏总纲!R$4:R$113,T$5:T$104,$X196)-求节点(节奏总纲!R$4:R$113,T$5:T$104,$X195)</f>
        <v>21905109.238875389</v>
      </c>
      <c r="AB196" s="4">
        <f>求节点(节奏总纲!S$4:S$113,U$5:U$104,$X196)-求节点(节奏总纲!S$4:S$113,U$5:U$104,$X195)</f>
        <v>30344458.037769794</v>
      </c>
      <c r="AC196" s="4">
        <f>求节点(节奏总纲!T$4:T$113,V$5:V$104,$X196)-求节点(节奏总纲!T$4:T$113,V$5:V$104,$X195)</f>
        <v>80695440</v>
      </c>
      <c r="AM196" s="8">
        <v>192</v>
      </c>
      <c r="AN196" s="4">
        <f>求节点(节奏总纲!P$4:P$113,AG$5:AG$104,$AM196)-求节点(节奏总纲!P$4:P$113,AG$5:AG$104,$AM195)</f>
        <v>3773974.7806763649</v>
      </c>
      <c r="AO196" s="4">
        <f>求节点(节奏总纲!Q$4:Q$113,AH$5:AH$104,$AM196)-求节点(节奏总纲!Q$4:Q$113,AH$5:AH$104,$AM195)</f>
        <v>4193835.7359607816</v>
      </c>
      <c r="AP196" s="4">
        <f>求节点(节奏总纲!R$4:R$113,AI$5:AI$104,$AM196)-求节点(节奏总纲!R$4:R$113,AI$5:AI$104,$AM195)</f>
        <v>5156136.6320929527</v>
      </c>
      <c r="AQ196" s="4">
        <f>求节点(节奏总纲!S$4:S$113,AJ$5:AJ$104,$AM196)-求节点(节奏总纲!S$4:S$113,AJ$5:AJ$104,$AM195)</f>
        <v>8686499.7741361856</v>
      </c>
      <c r="AR196" s="4">
        <f>求节点(节奏总纲!T$4:T$113,AK$5:AK$104,$AM196)-求节点(节奏总纲!T$4:T$113,AK$5:AK$104,$AM195)</f>
        <v>24353940.825489998</v>
      </c>
    </row>
    <row r="197" spans="2:44" x14ac:dyDescent="0.15">
      <c r="B197" s="8">
        <v>193</v>
      </c>
      <c r="C197" s="8">
        <f>[1]服务器生态!W214</f>
        <v>109.70534071870311</v>
      </c>
      <c r="D197" s="8">
        <f>[1]服务器生态!X214</f>
        <v>108.17047051209151</v>
      </c>
      <c r="E197" s="8">
        <f>[1]服务器生态!Y214</f>
        <v>8.8299869534553608</v>
      </c>
      <c r="F197" s="8">
        <f>[1]服务器生态!Z214</f>
        <v>1.5709170757500004</v>
      </c>
      <c r="G197" s="8">
        <f>[1]服务器生态!AA214</f>
        <v>0.45453473999999994</v>
      </c>
      <c r="H197" s="8">
        <f>[1]服务器生态!AC214</f>
        <v>0.47962550249999997</v>
      </c>
      <c r="I197" s="8">
        <f>[1]服务器生态!AD214</f>
        <v>0.47291513735919999</v>
      </c>
      <c r="J197" s="8">
        <f>[1]服务器生态!AE214</f>
        <v>3.8604200140800002E-2</v>
      </c>
      <c r="K197" s="8">
        <f>[1]服务器生态!AF214</f>
        <v>6.8679600000000019E-3</v>
      </c>
      <c r="L197" s="8">
        <f>[1]服务器生态!AG214</f>
        <v>1.9871999999999997E-3</v>
      </c>
      <c r="M197" s="8">
        <f>[2]基础信息!$M196</f>
        <v>100</v>
      </c>
      <c r="N197" s="8">
        <f>[1]服务器生态!$P195</f>
        <v>1</v>
      </c>
      <c r="X197" s="8">
        <v>193</v>
      </c>
      <c r="Y197" s="4">
        <f>求节点(节奏总纲!P$4:P$113,R$5:R$104,$X197)-求节点(节奏总纲!P$4:P$113,R$5:R$104,$X196)</f>
        <v>17032973.281144619</v>
      </c>
      <c r="Z197" s="4">
        <f>求节点(节奏总纲!Q$4:Q$113,S$5:S$104,$X197)-求节点(节奏总纲!Q$4:Q$113,S$5:S$104,$X196)</f>
        <v>19452846.024722576</v>
      </c>
      <c r="AA197" s="4">
        <f>求节点(节奏总纲!R$4:R$113,T$5:T$104,$X197)-求节点(节奏总纲!R$4:R$113,T$5:T$104,$X196)</f>
        <v>22072156.753041267</v>
      </c>
      <c r="AB197" s="4">
        <f>求节点(节奏总纲!S$4:S$113,U$5:U$104,$X197)-求节点(节奏总纲!S$4:S$113,U$5:U$104,$X196)</f>
        <v>30344458.037769794</v>
      </c>
      <c r="AC197" s="4">
        <f>求节点(节奏总纲!T$4:T$113,V$5:V$104,$X197)-求节点(节奏总纲!T$4:T$113,V$5:V$104,$X196)</f>
        <v>81948417.242106438</v>
      </c>
      <c r="AM197" s="8">
        <v>193</v>
      </c>
      <c r="AN197" s="4">
        <f>求节点(节奏总纲!P$4:P$113,AG$5:AG$104,$AM197)-求节点(节奏总纲!P$4:P$113,AG$5:AG$104,$AM196)</f>
        <v>3773974.7806763649</v>
      </c>
      <c r="AO197" s="4">
        <f>求节点(节奏总纲!Q$4:Q$113,AH$5:AH$104,$AM197)-求节点(节奏总纲!Q$4:Q$113,AH$5:AH$104,$AM196)</f>
        <v>4307376.1368499994</v>
      </c>
      <c r="AP197" s="4">
        <f>求节点(节奏总纲!R$4:R$113,AI$5:AI$104,$AM197)-求节点(节奏总纲!R$4:R$113,AI$5:AI$104,$AM196)</f>
        <v>5213144.5747596025</v>
      </c>
      <c r="AQ197" s="4">
        <f>求节点(节奏总纲!S$4:S$113,AJ$5:AJ$104,$AM197)-求节点(节奏总纲!S$4:S$113,AJ$5:AJ$104,$AM196)</f>
        <v>8686499.7741360664</v>
      </c>
      <c r="AR197" s="4">
        <f>求节点(节奏总纲!T$4:T$113,AK$5:AK$104,$AM197)-求节点(节奏总纲!T$4:T$113,AK$5:AK$104,$AM196)</f>
        <v>24757237.830074072</v>
      </c>
    </row>
    <row r="198" spans="2:44" x14ac:dyDescent="0.15">
      <c r="B198" s="8">
        <v>194</v>
      </c>
      <c r="C198" s="8">
        <f>[1]服务器生态!W215</f>
        <v>109.01288139946872</v>
      </c>
      <c r="D198" s="8">
        <f>[1]服务器生态!X215</f>
        <v>107.48769928252915</v>
      </c>
      <c r="E198" s="8">
        <f>[1]服务器生态!Y215</f>
        <v>8.7742521395020798</v>
      </c>
      <c r="F198" s="8">
        <f>[1]服务器生态!Z215</f>
        <v>1.5610014585000003</v>
      </c>
      <c r="G198" s="8">
        <f>[1]服务器生态!AA215</f>
        <v>0.45166571999999988</v>
      </c>
      <c r="H198" s="8">
        <f>[1]服务器生态!AC215</f>
        <v>0.47962550249999997</v>
      </c>
      <c r="I198" s="8">
        <f>[1]服务器生态!AD215</f>
        <v>0.47291513735919999</v>
      </c>
      <c r="J198" s="8">
        <f>[1]服务器生态!AE215</f>
        <v>3.8604200140800002E-2</v>
      </c>
      <c r="K198" s="8">
        <f>[1]服务器生态!AF215</f>
        <v>6.8679600000000019E-3</v>
      </c>
      <c r="L198" s="8">
        <f>[1]服务器生态!AG215</f>
        <v>1.9871999999999997E-3</v>
      </c>
      <c r="M198" s="8">
        <f>[2]基础信息!$M197</f>
        <v>100</v>
      </c>
      <c r="N198" s="8">
        <f>[1]服务器生态!$P196</f>
        <v>1</v>
      </c>
      <c r="X198" s="8">
        <v>194</v>
      </c>
      <c r="Y198" s="4">
        <f>求节点(节奏总纲!P$4:P$113,R$5:R$104,$X198)-求节点(节奏总纲!P$4:P$113,R$5:R$104,$X197)</f>
        <v>17499559.461159706</v>
      </c>
      <c r="Z198" s="4">
        <f>求节点(节奏总纲!Q$4:Q$113,S$5:S$104,$X198)-求节点(节奏总纲!Q$4:Q$113,S$5:S$104,$X197)</f>
        <v>19472418.974054337</v>
      </c>
      <c r="AA198" s="4">
        <f>求节点(节奏总纲!R$4:R$113,T$5:T$104,$X198)-求节点(节奏总纲!R$4:R$113,T$5:T$104,$X197)</f>
        <v>22417524.482094288</v>
      </c>
      <c r="AB198" s="4">
        <f>求节点(节奏总纲!S$4:S$113,U$5:U$104,$X198)-求节点(节奏总纲!S$4:S$113,U$5:U$104,$X197)</f>
        <v>30344458.037770271</v>
      </c>
      <c r="AC198" s="4">
        <f>求节点(节奏总纲!T$4:T$113,V$5:V$104,$X198)-求节点(节奏总纲!T$4:T$113,V$5:V$104,$X197)</f>
        <v>88764984</v>
      </c>
      <c r="AM198" s="8">
        <v>194</v>
      </c>
      <c r="AN198" s="4">
        <f>求节点(节奏总纲!P$4:P$113,AG$5:AG$104,$AM198)-求节点(节奏总纲!P$4:P$113,AG$5:AG$104,$AM197)</f>
        <v>3857091.8646576405</v>
      </c>
      <c r="AO198" s="4">
        <f>求节点(节奏总纲!Q$4:Q$113,AH$5:AH$104,$AM198)-求节点(节奏总纲!Q$4:Q$113,AH$5:AH$104,$AM197)</f>
        <v>4312457.0808354616</v>
      </c>
      <c r="AP198" s="4">
        <f>求节点(节奏总纲!R$4:R$113,AI$5:AI$104,$AM198)-求节点(节奏总纲!R$4:R$113,AI$5:AI$104,$AM197)</f>
        <v>5331007.4702068567</v>
      </c>
      <c r="AQ198" s="4">
        <f>求节点(节奏总纲!S$4:S$113,AJ$5:AJ$104,$AM198)-求节点(节奏总纲!S$4:S$113,AJ$5:AJ$104,$AM197)</f>
        <v>8686499.7741361856</v>
      </c>
      <c r="AR198" s="4">
        <f>求节点(节奏总纲!T$4:T$113,AK$5:AK$104,$AM198)-求节点(节奏总纲!T$4:T$113,AK$5:AK$104,$AM197)</f>
        <v>26951292.807786465</v>
      </c>
    </row>
    <row r="199" spans="2:44" x14ac:dyDescent="0.15">
      <c r="B199" s="8">
        <v>195</v>
      </c>
      <c r="C199" s="8">
        <f>[1]服务器生态!W216</f>
        <v>108.32042208023435</v>
      </c>
      <c r="D199" s="8">
        <f>[1]服务器生态!X216</f>
        <v>106.80492805296682</v>
      </c>
      <c r="E199" s="8">
        <f>[1]服务器生态!Y216</f>
        <v>8.7185173255487989</v>
      </c>
      <c r="F199" s="8">
        <f>[1]服务器生态!Z216</f>
        <v>1.5510858412500002</v>
      </c>
      <c r="G199" s="8">
        <f>[1]服务器生态!AA216</f>
        <v>0.44879669999999988</v>
      </c>
      <c r="H199" s="8">
        <f>[1]服务器生态!AC216</f>
        <v>0.47962550249999997</v>
      </c>
      <c r="I199" s="8">
        <f>[1]服务器生态!AD216</f>
        <v>0.47291513735919999</v>
      </c>
      <c r="J199" s="8">
        <f>[1]服务器生态!AE216</f>
        <v>3.8604200140800002E-2</v>
      </c>
      <c r="K199" s="8">
        <f>[1]服务器生态!AF216</f>
        <v>6.8679600000000019E-3</v>
      </c>
      <c r="L199" s="8">
        <f>[1]服务器生态!AG216</f>
        <v>1.9871999999999997E-3</v>
      </c>
      <c r="M199" s="8">
        <f>[2]基础信息!$M198</f>
        <v>100</v>
      </c>
      <c r="N199" s="8">
        <f>[1]服务器生态!$P197</f>
        <v>1</v>
      </c>
      <c r="X199" s="8">
        <v>195</v>
      </c>
      <c r="Y199" s="4">
        <f>求节点(节奏总纲!P$4:P$113,R$5:R$104,$X199)-求节点(节奏总纲!P$4:P$113,R$5:R$104,$X198)</f>
        <v>17505092.94598484</v>
      </c>
      <c r="Z199" s="4">
        <f>求节点(节奏总纲!Q$4:Q$113,S$5:S$104,$X199)-求节点(节奏总纲!Q$4:Q$113,S$5:S$104,$X198)</f>
        <v>19472418.974054813</v>
      </c>
      <c r="AA199" s="4">
        <f>求节点(节奏总纲!R$4:R$113,T$5:T$104,$X199)-求节点(节奏总纲!R$4:R$113,T$5:T$104,$X198)</f>
        <v>22417524.482093811</v>
      </c>
      <c r="AB199" s="4">
        <f>求节点(节奏总纲!S$4:S$113,U$5:U$104,$X199)-求节点(节奏总纲!S$4:S$113,U$5:U$104,$X198)</f>
        <v>30344458.037769794</v>
      </c>
      <c r="AC199" s="4">
        <f>求节点(节奏总纲!T$4:T$113,V$5:V$104,$X199)-求节点(节奏总纲!T$4:T$113,V$5:V$104,$X198)</f>
        <v>88764984</v>
      </c>
      <c r="AM199" s="8">
        <v>195</v>
      </c>
      <c r="AN199" s="4">
        <f>求节点(节奏总纲!P$4:P$113,AG$5:AG$104,$AM199)-求节点(节奏总纲!P$4:P$113,AG$5:AG$104,$AM198)</f>
        <v>3858077.5927881598</v>
      </c>
      <c r="AO199" s="4">
        <f>求节点(节奏总纲!Q$4:Q$113,AH$5:AH$104,$AM199)-求节点(节奏总纲!Q$4:Q$113,AH$5:AH$104,$AM198)</f>
        <v>4312457.0808354616</v>
      </c>
      <c r="AP199" s="4">
        <f>求节点(节奏总纲!R$4:R$113,AI$5:AI$104,$AM199)-求节点(节奏总纲!R$4:R$113,AI$5:AI$104,$AM198)</f>
        <v>5331007.4702069759</v>
      </c>
      <c r="AQ199" s="4">
        <f>求节点(节奏总纲!S$4:S$113,AJ$5:AJ$104,$AM199)-求节点(节奏总纲!S$4:S$113,AJ$5:AJ$104,$AM198)</f>
        <v>8686499.7741360664</v>
      </c>
      <c r="AR199" s="4">
        <f>求节点(节奏总纲!T$4:T$113,AK$5:AK$104,$AM199)-求节点(节奏总纲!T$4:T$113,AK$5:AK$104,$AM198)</f>
        <v>26951292.807786465</v>
      </c>
    </row>
    <row r="200" spans="2:44" x14ac:dyDescent="0.15">
      <c r="B200" s="8">
        <v>196</v>
      </c>
      <c r="C200" s="8">
        <f>[1]服务器生态!W217</f>
        <v>107.62796276099998</v>
      </c>
      <c r="D200" s="8">
        <f>[1]服务器生态!X217</f>
        <v>106.12215682340447</v>
      </c>
      <c r="E200" s="8">
        <f>[1]服务器生态!Y217</f>
        <v>8.6627825115955197</v>
      </c>
      <c r="F200" s="8">
        <f>[1]服务器生态!Z217</f>
        <v>1.5411702240000003</v>
      </c>
      <c r="G200" s="8">
        <f>[1]服务器生态!AA217</f>
        <v>0.44592767999999988</v>
      </c>
      <c r="H200" s="8">
        <f>[1]服务器生态!AC217</f>
        <v>0.47962550249999997</v>
      </c>
      <c r="I200" s="8">
        <f>[1]服务器生态!AD217</f>
        <v>0.47291513735919999</v>
      </c>
      <c r="J200" s="8">
        <f>[1]服务器生态!AE217</f>
        <v>3.8604200140800002E-2</v>
      </c>
      <c r="K200" s="8">
        <f>[1]服务器生态!AF217</f>
        <v>6.8679600000000019E-3</v>
      </c>
      <c r="L200" s="8">
        <f>[1]服务器生态!AG217</f>
        <v>1.9871999999999997E-3</v>
      </c>
      <c r="M200" s="8">
        <f>[2]基础信息!$M199</f>
        <v>100</v>
      </c>
      <c r="N200" s="8">
        <f>[1]服务器生态!$P198</f>
        <v>1</v>
      </c>
      <c r="X200" s="8">
        <v>196</v>
      </c>
      <c r="Y200" s="4">
        <f>求节点(节奏总纲!P$4:P$113,R$5:R$104,$X200)-求节点(节奏总纲!P$4:P$113,R$5:R$104,$X199)</f>
        <v>17505092.945985317</v>
      </c>
      <c r="Z200" s="4">
        <f>求节点(节奏总纲!Q$4:Q$113,S$5:S$104,$X200)-求节点(节奏总纲!Q$4:Q$113,S$5:S$104,$X199)</f>
        <v>19472418.974054337</v>
      </c>
      <c r="AA200" s="4">
        <f>求节点(节奏总纲!R$4:R$113,T$5:T$104,$X200)-求节点(节奏总纲!R$4:R$113,T$5:T$104,$X199)</f>
        <v>22417524.482094288</v>
      </c>
      <c r="AB200" s="4">
        <f>求节点(节奏总纲!S$4:S$113,U$5:U$104,$X200)-求节点(节奏总纲!S$4:S$113,U$5:U$104,$X199)</f>
        <v>30344458.037769794</v>
      </c>
      <c r="AC200" s="4">
        <f>求节点(节奏总纲!T$4:T$113,V$5:V$104,$X200)-求节点(节奏总纲!T$4:T$113,V$5:V$104,$X199)</f>
        <v>88764983.999999046</v>
      </c>
      <c r="AM200" s="8">
        <v>196</v>
      </c>
      <c r="AN200" s="4">
        <f>求节点(节奏总纲!P$4:P$113,AG$5:AG$104,$AM200)-求节点(节奏总纲!P$4:P$113,AG$5:AG$104,$AM199)</f>
        <v>3858077.5927881598</v>
      </c>
      <c r="AO200" s="4">
        <f>求节点(节奏总纲!Q$4:Q$113,AH$5:AH$104,$AM200)-求节点(节奏总纲!Q$4:Q$113,AH$5:AH$104,$AM199)</f>
        <v>4312457.0808354616</v>
      </c>
      <c r="AP200" s="4">
        <f>求节点(节奏总纲!R$4:R$113,AI$5:AI$104,$AM200)-求节点(节奏总纲!R$4:R$113,AI$5:AI$104,$AM199)</f>
        <v>5331007.4702068567</v>
      </c>
      <c r="AQ200" s="4">
        <f>求节点(节奏总纲!S$4:S$113,AJ$5:AJ$104,$AM200)-求节点(节奏总纲!S$4:S$113,AJ$5:AJ$104,$AM199)</f>
        <v>8686499.7741361856</v>
      </c>
      <c r="AR200" s="4">
        <f>求节点(节奏总纲!T$4:T$113,AK$5:AK$104,$AM200)-求节点(节奏总纲!T$4:T$113,AK$5:AK$104,$AM199)</f>
        <v>26951292.807786465</v>
      </c>
    </row>
    <row r="201" spans="2:44" x14ac:dyDescent="0.15">
      <c r="B201" s="8">
        <v>197</v>
      </c>
      <c r="C201" s="8">
        <f>[1]服务器生态!W218</f>
        <v>106.93550344176559</v>
      </c>
      <c r="D201" s="8">
        <f>[1]服务器生态!X218</f>
        <v>105.4393855938421</v>
      </c>
      <c r="E201" s="8">
        <f>[1]服务器生态!Y218</f>
        <v>8.6070476976422388</v>
      </c>
      <c r="F201" s="8">
        <f>[1]服务器生态!Z218</f>
        <v>1.5312546067500001</v>
      </c>
      <c r="G201" s="8">
        <f>[1]服务器生态!AA218</f>
        <v>0.44305865999999983</v>
      </c>
      <c r="H201" s="8">
        <f>[1]服务器生态!AC218</f>
        <v>0.47962550249999997</v>
      </c>
      <c r="I201" s="8">
        <f>[1]服务器生态!AD218</f>
        <v>0.47291513735919999</v>
      </c>
      <c r="J201" s="8">
        <f>[1]服务器生态!AE218</f>
        <v>3.8604200140800002E-2</v>
      </c>
      <c r="K201" s="8">
        <f>[1]服务器生态!AF218</f>
        <v>6.8679600000000019E-3</v>
      </c>
      <c r="L201" s="8">
        <f>[1]服务器生态!AG218</f>
        <v>1.9871999999999997E-3</v>
      </c>
      <c r="M201" s="8">
        <f>[2]基础信息!$M200</f>
        <v>100</v>
      </c>
      <c r="N201" s="8">
        <f>[1]服务器生态!$P199</f>
        <v>1</v>
      </c>
      <c r="X201" s="8">
        <v>197</v>
      </c>
      <c r="Y201" s="4">
        <f>求节点(节奏总纲!P$4:P$113,R$5:R$104,$X201)-求节点(节奏总纲!P$4:P$113,R$5:R$104,$X200)</f>
        <v>17505092.94598484</v>
      </c>
      <c r="Z201" s="4">
        <f>求节点(节奏总纲!Q$4:Q$113,S$5:S$104,$X201)-求节点(节奏总纲!Q$4:Q$113,S$5:S$104,$X200)</f>
        <v>19472418.974054337</v>
      </c>
      <c r="AA201" s="4">
        <f>求节点(节奏总纲!R$4:R$113,T$5:T$104,$X201)-求节点(节奏总纲!R$4:R$113,T$5:T$104,$X200)</f>
        <v>22417524.482094288</v>
      </c>
      <c r="AB201" s="4">
        <f>求节点(节奏总纲!S$4:S$113,U$5:U$104,$X201)-求节点(节奏总纲!S$4:S$113,U$5:U$104,$X200)</f>
        <v>30344458.037769794</v>
      </c>
      <c r="AC201" s="4">
        <f>求节点(节奏总纲!T$4:T$113,V$5:V$104,$X201)-求节点(节奏总纲!T$4:T$113,V$5:V$104,$X200)</f>
        <v>88764984</v>
      </c>
      <c r="AM201" s="8">
        <v>197</v>
      </c>
      <c r="AN201" s="4">
        <f>求节点(节奏总纲!P$4:P$113,AG$5:AG$104,$AM201)-求节点(节奏总纲!P$4:P$113,AG$5:AG$104,$AM200)</f>
        <v>3858077.5927881598</v>
      </c>
      <c r="AO201" s="4">
        <f>求节点(节奏总纲!Q$4:Q$113,AH$5:AH$104,$AM201)-求节点(节奏总纲!Q$4:Q$113,AH$5:AH$104,$AM200)</f>
        <v>4312457.0808354616</v>
      </c>
      <c r="AP201" s="4">
        <f>求节点(节奏总纲!R$4:R$113,AI$5:AI$104,$AM201)-求节点(节奏总纲!R$4:R$113,AI$5:AI$104,$AM200)</f>
        <v>5331007.4702068567</v>
      </c>
      <c r="AQ201" s="4">
        <f>求节点(节奏总纲!S$4:S$113,AJ$5:AJ$104,$AM201)-求节点(节奏总纲!S$4:S$113,AJ$5:AJ$104,$AM200)</f>
        <v>8686499.7741360664</v>
      </c>
      <c r="AR201" s="4">
        <f>求节点(节奏总纲!T$4:T$113,AK$5:AK$104,$AM201)-求节点(节奏总纲!T$4:T$113,AK$5:AK$104,$AM200)</f>
        <v>26951292.807786465</v>
      </c>
    </row>
    <row r="202" spans="2:44" x14ac:dyDescent="0.15">
      <c r="B202" s="8">
        <v>198</v>
      </c>
      <c r="C202" s="8">
        <f>[1]服务器生态!W219</f>
        <v>106.24304412253122</v>
      </c>
      <c r="D202" s="8">
        <f>[1]服务器生态!X219</f>
        <v>104.75661436427977</v>
      </c>
      <c r="E202" s="8">
        <f>[1]服务器生态!Y219</f>
        <v>8.5513128836889596</v>
      </c>
      <c r="F202" s="8">
        <f>[1]服务器生态!Z219</f>
        <v>1.5213389895000002</v>
      </c>
      <c r="G202" s="8">
        <f>[1]服务器生态!AA219</f>
        <v>0.44018963999999988</v>
      </c>
      <c r="H202" s="8">
        <f>[1]服务器生态!AC219</f>
        <v>0.47962550249999997</v>
      </c>
      <c r="I202" s="8">
        <f>[1]服务器生态!AD219</f>
        <v>0.47291513735919999</v>
      </c>
      <c r="J202" s="8">
        <f>[1]服务器生态!AE219</f>
        <v>3.8604200140800002E-2</v>
      </c>
      <c r="K202" s="8">
        <f>[1]服务器生态!AF219</f>
        <v>6.8679600000000019E-3</v>
      </c>
      <c r="L202" s="8">
        <f>[1]服务器生态!AG219</f>
        <v>1.9871999999999997E-3</v>
      </c>
      <c r="M202" s="8">
        <f>[2]基础信息!$M201</f>
        <v>100</v>
      </c>
      <c r="N202" s="8">
        <f>[1]服务器生态!$P200</f>
        <v>1</v>
      </c>
      <c r="X202" s="8">
        <v>198</v>
      </c>
      <c r="Y202" s="4">
        <f>求节点(节奏总纲!P$4:P$113,R$5:R$104,$X202)-求节点(节奏总纲!P$4:P$113,R$5:R$104,$X201)</f>
        <v>17505092.945985317</v>
      </c>
      <c r="Z202" s="4">
        <f>求节点(节奏总纲!Q$4:Q$113,S$5:S$104,$X202)-求节点(节奏总纲!Q$4:Q$113,S$5:S$104,$X201)</f>
        <v>19472418.974054337</v>
      </c>
      <c r="AA202" s="4">
        <f>求节点(节奏总纲!R$4:R$113,T$5:T$104,$X202)-求节点(节奏总纲!R$4:R$113,T$5:T$104,$X201)</f>
        <v>22417524.482094288</v>
      </c>
      <c r="AB202" s="4">
        <f>求节点(节奏总纲!S$4:S$113,U$5:U$104,$X202)-求节点(节奏总纲!S$4:S$113,U$5:U$104,$X201)</f>
        <v>30344458.037770271</v>
      </c>
      <c r="AC202" s="4">
        <f>求节点(节奏总纲!T$4:T$113,V$5:V$104,$X202)-求节点(节奏总纲!T$4:T$113,V$5:V$104,$X201)</f>
        <v>88764984</v>
      </c>
      <c r="AM202" s="8">
        <v>198</v>
      </c>
      <c r="AN202" s="4">
        <f>求节点(节奏总纲!P$4:P$113,AG$5:AG$104,$AM202)-求节点(节奏总纲!P$4:P$113,AG$5:AG$104,$AM201)</f>
        <v>3858077.5927881598</v>
      </c>
      <c r="AO202" s="4">
        <f>求节点(节奏总纲!Q$4:Q$113,AH$5:AH$104,$AM202)-求节点(节奏总纲!Q$4:Q$113,AH$5:AH$104,$AM201)</f>
        <v>4312457.0808354616</v>
      </c>
      <c r="AP202" s="4">
        <f>求节点(节奏总纲!R$4:R$113,AI$5:AI$104,$AM202)-求节点(节奏总纲!R$4:R$113,AI$5:AI$104,$AM201)</f>
        <v>5331007.4702069759</v>
      </c>
      <c r="AQ202" s="4">
        <f>求节点(节奏总纲!S$4:S$113,AJ$5:AJ$104,$AM202)-求节点(节奏总纲!S$4:S$113,AJ$5:AJ$104,$AM201)</f>
        <v>8686499.7741361856</v>
      </c>
      <c r="AR202" s="4">
        <f>求节点(节奏总纲!T$4:T$113,AK$5:AK$104,$AM202)-求节点(节奏总纲!T$4:T$113,AK$5:AK$104,$AM201)</f>
        <v>26951292.807786465</v>
      </c>
    </row>
    <row r="203" spans="2:44" x14ac:dyDescent="0.15">
      <c r="B203" s="8">
        <v>199</v>
      </c>
      <c r="C203" s="8">
        <f>[1]服务器生态!W220</f>
        <v>105.55058480329686</v>
      </c>
      <c r="D203" s="8">
        <f>[1]服务器生态!X220</f>
        <v>104.07384313471742</v>
      </c>
      <c r="E203" s="8">
        <f>[1]服务器生态!Y220</f>
        <v>8.4955780697356786</v>
      </c>
      <c r="F203" s="8">
        <f>[1]服务器生态!Z220</f>
        <v>1.5114233722500001</v>
      </c>
      <c r="G203" s="8">
        <f>[1]服务器生态!AA220</f>
        <v>0.43732061999999988</v>
      </c>
      <c r="H203" s="8">
        <f>[1]服务器生态!AC220</f>
        <v>0.47962550249999997</v>
      </c>
      <c r="I203" s="8">
        <f>[1]服务器生态!AD220</f>
        <v>0.47291513735919999</v>
      </c>
      <c r="J203" s="8">
        <f>[1]服务器生态!AE220</f>
        <v>3.8604200140800002E-2</v>
      </c>
      <c r="K203" s="8">
        <f>[1]服务器生态!AF220</f>
        <v>6.8679600000000019E-3</v>
      </c>
      <c r="L203" s="8">
        <f>[1]服务器生态!AG220</f>
        <v>1.9871999999999997E-3</v>
      </c>
      <c r="M203" s="8">
        <f>[2]基础信息!$M202</f>
        <v>100</v>
      </c>
      <c r="N203" s="8">
        <f>[1]服务器生态!$P201</f>
        <v>1</v>
      </c>
      <c r="X203" s="8">
        <v>199</v>
      </c>
      <c r="Y203" s="4">
        <f>求节点(节奏总纲!P$4:P$113,R$5:R$104,$X203)-求节点(节奏总纲!P$4:P$113,R$5:R$104,$X202)</f>
        <v>17505092.94598484</v>
      </c>
      <c r="Z203" s="4">
        <f>求节点(节奏总纲!Q$4:Q$113,S$5:S$104,$X203)-求节点(节奏总纲!Q$4:Q$113,S$5:S$104,$X202)</f>
        <v>19472418.974054337</v>
      </c>
      <c r="AA203" s="4">
        <f>求节点(节奏总纲!R$4:R$113,T$5:T$104,$X203)-求节点(节奏总纲!R$4:R$113,T$5:T$104,$X202)</f>
        <v>22417524.482094288</v>
      </c>
      <c r="AB203" s="4">
        <f>求节点(节奏总纲!S$4:S$113,U$5:U$104,$X203)-求节点(节奏总纲!S$4:S$113,U$5:U$104,$X202)</f>
        <v>30344458.037769794</v>
      </c>
      <c r="AC203" s="4">
        <f>求节点(节奏总纲!T$4:T$113,V$5:V$104,$X203)-求节点(节奏总纲!T$4:T$113,V$5:V$104,$X202)</f>
        <v>88764984</v>
      </c>
      <c r="AM203" s="8">
        <v>199</v>
      </c>
      <c r="AN203" s="4">
        <f>求节点(节奏总纲!P$4:P$113,AG$5:AG$104,$AM203)-求节点(节奏总纲!P$4:P$113,AG$5:AG$104,$AM202)</f>
        <v>3858077.5927881598</v>
      </c>
      <c r="AO203" s="4">
        <f>求节点(节奏总纲!Q$4:Q$113,AH$5:AH$104,$AM203)-求节点(节奏总纲!Q$4:Q$113,AH$5:AH$104,$AM202)</f>
        <v>4312457.0808354616</v>
      </c>
      <c r="AP203" s="4">
        <f>求节点(节奏总纲!R$4:R$113,AI$5:AI$104,$AM203)-求节点(节奏总纲!R$4:R$113,AI$5:AI$104,$AM202)</f>
        <v>5331007.4702068567</v>
      </c>
      <c r="AQ203" s="4">
        <f>求节点(节奏总纲!S$4:S$113,AJ$5:AJ$104,$AM203)-求节点(节奏总纲!S$4:S$113,AJ$5:AJ$104,$AM202)</f>
        <v>8686499.7741360664</v>
      </c>
      <c r="AR203" s="4">
        <f>求节点(节奏总纲!T$4:T$113,AK$5:AK$104,$AM203)-求节点(节奏总纲!T$4:T$113,AK$5:AK$104,$AM202)</f>
        <v>26951292.807785988</v>
      </c>
    </row>
    <row r="204" spans="2:44" x14ac:dyDescent="0.15">
      <c r="B204" s="8">
        <v>200</v>
      </c>
      <c r="C204" s="8">
        <f>[1]服务器生态!W221</f>
        <v>104.85812548406248</v>
      </c>
      <c r="D204" s="8">
        <f>[1]服务器生态!X221</f>
        <v>103.39107190515509</v>
      </c>
      <c r="E204" s="8">
        <f>[1]服务器生态!Y221</f>
        <v>8.4398432557823995</v>
      </c>
      <c r="F204" s="8">
        <f>[1]服务器生态!Z221</f>
        <v>1.5015077550000002</v>
      </c>
      <c r="G204" s="8">
        <f>[1]服务器生态!AA221</f>
        <v>0.43445159999999988</v>
      </c>
      <c r="H204" s="8">
        <f>[1]服务器生态!AC221</f>
        <v>0.47962550249999997</v>
      </c>
      <c r="I204" s="8">
        <f>[1]服务器生态!AD221</f>
        <v>0.47291513735919999</v>
      </c>
      <c r="J204" s="8">
        <f>[1]服务器生态!AE221</f>
        <v>3.8604200140800002E-2</v>
      </c>
      <c r="K204" s="8">
        <f>[1]服务器生态!AF221</f>
        <v>6.8679600000000019E-3</v>
      </c>
      <c r="L204" s="8">
        <f>[1]服务器生态!AG221</f>
        <v>1.9871999999999997E-3</v>
      </c>
      <c r="M204" s="8">
        <f>[2]基础信息!$M203</f>
        <v>100</v>
      </c>
      <c r="N204" s="8">
        <f>[1]服务器生态!$P202</f>
        <v>1</v>
      </c>
      <c r="X204" s="8">
        <v>200</v>
      </c>
      <c r="Y204" s="4">
        <f>求节点(节奏总纲!P$4:P$113,R$5:R$104,$X204)-求节点(节奏总纲!P$4:P$113,R$5:R$104,$X203)</f>
        <v>17505092.945985317</v>
      </c>
      <c r="Z204" s="4">
        <f>求节点(节奏总纲!Q$4:Q$113,S$5:S$104,$X204)-求节点(节奏总纲!Q$4:Q$113,S$5:S$104,$X203)</f>
        <v>19472418.974054337</v>
      </c>
      <c r="AA204" s="4">
        <f>求节点(节奏总纲!R$4:R$113,T$5:T$104,$X204)-求节点(节奏总纲!R$4:R$113,T$5:T$104,$X203)</f>
        <v>22417524.482093811</v>
      </c>
      <c r="AB204" s="4">
        <f>求节点(节奏总纲!S$4:S$113,U$5:U$104,$X204)-求节点(节奏总纲!S$4:S$113,U$5:U$104,$X203)</f>
        <v>30658435.671369553</v>
      </c>
      <c r="AC204" s="4">
        <f>求节点(节奏总纲!T$4:T$113,V$5:V$104,$X204)-求节点(节奏总纲!T$4:T$113,V$5:V$104,$X203)</f>
        <v>88764984</v>
      </c>
      <c r="AM204" s="8">
        <v>200</v>
      </c>
      <c r="AN204" s="4">
        <f>求节点(节奏总纲!P$4:P$113,AG$5:AG$104,$AM204)-求节点(节奏总纲!P$4:P$113,AG$5:AG$104,$AM203)</f>
        <v>3858077.5927881598</v>
      </c>
      <c r="AO204" s="4">
        <f>求节点(节奏总纲!Q$4:Q$113,AH$5:AH$104,$AM204)-求节点(节奏总纲!Q$4:Q$113,AH$5:AH$104,$AM203)</f>
        <v>4312457.0808354616</v>
      </c>
      <c r="AP204" s="4">
        <f>求节点(节奏总纲!R$4:R$113,AI$5:AI$104,$AM204)-求节点(节奏总纲!R$4:R$113,AI$5:AI$104,$AM203)</f>
        <v>5331007.4702068567</v>
      </c>
      <c r="AQ204" s="4">
        <f>求节点(节奏总纲!S$4:S$113,AJ$5:AJ$104,$AM204)-求节点(节奏总纲!S$4:S$113,AJ$5:AJ$104,$AM203)</f>
        <v>8814465.3773818016</v>
      </c>
      <c r="AR204" s="4">
        <f>求节点(节奏总纲!T$4:T$113,AK$5:AK$104,$AM204)-求节点(节奏总纲!T$4:T$113,AK$5:AK$104,$AM203)</f>
        <v>26951292.807786465</v>
      </c>
    </row>
    <row r="205" spans="2:44" x14ac:dyDescent="0.15">
      <c r="B205" s="8">
        <v>201</v>
      </c>
      <c r="C205" s="8">
        <f>[1]服务器生态!W222</f>
        <v>104.16566616482811</v>
      </c>
      <c r="D205" s="8">
        <f>[1]服务器生态!X222</f>
        <v>102.70830067559274</v>
      </c>
      <c r="E205" s="8">
        <f>[1]服务器生态!Y222</f>
        <v>8.3841084418291203</v>
      </c>
      <c r="F205" s="8">
        <f>[1]服务器生态!Z222</f>
        <v>1.4915921377500003</v>
      </c>
      <c r="G205" s="8">
        <f>[1]服务器生态!AA222</f>
        <v>0.43158257999999988</v>
      </c>
      <c r="H205" s="8">
        <f>[1]服务器生态!AC222</f>
        <v>0.47962550249999997</v>
      </c>
      <c r="I205" s="8">
        <f>[1]服务器生态!AD222</f>
        <v>0.47291513735919999</v>
      </c>
      <c r="J205" s="8">
        <f>[1]服务器生态!AE222</f>
        <v>3.8604200140800002E-2</v>
      </c>
      <c r="K205" s="8">
        <f>[1]服务器生态!AF222</f>
        <v>6.8679600000000019E-3</v>
      </c>
      <c r="L205" s="8">
        <f>[1]服务器生态!AG222</f>
        <v>1.9871999999999997E-3</v>
      </c>
      <c r="M205" s="8">
        <f>[2]基础信息!$M204</f>
        <v>100</v>
      </c>
      <c r="N205" s="8">
        <f>[1]服务器生态!$P203</f>
        <v>1</v>
      </c>
      <c r="X205" s="8">
        <v>201</v>
      </c>
      <c r="Y205" s="4">
        <f>求节点(节奏总纲!P$4:P$113,R$5:R$104,$X205)-求节点(节奏总纲!P$4:P$113,R$5:R$104,$X204)</f>
        <v>17505092.945985317</v>
      </c>
      <c r="Z205" s="4">
        <f>求节点(节奏总纲!Q$4:Q$113,S$5:S$104,$X205)-求节点(节奏总纲!Q$4:Q$113,S$5:S$104,$X204)</f>
        <v>19472418.974054337</v>
      </c>
      <c r="AA205" s="4">
        <f>求节点(节奏总纲!R$4:R$113,T$5:T$104,$X205)-求节点(节奏总纲!R$4:R$113,T$5:T$104,$X204)</f>
        <v>22417524.482094288</v>
      </c>
      <c r="AB205" s="4">
        <f>求节点(节奏总纲!S$4:S$113,U$5:U$104,$X205)-求节点(节奏总纲!S$4:S$113,U$5:U$104,$X204)</f>
        <v>30862980.932321072</v>
      </c>
      <c r="AC205" s="4">
        <f>求节点(节奏总纲!T$4:T$113,V$5:V$104,$X205)-求节点(节奏总纲!T$4:T$113,V$5:V$104,$X204)</f>
        <v>88764984</v>
      </c>
      <c r="AM205" s="8">
        <v>201</v>
      </c>
      <c r="AN205" s="4">
        <f>求节点(节奏总纲!P$4:P$113,AG$5:AG$104,$AM205)-求节点(节奏总纲!P$4:P$113,AG$5:AG$104,$AM204)</f>
        <v>3858077.5927881002</v>
      </c>
      <c r="AO205" s="4">
        <f>求节点(节奏总纲!Q$4:Q$113,AH$5:AH$104,$AM205)-求节点(节奏总纲!Q$4:Q$113,AH$5:AH$104,$AM204)</f>
        <v>4312457.0808354616</v>
      </c>
      <c r="AP205" s="4">
        <f>求节点(节奏总纲!R$4:R$113,AI$5:AI$104,$AM205)-求节点(节奏总纲!R$4:R$113,AI$5:AI$104,$AM204)</f>
        <v>5331007.4702068567</v>
      </c>
      <c r="AQ205" s="4">
        <f>求节点(节奏总纲!S$4:S$113,AJ$5:AJ$104,$AM205)-求节点(节奏总纲!S$4:S$113,AJ$5:AJ$104,$AM204)</f>
        <v>8897830.4165039063</v>
      </c>
      <c r="AR205" s="4">
        <f>求节点(节奏总纲!T$4:T$113,AK$5:AK$104,$AM205)-求节点(节奏总纲!T$4:T$113,AK$5:AK$104,$AM204)</f>
        <v>26951292.807786465</v>
      </c>
    </row>
    <row r="206" spans="2:44" x14ac:dyDescent="0.15">
      <c r="B206" s="8">
        <v>202</v>
      </c>
      <c r="C206" s="8">
        <f>[1]服务器生态!W223</f>
        <v>103.47320684559372</v>
      </c>
      <c r="D206" s="8">
        <f>[1]服务器生态!X223</f>
        <v>102.02552944603039</v>
      </c>
      <c r="E206" s="8">
        <f>[1]服务器生态!Y223</f>
        <v>8.3283736278758393</v>
      </c>
      <c r="F206" s="8">
        <f>[1]服务器生态!Z223</f>
        <v>1.4816765205000002</v>
      </c>
      <c r="G206" s="8">
        <f>[1]服务器生态!AA223</f>
        <v>0.42871355999999983</v>
      </c>
      <c r="H206" s="8">
        <f>[1]服务器生态!AC223</f>
        <v>0.47962550249999997</v>
      </c>
      <c r="I206" s="8">
        <f>[1]服务器生态!AD223</f>
        <v>0.47291513735919999</v>
      </c>
      <c r="J206" s="8">
        <f>[1]服务器生态!AE223</f>
        <v>3.8604200140800002E-2</v>
      </c>
      <c r="K206" s="8">
        <f>[1]服务器生态!AF223</f>
        <v>6.8679600000000019E-3</v>
      </c>
      <c r="L206" s="8">
        <f>[1]服务器生态!AG223</f>
        <v>1.9871999999999997E-3</v>
      </c>
      <c r="M206" s="8">
        <f>[2]基础信息!$M205</f>
        <v>100</v>
      </c>
      <c r="N206" s="8">
        <f>[1]服务器生态!$P204</f>
        <v>1</v>
      </c>
      <c r="X206" s="8">
        <v>202</v>
      </c>
      <c r="Y206" s="4">
        <f>求节点(节奏总纲!P$4:P$113,R$5:R$104,$X206)-求节点(节奏总纲!P$4:P$113,R$5:R$104,$X205)</f>
        <v>17505092.94598484</v>
      </c>
      <c r="Z206" s="4">
        <f>求节点(节奏总纲!Q$4:Q$113,S$5:S$104,$X206)-求节点(节奏总纲!Q$4:Q$113,S$5:S$104,$X205)</f>
        <v>19472418.974054337</v>
      </c>
      <c r="AA206" s="4">
        <f>求节点(节奏总纲!R$4:R$113,T$5:T$104,$X206)-求节点(节奏总纲!R$4:R$113,T$5:T$104,$X205)</f>
        <v>22417524.482094288</v>
      </c>
      <c r="AB206" s="4">
        <f>求节点(节奏总纲!S$4:S$113,U$5:U$104,$X206)-求节点(节奏总纲!S$4:S$113,U$5:U$104,$X205)</f>
        <v>30862980.932320595</v>
      </c>
      <c r="AC206" s="4">
        <f>求节点(节奏总纲!T$4:T$113,V$5:V$104,$X206)-求节点(节奏总纲!T$4:T$113,V$5:V$104,$X205)</f>
        <v>88764984</v>
      </c>
      <c r="AM206" s="8">
        <v>202</v>
      </c>
      <c r="AN206" s="4">
        <f>求节点(节奏总纲!P$4:P$113,AG$5:AG$104,$AM206)-求节点(节奏总纲!P$4:P$113,AG$5:AG$104,$AM205)</f>
        <v>3858077.5927881598</v>
      </c>
      <c r="AO206" s="4">
        <f>求节点(节奏总纲!Q$4:Q$113,AH$5:AH$104,$AM206)-求节点(节奏总纲!Q$4:Q$113,AH$5:AH$104,$AM205)</f>
        <v>4312457.0808354616</v>
      </c>
      <c r="AP206" s="4">
        <f>求节点(节奏总纲!R$4:R$113,AI$5:AI$104,$AM206)-求节点(节奏总纲!R$4:R$113,AI$5:AI$104,$AM205)</f>
        <v>5331007.4702069759</v>
      </c>
      <c r="AQ206" s="4">
        <f>求节点(节奏总纲!S$4:S$113,AJ$5:AJ$104,$AM206)-求节点(节奏总纲!S$4:S$113,AJ$5:AJ$104,$AM205)</f>
        <v>8897830.4165041447</v>
      </c>
      <c r="AR206" s="4">
        <f>求节点(节奏总纲!T$4:T$113,AK$5:AK$104,$AM206)-求节点(节奏总纲!T$4:T$113,AK$5:AK$104,$AM205)</f>
        <v>26951292.807786465</v>
      </c>
    </row>
    <row r="207" spans="2:44" x14ac:dyDescent="0.15">
      <c r="B207" s="8">
        <v>203</v>
      </c>
      <c r="C207" s="8">
        <f>[1]服务器生态!W224</f>
        <v>102.78074752635935</v>
      </c>
      <c r="D207" s="8">
        <f>[1]服务器生态!X224</f>
        <v>101.34275821646804</v>
      </c>
      <c r="E207" s="8">
        <f>[1]服务器生态!Y224</f>
        <v>8.2726388139225584</v>
      </c>
      <c r="F207" s="8">
        <f>[1]服务器生态!Z224</f>
        <v>1.4717609032500001</v>
      </c>
      <c r="G207" s="8">
        <f>[1]服务器生态!AA224</f>
        <v>0.42584453999999988</v>
      </c>
      <c r="H207" s="8">
        <f>[1]服务器生态!AC224</f>
        <v>0.47962550249999997</v>
      </c>
      <c r="I207" s="8">
        <f>[1]服务器生态!AD224</f>
        <v>0.47291513735919999</v>
      </c>
      <c r="J207" s="8">
        <f>[1]服务器生态!AE224</f>
        <v>3.8604200140800002E-2</v>
      </c>
      <c r="K207" s="8">
        <f>[1]服务器生态!AF224</f>
        <v>6.8679600000000019E-3</v>
      </c>
      <c r="L207" s="8">
        <f>[1]服务器生态!AG224</f>
        <v>1.9871999999999997E-3</v>
      </c>
      <c r="M207" s="8">
        <f>[2]基础信息!$M206</f>
        <v>100</v>
      </c>
      <c r="N207" s="8">
        <f>[1]服务器生态!$P205</f>
        <v>1</v>
      </c>
      <c r="X207" s="8">
        <v>203</v>
      </c>
      <c r="Y207" s="4">
        <f>求节点(节奏总纲!P$4:P$113,R$5:R$104,$X207)-求节点(节奏总纲!P$4:P$113,R$5:R$104,$X206)</f>
        <v>17505092.945985317</v>
      </c>
      <c r="Z207" s="4">
        <f>求节点(节奏总纲!Q$4:Q$113,S$5:S$104,$X207)-求节点(节奏总纲!Q$4:Q$113,S$5:S$104,$X206)</f>
        <v>19472418.974054337</v>
      </c>
      <c r="AA207" s="4">
        <f>求节点(节奏总纲!R$4:R$113,T$5:T$104,$X207)-求节点(节奏总纲!R$4:R$113,T$5:T$104,$X206)</f>
        <v>22417524.482094288</v>
      </c>
      <c r="AB207" s="4">
        <f>求节点(节奏总纲!S$4:S$113,U$5:U$104,$X207)-求节点(节奏总纲!S$4:S$113,U$5:U$104,$X206)</f>
        <v>30862980.932320595</v>
      </c>
      <c r="AC207" s="4">
        <f>求节点(节奏总纲!T$4:T$113,V$5:V$104,$X207)-求节点(节奏总纲!T$4:T$113,V$5:V$104,$X206)</f>
        <v>88764984</v>
      </c>
      <c r="AM207" s="8">
        <v>203</v>
      </c>
      <c r="AN207" s="4">
        <f>求节点(节奏总纲!P$4:P$113,AG$5:AG$104,$AM207)-求节点(节奏总纲!P$4:P$113,AG$5:AG$104,$AM206)</f>
        <v>3858077.5927881598</v>
      </c>
      <c r="AO207" s="4">
        <f>求节点(节奏总纲!Q$4:Q$113,AH$5:AH$104,$AM207)-求节点(节奏总纲!Q$4:Q$113,AH$5:AH$104,$AM206)</f>
        <v>4312457.0808354616</v>
      </c>
      <c r="AP207" s="4">
        <f>求节点(节奏总纲!R$4:R$113,AI$5:AI$104,$AM207)-求节点(节奏总纲!R$4:R$113,AI$5:AI$104,$AM206)</f>
        <v>5331007.4702068567</v>
      </c>
      <c r="AQ207" s="4">
        <f>求节点(节奏总纲!S$4:S$113,AJ$5:AJ$104,$AM207)-求节点(节奏总纲!S$4:S$113,AJ$5:AJ$104,$AM206)</f>
        <v>8897830.4165039063</v>
      </c>
      <c r="AR207" s="4">
        <f>求节点(节奏总纲!T$4:T$113,AK$5:AK$104,$AM207)-求节点(节奏总纲!T$4:T$113,AK$5:AK$104,$AM206)</f>
        <v>26951292.807786465</v>
      </c>
    </row>
    <row r="208" spans="2:44" x14ac:dyDescent="0.15">
      <c r="B208" s="8">
        <v>204</v>
      </c>
      <c r="C208" s="8">
        <f>[1]服务器生态!W225</f>
        <v>102.08828820712499</v>
      </c>
      <c r="D208" s="8">
        <f>[1]服务器生态!X225</f>
        <v>100.65998698690572</v>
      </c>
      <c r="E208" s="8">
        <f>[1]服务器生态!Y225</f>
        <v>8.216903999969281</v>
      </c>
      <c r="F208" s="8">
        <f>[1]服务器生态!Z225</f>
        <v>1.4618452860000004</v>
      </c>
      <c r="G208" s="8">
        <f>[1]服务器生态!AA225</f>
        <v>0.42297551999999994</v>
      </c>
      <c r="H208" s="8">
        <f>[1]服务器生态!AC225</f>
        <v>0.47962550249999997</v>
      </c>
      <c r="I208" s="8">
        <f>[1]服务器生态!AD225</f>
        <v>0.47291513735919999</v>
      </c>
      <c r="J208" s="8">
        <f>[1]服务器生态!AE225</f>
        <v>3.8604200140800002E-2</v>
      </c>
      <c r="K208" s="8">
        <f>[1]服务器生态!AF225</f>
        <v>6.8679600000000019E-3</v>
      </c>
      <c r="L208" s="8">
        <f>[1]服务器生态!AG225</f>
        <v>1.9871999999999997E-3</v>
      </c>
      <c r="M208" s="8">
        <f>[2]基础信息!$M207</f>
        <v>100</v>
      </c>
      <c r="N208" s="8">
        <f>[1]服务器生态!$P206</f>
        <v>1</v>
      </c>
      <c r="X208" s="8">
        <v>204</v>
      </c>
      <c r="Y208" s="4">
        <f>求节点(节奏总纲!P$4:P$113,R$5:R$104,$X208)-求节点(节奏总纲!P$4:P$113,R$5:R$104,$X207)</f>
        <v>17505092.94598484</v>
      </c>
      <c r="Z208" s="4">
        <f>求节点(节奏总纲!Q$4:Q$113,S$5:S$104,$X208)-求节点(节奏总纲!Q$4:Q$113,S$5:S$104,$X207)</f>
        <v>19472418.974054337</v>
      </c>
      <c r="AA208" s="4">
        <f>求节点(节奏总纲!R$4:R$113,T$5:T$104,$X208)-求节点(节奏总纲!R$4:R$113,T$5:T$104,$X207)</f>
        <v>22417524.482093811</v>
      </c>
      <c r="AB208" s="4">
        <f>求节点(节奏总纲!S$4:S$113,U$5:U$104,$X208)-求节点(节奏总纲!S$4:S$113,U$5:U$104,$X207)</f>
        <v>30862980.932320595</v>
      </c>
      <c r="AC208" s="4">
        <f>求节点(节奏总纲!T$4:T$113,V$5:V$104,$X208)-求节点(节奏总纲!T$4:T$113,V$5:V$104,$X207)</f>
        <v>88764984</v>
      </c>
      <c r="AM208" s="8">
        <v>204</v>
      </c>
      <c r="AN208" s="4">
        <f>求节点(节奏总纲!P$4:P$113,AG$5:AG$104,$AM208)-求节点(节奏总纲!P$4:P$113,AG$5:AG$104,$AM207)</f>
        <v>3858077.5927881598</v>
      </c>
      <c r="AO208" s="4">
        <f>求节点(节奏总纲!Q$4:Q$113,AH$5:AH$104,$AM208)-求节点(节奏总纲!Q$4:Q$113,AH$5:AH$104,$AM207)</f>
        <v>4312457.0808354616</v>
      </c>
      <c r="AP208" s="4">
        <f>求节点(节奏总纲!R$4:R$113,AI$5:AI$104,$AM208)-求节点(节奏总纲!R$4:R$113,AI$5:AI$104,$AM207)</f>
        <v>5331007.4702068567</v>
      </c>
      <c r="AQ208" s="4">
        <f>求节点(节奏总纲!S$4:S$113,AJ$5:AJ$104,$AM208)-求节点(节奏总纲!S$4:S$113,AJ$5:AJ$104,$AM207)</f>
        <v>8897830.4165041447</v>
      </c>
      <c r="AR208" s="4">
        <f>求节点(节奏总纲!T$4:T$113,AK$5:AK$104,$AM208)-求节点(节奏总纲!T$4:T$113,AK$5:AK$104,$AM207)</f>
        <v>26951292.807786465</v>
      </c>
    </row>
    <row r="209" spans="2:44" x14ac:dyDescent="0.15">
      <c r="B209" s="8">
        <v>205</v>
      </c>
      <c r="C209" s="8">
        <f>[1]服务器生态!W226</f>
        <v>101.3958288878906</v>
      </c>
      <c r="D209" s="8">
        <f>[1]服务器生态!X226</f>
        <v>99.977215757343359</v>
      </c>
      <c r="E209" s="8">
        <f>[1]服务器生态!Y226</f>
        <v>8.1611691860160001</v>
      </c>
      <c r="F209" s="8">
        <f>[1]服务器生态!Z226</f>
        <v>1.4519296687500003</v>
      </c>
      <c r="G209" s="8">
        <f>[1]服务器生态!AA226</f>
        <v>0.42010649999999988</v>
      </c>
      <c r="H209" s="8">
        <f>[1]服务器生态!AC226</f>
        <v>0.47962550249999997</v>
      </c>
      <c r="I209" s="8">
        <f>[1]服务器生态!AD226</f>
        <v>0.47291513735919999</v>
      </c>
      <c r="J209" s="8">
        <f>[1]服务器生态!AE226</f>
        <v>3.8604200140800002E-2</v>
      </c>
      <c r="K209" s="8">
        <f>[1]服务器生态!AF226</f>
        <v>6.8679600000000019E-3</v>
      </c>
      <c r="L209" s="8">
        <f>[1]服务器生态!AG226</f>
        <v>1.9871999999999997E-3</v>
      </c>
      <c r="M209" s="8">
        <f>[2]基础信息!$M208</f>
        <v>100</v>
      </c>
      <c r="N209" s="8">
        <f>[1]服务器生态!$P207</f>
        <v>1</v>
      </c>
      <c r="X209" s="8">
        <v>205</v>
      </c>
      <c r="Y209" s="4">
        <f>求节点(节奏总纲!P$4:P$113,R$5:R$104,$X209)-求节点(节奏总纲!P$4:P$113,R$5:R$104,$X208)</f>
        <v>17505092.945985317</v>
      </c>
      <c r="Z209" s="4">
        <f>求节点(节奏总纲!Q$4:Q$113,S$5:S$104,$X209)-求节点(节奏总纲!Q$4:Q$113,S$5:S$104,$X208)</f>
        <v>19472418.974054337</v>
      </c>
      <c r="AA209" s="4">
        <f>求节点(节奏总纲!R$4:R$113,T$5:T$104,$X209)-求节点(节奏总纲!R$4:R$113,T$5:T$104,$X208)</f>
        <v>22417524.482094288</v>
      </c>
      <c r="AB209" s="4">
        <f>求节点(节奏总纲!S$4:S$113,U$5:U$104,$X209)-求节点(节奏总纲!S$4:S$113,U$5:U$104,$X208)</f>
        <v>30862980.932320595</v>
      </c>
      <c r="AC209" s="4">
        <f>求节点(节奏总纲!T$4:T$113,V$5:V$104,$X209)-求节点(节奏总纲!T$4:T$113,V$5:V$104,$X208)</f>
        <v>88764984</v>
      </c>
      <c r="AM209" s="8">
        <v>205</v>
      </c>
      <c r="AN209" s="4">
        <f>求节点(节奏总纲!P$4:P$113,AG$5:AG$104,$AM209)-求节点(节奏总纲!P$4:P$113,AG$5:AG$104,$AM208)</f>
        <v>3858077.5927881598</v>
      </c>
      <c r="AO209" s="4">
        <f>求节点(节奏总纲!Q$4:Q$113,AH$5:AH$104,$AM209)-求节点(节奏总纲!Q$4:Q$113,AH$5:AH$104,$AM208)</f>
        <v>4312457.0808354616</v>
      </c>
      <c r="AP209" s="4">
        <f>求节点(节奏总纲!R$4:R$113,AI$5:AI$104,$AM209)-求节点(节奏总纲!R$4:R$113,AI$5:AI$104,$AM208)</f>
        <v>5331007.4702069759</v>
      </c>
      <c r="AQ209" s="4">
        <f>求节点(节奏总纲!S$4:S$113,AJ$5:AJ$104,$AM209)-求节点(节奏总纲!S$4:S$113,AJ$5:AJ$104,$AM208)</f>
        <v>8897830.4165041447</v>
      </c>
      <c r="AR209" s="4">
        <f>求节点(节奏总纲!T$4:T$113,AK$5:AK$104,$AM209)-求节点(节奏总纲!T$4:T$113,AK$5:AK$104,$AM208)</f>
        <v>26951292.807786465</v>
      </c>
    </row>
    <row r="210" spans="2:44" x14ac:dyDescent="0.15">
      <c r="B210" s="8">
        <v>206</v>
      </c>
      <c r="C210" s="8">
        <f>[1]服务器生态!W227</f>
        <v>100.70336956865623</v>
      </c>
      <c r="D210" s="8">
        <f>[1]服务器生态!X227</f>
        <v>99.29444452778101</v>
      </c>
      <c r="E210" s="8">
        <f>[1]服务器生态!Y227</f>
        <v>8.1054343720627191</v>
      </c>
      <c r="F210" s="8">
        <f>[1]服务器生态!Z227</f>
        <v>1.4420140515000002</v>
      </c>
      <c r="G210" s="8">
        <f>[1]服务器生态!AA227</f>
        <v>0.41723747999999988</v>
      </c>
      <c r="H210" s="8">
        <f>[1]服务器生态!AC227</f>
        <v>0.47962550249999997</v>
      </c>
      <c r="I210" s="8">
        <f>[1]服务器生态!AD227</f>
        <v>0.47291513735919999</v>
      </c>
      <c r="J210" s="8">
        <f>[1]服务器生态!AE227</f>
        <v>3.8604200140800002E-2</v>
      </c>
      <c r="K210" s="8">
        <f>[1]服务器生态!AF227</f>
        <v>6.8679600000000019E-3</v>
      </c>
      <c r="L210" s="8">
        <f>[1]服务器生态!AG227</f>
        <v>1.9871999999999997E-3</v>
      </c>
      <c r="M210" s="8">
        <f>[2]基础信息!$M209</f>
        <v>100</v>
      </c>
      <c r="N210" s="8">
        <f>[1]服务器生态!$P208</f>
        <v>1</v>
      </c>
      <c r="X210" s="8">
        <v>206</v>
      </c>
      <c r="Y210" s="4">
        <f>求节点(节奏总纲!P$4:P$113,R$5:R$104,$X210)-求节点(节奏总纲!P$4:P$113,R$5:R$104,$X209)</f>
        <v>17505092.94598484</v>
      </c>
      <c r="Z210" s="4">
        <f>求节点(节奏总纲!Q$4:Q$113,S$5:S$104,$X210)-求节点(节奏总纲!Q$4:Q$113,S$5:S$104,$X209)</f>
        <v>19472418.974054337</v>
      </c>
      <c r="AA210" s="4">
        <f>求节点(节奏总纲!R$4:R$113,T$5:T$104,$X210)-求节点(节奏总纲!R$4:R$113,T$5:T$104,$X209)</f>
        <v>22417524.482094288</v>
      </c>
      <c r="AB210" s="4">
        <f>求节点(节奏总纲!S$4:S$113,U$5:U$104,$X210)-求节点(节奏总纲!S$4:S$113,U$5:U$104,$X209)</f>
        <v>30862980.932320595</v>
      </c>
      <c r="AC210" s="4">
        <f>求节点(节奏总纲!T$4:T$113,V$5:V$104,$X210)-求节点(节奏总纲!T$4:T$113,V$5:V$104,$X209)</f>
        <v>88764984</v>
      </c>
      <c r="AM210" s="8">
        <v>206</v>
      </c>
      <c r="AN210" s="4">
        <f>求节点(节奏总纲!P$4:P$113,AG$5:AG$104,$AM210)-求节点(节奏总纲!P$4:P$113,AG$5:AG$104,$AM209)</f>
        <v>3858077.5927881598</v>
      </c>
      <c r="AO210" s="4">
        <f>求节点(节奏总纲!Q$4:Q$113,AH$5:AH$104,$AM210)-求节点(节奏总纲!Q$4:Q$113,AH$5:AH$104,$AM209)</f>
        <v>4312457.0808354616</v>
      </c>
      <c r="AP210" s="4">
        <f>求节点(节奏总纲!R$4:R$113,AI$5:AI$104,$AM210)-求节点(节奏总纲!R$4:R$113,AI$5:AI$104,$AM209)</f>
        <v>5331007.4702068567</v>
      </c>
      <c r="AQ210" s="4">
        <f>求节点(节奏总纲!S$4:S$113,AJ$5:AJ$104,$AM210)-求节点(节奏总纲!S$4:S$113,AJ$5:AJ$104,$AM209)</f>
        <v>8897830.4165039063</v>
      </c>
      <c r="AR210" s="4">
        <f>求节点(节奏总纲!T$4:T$113,AK$5:AK$104,$AM210)-求节点(节奏总纲!T$4:T$113,AK$5:AK$104,$AM209)</f>
        <v>26951292.807786465</v>
      </c>
    </row>
    <row r="211" spans="2:44" x14ac:dyDescent="0.15">
      <c r="B211" s="8">
        <v>207</v>
      </c>
      <c r="C211" s="8">
        <f>[1]服务器生态!W228</f>
        <v>100.01091024942184</v>
      </c>
      <c r="D211" s="8">
        <f>[1]服务器生态!X228</f>
        <v>98.611673298218662</v>
      </c>
      <c r="E211" s="8">
        <f>[1]服务器生态!Y228</f>
        <v>8.0496995581094382</v>
      </c>
      <c r="F211" s="8">
        <f>[1]服务器生态!Z228</f>
        <v>1.4320984342500001</v>
      </c>
      <c r="G211" s="8">
        <f>[1]服务器生态!AA228</f>
        <v>0.41436845999999983</v>
      </c>
      <c r="H211" s="8">
        <f>[1]服务器生态!AC228</f>
        <v>0.47962550249999997</v>
      </c>
      <c r="I211" s="8">
        <f>[1]服务器生态!AD228</f>
        <v>0.47291513735919999</v>
      </c>
      <c r="J211" s="8">
        <f>[1]服务器生态!AE228</f>
        <v>3.8604200140800002E-2</v>
      </c>
      <c r="K211" s="8">
        <f>[1]服务器生态!AF228</f>
        <v>6.8679600000000019E-3</v>
      </c>
      <c r="L211" s="8">
        <f>[1]服务器生态!AG228</f>
        <v>1.9871999999999997E-3</v>
      </c>
      <c r="M211" s="8">
        <f>[2]基础信息!$M210</f>
        <v>100</v>
      </c>
      <c r="N211" s="8">
        <f>[1]服务器生态!$P209</f>
        <v>1</v>
      </c>
      <c r="X211" s="8">
        <v>207</v>
      </c>
      <c r="Y211" s="4">
        <f>求节点(节奏总纲!P$4:P$113,R$5:R$104,$X211)-求节点(节奏总纲!P$4:P$113,R$5:R$104,$X210)</f>
        <v>17535626.550601959</v>
      </c>
      <c r="Z211" s="4">
        <f>求节点(节奏总纲!Q$4:Q$113,S$5:S$104,$X211)-求节点(节奏总纲!Q$4:Q$113,S$5:S$104,$X210)</f>
        <v>19901670.247936249</v>
      </c>
      <c r="AA211" s="4">
        <f>求节点(节奏总纲!R$4:R$113,T$5:T$104,$X211)-求节点(节奏总纲!R$4:R$113,T$5:T$104,$X210)</f>
        <v>22734622.426784992</v>
      </c>
      <c r="AB211" s="4">
        <f>求节点(节奏总纲!S$4:S$113,U$5:U$104,$X211)-求节点(节奏总纲!S$4:S$113,U$5:U$104,$X210)</f>
        <v>30862980.932320595</v>
      </c>
      <c r="AC211" s="4">
        <f>求节点(节奏总纲!T$4:T$113,V$5:V$104,$X211)-求节点(节奏总纲!T$4:T$113,V$5:V$104,$X210)</f>
        <v>89894616.708185196</v>
      </c>
      <c r="AM211" s="8">
        <v>207</v>
      </c>
      <c r="AN211" s="4">
        <f>求节点(节奏总纲!P$4:P$113,AG$5:AG$104,$AM211)-求节点(节奏总纲!P$4:P$113,AG$5:AG$104,$AM210)</f>
        <v>3863576.4436662793</v>
      </c>
      <c r="AO211" s="4">
        <f>求节点(节奏总纲!Q$4:Q$113,AH$5:AH$104,$AM211)-求节点(节奏总纲!Q$4:Q$113,AH$5:AH$104,$AM210)</f>
        <v>4429727.3582479954</v>
      </c>
      <c r="AP211" s="4">
        <f>求节点(节奏总纲!R$4:R$113,AI$5:AI$104,$AM211)-求节点(节奏总纲!R$4:R$113,AI$5:AI$104,$AM210)</f>
        <v>5444564.8780809641</v>
      </c>
      <c r="AQ211" s="4">
        <f>求节点(节奏总纲!S$4:S$113,AJ$5:AJ$104,$AM211)-求节点(节奏总纲!S$4:S$113,AJ$5:AJ$104,$AM210)</f>
        <v>8897830.4165041447</v>
      </c>
      <c r="AR211" s="4">
        <f>求节点(节奏总纲!T$4:T$113,AK$5:AK$104,$AM211)-求节点(节奏总纲!T$4:T$113,AK$5:AK$104,$AM210)</f>
        <v>27323255.192490578</v>
      </c>
    </row>
    <row r="212" spans="2:44" x14ac:dyDescent="0.15">
      <c r="B212" s="8">
        <v>208</v>
      </c>
      <c r="C212" s="8">
        <f>[1]服务器生态!W229</f>
        <v>99.318450930187481</v>
      </c>
      <c r="D212" s="8">
        <f>[1]服务器生态!X229</f>
        <v>97.928902068656313</v>
      </c>
      <c r="E212" s="8">
        <f>[1]服务器生态!Y229</f>
        <v>7.993964744156159</v>
      </c>
      <c r="F212" s="8">
        <f>[1]服务器生态!Z229</f>
        <v>1.4221828170000002</v>
      </c>
      <c r="G212" s="8">
        <f>[1]服务器生态!AA229</f>
        <v>0.41149943999999988</v>
      </c>
      <c r="H212" s="8">
        <f>[1]服务器生态!AC229</f>
        <v>0.47962550249999997</v>
      </c>
      <c r="I212" s="8">
        <f>[1]服务器生态!AD229</f>
        <v>0.47291513735919999</v>
      </c>
      <c r="J212" s="8">
        <f>[1]服务器生态!AE229</f>
        <v>3.8604200140800002E-2</v>
      </c>
      <c r="K212" s="8">
        <f>[1]服务器生态!AF229</f>
        <v>6.8679600000000019E-3</v>
      </c>
      <c r="L212" s="8">
        <f>[1]服务器生态!AG229</f>
        <v>1.9871999999999997E-3</v>
      </c>
      <c r="M212" s="8">
        <f>[2]基础信息!$M211</f>
        <v>100</v>
      </c>
      <c r="N212" s="8">
        <f>[1]服务器生态!$P210</f>
        <v>1</v>
      </c>
      <c r="X212" s="8">
        <v>208</v>
      </c>
      <c r="Y212" s="4">
        <f>求节点(节奏总纲!P$4:P$113,R$5:R$104,$X212)-求节点(节奏总纲!P$4:P$113,R$5:R$104,$X211)</f>
        <v>17986797.864463329</v>
      </c>
      <c r="Z212" s="4">
        <f>求节点(节奏总纲!Q$4:Q$113,S$5:S$104,$X212)-求节点(节奏总纲!Q$4:Q$113,S$5:S$104,$X211)</f>
        <v>19938401.13829422</v>
      </c>
      <c r="AA212" s="4">
        <f>求节点(节奏总纲!R$4:R$113,T$5:T$104,$X212)-求节点(节奏总纲!R$4:R$113,T$5:T$104,$X211)</f>
        <v>22927021.641513824</v>
      </c>
      <c r="AB212" s="4">
        <f>求节点(节奏总纲!S$4:S$113,U$5:U$104,$X212)-求节点(节奏总纲!S$4:S$113,U$5:U$104,$X211)</f>
        <v>30862980.932320595</v>
      </c>
      <c r="AC212" s="4">
        <f>求节点(节奏总纲!T$4:T$113,V$5:V$104,$X212)-求节点(节奏总纲!T$4:T$113,V$5:V$104,$X211)</f>
        <v>96834528</v>
      </c>
      <c r="AM212" s="8">
        <v>208</v>
      </c>
      <c r="AN212" s="4">
        <f>求节点(节奏总纲!P$4:P$113,AG$5:AG$104,$AM212)-求节点(节奏总纲!P$4:P$113,AG$5:AG$104,$AM211)</f>
        <v>3944828.6838310957</v>
      </c>
      <c r="AO212" s="4">
        <f>求节点(节奏总纲!Q$4:Q$113,AH$5:AH$104,$AM212)-求节点(节奏总纲!Q$4:Q$113,AH$5:AH$104,$AM211)</f>
        <v>4439762.1373250484</v>
      </c>
      <c r="AP212" s="4">
        <f>求节点(节奏总纲!R$4:R$113,AI$5:AI$104,$AM212)-求节点(节奏总纲!R$4:R$113,AI$5:AI$104,$AM211)</f>
        <v>5513465.848482728</v>
      </c>
      <c r="AQ212" s="4">
        <f>求节点(节奏总纲!S$4:S$113,AJ$5:AJ$104,$AM212)-求节点(节奏总纲!S$4:S$113,AJ$5:AJ$104,$AM211)</f>
        <v>8897830.4165041447</v>
      </c>
      <c r="AR212" s="4">
        <f>求节点(节奏总纲!T$4:T$113,AK$5:AK$104,$AM212)-求节点(节奏总纲!T$4:T$113,AK$5:AK$104,$AM211)</f>
        <v>29608410.300902367</v>
      </c>
    </row>
    <row r="213" spans="2:44" x14ac:dyDescent="0.15">
      <c r="B213" s="8">
        <v>209</v>
      </c>
      <c r="C213" s="8">
        <f>[1]服务器生态!W230</f>
        <v>98.625991610953093</v>
      </c>
      <c r="D213" s="8">
        <f>[1]服务器生态!X230</f>
        <v>97.246130839093965</v>
      </c>
      <c r="E213" s="8">
        <f>[1]服务器生态!Y230</f>
        <v>7.938229930202878</v>
      </c>
      <c r="F213" s="8">
        <f>[1]服务器生态!Z230</f>
        <v>1.41226719975</v>
      </c>
      <c r="G213" s="8">
        <f>[1]服务器生态!AA230</f>
        <v>0.40863041999999983</v>
      </c>
      <c r="H213" s="8">
        <f>[1]服务器生态!AC230</f>
        <v>0.47962550249999997</v>
      </c>
      <c r="I213" s="8">
        <f>[1]服务器生态!AD230</f>
        <v>0.47291513735919999</v>
      </c>
      <c r="J213" s="8">
        <f>[1]服务器生态!AE230</f>
        <v>3.8604200140800002E-2</v>
      </c>
      <c r="K213" s="8">
        <f>[1]服务器生态!AF230</f>
        <v>6.8679600000000019E-3</v>
      </c>
      <c r="L213" s="8">
        <f>[1]服务器生态!AG230</f>
        <v>1.9871999999999997E-3</v>
      </c>
      <c r="M213" s="8">
        <f>[2]基础信息!$M212</f>
        <v>100</v>
      </c>
      <c r="N213" s="8">
        <f>[1]服务器生态!$P211</f>
        <v>1</v>
      </c>
      <c r="X213" s="8">
        <v>209</v>
      </c>
      <c r="Y213" s="4">
        <f>求节点(节奏总纲!P$4:P$113,R$5:R$104,$X213)-求节点(节奏总纲!P$4:P$113,R$5:R$104,$X212)</f>
        <v>17986797.864463329</v>
      </c>
      <c r="Z213" s="4">
        <f>求节点(节奏总纲!Q$4:Q$113,S$5:S$104,$X213)-求节点(节奏总纲!Q$4:Q$113,S$5:S$104,$X212)</f>
        <v>19938401.13829422</v>
      </c>
      <c r="AA213" s="4">
        <f>求节点(节奏总纲!R$4:R$113,T$5:T$104,$X213)-求节点(节奏总纲!R$4:R$113,T$5:T$104,$X212)</f>
        <v>22927021.641513348</v>
      </c>
      <c r="AB213" s="4">
        <f>求节点(节奏总纲!S$4:S$113,U$5:U$104,$X213)-求节点(节奏总纲!S$4:S$113,U$5:U$104,$X212)</f>
        <v>30862980.932319641</v>
      </c>
      <c r="AC213" s="4">
        <f>求节点(节奏总纲!T$4:T$113,V$5:V$104,$X213)-求节点(节奏总纲!T$4:T$113,V$5:V$104,$X212)</f>
        <v>96834528</v>
      </c>
      <c r="AM213" s="8">
        <v>209</v>
      </c>
      <c r="AN213" s="4">
        <f>求节点(节奏总纲!P$4:P$113,AG$5:AG$104,$AM213)-求节点(节奏总纲!P$4:P$113,AG$5:AG$104,$AM212)</f>
        <v>3944828.6838312149</v>
      </c>
      <c r="AO213" s="4">
        <f>求节点(节奏总纲!Q$4:Q$113,AH$5:AH$104,$AM213)-求节点(节奏总纲!Q$4:Q$113,AH$5:AH$104,$AM212)</f>
        <v>4439762.1373249292</v>
      </c>
      <c r="AP213" s="4">
        <f>求节点(节奏总纲!R$4:R$113,AI$5:AI$104,$AM213)-求节点(节奏总纲!R$4:R$113,AI$5:AI$104,$AM212)</f>
        <v>5513465.8484828472</v>
      </c>
      <c r="AQ213" s="4">
        <f>求节点(节奏总纲!S$4:S$113,AJ$5:AJ$104,$AM213)-求节点(节奏总纲!S$4:S$113,AJ$5:AJ$104,$AM212)</f>
        <v>8897830.4165039063</v>
      </c>
      <c r="AR213" s="4">
        <f>求节点(节奏总纲!T$4:T$113,AK$5:AK$104,$AM213)-求节点(节奏总纲!T$4:T$113,AK$5:AK$104,$AM212)</f>
        <v>29608410.30090189</v>
      </c>
    </row>
    <row r="214" spans="2:44" x14ac:dyDescent="0.15">
      <c r="B214" s="8">
        <v>210</v>
      </c>
      <c r="C214" s="8">
        <f>[1]服务器生态!W231</f>
        <v>97.933532291718734</v>
      </c>
      <c r="D214" s="8">
        <f>[1]服务器生态!X231</f>
        <v>96.563359609531631</v>
      </c>
      <c r="E214" s="8">
        <f>[1]服务器生态!Y231</f>
        <v>7.8824951162495989</v>
      </c>
      <c r="F214" s="8">
        <f>[1]服务器生态!Z231</f>
        <v>1.4023515825000001</v>
      </c>
      <c r="G214" s="8">
        <f>[1]服务器生态!AA231</f>
        <v>0.40576139999999988</v>
      </c>
      <c r="H214" s="8">
        <f>[1]服务器生态!AC231</f>
        <v>0.47962550249999997</v>
      </c>
      <c r="I214" s="8">
        <f>[1]服务器生态!AD231</f>
        <v>0.47291513735919999</v>
      </c>
      <c r="J214" s="8">
        <f>[1]服务器生态!AE231</f>
        <v>3.8604200140800002E-2</v>
      </c>
      <c r="K214" s="8">
        <f>[1]服务器生态!AF231</f>
        <v>6.8679600000000019E-3</v>
      </c>
      <c r="L214" s="8">
        <f>[1]服务器生态!AG231</f>
        <v>1.9871999999999997E-3</v>
      </c>
      <c r="M214" s="8">
        <f>[2]基础信息!$M213</f>
        <v>100</v>
      </c>
      <c r="N214" s="8">
        <f>[1]服务器生态!$P212</f>
        <v>1</v>
      </c>
      <c r="X214" s="8">
        <v>210</v>
      </c>
      <c r="Y214" s="4">
        <f>求节点(节奏总纲!P$4:P$113,R$5:R$104,$X214)-求节点(节奏总纲!P$4:P$113,R$5:R$104,$X213)</f>
        <v>17986797.864462852</v>
      </c>
      <c r="Z214" s="4">
        <f>求节点(节奏总纲!Q$4:Q$113,S$5:S$104,$X214)-求节点(节奏总纲!Q$4:Q$113,S$5:S$104,$X213)</f>
        <v>19938401.13829422</v>
      </c>
      <c r="AA214" s="4">
        <f>求节点(节奏总纲!R$4:R$113,T$5:T$104,$X214)-求节点(节奏总纲!R$4:R$113,T$5:T$104,$X213)</f>
        <v>22927021.641513824</v>
      </c>
      <c r="AB214" s="4">
        <f>求节点(节奏总纲!S$4:S$113,U$5:U$104,$X214)-求节点(节奏总纲!S$4:S$113,U$5:U$104,$X213)</f>
        <v>30862980.932321548</v>
      </c>
      <c r="AC214" s="4">
        <f>求节点(节奏总纲!T$4:T$113,V$5:V$104,$X214)-求节点(节奏总纲!T$4:T$113,V$5:V$104,$X213)</f>
        <v>96834528</v>
      </c>
      <c r="AM214" s="8">
        <v>210</v>
      </c>
      <c r="AN214" s="4">
        <f>求节点(节奏总纲!P$4:P$113,AG$5:AG$104,$AM214)-求节点(节奏总纲!P$4:P$113,AG$5:AG$104,$AM213)</f>
        <v>3944828.6838310957</v>
      </c>
      <c r="AO214" s="4">
        <f>求节点(节奏总纲!Q$4:Q$113,AH$5:AH$104,$AM214)-求节点(节奏总纲!Q$4:Q$113,AH$5:AH$104,$AM213)</f>
        <v>4439762.1373250484</v>
      </c>
      <c r="AP214" s="4">
        <f>求节点(节奏总纲!R$4:R$113,AI$5:AI$104,$AM214)-求节点(节奏总纲!R$4:R$113,AI$5:AI$104,$AM213)</f>
        <v>5513465.848482728</v>
      </c>
      <c r="AQ214" s="4">
        <f>求节点(节奏总纲!S$4:S$113,AJ$5:AJ$104,$AM214)-求节点(节奏总纲!S$4:S$113,AJ$5:AJ$104,$AM213)</f>
        <v>8897830.4165041447</v>
      </c>
      <c r="AR214" s="4">
        <f>求节点(节奏总纲!T$4:T$113,AK$5:AK$104,$AM214)-求节点(节奏总纲!T$4:T$113,AK$5:AK$104,$AM213)</f>
        <v>29608410.30090189</v>
      </c>
    </row>
    <row r="215" spans="2:44" x14ac:dyDescent="0.15">
      <c r="B215" s="8">
        <v>211</v>
      </c>
      <c r="C215" s="8">
        <f>[1]服务器生态!W232</f>
        <v>97.362253353350368</v>
      </c>
      <c r="D215" s="8">
        <f>[1]服务器生态!X232</f>
        <v>96.00007334514271</v>
      </c>
      <c r="E215" s="8">
        <f>[1]服务器生态!Y232</f>
        <v>7.8365138947381432</v>
      </c>
      <c r="F215" s="8">
        <f>[1]服务器生态!Z232</f>
        <v>1.3941711982687504</v>
      </c>
      <c r="G215" s="8">
        <f>[1]服务器生态!AA232</f>
        <v>0.40339445849999989</v>
      </c>
      <c r="H215" s="8">
        <f>[1]服务器生态!AC232</f>
        <v>0.47962550249999997</v>
      </c>
      <c r="I215" s="8">
        <f>[1]服务器生态!AD232</f>
        <v>0.47291513735919999</v>
      </c>
      <c r="J215" s="8">
        <f>[1]服务器生态!AE232</f>
        <v>3.8604200140800002E-2</v>
      </c>
      <c r="K215" s="8">
        <f>[1]服务器生态!AF232</f>
        <v>6.8679600000000019E-3</v>
      </c>
      <c r="L215" s="8">
        <f>[1]服务器生态!AG232</f>
        <v>1.9871999999999997E-3</v>
      </c>
      <c r="M215" s="8">
        <f>[2]基础信息!$M214</f>
        <v>100</v>
      </c>
      <c r="N215" s="8">
        <f>[1]服务器生态!$P213</f>
        <v>1</v>
      </c>
      <c r="X215" s="8">
        <v>211</v>
      </c>
      <c r="Y215" s="4">
        <f>求节点(节奏总纲!P$4:P$113,R$5:R$104,$X215)-求节点(节奏总纲!P$4:P$113,R$5:R$104,$X214)</f>
        <v>17986797.864463329</v>
      </c>
      <c r="Z215" s="4">
        <f>求节点(节奏总纲!Q$4:Q$113,S$5:S$104,$X215)-求节点(节奏总纲!Q$4:Q$113,S$5:S$104,$X214)</f>
        <v>19938401.13829422</v>
      </c>
      <c r="AA215" s="4">
        <f>求节点(节奏总纲!R$4:R$113,T$5:T$104,$X215)-求节点(节奏总纲!R$4:R$113,T$5:T$104,$X214)</f>
        <v>22927021.641513824</v>
      </c>
      <c r="AB215" s="4">
        <f>求节点(节奏总纲!S$4:S$113,U$5:U$104,$X215)-求节点(节奏总纲!S$4:S$113,U$5:U$104,$X214)</f>
        <v>30862980.932319641</v>
      </c>
      <c r="AC215" s="4">
        <f>求节点(节奏总纲!T$4:T$113,V$5:V$104,$X215)-求节点(节奏总纲!T$4:T$113,V$5:V$104,$X214)</f>
        <v>96834528</v>
      </c>
      <c r="AM215" s="8">
        <v>211</v>
      </c>
      <c r="AN215" s="4">
        <f>求节点(节奏总纲!P$4:P$113,AG$5:AG$104,$AM215)-求节点(节奏总纲!P$4:P$113,AG$5:AG$104,$AM214)</f>
        <v>3944828.6838310957</v>
      </c>
      <c r="AO215" s="4">
        <f>求节点(节奏总纲!Q$4:Q$113,AH$5:AH$104,$AM215)-求节点(节奏总纲!Q$4:Q$113,AH$5:AH$104,$AM214)</f>
        <v>4439762.1373249292</v>
      </c>
      <c r="AP215" s="4">
        <f>求节点(节奏总纲!R$4:R$113,AI$5:AI$104,$AM215)-求节点(节奏总纲!R$4:R$113,AI$5:AI$104,$AM214)</f>
        <v>5513465.8484828472</v>
      </c>
      <c r="AQ215" s="4">
        <f>求节点(节奏总纲!S$4:S$113,AJ$5:AJ$104,$AM215)-求节点(节奏总纲!S$4:S$113,AJ$5:AJ$104,$AM214)</f>
        <v>8897830.4165041447</v>
      </c>
      <c r="AR215" s="4">
        <f>求节点(节奏总纲!T$4:T$113,AK$5:AK$104,$AM215)-求节点(节奏总纲!T$4:T$113,AK$5:AK$104,$AM214)</f>
        <v>29608410.30090189</v>
      </c>
    </row>
    <row r="216" spans="2:44" x14ac:dyDescent="0.15">
      <c r="B216" s="8">
        <v>212</v>
      </c>
      <c r="C216" s="8">
        <f>[1]服务器生态!W233</f>
        <v>96.790974414982003</v>
      </c>
      <c r="D216" s="8">
        <f>[1]服务器生态!X233</f>
        <v>95.43678708075376</v>
      </c>
      <c r="E216" s="8">
        <f>[1]服务器生态!Y233</f>
        <v>7.7905326732266866</v>
      </c>
      <c r="F216" s="8">
        <f>[1]服务器生态!Z233</f>
        <v>1.3859908140375001</v>
      </c>
      <c r="G216" s="8">
        <f>[1]服务器生态!AA233</f>
        <v>0.40102751699999983</v>
      </c>
      <c r="H216" s="8">
        <f>[1]服务器生态!AC233</f>
        <v>0.47962550249999997</v>
      </c>
      <c r="I216" s="8">
        <f>[1]服务器生态!AD233</f>
        <v>0.47291513735919999</v>
      </c>
      <c r="J216" s="8">
        <f>[1]服务器生态!AE233</f>
        <v>3.8604200140800002E-2</v>
      </c>
      <c r="K216" s="8">
        <f>[1]服务器生态!AF233</f>
        <v>6.8679600000000019E-3</v>
      </c>
      <c r="L216" s="8">
        <f>[1]服务器生态!AG233</f>
        <v>1.9871999999999997E-3</v>
      </c>
      <c r="M216" s="8">
        <f>[2]基础信息!$M215</f>
        <v>100</v>
      </c>
      <c r="N216" s="8">
        <f>[1]服务器生态!$P214</f>
        <v>1</v>
      </c>
      <c r="X216" s="8">
        <v>212</v>
      </c>
      <c r="Y216" s="4">
        <f>求节点(节奏总纲!P$4:P$113,R$5:R$104,$X216)-求节点(节奏总纲!P$4:P$113,R$5:R$104,$X215)</f>
        <v>17986797.864463329</v>
      </c>
      <c r="Z216" s="4">
        <f>求节点(节奏总纲!Q$4:Q$113,S$5:S$104,$X216)-求节点(节奏总纲!Q$4:Q$113,S$5:S$104,$X215)</f>
        <v>19938401.13829422</v>
      </c>
      <c r="AA216" s="4">
        <f>求节点(节奏总纲!R$4:R$113,T$5:T$104,$X216)-求节点(节奏总纲!R$4:R$113,T$5:T$104,$X215)</f>
        <v>22927021.641513824</v>
      </c>
      <c r="AB216" s="4">
        <f>求节点(节奏总纲!S$4:S$113,U$5:U$104,$X216)-求节点(节奏总纲!S$4:S$113,U$5:U$104,$X215)</f>
        <v>30862980.932320595</v>
      </c>
      <c r="AC216" s="4">
        <f>求节点(节奏总纲!T$4:T$113,V$5:V$104,$X216)-求节点(节奏总纲!T$4:T$113,V$5:V$104,$X215)</f>
        <v>96834528</v>
      </c>
      <c r="AM216" s="8">
        <v>212</v>
      </c>
      <c r="AN216" s="4">
        <f>求节点(节奏总纲!P$4:P$113,AG$5:AG$104,$AM216)-求节点(节奏总纲!P$4:P$113,AG$5:AG$104,$AM215)</f>
        <v>3944828.6838310957</v>
      </c>
      <c r="AO216" s="4">
        <f>求节点(节奏总纲!Q$4:Q$113,AH$5:AH$104,$AM216)-求节点(节奏总纲!Q$4:Q$113,AH$5:AH$104,$AM215)</f>
        <v>4439762.1373250484</v>
      </c>
      <c r="AP216" s="4">
        <f>求节点(节奏总纲!R$4:R$113,AI$5:AI$104,$AM216)-求节点(节奏总纲!R$4:R$113,AI$5:AI$104,$AM215)</f>
        <v>5513465.848482728</v>
      </c>
      <c r="AQ216" s="4">
        <f>求节点(节奏总纲!S$4:S$113,AJ$5:AJ$104,$AM216)-求节点(节奏总纲!S$4:S$113,AJ$5:AJ$104,$AM215)</f>
        <v>8897830.4165039063</v>
      </c>
      <c r="AR216" s="4">
        <f>求节点(节奏总纲!T$4:T$113,AK$5:AK$104,$AM216)-求节点(节奏总纲!T$4:T$113,AK$5:AK$104,$AM215)</f>
        <v>29608410.30090189</v>
      </c>
    </row>
    <row r="217" spans="2:44" x14ac:dyDescent="0.15">
      <c r="B217" s="8">
        <v>213</v>
      </c>
      <c r="C217" s="8">
        <f>[1]服务器生态!W234</f>
        <v>96.219695476613651</v>
      </c>
      <c r="D217" s="8">
        <f>[1]服务器生态!X234</f>
        <v>94.873500816364825</v>
      </c>
      <c r="E217" s="8">
        <f>[1]服务器生态!Y234</f>
        <v>7.744551451715231</v>
      </c>
      <c r="F217" s="8">
        <f>[1]服务器生态!Z234</f>
        <v>1.3778104298062501</v>
      </c>
      <c r="G217" s="8">
        <f>[1]服务器生态!AA234</f>
        <v>0.39866057549999989</v>
      </c>
      <c r="H217" s="8">
        <f>[1]服务器生态!AC234</f>
        <v>0.47962550249999997</v>
      </c>
      <c r="I217" s="8">
        <f>[1]服务器生态!AD234</f>
        <v>0.47291513735919999</v>
      </c>
      <c r="J217" s="8">
        <f>[1]服务器生态!AE234</f>
        <v>3.8604200140800002E-2</v>
      </c>
      <c r="K217" s="8">
        <f>[1]服务器生态!AF234</f>
        <v>6.8679600000000019E-3</v>
      </c>
      <c r="L217" s="8">
        <f>[1]服务器生态!AG234</f>
        <v>1.9871999999999997E-3</v>
      </c>
      <c r="M217" s="8">
        <f>[2]基础信息!$M216</f>
        <v>100</v>
      </c>
      <c r="N217" s="8">
        <f>[1]服务器生态!$P215</f>
        <v>1</v>
      </c>
      <c r="X217" s="8">
        <v>213</v>
      </c>
      <c r="Y217" s="4">
        <f>求节点(节奏总纲!P$4:P$113,R$5:R$104,$X217)-求节点(节奏总纲!P$4:P$113,R$5:R$104,$X216)</f>
        <v>17986797.864462852</v>
      </c>
      <c r="Z217" s="4">
        <f>求节点(节奏总纲!Q$4:Q$113,S$5:S$104,$X217)-求节点(节奏总纲!Q$4:Q$113,S$5:S$104,$X216)</f>
        <v>19938401.13829422</v>
      </c>
      <c r="AA217" s="4">
        <f>求节点(节奏总纲!R$4:R$113,T$5:T$104,$X217)-求节点(节奏总纲!R$4:R$113,T$5:T$104,$X216)</f>
        <v>22927021.641513348</v>
      </c>
      <c r="AB217" s="4">
        <f>求节点(节奏总纲!S$4:S$113,U$5:U$104,$X217)-求节点(节奏总纲!S$4:S$113,U$5:U$104,$X216)</f>
        <v>31080118.752134323</v>
      </c>
      <c r="AC217" s="4">
        <f>求节点(节奏总纲!T$4:T$113,V$5:V$104,$X217)-求节点(节奏总纲!T$4:T$113,V$5:V$104,$X216)</f>
        <v>96834528</v>
      </c>
      <c r="AM217" s="8">
        <v>213</v>
      </c>
      <c r="AN217" s="4">
        <f>求节点(节奏总纲!P$4:P$113,AG$5:AG$104,$AM217)-求节点(节奏总纲!P$4:P$113,AG$5:AG$104,$AM216)</f>
        <v>3944828.6838312149</v>
      </c>
      <c r="AO217" s="4">
        <f>求节点(节奏总纲!Q$4:Q$113,AH$5:AH$104,$AM217)-求节点(节奏总纲!Q$4:Q$113,AH$5:AH$104,$AM216)</f>
        <v>4439762.1373250484</v>
      </c>
      <c r="AP217" s="4">
        <f>求节点(节奏总纲!R$4:R$113,AI$5:AI$104,$AM217)-求节点(节奏总纲!R$4:R$113,AI$5:AI$104,$AM216)</f>
        <v>5513465.848482728</v>
      </c>
      <c r="AQ217" s="4">
        <f>求节点(节奏总纲!S$4:S$113,AJ$5:AJ$104,$AM217)-求节点(节奏总纲!S$4:S$113,AJ$5:AJ$104,$AM216)</f>
        <v>8987542.3548023701</v>
      </c>
      <c r="AR217" s="4">
        <f>求节点(节奏总纲!T$4:T$113,AK$5:AK$104,$AM217)-求节点(节奏总纲!T$4:T$113,AK$5:AK$104,$AM216)</f>
        <v>29608410.30090189</v>
      </c>
    </row>
    <row r="218" spans="2:44" x14ac:dyDescent="0.15">
      <c r="B218" s="8">
        <v>214</v>
      </c>
      <c r="C218" s="8">
        <f>[1]服务器生态!W235</f>
        <v>95.648416538245286</v>
      </c>
      <c r="D218" s="8">
        <f>[1]服务器生态!X235</f>
        <v>94.310214551975889</v>
      </c>
      <c r="E218" s="8">
        <f>[1]服务器生态!Y235</f>
        <v>7.6985702302037753</v>
      </c>
      <c r="F218" s="8">
        <f>[1]服务器生态!Z235</f>
        <v>1.3696300455750001</v>
      </c>
      <c r="G218" s="8">
        <f>[1]服务器生态!AA235</f>
        <v>0.39629363399999989</v>
      </c>
      <c r="H218" s="8">
        <f>[1]服务器生态!AC235</f>
        <v>0.47962550249999997</v>
      </c>
      <c r="I218" s="8">
        <f>[1]服务器生态!AD235</f>
        <v>0.47291513735919999</v>
      </c>
      <c r="J218" s="8">
        <f>[1]服务器生态!AE235</f>
        <v>3.8604200140800002E-2</v>
      </c>
      <c r="K218" s="8">
        <f>[1]服务器生态!AF235</f>
        <v>6.8679600000000019E-3</v>
      </c>
      <c r="L218" s="8">
        <f>[1]服务器生态!AG235</f>
        <v>1.9871999999999997E-3</v>
      </c>
      <c r="M218" s="8">
        <f>[2]基础信息!$M217</f>
        <v>100</v>
      </c>
      <c r="N218" s="8">
        <f>[1]服务器生态!$P216</f>
        <v>1</v>
      </c>
      <c r="X218" s="8">
        <v>214</v>
      </c>
      <c r="Y218" s="4">
        <f>求节点(节奏总纲!P$4:P$113,R$5:R$104,$X218)-求节点(节奏总纲!P$4:P$113,R$5:R$104,$X217)</f>
        <v>17986797.864463329</v>
      </c>
      <c r="Z218" s="4">
        <f>求节点(节奏总纲!Q$4:Q$113,S$5:S$104,$X218)-求节点(节奏总纲!Q$4:Q$113,S$5:S$104,$X217)</f>
        <v>19938401.13829422</v>
      </c>
      <c r="AA218" s="4">
        <f>求节点(节奏总纲!R$4:R$113,T$5:T$104,$X218)-求节点(节奏总纲!R$4:R$113,T$5:T$104,$X217)</f>
        <v>22927021.641513824</v>
      </c>
      <c r="AB218" s="4">
        <f>求节点(节奏总纲!S$4:S$113,U$5:U$104,$X218)-求节点(节奏总纲!S$4:S$113,U$5:U$104,$X217)</f>
        <v>31381260.929169655</v>
      </c>
      <c r="AC218" s="4">
        <f>求节点(节奏总纲!T$4:T$113,V$5:V$104,$X218)-求节点(节奏总纲!T$4:T$113,V$5:V$104,$X217)</f>
        <v>96834528</v>
      </c>
      <c r="AM218" s="8">
        <v>214</v>
      </c>
      <c r="AN218" s="4">
        <f>求节点(节奏总纲!P$4:P$113,AG$5:AG$104,$AM218)-求节点(节奏总纲!P$4:P$113,AG$5:AG$104,$AM217)</f>
        <v>3944828.6838310957</v>
      </c>
      <c r="AO218" s="4">
        <f>求节点(节奏总纲!Q$4:Q$113,AH$5:AH$104,$AM218)-求节点(节奏总纲!Q$4:Q$113,AH$5:AH$104,$AM217)</f>
        <v>4439762.1373249292</v>
      </c>
      <c r="AP218" s="4">
        <f>求节点(节奏总纲!R$4:R$113,AI$5:AI$104,$AM218)-求节点(节奏总纲!R$4:R$113,AI$5:AI$104,$AM217)</f>
        <v>5513465.8484828472</v>
      </c>
      <c r="AQ218" s="4">
        <f>求节点(节奏总纲!S$4:S$113,AJ$5:AJ$104,$AM218)-求节点(节奏总纲!S$4:S$113,AJ$5:AJ$104,$AM217)</f>
        <v>9111961.2534930706</v>
      </c>
      <c r="AR218" s="4">
        <f>求节点(节奏总纲!T$4:T$113,AK$5:AK$104,$AM218)-求节点(节奏总纲!T$4:T$113,AK$5:AK$104,$AM217)</f>
        <v>29608410.300902367</v>
      </c>
    </row>
    <row r="219" spans="2:44" x14ac:dyDescent="0.15">
      <c r="B219" s="8">
        <v>215</v>
      </c>
      <c r="C219" s="8">
        <f>[1]服务器生态!W236</f>
        <v>95.07713759987692</v>
      </c>
      <c r="D219" s="8">
        <f>[1]服务器生态!X236</f>
        <v>93.746928287586954</v>
      </c>
      <c r="E219" s="8">
        <f>[1]服务器生态!Y236</f>
        <v>7.6525890086923187</v>
      </c>
      <c r="F219" s="8">
        <f>[1]服务器生态!Z236</f>
        <v>1.3614496613437501</v>
      </c>
      <c r="G219" s="8">
        <f>[1]服务器生态!AA236</f>
        <v>0.39392669249999984</v>
      </c>
      <c r="H219" s="8">
        <f>[1]服务器生态!AC236</f>
        <v>0.47962550249999997</v>
      </c>
      <c r="I219" s="8">
        <f>[1]服务器生态!AD236</f>
        <v>0.47291513735919999</v>
      </c>
      <c r="J219" s="8">
        <f>[1]服务器生态!AE236</f>
        <v>3.8604200140800002E-2</v>
      </c>
      <c r="K219" s="8">
        <f>[1]服务器生态!AF236</f>
        <v>6.8679600000000019E-3</v>
      </c>
      <c r="L219" s="8">
        <f>[1]服务器生态!AG236</f>
        <v>1.9871999999999997E-3</v>
      </c>
      <c r="M219" s="8">
        <f>[2]基础信息!$M218</f>
        <v>100</v>
      </c>
      <c r="N219" s="8">
        <f>[1]服务器生态!$P217</f>
        <v>1</v>
      </c>
      <c r="X219" s="8">
        <v>215</v>
      </c>
      <c r="Y219" s="4">
        <f>求节点(节奏总纲!P$4:P$113,R$5:R$104,$X219)-求节点(节奏总纲!P$4:P$113,R$5:R$104,$X218)</f>
        <v>17986797.864463329</v>
      </c>
      <c r="Z219" s="4">
        <f>求节点(节奏总纲!Q$4:Q$113,S$5:S$104,$X219)-求节点(节奏总纲!Q$4:Q$113,S$5:S$104,$X218)</f>
        <v>19938401.13829422</v>
      </c>
      <c r="AA219" s="4">
        <f>求节点(节奏总纲!R$4:R$113,T$5:T$104,$X219)-求节点(节奏总纲!R$4:R$113,T$5:T$104,$X218)</f>
        <v>22927021.641513824</v>
      </c>
      <c r="AB219" s="4">
        <f>求节点(节奏总纲!S$4:S$113,U$5:U$104,$X219)-求节点(节奏总纲!S$4:S$113,U$5:U$104,$X218)</f>
        <v>31381260.929170609</v>
      </c>
      <c r="AC219" s="4">
        <f>求节点(节奏总纲!T$4:T$113,V$5:V$104,$X219)-求节点(节奏总纲!T$4:T$113,V$5:V$104,$X218)</f>
        <v>96834528</v>
      </c>
      <c r="AM219" s="8">
        <v>215</v>
      </c>
      <c r="AN219" s="4">
        <f>求节点(节奏总纲!P$4:P$113,AG$5:AG$104,$AM219)-求节点(节奏总纲!P$4:P$113,AG$5:AG$104,$AM218)</f>
        <v>3944828.6838310957</v>
      </c>
      <c r="AO219" s="4">
        <f>求节点(节奏总纲!Q$4:Q$113,AH$5:AH$104,$AM219)-求节点(节奏总纲!Q$4:Q$113,AH$5:AH$104,$AM218)</f>
        <v>4439762.1373250484</v>
      </c>
      <c r="AP219" s="4">
        <f>求节点(节奏总纲!R$4:R$113,AI$5:AI$104,$AM219)-求节点(节奏总纲!R$4:R$113,AI$5:AI$104,$AM218)</f>
        <v>5513465.848482728</v>
      </c>
      <c r="AQ219" s="4">
        <f>求节点(节奏总纲!S$4:S$113,AJ$5:AJ$104,$AM219)-求节点(节奏总纲!S$4:S$113,AJ$5:AJ$104,$AM218)</f>
        <v>9111961.253493309</v>
      </c>
      <c r="AR219" s="4">
        <f>求节点(节奏总纲!T$4:T$113,AK$5:AK$104,$AM219)-求节点(节奏总纲!T$4:T$113,AK$5:AK$104,$AM218)</f>
        <v>29608410.30090189</v>
      </c>
    </row>
    <row r="220" spans="2:44" x14ac:dyDescent="0.15">
      <c r="B220" s="8">
        <v>216</v>
      </c>
      <c r="C220" s="8">
        <f>[1]服务器生态!W237</f>
        <v>94.505858661508569</v>
      </c>
      <c r="D220" s="8">
        <f>[1]服务器生态!X237</f>
        <v>93.183642023198018</v>
      </c>
      <c r="E220" s="8">
        <f>[1]服务器生态!Y237</f>
        <v>7.6066077871808631</v>
      </c>
      <c r="F220" s="8">
        <f>[1]服务器生态!Z237</f>
        <v>1.3532692771125001</v>
      </c>
      <c r="G220" s="8">
        <f>[1]服务器生态!AA237</f>
        <v>0.39155975099999984</v>
      </c>
      <c r="H220" s="8">
        <f>[1]服务器生态!AC237</f>
        <v>0.47962550249999997</v>
      </c>
      <c r="I220" s="8">
        <f>[1]服务器生态!AD237</f>
        <v>0.47291513735919999</v>
      </c>
      <c r="J220" s="8">
        <f>[1]服务器生态!AE237</f>
        <v>3.8604200140800002E-2</v>
      </c>
      <c r="K220" s="8">
        <f>[1]服务器生态!AF237</f>
        <v>6.8679600000000019E-3</v>
      </c>
      <c r="L220" s="8">
        <f>[1]服务器生态!AG237</f>
        <v>1.9871999999999997E-3</v>
      </c>
      <c r="M220" s="8">
        <f>[2]基础信息!$M219</f>
        <v>100</v>
      </c>
      <c r="N220" s="8">
        <f>[1]服务器生态!$P218</f>
        <v>1</v>
      </c>
      <c r="X220" s="8">
        <v>216</v>
      </c>
      <c r="Y220" s="4">
        <f>求节点(节奏总纲!P$4:P$113,R$5:R$104,$X220)-求节点(节奏总纲!P$4:P$113,R$5:R$104,$X219)</f>
        <v>17986797.864463329</v>
      </c>
      <c r="Z220" s="4">
        <f>求节点(节奏总纲!Q$4:Q$113,S$5:S$104,$X220)-求节点(节奏总纲!Q$4:Q$113,S$5:S$104,$X219)</f>
        <v>19938401.13829422</v>
      </c>
      <c r="AA220" s="4">
        <f>求节点(节奏总纲!R$4:R$113,T$5:T$104,$X220)-求节点(节奏总纲!R$4:R$113,T$5:T$104,$X219)</f>
        <v>22927021.641513348</v>
      </c>
      <c r="AB220" s="4">
        <f>求节点(节奏总纲!S$4:S$113,U$5:U$104,$X220)-求节点(节奏总纲!S$4:S$113,U$5:U$104,$X219)</f>
        <v>31381260.929170609</v>
      </c>
      <c r="AC220" s="4">
        <f>求节点(节奏总纲!T$4:T$113,V$5:V$104,$X220)-求节点(节奏总纲!T$4:T$113,V$5:V$104,$X219)</f>
        <v>96834528</v>
      </c>
      <c r="AM220" s="8">
        <v>216</v>
      </c>
      <c r="AN220" s="4">
        <f>求节点(节奏总纲!P$4:P$113,AG$5:AG$104,$AM220)-求节点(节奏总纲!P$4:P$113,AG$5:AG$104,$AM219)</f>
        <v>3944828.6838312149</v>
      </c>
      <c r="AO220" s="4">
        <f>求节点(节奏总纲!Q$4:Q$113,AH$5:AH$104,$AM220)-求节点(节奏总纲!Q$4:Q$113,AH$5:AH$104,$AM219)</f>
        <v>4439762.1373249292</v>
      </c>
      <c r="AP220" s="4">
        <f>求节点(节奏总纲!R$4:R$113,AI$5:AI$104,$AM220)-求节点(节奏总纲!R$4:R$113,AI$5:AI$104,$AM219)</f>
        <v>5513465.8484828472</v>
      </c>
      <c r="AQ220" s="4">
        <f>求节点(节奏总纲!S$4:S$113,AJ$5:AJ$104,$AM220)-求节点(节奏总纲!S$4:S$113,AJ$5:AJ$104,$AM219)</f>
        <v>9111961.253493309</v>
      </c>
      <c r="AR220" s="4">
        <f>求节点(节奏总纲!T$4:T$113,AK$5:AK$104,$AM220)-求节点(节奏总纲!T$4:T$113,AK$5:AK$104,$AM219)</f>
        <v>29608410.30090189</v>
      </c>
    </row>
    <row r="221" spans="2:44" x14ac:dyDescent="0.15">
      <c r="B221" s="8">
        <v>217</v>
      </c>
      <c r="C221" s="8">
        <f>[1]服务器生态!W238</f>
        <v>93.934579723140203</v>
      </c>
      <c r="D221" s="8">
        <f>[1]服务器生态!X238</f>
        <v>92.620355758809083</v>
      </c>
      <c r="E221" s="8">
        <f>[1]服务器生态!Y238</f>
        <v>7.5606265656694065</v>
      </c>
      <c r="F221" s="8">
        <f>[1]服务器生态!Z238</f>
        <v>1.3450888928812501</v>
      </c>
      <c r="G221" s="8">
        <f>[1]服务器生态!AA238</f>
        <v>0.38919280949999985</v>
      </c>
      <c r="H221" s="8">
        <f>[1]服务器生态!AC238</f>
        <v>0.47962550249999997</v>
      </c>
      <c r="I221" s="8">
        <f>[1]服务器生态!AD238</f>
        <v>0.47291513735919999</v>
      </c>
      <c r="J221" s="8">
        <f>[1]服务器生态!AE238</f>
        <v>3.8604200140800002E-2</v>
      </c>
      <c r="K221" s="8">
        <f>[1]服务器生态!AF238</f>
        <v>6.8679600000000019E-3</v>
      </c>
      <c r="L221" s="8">
        <f>[1]服务器生态!AG238</f>
        <v>1.9871999999999997E-3</v>
      </c>
      <c r="M221" s="8">
        <f>[2]基础信息!$M220</f>
        <v>100</v>
      </c>
      <c r="N221" s="8">
        <f>[1]服务器生态!$P219</f>
        <v>1</v>
      </c>
      <c r="X221" s="8">
        <v>217</v>
      </c>
      <c r="Y221" s="4">
        <f>求节点(节奏总纲!P$4:P$113,R$5:R$104,$X221)-求节点(节奏总纲!P$4:P$113,R$5:R$104,$X220)</f>
        <v>17986797.864462852</v>
      </c>
      <c r="Z221" s="4">
        <f>求节点(节奏总纲!Q$4:Q$113,S$5:S$104,$X221)-求节点(节奏总纲!Q$4:Q$113,S$5:S$104,$X220)</f>
        <v>19938401.13829422</v>
      </c>
      <c r="AA221" s="4">
        <f>求节点(节奏总纲!R$4:R$113,T$5:T$104,$X221)-求节点(节奏总纲!R$4:R$113,T$5:T$104,$X220)</f>
        <v>22927021.641513824</v>
      </c>
      <c r="AB221" s="4">
        <f>求节点(节奏总纲!S$4:S$113,U$5:U$104,$X221)-求节点(节奏总纲!S$4:S$113,U$5:U$104,$X220)</f>
        <v>31381260.929169655</v>
      </c>
      <c r="AC221" s="4">
        <f>求节点(节奏总纲!T$4:T$113,V$5:V$104,$X221)-求节点(节奏总纲!T$4:T$113,V$5:V$104,$X220)</f>
        <v>96834528</v>
      </c>
      <c r="AM221" s="8">
        <v>217</v>
      </c>
      <c r="AN221" s="4">
        <f>求节点(节奏总纲!P$4:P$113,AG$5:AG$104,$AM221)-求节点(节奏总纲!P$4:P$113,AG$5:AG$104,$AM220)</f>
        <v>3944828.6838310957</v>
      </c>
      <c r="AO221" s="4">
        <f>求节点(节奏总纲!Q$4:Q$113,AH$5:AH$104,$AM221)-求节点(节奏总纲!Q$4:Q$113,AH$5:AH$104,$AM220)</f>
        <v>4439762.1373250484</v>
      </c>
      <c r="AP221" s="4">
        <f>求节点(节奏总纲!R$4:R$113,AI$5:AI$104,$AM221)-求节点(节奏总纲!R$4:R$113,AI$5:AI$104,$AM220)</f>
        <v>5513465.848482728</v>
      </c>
      <c r="AQ221" s="4">
        <f>求节点(节奏总纲!S$4:S$113,AJ$5:AJ$104,$AM221)-求节点(节奏总纲!S$4:S$113,AJ$5:AJ$104,$AM220)</f>
        <v>9111961.253493309</v>
      </c>
      <c r="AR221" s="4">
        <f>求节点(节奏总纲!T$4:T$113,AK$5:AK$104,$AM221)-求节点(节奏总纲!T$4:T$113,AK$5:AK$104,$AM220)</f>
        <v>29608410.30090189</v>
      </c>
    </row>
    <row r="222" spans="2:44" x14ac:dyDescent="0.15">
      <c r="B222" s="8">
        <v>218</v>
      </c>
      <c r="C222" s="8">
        <f>[1]服务器生态!W239</f>
        <v>93.363300784771852</v>
      </c>
      <c r="D222" s="8">
        <f>[1]服务器生态!X239</f>
        <v>92.057069494420162</v>
      </c>
      <c r="E222" s="8">
        <f>[1]服务器生态!Y239</f>
        <v>7.5146453441579508</v>
      </c>
      <c r="F222" s="8">
        <f>[1]服务器生态!Z239</f>
        <v>1.3369085086500001</v>
      </c>
      <c r="G222" s="8">
        <f>[1]服务器生态!AA239</f>
        <v>0.38682586799999991</v>
      </c>
      <c r="H222" s="8">
        <f>[1]服务器生态!AC239</f>
        <v>0.47962550249999997</v>
      </c>
      <c r="I222" s="8">
        <f>[1]服务器生态!AD239</f>
        <v>0.47291513735919999</v>
      </c>
      <c r="J222" s="8">
        <f>[1]服务器生态!AE239</f>
        <v>3.8604200140800002E-2</v>
      </c>
      <c r="K222" s="8">
        <f>[1]服务器生态!AF239</f>
        <v>6.8679600000000019E-3</v>
      </c>
      <c r="L222" s="8">
        <f>[1]服务器生态!AG239</f>
        <v>1.9871999999999997E-3</v>
      </c>
      <c r="M222" s="8">
        <f>[2]基础信息!$M221</f>
        <v>100</v>
      </c>
      <c r="N222" s="8">
        <f>[1]服务器生态!$P220</f>
        <v>1</v>
      </c>
      <c r="X222" s="8">
        <v>218</v>
      </c>
      <c r="Y222" s="4">
        <f>求节点(节奏总纲!P$4:P$113,R$5:R$104,$X222)-求节点(节奏总纲!P$4:P$113,R$5:R$104,$X221)</f>
        <v>17986797.864463329</v>
      </c>
      <c r="Z222" s="4">
        <f>求节点(节奏总纲!Q$4:Q$113,S$5:S$104,$X222)-求节点(节奏总纲!Q$4:Q$113,S$5:S$104,$X221)</f>
        <v>19938401.138294697</v>
      </c>
      <c r="AA222" s="4">
        <f>求节点(节奏总纲!R$4:R$113,T$5:T$104,$X222)-求节点(节奏总纲!R$4:R$113,T$5:T$104,$X221)</f>
        <v>22927021.641513824</v>
      </c>
      <c r="AB222" s="4">
        <f>求节点(节奏总纲!S$4:S$113,U$5:U$104,$X222)-求节点(节奏总纲!S$4:S$113,U$5:U$104,$X221)</f>
        <v>31381260.929170609</v>
      </c>
      <c r="AC222" s="4">
        <f>求节点(节奏总纲!T$4:T$113,V$5:V$104,$X222)-求节点(节奏总纲!T$4:T$113,V$5:V$104,$X221)</f>
        <v>96834528</v>
      </c>
      <c r="AM222" s="8">
        <v>218</v>
      </c>
      <c r="AN222" s="4">
        <f>求节点(节奏总纲!P$4:P$113,AG$5:AG$104,$AM222)-求节点(节奏总纲!P$4:P$113,AG$5:AG$104,$AM221)</f>
        <v>3944828.6838310957</v>
      </c>
      <c r="AO222" s="4">
        <f>求节点(节奏总纲!Q$4:Q$113,AH$5:AH$104,$AM222)-求节点(节奏总纲!Q$4:Q$113,AH$5:AH$104,$AM221)</f>
        <v>4439762.1373250484</v>
      </c>
      <c r="AP222" s="4">
        <f>求节点(节奏总纲!R$4:R$113,AI$5:AI$104,$AM222)-求节点(节奏总纲!R$4:R$113,AI$5:AI$104,$AM221)</f>
        <v>5513465.848482728</v>
      </c>
      <c r="AQ222" s="4">
        <f>求节点(节奏总纲!S$4:S$113,AJ$5:AJ$104,$AM222)-求节点(节奏总纲!S$4:S$113,AJ$5:AJ$104,$AM221)</f>
        <v>9111961.253493309</v>
      </c>
      <c r="AR222" s="4">
        <f>求节点(节奏总纲!T$4:T$113,AK$5:AK$104,$AM222)-求节点(节奏总纲!T$4:T$113,AK$5:AK$104,$AM221)</f>
        <v>29608410.30090189</v>
      </c>
    </row>
    <row r="223" spans="2:44" x14ac:dyDescent="0.15">
      <c r="B223" s="8">
        <v>219</v>
      </c>
      <c r="C223" s="8">
        <f>[1]服务器生态!W240</f>
        <v>92.792021846403486</v>
      </c>
      <c r="D223" s="8">
        <f>[1]服务器生态!X240</f>
        <v>91.493783230031212</v>
      </c>
      <c r="E223" s="8">
        <f>[1]服务器生态!Y240</f>
        <v>7.4686641226464943</v>
      </c>
      <c r="F223" s="8">
        <f>[1]服务器生态!Z240</f>
        <v>1.3287281244187501</v>
      </c>
      <c r="G223" s="8">
        <f>[1]服务器生态!AA240</f>
        <v>0.38445892649999985</v>
      </c>
      <c r="H223" s="8">
        <f>[1]服务器生态!AC240</f>
        <v>0.47962550249999997</v>
      </c>
      <c r="I223" s="8">
        <f>[1]服务器生态!AD240</f>
        <v>0.47291513735919999</v>
      </c>
      <c r="J223" s="8">
        <f>[1]服务器生态!AE240</f>
        <v>3.8604200140800002E-2</v>
      </c>
      <c r="K223" s="8">
        <f>[1]服务器生态!AF240</f>
        <v>6.8679600000000019E-3</v>
      </c>
      <c r="L223" s="8">
        <f>[1]服务器生态!AG240</f>
        <v>1.9871999999999997E-3</v>
      </c>
      <c r="M223" s="8">
        <f>[2]基础信息!$M222</f>
        <v>100</v>
      </c>
      <c r="N223" s="8">
        <f>[1]服务器生态!$P221</f>
        <v>1</v>
      </c>
      <c r="X223" s="8">
        <v>219</v>
      </c>
      <c r="Y223" s="4">
        <f>求节点(节奏总纲!P$4:P$113,R$5:R$104,$X223)-求节点(节奏总纲!P$4:P$113,R$5:R$104,$X222)</f>
        <v>17986797.864463329</v>
      </c>
      <c r="Z223" s="4">
        <f>求节点(节奏总纲!Q$4:Q$113,S$5:S$104,$X223)-求节点(节奏总纲!Q$4:Q$113,S$5:S$104,$X222)</f>
        <v>19938401.13829422</v>
      </c>
      <c r="AA223" s="4">
        <f>求节点(节奏总纲!R$4:R$113,T$5:T$104,$X223)-求节点(节奏总纲!R$4:R$113,T$5:T$104,$X222)</f>
        <v>22927021.641513824</v>
      </c>
      <c r="AB223" s="4">
        <f>求节点(节奏总纲!S$4:S$113,U$5:U$104,$X223)-求节点(节奏总纲!S$4:S$113,U$5:U$104,$X222)</f>
        <v>31381260.929170609</v>
      </c>
      <c r="AC223" s="4">
        <f>求节点(节奏总纲!T$4:T$113,V$5:V$104,$X223)-求节点(节奏总纲!T$4:T$113,V$5:V$104,$X222)</f>
        <v>96834528</v>
      </c>
      <c r="AM223" s="8">
        <v>219</v>
      </c>
      <c r="AN223" s="4">
        <f>求节点(节奏总纲!P$4:P$113,AG$5:AG$104,$AM223)-求节点(节奏总纲!P$4:P$113,AG$5:AG$104,$AM222)</f>
        <v>3944828.6838310957</v>
      </c>
      <c r="AO223" s="4">
        <f>求节点(节奏总纲!Q$4:Q$113,AH$5:AH$104,$AM223)-求节点(节奏总纲!Q$4:Q$113,AH$5:AH$104,$AM222)</f>
        <v>4439762.1373249292</v>
      </c>
      <c r="AP223" s="4">
        <f>求节点(节奏总纲!R$4:R$113,AI$5:AI$104,$AM223)-求节点(节奏总纲!R$4:R$113,AI$5:AI$104,$AM222)</f>
        <v>5513465.8484828472</v>
      </c>
      <c r="AQ223" s="4">
        <f>求节点(节奏总纲!S$4:S$113,AJ$5:AJ$104,$AM223)-求节点(节奏总纲!S$4:S$113,AJ$5:AJ$104,$AM222)</f>
        <v>9111961.2534930706</v>
      </c>
      <c r="AR223" s="4">
        <f>求节点(节奏总纲!T$4:T$113,AK$5:AK$104,$AM223)-求节点(节奏总纲!T$4:T$113,AK$5:AK$104,$AM222)</f>
        <v>29608410.300902367</v>
      </c>
    </row>
    <row r="224" spans="2:44" x14ac:dyDescent="0.15">
      <c r="B224" s="8">
        <v>220</v>
      </c>
      <c r="C224" s="8">
        <f>[1]服务器生态!W241</f>
        <v>92.220742908035135</v>
      </c>
      <c r="D224" s="8">
        <f>[1]服务器生态!X241</f>
        <v>90.930496965642277</v>
      </c>
      <c r="E224" s="8">
        <f>[1]服务器生态!Y241</f>
        <v>7.4226829011350386</v>
      </c>
      <c r="F224" s="8">
        <f>[1]服务器生态!Z241</f>
        <v>1.3205477401875001</v>
      </c>
      <c r="G224" s="8">
        <f>[1]服务器生态!AA241</f>
        <v>0.38209198499999986</v>
      </c>
      <c r="H224" s="8">
        <f>[1]服务器生态!AC241</f>
        <v>0.47962550249999997</v>
      </c>
      <c r="I224" s="8">
        <f>[1]服务器生态!AD241</f>
        <v>0.47291513735919999</v>
      </c>
      <c r="J224" s="8">
        <f>[1]服务器生态!AE241</f>
        <v>3.8604200140800002E-2</v>
      </c>
      <c r="K224" s="8">
        <f>[1]服务器生态!AF241</f>
        <v>6.8679600000000019E-3</v>
      </c>
      <c r="L224" s="8">
        <f>[1]服务器生态!AG241</f>
        <v>1.9871999999999997E-3</v>
      </c>
      <c r="M224" s="8">
        <f>[2]基础信息!$M223</f>
        <v>100</v>
      </c>
      <c r="N224" s="8">
        <f>[1]服务器生态!$P222</f>
        <v>1</v>
      </c>
      <c r="X224" s="8">
        <v>220</v>
      </c>
      <c r="Y224" s="4">
        <f>求节点(节奏总纲!P$4:P$113,R$5:R$104,$X224)-求节点(节奏总纲!P$4:P$113,R$5:R$104,$X223)</f>
        <v>17986797.864463329</v>
      </c>
      <c r="Z224" s="4">
        <f>求节点(节奏总纲!Q$4:Q$113,S$5:S$104,$X224)-求节点(节奏总纲!Q$4:Q$113,S$5:S$104,$X223)</f>
        <v>19938401.13829422</v>
      </c>
      <c r="AA224" s="4">
        <f>求节点(节奏总纲!R$4:R$113,T$5:T$104,$X224)-求节点(节奏总纲!R$4:R$113,T$5:T$104,$X223)</f>
        <v>22927021.641513348</v>
      </c>
      <c r="AB224" s="4">
        <f>求节点(节奏总纲!S$4:S$113,U$5:U$104,$X224)-求节点(节奏总纲!S$4:S$113,U$5:U$104,$X223)</f>
        <v>31381260.929169655</v>
      </c>
      <c r="AC224" s="4">
        <f>求节点(节奏总纲!T$4:T$113,V$5:V$104,$X224)-求节点(节奏总纲!T$4:T$113,V$5:V$104,$X223)</f>
        <v>96834528</v>
      </c>
      <c r="AM224" s="8">
        <v>220</v>
      </c>
      <c r="AN224" s="4">
        <f>求节点(节奏总纲!P$4:P$113,AG$5:AG$104,$AM224)-求节点(节奏总纲!P$4:P$113,AG$5:AG$104,$AM223)</f>
        <v>3944828.6838310957</v>
      </c>
      <c r="AO224" s="4">
        <f>求节点(节奏总纲!Q$4:Q$113,AH$5:AH$104,$AM224)-求节点(节奏总纲!Q$4:Q$113,AH$5:AH$104,$AM223)</f>
        <v>4439762.1373250484</v>
      </c>
      <c r="AP224" s="4">
        <f>求节点(节奏总纲!R$4:R$113,AI$5:AI$104,$AM224)-求节点(节奏总纲!R$4:R$113,AI$5:AI$104,$AM223)</f>
        <v>5513465.848482728</v>
      </c>
      <c r="AQ224" s="4">
        <f>求节点(节奏总纲!S$4:S$113,AJ$5:AJ$104,$AM224)-求节点(节奏总纲!S$4:S$113,AJ$5:AJ$104,$AM223)</f>
        <v>9111961.253493309</v>
      </c>
      <c r="AR224" s="4">
        <f>求节点(节奏总纲!T$4:T$113,AK$5:AK$104,$AM224)-求节点(节奏总纲!T$4:T$113,AK$5:AK$104,$AM223)</f>
        <v>29608410.30090189</v>
      </c>
    </row>
    <row r="225" spans="2:44" x14ac:dyDescent="0.15">
      <c r="B225" s="8">
        <v>221</v>
      </c>
      <c r="C225" s="8">
        <f>[1]服务器生态!W242</f>
        <v>91.649463969666769</v>
      </c>
      <c r="D225" s="8">
        <f>[1]服务器生态!X242</f>
        <v>90.367210701253342</v>
      </c>
      <c r="E225" s="8">
        <f>[1]服务器生态!Y242</f>
        <v>7.3767016796235829</v>
      </c>
      <c r="F225" s="8">
        <f>[1]服务器生态!Z242</f>
        <v>1.3123673559562501</v>
      </c>
      <c r="G225" s="8">
        <f>[1]服务器生态!AA242</f>
        <v>0.37972504349999986</v>
      </c>
      <c r="H225" s="8">
        <f>[1]服务器生态!AC242</f>
        <v>0.47962550249999997</v>
      </c>
      <c r="I225" s="8">
        <f>[1]服务器生态!AD242</f>
        <v>0.47291513735919999</v>
      </c>
      <c r="J225" s="8">
        <f>[1]服务器生态!AE242</f>
        <v>3.8604200140800002E-2</v>
      </c>
      <c r="K225" s="8">
        <f>[1]服务器生态!AF242</f>
        <v>6.8679600000000019E-3</v>
      </c>
      <c r="L225" s="8">
        <f>[1]服务器生态!AG242</f>
        <v>1.9871999999999997E-3</v>
      </c>
      <c r="M225" s="8">
        <f>[2]基础信息!$M224</f>
        <v>100</v>
      </c>
      <c r="N225" s="8">
        <f>[1]服务器生态!$P223</f>
        <v>1</v>
      </c>
      <c r="X225" s="8">
        <v>221</v>
      </c>
      <c r="Y225" s="4">
        <f>求节点(节奏总纲!P$4:P$113,R$5:R$104,$X225)-求节点(节奏总纲!P$4:P$113,R$5:R$104,$X224)</f>
        <v>17986797.864462852</v>
      </c>
      <c r="Z225" s="4">
        <f>求节点(节奏总纲!Q$4:Q$113,S$5:S$104,$X225)-求节点(节奏总纲!Q$4:Q$113,S$5:S$104,$X224)</f>
        <v>19938401.13829422</v>
      </c>
      <c r="AA225" s="4">
        <f>求节点(节奏总纲!R$4:R$113,T$5:T$104,$X225)-求节点(节奏总纲!R$4:R$113,T$5:T$104,$X224)</f>
        <v>22927021.641513824</v>
      </c>
      <c r="AB225" s="4">
        <f>求节点(节奏总纲!S$4:S$113,U$5:U$104,$X225)-求节点(节奏总纲!S$4:S$113,U$5:U$104,$X224)</f>
        <v>31381260.929170609</v>
      </c>
      <c r="AC225" s="4">
        <f>求节点(节奏总纲!T$4:T$113,V$5:V$104,$X225)-求节点(节奏总纲!T$4:T$113,V$5:V$104,$X224)</f>
        <v>96834527.999998093</v>
      </c>
      <c r="AM225" s="8">
        <v>221</v>
      </c>
      <c r="AN225" s="4">
        <f>求节点(节奏总纲!P$4:P$113,AG$5:AG$104,$AM225)-求节点(节奏总纲!P$4:P$113,AG$5:AG$104,$AM224)</f>
        <v>3944828.6838312149</v>
      </c>
      <c r="AO225" s="4">
        <f>求节点(节奏总纲!Q$4:Q$113,AH$5:AH$104,$AM225)-求节点(节奏总纲!Q$4:Q$113,AH$5:AH$104,$AM224)</f>
        <v>4439762.1373249292</v>
      </c>
      <c r="AP225" s="4">
        <f>求节点(节奏总纲!R$4:R$113,AI$5:AI$104,$AM225)-求节点(节奏总纲!R$4:R$113,AI$5:AI$104,$AM224)</f>
        <v>5513465.8484828472</v>
      </c>
      <c r="AQ225" s="4">
        <f>求节点(节奏总纲!S$4:S$113,AJ$5:AJ$104,$AM225)-求节点(节奏总纲!S$4:S$113,AJ$5:AJ$104,$AM224)</f>
        <v>9111961.253493309</v>
      </c>
      <c r="AR225" s="4">
        <f>求节点(节奏总纲!T$4:T$113,AK$5:AK$104,$AM225)-求节点(节奏总纲!T$4:T$113,AK$5:AK$104,$AM224)</f>
        <v>29608410.30090189</v>
      </c>
    </row>
    <row r="226" spans="2:44" x14ac:dyDescent="0.15">
      <c r="B226" s="8">
        <v>222</v>
      </c>
      <c r="C226" s="8">
        <f>[1]服务器生态!W243</f>
        <v>91.078185031298403</v>
      </c>
      <c r="D226" s="8">
        <f>[1]服务器生态!X243</f>
        <v>89.803924436864406</v>
      </c>
      <c r="E226" s="8">
        <f>[1]服务器生态!Y243</f>
        <v>7.3307204581121264</v>
      </c>
      <c r="F226" s="8">
        <f>[1]服务器生态!Z243</f>
        <v>1.3041869717249999</v>
      </c>
      <c r="G226" s="8">
        <f>[1]服务器生态!AA243</f>
        <v>0.37735810199999981</v>
      </c>
      <c r="H226" s="8">
        <f>[1]服务器生态!AC243</f>
        <v>0.47962550249999997</v>
      </c>
      <c r="I226" s="8">
        <f>[1]服务器生态!AD243</f>
        <v>0.47291513735919999</v>
      </c>
      <c r="J226" s="8">
        <f>[1]服务器生态!AE243</f>
        <v>3.8604200140800002E-2</v>
      </c>
      <c r="K226" s="8">
        <f>[1]服务器生态!AF243</f>
        <v>6.8679600000000019E-3</v>
      </c>
      <c r="L226" s="8">
        <f>[1]服务器生态!AG243</f>
        <v>1.9871999999999997E-3</v>
      </c>
      <c r="M226" s="8">
        <f>[2]基础信息!$M225</f>
        <v>100</v>
      </c>
      <c r="N226" s="8">
        <f>[1]服务器生态!$P224</f>
        <v>1</v>
      </c>
      <c r="X226" s="8">
        <v>222</v>
      </c>
      <c r="Y226" s="4">
        <f>求节点(节奏总纲!P$4:P$113,R$5:R$104,$X226)-求节点(节奏总纲!P$4:P$113,R$5:R$104,$X225)</f>
        <v>18056567.865160942</v>
      </c>
      <c r="Z226" s="4">
        <f>求节点(节奏总纲!Q$4:Q$113,S$5:S$104,$X226)-求节点(节奏总纲!Q$4:Q$113,S$5:S$104,$X225)</f>
        <v>20343754.260133743</v>
      </c>
      <c r="AA226" s="4">
        <f>求节点(节奏总纲!R$4:R$113,T$5:T$104,$X226)-求节点(节奏总纲!R$4:R$113,T$5:T$104,$X225)</f>
        <v>23938835.570450306</v>
      </c>
      <c r="AB226" s="4">
        <f>求节点(节奏总纲!S$4:S$113,U$5:U$104,$X226)-求节点(节奏总纲!S$4:S$113,U$5:U$104,$X225)</f>
        <v>31381260.929170609</v>
      </c>
      <c r="AC226" s="4">
        <f>求节点(节奏总纲!T$4:T$113,V$5:V$104,$X226)-求节点(节奏总纲!T$4:T$113,V$5:V$104,$X225)</f>
        <v>96834528</v>
      </c>
      <c r="AM226" s="8">
        <v>222</v>
      </c>
      <c r="AN226" s="4">
        <f>求节点(节奏总纲!P$4:P$113,AG$5:AG$104,$AM226)-求节点(节奏总纲!P$4:P$113,AG$5:AG$104,$AM225)</f>
        <v>3958739.1701356173</v>
      </c>
      <c r="AO226" s="4">
        <f>求节点(节奏总纲!Q$4:Q$113,AH$5:AH$104,$AM226)-求节点(节奏总纲!Q$4:Q$113,AH$5:AH$104,$AM225)</f>
        <v>4569513.3616505861</v>
      </c>
      <c r="AP226" s="4">
        <f>求节点(节奏总纲!R$4:R$113,AI$5:AI$104,$AM226)-求节点(节奏总纲!R$4:R$113,AI$5:AI$104,$AM225)</f>
        <v>5871523.487462163</v>
      </c>
      <c r="AQ226" s="4">
        <f>求节点(节奏总纲!S$4:S$113,AJ$5:AJ$104,$AM226)-求节点(节奏总纲!S$4:S$113,AJ$5:AJ$104,$AM225)</f>
        <v>9111961.253493309</v>
      </c>
      <c r="AR226" s="4">
        <f>求节点(节奏总纲!T$4:T$113,AK$5:AK$104,$AM226)-求节点(节奏总纲!T$4:T$113,AK$5:AK$104,$AM225)</f>
        <v>29608410.30090189</v>
      </c>
    </row>
    <row r="227" spans="2:44" x14ac:dyDescent="0.15">
      <c r="B227" s="8">
        <v>223</v>
      </c>
      <c r="C227" s="8">
        <f>[1]服务器生态!W244</f>
        <v>90.506906092930052</v>
      </c>
      <c r="D227" s="8">
        <f>[1]服务器生态!X244</f>
        <v>89.240638172475471</v>
      </c>
      <c r="E227" s="8">
        <f>[1]服务器生态!Y244</f>
        <v>7.2847392366006707</v>
      </c>
      <c r="F227" s="8">
        <f>[1]服务器生态!Z244</f>
        <v>1.2960065874937501</v>
      </c>
      <c r="G227" s="8">
        <f>[1]服务器生态!AA244</f>
        <v>0.37499116049999986</v>
      </c>
      <c r="H227" s="8">
        <f>[1]服务器生态!AC244</f>
        <v>0.47962550249999997</v>
      </c>
      <c r="I227" s="8">
        <f>[1]服务器生态!AD244</f>
        <v>0.47291513735919999</v>
      </c>
      <c r="J227" s="8">
        <f>[1]服务器生态!AE244</f>
        <v>3.8604200140800002E-2</v>
      </c>
      <c r="K227" s="8">
        <f>[1]服务器生态!AF244</f>
        <v>6.8679600000000019E-3</v>
      </c>
      <c r="L227" s="8">
        <f>[1]服务器生态!AG244</f>
        <v>1.9871999999999997E-3</v>
      </c>
      <c r="M227" s="8">
        <f>[2]基础信息!$M226</f>
        <v>100</v>
      </c>
      <c r="N227" s="8">
        <f>[1]服务器生态!$P225</f>
        <v>1</v>
      </c>
      <c r="X227" s="8">
        <v>223</v>
      </c>
      <c r="Y227" s="4">
        <f>求节点(节奏总纲!P$4:P$113,R$5:R$104,$X227)-求节点(节奏总纲!P$4:P$113,R$5:R$104,$X226)</f>
        <v>18488538.910921574</v>
      </c>
      <c r="Z227" s="4">
        <f>求节点(节奏总纲!Q$4:Q$113,S$5:S$104,$X227)-求节点(节奏总纲!Q$4:Q$113,S$5:S$104,$X226)</f>
        <v>20381410.014621735</v>
      </c>
      <c r="AA227" s="4">
        <f>求节点(节奏总纲!R$4:R$113,T$5:T$104,$X227)-求节点(节奏总纲!R$4:R$113,T$5:T$104,$X226)</f>
        <v>25199628.663553715</v>
      </c>
      <c r="AB227" s="4">
        <f>求节点(节奏总纲!S$4:S$113,U$5:U$104,$X227)-求节点(节奏总纲!S$4:S$113,U$5:U$104,$X226)</f>
        <v>31381260.929170609</v>
      </c>
      <c r="AC227" s="4">
        <f>求节点(节奏总纲!T$4:T$113,V$5:V$104,$X227)-求节点(节奏总纲!T$4:T$113,V$5:V$104,$X226)</f>
        <v>96834528</v>
      </c>
      <c r="AM227" s="8">
        <v>223</v>
      </c>
      <c r="AN227" s="4">
        <f>求节点(节奏总纲!P$4:P$113,AG$5:AG$104,$AM227)-求节点(节奏总纲!P$4:P$113,AG$5:AG$104,$AM226)</f>
        <v>4044863.9695615768</v>
      </c>
      <c r="AO227" s="4">
        <f>求节点(节奏总纲!Q$4:Q$113,AH$5:AH$104,$AM227)-求节点(节奏总纲!Q$4:Q$113,AH$5:AH$104,$AM226)</f>
        <v>4581566.7540740967</v>
      </c>
      <c r="AP227" s="4">
        <f>求节点(节奏总纲!R$4:R$113,AI$5:AI$104,$AM227)-求节点(节奏总纲!R$4:R$113,AI$5:AI$104,$AM226)</f>
        <v>6317689.1165840626</v>
      </c>
      <c r="AQ227" s="4">
        <f>求节点(节奏总纲!S$4:S$113,AJ$5:AJ$104,$AM227)-求节点(节奏总纲!S$4:S$113,AJ$5:AJ$104,$AM226)</f>
        <v>9111961.2534930706</v>
      </c>
      <c r="AR227" s="4">
        <f>求节点(节奏总纲!T$4:T$113,AK$5:AK$104,$AM227)-求节点(节奏总纲!T$4:T$113,AK$5:AK$104,$AM226)</f>
        <v>29608410.30090189</v>
      </c>
    </row>
    <row r="228" spans="2:44" x14ac:dyDescent="0.15">
      <c r="B228" s="8">
        <v>224</v>
      </c>
      <c r="C228" s="8">
        <f>[1]服务器生态!W245</f>
        <v>89.935627154561686</v>
      </c>
      <c r="D228" s="8">
        <f>[1]服务器生态!X245</f>
        <v>88.677351908086536</v>
      </c>
      <c r="E228" s="8">
        <f>[1]服务器生态!Y245</f>
        <v>7.2387580150892141</v>
      </c>
      <c r="F228" s="8">
        <f>[1]服务器生态!Z245</f>
        <v>1.2878262032625001</v>
      </c>
      <c r="G228" s="8">
        <f>[1]服务器生态!AA245</f>
        <v>0.37262421899999987</v>
      </c>
      <c r="H228" s="8">
        <f>[1]服务器生态!AC245</f>
        <v>0.47962550249999997</v>
      </c>
      <c r="I228" s="8">
        <f>[1]服务器生态!AD245</f>
        <v>0.47291513735919999</v>
      </c>
      <c r="J228" s="8">
        <f>[1]服务器生态!AE245</f>
        <v>3.8604200140800002E-2</v>
      </c>
      <c r="K228" s="8">
        <f>[1]服务器生态!AF245</f>
        <v>6.8679600000000019E-3</v>
      </c>
      <c r="L228" s="8">
        <f>[1]服务器生态!AG245</f>
        <v>1.9871999999999997E-3</v>
      </c>
      <c r="M228" s="8">
        <f>[2]基础信息!$M227</f>
        <v>100</v>
      </c>
      <c r="N228" s="8">
        <f>[1]服务器生态!$P226</f>
        <v>1</v>
      </c>
      <c r="X228" s="8">
        <v>224</v>
      </c>
      <c r="Y228" s="4">
        <f>求节点(节奏总纲!P$4:P$113,R$5:R$104,$X228)-求节点(节奏总纲!P$4:P$113,R$5:R$104,$X227)</f>
        <v>18488538.910921574</v>
      </c>
      <c r="Z228" s="4">
        <f>求节点(节奏总纲!Q$4:Q$113,S$5:S$104,$X228)-求节点(节奏总纲!Q$4:Q$113,S$5:S$104,$X227)</f>
        <v>20381410.014621735</v>
      </c>
      <c r="AA228" s="4">
        <f>求节点(节奏总纲!R$4:R$113,T$5:T$104,$X228)-求节点(节奏总纲!R$4:R$113,T$5:T$104,$X227)</f>
        <v>25199628.663553715</v>
      </c>
      <c r="AB228" s="4">
        <f>求节点(节奏总纲!S$4:S$113,U$5:U$104,$X228)-求节点(节奏总纲!S$4:S$113,U$5:U$104,$X227)</f>
        <v>31381260.929169655</v>
      </c>
      <c r="AC228" s="4">
        <f>求节点(节奏总纲!T$4:T$113,V$5:V$104,$X228)-求节点(节奏总纲!T$4:T$113,V$5:V$104,$X227)</f>
        <v>102445711.24351311</v>
      </c>
      <c r="AM228" s="8">
        <v>224</v>
      </c>
      <c r="AN228" s="4">
        <f>求节点(节奏总纲!P$4:P$113,AG$5:AG$104,$AM228)-求节点(节奏总纲!P$4:P$113,AG$5:AG$104,$AM227)</f>
        <v>4044863.9695615768</v>
      </c>
      <c r="AO228" s="4">
        <f>求节点(节奏总纲!Q$4:Q$113,AH$5:AH$104,$AM228)-求节点(节奏总纲!Q$4:Q$113,AH$5:AH$104,$AM227)</f>
        <v>4581566.7540742159</v>
      </c>
      <c r="AP228" s="4">
        <f>求节点(节奏总纲!R$4:R$113,AI$5:AI$104,$AM228)-求节点(节奏总纲!R$4:R$113,AI$5:AI$104,$AM227)</f>
        <v>6317689.1165841818</v>
      </c>
      <c r="AQ228" s="4">
        <f>求节点(节奏总纲!S$4:S$113,AJ$5:AJ$104,$AM228)-求节点(节奏总纲!S$4:S$113,AJ$5:AJ$104,$AM227)</f>
        <v>9111961.253493309</v>
      </c>
      <c r="AR228" s="4">
        <f>求节点(节奏总纲!T$4:T$113,AK$5:AK$104,$AM228)-求节点(节奏总纲!T$4:T$113,AK$5:AK$104,$AM227)</f>
        <v>31480652.300762653</v>
      </c>
    </row>
    <row r="229" spans="2:44" x14ac:dyDescent="0.15">
      <c r="B229" s="8">
        <v>225</v>
      </c>
      <c r="C229" s="8">
        <f>[1]服务器生态!W246</f>
        <v>89.364348216193335</v>
      </c>
      <c r="D229" s="8">
        <f>[1]服务器生态!X246</f>
        <v>88.114065643697614</v>
      </c>
      <c r="E229" s="8">
        <f>[1]服务器生态!Y246</f>
        <v>7.1927767935777585</v>
      </c>
      <c r="F229" s="8">
        <f>[1]服务器生态!Z246</f>
        <v>1.2796458190312501</v>
      </c>
      <c r="G229" s="8">
        <f>[1]服务器生态!AA246</f>
        <v>0.37025727749999987</v>
      </c>
      <c r="H229" s="8">
        <f>[1]服务器生态!AC246</f>
        <v>0.47962550249999997</v>
      </c>
      <c r="I229" s="8">
        <f>[1]服务器生态!AD246</f>
        <v>0.47291513735919999</v>
      </c>
      <c r="J229" s="8">
        <f>[1]服务器生态!AE246</f>
        <v>3.8604200140800002E-2</v>
      </c>
      <c r="K229" s="8">
        <f>[1]服务器生态!AF246</f>
        <v>6.8679600000000019E-3</v>
      </c>
      <c r="L229" s="8">
        <f>[1]服务器生态!AG246</f>
        <v>1.9871999999999997E-3</v>
      </c>
      <c r="M229" s="8">
        <f>[2]基础信息!$M228</f>
        <v>100</v>
      </c>
      <c r="N229" s="8">
        <f>[1]服务器生态!$P227</f>
        <v>1</v>
      </c>
      <c r="X229" s="8">
        <v>225</v>
      </c>
      <c r="Y229" s="4">
        <f>求节点(节奏总纲!P$4:P$113,R$5:R$104,$X229)-求节点(节奏总纲!P$4:P$113,R$5:R$104,$X228)</f>
        <v>18488538.910921097</v>
      </c>
      <c r="Z229" s="4">
        <f>求节点(节奏总纲!Q$4:Q$113,S$5:S$104,$X229)-求节点(节奏总纲!Q$4:Q$113,S$5:S$104,$X228)</f>
        <v>20381410.014622211</v>
      </c>
      <c r="AA229" s="4">
        <f>求节点(节奏总纲!R$4:R$113,T$5:T$104,$X229)-求节点(节奏总纲!R$4:R$113,T$5:T$104,$X228)</f>
        <v>25199628.663553715</v>
      </c>
      <c r="AB229" s="4">
        <f>求节点(节奏总纲!S$4:S$113,U$5:U$104,$X229)-求节点(节奏总纲!S$4:S$113,U$5:U$104,$X228)</f>
        <v>31381260.929170609</v>
      </c>
      <c r="AC229" s="4">
        <f>求节点(节奏总纲!T$4:T$113,V$5:V$104,$X229)-求节点(节奏总纲!T$4:T$113,V$5:V$104,$X228)</f>
        <v>104904072</v>
      </c>
      <c r="AM229" s="8">
        <v>225</v>
      </c>
      <c r="AN229" s="4">
        <f>求节点(节奏总纲!P$4:P$113,AG$5:AG$104,$AM229)-求节点(节奏总纲!P$4:P$113,AG$5:AG$104,$AM228)</f>
        <v>4044863.9695615768</v>
      </c>
      <c r="AO229" s="4">
        <f>求节点(节奏总纲!Q$4:Q$113,AH$5:AH$104,$AM229)-求节点(节奏总纲!Q$4:Q$113,AH$5:AH$104,$AM228)</f>
        <v>4581566.7540740967</v>
      </c>
      <c r="AP229" s="4">
        <f>求节点(节奏总纲!R$4:R$113,AI$5:AI$104,$AM229)-求节点(节奏总纲!R$4:R$113,AI$5:AI$104,$AM228)</f>
        <v>6317689.1165840626</v>
      </c>
      <c r="AQ229" s="4">
        <f>求节点(节奏总纲!S$4:S$113,AJ$5:AJ$104,$AM229)-求节点(节奏总纲!S$4:S$113,AJ$5:AJ$104,$AM228)</f>
        <v>9111961.253493309</v>
      </c>
      <c r="AR229" s="4">
        <f>求节点(节奏总纲!T$4:T$113,AK$5:AK$104,$AM229)-求节点(节奏总纲!T$4:T$113,AK$5:AK$104,$AM228)</f>
        <v>32300915.346783638</v>
      </c>
    </row>
    <row r="230" spans="2:44" x14ac:dyDescent="0.15">
      <c r="B230" s="8">
        <v>226</v>
      </c>
      <c r="C230" s="8">
        <f>[1]服务器生态!W247</f>
        <v>88.793069277824969</v>
      </c>
      <c r="D230" s="8">
        <f>[1]服务器生态!X247</f>
        <v>87.550779379308665</v>
      </c>
      <c r="E230" s="8">
        <f>[1]服务器生态!Y247</f>
        <v>7.1467955720663019</v>
      </c>
      <c r="F230" s="8">
        <f>[1]服务器生态!Z247</f>
        <v>1.2714654347999998</v>
      </c>
      <c r="G230" s="8">
        <f>[1]服务器生态!AA247</f>
        <v>0.36789033599999982</v>
      </c>
      <c r="H230" s="8">
        <f>[1]服务器生态!AC247</f>
        <v>0.47962550249999997</v>
      </c>
      <c r="I230" s="8">
        <f>[1]服务器生态!AD247</f>
        <v>0.47291513735919999</v>
      </c>
      <c r="J230" s="8">
        <f>[1]服务器生态!AE247</f>
        <v>3.8604200140800002E-2</v>
      </c>
      <c r="K230" s="8">
        <f>[1]服务器生态!AF247</f>
        <v>6.8679600000000019E-3</v>
      </c>
      <c r="L230" s="8">
        <f>[1]服务器生态!AG247</f>
        <v>1.9871999999999997E-3</v>
      </c>
      <c r="M230" s="8">
        <f>[2]基础信息!$M229</f>
        <v>100</v>
      </c>
      <c r="N230" s="8">
        <f>[1]服务器生态!$P228</f>
        <v>1</v>
      </c>
      <c r="X230" s="8">
        <v>226</v>
      </c>
      <c r="Y230" s="4">
        <f>求节点(节奏总纲!P$4:P$113,R$5:R$104,$X230)-求节点(节奏总纲!P$4:P$113,R$5:R$104,$X229)</f>
        <v>18488538.910921574</v>
      </c>
      <c r="Z230" s="4">
        <f>求节点(节奏总纲!Q$4:Q$113,S$5:S$104,$X230)-求节点(节奏总纲!Q$4:Q$113,S$5:S$104,$X229)</f>
        <v>20381410.014621735</v>
      </c>
      <c r="AA230" s="4">
        <f>求节点(节奏总纲!R$4:R$113,T$5:T$104,$X230)-求节点(节奏总纲!R$4:R$113,T$5:T$104,$X229)</f>
        <v>25199628.663553715</v>
      </c>
      <c r="AB230" s="4">
        <f>求节点(节奏总纲!S$4:S$113,U$5:U$104,$X230)-求节点(节奏总纲!S$4:S$113,U$5:U$104,$X229)</f>
        <v>31381260.929170609</v>
      </c>
      <c r="AC230" s="4">
        <f>求节点(节奏总纲!T$4:T$113,V$5:V$104,$X230)-求节点(节奏总纲!T$4:T$113,V$5:V$104,$X229)</f>
        <v>104904071.99999809</v>
      </c>
      <c r="AM230" s="8">
        <v>226</v>
      </c>
      <c r="AN230" s="4">
        <f>求节点(节奏总纲!P$4:P$113,AG$5:AG$104,$AM230)-求节点(节奏总纲!P$4:P$113,AG$5:AG$104,$AM229)</f>
        <v>4044863.9695615768</v>
      </c>
      <c r="AO230" s="4">
        <f>求节点(节奏总纲!Q$4:Q$113,AH$5:AH$104,$AM230)-求节点(节奏总纲!Q$4:Q$113,AH$5:AH$104,$AM229)</f>
        <v>4581566.7540742159</v>
      </c>
      <c r="AP230" s="4">
        <f>求节点(节奏总纲!R$4:R$113,AI$5:AI$104,$AM230)-求节点(节奏总纲!R$4:R$113,AI$5:AI$104,$AM229)</f>
        <v>6317689.1165840626</v>
      </c>
      <c r="AQ230" s="4">
        <f>求节点(节奏总纲!S$4:S$113,AJ$5:AJ$104,$AM230)-求节点(节奏总纲!S$4:S$113,AJ$5:AJ$104,$AM229)</f>
        <v>9111961.253493309</v>
      </c>
      <c r="AR230" s="4">
        <f>求节点(节奏总纲!T$4:T$113,AK$5:AK$104,$AM230)-求节点(节奏总纲!T$4:T$113,AK$5:AK$104,$AM229)</f>
        <v>32300915.346783638</v>
      </c>
    </row>
    <row r="231" spans="2:44" x14ac:dyDescent="0.15">
      <c r="B231" s="8">
        <v>227</v>
      </c>
      <c r="C231" s="8">
        <f>[1]服务器生态!W248</f>
        <v>88.221790339456604</v>
      </c>
      <c r="D231" s="8">
        <f>[1]服务器生态!X248</f>
        <v>86.987493114919729</v>
      </c>
      <c r="E231" s="8">
        <f>[1]服务器生态!Y248</f>
        <v>7.1008143505548462</v>
      </c>
      <c r="F231" s="8">
        <f>[1]服务器生态!Z248</f>
        <v>1.2632850505687501</v>
      </c>
      <c r="G231" s="8">
        <f>[1]服务器生态!AA248</f>
        <v>0.36552339449999982</v>
      </c>
      <c r="H231" s="8">
        <f>[1]服务器生态!AC248</f>
        <v>0.47962550249999997</v>
      </c>
      <c r="I231" s="8">
        <f>[1]服务器生态!AD248</f>
        <v>0.47291513735919999</v>
      </c>
      <c r="J231" s="8">
        <f>[1]服务器生态!AE248</f>
        <v>3.8604200140800002E-2</v>
      </c>
      <c r="K231" s="8">
        <f>[1]服务器生态!AF248</f>
        <v>6.8679600000000019E-3</v>
      </c>
      <c r="L231" s="8">
        <f>[1]服务器生态!AG248</f>
        <v>1.9871999999999997E-3</v>
      </c>
      <c r="M231" s="8">
        <f>[2]基础信息!$M230</f>
        <v>100</v>
      </c>
      <c r="N231" s="8">
        <f>[1]服务器生态!$P229</f>
        <v>1</v>
      </c>
      <c r="X231" s="8">
        <v>227</v>
      </c>
      <c r="Y231" s="4">
        <f>求节点(节奏总纲!P$4:P$113,R$5:R$104,$X231)-求节点(节奏总纲!P$4:P$113,R$5:R$104,$X230)</f>
        <v>18488538.910921574</v>
      </c>
      <c r="Z231" s="4">
        <f>求节点(节奏总纲!Q$4:Q$113,S$5:S$104,$X231)-求节点(节奏总纲!Q$4:Q$113,S$5:S$104,$X230)</f>
        <v>20381410.014621735</v>
      </c>
      <c r="AA231" s="4">
        <f>求节点(节奏总纲!R$4:R$113,T$5:T$104,$X231)-求节点(节奏总纲!R$4:R$113,T$5:T$104,$X230)</f>
        <v>25199628.663553715</v>
      </c>
      <c r="AB231" s="4">
        <f>求节点(节奏总纲!S$4:S$113,U$5:U$104,$X231)-求节点(节奏总纲!S$4:S$113,U$5:U$104,$X230)</f>
        <v>31894443.028386116</v>
      </c>
      <c r="AC231" s="4">
        <f>求节点(节奏总纲!T$4:T$113,V$5:V$104,$X231)-求节点(节奏总纲!T$4:T$113,V$5:V$104,$X230)</f>
        <v>104904072</v>
      </c>
      <c r="AM231" s="8">
        <v>227</v>
      </c>
      <c r="AN231" s="4">
        <f>求节点(节奏总纲!P$4:P$113,AG$5:AG$104,$AM231)-求节点(节奏总纲!P$4:P$113,AG$5:AG$104,$AM230)</f>
        <v>4044863.9695615768</v>
      </c>
      <c r="AO231" s="4">
        <f>求节点(节奏总纲!Q$4:Q$113,AH$5:AH$104,$AM231)-求节点(节奏总纲!Q$4:Q$113,AH$5:AH$104,$AM230)</f>
        <v>4581566.7540740967</v>
      </c>
      <c r="AP231" s="4">
        <f>求节点(节奏总纲!R$4:R$113,AI$5:AI$104,$AM231)-求节点(节奏总纲!R$4:R$113,AI$5:AI$104,$AM230)</f>
        <v>6317689.1165840626</v>
      </c>
      <c r="AQ231" s="4">
        <f>求节点(节奏总纲!S$4:S$113,AJ$5:AJ$104,$AM231)-求节点(节奏总纲!S$4:S$113,AJ$5:AJ$104,$AM230)</f>
        <v>9317965.003926754</v>
      </c>
      <c r="AR231" s="4">
        <f>求节点(节奏总纲!T$4:T$113,AK$5:AK$104,$AM231)-求节点(节奏总纲!T$4:T$113,AK$5:AK$104,$AM230)</f>
        <v>32300915.346783638</v>
      </c>
    </row>
    <row r="232" spans="2:44" x14ac:dyDescent="0.15">
      <c r="B232" s="8">
        <v>228</v>
      </c>
      <c r="C232" s="8">
        <f>[1]服务器生态!W249</f>
        <v>87.650511401088266</v>
      </c>
      <c r="D232" s="8">
        <f>[1]服务器生态!X249</f>
        <v>86.424206850530823</v>
      </c>
      <c r="E232" s="8">
        <f>[1]服务器生态!Y249</f>
        <v>7.0548331290433914</v>
      </c>
      <c r="F232" s="8">
        <f>[1]服务器生态!Z249</f>
        <v>1.2551046663375003</v>
      </c>
      <c r="G232" s="8">
        <f>[1]服务器生态!AA249</f>
        <v>0.36315645299999993</v>
      </c>
      <c r="H232" s="8">
        <f>[1]服务器生态!AC249</f>
        <v>0.47962550249999997</v>
      </c>
      <c r="I232" s="8">
        <f>[1]服务器生态!AD249</f>
        <v>0.47291513735919999</v>
      </c>
      <c r="J232" s="8">
        <f>[1]服务器生态!AE249</f>
        <v>3.8604200140800002E-2</v>
      </c>
      <c r="K232" s="8">
        <f>[1]服务器生态!AF249</f>
        <v>6.8679600000000019E-3</v>
      </c>
      <c r="L232" s="8">
        <f>[1]服务器生态!AG249</f>
        <v>1.9871999999999997E-3</v>
      </c>
      <c r="M232" s="8">
        <f>[2]基础信息!$M231</f>
        <v>100</v>
      </c>
      <c r="N232" s="8">
        <f>[1]服务器生态!$P230</f>
        <v>1</v>
      </c>
      <c r="X232" s="8">
        <v>228</v>
      </c>
      <c r="Y232" s="4">
        <f>求节点(节奏总纲!P$4:P$113,R$5:R$104,$X232)-求节点(节奏总纲!P$4:P$113,R$5:R$104,$X231)</f>
        <v>18488538.910921574</v>
      </c>
      <c r="Z232" s="4">
        <f>求节点(节奏总纲!Q$4:Q$113,S$5:S$104,$X232)-求节点(节奏总纲!Q$4:Q$113,S$5:S$104,$X231)</f>
        <v>20381410.014621735</v>
      </c>
      <c r="AA232" s="4">
        <f>求节点(节奏总纲!R$4:R$113,T$5:T$104,$X232)-求节点(节奏总纲!R$4:R$113,T$5:T$104,$X231)</f>
        <v>25199628.663553715</v>
      </c>
      <c r="AB232" s="4">
        <f>求节点(节奏总纲!S$4:S$113,U$5:U$104,$X232)-求节点(节奏总纲!S$4:S$113,U$5:U$104,$X231)</f>
        <v>31898406.269311905</v>
      </c>
      <c r="AC232" s="4">
        <f>求节点(节奏总纲!T$4:T$113,V$5:V$104,$X232)-求节点(节奏总纲!T$4:T$113,V$5:V$104,$X231)</f>
        <v>104904072</v>
      </c>
      <c r="AM232" s="8">
        <v>228</v>
      </c>
      <c r="AN232" s="4">
        <f>求节点(节奏总纲!P$4:P$113,AG$5:AG$104,$AM232)-求节点(节奏总纲!P$4:P$113,AG$5:AG$104,$AM231)</f>
        <v>4044863.9695615768</v>
      </c>
      <c r="AO232" s="4">
        <f>求节点(节奏总纲!Q$4:Q$113,AH$5:AH$104,$AM232)-求节点(节奏总纲!Q$4:Q$113,AH$5:AH$104,$AM231)</f>
        <v>4581566.7540742159</v>
      </c>
      <c r="AP232" s="4">
        <f>求节点(节奏总纲!R$4:R$113,AI$5:AI$104,$AM232)-求节点(节奏总纲!R$4:R$113,AI$5:AI$104,$AM231)</f>
        <v>6317689.1165841818</v>
      </c>
      <c r="AQ232" s="4">
        <f>求节点(节奏总纲!S$4:S$113,AJ$5:AJ$104,$AM232)-求节点(节奏总纲!S$4:S$113,AJ$5:AJ$104,$AM231)</f>
        <v>9319555.9450290203</v>
      </c>
      <c r="AR232" s="4">
        <f>求节点(节奏总纲!T$4:T$113,AK$5:AK$104,$AM232)-求节点(节奏总纲!T$4:T$113,AK$5:AK$104,$AM231)</f>
        <v>32300915.346783638</v>
      </c>
    </row>
    <row r="233" spans="2:44" x14ac:dyDescent="0.15">
      <c r="B233" s="8">
        <v>229</v>
      </c>
      <c r="C233" s="8">
        <f>[1]服务器生态!W250</f>
        <v>87.079232462719887</v>
      </c>
      <c r="D233" s="8">
        <f>[1]服务器生态!X250</f>
        <v>85.860920586141859</v>
      </c>
      <c r="E233" s="8">
        <f>[1]服务器生态!Y250</f>
        <v>7.008851907531934</v>
      </c>
      <c r="F233" s="8">
        <f>[1]服务器生态!Z250</f>
        <v>1.2469242821062498</v>
      </c>
      <c r="G233" s="8">
        <f>[1]服务器生态!AA250</f>
        <v>0.36078951149999983</v>
      </c>
      <c r="H233" s="8">
        <f>[1]服务器生态!AC250</f>
        <v>0.47962550249999997</v>
      </c>
      <c r="I233" s="8">
        <f>[1]服务器生态!AD250</f>
        <v>0.47291513735919999</v>
      </c>
      <c r="J233" s="8">
        <f>[1]服务器生态!AE250</f>
        <v>3.8604200140800002E-2</v>
      </c>
      <c r="K233" s="8">
        <f>[1]服务器生态!AF250</f>
        <v>6.8679600000000019E-3</v>
      </c>
      <c r="L233" s="8">
        <f>[1]服务器生态!AG250</f>
        <v>1.9871999999999997E-3</v>
      </c>
      <c r="M233" s="8">
        <f>[2]基础信息!$M232</f>
        <v>100</v>
      </c>
      <c r="N233" s="8">
        <f>[1]服务器生态!$P231</f>
        <v>1</v>
      </c>
      <c r="X233" s="8">
        <v>229</v>
      </c>
      <c r="Y233" s="4">
        <f>求节点(节奏总纲!P$4:P$113,R$5:R$104,$X233)-求节点(节奏总纲!P$4:P$113,R$5:R$104,$X232)</f>
        <v>18488538.910921574</v>
      </c>
      <c r="Z233" s="4">
        <f>求节点(节奏总纲!Q$4:Q$113,S$5:S$104,$X233)-求节点(节奏总纲!Q$4:Q$113,S$5:S$104,$X232)</f>
        <v>20381410.014621735</v>
      </c>
      <c r="AA233" s="4">
        <f>求节点(节奏总纲!R$4:R$113,T$5:T$104,$X233)-求节点(节奏总纲!R$4:R$113,T$5:T$104,$X232)</f>
        <v>25199628.663554192</v>
      </c>
      <c r="AB233" s="4">
        <f>求节点(节奏总纲!S$4:S$113,U$5:U$104,$X233)-求节点(节奏总纲!S$4:S$113,U$5:U$104,$X232)</f>
        <v>31898406.269311905</v>
      </c>
      <c r="AC233" s="4">
        <f>求节点(节奏总纲!T$4:T$113,V$5:V$104,$X233)-求节点(节奏总纲!T$4:T$113,V$5:V$104,$X232)</f>
        <v>104904072</v>
      </c>
      <c r="AM233" s="8">
        <v>229</v>
      </c>
      <c r="AN233" s="4">
        <f>求节点(节奏总纲!P$4:P$113,AG$5:AG$104,$AM233)-求节点(节奏总纲!P$4:P$113,AG$5:AG$104,$AM232)</f>
        <v>4044863.9695615768</v>
      </c>
      <c r="AO233" s="4">
        <f>求节点(节奏总纲!Q$4:Q$113,AH$5:AH$104,$AM233)-求节点(节奏总纲!Q$4:Q$113,AH$5:AH$104,$AM232)</f>
        <v>4581566.7540742159</v>
      </c>
      <c r="AP233" s="4">
        <f>求节点(节奏总纲!R$4:R$113,AI$5:AI$104,$AM233)-求节点(节奏总纲!R$4:R$113,AI$5:AI$104,$AM232)</f>
        <v>6317689.1165840626</v>
      </c>
      <c r="AQ233" s="4">
        <f>求节点(节奏总纲!S$4:S$113,AJ$5:AJ$104,$AM233)-求节点(节奏总纲!S$4:S$113,AJ$5:AJ$104,$AM232)</f>
        <v>9319555.9450290203</v>
      </c>
      <c r="AR233" s="4">
        <f>求节点(节奏总纲!T$4:T$113,AK$5:AK$104,$AM233)-求节点(节奏总纲!T$4:T$113,AK$5:AK$104,$AM232)</f>
        <v>32300915.346783638</v>
      </c>
    </row>
    <row r="234" spans="2:44" x14ac:dyDescent="0.15">
      <c r="B234" s="8">
        <v>230</v>
      </c>
      <c r="C234" s="8">
        <f>[1]服务器生态!W251</f>
        <v>86.507953524351535</v>
      </c>
      <c r="D234" s="8">
        <f>[1]服务器生态!X251</f>
        <v>85.297634321752938</v>
      </c>
      <c r="E234" s="8">
        <f>[1]服务器生态!Y251</f>
        <v>6.9628706860204792</v>
      </c>
      <c r="F234" s="8">
        <f>[1]服务器生态!Z251</f>
        <v>1.2387438978750001</v>
      </c>
      <c r="G234" s="8">
        <f>[1]服务器生态!AA251</f>
        <v>0.35842256999999988</v>
      </c>
      <c r="H234" s="8">
        <f>[1]服务器生态!AC251</f>
        <v>0.47962550249999997</v>
      </c>
      <c r="I234" s="8">
        <f>[1]服务器生态!AD251</f>
        <v>0.47291513735919999</v>
      </c>
      <c r="J234" s="8">
        <f>[1]服务器生态!AE251</f>
        <v>3.8604200140800002E-2</v>
      </c>
      <c r="K234" s="8">
        <f>[1]服务器生态!AF251</f>
        <v>6.8679600000000019E-3</v>
      </c>
      <c r="L234" s="8">
        <f>[1]服务器生态!AG251</f>
        <v>1.9871999999999997E-3</v>
      </c>
      <c r="M234" s="8">
        <f>[2]基础信息!$M233</f>
        <v>100</v>
      </c>
      <c r="N234" s="8">
        <f>[1]服务器生态!$P232</f>
        <v>1</v>
      </c>
      <c r="X234" s="8">
        <v>230</v>
      </c>
      <c r="Y234" s="4">
        <f>求节点(节奏总纲!P$4:P$113,R$5:R$104,$X234)-求节点(节奏总纲!P$4:P$113,R$5:R$104,$X233)</f>
        <v>18488538.910921097</v>
      </c>
      <c r="Z234" s="4">
        <f>求节点(节奏总纲!Q$4:Q$113,S$5:S$104,$X234)-求节点(节奏总纲!Q$4:Q$113,S$5:S$104,$X233)</f>
        <v>20381410.014621735</v>
      </c>
      <c r="AA234" s="4">
        <f>求节点(节奏总纲!R$4:R$113,T$5:T$104,$X234)-求节点(节奏总纲!R$4:R$113,T$5:T$104,$X233)</f>
        <v>25199628.663553715</v>
      </c>
      <c r="AB234" s="4">
        <f>求节点(节奏总纲!S$4:S$113,U$5:U$104,$X234)-求节点(节奏总纲!S$4:S$113,U$5:U$104,$X233)</f>
        <v>31898406.269311905</v>
      </c>
      <c r="AC234" s="4">
        <f>求节点(节奏总纲!T$4:T$113,V$5:V$104,$X234)-求节点(节奏总纲!T$4:T$113,V$5:V$104,$X233)</f>
        <v>104904072</v>
      </c>
      <c r="AM234" s="8">
        <v>230</v>
      </c>
      <c r="AN234" s="4">
        <f>求节点(节奏总纲!P$4:P$113,AG$5:AG$104,$AM234)-求节点(节奏总纲!P$4:P$113,AG$5:AG$104,$AM233)</f>
        <v>4044863.9695615768</v>
      </c>
      <c r="AO234" s="4">
        <f>求节点(节奏总纲!Q$4:Q$113,AH$5:AH$104,$AM234)-求节点(节奏总纲!Q$4:Q$113,AH$5:AH$104,$AM233)</f>
        <v>4581566.7540740967</v>
      </c>
      <c r="AP234" s="4">
        <f>求节点(节奏总纲!R$4:R$113,AI$5:AI$104,$AM234)-求节点(节奏总纲!R$4:R$113,AI$5:AI$104,$AM233)</f>
        <v>6317689.1165840626</v>
      </c>
      <c r="AQ234" s="4">
        <f>求节点(节奏总纲!S$4:S$113,AJ$5:AJ$104,$AM234)-求节点(节奏总纲!S$4:S$113,AJ$5:AJ$104,$AM233)</f>
        <v>9319555.9450290203</v>
      </c>
      <c r="AR234" s="4">
        <f>求节点(节奏总纲!T$4:T$113,AK$5:AK$104,$AM234)-求节点(节奏总纲!T$4:T$113,AK$5:AK$104,$AM233)</f>
        <v>32300915.346783638</v>
      </c>
    </row>
    <row r="235" spans="2:44" x14ac:dyDescent="0.15">
      <c r="B235" s="8">
        <v>231</v>
      </c>
      <c r="C235" s="8">
        <f>[1]服务器生态!W252</f>
        <v>85.936674585983184</v>
      </c>
      <c r="D235" s="8">
        <f>[1]服务器生态!X252</f>
        <v>84.734348057364002</v>
      </c>
      <c r="E235" s="8">
        <f>[1]服务器生态!Y252</f>
        <v>6.9168894645090235</v>
      </c>
      <c r="F235" s="8">
        <f>[1]服务器生态!Z252</f>
        <v>1.2305635136437501</v>
      </c>
      <c r="G235" s="8">
        <f>[1]服务器生态!AA252</f>
        <v>0.35605562849999989</v>
      </c>
      <c r="H235" s="8">
        <f>[1]服务器生态!AC252</f>
        <v>0.47962550249999997</v>
      </c>
      <c r="I235" s="8">
        <f>[1]服务器生态!AD252</f>
        <v>0.47291513735919999</v>
      </c>
      <c r="J235" s="8">
        <f>[1]服务器生态!AE252</f>
        <v>3.8604200140800002E-2</v>
      </c>
      <c r="K235" s="8">
        <f>[1]服务器生态!AF252</f>
        <v>6.8679600000000019E-3</v>
      </c>
      <c r="L235" s="8">
        <f>[1]服务器生态!AG252</f>
        <v>1.9871999999999997E-3</v>
      </c>
      <c r="M235" s="8">
        <f>[2]基础信息!$M234</f>
        <v>100</v>
      </c>
      <c r="N235" s="8">
        <f>[1]服务器生态!$P233</f>
        <v>1</v>
      </c>
      <c r="X235" s="8">
        <v>231</v>
      </c>
      <c r="Y235" s="4">
        <f>求节点(节奏总纲!P$4:P$113,R$5:R$104,$X235)-求节点(节奏总纲!P$4:P$113,R$5:R$104,$X234)</f>
        <v>18488538.910921574</v>
      </c>
      <c r="Z235" s="4">
        <f>求节点(节奏总纲!Q$4:Q$113,S$5:S$104,$X235)-求节点(节奏总纲!Q$4:Q$113,S$5:S$104,$X234)</f>
        <v>20381410.014622211</v>
      </c>
      <c r="AA235" s="4">
        <f>求节点(节奏总纲!R$4:R$113,T$5:T$104,$X235)-求节点(节奏总纲!R$4:R$113,T$5:T$104,$X234)</f>
        <v>25199628.663553715</v>
      </c>
      <c r="AB235" s="4">
        <f>求节点(节奏总纲!S$4:S$113,U$5:U$104,$X235)-求节点(节奏总纲!S$4:S$113,U$5:U$104,$X234)</f>
        <v>31898406.269311905</v>
      </c>
      <c r="AC235" s="4">
        <f>求节点(节奏总纲!T$4:T$113,V$5:V$104,$X235)-求节点(节奏总纲!T$4:T$113,V$5:V$104,$X234)</f>
        <v>104904072</v>
      </c>
      <c r="AM235" s="8">
        <v>231</v>
      </c>
      <c r="AN235" s="4">
        <f>求节点(节奏总纲!P$4:P$113,AG$5:AG$104,$AM235)-求节点(节奏总纲!P$4:P$113,AG$5:AG$104,$AM234)</f>
        <v>4044863.9695614576</v>
      </c>
      <c r="AO235" s="4">
        <f>求节点(节奏总纲!Q$4:Q$113,AH$5:AH$104,$AM235)-求节点(节奏总纲!Q$4:Q$113,AH$5:AH$104,$AM234)</f>
        <v>4581566.7540742159</v>
      </c>
      <c r="AP235" s="4">
        <f>求节点(节奏总纲!R$4:R$113,AI$5:AI$104,$AM235)-求节点(节奏总纲!R$4:R$113,AI$5:AI$104,$AM234)</f>
        <v>6317689.1165841818</v>
      </c>
      <c r="AQ235" s="4">
        <f>求节点(节奏总纲!S$4:S$113,AJ$5:AJ$104,$AM235)-求节点(节奏总纲!S$4:S$113,AJ$5:AJ$104,$AM234)</f>
        <v>9319555.9450287819</v>
      </c>
      <c r="AR235" s="4">
        <f>求节点(节奏总纲!T$4:T$113,AK$5:AK$104,$AM235)-求节点(节奏总纲!T$4:T$113,AK$5:AK$104,$AM234)</f>
        <v>32300915.346783638</v>
      </c>
    </row>
    <row r="236" spans="2:44" x14ac:dyDescent="0.15">
      <c r="B236" s="8">
        <v>232</v>
      </c>
      <c r="C236" s="8">
        <f>[1]服务器生态!W253</f>
        <v>85.365395647614818</v>
      </c>
      <c r="D236" s="8">
        <f>[1]服务器生态!X253</f>
        <v>84.171061792975067</v>
      </c>
      <c r="E236" s="8">
        <f>[1]服务器生态!Y253</f>
        <v>6.8709082429975661</v>
      </c>
      <c r="F236" s="8">
        <f>[1]服务器生态!Z253</f>
        <v>1.2223831294125</v>
      </c>
      <c r="G236" s="8">
        <f>[1]服务器生态!AA253</f>
        <v>0.35368868699999984</v>
      </c>
      <c r="H236" s="8">
        <f>[1]服务器生态!AC253</f>
        <v>0.47962550249999997</v>
      </c>
      <c r="I236" s="8">
        <f>[1]服务器生态!AD253</f>
        <v>0.47291513735919999</v>
      </c>
      <c r="J236" s="8">
        <f>[1]服务器生态!AE253</f>
        <v>3.8604200140800002E-2</v>
      </c>
      <c r="K236" s="8">
        <f>[1]服务器生态!AF253</f>
        <v>6.8679600000000019E-3</v>
      </c>
      <c r="L236" s="8">
        <f>[1]服务器生态!AG253</f>
        <v>1.9871999999999997E-3</v>
      </c>
      <c r="M236" s="8">
        <f>[2]基础信息!$M235</f>
        <v>100</v>
      </c>
      <c r="N236" s="8">
        <f>[1]服务器生态!$P234</f>
        <v>1</v>
      </c>
      <c r="X236" s="8">
        <v>232</v>
      </c>
      <c r="Y236" s="4">
        <f>求节点(节奏总纲!P$4:P$113,R$5:R$104,$X236)-求节点(节奏总纲!P$4:P$113,R$5:R$104,$X235)</f>
        <v>18488538.910921574</v>
      </c>
      <c r="Z236" s="4">
        <f>求节点(节奏总纲!Q$4:Q$113,S$5:S$104,$X236)-求节点(节奏总纲!Q$4:Q$113,S$5:S$104,$X235)</f>
        <v>20381410.014621735</v>
      </c>
      <c r="AA236" s="4">
        <f>求节点(节奏总纲!R$4:R$113,T$5:T$104,$X236)-求节点(节奏总纲!R$4:R$113,T$5:T$104,$X235)</f>
        <v>25199628.663553715</v>
      </c>
      <c r="AB236" s="4">
        <f>求节点(节奏总纲!S$4:S$113,U$5:U$104,$X236)-求节点(节奏总纲!S$4:S$113,U$5:U$104,$X235)</f>
        <v>31898406.269311905</v>
      </c>
      <c r="AC236" s="4">
        <f>求节点(节奏总纲!T$4:T$113,V$5:V$104,$X236)-求节点(节奏总纲!T$4:T$113,V$5:V$104,$X235)</f>
        <v>104904072</v>
      </c>
      <c r="AM236" s="8">
        <v>232</v>
      </c>
      <c r="AN236" s="4">
        <f>求节点(节奏总纲!P$4:P$113,AG$5:AG$104,$AM236)-求节点(节奏总纲!P$4:P$113,AG$5:AG$104,$AM235)</f>
        <v>4044863.9695615768</v>
      </c>
      <c r="AO236" s="4">
        <f>求节点(节奏总纲!Q$4:Q$113,AH$5:AH$104,$AM236)-求节点(节奏总纲!Q$4:Q$113,AH$5:AH$104,$AM235)</f>
        <v>4581566.7540740967</v>
      </c>
      <c r="AP236" s="4">
        <f>求节点(节奏总纲!R$4:R$113,AI$5:AI$104,$AM236)-求节点(节奏总纲!R$4:R$113,AI$5:AI$104,$AM235)</f>
        <v>6317689.1165840626</v>
      </c>
      <c r="AQ236" s="4">
        <f>求节点(节奏总纲!S$4:S$113,AJ$5:AJ$104,$AM236)-求节点(节奏总纲!S$4:S$113,AJ$5:AJ$104,$AM235)</f>
        <v>9319555.9450290203</v>
      </c>
      <c r="AR236" s="4">
        <f>求节点(节奏总纲!T$4:T$113,AK$5:AK$104,$AM236)-求节点(节奏总纲!T$4:T$113,AK$5:AK$104,$AM235)</f>
        <v>32300915.346783638</v>
      </c>
    </row>
    <row r="237" spans="2:44" x14ac:dyDescent="0.15">
      <c r="B237" s="8">
        <v>233</v>
      </c>
      <c r="C237" s="8">
        <f>[1]服务器生态!W254</f>
        <v>84.794116709246453</v>
      </c>
      <c r="D237" s="8">
        <f>[1]服务器生态!X254</f>
        <v>83.607775528586131</v>
      </c>
      <c r="E237" s="8">
        <f>[1]服务器生态!Y254</f>
        <v>6.8249270214861104</v>
      </c>
      <c r="F237" s="8">
        <f>[1]服务器生态!Z254</f>
        <v>1.21420274518125</v>
      </c>
      <c r="G237" s="8">
        <f>[1]服务器生态!AA254</f>
        <v>0.35132174549999989</v>
      </c>
      <c r="H237" s="8">
        <f>[1]服务器生态!AC254</f>
        <v>0.47962550249999997</v>
      </c>
      <c r="I237" s="8">
        <f>[1]服务器生态!AD254</f>
        <v>0.47291513735919999</v>
      </c>
      <c r="J237" s="8">
        <f>[1]服务器生态!AE254</f>
        <v>3.8604200140800002E-2</v>
      </c>
      <c r="K237" s="8">
        <f>[1]服务器生态!AF254</f>
        <v>6.8679600000000019E-3</v>
      </c>
      <c r="L237" s="8">
        <f>[1]服务器生态!AG254</f>
        <v>1.9871999999999997E-3</v>
      </c>
      <c r="M237" s="8">
        <f>[2]基础信息!$M236</f>
        <v>100</v>
      </c>
      <c r="N237" s="8">
        <f>[1]服务器生态!$P235</f>
        <v>1</v>
      </c>
      <c r="X237" s="8">
        <v>233</v>
      </c>
      <c r="Y237" s="4">
        <f>求节点(节奏总纲!P$4:P$113,R$5:R$104,$X237)-求节点(节奏总纲!P$4:P$113,R$5:R$104,$X236)</f>
        <v>18488538.910921574</v>
      </c>
      <c r="Z237" s="4">
        <f>求节点(节奏总纲!Q$4:Q$113,S$5:S$104,$X237)-求节点(节奏总纲!Q$4:Q$113,S$5:S$104,$X236)</f>
        <v>20381410.014621735</v>
      </c>
      <c r="AA237" s="4">
        <f>求节点(节奏总纲!R$4:R$113,T$5:T$104,$X237)-求节点(节奏总纲!R$4:R$113,T$5:T$104,$X236)</f>
        <v>25199628.663553715</v>
      </c>
      <c r="AB237" s="4">
        <f>求节点(节奏总纲!S$4:S$113,U$5:U$104,$X237)-求节点(节奏总纲!S$4:S$113,U$5:U$104,$X236)</f>
        <v>31898406.269311905</v>
      </c>
      <c r="AC237" s="4">
        <f>求节点(节奏总纲!T$4:T$113,V$5:V$104,$X237)-求节点(节奏总纲!T$4:T$113,V$5:V$104,$X236)</f>
        <v>104904072</v>
      </c>
      <c r="AM237" s="8">
        <v>233</v>
      </c>
      <c r="AN237" s="4">
        <f>求节点(节奏总纲!P$4:P$113,AG$5:AG$104,$AM237)-求节点(节奏总纲!P$4:P$113,AG$5:AG$104,$AM236)</f>
        <v>4044863.9695615768</v>
      </c>
      <c r="AO237" s="4">
        <f>求节点(节奏总纲!Q$4:Q$113,AH$5:AH$104,$AM237)-求节点(节奏总纲!Q$4:Q$113,AH$5:AH$104,$AM236)</f>
        <v>4581566.7540742159</v>
      </c>
      <c r="AP237" s="4">
        <f>求节点(节奏总纲!R$4:R$113,AI$5:AI$104,$AM237)-求节点(节奏总纲!R$4:R$113,AI$5:AI$104,$AM236)</f>
        <v>6317689.1165840626</v>
      </c>
      <c r="AQ237" s="4">
        <f>求节点(节奏总纲!S$4:S$113,AJ$5:AJ$104,$AM237)-求节点(节奏总纲!S$4:S$113,AJ$5:AJ$104,$AM236)</f>
        <v>9319555.9450290203</v>
      </c>
      <c r="AR237" s="4">
        <f>求节点(节奏总纲!T$4:T$113,AK$5:AK$104,$AM237)-求节点(节奏总纲!T$4:T$113,AK$5:AK$104,$AM236)</f>
        <v>32300915.346784115</v>
      </c>
    </row>
    <row r="238" spans="2:44" x14ac:dyDescent="0.15">
      <c r="B238" s="8">
        <v>234</v>
      </c>
      <c r="C238" s="8">
        <f>[1]服务器生态!W255</f>
        <v>84.222837770878101</v>
      </c>
      <c r="D238" s="8">
        <f>[1]服务器生态!X255</f>
        <v>83.044489264197196</v>
      </c>
      <c r="E238" s="8">
        <f>[1]服务器生态!Y255</f>
        <v>6.7789457999746547</v>
      </c>
      <c r="F238" s="8">
        <f>[1]服务器生态!Z255</f>
        <v>1.20602236095</v>
      </c>
      <c r="G238" s="8">
        <f>[1]服务器生态!AA255</f>
        <v>0.3489548039999999</v>
      </c>
      <c r="H238" s="8">
        <f>[1]服务器生态!AC255</f>
        <v>0.47962550249999997</v>
      </c>
      <c r="I238" s="8">
        <f>[1]服务器生态!AD255</f>
        <v>0.47291513735919999</v>
      </c>
      <c r="J238" s="8">
        <f>[1]服务器生态!AE255</f>
        <v>3.8604200140800002E-2</v>
      </c>
      <c r="K238" s="8">
        <f>[1]服务器生态!AF255</f>
        <v>6.8679600000000019E-3</v>
      </c>
      <c r="L238" s="8">
        <f>[1]服务器生态!AG255</f>
        <v>1.9871999999999997E-3</v>
      </c>
      <c r="M238" s="8">
        <f>[2]基础信息!$M237</f>
        <v>100</v>
      </c>
      <c r="N238" s="8">
        <f>[1]服务器生态!$P236</f>
        <v>1</v>
      </c>
      <c r="X238" s="8">
        <v>234</v>
      </c>
      <c r="Y238" s="4">
        <f>求节点(节奏总纲!P$4:P$113,R$5:R$104,$X238)-求节点(节奏总纲!P$4:P$113,R$5:R$104,$X237)</f>
        <v>18488538.910921574</v>
      </c>
      <c r="Z238" s="4">
        <f>求节点(节奏总纲!Q$4:Q$113,S$5:S$104,$X238)-求节点(节奏总纲!Q$4:Q$113,S$5:S$104,$X237)</f>
        <v>20381410.014621735</v>
      </c>
      <c r="AA238" s="4">
        <f>求节点(节奏总纲!R$4:R$113,T$5:T$104,$X238)-求节点(节奏总纲!R$4:R$113,T$5:T$104,$X237)</f>
        <v>25199628.663553715</v>
      </c>
      <c r="AB238" s="4">
        <f>求节点(节奏总纲!S$4:S$113,U$5:U$104,$X238)-求节点(节奏总纲!S$4:S$113,U$5:U$104,$X237)</f>
        <v>31898406.269311905</v>
      </c>
      <c r="AC238" s="4">
        <f>求节点(节奏总纲!T$4:T$113,V$5:V$104,$X238)-求节点(节奏总纲!T$4:T$113,V$5:V$104,$X237)</f>
        <v>104904072</v>
      </c>
      <c r="AM238" s="8">
        <v>234</v>
      </c>
      <c r="AN238" s="4">
        <f>求节点(节奏总纲!P$4:P$113,AG$5:AG$104,$AM238)-求节点(节奏总纲!P$4:P$113,AG$5:AG$104,$AM237)</f>
        <v>4044863.9695615768</v>
      </c>
      <c r="AO238" s="4">
        <f>求节点(节奏总纲!Q$4:Q$113,AH$5:AH$104,$AM238)-求节点(节奏总纲!Q$4:Q$113,AH$5:AH$104,$AM237)</f>
        <v>4581566.7540740967</v>
      </c>
      <c r="AP238" s="4">
        <f>求节点(节奏总纲!R$4:R$113,AI$5:AI$104,$AM238)-求节点(节奏总纲!R$4:R$113,AI$5:AI$104,$AM237)</f>
        <v>6317689.1165840626</v>
      </c>
      <c r="AQ238" s="4">
        <f>求节点(节奏总纲!S$4:S$113,AJ$5:AJ$104,$AM238)-求节点(节奏总纲!S$4:S$113,AJ$5:AJ$104,$AM237)</f>
        <v>9319555.9450290203</v>
      </c>
      <c r="AR238" s="4">
        <f>求节点(节奏总纲!T$4:T$113,AK$5:AK$104,$AM238)-求节点(节奏总纲!T$4:T$113,AK$5:AK$104,$AM237)</f>
        <v>32300915.346783638</v>
      </c>
    </row>
    <row r="239" spans="2:44" x14ac:dyDescent="0.15">
      <c r="B239" s="8">
        <v>235</v>
      </c>
      <c r="C239" s="8">
        <f>[1]服务器生态!W256</f>
        <v>83.651558832509735</v>
      </c>
      <c r="D239" s="8">
        <f>[1]服务器生态!X256</f>
        <v>82.481202999808261</v>
      </c>
      <c r="E239" s="8">
        <f>[1]服务器生态!Y256</f>
        <v>6.7329645784631982</v>
      </c>
      <c r="F239" s="8">
        <f>[1]服务器生态!Z256</f>
        <v>1.19784197671875</v>
      </c>
      <c r="G239" s="8">
        <f>[1]服务器生态!AA256</f>
        <v>0.34658786249999984</v>
      </c>
      <c r="H239" s="8">
        <f>[1]服务器生态!AC256</f>
        <v>0.47962550249999997</v>
      </c>
      <c r="I239" s="8">
        <f>[1]服务器生态!AD256</f>
        <v>0.47291513735919999</v>
      </c>
      <c r="J239" s="8">
        <f>[1]服务器生态!AE256</f>
        <v>3.8604200140800002E-2</v>
      </c>
      <c r="K239" s="8">
        <f>[1]服务器生态!AF256</f>
        <v>6.8679600000000019E-3</v>
      </c>
      <c r="L239" s="8">
        <f>[1]服务器生态!AG256</f>
        <v>1.9871999999999997E-3</v>
      </c>
      <c r="M239" s="8">
        <f>[2]基础信息!$M238</f>
        <v>100</v>
      </c>
      <c r="N239" s="8">
        <f>[1]服务器生态!$P237</f>
        <v>1</v>
      </c>
      <c r="X239" s="8">
        <v>235</v>
      </c>
      <c r="Y239" s="4">
        <f>求节点(节奏总纲!P$4:P$113,R$5:R$104,$X239)-求节点(节奏总纲!P$4:P$113,R$5:R$104,$X238)</f>
        <v>18488538.910921097</v>
      </c>
      <c r="Z239" s="4">
        <f>求节点(节奏总纲!Q$4:Q$113,S$5:S$104,$X239)-求节点(节奏总纲!Q$4:Q$113,S$5:S$104,$X238)</f>
        <v>20381410.014621735</v>
      </c>
      <c r="AA239" s="4">
        <f>求节点(节奏总纲!R$4:R$113,T$5:T$104,$X239)-求节点(节奏总纲!R$4:R$113,T$5:T$104,$X238)</f>
        <v>25199628.663553715</v>
      </c>
      <c r="AB239" s="4">
        <f>求节点(节奏总纲!S$4:S$113,U$5:U$104,$X239)-求节点(节奏总纲!S$4:S$113,U$5:U$104,$X238)</f>
        <v>31898406.269311905</v>
      </c>
      <c r="AC239" s="4">
        <f>求节点(节奏总纲!T$4:T$113,V$5:V$104,$X239)-求节点(节奏总纲!T$4:T$113,V$5:V$104,$X238)</f>
        <v>104904072</v>
      </c>
      <c r="AM239" s="8">
        <v>235</v>
      </c>
      <c r="AN239" s="4">
        <f>求节点(节奏总纲!P$4:P$113,AG$5:AG$104,$AM239)-求节点(节奏总纲!P$4:P$113,AG$5:AG$104,$AM238)</f>
        <v>4044863.9695615768</v>
      </c>
      <c r="AO239" s="4">
        <f>求节点(节奏总纲!Q$4:Q$113,AH$5:AH$104,$AM239)-求节点(节奏总纲!Q$4:Q$113,AH$5:AH$104,$AM238)</f>
        <v>4581566.7540742159</v>
      </c>
      <c r="AP239" s="4">
        <f>求节点(节奏总纲!R$4:R$113,AI$5:AI$104,$AM239)-求节点(节奏总纲!R$4:R$113,AI$5:AI$104,$AM238)</f>
        <v>6317689.1165841818</v>
      </c>
      <c r="AQ239" s="4">
        <f>求节点(节奏总纲!S$4:S$113,AJ$5:AJ$104,$AM239)-求节点(节奏总纲!S$4:S$113,AJ$5:AJ$104,$AM238)</f>
        <v>9319555.9450290203</v>
      </c>
      <c r="AR239" s="4">
        <f>求节点(节奏总纲!T$4:T$113,AK$5:AK$104,$AM239)-求节点(节奏总纲!T$4:T$113,AK$5:AK$104,$AM238)</f>
        <v>32300915.346783638</v>
      </c>
    </row>
    <row r="240" spans="2:44" x14ac:dyDescent="0.15">
      <c r="B240" s="8">
        <v>236</v>
      </c>
      <c r="C240" s="8">
        <f>[1]服务器生态!W257</f>
        <v>83.08027989414137</v>
      </c>
      <c r="D240" s="8">
        <f>[1]服务器生态!X257</f>
        <v>81.917916735419325</v>
      </c>
      <c r="E240" s="8">
        <f>[1]服务器生态!Y257</f>
        <v>6.6869833569517425</v>
      </c>
      <c r="F240" s="8">
        <f>[1]服务器生态!Z257</f>
        <v>1.1896615924875</v>
      </c>
      <c r="G240" s="8">
        <f>[1]服务器生态!AA257</f>
        <v>0.34422092099999985</v>
      </c>
      <c r="H240" s="8">
        <f>[1]服务器生态!AC257</f>
        <v>0.47962550249999997</v>
      </c>
      <c r="I240" s="8">
        <f>[1]服务器生态!AD257</f>
        <v>0.47291513735919999</v>
      </c>
      <c r="J240" s="8">
        <f>[1]服务器生态!AE257</f>
        <v>3.8604200140800002E-2</v>
      </c>
      <c r="K240" s="8">
        <f>[1]服务器生态!AF257</f>
        <v>6.8679600000000019E-3</v>
      </c>
      <c r="L240" s="8">
        <f>[1]服务器生态!AG257</f>
        <v>1.9871999999999997E-3</v>
      </c>
      <c r="M240" s="8">
        <f>[2]基础信息!$M239</f>
        <v>100</v>
      </c>
      <c r="N240" s="8">
        <f>[1]服务器生态!$P238</f>
        <v>1</v>
      </c>
      <c r="X240" s="8">
        <v>236</v>
      </c>
      <c r="Y240" s="4">
        <f>求节点(节奏总纲!P$4:P$113,R$5:R$104,$X240)-求节点(节奏总纲!P$4:P$113,R$5:R$104,$X239)</f>
        <v>18488538.910921574</v>
      </c>
      <c r="Z240" s="4">
        <f>求节点(节奏总纲!Q$4:Q$113,S$5:S$104,$X240)-求节点(节奏总纲!Q$4:Q$113,S$5:S$104,$X239)</f>
        <v>20381410.014621735</v>
      </c>
      <c r="AA240" s="4">
        <f>求节点(节奏总纲!R$4:R$113,T$5:T$104,$X240)-求节点(节奏总纲!R$4:R$113,T$5:T$104,$X239)</f>
        <v>25199628.663553715</v>
      </c>
      <c r="AB240" s="4">
        <f>求节点(节奏总纲!S$4:S$113,U$5:U$104,$X240)-求节点(节奏总纲!S$4:S$113,U$5:U$104,$X239)</f>
        <v>31898406.269311905</v>
      </c>
      <c r="AC240" s="4">
        <f>求节点(节奏总纲!T$4:T$113,V$5:V$104,$X240)-求节点(节奏总纲!T$4:T$113,V$5:V$104,$X239)</f>
        <v>104904072</v>
      </c>
      <c r="AM240" s="8">
        <v>236</v>
      </c>
      <c r="AN240" s="4">
        <f>求节点(节奏总纲!P$4:P$113,AG$5:AG$104,$AM240)-求节点(节奏总纲!P$4:P$113,AG$5:AG$104,$AM239)</f>
        <v>4044863.9695615768</v>
      </c>
      <c r="AO240" s="4">
        <f>求节点(节奏总纲!Q$4:Q$113,AH$5:AH$104,$AM240)-求节点(节奏总纲!Q$4:Q$113,AH$5:AH$104,$AM239)</f>
        <v>4581566.7540742159</v>
      </c>
      <c r="AP240" s="4">
        <f>求节点(节奏总纲!R$4:R$113,AI$5:AI$104,$AM240)-求节点(节奏总纲!R$4:R$113,AI$5:AI$104,$AM239)</f>
        <v>6317689.1165840626</v>
      </c>
      <c r="AQ240" s="4">
        <f>求节点(节奏总纲!S$4:S$113,AJ$5:AJ$104,$AM240)-求节点(节奏总纲!S$4:S$113,AJ$5:AJ$104,$AM239)</f>
        <v>9319555.9450290203</v>
      </c>
      <c r="AR240" s="4">
        <f>求节点(节奏总纲!T$4:T$113,AK$5:AK$104,$AM240)-求节点(节奏总纲!T$4:T$113,AK$5:AK$104,$AM239)</f>
        <v>32300915.346783638</v>
      </c>
    </row>
    <row r="241" spans="2:44" x14ac:dyDescent="0.15">
      <c r="B241" s="8">
        <v>237</v>
      </c>
      <c r="C241" s="8">
        <f>[1]服务器生态!W258</f>
        <v>82.509000955773018</v>
      </c>
      <c r="D241" s="8">
        <f>[1]服务器生态!X258</f>
        <v>81.35463047103039</v>
      </c>
      <c r="E241" s="8">
        <f>[1]服务器生态!Y258</f>
        <v>6.6410021354402868</v>
      </c>
      <c r="F241" s="8">
        <f>[1]服务器生态!Z258</f>
        <v>1.18148120825625</v>
      </c>
      <c r="G241" s="8">
        <f>[1]服务器生态!AA258</f>
        <v>0.34185397949999985</v>
      </c>
      <c r="H241" s="8">
        <f>[1]服务器生态!AC258</f>
        <v>0.47962550249999997</v>
      </c>
      <c r="I241" s="8">
        <f>[1]服务器生态!AD258</f>
        <v>0.47291513735919999</v>
      </c>
      <c r="J241" s="8">
        <f>[1]服务器生态!AE258</f>
        <v>3.8604200140800002E-2</v>
      </c>
      <c r="K241" s="8">
        <f>[1]服务器生态!AF258</f>
        <v>6.8679600000000019E-3</v>
      </c>
      <c r="L241" s="8">
        <f>[1]服务器生态!AG258</f>
        <v>1.9871999999999997E-3</v>
      </c>
      <c r="M241" s="8">
        <f>[2]基础信息!$M240</f>
        <v>100</v>
      </c>
      <c r="N241" s="8">
        <f>[1]服务器生态!$P239</f>
        <v>1</v>
      </c>
      <c r="X241" s="8">
        <v>237</v>
      </c>
      <c r="Y241" s="4">
        <f>求节点(节奏总纲!P$4:P$113,R$5:R$104,$X241)-求节点(节奏总纲!P$4:P$113,R$5:R$104,$X240)</f>
        <v>18488538.910921574</v>
      </c>
      <c r="Z241" s="4">
        <f>求节点(节奏总纲!Q$4:Q$113,S$5:S$104,$X241)-求节点(节奏总纲!Q$4:Q$113,S$5:S$104,$X240)</f>
        <v>20669685.290069103</v>
      </c>
      <c r="AA241" s="4">
        <f>求节点(节奏总纲!R$4:R$113,T$5:T$104,$X241)-求节点(节奏总纲!R$4:R$113,T$5:T$104,$X240)</f>
        <v>25199628.663553715</v>
      </c>
      <c r="AB241" s="4">
        <f>求节点(节奏总纲!S$4:S$113,U$5:U$104,$X241)-求节点(节奏总纲!S$4:S$113,U$5:U$104,$X240)</f>
        <v>31898406.269311905</v>
      </c>
      <c r="AC241" s="4">
        <f>求节点(节奏总纲!T$4:T$113,V$5:V$104,$X241)-求节点(节奏总纲!T$4:T$113,V$5:V$104,$X240)</f>
        <v>104904072</v>
      </c>
      <c r="AM241" s="8">
        <v>237</v>
      </c>
      <c r="AN241" s="4">
        <f>求节点(节奏总纲!P$4:P$113,AG$5:AG$104,$AM241)-求节点(节奏总纲!P$4:P$113,AG$5:AG$104,$AM240)</f>
        <v>4044863.9695615768</v>
      </c>
      <c r="AO241" s="4">
        <f>求节点(节奏总纲!Q$4:Q$113,AH$5:AH$104,$AM241)-求节点(节奏总纲!Q$4:Q$113,AH$5:AH$104,$AM240)</f>
        <v>4676492.4258264303</v>
      </c>
      <c r="AP241" s="4">
        <f>求节点(节奏总纲!R$4:R$113,AI$5:AI$104,$AM241)-求节点(节奏总纲!R$4:R$113,AI$5:AI$104,$AM240)</f>
        <v>6317689.1165840626</v>
      </c>
      <c r="AQ241" s="4">
        <f>求节点(节奏总纲!S$4:S$113,AJ$5:AJ$104,$AM241)-求节点(节奏总纲!S$4:S$113,AJ$5:AJ$104,$AM240)</f>
        <v>9319555.9450290203</v>
      </c>
      <c r="AR241" s="4">
        <f>求节点(节奏总纲!T$4:T$113,AK$5:AK$104,$AM241)-求节点(节奏总纲!T$4:T$113,AK$5:AK$104,$AM240)</f>
        <v>32300915.346783638</v>
      </c>
    </row>
    <row r="242" spans="2:44" x14ac:dyDescent="0.15">
      <c r="B242" s="8">
        <v>238</v>
      </c>
      <c r="C242" s="8">
        <f>[1]服务器生态!W259</f>
        <v>81.937722017404667</v>
      </c>
      <c r="D242" s="8">
        <f>[1]服务器生态!X259</f>
        <v>80.791344206641455</v>
      </c>
      <c r="E242" s="8">
        <f>[1]服务器生态!Y259</f>
        <v>6.5950209139288312</v>
      </c>
      <c r="F242" s="8">
        <f>[1]服务器生态!Z259</f>
        <v>1.173300824025</v>
      </c>
      <c r="G242" s="8">
        <f>[1]服务器生态!AA259</f>
        <v>0.33948703799999991</v>
      </c>
      <c r="H242" s="8">
        <f>[1]服务器生态!AC259</f>
        <v>0.47962550249999997</v>
      </c>
      <c r="I242" s="8">
        <f>[1]服务器生态!AD259</f>
        <v>0.47291513735919999</v>
      </c>
      <c r="J242" s="8">
        <f>[1]服务器生态!AE259</f>
        <v>3.8604200140800002E-2</v>
      </c>
      <c r="K242" s="8">
        <f>[1]服务器生态!AF259</f>
        <v>6.8679600000000019E-3</v>
      </c>
      <c r="L242" s="8">
        <f>[1]服务器生态!AG259</f>
        <v>1.9871999999999997E-3</v>
      </c>
      <c r="M242" s="8">
        <f>[2]基础信息!$M241</f>
        <v>100</v>
      </c>
      <c r="N242" s="8">
        <f>[1]服务器生态!$P240</f>
        <v>1</v>
      </c>
      <c r="X242" s="8">
        <v>238</v>
      </c>
      <c r="Y242" s="4">
        <f>求节点(节奏总纲!P$4:P$113,R$5:R$104,$X242)-求节点(节奏总纲!P$4:P$113,R$5:R$104,$X241)</f>
        <v>18563064.531525135</v>
      </c>
      <c r="Z242" s="4">
        <f>求节点(节奏总纲!Q$4:Q$113,S$5:S$104,$X242)-求节点(节奏总纲!Q$4:Q$113,S$5:S$104,$X241)</f>
        <v>20831253.888572216</v>
      </c>
      <c r="AA242" s="4">
        <f>求节点(节奏总纲!R$4:R$113,T$5:T$104,$X242)-求节点(节奏总纲!R$4:R$113,T$5:T$104,$X241)</f>
        <v>25596880.383427143</v>
      </c>
      <c r="AB242" s="4">
        <f>求节点(节奏总纲!S$4:S$113,U$5:U$104,$X242)-求节点(节奏总纲!S$4:S$113,U$5:U$104,$X241)</f>
        <v>31898406.269311905</v>
      </c>
      <c r="AC242" s="4">
        <f>求节点(节奏总纲!T$4:T$113,V$5:V$104,$X242)-求节点(节奏总纲!T$4:T$113,V$5:V$104,$X241)</f>
        <v>104904072</v>
      </c>
      <c r="AM242" s="8">
        <v>238</v>
      </c>
      <c r="AN242" s="4">
        <f>求节点(节奏总纲!P$4:P$113,AG$5:AG$104,$AM242)-求节点(节奏总纲!P$4:P$113,AG$5:AG$104,$AM241)</f>
        <v>4060865.2762633562</v>
      </c>
      <c r="AO242" s="4">
        <f>求节点(节奏总纲!Q$4:Q$113,AH$5:AH$104,$AM242)-求节点(节奏总纲!Q$4:Q$113,AH$5:AH$104,$AM241)</f>
        <v>4729695.0729254484</v>
      </c>
      <c r="AP242" s="4">
        <f>求节点(节奏总纲!R$4:R$113,AI$5:AI$104,$AM242)-求节点(节奏总纲!R$4:R$113,AI$5:AI$104,$AM241)</f>
        <v>6485524.2479537725</v>
      </c>
      <c r="AQ242" s="4">
        <f>求节点(节奏总纲!S$4:S$113,AJ$5:AJ$104,$AM242)-求节点(节奏总纲!S$4:S$113,AJ$5:AJ$104,$AM241)</f>
        <v>9319555.9450287819</v>
      </c>
      <c r="AR242" s="4">
        <f>求节点(节奏总纲!T$4:T$113,AK$5:AK$104,$AM242)-求节点(节奏总纲!T$4:T$113,AK$5:AK$104,$AM241)</f>
        <v>32300915.346783638</v>
      </c>
    </row>
    <row r="243" spans="2:44" x14ac:dyDescent="0.15">
      <c r="B243" s="8">
        <v>239</v>
      </c>
      <c r="C243" s="8">
        <f>[1]服务器生态!W260</f>
        <v>81.366443079036301</v>
      </c>
      <c r="D243" s="8">
        <f>[1]服务器生态!X260</f>
        <v>80.228057942252519</v>
      </c>
      <c r="E243" s="8">
        <f>[1]服务器生态!Y260</f>
        <v>6.5490396924173737</v>
      </c>
      <c r="F243" s="8">
        <f>[1]服务器生态!Z260</f>
        <v>1.16512043979375</v>
      </c>
      <c r="G243" s="8">
        <f>[1]服务器生态!AA260</f>
        <v>0.33712009649999986</v>
      </c>
      <c r="H243" s="8">
        <f>[1]服务器生态!AC260</f>
        <v>0.47962550249999997</v>
      </c>
      <c r="I243" s="8">
        <f>[1]服务器生态!AD260</f>
        <v>0.47291513735919999</v>
      </c>
      <c r="J243" s="8">
        <f>[1]服务器生态!AE260</f>
        <v>3.8604200140800002E-2</v>
      </c>
      <c r="K243" s="8">
        <f>[1]服务器生态!AF260</f>
        <v>6.8679600000000019E-3</v>
      </c>
      <c r="L243" s="8">
        <f>[1]服务器生态!AG260</f>
        <v>1.9871999999999997E-3</v>
      </c>
      <c r="M243" s="8">
        <f>[2]基础信息!$M242</f>
        <v>100</v>
      </c>
      <c r="N243" s="8">
        <f>[1]服务器生态!$P241</f>
        <v>1</v>
      </c>
      <c r="X243" s="8">
        <v>239</v>
      </c>
      <c r="Y243" s="4">
        <f>求节点(节奏总纲!P$4:P$113,R$5:R$104,$X243)-求节点(节奏总纲!P$4:P$113,R$5:R$104,$X242)</f>
        <v>19007685.253937721</v>
      </c>
      <c r="Z243" s="4">
        <f>求节点(节奏总纲!Q$4:Q$113,S$5:S$104,$X243)-求节点(节奏总纲!Q$4:Q$113,S$5:S$104,$X242)</f>
        <v>20831253.888572216</v>
      </c>
      <c r="AA243" s="4">
        <f>求节点(节奏总纲!R$4:R$113,T$5:T$104,$X243)-求节点(节奏总纲!R$4:R$113,T$5:T$104,$X242)</f>
        <v>25744847.799244404</v>
      </c>
      <c r="AB243" s="4">
        <f>求节点(节奏总纲!S$4:S$113,U$5:U$104,$X243)-求节点(节奏总纲!S$4:S$113,U$5:U$104,$X242)</f>
        <v>31898406.269311905</v>
      </c>
      <c r="AC243" s="4">
        <f>求节点(节奏总纲!T$4:T$113,V$5:V$104,$X243)-求节点(节奏总纲!T$4:T$113,V$5:V$104,$X242)</f>
        <v>104904072</v>
      </c>
      <c r="AM243" s="8">
        <v>239</v>
      </c>
      <c r="AN243" s="4">
        <f>求节点(节奏总纲!P$4:P$113,AG$5:AG$104,$AM243)-求节点(节奏总纲!P$4:P$113,AG$5:AG$104,$AM242)</f>
        <v>4156329.2588202953</v>
      </c>
      <c r="AO243" s="4">
        <f>求节点(节奏总纲!Q$4:Q$113,AH$5:AH$104,$AM243)-求节点(节奏总纲!Q$4:Q$113,AH$5:AH$104,$AM242)</f>
        <v>4729695.0729254484</v>
      </c>
      <c r="AP243" s="4">
        <f>求节点(节奏总纲!R$4:R$113,AI$5:AI$104,$AM243)-求节点(节奏总纲!R$4:R$113,AI$5:AI$104,$AM242)</f>
        <v>6548039.0954161882</v>
      </c>
      <c r="AQ243" s="4">
        <f>求节点(节奏总纲!S$4:S$113,AJ$5:AJ$104,$AM243)-求节点(节奏总纲!S$4:S$113,AJ$5:AJ$104,$AM242)</f>
        <v>9319555.9450290203</v>
      </c>
      <c r="AR243" s="4">
        <f>求节点(节奏总纲!T$4:T$113,AK$5:AK$104,$AM243)-求节点(节奏总纲!T$4:T$113,AK$5:AK$104,$AM242)</f>
        <v>32300915.346783638</v>
      </c>
    </row>
    <row r="244" spans="2:44" x14ac:dyDescent="0.15">
      <c r="B244" s="8">
        <v>240</v>
      </c>
      <c r="C244" s="8">
        <f>[1]服务器生态!W261</f>
        <v>80.795164140667936</v>
      </c>
      <c r="D244" s="8">
        <f>[1]服务器生态!X261</f>
        <v>79.664771677863584</v>
      </c>
      <c r="E244" s="8">
        <f>[1]服务器生态!Y261</f>
        <v>6.503058470905918</v>
      </c>
      <c r="F244" s="8">
        <f>[1]服务器生态!Z261</f>
        <v>1.1569400555625</v>
      </c>
      <c r="G244" s="8">
        <f>[1]服务器生态!AA261</f>
        <v>0.33475315499999986</v>
      </c>
      <c r="H244" s="8">
        <f>[1]服务器生态!AC261</f>
        <v>0.47962550249999997</v>
      </c>
      <c r="I244" s="8">
        <f>[1]服务器生态!AD261</f>
        <v>0.47291513735919999</v>
      </c>
      <c r="J244" s="8">
        <f>[1]服务器生态!AE261</f>
        <v>3.8604200140800002E-2</v>
      </c>
      <c r="K244" s="8">
        <f>[1]服务器生态!AF261</f>
        <v>6.8679600000000019E-3</v>
      </c>
      <c r="L244" s="8">
        <f>[1]服务器生态!AG261</f>
        <v>1.9871999999999997E-3</v>
      </c>
      <c r="M244" s="8">
        <f>[2]基础信息!$M243</f>
        <v>100</v>
      </c>
      <c r="N244" s="8">
        <f>[1]服务器生态!$P242</f>
        <v>1</v>
      </c>
      <c r="X244" s="8">
        <v>240</v>
      </c>
      <c r="Y244" s="4">
        <f>求节点(节奏总纲!P$4:P$113,R$5:R$104,$X244)-求节点(节奏总纲!P$4:P$113,R$5:R$104,$X243)</f>
        <v>19007685.253938198</v>
      </c>
      <c r="Z244" s="4">
        <f>求节点(节奏总纲!Q$4:Q$113,S$5:S$104,$X244)-求节点(节奏总纲!Q$4:Q$113,S$5:S$104,$X243)</f>
        <v>20831253.888572216</v>
      </c>
      <c r="AA244" s="4">
        <f>求节点(节奏总纲!R$4:R$113,T$5:T$104,$X244)-求节点(节奏总纲!R$4:R$113,T$5:T$104,$X243)</f>
        <v>25744847.799243927</v>
      </c>
      <c r="AB244" s="4">
        <f>求节点(节奏总纲!S$4:S$113,U$5:U$104,$X244)-求节点(节奏总纲!S$4:S$113,U$5:U$104,$X243)</f>
        <v>31898406.269311905</v>
      </c>
      <c r="AC244" s="4">
        <f>求节点(节奏总纲!T$4:T$113,V$5:V$104,$X244)-求节点(节奏总纲!T$4:T$113,V$5:V$104,$X243)</f>
        <v>104904072</v>
      </c>
      <c r="AM244" s="8">
        <v>240</v>
      </c>
      <c r="AN244" s="4">
        <f>求节点(节奏总纲!P$4:P$113,AG$5:AG$104,$AM244)-求节点(节奏总纲!P$4:P$113,AG$5:AG$104,$AM243)</f>
        <v>4156329.2588201761</v>
      </c>
      <c r="AO244" s="4">
        <f>求节点(节奏总纲!Q$4:Q$113,AH$5:AH$104,$AM244)-求节点(节奏总纲!Q$4:Q$113,AH$5:AH$104,$AM243)</f>
        <v>4729695.0729255676</v>
      </c>
      <c r="AP244" s="4">
        <f>求节点(节奏总纲!R$4:R$113,AI$5:AI$104,$AM244)-求节点(节奏总纲!R$4:R$113,AI$5:AI$104,$AM243)</f>
        <v>6548039.0954163074</v>
      </c>
      <c r="AQ244" s="4">
        <f>求节点(节奏总纲!S$4:S$113,AJ$5:AJ$104,$AM244)-求节点(节奏总纲!S$4:S$113,AJ$5:AJ$104,$AM243)</f>
        <v>9319555.9450290203</v>
      </c>
      <c r="AR244" s="4">
        <f>求节点(节奏总纲!T$4:T$113,AK$5:AK$104,$AM244)-求节点(节奏总纲!T$4:T$113,AK$5:AK$104,$AM243)</f>
        <v>32300915.346783638</v>
      </c>
    </row>
    <row r="245" spans="2:44" x14ac:dyDescent="0.15">
      <c r="B245" s="8">
        <v>241</v>
      </c>
      <c r="C245" s="8">
        <f>[1]服务器生态!W262</f>
        <v>80.323859016514049</v>
      </c>
      <c r="D245" s="8">
        <f>[1]服务器生态!X262</f>
        <v>79.200060509742727</v>
      </c>
      <c r="E245" s="8">
        <f>[1]服务器生态!Y262</f>
        <v>6.4651239631589679</v>
      </c>
      <c r="F245" s="8">
        <f>[1]服务器生态!Z262</f>
        <v>1.1501912385717188</v>
      </c>
      <c r="G245" s="8">
        <f>[1]服务器生态!AA262</f>
        <v>0.33280042826249989</v>
      </c>
      <c r="H245" s="8">
        <f>[1]服务器生态!AC262</f>
        <v>0.47962550249999997</v>
      </c>
      <c r="I245" s="8">
        <f>[1]服务器生态!AD262</f>
        <v>0.47291513735919999</v>
      </c>
      <c r="J245" s="8">
        <f>[1]服务器生态!AE262</f>
        <v>3.8604200140800002E-2</v>
      </c>
      <c r="K245" s="8">
        <f>[1]服务器生态!AF262</f>
        <v>6.8679600000000019E-3</v>
      </c>
      <c r="L245" s="8">
        <f>[1]服务器生态!AG262</f>
        <v>1.9871999999999997E-3</v>
      </c>
      <c r="M245" s="8">
        <f>[2]基础信息!$M244</f>
        <v>100</v>
      </c>
      <c r="N245" s="8">
        <f>[1]服务器生态!$P243</f>
        <v>1</v>
      </c>
      <c r="X245" s="8">
        <v>241</v>
      </c>
      <c r="Y245" s="4">
        <f>求节点(节奏总纲!P$4:P$113,R$5:R$104,$X245)-求节点(节奏总纲!P$4:P$113,R$5:R$104,$X244)</f>
        <v>19007685.253938198</v>
      </c>
      <c r="Z245" s="4">
        <f>求节点(节奏总纲!Q$4:Q$113,S$5:S$104,$X245)-求节点(节奏总纲!Q$4:Q$113,S$5:S$104,$X244)</f>
        <v>20831253.888572216</v>
      </c>
      <c r="AA245" s="4">
        <f>求节点(节奏总纲!R$4:R$113,T$5:T$104,$X245)-求节点(节奏总纲!R$4:R$113,T$5:T$104,$X244)</f>
        <v>25744847.799244404</v>
      </c>
      <c r="AB245" s="4">
        <f>求节点(节奏总纲!S$4:S$113,U$5:U$104,$X245)-求节点(节奏总纲!S$4:S$113,U$5:U$104,$X244)</f>
        <v>32255447.077548981</v>
      </c>
      <c r="AC245" s="4">
        <f>求节点(节奏总纲!T$4:T$113,V$5:V$104,$X245)-求节点(节奏总纲!T$4:T$113,V$5:V$104,$X244)</f>
        <v>106711672.04047966</v>
      </c>
      <c r="AM245" s="8">
        <v>241</v>
      </c>
      <c r="AN245" s="4">
        <f>求节点(节奏总纲!P$4:P$113,AG$5:AG$104,$AM245)-求节点(节奏总纲!P$4:P$113,AG$5:AG$104,$AM244)</f>
        <v>4156329.2588202953</v>
      </c>
      <c r="AO245" s="4">
        <f>求节点(节奏总纲!Q$4:Q$113,AH$5:AH$104,$AM245)-求节点(节奏总纲!Q$4:Q$113,AH$5:AH$104,$AM244)</f>
        <v>4729695.0729254484</v>
      </c>
      <c r="AP245" s="4">
        <f>求节点(节奏总纲!R$4:R$113,AI$5:AI$104,$AM245)-求节点(节奏总纲!R$4:R$113,AI$5:AI$104,$AM244)</f>
        <v>6548039.0954161882</v>
      </c>
      <c r="AQ245" s="4">
        <f>求节点(节奏总纲!S$4:S$113,AJ$5:AJ$104,$AM245)-求节点(节奏总纲!S$4:S$113,AJ$5:AJ$104,$AM244)</f>
        <v>9464651.8322234154</v>
      </c>
      <c r="AR245" s="4">
        <f>求节点(节奏总纲!T$4:T$113,AK$5:AK$104,$AM245)-求节点(节奏总纲!T$4:T$113,AK$5:AK$104,$AM244)</f>
        <v>32915262.985687733</v>
      </c>
    </row>
    <row r="246" spans="2:44" x14ac:dyDescent="0.15">
      <c r="B246" s="8">
        <v>242</v>
      </c>
      <c r="C246" s="8">
        <f>[1]服务器生态!W263</f>
        <v>79.852553892360135</v>
      </c>
      <c r="D246" s="8">
        <f>[1]服务器生态!X263</f>
        <v>78.735349341621841</v>
      </c>
      <c r="E246" s="8">
        <f>[1]服务器生态!Y263</f>
        <v>6.4271894554120159</v>
      </c>
      <c r="F246" s="8">
        <f>[1]服务器生态!Z263</f>
        <v>1.1434424215809373</v>
      </c>
      <c r="G246" s="8">
        <f>[1]服务器生态!AA263</f>
        <v>0.33084770152499982</v>
      </c>
      <c r="H246" s="8">
        <f>[1]服务器生态!AC263</f>
        <v>0.47962550249999997</v>
      </c>
      <c r="I246" s="8">
        <f>[1]服务器生态!AD263</f>
        <v>0.47291513735919999</v>
      </c>
      <c r="J246" s="8">
        <f>[1]服务器生态!AE263</f>
        <v>3.8604200140800002E-2</v>
      </c>
      <c r="K246" s="8">
        <f>[1]服务器生态!AF263</f>
        <v>6.8679600000000019E-3</v>
      </c>
      <c r="L246" s="8">
        <f>[1]服务器生态!AG263</f>
        <v>1.9871999999999997E-3</v>
      </c>
      <c r="M246" s="8">
        <f>[2]基础信息!$M245</f>
        <v>100</v>
      </c>
      <c r="N246" s="8">
        <f>[1]服务器生态!$P244</f>
        <v>1</v>
      </c>
      <c r="X246" s="8">
        <v>242</v>
      </c>
      <c r="Y246" s="4">
        <f>求节点(节奏总纲!P$4:P$113,R$5:R$104,$X246)-求节点(节奏总纲!P$4:P$113,R$5:R$104,$X245)</f>
        <v>19007685.253938198</v>
      </c>
      <c r="Z246" s="4">
        <f>求节点(节奏总纲!Q$4:Q$113,S$5:S$104,$X246)-求节点(节奏总纲!Q$4:Q$113,S$5:S$104,$X245)</f>
        <v>20831253.888572216</v>
      </c>
      <c r="AA246" s="4">
        <f>求节点(节奏总纲!R$4:R$113,T$5:T$104,$X246)-求节点(节奏总纲!R$4:R$113,T$5:T$104,$X245)</f>
        <v>25744847.799244404</v>
      </c>
      <c r="AB246" s="4">
        <f>求节点(节奏总纲!S$4:S$113,U$5:U$104,$X246)-求节点(节奏总纲!S$4:S$113,U$5:U$104,$X245)</f>
        <v>32416584.184699059</v>
      </c>
      <c r="AC246" s="4">
        <f>求节点(节奏总纲!T$4:T$113,V$5:V$104,$X246)-求节点(节奏总纲!T$4:T$113,V$5:V$104,$X245)</f>
        <v>112973616</v>
      </c>
      <c r="AM246" s="8">
        <v>242</v>
      </c>
      <c r="AN246" s="4">
        <f>求节点(节奏总纲!P$4:P$113,AG$5:AG$104,$AM246)-求节点(节奏总纲!P$4:P$113,AG$5:AG$104,$AM245)</f>
        <v>4156329.2588202953</v>
      </c>
      <c r="AO246" s="4">
        <f>求节点(节奏总纲!Q$4:Q$113,AH$5:AH$104,$AM246)-求节点(节奏总纲!Q$4:Q$113,AH$5:AH$104,$AM245)</f>
        <v>4729695.0729254484</v>
      </c>
      <c r="AP246" s="4">
        <f>求节点(节奏总纲!R$4:R$113,AI$5:AI$104,$AM246)-求节点(节奏总纲!R$4:R$113,AI$5:AI$104,$AM245)</f>
        <v>6548039.0954163074</v>
      </c>
      <c r="AQ246" s="4">
        <f>求节点(节奏总纲!S$4:S$113,AJ$5:AJ$104,$AM246)-求节点(节奏总纲!S$4:S$113,AJ$5:AJ$104,$AM245)</f>
        <v>9530135.4715788364</v>
      </c>
      <c r="AR246" s="4">
        <f>求节点(节奏总纲!T$4:T$113,AK$5:AK$104,$AM246)-求节点(节奏总纲!T$4:T$113,AK$5:AK$104,$AM245)</f>
        <v>35043505.074829102</v>
      </c>
    </row>
    <row r="247" spans="2:44" x14ac:dyDescent="0.15">
      <c r="B247" s="8">
        <v>243</v>
      </c>
      <c r="C247" s="8">
        <f>[1]服务器生态!W264</f>
        <v>79.381248768206262</v>
      </c>
      <c r="D247" s="8">
        <f>[1]服务器生态!X264</f>
        <v>78.270638173500984</v>
      </c>
      <c r="E247" s="8">
        <f>[1]服务器生态!Y264</f>
        <v>6.3892549476650657</v>
      </c>
      <c r="F247" s="8">
        <f>[1]服务器生态!Z264</f>
        <v>1.1366936045901563</v>
      </c>
      <c r="G247" s="8">
        <f>[1]服务器生态!AA264</f>
        <v>0.32889497478749991</v>
      </c>
      <c r="H247" s="8">
        <f>[1]服务器生态!AC264</f>
        <v>0.47962550249999997</v>
      </c>
      <c r="I247" s="8">
        <f>[1]服务器生态!AD264</f>
        <v>0.47291513735919999</v>
      </c>
      <c r="J247" s="8">
        <f>[1]服务器生态!AE264</f>
        <v>3.8604200140800002E-2</v>
      </c>
      <c r="K247" s="8">
        <f>[1]服务器生态!AF264</f>
        <v>6.8679600000000019E-3</v>
      </c>
      <c r="L247" s="8">
        <f>[1]服务器生态!AG264</f>
        <v>1.9871999999999997E-3</v>
      </c>
      <c r="M247" s="8">
        <f>[2]基础信息!$M246</f>
        <v>100</v>
      </c>
      <c r="N247" s="8">
        <f>[1]服务器生态!$P245</f>
        <v>1</v>
      </c>
      <c r="X247" s="8">
        <v>243</v>
      </c>
      <c r="Y247" s="4">
        <f>求节点(节奏总纲!P$4:P$113,R$5:R$104,$X247)-求节点(节奏总纲!P$4:P$113,R$5:R$104,$X246)</f>
        <v>19007685.253937721</v>
      </c>
      <c r="Z247" s="4">
        <f>求节点(节奏总纲!Q$4:Q$113,S$5:S$104,$X247)-求节点(节奏总纲!Q$4:Q$113,S$5:S$104,$X246)</f>
        <v>20831253.888572216</v>
      </c>
      <c r="AA247" s="4">
        <f>求节点(节奏总纲!R$4:R$113,T$5:T$104,$X247)-求节点(节奏总纲!R$4:R$113,T$5:T$104,$X246)</f>
        <v>25744847.799243927</v>
      </c>
      <c r="AB247" s="4">
        <f>求节点(节奏总纲!S$4:S$113,U$5:U$104,$X247)-求节点(节奏总纲!S$4:S$113,U$5:U$104,$X246)</f>
        <v>32416584.184699059</v>
      </c>
      <c r="AC247" s="4">
        <f>求节点(节奏总纲!T$4:T$113,V$5:V$104,$X247)-求节点(节奏总纲!T$4:T$113,V$5:V$104,$X246)</f>
        <v>112973616</v>
      </c>
      <c r="AM247" s="8">
        <v>243</v>
      </c>
      <c r="AN247" s="4">
        <f>求节点(节奏总纲!P$4:P$113,AG$5:AG$104,$AM247)-求节点(节奏总纲!P$4:P$113,AG$5:AG$104,$AM246)</f>
        <v>4156329.2588201761</v>
      </c>
      <c r="AO247" s="4">
        <f>求节点(节奏总纲!Q$4:Q$113,AH$5:AH$104,$AM247)-求节点(节奏总纲!Q$4:Q$113,AH$5:AH$104,$AM246)</f>
        <v>4729695.0729254484</v>
      </c>
      <c r="AP247" s="4">
        <f>求节点(节奏总纲!R$4:R$113,AI$5:AI$104,$AM247)-求节点(节奏总纲!R$4:R$113,AI$5:AI$104,$AM246)</f>
        <v>6548039.0954161882</v>
      </c>
      <c r="AQ247" s="4">
        <f>求节点(节奏总纲!S$4:S$113,AJ$5:AJ$104,$AM247)-求节点(节奏总纲!S$4:S$113,AJ$5:AJ$104,$AM246)</f>
        <v>9530135.4715788364</v>
      </c>
      <c r="AR247" s="4">
        <f>求节点(节奏总纲!T$4:T$113,AK$5:AK$104,$AM247)-求节点(节奏总纲!T$4:T$113,AK$5:AK$104,$AM246)</f>
        <v>35043505.074828625</v>
      </c>
    </row>
    <row r="248" spans="2:44" x14ac:dyDescent="0.15">
      <c r="B248" s="8">
        <v>244</v>
      </c>
      <c r="C248" s="8">
        <f>[1]服务器生态!W265</f>
        <v>78.909943644052362</v>
      </c>
      <c r="D248" s="8">
        <f>[1]服务器生态!X265</f>
        <v>77.805927005380113</v>
      </c>
      <c r="E248" s="8">
        <f>[1]服务器生态!Y265</f>
        <v>6.3513204399181138</v>
      </c>
      <c r="F248" s="8">
        <f>[1]服务器生态!Z265</f>
        <v>1.1299447875993751</v>
      </c>
      <c r="G248" s="8">
        <f>[1]服务器生态!AA265</f>
        <v>0.32694224804999988</v>
      </c>
      <c r="H248" s="8">
        <f>[1]服务器生态!AC265</f>
        <v>0.47962550249999997</v>
      </c>
      <c r="I248" s="8">
        <f>[1]服务器生态!AD265</f>
        <v>0.47291513735919999</v>
      </c>
      <c r="J248" s="8">
        <f>[1]服务器生态!AE265</f>
        <v>3.8604200140800002E-2</v>
      </c>
      <c r="K248" s="8">
        <f>[1]服务器生态!AF265</f>
        <v>6.8679600000000019E-3</v>
      </c>
      <c r="L248" s="8">
        <f>[1]服务器生态!AG265</f>
        <v>1.9871999999999997E-3</v>
      </c>
      <c r="M248" s="8">
        <f>[2]基础信息!$M247</f>
        <v>100</v>
      </c>
      <c r="N248" s="8">
        <f>[1]服务器生态!$P246</f>
        <v>1</v>
      </c>
      <c r="X248" s="8">
        <v>244</v>
      </c>
      <c r="Y248" s="4">
        <f>求节点(节奏总纲!P$4:P$113,R$5:R$104,$X248)-求节点(节奏总纲!P$4:P$113,R$5:R$104,$X247)</f>
        <v>19007685.253938198</v>
      </c>
      <c r="Z248" s="4">
        <f>求节点(节奏总纲!Q$4:Q$113,S$5:S$104,$X248)-求节点(节奏总纲!Q$4:Q$113,S$5:S$104,$X247)</f>
        <v>20831253.888572216</v>
      </c>
      <c r="AA248" s="4">
        <f>求节点(节奏总纲!R$4:R$113,T$5:T$104,$X248)-求节点(节奏总纲!R$4:R$113,T$5:T$104,$X247)</f>
        <v>25744847.799244404</v>
      </c>
      <c r="AB248" s="4">
        <f>求节点(节奏总纲!S$4:S$113,U$5:U$104,$X248)-求节点(节奏总纲!S$4:S$113,U$5:U$104,$X247)</f>
        <v>32416584.184699059</v>
      </c>
      <c r="AC248" s="4">
        <f>求节点(节奏总纲!T$4:T$113,V$5:V$104,$X248)-求节点(节奏总纲!T$4:T$113,V$5:V$104,$X247)</f>
        <v>112973616</v>
      </c>
      <c r="AM248" s="8">
        <v>244</v>
      </c>
      <c r="AN248" s="4">
        <f>求节点(节奏总纲!P$4:P$113,AG$5:AG$104,$AM248)-求节点(节奏总纲!P$4:P$113,AG$5:AG$104,$AM247)</f>
        <v>4156329.2588202953</v>
      </c>
      <c r="AO248" s="4">
        <f>求节点(节奏总纲!Q$4:Q$113,AH$5:AH$104,$AM248)-求节点(节奏总纲!Q$4:Q$113,AH$5:AH$104,$AM247)</f>
        <v>4729695.0729255676</v>
      </c>
      <c r="AP248" s="4">
        <f>求节点(节奏总纲!R$4:R$113,AI$5:AI$104,$AM248)-求节点(节奏总纲!R$4:R$113,AI$5:AI$104,$AM247)</f>
        <v>6548039.0954163074</v>
      </c>
      <c r="AQ248" s="4">
        <f>求节点(节奏总纲!S$4:S$113,AJ$5:AJ$104,$AM248)-求节点(节奏总纲!S$4:S$113,AJ$5:AJ$104,$AM247)</f>
        <v>9530135.4715788364</v>
      </c>
      <c r="AR248" s="4">
        <f>求节点(节奏总纲!T$4:T$113,AK$5:AK$104,$AM248)-求节点(节奏总纲!T$4:T$113,AK$5:AK$104,$AM247)</f>
        <v>35043505.074828625</v>
      </c>
    </row>
    <row r="249" spans="2:44" x14ac:dyDescent="0.15">
      <c r="B249" s="8">
        <v>245</v>
      </c>
      <c r="C249" s="8">
        <f>[1]服务器生态!W266</f>
        <v>78.438638519898461</v>
      </c>
      <c r="D249" s="8">
        <f>[1]服务器生态!X266</f>
        <v>77.341215837259227</v>
      </c>
      <c r="E249" s="8">
        <f>[1]服务器生态!Y266</f>
        <v>6.3133859321711627</v>
      </c>
      <c r="F249" s="8">
        <f>[1]服务器生态!Z266</f>
        <v>1.1231959706085937</v>
      </c>
      <c r="G249" s="8">
        <f>[1]服务器生态!AA266</f>
        <v>0.32498952131249986</v>
      </c>
      <c r="H249" s="8">
        <f>[1]服务器生态!AC266</f>
        <v>0.47962550249999997</v>
      </c>
      <c r="I249" s="8">
        <f>[1]服务器生态!AD266</f>
        <v>0.47291513735919999</v>
      </c>
      <c r="J249" s="8">
        <f>[1]服务器生态!AE266</f>
        <v>3.8604200140800002E-2</v>
      </c>
      <c r="K249" s="8">
        <f>[1]服务器生态!AF266</f>
        <v>6.8679600000000019E-3</v>
      </c>
      <c r="L249" s="8">
        <f>[1]服务器生态!AG266</f>
        <v>1.9871999999999997E-3</v>
      </c>
      <c r="M249" s="8">
        <f>[2]基础信息!$M248</f>
        <v>100</v>
      </c>
      <c r="N249" s="8">
        <f>[1]服务器生态!$P247</f>
        <v>1</v>
      </c>
      <c r="X249" s="8">
        <v>245</v>
      </c>
      <c r="Y249" s="4">
        <f>求节点(节奏总纲!P$4:P$113,R$5:R$104,$X249)-求节点(节奏总纲!P$4:P$113,R$5:R$104,$X248)</f>
        <v>19007685.253938198</v>
      </c>
      <c r="Z249" s="4">
        <f>求节点(节奏总纲!Q$4:Q$113,S$5:S$104,$X249)-求节点(节奏总纲!Q$4:Q$113,S$5:S$104,$X248)</f>
        <v>20831253.888572216</v>
      </c>
      <c r="AA249" s="4">
        <f>求节点(节奏总纲!R$4:R$113,T$5:T$104,$X249)-求节点(节奏总纲!R$4:R$113,T$5:T$104,$X248)</f>
        <v>25744847.799244404</v>
      </c>
      <c r="AB249" s="4">
        <f>求节点(节奏总纲!S$4:S$113,U$5:U$104,$X249)-求节点(节奏总纲!S$4:S$113,U$5:U$104,$X248)</f>
        <v>32416584.184699059</v>
      </c>
      <c r="AC249" s="4">
        <f>求节点(节奏总纲!T$4:T$113,V$5:V$104,$X249)-求节点(节奏总纲!T$4:T$113,V$5:V$104,$X248)</f>
        <v>112973616</v>
      </c>
      <c r="AM249" s="8">
        <v>245</v>
      </c>
      <c r="AN249" s="4">
        <f>求节点(节奏总纲!P$4:P$113,AG$5:AG$104,$AM249)-求节点(节奏总纲!P$4:P$113,AG$5:AG$104,$AM248)</f>
        <v>4156329.2588201761</v>
      </c>
      <c r="AO249" s="4">
        <f>求节点(节奏总纲!Q$4:Q$113,AH$5:AH$104,$AM249)-求节点(节奏总纲!Q$4:Q$113,AH$5:AH$104,$AM248)</f>
        <v>4729695.0729254484</v>
      </c>
      <c r="AP249" s="4">
        <f>求节点(节奏总纲!R$4:R$113,AI$5:AI$104,$AM249)-求节点(节奏总纲!R$4:R$113,AI$5:AI$104,$AM248)</f>
        <v>6548039.0954161882</v>
      </c>
      <c r="AQ249" s="4">
        <f>求节点(节奏总纲!S$4:S$113,AJ$5:AJ$104,$AM249)-求节点(节奏总纲!S$4:S$113,AJ$5:AJ$104,$AM248)</f>
        <v>9530135.4715788364</v>
      </c>
      <c r="AR249" s="4">
        <f>求节点(节奏总纲!T$4:T$113,AK$5:AK$104,$AM249)-求节点(节奏总纲!T$4:T$113,AK$5:AK$104,$AM248)</f>
        <v>35043505.074828625</v>
      </c>
    </row>
    <row r="250" spans="2:44" x14ac:dyDescent="0.15">
      <c r="B250" s="8">
        <v>246</v>
      </c>
      <c r="C250" s="8">
        <f>[1]服务器生态!W267</f>
        <v>77.967333395744561</v>
      </c>
      <c r="D250" s="8">
        <f>[1]服务器生态!X267</f>
        <v>76.876504669138356</v>
      </c>
      <c r="E250" s="8">
        <f>[1]服务器生态!Y267</f>
        <v>6.2754514244242108</v>
      </c>
      <c r="F250" s="8">
        <f>[1]服务器生态!Z267</f>
        <v>1.1164471536178124</v>
      </c>
      <c r="G250" s="8">
        <f>[1]服务器生态!AA267</f>
        <v>0.32303679457499984</v>
      </c>
      <c r="H250" s="8">
        <f>[1]服务器生态!AC267</f>
        <v>0.47962550249999997</v>
      </c>
      <c r="I250" s="8">
        <f>[1]服务器生态!AD267</f>
        <v>0.47291513735919999</v>
      </c>
      <c r="J250" s="8">
        <f>[1]服务器生态!AE267</f>
        <v>3.8604200140800002E-2</v>
      </c>
      <c r="K250" s="8">
        <f>[1]服务器生态!AF267</f>
        <v>6.8679600000000019E-3</v>
      </c>
      <c r="L250" s="8">
        <f>[1]服务器生态!AG267</f>
        <v>1.9871999999999997E-3</v>
      </c>
      <c r="M250" s="8">
        <f>[2]基础信息!$M249</f>
        <v>100</v>
      </c>
      <c r="N250" s="8">
        <f>[1]服务器生态!$P248</f>
        <v>1</v>
      </c>
      <c r="X250" s="8">
        <v>246</v>
      </c>
      <c r="Y250" s="4">
        <f>求节点(节奏总纲!P$4:P$113,R$5:R$104,$X250)-求节点(节奏总纲!P$4:P$113,R$5:R$104,$X249)</f>
        <v>19007685.253937721</v>
      </c>
      <c r="Z250" s="4">
        <f>求节点(节奏总纲!Q$4:Q$113,S$5:S$104,$X250)-求节点(节奏总纲!Q$4:Q$113,S$5:S$104,$X249)</f>
        <v>20831253.888572216</v>
      </c>
      <c r="AA250" s="4">
        <f>求节点(节奏总纲!R$4:R$113,T$5:T$104,$X250)-求节点(节奏总纲!R$4:R$113,T$5:T$104,$X249)</f>
        <v>25744847.799243927</v>
      </c>
      <c r="AB250" s="4">
        <f>求节点(节奏总纲!S$4:S$113,U$5:U$104,$X250)-求节点(节奏总纲!S$4:S$113,U$5:U$104,$X249)</f>
        <v>32416584.184699059</v>
      </c>
      <c r="AC250" s="4">
        <f>求节点(节奏总纲!T$4:T$113,V$5:V$104,$X250)-求节点(节奏总纲!T$4:T$113,V$5:V$104,$X249)</f>
        <v>112973616</v>
      </c>
      <c r="AM250" s="8">
        <v>246</v>
      </c>
      <c r="AN250" s="4">
        <f>求节点(节奏总纲!P$4:P$113,AG$5:AG$104,$AM250)-求节点(节奏总纲!P$4:P$113,AG$5:AG$104,$AM249)</f>
        <v>4156329.2588202953</v>
      </c>
      <c r="AO250" s="4">
        <f>求节点(节奏总纲!Q$4:Q$113,AH$5:AH$104,$AM250)-求节点(节奏总纲!Q$4:Q$113,AH$5:AH$104,$AM249)</f>
        <v>4729695.0729254484</v>
      </c>
      <c r="AP250" s="4">
        <f>求节点(节奏总纲!R$4:R$113,AI$5:AI$104,$AM250)-求节点(节奏总纲!R$4:R$113,AI$5:AI$104,$AM249)</f>
        <v>6548039.0954163074</v>
      </c>
      <c r="AQ250" s="4">
        <f>求节点(节奏总纲!S$4:S$113,AJ$5:AJ$104,$AM250)-求节点(节奏总纲!S$4:S$113,AJ$5:AJ$104,$AM249)</f>
        <v>9530135.4715788364</v>
      </c>
      <c r="AR250" s="4">
        <f>求节点(节奏总纲!T$4:T$113,AK$5:AK$104,$AM250)-求节点(节奏总纲!T$4:T$113,AK$5:AK$104,$AM249)</f>
        <v>35043505.074829102</v>
      </c>
    </row>
    <row r="251" spans="2:44" x14ac:dyDescent="0.15">
      <c r="B251" s="8">
        <v>247</v>
      </c>
      <c r="C251" s="8">
        <f>[1]服务器生态!W268</f>
        <v>77.49602827159066</v>
      </c>
      <c r="D251" s="8">
        <f>[1]服务器生态!X268</f>
        <v>76.411793501017485</v>
      </c>
      <c r="E251" s="8">
        <f>[1]服务器生态!Y268</f>
        <v>6.2375169166772597</v>
      </c>
      <c r="F251" s="8">
        <f>[1]服务器生态!Z268</f>
        <v>1.1096983366270312</v>
      </c>
      <c r="G251" s="8">
        <f>[1]服务器生态!AA268</f>
        <v>0.32108406783749988</v>
      </c>
      <c r="H251" s="8">
        <f>[1]服务器生态!AC268</f>
        <v>0.47962550249999997</v>
      </c>
      <c r="I251" s="8">
        <f>[1]服务器生态!AD268</f>
        <v>0.47291513735919999</v>
      </c>
      <c r="J251" s="8">
        <f>[1]服务器生态!AE268</f>
        <v>3.8604200140800002E-2</v>
      </c>
      <c r="K251" s="8">
        <f>[1]服务器生态!AF268</f>
        <v>6.8679600000000019E-3</v>
      </c>
      <c r="L251" s="8">
        <f>[1]服务器生态!AG268</f>
        <v>1.9871999999999997E-3</v>
      </c>
      <c r="M251" s="8">
        <f>[2]基础信息!$M250</f>
        <v>100</v>
      </c>
      <c r="N251" s="8">
        <f>[1]服务器生态!$P249</f>
        <v>1</v>
      </c>
      <c r="X251" s="8">
        <v>247</v>
      </c>
      <c r="Y251" s="4">
        <f>求节点(节奏总纲!P$4:P$113,R$5:R$104,$X251)-求节点(节奏总纲!P$4:P$113,R$5:R$104,$X250)</f>
        <v>19007685.253938198</v>
      </c>
      <c r="Z251" s="4">
        <f>求节点(节奏总纲!Q$4:Q$113,S$5:S$104,$X251)-求节点(节奏总纲!Q$4:Q$113,S$5:S$104,$X250)</f>
        <v>20831253.888572216</v>
      </c>
      <c r="AA251" s="4">
        <f>求节点(节奏总纲!R$4:R$113,T$5:T$104,$X251)-求节点(节奏总纲!R$4:R$113,T$5:T$104,$X250)</f>
        <v>25744847.799244881</v>
      </c>
      <c r="AB251" s="4">
        <f>求节点(节奏总纲!S$4:S$113,U$5:U$104,$X251)-求节点(节奏总纲!S$4:S$113,U$5:U$104,$X250)</f>
        <v>32416584.184699059</v>
      </c>
      <c r="AC251" s="4">
        <f>求节点(节奏总纲!T$4:T$113,V$5:V$104,$X251)-求节点(节奏总纲!T$4:T$113,V$5:V$104,$X250)</f>
        <v>112973615.99999809</v>
      </c>
      <c r="AM251" s="8">
        <v>247</v>
      </c>
      <c r="AN251" s="4">
        <f>求节点(节奏总纲!P$4:P$113,AG$5:AG$104,$AM251)-求节点(节奏总纲!P$4:P$113,AG$5:AG$104,$AM250)</f>
        <v>4156329.2588201761</v>
      </c>
      <c r="AO251" s="4">
        <f>求节点(节奏总纲!Q$4:Q$113,AH$5:AH$104,$AM251)-求节点(节奏总纲!Q$4:Q$113,AH$5:AH$104,$AM250)</f>
        <v>4729695.0729254484</v>
      </c>
      <c r="AP251" s="4">
        <f>求节点(节奏总纲!R$4:R$113,AI$5:AI$104,$AM251)-求节点(节奏总纲!R$4:R$113,AI$5:AI$104,$AM250)</f>
        <v>6548039.0954163074</v>
      </c>
      <c r="AQ251" s="4">
        <f>求节点(节奏总纲!S$4:S$113,AJ$5:AJ$104,$AM251)-求节点(节奏总纲!S$4:S$113,AJ$5:AJ$104,$AM250)</f>
        <v>9530135.4715788364</v>
      </c>
      <c r="AR251" s="4">
        <f>求节点(节奏总纲!T$4:T$113,AK$5:AK$104,$AM251)-求节点(节奏总纲!T$4:T$113,AK$5:AK$104,$AM250)</f>
        <v>35043505.074828625</v>
      </c>
    </row>
    <row r="252" spans="2:44" x14ac:dyDescent="0.15">
      <c r="B252" s="8">
        <v>248</v>
      </c>
      <c r="C252" s="8">
        <f>[1]服务器生态!W269</f>
        <v>77.02472314743676</v>
      </c>
      <c r="D252" s="8">
        <f>[1]服务器生态!X269</f>
        <v>75.947082332896613</v>
      </c>
      <c r="E252" s="8">
        <f>[1]服务器生态!Y269</f>
        <v>6.1995824089303087</v>
      </c>
      <c r="F252" s="8">
        <f>[1]服务器生态!Z269</f>
        <v>1.10294951963625</v>
      </c>
      <c r="G252" s="8">
        <f>[1]服务器生态!AA269</f>
        <v>0.31913134109999985</v>
      </c>
      <c r="H252" s="8">
        <f>[1]服务器生态!AC269</f>
        <v>0.47962550249999997</v>
      </c>
      <c r="I252" s="8">
        <f>[1]服务器生态!AD269</f>
        <v>0.47291513735919999</v>
      </c>
      <c r="J252" s="8">
        <f>[1]服务器生态!AE269</f>
        <v>3.8604200140800002E-2</v>
      </c>
      <c r="K252" s="8">
        <f>[1]服务器生态!AF269</f>
        <v>6.8679600000000019E-3</v>
      </c>
      <c r="L252" s="8">
        <f>[1]服务器生态!AG269</f>
        <v>1.9871999999999997E-3</v>
      </c>
      <c r="M252" s="8">
        <f>[2]基础信息!$M251</f>
        <v>100</v>
      </c>
      <c r="N252" s="8">
        <f>[1]服务器生态!$P250</f>
        <v>1</v>
      </c>
      <c r="X252" s="8">
        <v>248</v>
      </c>
      <c r="Y252" s="4">
        <f>求节点(节奏总纲!P$4:P$113,R$5:R$104,$X252)-求节点(节奏总纲!P$4:P$113,R$5:R$104,$X251)</f>
        <v>19007685.253938198</v>
      </c>
      <c r="Z252" s="4">
        <f>求节点(节奏总纲!Q$4:Q$113,S$5:S$104,$X252)-求节点(节奏总纲!Q$4:Q$113,S$5:S$104,$X251)</f>
        <v>20831253.888572216</v>
      </c>
      <c r="AA252" s="4">
        <f>求节点(节奏总纲!R$4:R$113,T$5:T$104,$X252)-求节点(节奏总纲!R$4:R$113,T$5:T$104,$X251)</f>
        <v>25744847.799243927</v>
      </c>
      <c r="AB252" s="4">
        <f>求节点(节奏总纲!S$4:S$113,U$5:U$104,$X252)-求节点(节奏总纲!S$4:S$113,U$5:U$104,$X251)</f>
        <v>32416584.184699059</v>
      </c>
      <c r="AC252" s="4">
        <f>求节点(节奏总纲!T$4:T$113,V$5:V$104,$X252)-求节点(节奏总纲!T$4:T$113,V$5:V$104,$X251)</f>
        <v>112973616</v>
      </c>
      <c r="AM252" s="8">
        <v>248</v>
      </c>
      <c r="AN252" s="4">
        <f>求节点(节奏总纲!P$4:P$113,AG$5:AG$104,$AM252)-求节点(节奏总纲!P$4:P$113,AG$5:AG$104,$AM251)</f>
        <v>4156329.2588202953</v>
      </c>
      <c r="AO252" s="4">
        <f>求节点(节奏总纲!Q$4:Q$113,AH$5:AH$104,$AM252)-求节点(节奏总纲!Q$4:Q$113,AH$5:AH$104,$AM251)</f>
        <v>4729695.0729255676</v>
      </c>
      <c r="AP252" s="4">
        <f>求节点(节奏总纲!R$4:R$113,AI$5:AI$104,$AM252)-求节点(节奏总纲!R$4:R$113,AI$5:AI$104,$AM251)</f>
        <v>6548039.0954161882</v>
      </c>
      <c r="AQ252" s="4">
        <f>求节点(节奏总纲!S$4:S$113,AJ$5:AJ$104,$AM252)-求节点(节奏总纲!S$4:S$113,AJ$5:AJ$104,$AM251)</f>
        <v>9530135.4715788364</v>
      </c>
      <c r="AR252" s="4">
        <f>求节点(节奏总纲!T$4:T$113,AK$5:AK$104,$AM252)-求节点(节奏总纲!T$4:T$113,AK$5:AK$104,$AM251)</f>
        <v>35043505.074828625</v>
      </c>
    </row>
    <row r="253" spans="2:44" x14ac:dyDescent="0.15">
      <c r="B253" s="8">
        <v>249</v>
      </c>
      <c r="C253" s="8">
        <f>[1]服务器生态!W270</f>
        <v>76.553418023282873</v>
      </c>
      <c r="D253" s="8">
        <f>[1]服务器生态!X270</f>
        <v>75.482371164775756</v>
      </c>
      <c r="E253" s="8">
        <f>[1]服务器生态!Y270</f>
        <v>6.1616479011833585</v>
      </c>
      <c r="F253" s="8">
        <f>[1]服务器生态!Z270</f>
        <v>1.0962007026454688</v>
      </c>
      <c r="G253" s="8">
        <f>[1]服务器生态!AA270</f>
        <v>0.31717861436249989</v>
      </c>
      <c r="H253" s="8">
        <f>[1]服务器生态!AC270</f>
        <v>0.47962550249999997</v>
      </c>
      <c r="I253" s="8">
        <f>[1]服务器生态!AD270</f>
        <v>0.47291513735919999</v>
      </c>
      <c r="J253" s="8">
        <f>[1]服务器生态!AE270</f>
        <v>3.8604200140800002E-2</v>
      </c>
      <c r="K253" s="8">
        <f>[1]服务器生态!AF270</f>
        <v>6.8679600000000019E-3</v>
      </c>
      <c r="L253" s="8">
        <f>[1]服务器生态!AG270</f>
        <v>1.9871999999999997E-3</v>
      </c>
      <c r="M253" s="8">
        <f>[2]基础信息!$M252</f>
        <v>100</v>
      </c>
      <c r="N253" s="8">
        <f>[1]服务器生态!$P251</f>
        <v>1</v>
      </c>
      <c r="X253" s="8">
        <v>249</v>
      </c>
      <c r="Y253" s="4">
        <f>求节点(节奏总纲!P$4:P$113,R$5:R$104,$X253)-求节点(节奏总纲!P$4:P$113,R$5:R$104,$X252)</f>
        <v>19007685.253938198</v>
      </c>
      <c r="Z253" s="4">
        <f>求节点(节奏总纲!Q$4:Q$113,S$5:S$104,$X253)-求节点(节奏总纲!Q$4:Q$113,S$5:S$104,$X252)</f>
        <v>20831253.888572216</v>
      </c>
      <c r="AA253" s="4">
        <f>求节点(节奏总纲!R$4:R$113,T$5:T$104,$X253)-求节点(节奏总纲!R$4:R$113,T$5:T$104,$X252)</f>
        <v>25744847.799243927</v>
      </c>
      <c r="AB253" s="4">
        <f>求节点(节奏总纲!S$4:S$113,U$5:U$104,$X253)-求节点(节奏总纲!S$4:S$113,U$5:U$104,$X252)</f>
        <v>32416584.184699059</v>
      </c>
      <c r="AC253" s="4">
        <f>求节点(节奏总纲!T$4:T$113,V$5:V$104,$X253)-求节点(节奏总纲!T$4:T$113,V$5:V$104,$X252)</f>
        <v>112973616</v>
      </c>
      <c r="AM253" s="8">
        <v>249</v>
      </c>
      <c r="AN253" s="4">
        <f>求节点(节奏总纲!P$4:P$113,AG$5:AG$104,$AM253)-求节点(节奏总纲!P$4:P$113,AG$5:AG$104,$AM252)</f>
        <v>4156329.2588202953</v>
      </c>
      <c r="AO253" s="4">
        <f>求节点(节奏总纲!Q$4:Q$113,AH$5:AH$104,$AM253)-求节点(节奏总纲!Q$4:Q$113,AH$5:AH$104,$AM252)</f>
        <v>4729695.0729254484</v>
      </c>
      <c r="AP253" s="4">
        <f>求节点(节奏总纲!R$4:R$113,AI$5:AI$104,$AM253)-求节点(节奏总纲!R$4:R$113,AI$5:AI$104,$AM252)</f>
        <v>6548039.0954161882</v>
      </c>
      <c r="AQ253" s="4">
        <f>求节点(节奏总纲!S$4:S$113,AJ$5:AJ$104,$AM253)-求节点(节奏总纲!S$4:S$113,AJ$5:AJ$104,$AM252)</f>
        <v>9530135.4715790749</v>
      </c>
      <c r="AR253" s="4">
        <f>求节点(节奏总纲!T$4:T$113,AK$5:AK$104,$AM253)-求节点(节奏总纲!T$4:T$113,AK$5:AK$104,$AM252)</f>
        <v>35043505.074829102</v>
      </c>
    </row>
    <row r="254" spans="2:44" x14ac:dyDescent="0.15">
      <c r="B254" s="8">
        <v>250</v>
      </c>
      <c r="C254" s="8">
        <f>[1]服务器生态!W271</f>
        <v>76.082112899128973</v>
      </c>
      <c r="D254" s="8">
        <f>[1]服务器生态!X271</f>
        <v>75.017659996654871</v>
      </c>
      <c r="E254" s="8">
        <f>[1]服务器生态!Y271</f>
        <v>6.1237133934364056</v>
      </c>
      <c r="F254" s="8">
        <f>[1]服务器生态!Z271</f>
        <v>1.0894518856546873</v>
      </c>
      <c r="G254" s="8">
        <f>[1]服务器生态!AA271</f>
        <v>0.31522588762499981</v>
      </c>
      <c r="H254" s="8">
        <f>[1]服务器生态!AC271</f>
        <v>0.47962550249999997</v>
      </c>
      <c r="I254" s="8">
        <f>[1]服务器生态!AD271</f>
        <v>0.47291513735919999</v>
      </c>
      <c r="J254" s="8">
        <f>[1]服务器生态!AE271</f>
        <v>3.8604200140800002E-2</v>
      </c>
      <c r="K254" s="8">
        <f>[1]服务器生态!AF271</f>
        <v>6.8679600000000019E-3</v>
      </c>
      <c r="L254" s="8">
        <f>[1]服务器生态!AG271</f>
        <v>1.9871999999999997E-3</v>
      </c>
      <c r="M254" s="8">
        <f>[2]基础信息!$M253</f>
        <v>100</v>
      </c>
      <c r="N254" s="8">
        <f>[1]服务器生态!$P252</f>
        <v>1</v>
      </c>
      <c r="X254" s="8">
        <v>250</v>
      </c>
      <c r="Y254" s="4">
        <f>求节点(节奏总纲!P$4:P$113,R$5:R$104,$X254)-求节点(节奏总纲!P$4:P$113,R$5:R$104,$X253)</f>
        <v>19007685.253937721</v>
      </c>
      <c r="Z254" s="4">
        <f>求节点(节奏总纲!Q$4:Q$113,S$5:S$104,$X254)-求节点(节奏总纲!Q$4:Q$113,S$5:S$104,$X253)</f>
        <v>20831253.888572216</v>
      </c>
      <c r="AA254" s="4">
        <f>求节点(节奏总纲!R$4:R$113,T$5:T$104,$X254)-求节点(节奏总纲!R$4:R$113,T$5:T$104,$X253)</f>
        <v>25744847.799244881</v>
      </c>
      <c r="AB254" s="4">
        <f>求节点(节奏总纲!S$4:S$113,U$5:U$104,$X254)-求节点(节奏总纲!S$4:S$113,U$5:U$104,$X253)</f>
        <v>32416584.184698105</v>
      </c>
      <c r="AC254" s="4">
        <f>求节点(节奏总纲!T$4:T$113,V$5:V$104,$X254)-求节点(节奏总纲!T$4:T$113,V$5:V$104,$X253)</f>
        <v>112973616</v>
      </c>
      <c r="AM254" s="8">
        <v>250</v>
      </c>
      <c r="AN254" s="4">
        <f>求节点(节奏总纲!P$4:P$113,AG$5:AG$104,$AM254)-求节点(节奏总纲!P$4:P$113,AG$5:AG$104,$AM253)</f>
        <v>4156329.2588201761</v>
      </c>
      <c r="AO254" s="4">
        <f>求节点(节奏总纲!Q$4:Q$113,AH$5:AH$104,$AM254)-求节点(节奏总纲!Q$4:Q$113,AH$5:AH$104,$AM253)</f>
        <v>4729695.0729254484</v>
      </c>
      <c r="AP254" s="4">
        <f>求节点(节奏总纲!R$4:R$113,AI$5:AI$104,$AM254)-求节点(节奏总纲!R$4:R$113,AI$5:AI$104,$AM253)</f>
        <v>6548039.0954163074</v>
      </c>
      <c r="AQ254" s="4">
        <f>求节点(节奏总纲!S$4:S$113,AJ$5:AJ$104,$AM254)-求节点(节奏总纲!S$4:S$113,AJ$5:AJ$104,$AM253)</f>
        <v>9530135.4715788364</v>
      </c>
      <c r="AR254" s="4">
        <f>求节点(节奏总纲!T$4:T$113,AK$5:AK$104,$AM254)-求节点(节奏总纲!T$4:T$113,AK$5:AK$104,$AM253)</f>
        <v>35043505.074828625</v>
      </c>
    </row>
    <row r="255" spans="2:44" x14ac:dyDescent="0.15">
      <c r="B255" s="8">
        <v>251</v>
      </c>
      <c r="C255" s="8">
        <f>[1]服务器生态!W272</f>
        <v>75.610807774975086</v>
      </c>
      <c r="D255" s="8">
        <f>[1]服务器生态!X272</f>
        <v>74.552948828534014</v>
      </c>
      <c r="E255" s="8">
        <f>[1]服务器生态!Y272</f>
        <v>6.0857788856894555</v>
      </c>
      <c r="F255" s="8">
        <f>[1]服务器生态!Z272</f>
        <v>1.0827030686639063</v>
      </c>
      <c r="G255" s="8">
        <f>[1]服务器生态!AA272</f>
        <v>0.3132731608874999</v>
      </c>
      <c r="H255" s="8">
        <f>[1]服务器生态!AC272</f>
        <v>0.47962550249999997</v>
      </c>
      <c r="I255" s="8">
        <f>[1]服务器生态!AD272</f>
        <v>0.47291513735919999</v>
      </c>
      <c r="J255" s="8">
        <f>[1]服务器生态!AE272</f>
        <v>3.8604200140800002E-2</v>
      </c>
      <c r="K255" s="8">
        <f>[1]服务器生态!AF272</f>
        <v>6.8679600000000019E-3</v>
      </c>
      <c r="L255" s="8">
        <f>[1]服务器生态!AG272</f>
        <v>1.9871999999999997E-3</v>
      </c>
      <c r="M255" s="8">
        <f>[2]基础信息!$M254</f>
        <v>100</v>
      </c>
      <c r="N255" s="8">
        <f>[1]服务器生态!$P253</f>
        <v>1</v>
      </c>
      <c r="X255" s="8">
        <v>251</v>
      </c>
      <c r="Y255" s="4">
        <f>求节点(节奏总纲!P$4:P$113,R$5:R$104,$X255)-求节点(节奏总纲!P$4:P$113,R$5:R$104,$X254)</f>
        <v>19007685.253938198</v>
      </c>
      <c r="Z255" s="4">
        <f>求节点(节奏总纲!Q$4:Q$113,S$5:S$104,$X255)-求节点(节奏总纲!Q$4:Q$113,S$5:S$104,$X254)</f>
        <v>20831253.888572216</v>
      </c>
      <c r="AA255" s="4">
        <f>求节点(节奏总纲!R$4:R$113,T$5:T$104,$X255)-求节点(节奏总纲!R$4:R$113,T$5:T$104,$X254)</f>
        <v>25744847.799243927</v>
      </c>
      <c r="AB255" s="4">
        <f>求节点(节奏总纲!S$4:S$113,U$5:U$104,$X255)-求节点(节奏总纲!S$4:S$113,U$5:U$104,$X254)</f>
        <v>32416584.184699059</v>
      </c>
      <c r="AC255" s="4">
        <f>求节点(节奏总纲!T$4:T$113,V$5:V$104,$X255)-求节点(节奏总纲!T$4:T$113,V$5:V$104,$X254)</f>
        <v>112973616</v>
      </c>
      <c r="AM255" s="8">
        <v>251</v>
      </c>
      <c r="AN255" s="4">
        <f>求节点(节奏总纲!P$4:P$113,AG$5:AG$104,$AM255)-求节点(节奏总纲!P$4:P$113,AG$5:AG$104,$AM254)</f>
        <v>4156329.2588202953</v>
      </c>
      <c r="AO255" s="4">
        <f>求节点(节奏总纲!Q$4:Q$113,AH$5:AH$104,$AM255)-求节点(节奏总纲!Q$4:Q$113,AH$5:AH$104,$AM254)</f>
        <v>4729695.0729255676</v>
      </c>
      <c r="AP255" s="4">
        <f>求节点(节奏总纲!R$4:R$113,AI$5:AI$104,$AM255)-求节点(节奏总纲!R$4:R$113,AI$5:AI$104,$AM254)</f>
        <v>6548039.0954163074</v>
      </c>
      <c r="AQ255" s="4">
        <f>求节点(节奏总纲!S$4:S$113,AJ$5:AJ$104,$AM255)-求节点(节奏总纲!S$4:S$113,AJ$5:AJ$104,$AM254)</f>
        <v>9530135.4715788364</v>
      </c>
      <c r="AR255" s="4">
        <f>求节点(节奏总纲!T$4:T$113,AK$5:AK$104,$AM255)-求节点(节奏总纲!T$4:T$113,AK$5:AK$104,$AM254)</f>
        <v>35043505.074828625</v>
      </c>
    </row>
    <row r="256" spans="2:44" x14ac:dyDescent="0.15">
      <c r="B256" s="8">
        <v>252</v>
      </c>
      <c r="C256" s="8">
        <f>[1]服务器生态!W273</f>
        <v>75.139502650821186</v>
      </c>
      <c r="D256" s="8">
        <f>[1]服务器生态!X273</f>
        <v>74.088237660413128</v>
      </c>
      <c r="E256" s="8">
        <f>[1]服务器生态!Y273</f>
        <v>6.0478443779425044</v>
      </c>
      <c r="F256" s="8">
        <f>[1]服务器生态!Z273</f>
        <v>1.0759542516731251</v>
      </c>
      <c r="G256" s="8">
        <f>[1]服务器生态!AA273</f>
        <v>0.31132043414999988</v>
      </c>
      <c r="H256" s="8">
        <f>[1]服务器生态!AC273</f>
        <v>0.47962550249999997</v>
      </c>
      <c r="I256" s="8">
        <f>[1]服务器生态!AD273</f>
        <v>0.47291513735919999</v>
      </c>
      <c r="J256" s="8">
        <f>[1]服务器生态!AE273</f>
        <v>3.8604200140800002E-2</v>
      </c>
      <c r="K256" s="8">
        <f>[1]服务器生态!AF273</f>
        <v>6.8679600000000019E-3</v>
      </c>
      <c r="L256" s="8">
        <f>[1]服务器生态!AG273</f>
        <v>1.9871999999999997E-3</v>
      </c>
      <c r="M256" s="8">
        <f>[2]基础信息!$M255</f>
        <v>100</v>
      </c>
      <c r="N256" s="8">
        <f>[1]服务器生态!$P254</f>
        <v>1</v>
      </c>
      <c r="X256" s="8">
        <v>252</v>
      </c>
      <c r="Y256" s="4">
        <f>求节点(节奏总纲!P$4:P$113,R$5:R$104,$X256)-求节点(节奏总纲!P$4:P$113,R$5:R$104,$X255)</f>
        <v>19007685.253938198</v>
      </c>
      <c r="Z256" s="4">
        <f>求节点(节奏总纲!Q$4:Q$113,S$5:S$104,$X256)-求节点(节奏总纲!Q$4:Q$113,S$5:S$104,$X255)</f>
        <v>20831253.888572216</v>
      </c>
      <c r="AA256" s="4">
        <f>求节点(节奏总纲!R$4:R$113,T$5:T$104,$X256)-求节点(节奏总纲!R$4:R$113,T$5:T$104,$X255)</f>
        <v>25744847.799243927</v>
      </c>
      <c r="AB256" s="4">
        <f>求节点(节奏总纲!S$4:S$113,U$5:U$104,$X256)-求节点(节奏总纲!S$4:S$113,U$5:U$104,$X255)</f>
        <v>32416584.184699059</v>
      </c>
      <c r="AC256" s="4">
        <f>求节点(节奏总纲!T$4:T$113,V$5:V$104,$X256)-求节点(节奏总纲!T$4:T$113,V$5:V$104,$X255)</f>
        <v>112973616</v>
      </c>
      <c r="AM256" s="8">
        <v>252</v>
      </c>
      <c r="AN256" s="4">
        <f>求节点(节奏总纲!P$4:P$113,AG$5:AG$104,$AM256)-求节点(节奏总纲!P$4:P$113,AG$5:AG$104,$AM255)</f>
        <v>4156329.2588201761</v>
      </c>
      <c r="AO256" s="4">
        <f>求节点(节奏总纲!Q$4:Q$113,AH$5:AH$104,$AM256)-求节点(节奏总纲!Q$4:Q$113,AH$5:AH$104,$AM255)</f>
        <v>4729695.0729254484</v>
      </c>
      <c r="AP256" s="4">
        <f>求节点(节奏总纲!R$4:R$113,AI$5:AI$104,$AM256)-求节点(节奏总纲!R$4:R$113,AI$5:AI$104,$AM255)</f>
        <v>6548039.0954161882</v>
      </c>
      <c r="AQ256" s="4">
        <f>求节点(节奏总纲!S$4:S$113,AJ$5:AJ$104,$AM256)-求节点(节奏总纲!S$4:S$113,AJ$5:AJ$104,$AM255)</f>
        <v>9530135.4715788364</v>
      </c>
      <c r="AR256" s="4">
        <f>求节点(节奏总纲!T$4:T$113,AK$5:AK$104,$AM256)-求节点(节奏总纲!T$4:T$113,AK$5:AK$104,$AM255)</f>
        <v>35043505.074828625</v>
      </c>
    </row>
    <row r="257" spans="2:44" x14ac:dyDescent="0.15">
      <c r="B257" s="8">
        <v>253</v>
      </c>
      <c r="C257" s="8">
        <f>[1]服务器生态!W274</f>
        <v>74.668197526667285</v>
      </c>
      <c r="D257" s="8">
        <f>[1]服务器生态!X274</f>
        <v>73.623526492292257</v>
      </c>
      <c r="E257" s="8">
        <f>[1]服务器生态!Y274</f>
        <v>6.0099098701955525</v>
      </c>
      <c r="F257" s="8">
        <f>[1]服务器生态!Z274</f>
        <v>1.0692054346823436</v>
      </c>
      <c r="G257" s="8">
        <f>[1]服务器生态!AA274</f>
        <v>0.30936770741249986</v>
      </c>
      <c r="H257" s="8">
        <f>[1]服务器生态!AC274</f>
        <v>0.47962550249999997</v>
      </c>
      <c r="I257" s="8">
        <f>[1]服务器生态!AD274</f>
        <v>0.47291513735919999</v>
      </c>
      <c r="J257" s="8">
        <f>[1]服务器生态!AE274</f>
        <v>3.8604200140800002E-2</v>
      </c>
      <c r="K257" s="8">
        <f>[1]服务器生态!AF274</f>
        <v>6.8679600000000019E-3</v>
      </c>
      <c r="L257" s="8">
        <f>[1]服务器生态!AG274</f>
        <v>1.9871999999999997E-3</v>
      </c>
      <c r="M257" s="8">
        <f>[2]基础信息!$M256</f>
        <v>100</v>
      </c>
      <c r="N257" s="8">
        <f>[1]服务器生态!$P255</f>
        <v>1</v>
      </c>
      <c r="X257" s="8">
        <v>253</v>
      </c>
      <c r="Y257" s="4">
        <f>求节点(节奏总纲!P$4:P$113,R$5:R$104,$X257)-求节点(节奏总纲!P$4:P$113,R$5:R$104,$X256)</f>
        <v>19007685.253938198</v>
      </c>
      <c r="Z257" s="4">
        <f>求节点(节奏总纲!Q$4:Q$113,S$5:S$104,$X257)-求节点(节奏总纲!Q$4:Q$113,S$5:S$104,$X256)</f>
        <v>20831253.888572693</v>
      </c>
      <c r="AA257" s="4">
        <f>求节点(节奏总纲!R$4:R$113,T$5:T$104,$X257)-求节点(节奏总纲!R$4:R$113,T$5:T$104,$X256)</f>
        <v>25744847.799244881</v>
      </c>
      <c r="AB257" s="4">
        <f>求节点(节奏总纲!S$4:S$113,U$5:U$104,$X257)-求节点(节奏总纲!S$4:S$113,U$5:U$104,$X256)</f>
        <v>32416584.184699059</v>
      </c>
      <c r="AC257" s="4">
        <f>求节点(节奏总纲!T$4:T$113,V$5:V$104,$X257)-求节点(节奏总纲!T$4:T$113,V$5:V$104,$X256)</f>
        <v>112973616</v>
      </c>
      <c r="AM257" s="8">
        <v>253</v>
      </c>
      <c r="AN257" s="4">
        <f>求节点(节奏总纲!P$4:P$113,AG$5:AG$104,$AM257)-求节点(节奏总纲!P$4:P$113,AG$5:AG$104,$AM256)</f>
        <v>4156329.2588202953</v>
      </c>
      <c r="AO257" s="4">
        <f>求节点(节奏总纲!Q$4:Q$113,AH$5:AH$104,$AM257)-求节点(节奏总纲!Q$4:Q$113,AH$5:AH$104,$AM256)</f>
        <v>4729695.0729254484</v>
      </c>
      <c r="AP257" s="4">
        <f>求节点(节奏总纲!R$4:R$113,AI$5:AI$104,$AM257)-求节点(节奏总纲!R$4:R$113,AI$5:AI$104,$AM256)</f>
        <v>6548039.0954163074</v>
      </c>
      <c r="AQ257" s="4">
        <f>求节点(节奏总纲!S$4:S$113,AJ$5:AJ$104,$AM257)-求节点(节奏总纲!S$4:S$113,AJ$5:AJ$104,$AM256)</f>
        <v>9530135.4715788364</v>
      </c>
      <c r="AR257" s="4">
        <f>求节点(节奏总纲!T$4:T$113,AK$5:AK$104,$AM257)-求节点(节奏总纲!T$4:T$113,AK$5:AK$104,$AM256)</f>
        <v>35043505.074829102</v>
      </c>
    </row>
    <row r="258" spans="2:44" x14ac:dyDescent="0.15">
      <c r="B258" s="8">
        <v>254</v>
      </c>
      <c r="C258" s="8">
        <f>[1]服务器生态!W275</f>
        <v>74.196892402513384</v>
      </c>
      <c r="D258" s="8">
        <f>[1]服务器生态!X275</f>
        <v>73.158815324171385</v>
      </c>
      <c r="E258" s="8">
        <f>[1]服务器生态!Y275</f>
        <v>5.9719753624486014</v>
      </c>
      <c r="F258" s="8">
        <f>[1]服务器生态!Z275</f>
        <v>1.0624566176915624</v>
      </c>
      <c r="G258" s="8">
        <f>[1]服务器生态!AA275</f>
        <v>0.30741498067499984</v>
      </c>
      <c r="H258" s="8">
        <f>[1]服务器生态!AC275</f>
        <v>0.47962550249999997</v>
      </c>
      <c r="I258" s="8">
        <f>[1]服务器生态!AD275</f>
        <v>0.47291513735919999</v>
      </c>
      <c r="J258" s="8">
        <f>[1]服务器生态!AE275</f>
        <v>3.8604200140800002E-2</v>
      </c>
      <c r="K258" s="8">
        <f>[1]服务器生态!AF275</f>
        <v>6.8679600000000019E-3</v>
      </c>
      <c r="L258" s="8">
        <f>[1]服务器生态!AG275</f>
        <v>1.9871999999999997E-3</v>
      </c>
      <c r="M258" s="8">
        <f>[2]基础信息!$M257</f>
        <v>100</v>
      </c>
      <c r="N258" s="8">
        <f>[1]服务器生态!$P256</f>
        <v>1</v>
      </c>
      <c r="X258" s="8">
        <v>254</v>
      </c>
      <c r="Y258" s="4">
        <f>求节点(节奏总纲!P$4:P$113,R$5:R$104,$X258)-求节点(节奏总纲!P$4:P$113,R$5:R$104,$X257)</f>
        <v>19007685.253937721</v>
      </c>
      <c r="Z258" s="4">
        <f>求节点(节奏总纲!Q$4:Q$113,S$5:S$104,$X258)-求节点(节奏总纲!Q$4:Q$113,S$5:S$104,$X257)</f>
        <v>21216297.200129509</v>
      </c>
      <c r="AA258" s="4">
        <f>求节点(节奏总纲!R$4:R$113,T$5:T$104,$X258)-求节点(节奏总纲!R$4:R$113,T$5:T$104,$X257)</f>
        <v>25790329.10249424</v>
      </c>
      <c r="AB258" s="4">
        <f>求节点(节奏总纲!S$4:S$113,U$5:U$104,$X258)-求节点(节奏总纲!S$4:S$113,U$5:U$104,$X257)</f>
        <v>32416584.184699059</v>
      </c>
      <c r="AC258" s="4">
        <f>求节点(节奏总纲!T$4:T$113,V$5:V$104,$X258)-求节点(节奏总纲!T$4:T$113,V$5:V$104,$X257)</f>
        <v>112973616</v>
      </c>
      <c r="AM258" s="8">
        <v>254</v>
      </c>
      <c r="AN258" s="4">
        <f>求节点(节奏总纲!P$4:P$113,AG$5:AG$104,$AM258)-求节点(节奏总纲!P$4:P$113,AG$5:AG$104,$AM257)</f>
        <v>4156329.2588201761</v>
      </c>
      <c r="AO258" s="4">
        <f>求节点(节奏总纲!Q$4:Q$113,AH$5:AH$104,$AM258)-求节点(节奏总纲!Q$4:Q$113,AH$5:AH$104,$AM257)</f>
        <v>4856081.0972040892</v>
      </c>
      <c r="AP258" s="4">
        <f>求节点(节奏总纲!R$4:R$113,AI$5:AI$104,$AM258)-求节点(节奏总纲!R$4:R$113,AI$5:AI$104,$AM257)</f>
        <v>6567975.9074704647</v>
      </c>
      <c r="AQ258" s="4">
        <f>求节点(节奏总纲!S$4:S$113,AJ$5:AJ$104,$AM258)-求节点(节奏总纲!S$4:S$113,AJ$5:AJ$104,$AM257)</f>
        <v>9530135.4715788364</v>
      </c>
      <c r="AR258" s="4">
        <f>求节点(节奏总纲!T$4:T$113,AK$5:AK$104,$AM258)-求节点(节奏总纲!T$4:T$113,AK$5:AK$104,$AM257)</f>
        <v>35043505.074828625</v>
      </c>
    </row>
    <row r="259" spans="2:44" x14ac:dyDescent="0.15">
      <c r="B259" s="8">
        <v>255</v>
      </c>
      <c r="C259" s="8">
        <f>[1]服务器生态!W276</f>
        <v>73.725587278359484</v>
      </c>
      <c r="D259" s="8">
        <f>[1]服务器生态!X276</f>
        <v>72.694104156050514</v>
      </c>
      <c r="E259" s="8">
        <f>[1]服务器生态!Y276</f>
        <v>5.9340408547016503</v>
      </c>
      <c r="F259" s="8">
        <f>[1]服务器生态!Z276</f>
        <v>1.0557078007007812</v>
      </c>
      <c r="G259" s="8">
        <f>[1]服务器生态!AA276</f>
        <v>0.30546225393749982</v>
      </c>
      <c r="H259" s="8">
        <f>[1]服务器生态!AC276</f>
        <v>0.47962550249999997</v>
      </c>
      <c r="I259" s="8">
        <f>[1]服务器生态!AD276</f>
        <v>0.47291513735919999</v>
      </c>
      <c r="J259" s="8">
        <f>[1]服务器生态!AE276</f>
        <v>3.8604200140800002E-2</v>
      </c>
      <c r="K259" s="8">
        <f>[1]服务器生态!AF276</f>
        <v>6.8679600000000019E-3</v>
      </c>
      <c r="L259" s="8">
        <f>[1]服务器生态!AG276</f>
        <v>1.9871999999999997E-3</v>
      </c>
      <c r="M259" s="8">
        <f>[2]基础信息!$M258</f>
        <v>100</v>
      </c>
      <c r="N259" s="8">
        <f>[1]服务器生态!$P257</f>
        <v>1</v>
      </c>
      <c r="X259" s="8">
        <v>255</v>
      </c>
      <c r="Y259" s="4">
        <f>求节点(节奏总纲!P$4:P$113,R$5:R$104,$X259)-求节点(节奏总纲!P$4:P$113,R$5:R$104,$X258)</f>
        <v>19007685.253938198</v>
      </c>
      <c r="Z259" s="4">
        <f>求节点(节奏总纲!Q$4:Q$113,S$5:S$104,$X259)-求节点(节奏总纲!Q$4:Q$113,S$5:S$104,$X258)</f>
        <v>21284824.239778519</v>
      </c>
      <c r="AA259" s="4">
        <f>求节点(节奏总纲!R$4:R$113,T$5:T$104,$X259)-求节点(节奏总纲!R$4:R$113,T$5:T$104,$X258)</f>
        <v>26302886.86971283</v>
      </c>
      <c r="AB259" s="4">
        <f>求节点(节奏总纲!S$4:S$113,U$5:U$104,$X259)-求节点(节奏总纲!S$4:S$113,U$5:U$104,$X258)</f>
        <v>33146782.856819153</v>
      </c>
      <c r="AC259" s="4">
        <f>求节点(节奏总纲!T$4:T$113,V$5:V$104,$X259)-求节点(节奏总纲!T$4:T$113,V$5:V$104,$X258)</f>
        <v>112973616</v>
      </c>
      <c r="AM259" s="8">
        <v>255</v>
      </c>
      <c r="AN259" s="4">
        <f>求节点(节奏总纲!P$4:P$113,AG$5:AG$104,$AM259)-求节点(节奏总纲!P$4:P$113,AG$5:AG$104,$AM258)</f>
        <v>4156329.2588202953</v>
      </c>
      <c r="AO259" s="4">
        <f>求节点(节奏总纲!Q$4:Q$113,AH$5:AH$104,$AM259)-求节点(节奏总纲!Q$4:Q$113,AH$5:AH$104,$AM258)</f>
        <v>4878574.3072839975</v>
      </c>
      <c r="AP259" s="4">
        <f>求节点(节奏总纲!R$4:R$113,AI$5:AI$104,$AM259)-求节点(节奏总纲!R$4:R$113,AI$5:AI$104,$AM258)</f>
        <v>6792656.5375695229</v>
      </c>
      <c r="AQ259" s="4">
        <f>求节点(节奏总纲!S$4:S$113,AJ$5:AJ$104,$AM259)-求节点(节奏总纲!S$4:S$113,AJ$5:AJ$104,$AM258)</f>
        <v>9751031.4287126064</v>
      </c>
      <c r="AR259" s="4">
        <f>求节点(节奏总纲!T$4:T$113,AK$5:AK$104,$AM259)-求节点(节奏总纲!T$4:T$113,AK$5:AK$104,$AM258)</f>
        <v>35043505.074828625</v>
      </c>
    </row>
    <row r="260" spans="2:44" x14ac:dyDescent="0.15">
      <c r="B260" s="8">
        <v>256</v>
      </c>
      <c r="C260" s="8">
        <f>[1]服务器生态!W277</f>
        <v>73.254282154205583</v>
      </c>
      <c r="D260" s="8">
        <f>[1]服务器生态!X277</f>
        <v>72.229392987929643</v>
      </c>
      <c r="E260" s="8">
        <f>[1]服务器生态!Y277</f>
        <v>5.8961063469546984</v>
      </c>
      <c r="F260" s="8">
        <f>[1]服务器生态!Z277</f>
        <v>1.04895898371</v>
      </c>
      <c r="G260" s="8">
        <f>[1]服务器生态!AA277</f>
        <v>0.30350952719999985</v>
      </c>
      <c r="H260" s="8">
        <f>[1]服务器生态!AC277</f>
        <v>0.47962550249999997</v>
      </c>
      <c r="I260" s="8">
        <f>[1]服务器生态!AD277</f>
        <v>0.47291513735919999</v>
      </c>
      <c r="J260" s="8">
        <f>[1]服务器生态!AE277</f>
        <v>3.8604200140800002E-2</v>
      </c>
      <c r="K260" s="8">
        <f>[1]服务器生态!AF277</f>
        <v>6.8679600000000019E-3</v>
      </c>
      <c r="L260" s="8">
        <f>[1]服务器生态!AG277</f>
        <v>1.9871999999999997E-3</v>
      </c>
      <c r="M260" s="8">
        <f>[2]基础信息!$M259</f>
        <v>100</v>
      </c>
      <c r="N260" s="8">
        <f>[1]服务器生态!$P258</f>
        <v>1</v>
      </c>
      <c r="X260" s="8">
        <v>256</v>
      </c>
      <c r="Y260" s="4">
        <f>求节点(节奏总纲!P$4:P$113,R$5:R$104,$X260)-求节点(节奏总纲!P$4:P$113,R$5:R$104,$X259)</f>
        <v>19484650.580412865</v>
      </c>
      <c r="Z260" s="4">
        <f>求节点(节奏总纲!Q$4:Q$113,S$5:S$104,$X260)-求节点(节奏总纲!Q$4:Q$113,S$5:S$104,$X259)</f>
        <v>21284824.239778519</v>
      </c>
      <c r="AA260" s="4">
        <f>求节点(节奏总纲!R$4:R$113,T$5:T$104,$X260)-求节点(节奏总纲!R$4:R$113,T$5:T$104,$X259)</f>
        <v>26302886.86971283</v>
      </c>
      <c r="AB260" s="4">
        <f>求节点(节奏总纲!S$4:S$113,U$5:U$104,$X260)-求节点(节奏总纲!S$4:S$113,U$5:U$104,$X259)</f>
        <v>38867102.489647865</v>
      </c>
      <c r="AC260" s="4">
        <f>求节点(节奏总纲!T$4:T$113,V$5:V$104,$X260)-求节点(节奏总纲!T$4:T$113,V$5:V$104,$X259)</f>
        <v>112973616</v>
      </c>
      <c r="AM260" s="8">
        <v>256</v>
      </c>
      <c r="AN260" s="4">
        <f>求节点(节奏总纲!P$4:P$113,AG$5:AG$104,$AM260)-求节点(节奏总纲!P$4:P$113,AG$5:AG$104,$AM259)</f>
        <v>4281722.5217761993</v>
      </c>
      <c r="AO260" s="4">
        <f>求节点(节奏总纲!Q$4:Q$113,AH$5:AH$104,$AM260)-求节点(节奏总纲!Q$4:Q$113,AH$5:AH$104,$AM259)</f>
        <v>4878574.3072839975</v>
      </c>
      <c r="AP260" s="4">
        <f>求节点(节奏总纲!R$4:R$113,AI$5:AI$104,$AM260)-求节点(节奏总纲!R$4:R$113,AI$5:AI$104,$AM259)</f>
        <v>6792656.5375695229</v>
      </c>
      <c r="AQ260" s="4">
        <f>求节点(节奏总纲!S$4:S$113,AJ$5:AJ$104,$AM260)-求节点(节奏总纲!S$4:S$113,AJ$5:AJ$104,$AM259)</f>
        <v>11481513.184774876</v>
      </c>
      <c r="AR260" s="4">
        <f>求节点(节奏总纲!T$4:T$113,AK$5:AK$104,$AM260)-求节点(节奏总纲!T$4:T$113,AK$5:AK$104,$AM259)</f>
        <v>35043505.074828625</v>
      </c>
    </row>
    <row r="261" spans="2:44" x14ac:dyDescent="0.15">
      <c r="B261" s="8">
        <v>257</v>
      </c>
      <c r="C261" s="8">
        <f>[1]服务器生态!W278</f>
        <v>72.782977030051711</v>
      </c>
      <c r="D261" s="8">
        <f>[1]服务器生态!X278</f>
        <v>71.764681819808786</v>
      </c>
      <c r="E261" s="8">
        <f>[1]服务器生态!Y278</f>
        <v>5.8581718392077482</v>
      </c>
      <c r="F261" s="8">
        <f>[1]服务器生态!Z278</f>
        <v>1.0422101667192187</v>
      </c>
      <c r="G261" s="8">
        <f>[1]服务器生态!AA278</f>
        <v>0.30155680046249989</v>
      </c>
      <c r="H261" s="8">
        <f>[1]服务器生态!AC278</f>
        <v>0.47962550249999997</v>
      </c>
      <c r="I261" s="8">
        <f>[1]服务器生态!AD278</f>
        <v>0.47291513735919999</v>
      </c>
      <c r="J261" s="8">
        <f>[1]服务器生态!AE278</f>
        <v>3.8604200140800002E-2</v>
      </c>
      <c r="K261" s="8">
        <f>[1]服务器生态!AF278</f>
        <v>6.8679600000000019E-3</v>
      </c>
      <c r="L261" s="8">
        <f>[1]服务器生态!AG278</f>
        <v>1.9871999999999997E-3</v>
      </c>
      <c r="M261" s="8">
        <f>[2]基础信息!$M260</f>
        <v>100</v>
      </c>
      <c r="N261" s="8">
        <f>[1]服务器生态!$P259</f>
        <v>1</v>
      </c>
      <c r="X261" s="8">
        <v>257</v>
      </c>
      <c r="Y261" s="4">
        <f>求节点(节奏总纲!P$4:P$113,R$5:R$104,$X261)-求节点(节奏总纲!P$4:P$113,R$5:R$104,$X260)</f>
        <v>19484650.580412865</v>
      </c>
      <c r="Z261" s="4">
        <f>求节点(节奏总纲!Q$4:Q$113,S$5:S$104,$X261)-求节点(节奏总纲!Q$4:Q$113,S$5:S$104,$X260)</f>
        <v>21284824.239778042</v>
      </c>
      <c r="AA261" s="4">
        <f>求节点(节奏总纲!R$4:R$113,T$5:T$104,$X261)-求节点(节奏总纲!R$4:R$113,T$5:T$104,$X260)</f>
        <v>26302886.86971283</v>
      </c>
      <c r="AB261" s="4">
        <f>求节点(节奏总纲!S$4:S$113,U$5:U$104,$X261)-求节点(节奏总纲!S$4:S$113,U$5:U$104,$X260)</f>
        <v>38867102.489647865</v>
      </c>
      <c r="AC261" s="4">
        <f>求节点(节奏总纲!T$4:T$113,V$5:V$104,$X261)-求节点(节奏总纲!T$4:T$113,V$5:V$104,$X260)</f>
        <v>112973616</v>
      </c>
      <c r="AM261" s="8">
        <v>257</v>
      </c>
      <c r="AN261" s="4">
        <f>求节点(节奏总纲!P$4:P$113,AG$5:AG$104,$AM261)-求节点(节奏总纲!P$4:P$113,AG$5:AG$104,$AM260)</f>
        <v>4281722.5217761993</v>
      </c>
      <c r="AO261" s="4">
        <f>求节点(节奏总纲!Q$4:Q$113,AH$5:AH$104,$AM261)-求节点(节奏总纲!Q$4:Q$113,AH$5:AH$104,$AM260)</f>
        <v>4878574.3072839975</v>
      </c>
      <c r="AP261" s="4">
        <f>求节点(节奏总纲!R$4:R$113,AI$5:AI$104,$AM261)-求节点(节奏总纲!R$4:R$113,AI$5:AI$104,$AM260)</f>
        <v>6792656.5375695229</v>
      </c>
      <c r="AQ261" s="4">
        <f>求节点(节奏总纲!S$4:S$113,AJ$5:AJ$104,$AM261)-求节点(节奏总纲!S$4:S$113,AJ$5:AJ$104,$AM260)</f>
        <v>11481513.184774637</v>
      </c>
      <c r="AR261" s="4">
        <f>求节点(节奏总纲!T$4:T$113,AK$5:AK$104,$AM261)-求节点(节奏总纲!T$4:T$113,AK$5:AK$104,$AM260)</f>
        <v>35043505.074829102</v>
      </c>
    </row>
    <row r="262" spans="2:44" x14ac:dyDescent="0.15">
      <c r="B262" s="8">
        <v>258</v>
      </c>
      <c r="C262" s="8">
        <f>[1]服务器生态!W279</f>
        <v>72.311671905897811</v>
      </c>
      <c r="D262" s="8">
        <f>[1]服务器生态!X279</f>
        <v>71.299970651687914</v>
      </c>
      <c r="E262" s="8">
        <f>[1]服务器生态!Y279</f>
        <v>5.8202373314607971</v>
      </c>
      <c r="F262" s="8">
        <f>[1]服务器生态!Z279</f>
        <v>1.0354613497284375</v>
      </c>
      <c r="G262" s="8">
        <f>[1]服务器生态!AA279</f>
        <v>0.29960407372499986</v>
      </c>
      <c r="H262" s="8">
        <f>[1]服务器生态!AC279</f>
        <v>0.47962550249999997</v>
      </c>
      <c r="I262" s="8">
        <f>[1]服务器生态!AD279</f>
        <v>0.47291513735919999</v>
      </c>
      <c r="J262" s="8">
        <f>[1]服务器生态!AE279</f>
        <v>3.8604200140800002E-2</v>
      </c>
      <c r="K262" s="8">
        <f>[1]服务器生态!AF279</f>
        <v>6.8679600000000019E-3</v>
      </c>
      <c r="L262" s="8">
        <f>[1]服务器生态!AG279</f>
        <v>1.9871999999999997E-3</v>
      </c>
      <c r="M262" s="8">
        <f>[2]基础信息!$M261</f>
        <v>100</v>
      </c>
      <c r="N262" s="8">
        <f>[1]服务器生态!$P260</f>
        <v>1</v>
      </c>
      <c r="X262" s="8">
        <v>258</v>
      </c>
      <c r="Y262" s="4">
        <f>求节点(节奏总纲!P$4:P$113,R$5:R$104,$X262)-求节点(节奏总纲!P$4:P$113,R$5:R$104,$X261)</f>
        <v>19484650.580412865</v>
      </c>
      <c r="Z262" s="4">
        <f>求节点(节奏总纲!Q$4:Q$113,S$5:S$104,$X262)-求节点(节奏总纲!Q$4:Q$113,S$5:S$104,$X261)</f>
        <v>21284824.239778519</v>
      </c>
      <c r="AA262" s="4">
        <f>求节点(节奏总纲!R$4:R$113,T$5:T$104,$X262)-求节点(节奏总纲!R$4:R$113,T$5:T$104,$X261)</f>
        <v>26302886.869713783</v>
      </c>
      <c r="AB262" s="4">
        <f>求节点(节奏总纲!S$4:S$113,U$5:U$104,$X262)-求节点(节奏总纲!S$4:S$113,U$5:U$104,$X261)</f>
        <v>38867102.489647865</v>
      </c>
      <c r="AC262" s="4">
        <f>求节点(节奏总纲!T$4:T$113,V$5:V$104,$X262)-求节点(节奏总纲!T$4:T$113,V$5:V$104,$X261)</f>
        <v>116205315.68200111</v>
      </c>
      <c r="AM262" s="8">
        <v>258</v>
      </c>
      <c r="AN262" s="4">
        <f>求节点(节奏总纲!P$4:P$113,AG$5:AG$104,$AM262)-求节点(节奏总纲!P$4:P$113,AG$5:AG$104,$AM261)</f>
        <v>4281722.5217761993</v>
      </c>
      <c r="AO262" s="4">
        <f>求节点(节奏总纲!Q$4:Q$113,AH$5:AH$104,$AM262)-求节点(节奏总纲!Q$4:Q$113,AH$5:AH$104,$AM261)</f>
        <v>4878574.3072841167</v>
      </c>
      <c r="AP262" s="4">
        <f>求节点(节奏总纲!R$4:R$113,AI$5:AI$104,$AM262)-求节点(节奏总纲!R$4:R$113,AI$5:AI$104,$AM261)</f>
        <v>6792656.5375695229</v>
      </c>
      <c r="AQ262" s="4">
        <f>求节点(节奏总纲!S$4:S$113,AJ$5:AJ$104,$AM262)-求节点(节奏总纲!S$4:S$113,AJ$5:AJ$104,$AM261)</f>
        <v>11481513.184774876</v>
      </c>
      <c r="AR262" s="4">
        <f>求节点(节奏总纲!T$4:T$113,AK$5:AK$104,$AM262)-求节点(节奏总纲!T$4:T$113,AK$5:AK$104,$AM261)</f>
        <v>36163606.359576702</v>
      </c>
    </row>
    <row r="263" spans="2:44" x14ac:dyDescent="0.15">
      <c r="B263" s="8">
        <v>259</v>
      </c>
      <c r="C263" s="8">
        <f>[1]服务器生态!W280</f>
        <v>71.84036678174391</v>
      </c>
      <c r="D263" s="8">
        <f>[1]服务器生态!X280</f>
        <v>70.835259483567043</v>
      </c>
      <c r="E263" s="8">
        <f>[1]服务器生态!Y280</f>
        <v>5.7823028237138452</v>
      </c>
      <c r="F263" s="8">
        <f>[1]服务器生态!Z280</f>
        <v>1.0287125327376563</v>
      </c>
      <c r="G263" s="8">
        <f>[1]服务器生态!AA280</f>
        <v>0.29765134698749984</v>
      </c>
      <c r="H263" s="8">
        <f>[1]服务器生态!AC280</f>
        <v>0.47962550249999997</v>
      </c>
      <c r="I263" s="8">
        <f>[1]服务器生态!AD280</f>
        <v>0.47291513735919999</v>
      </c>
      <c r="J263" s="8">
        <f>[1]服务器生态!AE280</f>
        <v>3.8604200140800002E-2</v>
      </c>
      <c r="K263" s="8">
        <f>[1]服务器生态!AF280</f>
        <v>6.8679600000000019E-3</v>
      </c>
      <c r="L263" s="8">
        <f>[1]服务器生态!AG280</f>
        <v>1.9871999999999997E-3</v>
      </c>
      <c r="M263" s="8">
        <f>[2]基础信息!$M262</f>
        <v>100</v>
      </c>
      <c r="N263" s="8">
        <f>[1]服务器生态!$P261</f>
        <v>1</v>
      </c>
      <c r="X263" s="8">
        <v>259</v>
      </c>
      <c r="Y263" s="4">
        <f>求节点(节奏总纲!P$4:P$113,R$5:R$104,$X263)-求节点(节奏总纲!P$4:P$113,R$5:R$104,$X262)</f>
        <v>19484650.580412865</v>
      </c>
      <c r="Z263" s="4">
        <f>求节点(节奏总纲!Q$4:Q$113,S$5:S$104,$X263)-求节点(节奏总纲!Q$4:Q$113,S$5:S$104,$X262)</f>
        <v>21284824.239778519</v>
      </c>
      <c r="AA263" s="4">
        <f>求节点(节奏总纲!R$4:R$113,T$5:T$104,$X263)-求节点(节奏总纲!R$4:R$113,T$5:T$104,$X262)</f>
        <v>26302886.86971283</v>
      </c>
      <c r="AB263" s="4">
        <f>求节点(节奏总纲!S$4:S$113,U$5:U$104,$X263)-求节点(节奏总纲!S$4:S$113,U$5:U$104,$X262)</f>
        <v>38867102.489647865</v>
      </c>
      <c r="AC263" s="4">
        <f>求节点(节奏总纲!T$4:T$113,V$5:V$104,$X263)-求节点(节奏总纲!T$4:T$113,V$5:V$104,$X262)</f>
        <v>121043160</v>
      </c>
      <c r="AM263" s="8">
        <v>259</v>
      </c>
      <c r="AN263" s="4">
        <f>求节点(节奏总纲!P$4:P$113,AG$5:AG$104,$AM263)-求节点(节奏总纲!P$4:P$113,AG$5:AG$104,$AM262)</f>
        <v>4281722.5217761993</v>
      </c>
      <c r="AO263" s="4">
        <f>求节点(节奏总纲!Q$4:Q$113,AH$5:AH$104,$AM263)-求节点(节奏总纲!Q$4:Q$113,AH$5:AH$104,$AM262)</f>
        <v>4878574.3072839975</v>
      </c>
      <c r="AP263" s="4">
        <f>求节点(节奏总纲!R$4:R$113,AI$5:AI$104,$AM263)-求节点(节奏总纲!R$4:R$113,AI$5:AI$104,$AM262)</f>
        <v>6792656.5375695229</v>
      </c>
      <c r="AQ263" s="4">
        <f>求节点(节奏总纲!S$4:S$113,AJ$5:AJ$104,$AM263)-求节点(节奏总纲!S$4:S$113,AJ$5:AJ$104,$AM262)</f>
        <v>11481513.184774637</v>
      </c>
      <c r="AR263" s="4">
        <f>求节点(节奏总纲!T$4:T$113,AK$5:AK$104,$AM263)-求节点(节奏总纲!T$4:T$113,AK$5:AK$104,$AM262)</f>
        <v>37840394.480139732</v>
      </c>
    </row>
    <row r="264" spans="2:44" x14ac:dyDescent="0.15">
      <c r="B264" s="8">
        <v>260</v>
      </c>
      <c r="C264" s="8">
        <f>[1]服务器生态!W281</f>
        <v>71.369061657590009</v>
      </c>
      <c r="D264" s="8">
        <f>[1]服务器生态!X281</f>
        <v>70.370548315446158</v>
      </c>
      <c r="E264" s="8">
        <f>[1]服务器生态!Y281</f>
        <v>5.7443683159668941</v>
      </c>
      <c r="F264" s="8">
        <f>[1]服务器生态!Z281</f>
        <v>1.0219637157468748</v>
      </c>
      <c r="G264" s="8">
        <f>[1]服务器生态!AA281</f>
        <v>0.29569862024999988</v>
      </c>
      <c r="H264" s="8">
        <f>[1]服务器生态!AC281</f>
        <v>0.47962550249999997</v>
      </c>
      <c r="I264" s="8">
        <f>[1]服务器生态!AD281</f>
        <v>0.47291513735919999</v>
      </c>
      <c r="J264" s="8">
        <f>[1]服务器生态!AE281</f>
        <v>3.8604200140800002E-2</v>
      </c>
      <c r="K264" s="8">
        <f>[1]服务器生态!AF281</f>
        <v>6.8679600000000019E-3</v>
      </c>
      <c r="L264" s="8">
        <f>[1]服务器生态!AG281</f>
        <v>1.9871999999999997E-3</v>
      </c>
      <c r="M264" s="8">
        <f>[2]基础信息!$M263</f>
        <v>100</v>
      </c>
      <c r="N264" s="8">
        <f>[1]服务器生态!$P262</f>
        <v>1</v>
      </c>
      <c r="X264" s="8">
        <v>260</v>
      </c>
      <c r="Y264" s="4">
        <f>求节点(节奏总纲!P$4:P$113,R$5:R$104,$X264)-求节点(节奏总纲!P$4:P$113,R$5:R$104,$X263)</f>
        <v>19484650.580412865</v>
      </c>
      <c r="Z264" s="4">
        <f>求节点(节奏总纲!Q$4:Q$113,S$5:S$104,$X264)-求节点(节奏总纲!Q$4:Q$113,S$5:S$104,$X263)</f>
        <v>21284824.239778519</v>
      </c>
      <c r="AA264" s="4">
        <f>求节点(节奏总纲!R$4:R$113,T$5:T$104,$X264)-求节点(节奏总纲!R$4:R$113,T$5:T$104,$X263)</f>
        <v>26302886.86971283</v>
      </c>
      <c r="AB264" s="4">
        <f>求节点(节奏总纲!S$4:S$113,U$5:U$104,$X264)-求节点(节奏总纲!S$4:S$113,U$5:U$104,$X263)</f>
        <v>38867102.489647865</v>
      </c>
      <c r="AC264" s="4">
        <f>求节点(节奏总纲!T$4:T$113,V$5:V$104,$X264)-求节点(节奏总纲!T$4:T$113,V$5:V$104,$X263)</f>
        <v>121043159.99999809</v>
      </c>
      <c r="AM264" s="8">
        <v>260</v>
      </c>
      <c r="AN264" s="4">
        <f>求节点(节奏总纲!P$4:P$113,AG$5:AG$104,$AM264)-求节点(节奏总纲!P$4:P$113,AG$5:AG$104,$AM263)</f>
        <v>4281722.5217761993</v>
      </c>
      <c r="AO264" s="4">
        <f>求节点(节奏总纲!Q$4:Q$113,AH$5:AH$104,$AM264)-求节点(节奏总纲!Q$4:Q$113,AH$5:AH$104,$AM263)</f>
        <v>4878574.3072839975</v>
      </c>
      <c r="AP264" s="4">
        <f>求节点(节奏总纲!R$4:R$113,AI$5:AI$104,$AM264)-求节点(节奏总纲!R$4:R$113,AI$5:AI$104,$AM263)</f>
        <v>6792656.5375695229</v>
      </c>
      <c r="AQ264" s="4">
        <f>求节点(节奏总纲!S$4:S$113,AJ$5:AJ$104,$AM264)-求节点(节奏总纲!S$4:S$113,AJ$5:AJ$104,$AM263)</f>
        <v>11481513.184774876</v>
      </c>
      <c r="AR264" s="4">
        <f>求节点(节奏总纲!T$4:T$113,AK$5:AK$104,$AM264)-求节点(节奏总纲!T$4:T$113,AK$5:AK$104,$AM263)</f>
        <v>37840394.480139732</v>
      </c>
    </row>
    <row r="265" spans="2:44" x14ac:dyDescent="0.15">
      <c r="B265" s="8">
        <v>261</v>
      </c>
      <c r="C265" s="8">
        <f>[1]服务器生态!W282</f>
        <v>70.897756533436109</v>
      </c>
      <c r="D265" s="8">
        <f>[1]服务器生态!X282</f>
        <v>69.905837147325286</v>
      </c>
      <c r="E265" s="8">
        <f>[1]服务器生态!Y282</f>
        <v>5.7064338082199431</v>
      </c>
      <c r="F265" s="8">
        <f>[1]服务器生态!Z282</f>
        <v>1.0152148987560936</v>
      </c>
      <c r="G265" s="8">
        <f>[1]服务器生态!AA282</f>
        <v>0.29374589351249986</v>
      </c>
      <c r="H265" s="8">
        <f>[1]服务器生态!AC282</f>
        <v>0.47962550249999997</v>
      </c>
      <c r="I265" s="8">
        <f>[1]服务器生态!AD282</f>
        <v>0.47291513735919999</v>
      </c>
      <c r="J265" s="8">
        <f>[1]服务器生态!AE282</f>
        <v>3.8604200140800002E-2</v>
      </c>
      <c r="K265" s="8">
        <f>[1]服务器生态!AF282</f>
        <v>6.8679600000000019E-3</v>
      </c>
      <c r="L265" s="8">
        <f>[1]服务器生态!AG282</f>
        <v>1.9871999999999997E-3</v>
      </c>
      <c r="M265" s="8">
        <f>[2]基础信息!$M264</f>
        <v>100</v>
      </c>
      <c r="N265" s="8">
        <f>[1]服务器生态!$P263</f>
        <v>1</v>
      </c>
      <c r="X265" s="8">
        <v>261</v>
      </c>
      <c r="Y265" s="4">
        <f>求节点(节奏总纲!P$4:P$113,R$5:R$104,$X265)-求节点(节奏总纲!P$4:P$113,R$5:R$104,$X264)</f>
        <v>19484650.580412865</v>
      </c>
      <c r="Z265" s="4">
        <f>求节点(节奏总纲!Q$4:Q$113,S$5:S$104,$X265)-求节点(节奏总纲!Q$4:Q$113,S$5:S$104,$X264)</f>
        <v>21284824.239778042</v>
      </c>
      <c r="AA265" s="4">
        <f>求节点(节奏总纲!R$4:R$113,T$5:T$104,$X265)-求节点(节奏总纲!R$4:R$113,T$5:T$104,$X264)</f>
        <v>26302886.86971283</v>
      </c>
      <c r="AB265" s="4">
        <f>求节点(节奏总纲!S$4:S$113,U$5:U$104,$X265)-求节点(节奏总纲!S$4:S$113,U$5:U$104,$X264)</f>
        <v>38867102.489647865</v>
      </c>
      <c r="AC265" s="4">
        <f>求节点(节奏总纲!T$4:T$113,V$5:V$104,$X265)-求节点(节奏总纲!T$4:T$113,V$5:V$104,$X264)</f>
        <v>121043160</v>
      </c>
      <c r="AM265" s="8">
        <v>261</v>
      </c>
      <c r="AN265" s="4">
        <f>求节点(节奏总纲!P$4:P$113,AG$5:AG$104,$AM265)-求节点(节奏总纲!P$4:P$113,AG$5:AG$104,$AM264)</f>
        <v>4281722.5217763186</v>
      </c>
      <c r="AO265" s="4">
        <f>求节点(节奏总纲!Q$4:Q$113,AH$5:AH$104,$AM265)-求节点(节奏总纲!Q$4:Q$113,AH$5:AH$104,$AM264)</f>
        <v>4878574.3072839975</v>
      </c>
      <c r="AP265" s="4">
        <f>求节点(节奏总纲!R$4:R$113,AI$5:AI$104,$AM265)-求节点(节奏总纲!R$4:R$113,AI$5:AI$104,$AM264)</f>
        <v>6792656.5375695229</v>
      </c>
      <c r="AQ265" s="4">
        <f>求节点(节奏总纲!S$4:S$113,AJ$5:AJ$104,$AM265)-求节点(节奏总纲!S$4:S$113,AJ$5:AJ$104,$AM264)</f>
        <v>11481513.184774876</v>
      </c>
      <c r="AR265" s="4">
        <f>求节点(节奏总纲!T$4:T$113,AK$5:AK$104,$AM265)-求节点(节奏总纲!T$4:T$113,AK$5:AK$104,$AM264)</f>
        <v>37840394.480139256</v>
      </c>
    </row>
    <row r="266" spans="2:44" x14ac:dyDescent="0.15">
      <c r="B266" s="8">
        <v>262</v>
      </c>
      <c r="C266" s="8">
        <f>[1]服务器生态!W283</f>
        <v>70.426451409282208</v>
      </c>
      <c r="D266" s="8">
        <f>[1]服务器生态!X283</f>
        <v>69.441125979204415</v>
      </c>
      <c r="E266" s="8">
        <f>[1]服务器生态!Y283</f>
        <v>5.6684993004729911</v>
      </c>
      <c r="F266" s="8">
        <f>[1]服务器生态!Z283</f>
        <v>1.0084660817653124</v>
      </c>
      <c r="G266" s="8">
        <f>[1]服务器生态!AA283</f>
        <v>0.29179316677499983</v>
      </c>
      <c r="H266" s="8">
        <f>[1]服务器生态!AC283</f>
        <v>0.47962550249999997</v>
      </c>
      <c r="I266" s="8">
        <f>[1]服务器生态!AD283</f>
        <v>0.47291513735919999</v>
      </c>
      <c r="J266" s="8">
        <f>[1]服务器生态!AE283</f>
        <v>3.8604200140800002E-2</v>
      </c>
      <c r="K266" s="8">
        <f>[1]服务器生态!AF283</f>
        <v>6.8679600000000019E-3</v>
      </c>
      <c r="L266" s="8">
        <f>[1]服务器生态!AG283</f>
        <v>1.9871999999999997E-3</v>
      </c>
      <c r="M266" s="8">
        <f>[2]基础信息!$M265</f>
        <v>100</v>
      </c>
      <c r="N266" s="8">
        <f>[1]服务器生态!$P264</f>
        <v>1</v>
      </c>
      <c r="X266" s="8">
        <v>262</v>
      </c>
      <c r="Y266" s="4">
        <f>求节点(节奏总纲!P$4:P$113,R$5:R$104,$X266)-求节点(节奏总纲!P$4:P$113,R$5:R$104,$X265)</f>
        <v>19484650.580412865</v>
      </c>
      <c r="Z266" s="4">
        <f>求节点(节奏总纲!Q$4:Q$113,S$5:S$104,$X266)-求节点(节奏总纲!Q$4:Q$113,S$5:S$104,$X265)</f>
        <v>21284824.239778519</v>
      </c>
      <c r="AA266" s="4">
        <f>求节点(节奏总纲!R$4:R$113,T$5:T$104,$X266)-求节点(节奏总纲!R$4:R$113,T$5:T$104,$X265)</f>
        <v>26302886.869713783</v>
      </c>
      <c r="AB266" s="4">
        <f>求节点(节奏总纲!S$4:S$113,U$5:U$104,$X266)-求节点(节奏总纲!S$4:S$113,U$5:U$104,$X265)</f>
        <v>38867102.489646912</v>
      </c>
      <c r="AC266" s="4">
        <f>求节点(节奏总纲!T$4:T$113,V$5:V$104,$X266)-求节点(节奏总纲!T$4:T$113,V$5:V$104,$X265)</f>
        <v>121043160</v>
      </c>
      <c r="AM266" s="8">
        <v>262</v>
      </c>
      <c r="AN266" s="4">
        <f>求节点(节奏总纲!P$4:P$113,AG$5:AG$104,$AM266)-求节点(节奏总纲!P$4:P$113,AG$5:AG$104,$AM265)</f>
        <v>4281722.5217761993</v>
      </c>
      <c r="AO266" s="4">
        <f>求节点(节奏总纲!Q$4:Q$113,AH$5:AH$104,$AM266)-求节点(节奏总纲!Q$4:Q$113,AH$5:AH$104,$AM265)</f>
        <v>4878574.3072839975</v>
      </c>
      <c r="AP266" s="4">
        <f>求节点(节奏总纲!R$4:R$113,AI$5:AI$104,$AM266)-求节点(节奏总纲!R$4:R$113,AI$5:AI$104,$AM265)</f>
        <v>6792656.5375694036</v>
      </c>
      <c r="AQ266" s="4">
        <f>求节点(节奏总纲!S$4:S$113,AJ$5:AJ$104,$AM266)-求节点(节奏总纲!S$4:S$113,AJ$5:AJ$104,$AM265)</f>
        <v>11481513.184774637</v>
      </c>
      <c r="AR266" s="4">
        <f>求节点(节奏总纲!T$4:T$113,AK$5:AK$104,$AM266)-求节点(节奏总纲!T$4:T$113,AK$5:AK$104,$AM265)</f>
        <v>37840394.480139732</v>
      </c>
    </row>
    <row r="267" spans="2:44" x14ac:dyDescent="0.15">
      <c r="B267" s="8">
        <v>263</v>
      </c>
      <c r="C267" s="8">
        <f>[1]服务器生态!W284</f>
        <v>69.955146285128308</v>
      </c>
      <c r="D267" s="8">
        <f>[1]服务器生态!X284</f>
        <v>68.976414811083544</v>
      </c>
      <c r="E267" s="8">
        <f>[1]服务器生态!Y284</f>
        <v>5.63056479272604</v>
      </c>
      <c r="F267" s="8">
        <f>[1]服务器生态!Z284</f>
        <v>1.0017172647745312</v>
      </c>
      <c r="G267" s="8">
        <f>[1]服务器生态!AA284</f>
        <v>0.28984044003749981</v>
      </c>
      <c r="H267" s="8">
        <f>[1]服务器生态!AC284</f>
        <v>0.47962550249999997</v>
      </c>
      <c r="I267" s="8">
        <f>[1]服务器生态!AD284</f>
        <v>0.47291513735919999</v>
      </c>
      <c r="J267" s="8">
        <f>[1]服务器生态!AE284</f>
        <v>3.8604200140800002E-2</v>
      </c>
      <c r="K267" s="8">
        <f>[1]服务器生态!AF284</f>
        <v>6.8679600000000019E-3</v>
      </c>
      <c r="L267" s="8">
        <f>[1]服务器生态!AG284</f>
        <v>1.9871999999999997E-3</v>
      </c>
      <c r="M267" s="8">
        <f>[2]基础信息!$M266</f>
        <v>100</v>
      </c>
      <c r="N267" s="8">
        <f>[1]服务器生态!$P265</f>
        <v>1</v>
      </c>
      <c r="X267" s="8">
        <v>263</v>
      </c>
      <c r="Y267" s="4">
        <f>求节点(节奏总纲!P$4:P$113,R$5:R$104,$X267)-求节点(节奏总纲!P$4:P$113,R$5:R$104,$X266)</f>
        <v>19484650.580412388</v>
      </c>
      <c r="Z267" s="4">
        <f>求节点(节奏总纲!Q$4:Q$113,S$5:S$104,$X267)-求节点(节奏总纲!Q$4:Q$113,S$5:S$104,$X266)</f>
        <v>21284824.239778519</v>
      </c>
      <c r="AA267" s="4">
        <f>求节点(节奏总纲!R$4:R$113,T$5:T$104,$X267)-求节点(节奏总纲!R$4:R$113,T$5:T$104,$X266)</f>
        <v>26302886.86971283</v>
      </c>
      <c r="AB267" s="4">
        <f>求节点(节奏总纲!S$4:S$113,U$5:U$104,$X267)-求节点(节奏总纲!S$4:S$113,U$5:U$104,$X266)</f>
        <v>38867102.489647865</v>
      </c>
      <c r="AC267" s="4">
        <f>求节点(节奏总纲!T$4:T$113,V$5:V$104,$X267)-求节点(节奏总纲!T$4:T$113,V$5:V$104,$X266)</f>
        <v>121043160</v>
      </c>
      <c r="AM267" s="8">
        <v>263</v>
      </c>
      <c r="AN267" s="4">
        <f>求节点(节奏总纲!P$4:P$113,AG$5:AG$104,$AM267)-求节点(节奏总纲!P$4:P$113,AG$5:AG$104,$AM266)</f>
        <v>4281722.5217761993</v>
      </c>
      <c r="AO267" s="4">
        <f>求节点(节奏总纲!Q$4:Q$113,AH$5:AH$104,$AM267)-求节点(节奏总纲!Q$4:Q$113,AH$5:AH$104,$AM266)</f>
        <v>4878574.3072839975</v>
      </c>
      <c r="AP267" s="4">
        <f>求节点(节奏总纲!R$4:R$113,AI$5:AI$104,$AM267)-求节点(节奏总纲!R$4:R$113,AI$5:AI$104,$AM266)</f>
        <v>6792656.5375695229</v>
      </c>
      <c r="AQ267" s="4">
        <f>求节点(节奏总纲!S$4:S$113,AJ$5:AJ$104,$AM267)-求节点(节奏总纲!S$4:S$113,AJ$5:AJ$104,$AM266)</f>
        <v>11481513.184774876</v>
      </c>
      <c r="AR267" s="4">
        <f>求节点(节奏总纲!T$4:T$113,AK$5:AK$104,$AM267)-求节点(节奏总纲!T$4:T$113,AK$5:AK$104,$AM266)</f>
        <v>37840394.480139732</v>
      </c>
    </row>
    <row r="268" spans="2:44" x14ac:dyDescent="0.15">
      <c r="B268" s="8">
        <v>264</v>
      </c>
      <c r="C268" s="8">
        <f>[1]服务器生态!W285</f>
        <v>69.483841160974421</v>
      </c>
      <c r="D268" s="8">
        <f>[1]服务器生态!X285</f>
        <v>68.511703642962672</v>
      </c>
      <c r="E268" s="8">
        <f>[1]服务器生态!Y285</f>
        <v>5.592630284979089</v>
      </c>
      <c r="F268" s="8">
        <f>[1]服务器生态!Z285</f>
        <v>0.99496844778374982</v>
      </c>
      <c r="G268" s="8">
        <f>[1]服务器生态!AA285</f>
        <v>0.28788771329999985</v>
      </c>
      <c r="H268" s="8">
        <f>[1]服务器生态!AC285</f>
        <v>0.47962550249999997</v>
      </c>
      <c r="I268" s="8">
        <f>[1]服务器生态!AD285</f>
        <v>0.47291513735919999</v>
      </c>
      <c r="J268" s="8">
        <f>[1]服务器生态!AE285</f>
        <v>3.8604200140800002E-2</v>
      </c>
      <c r="K268" s="8">
        <f>[1]服务器生态!AF285</f>
        <v>6.8679600000000019E-3</v>
      </c>
      <c r="L268" s="8">
        <f>[1]服务器生态!AG285</f>
        <v>1.9871999999999997E-3</v>
      </c>
      <c r="M268" s="8">
        <f>[2]基础信息!$M267</f>
        <v>100</v>
      </c>
      <c r="N268" s="8">
        <f>[1]服务器生态!$P266</f>
        <v>1</v>
      </c>
      <c r="X268" s="8">
        <v>264</v>
      </c>
      <c r="Y268" s="4">
        <f>求节点(节奏总纲!P$4:P$113,R$5:R$104,$X268)-求节点(节奏总纲!P$4:P$113,R$5:R$104,$X267)</f>
        <v>19484650.580412865</v>
      </c>
      <c r="Z268" s="4">
        <f>求节点(节奏总纲!Q$4:Q$113,S$5:S$104,$X268)-求节点(节奏总纲!Q$4:Q$113,S$5:S$104,$X267)</f>
        <v>21284824.239778519</v>
      </c>
      <c r="AA268" s="4">
        <f>求节点(节奏总纲!R$4:R$113,T$5:T$104,$X268)-求节点(节奏总纲!R$4:R$113,T$5:T$104,$X267)</f>
        <v>26302886.86971283</v>
      </c>
      <c r="AB268" s="4">
        <f>求节点(节奏总纲!S$4:S$113,U$5:U$104,$X268)-求节点(节奏总纲!S$4:S$113,U$5:U$104,$X267)</f>
        <v>38867102.489647865</v>
      </c>
      <c r="AC268" s="4">
        <f>求节点(节奏总纲!T$4:T$113,V$5:V$104,$X268)-求节点(节奏总纲!T$4:T$113,V$5:V$104,$X267)</f>
        <v>121043160</v>
      </c>
      <c r="AM268" s="8">
        <v>264</v>
      </c>
      <c r="AN268" s="4">
        <f>求节点(节奏总纲!P$4:P$113,AG$5:AG$104,$AM268)-求节点(节奏总纲!P$4:P$113,AG$5:AG$104,$AM267)</f>
        <v>4281722.5217761993</v>
      </c>
      <c r="AO268" s="4">
        <f>求节点(节奏总纲!Q$4:Q$113,AH$5:AH$104,$AM268)-求节点(节奏总纲!Q$4:Q$113,AH$5:AH$104,$AM267)</f>
        <v>4878574.3072839975</v>
      </c>
      <c r="AP268" s="4">
        <f>求节点(节奏总纲!R$4:R$113,AI$5:AI$104,$AM268)-求节点(节奏总纲!R$4:R$113,AI$5:AI$104,$AM267)</f>
        <v>6792656.5375695229</v>
      </c>
      <c r="AQ268" s="4">
        <f>求节点(节奏总纲!S$4:S$113,AJ$5:AJ$104,$AM268)-求节点(节奏总纲!S$4:S$113,AJ$5:AJ$104,$AM267)</f>
        <v>11481513.184774637</v>
      </c>
      <c r="AR268" s="4">
        <f>求节点(节奏总纲!T$4:T$113,AK$5:AK$104,$AM268)-求节点(节奏总纲!T$4:T$113,AK$5:AK$104,$AM267)</f>
        <v>37840394.480139732</v>
      </c>
    </row>
    <row r="269" spans="2:44" x14ac:dyDescent="0.15">
      <c r="B269" s="8">
        <v>265</v>
      </c>
      <c r="C269" s="8">
        <f>[1]服务器生态!W286</f>
        <v>69.012536036820535</v>
      </c>
      <c r="D269" s="8">
        <f>[1]服务器生态!X286</f>
        <v>68.046992474841815</v>
      </c>
      <c r="E269" s="8">
        <f>[1]服务器生态!Y286</f>
        <v>5.5546957772321388</v>
      </c>
      <c r="F269" s="8">
        <f>[1]服务器生态!Z286</f>
        <v>0.98821963079296871</v>
      </c>
      <c r="G269" s="8">
        <f>[1]服务器生态!AA286</f>
        <v>0.28593498656249988</v>
      </c>
      <c r="H269" s="8">
        <f>[1]服务器生态!AC286</f>
        <v>0.47962550249999997</v>
      </c>
      <c r="I269" s="8">
        <f>[1]服务器生态!AD286</f>
        <v>0.47291513735919999</v>
      </c>
      <c r="J269" s="8">
        <f>[1]服务器生态!AE286</f>
        <v>3.8604200140800002E-2</v>
      </c>
      <c r="K269" s="8">
        <f>[1]服务器生态!AF286</f>
        <v>6.8679600000000019E-3</v>
      </c>
      <c r="L269" s="8">
        <f>[1]服务器生态!AG286</f>
        <v>1.9871999999999997E-3</v>
      </c>
      <c r="M269" s="8">
        <f>[2]基础信息!$M268</f>
        <v>100</v>
      </c>
      <c r="N269" s="8">
        <f>[1]服务器生态!$P267</f>
        <v>1</v>
      </c>
      <c r="X269" s="8">
        <v>265</v>
      </c>
      <c r="Y269" s="4">
        <f>求节点(节奏总纲!P$4:P$113,R$5:R$104,$X269)-求节点(节奏总纲!P$4:P$113,R$5:R$104,$X268)</f>
        <v>19484650.580412865</v>
      </c>
      <c r="Z269" s="4">
        <f>求节点(节奏总纲!Q$4:Q$113,S$5:S$104,$X269)-求节点(节奏总纲!Q$4:Q$113,S$5:S$104,$X268)</f>
        <v>21284824.239778042</v>
      </c>
      <c r="AA269" s="4">
        <f>求节点(节奏总纲!R$4:R$113,T$5:T$104,$X269)-求节点(节奏总纲!R$4:R$113,T$5:T$104,$X268)</f>
        <v>26302886.86971283</v>
      </c>
      <c r="AB269" s="4">
        <f>求节点(节奏总纲!S$4:S$113,U$5:U$104,$X269)-求节点(节奏总纲!S$4:S$113,U$5:U$104,$X268)</f>
        <v>38867102.489647865</v>
      </c>
      <c r="AC269" s="4">
        <f>求节点(节奏总纲!T$4:T$113,V$5:V$104,$X269)-求节点(节奏总纲!T$4:T$113,V$5:V$104,$X268)</f>
        <v>121043160</v>
      </c>
      <c r="AM269" s="8">
        <v>265</v>
      </c>
      <c r="AN269" s="4">
        <f>求节点(节奏总纲!P$4:P$113,AG$5:AG$104,$AM269)-求节点(节奏总纲!P$4:P$113,AG$5:AG$104,$AM268)</f>
        <v>4281722.5217761993</v>
      </c>
      <c r="AO269" s="4">
        <f>求节点(节奏总纲!Q$4:Q$113,AH$5:AH$104,$AM269)-求节点(节奏总纲!Q$4:Q$113,AH$5:AH$104,$AM268)</f>
        <v>4878574.3072841167</v>
      </c>
      <c r="AP269" s="4">
        <f>求节点(节奏总纲!R$4:R$113,AI$5:AI$104,$AM269)-求节点(节奏总纲!R$4:R$113,AI$5:AI$104,$AM268)</f>
        <v>6792656.5375695229</v>
      </c>
      <c r="AQ269" s="4">
        <f>求节点(节奏总纲!S$4:S$113,AJ$5:AJ$104,$AM269)-求节点(节奏总纲!S$4:S$113,AJ$5:AJ$104,$AM268)</f>
        <v>11481513.184774876</v>
      </c>
      <c r="AR269" s="4">
        <f>求节点(节奏总纲!T$4:T$113,AK$5:AK$104,$AM269)-求节点(节奏总纲!T$4:T$113,AK$5:AK$104,$AM268)</f>
        <v>37840394.480138779</v>
      </c>
    </row>
    <row r="270" spans="2:44" x14ac:dyDescent="0.15">
      <c r="B270" s="8">
        <v>266</v>
      </c>
      <c r="C270" s="8">
        <f>[1]服务器生态!W287</f>
        <v>68.541230912666634</v>
      </c>
      <c r="D270" s="8">
        <f>[1]服务器生态!X287</f>
        <v>67.582281306720944</v>
      </c>
      <c r="E270" s="8">
        <f>[1]服务器生态!Y287</f>
        <v>5.5167612694851869</v>
      </c>
      <c r="F270" s="8">
        <f>[1]服务器生态!Z287</f>
        <v>0.98147081380218748</v>
      </c>
      <c r="G270" s="8">
        <f>[1]服务器生态!AA287</f>
        <v>0.28398225982499986</v>
      </c>
      <c r="H270" s="8">
        <f>[1]服务器生态!AC287</f>
        <v>0.47962550249999997</v>
      </c>
      <c r="I270" s="8">
        <f>[1]服务器生态!AD287</f>
        <v>0.47291513735919999</v>
      </c>
      <c r="J270" s="8">
        <f>[1]服务器生态!AE287</f>
        <v>3.8604200140800002E-2</v>
      </c>
      <c r="K270" s="8">
        <f>[1]服务器生态!AF287</f>
        <v>6.8679600000000019E-3</v>
      </c>
      <c r="L270" s="8">
        <f>[1]服务器生态!AG287</f>
        <v>1.9871999999999997E-3</v>
      </c>
      <c r="M270" s="8">
        <f>[2]基础信息!$M269</f>
        <v>100</v>
      </c>
      <c r="N270" s="8">
        <f>[1]服务器生态!$P268</f>
        <v>1</v>
      </c>
      <c r="X270" s="8">
        <v>266</v>
      </c>
      <c r="Y270" s="4">
        <f>求节点(节奏总纲!P$4:P$113,R$5:R$104,$X270)-求节点(节奏总纲!P$4:P$113,R$5:R$104,$X269)</f>
        <v>19484650.580412865</v>
      </c>
      <c r="Z270" s="4">
        <f>求节点(节奏总纲!Q$4:Q$113,S$5:S$104,$X270)-求节点(节奏总纲!Q$4:Q$113,S$5:S$104,$X269)</f>
        <v>21284824.239778519</v>
      </c>
      <c r="AA270" s="4">
        <f>求节点(节奏总纲!R$4:R$113,T$5:T$104,$X270)-求节点(节奏总纲!R$4:R$113,T$5:T$104,$X269)</f>
        <v>26302886.86971283</v>
      </c>
      <c r="AB270" s="4">
        <f>求节点(节奏总纲!S$4:S$113,U$5:U$104,$X270)-求节点(节奏总纲!S$4:S$113,U$5:U$104,$X269)</f>
        <v>38867102.489647865</v>
      </c>
      <c r="AC270" s="4">
        <f>求节点(节奏总纲!T$4:T$113,V$5:V$104,$X270)-求节点(节奏总纲!T$4:T$113,V$5:V$104,$X269)</f>
        <v>121043160</v>
      </c>
      <c r="AM270" s="8">
        <v>266</v>
      </c>
      <c r="AN270" s="4">
        <f>求节点(节奏总纲!P$4:P$113,AG$5:AG$104,$AM270)-求节点(节奏总纲!P$4:P$113,AG$5:AG$104,$AM269)</f>
        <v>4281722.5217761993</v>
      </c>
      <c r="AO270" s="4">
        <f>求节点(节奏总纲!Q$4:Q$113,AH$5:AH$104,$AM270)-求节点(节奏总纲!Q$4:Q$113,AH$5:AH$104,$AM269)</f>
        <v>4878574.3072839975</v>
      </c>
      <c r="AP270" s="4">
        <f>求节点(节奏总纲!R$4:R$113,AI$5:AI$104,$AM270)-求节点(节奏总纲!R$4:R$113,AI$5:AI$104,$AM269)</f>
        <v>6792656.5375695229</v>
      </c>
      <c r="AQ270" s="4">
        <f>求节点(节奏总纲!S$4:S$113,AJ$5:AJ$104,$AM270)-求节点(节奏总纲!S$4:S$113,AJ$5:AJ$104,$AM269)</f>
        <v>11481513.184774637</v>
      </c>
      <c r="AR270" s="4">
        <f>求节点(节奏总纲!T$4:T$113,AK$5:AK$104,$AM270)-求节点(节奏总纲!T$4:T$113,AK$5:AK$104,$AM269)</f>
        <v>37840394.480139732</v>
      </c>
    </row>
    <row r="271" spans="2:44" x14ac:dyDescent="0.15">
      <c r="B271" s="8">
        <v>267</v>
      </c>
      <c r="C271" s="8">
        <f>[1]服务器生态!W288</f>
        <v>68.069925788512734</v>
      </c>
      <c r="D271" s="8">
        <f>[1]服务器生态!X288</f>
        <v>67.117570138600058</v>
      </c>
      <c r="E271" s="8">
        <f>[1]服务器生态!Y288</f>
        <v>5.4788267617382358</v>
      </c>
      <c r="F271" s="8">
        <f>[1]服务器生态!Z288</f>
        <v>0.97472199681140614</v>
      </c>
      <c r="G271" s="8">
        <f>[1]服务器生态!AA288</f>
        <v>0.28202953308749984</v>
      </c>
      <c r="H271" s="8">
        <f>[1]服务器生态!AC288</f>
        <v>0.47962550249999997</v>
      </c>
      <c r="I271" s="8">
        <f>[1]服务器生态!AD288</f>
        <v>0.47291513735919999</v>
      </c>
      <c r="J271" s="8">
        <f>[1]服务器生态!AE288</f>
        <v>3.8604200140800002E-2</v>
      </c>
      <c r="K271" s="8">
        <f>[1]服务器生态!AF288</f>
        <v>6.8679600000000019E-3</v>
      </c>
      <c r="L271" s="8">
        <f>[1]服务器生态!AG288</f>
        <v>1.9871999999999997E-3</v>
      </c>
      <c r="M271" s="8">
        <f>[2]基础信息!$M270</f>
        <v>100</v>
      </c>
      <c r="N271" s="8">
        <f>[1]服务器生态!$P269</f>
        <v>1</v>
      </c>
      <c r="X271" s="8">
        <v>267</v>
      </c>
      <c r="Y271" s="4">
        <f>求节点(节奏总纲!P$4:P$113,R$5:R$104,$X271)-求节点(节奏总纲!P$4:P$113,R$5:R$104,$X270)</f>
        <v>19484650.580412865</v>
      </c>
      <c r="Z271" s="4">
        <f>求节点(节奏总纲!Q$4:Q$113,S$5:S$104,$X271)-求节点(节奏总纲!Q$4:Q$113,S$5:S$104,$X270)</f>
        <v>21284824.239778519</v>
      </c>
      <c r="AA271" s="4">
        <f>求节点(节奏总纲!R$4:R$113,T$5:T$104,$X271)-求节点(节奏总纲!R$4:R$113,T$5:T$104,$X270)</f>
        <v>26302886.869713783</v>
      </c>
      <c r="AB271" s="4">
        <f>求节点(节奏总纲!S$4:S$113,U$5:U$104,$X271)-求节点(节奏总纲!S$4:S$113,U$5:U$104,$X270)</f>
        <v>38867102.489647865</v>
      </c>
      <c r="AC271" s="4">
        <f>求节点(节奏总纲!T$4:T$113,V$5:V$104,$X271)-求节点(节奏总纲!T$4:T$113,V$5:V$104,$X270)</f>
        <v>121043160</v>
      </c>
      <c r="AM271" s="8">
        <v>267</v>
      </c>
      <c r="AN271" s="4">
        <f>求节点(节奏总纲!P$4:P$113,AG$5:AG$104,$AM271)-求节点(节奏总纲!P$4:P$113,AG$5:AG$104,$AM270)</f>
        <v>4281722.5217761993</v>
      </c>
      <c r="AO271" s="4">
        <f>求节点(节奏总纲!Q$4:Q$113,AH$5:AH$104,$AM271)-求节点(节奏总纲!Q$4:Q$113,AH$5:AH$104,$AM270)</f>
        <v>4878574.3072839975</v>
      </c>
      <c r="AP271" s="4">
        <f>求节点(节奏总纲!R$4:R$113,AI$5:AI$104,$AM271)-求节点(节奏总纲!R$4:R$113,AI$5:AI$104,$AM270)</f>
        <v>6792656.5375695229</v>
      </c>
      <c r="AQ271" s="4">
        <f>求节点(节奏总纲!S$4:S$113,AJ$5:AJ$104,$AM271)-求节点(节奏总纲!S$4:S$113,AJ$5:AJ$104,$AM270)</f>
        <v>11481513.184774876</v>
      </c>
      <c r="AR271" s="4">
        <f>求节点(节奏总纲!T$4:T$113,AK$5:AK$104,$AM271)-求节点(节奏总纲!T$4:T$113,AK$5:AK$104,$AM270)</f>
        <v>37840394.480139732</v>
      </c>
    </row>
    <row r="272" spans="2:44" x14ac:dyDescent="0.15">
      <c r="B272" s="8">
        <v>268</v>
      </c>
      <c r="C272" s="8">
        <f>[1]服务器生态!W289</f>
        <v>67.598620664358847</v>
      </c>
      <c r="D272" s="8">
        <f>[1]服务器生态!X289</f>
        <v>66.652858970479201</v>
      </c>
      <c r="E272" s="8">
        <f>[1]服务器生态!Y289</f>
        <v>5.4408922539912856</v>
      </c>
      <c r="F272" s="8">
        <f>[1]服务器生态!Z289</f>
        <v>0.96797317982062503</v>
      </c>
      <c r="G272" s="8">
        <f>[1]服务器生态!AA289</f>
        <v>0.28007680634999993</v>
      </c>
      <c r="H272" s="8">
        <f>[1]服务器生态!AC289</f>
        <v>0.47962550249999997</v>
      </c>
      <c r="I272" s="8">
        <f>[1]服务器生态!AD289</f>
        <v>0.47291513735919999</v>
      </c>
      <c r="J272" s="8">
        <f>[1]服务器生态!AE289</f>
        <v>3.8604200140800002E-2</v>
      </c>
      <c r="K272" s="8">
        <f>[1]服务器生态!AF289</f>
        <v>6.8679600000000019E-3</v>
      </c>
      <c r="L272" s="8">
        <f>[1]服务器生态!AG289</f>
        <v>1.9871999999999997E-3</v>
      </c>
      <c r="M272" s="8">
        <f>[2]基础信息!$M271</f>
        <v>100</v>
      </c>
      <c r="N272" s="8">
        <f>[1]服务器生态!$P270</f>
        <v>1</v>
      </c>
      <c r="X272" s="8">
        <v>268</v>
      </c>
      <c r="Y272" s="4">
        <f>求节点(节奏总纲!P$4:P$113,R$5:R$104,$X272)-求节点(节奏总纲!P$4:P$113,R$5:R$104,$X271)</f>
        <v>19484650.580412865</v>
      </c>
      <c r="Z272" s="4">
        <f>求节点(节奏总纲!Q$4:Q$113,S$5:S$104,$X272)-求节点(节奏总纲!Q$4:Q$113,S$5:S$104,$X271)</f>
        <v>21284824.239778042</v>
      </c>
      <c r="AA272" s="4">
        <f>求节点(节奏总纲!R$4:R$113,T$5:T$104,$X272)-求节点(节奏总纲!R$4:R$113,T$5:T$104,$X271)</f>
        <v>26302886.86971283</v>
      </c>
      <c r="AB272" s="4">
        <f>求节点(节奏总纲!S$4:S$113,U$5:U$104,$X272)-求节点(节奏总纲!S$4:S$113,U$5:U$104,$X271)</f>
        <v>38867102.489647865</v>
      </c>
      <c r="AC272" s="4">
        <f>求节点(节奏总纲!T$4:T$113,V$5:V$104,$X272)-求节点(节奏总纲!T$4:T$113,V$5:V$104,$X271)</f>
        <v>121043160</v>
      </c>
      <c r="AM272" s="8">
        <v>268</v>
      </c>
      <c r="AN272" s="4">
        <f>求节点(节奏总纲!P$4:P$113,AG$5:AG$104,$AM272)-求节点(节奏总纲!P$4:P$113,AG$5:AG$104,$AM271)</f>
        <v>4281722.5217761993</v>
      </c>
      <c r="AO272" s="4">
        <f>求节点(节奏总纲!Q$4:Q$113,AH$5:AH$104,$AM272)-求节点(节奏总纲!Q$4:Q$113,AH$5:AH$104,$AM271)</f>
        <v>4878574.3072839975</v>
      </c>
      <c r="AP272" s="4">
        <f>求节点(节奏总纲!R$4:R$113,AI$5:AI$104,$AM272)-求节点(节奏总纲!R$4:R$113,AI$5:AI$104,$AM271)</f>
        <v>6792656.5375695229</v>
      </c>
      <c r="AQ272" s="4">
        <f>求节点(节奏总纲!S$4:S$113,AJ$5:AJ$104,$AM272)-求节点(节奏总纲!S$4:S$113,AJ$5:AJ$104,$AM271)</f>
        <v>11481513.184774876</v>
      </c>
      <c r="AR272" s="4">
        <f>求节点(节奏总纲!T$4:T$113,AK$5:AK$104,$AM272)-求节点(节奏总纲!T$4:T$113,AK$5:AK$104,$AM271)</f>
        <v>37840394.480139732</v>
      </c>
    </row>
    <row r="273" spans="2:44" x14ac:dyDescent="0.15">
      <c r="B273" s="8">
        <v>269</v>
      </c>
      <c r="C273" s="8">
        <f>[1]服务器生态!W290</f>
        <v>67.127315540204947</v>
      </c>
      <c r="D273" s="8">
        <f>[1]服务器生态!X290</f>
        <v>66.18814780235833</v>
      </c>
      <c r="E273" s="8">
        <f>[1]服务器生态!Y290</f>
        <v>5.4029577462443346</v>
      </c>
      <c r="F273" s="8">
        <f>[1]服务器生态!Z290</f>
        <v>0.9612243628298438</v>
      </c>
      <c r="G273" s="8">
        <f>[1]服务器生态!AA290</f>
        <v>0.27812407961249991</v>
      </c>
      <c r="H273" s="8">
        <f>[1]服务器生态!AC290</f>
        <v>0.47962550249999997</v>
      </c>
      <c r="I273" s="8">
        <f>[1]服务器生态!AD290</f>
        <v>0.47291513735919999</v>
      </c>
      <c r="J273" s="8">
        <f>[1]服务器生态!AE290</f>
        <v>3.8604200140800002E-2</v>
      </c>
      <c r="K273" s="8">
        <f>[1]服务器生态!AF290</f>
        <v>6.8679600000000019E-3</v>
      </c>
      <c r="L273" s="8">
        <f>[1]服务器生态!AG290</f>
        <v>1.9871999999999997E-3</v>
      </c>
      <c r="M273" s="8">
        <f>[2]基础信息!$M272</f>
        <v>100</v>
      </c>
      <c r="N273" s="8">
        <f>[1]服务器生态!$P271</f>
        <v>1</v>
      </c>
      <c r="X273" s="8">
        <v>269</v>
      </c>
      <c r="Y273" s="4">
        <f>求节点(节奏总纲!P$4:P$113,R$5:R$104,$X273)-求节点(节奏总纲!P$4:P$113,R$5:R$104,$X272)</f>
        <v>19484650.580412865</v>
      </c>
      <c r="Z273" s="4">
        <f>求节点(节奏总纲!Q$4:Q$113,S$5:S$104,$X273)-求节点(节奏总纲!Q$4:Q$113,S$5:S$104,$X272)</f>
        <v>21284824.239778519</v>
      </c>
      <c r="AA273" s="4">
        <f>求节点(节奏总纲!R$4:R$113,T$5:T$104,$X273)-求节点(节奏总纲!R$4:R$113,T$5:T$104,$X272)</f>
        <v>26302886.86971283</v>
      </c>
      <c r="AB273" s="4">
        <f>求节点(节奏总纲!S$4:S$113,U$5:U$104,$X273)-求节点(节奏总纲!S$4:S$113,U$5:U$104,$X272)</f>
        <v>38867102.489647865</v>
      </c>
      <c r="AC273" s="4">
        <f>求节点(节奏总纲!T$4:T$113,V$5:V$104,$X273)-求节点(节奏总纲!T$4:T$113,V$5:V$104,$X272)</f>
        <v>121043160</v>
      </c>
      <c r="AM273" s="8">
        <v>269</v>
      </c>
      <c r="AN273" s="4">
        <f>求节点(节奏总纲!P$4:P$113,AG$5:AG$104,$AM273)-求节点(节奏总纲!P$4:P$113,AG$5:AG$104,$AM272)</f>
        <v>4281722.5217761993</v>
      </c>
      <c r="AO273" s="4">
        <f>求节点(节奏总纲!Q$4:Q$113,AH$5:AH$104,$AM273)-求节点(节奏总纲!Q$4:Q$113,AH$5:AH$104,$AM272)</f>
        <v>4878574.3072839975</v>
      </c>
      <c r="AP273" s="4">
        <f>求节点(节奏总纲!R$4:R$113,AI$5:AI$104,$AM273)-求节点(节奏总纲!R$4:R$113,AI$5:AI$104,$AM272)</f>
        <v>6792656.5375695229</v>
      </c>
      <c r="AQ273" s="4">
        <f>求节点(节奏总纲!S$4:S$113,AJ$5:AJ$104,$AM273)-求节点(节奏总纲!S$4:S$113,AJ$5:AJ$104,$AM272)</f>
        <v>11481513.184774637</v>
      </c>
      <c r="AR273" s="4">
        <f>求节点(节奏总纲!T$4:T$113,AK$5:AK$104,$AM273)-求节点(节奏总纲!T$4:T$113,AK$5:AK$104,$AM272)</f>
        <v>37840394.480139732</v>
      </c>
    </row>
    <row r="274" spans="2:44" x14ac:dyDescent="0.15">
      <c r="B274" s="8">
        <v>270</v>
      </c>
      <c r="C274" s="8">
        <f>[1]服务器生态!W291</f>
        <v>66.656010416051046</v>
      </c>
      <c r="D274" s="8">
        <f>[1]服务器生态!X291</f>
        <v>65.723436634237459</v>
      </c>
      <c r="E274" s="8">
        <f>[1]服务器生态!Y291</f>
        <v>5.3650232384973826</v>
      </c>
      <c r="F274" s="8">
        <f>[1]服务器生态!Z291</f>
        <v>0.95447554583906247</v>
      </c>
      <c r="G274" s="8">
        <f>[1]服务器生态!AA291</f>
        <v>0.27617135287499989</v>
      </c>
      <c r="H274" s="8">
        <f>[1]服务器生态!AC291</f>
        <v>0.47962550249999997</v>
      </c>
      <c r="I274" s="8">
        <f>[1]服务器生态!AD291</f>
        <v>0.47291513735919999</v>
      </c>
      <c r="J274" s="8">
        <f>[1]服务器生态!AE291</f>
        <v>3.8604200140800002E-2</v>
      </c>
      <c r="K274" s="8">
        <f>[1]服务器生态!AF291</f>
        <v>6.8679600000000019E-3</v>
      </c>
      <c r="L274" s="8">
        <f>[1]服务器生态!AG291</f>
        <v>1.9871999999999997E-3</v>
      </c>
      <c r="M274" s="8">
        <f>[2]基础信息!$M273</f>
        <v>100</v>
      </c>
      <c r="N274" s="8">
        <f>[1]服务器生态!$P272</f>
        <v>1</v>
      </c>
      <c r="X274" s="8">
        <v>270</v>
      </c>
      <c r="Y274" s="4">
        <f>求节点(节奏总纲!P$4:P$113,R$5:R$104,$X274)-求节点(节奏总纲!P$4:P$113,R$5:R$104,$X273)</f>
        <v>19484650.580412865</v>
      </c>
      <c r="Z274" s="4">
        <f>求节点(节奏总纲!Q$4:Q$113,S$5:S$104,$X274)-求节点(节奏总纲!Q$4:Q$113,S$5:S$104,$X273)</f>
        <v>21284824.239778519</v>
      </c>
      <c r="AA274" s="4">
        <f>求节点(节奏总纲!R$4:R$113,T$5:T$104,$X274)-求节点(节奏总纲!R$4:R$113,T$5:T$104,$X273)</f>
        <v>26302886.86971283</v>
      </c>
      <c r="AB274" s="4">
        <f>求节点(节奏总纲!S$4:S$113,U$5:U$104,$X274)-求节点(节奏总纲!S$4:S$113,U$5:U$104,$X273)</f>
        <v>38867102.489647865</v>
      </c>
      <c r="AC274" s="4">
        <f>求节点(节奏总纲!T$4:T$113,V$5:V$104,$X274)-求节点(节奏总纲!T$4:T$113,V$5:V$104,$X273)</f>
        <v>121043160</v>
      </c>
      <c r="AM274" s="8">
        <v>270</v>
      </c>
      <c r="AN274" s="4">
        <f>求节点(节奏总纲!P$4:P$113,AG$5:AG$104,$AM274)-求节点(节奏总纲!P$4:P$113,AG$5:AG$104,$AM273)</f>
        <v>4281722.5217761993</v>
      </c>
      <c r="AO274" s="4">
        <f>求节点(节奏总纲!Q$4:Q$113,AH$5:AH$104,$AM274)-求节点(节奏总纲!Q$4:Q$113,AH$5:AH$104,$AM273)</f>
        <v>4878574.3072839975</v>
      </c>
      <c r="AP274" s="4">
        <f>求节点(节奏总纲!R$4:R$113,AI$5:AI$104,$AM274)-求节点(节奏总纲!R$4:R$113,AI$5:AI$104,$AM273)</f>
        <v>6792656.5375695229</v>
      </c>
      <c r="AQ274" s="4">
        <f>求节点(节奏总纲!S$4:S$113,AJ$5:AJ$104,$AM274)-求节点(节奏总纲!S$4:S$113,AJ$5:AJ$104,$AM273)</f>
        <v>11481513.184774876</v>
      </c>
      <c r="AR274" s="4">
        <f>求节点(节奏总纲!T$4:T$113,AK$5:AK$104,$AM274)-求节点(节奏总纲!T$4:T$113,AK$5:AK$104,$AM273)</f>
        <v>37840394.480138779</v>
      </c>
    </row>
    <row r="275" spans="2:44" x14ac:dyDescent="0.15">
      <c r="B275" s="8">
        <v>271</v>
      </c>
      <c r="C275" s="8">
        <f>[1]服务器生态!W292</f>
        <v>66.267183688624087</v>
      </c>
      <c r="D275" s="8">
        <f>[1]服务器生态!X292</f>
        <v>65.340049920537737</v>
      </c>
      <c r="E275" s="8">
        <f>[1]服务器生态!Y292</f>
        <v>5.3337272696061477</v>
      </c>
      <c r="F275" s="8">
        <f>[1]服务器生态!Z292</f>
        <v>0.94890777182166797</v>
      </c>
      <c r="G275" s="8">
        <f>[1]服务器生态!AA292</f>
        <v>0.27456035331656237</v>
      </c>
      <c r="H275" s="8">
        <f>[1]服务器生态!AC292</f>
        <v>0.47962550249999997</v>
      </c>
      <c r="I275" s="8">
        <f>[1]服务器生态!AD292</f>
        <v>0.47291513735919999</v>
      </c>
      <c r="J275" s="8">
        <f>[1]服务器生态!AE292</f>
        <v>3.8604200140800002E-2</v>
      </c>
      <c r="K275" s="8">
        <f>[1]服务器生态!AF292</f>
        <v>6.8679600000000019E-3</v>
      </c>
      <c r="L275" s="8">
        <f>[1]服务器生态!AG292</f>
        <v>1.9871999999999997E-3</v>
      </c>
      <c r="M275" s="8">
        <f>[2]基础信息!$M274</f>
        <v>100</v>
      </c>
      <c r="N275" s="8">
        <f>[1]服务器生态!$P273</f>
        <v>1</v>
      </c>
      <c r="X275" s="8">
        <v>271</v>
      </c>
      <c r="Y275" s="4">
        <f>求节点(节奏总纲!P$4:P$113,R$5:R$104,$X275)-求节点(节奏总纲!P$4:P$113,R$5:R$104,$X274)</f>
        <v>19484650.580412865</v>
      </c>
      <c r="Z275" s="4">
        <f>求节点(节奏总纲!Q$4:Q$113,S$5:S$104,$X275)-求节点(节奏总纲!Q$4:Q$113,S$5:S$104,$X274)</f>
        <v>21284824.239778519</v>
      </c>
      <c r="AA275" s="4">
        <f>求节点(节奏总纲!R$4:R$113,T$5:T$104,$X275)-求节点(节奏总纲!R$4:R$113,T$5:T$104,$X274)</f>
        <v>26302886.869713783</v>
      </c>
      <c r="AB275" s="4">
        <f>求节点(节奏总纲!S$4:S$113,U$5:U$104,$X275)-求节点(节奏总纲!S$4:S$113,U$5:U$104,$X274)</f>
        <v>38867102.489647865</v>
      </c>
      <c r="AC275" s="4">
        <f>求节点(节奏总纲!T$4:T$113,V$5:V$104,$X275)-求节点(节奏总纲!T$4:T$113,V$5:V$104,$X274)</f>
        <v>121043160</v>
      </c>
      <c r="AM275" s="8">
        <v>271</v>
      </c>
      <c r="AN275" s="4">
        <f>求节点(节奏总纲!P$4:P$113,AG$5:AG$104,$AM275)-求节点(节奏总纲!P$4:P$113,AG$5:AG$104,$AM274)</f>
        <v>4281722.5217763186</v>
      </c>
      <c r="AO275" s="4">
        <f>求节点(节奏总纲!Q$4:Q$113,AH$5:AH$104,$AM275)-求节点(节奏总纲!Q$4:Q$113,AH$5:AH$104,$AM274)</f>
        <v>4878574.3072839975</v>
      </c>
      <c r="AP275" s="4">
        <f>求节点(节奏总纲!R$4:R$113,AI$5:AI$104,$AM275)-求节点(节奏总纲!R$4:R$113,AI$5:AI$104,$AM274)</f>
        <v>6792656.5375695229</v>
      </c>
      <c r="AQ275" s="4">
        <f>求节点(节奏总纲!S$4:S$113,AJ$5:AJ$104,$AM275)-求节点(节奏总纲!S$4:S$113,AJ$5:AJ$104,$AM274)</f>
        <v>11481513.184774637</v>
      </c>
      <c r="AR275" s="4">
        <f>求节点(节奏总纲!T$4:T$113,AK$5:AK$104,$AM275)-求节点(节奏总纲!T$4:T$113,AK$5:AK$104,$AM274)</f>
        <v>37840394.480139732</v>
      </c>
    </row>
    <row r="276" spans="2:44" x14ac:dyDescent="0.15">
      <c r="B276" s="8">
        <v>272</v>
      </c>
      <c r="C276" s="8">
        <f>[1]服务器生态!W293</f>
        <v>65.878356961197113</v>
      </c>
      <c r="D276" s="8">
        <f>[1]服务器生态!X293</f>
        <v>64.956663206838016</v>
      </c>
      <c r="E276" s="8">
        <f>[1]服务器生态!Y293</f>
        <v>5.3024313007149129</v>
      </c>
      <c r="F276" s="8">
        <f>[1]服务器生态!Z293</f>
        <v>0.94333999780427336</v>
      </c>
      <c r="G276" s="8">
        <f>[1]服务器生态!AA293</f>
        <v>0.27294935375812485</v>
      </c>
      <c r="H276" s="8">
        <f>[1]服务器生态!AC293</f>
        <v>0.47962550249999997</v>
      </c>
      <c r="I276" s="8">
        <f>[1]服务器生态!AD293</f>
        <v>0.47291513735919999</v>
      </c>
      <c r="J276" s="8">
        <f>[1]服务器生态!AE293</f>
        <v>3.8604200140800002E-2</v>
      </c>
      <c r="K276" s="8">
        <f>[1]服务器生态!AF293</f>
        <v>6.8679600000000019E-3</v>
      </c>
      <c r="L276" s="8">
        <f>[1]服务器生态!AG293</f>
        <v>1.9871999999999997E-3</v>
      </c>
      <c r="M276" s="8">
        <f>[2]基础信息!$M275</f>
        <v>100</v>
      </c>
      <c r="N276" s="8">
        <f>[1]服务器生态!$P274</f>
        <v>1</v>
      </c>
      <c r="X276" s="8">
        <v>272</v>
      </c>
      <c r="Y276" s="4">
        <f>求节点(节奏总纲!P$4:P$113,R$5:R$104,$X276)-求节点(节奏总纲!P$4:P$113,R$5:R$104,$X275)</f>
        <v>19484650.580412865</v>
      </c>
      <c r="Z276" s="4">
        <f>求节点(节奏总纲!Q$4:Q$113,S$5:S$104,$X276)-求节点(节奏总纲!Q$4:Q$113,S$5:S$104,$X275)</f>
        <v>22255962.847734928</v>
      </c>
      <c r="AA276" s="4">
        <f>求节点(节奏总纲!R$4:R$113,T$5:T$104,$X276)-求节点(节奏总纲!R$4:R$113,T$5:T$104,$X275)</f>
        <v>26302886.86971283</v>
      </c>
      <c r="AB276" s="4">
        <f>求节点(节奏总纲!S$4:S$113,U$5:U$104,$X276)-求节点(节奏总纲!S$4:S$113,U$5:U$104,$X275)</f>
        <v>38867102.489647865</v>
      </c>
      <c r="AC276" s="4">
        <f>求节点(节奏总纲!T$4:T$113,V$5:V$104,$X276)-求节点(节奏总纲!T$4:T$113,V$5:V$104,$X275)</f>
        <v>121043160</v>
      </c>
      <c r="AM276" s="8">
        <v>272</v>
      </c>
      <c r="AN276" s="4">
        <f>求节点(节奏总纲!P$4:P$113,AG$5:AG$104,$AM276)-求节点(节奏总纲!P$4:P$113,AG$5:AG$104,$AM275)</f>
        <v>4281722.5217761993</v>
      </c>
      <c r="AO276" s="4">
        <f>求节点(节奏总纲!Q$4:Q$113,AH$5:AH$104,$AM276)-求节点(节奏总纲!Q$4:Q$113,AH$5:AH$104,$AM275)</f>
        <v>5210006.0639834404</v>
      </c>
      <c r="AP276" s="4">
        <f>求节点(节奏总纲!R$4:R$113,AI$5:AI$104,$AM276)-求节点(节奏总纲!R$4:R$113,AI$5:AI$104,$AM275)</f>
        <v>6792656.5375695229</v>
      </c>
      <c r="AQ276" s="4">
        <f>求节点(节奏总纲!S$4:S$113,AJ$5:AJ$104,$AM276)-求节点(节奏总纲!S$4:S$113,AJ$5:AJ$104,$AM275)</f>
        <v>11481513.184774876</v>
      </c>
      <c r="AR276" s="4">
        <f>求节点(节奏总纲!T$4:T$113,AK$5:AK$104,$AM276)-求节点(节奏总纲!T$4:T$113,AK$5:AK$104,$AM275)</f>
        <v>37840394.480139732</v>
      </c>
    </row>
    <row r="277" spans="2:44" x14ac:dyDescent="0.15">
      <c r="B277" s="8">
        <v>273</v>
      </c>
      <c r="C277" s="8">
        <f>[1]服务器生态!W294</f>
        <v>65.489530233770154</v>
      </c>
      <c r="D277" s="8">
        <f>[1]服务器生态!X294</f>
        <v>64.573276493138295</v>
      </c>
      <c r="E277" s="8">
        <f>[1]服务器生态!Y294</f>
        <v>5.271135331823678</v>
      </c>
      <c r="F277" s="8">
        <f>[1]服务器生态!Z294</f>
        <v>0.93777222378687886</v>
      </c>
      <c r="G277" s="8">
        <f>[1]服务器生态!AA294</f>
        <v>0.27133835419968738</v>
      </c>
      <c r="H277" s="8">
        <f>[1]服务器生态!AC294</f>
        <v>0.47962550249999997</v>
      </c>
      <c r="I277" s="8">
        <f>[1]服务器生态!AD294</f>
        <v>0.47291513735919999</v>
      </c>
      <c r="J277" s="8">
        <f>[1]服务器生态!AE294</f>
        <v>3.8604200140800002E-2</v>
      </c>
      <c r="K277" s="8">
        <f>[1]服务器生态!AF294</f>
        <v>6.8679600000000019E-3</v>
      </c>
      <c r="L277" s="8">
        <f>[1]服务器生态!AG294</f>
        <v>1.9871999999999997E-3</v>
      </c>
      <c r="M277" s="8">
        <f>[2]基础信息!$M276</f>
        <v>100</v>
      </c>
      <c r="N277" s="8">
        <f>[1]服务器生态!$P275</f>
        <v>1</v>
      </c>
      <c r="X277" s="8">
        <v>273</v>
      </c>
      <c r="Y277" s="4">
        <f>求节点(节奏总纲!P$4:P$113,R$5:R$104,$X277)-求节点(节奏总纲!P$4:P$113,R$5:R$104,$X276)</f>
        <v>19484650.580412865</v>
      </c>
      <c r="Z277" s="4">
        <f>求节点(节奏总纲!Q$4:Q$113,S$5:S$104,$X277)-求节点(节奏总纲!Q$4:Q$113,S$5:S$104,$X276)</f>
        <v>23394609.145766735</v>
      </c>
      <c r="AA277" s="4">
        <f>求节点(节奏总纲!R$4:R$113,T$5:T$104,$X277)-求节点(节奏总纲!R$4:R$113,T$5:T$104,$X276)</f>
        <v>26741133.37512207</v>
      </c>
      <c r="AB277" s="4">
        <f>求节点(节奏总纲!S$4:S$113,U$5:U$104,$X277)-求节点(节奏总纲!S$4:S$113,U$5:U$104,$X276)</f>
        <v>41366308.205807686</v>
      </c>
      <c r="AC277" s="4">
        <f>求节点(节奏总纲!T$4:T$113,V$5:V$104,$X277)-求节点(节奏总纲!T$4:T$113,V$5:V$104,$X276)</f>
        <v>121043160</v>
      </c>
      <c r="AM277" s="8">
        <v>273</v>
      </c>
      <c r="AN277" s="4">
        <f>求节点(节奏总纲!P$4:P$113,AG$5:AG$104,$AM277)-求节点(节奏总纲!P$4:P$113,AG$5:AG$104,$AM276)</f>
        <v>4281722.5217761993</v>
      </c>
      <c r="AO277" s="4">
        <f>求节点(节奏总纲!Q$4:Q$113,AH$5:AH$104,$AM277)-求节点(节奏总纲!Q$4:Q$113,AH$5:AH$104,$AM276)</f>
        <v>5598605.1163985729</v>
      </c>
      <c r="AP277" s="4">
        <f>求节点(节奏总纲!R$4:R$113,AI$5:AI$104,$AM277)-求节点(节奏总纲!R$4:R$113,AI$5:AI$104,$AM276)</f>
        <v>6990003.0085132122</v>
      </c>
      <c r="AQ277" s="4">
        <f>求节点(节奏总纲!S$4:S$113,AJ$5:AJ$104,$AM277)-求节点(节奏总纲!S$4:S$113,AJ$5:AJ$104,$AM276)</f>
        <v>12246143.063255548</v>
      </c>
      <c r="AR277" s="4">
        <f>求节点(节奏总纲!T$4:T$113,AK$5:AK$104,$AM277)-求节点(节奏总纲!T$4:T$113,AK$5:AK$104,$AM276)</f>
        <v>37840394.480139732</v>
      </c>
    </row>
    <row r="278" spans="2:44" x14ac:dyDescent="0.15">
      <c r="B278" s="8">
        <v>274</v>
      </c>
      <c r="C278" s="8">
        <f>[1]服务器生态!W295</f>
        <v>65.10070350634318</v>
      </c>
      <c r="D278" s="8">
        <f>[1]服务器生态!X295</f>
        <v>64.189889779438573</v>
      </c>
      <c r="E278" s="8">
        <f>[1]服务器生态!Y295</f>
        <v>5.2398393629324431</v>
      </c>
      <c r="F278" s="8">
        <f>[1]服务器生态!Z295</f>
        <v>0.93220444976948424</v>
      </c>
      <c r="G278" s="8">
        <f>[1]服务器生态!AA295</f>
        <v>0.26972735464124986</v>
      </c>
      <c r="H278" s="8">
        <f>[1]服务器生态!AC295</f>
        <v>0.47962550249999997</v>
      </c>
      <c r="I278" s="8">
        <f>[1]服务器生态!AD295</f>
        <v>0.47291513735919999</v>
      </c>
      <c r="J278" s="8">
        <f>[1]服务器生态!AE295</f>
        <v>3.8604200140800002E-2</v>
      </c>
      <c r="K278" s="8">
        <f>[1]服务器生态!AF295</f>
        <v>6.8679600000000019E-3</v>
      </c>
      <c r="L278" s="8">
        <f>[1]服务器生态!AG295</f>
        <v>1.9871999999999997E-3</v>
      </c>
      <c r="M278" s="8">
        <f>[2]基础信息!$M277</f>
        <v>100</v>
      </c>
      <c r="N278" s="8">
        <f>[1]服务器生态!$P276</f>
        <v>1</v>
      </c>
      <c r="X278" s="8">
        <v>274</v>
      </c>
      <c r="Y278" s="4">
        <f>求节点(节奏总纲!P$4:P$113,R$5:R$104,$X278)-求节点(节奏总纲!P$4:P$113,R$5:R$104,$X277)</f>
        <v>19791329.976624489</v>
      </c>
      <c r="Z278" s="4">
        <f>求节点(节奏总纲!Q$4:Q$113,S$5:S$104,$X278)-求节点(节奏总纲!Q$4:Q$113,S$5:S$104,$X277)</f>
        <v>23394609.145767212</v>
      </c>
      <c r="AA278" s="4">
        <f>求节点(节奏总纲!R$4:R$113,T$5:T$104,$X278)-求节点(节奏总纲!R$4:R$113,T$5:T$104,$X277)</f>
        <v>26873734.719051361</v>
      </c>
      <c r="AB278" s="4">
        <f>求节点(节奏总纲!S$4:S$113,U$5:U$104,$X278)-求节点(节奏总纲!S$4:S$113,U$5:U$104,$X277)</f>
        <v>45344849.760000229</v>
      </c>
      <c r="AC278" s="4">
        <f>求节点(节奏总纲!T$4:T$113,V$5:V$104,$X278)-求节点(节奏总纲!T$4:T$113,V$5:V$104,$X277)</f>
        <v>121043160</v>
      </c>
      <c r="AM278" s="8">
        <v>274</v>
      </c>
      <c r="AN278" s="4">
        <f>求节点(节奏总纲!P$4:P$113,AG$5:AG$104,$AM278)-求节点(节奏总纲!P$4:P$113,AG$5:AG$104,$AM277)</f>
        <v>4363024.1540571451</v>
      </c>
      <c r="AO278" s="4">
        <f>求节点(节奏总纲!Q$4:Q$113,AH$5:AH$104,$AM278)-求节点(节奏总纲!Q$4:Q$113,AH$5:AH$104,$AM277)</f>
        <v>5598605.1163985729</v>
      </c>
      <c r="AP278" s="4">
        <f>求节点(节奏总纲!R$4:R$113,AI$5:AI$104,$AM278)-求节点(节奏总纲!R$4:R$113,AI$5:AI$104,$AM277)</f>
        <v>7049714.6250212193</v>
      </c>
      <c r="AQ278" s="4">
        <f>求节点(节奏总纲!S$4:S$113,AJ$5:AJ$104,$AM278)-求节点(节奏总纲!S$4:S$113,AJ$5:AJ$104,$AM277)</f>
        <v>13463374.492201328</v>
      </c>
      <c r="AR278" s="4">
        <f>求节点(节奏总纲!T$4:T$113,AK$5:AK$104,$AM278)-求节点(节奏总纲!T$4:T$113,AK$5:AK$104,$AM277)</f>
        <v>37840394.480139732</v>
      </c>
    </row>
    <row r="279" spans="2:44" x14ac:dyDescent="0.15">
      <c r="B279" s="8">
        <v>275</v>
      </c>
      <c r="C279" s="8">
        <f>[1]服务器生态!W296</f>
        <v>64.711876778916235</v>
      </c>
      <c r="D279" s="8">
        <f>[1]服务器生态!X296</f>
        <v>63.806503065738866</v>
      </c>
      <c r="E279" s="8">
        <f>[1]服务器生态!Y296</f>
        <v>5.2085433940412091</v>
      </c>
      <c r="F279" s="8">
        <f>[1]服务器生态!Z296</f>
        <v>0.92663667575208986</v>
      </c>
      <c r="G279" s="8">
        <f>[1]服务器生态!AA296</f>
        <v>0.2681163550828124</v>
      </c>
      <c r="H279" s="8">
        <f>[1]服务器生态!AC296</f>
        <v>0.47962550249999997</v>
      </c>
      <c r="I279" s="8">
        <f>[1]服务器生态!AD296</f>
        <v>0.47291513735919999</v>
      </c>
      <c r="J279" s="8">
        <f>[1]服务器生态!AE296</f>
        <v>3.8604200140800002E-2</v>
      </c>
      <c r="K279" s="8">
        <f>[1]服务器生态!AF296</f>
        <v>6.8679600000000019E-3</v>
      </c>
      <c r="L279" s="8">
        <f>[1]服务器生态!AG296</f>
        <v>1.9871999999999997E-3</v>
      </c>
      <c r="M279" s="8">
        <f>[2]基础信息!$M278</f>
        <v>100</v>
      </c>
      <c r="N279" s="8">
        <f>[1]服务器生态!$P277</f>
        <v>1</v>
      </c>
      <c r="X279" s="8">
        <v>275</v>
      </c>
      <c r="Y279" s="4">
        <f>求节点(节奏总纲!P$4:P$113,R$5:R$104,$X279)-求节点(节奏总纲!P$4:P$113,R$5:R$104,$X278)</f>
        <v>19974558.785167217</v>
      </c>
      <c r="Z279" s="4">
        <f>求节点(节奏总纲!Q$4:Q$113,S$5:S$104,$X279)-求节点(节奏总纲!Q$4:Q$113,S$5:S$104,$X278)</f>
        <v>23394609.145766258</v>
      </c>
      <c r="AA279" s="4">
        <f>求节点(节奏总纲!R$4:R$113,T$5:T$104,$X279)-求节点(节奏总纲!R$4:R$113,T$5:T$104,$X278)</f>
        <v>26873734.719051361</v>
      </c>
      <c r="AB279" s="4">
        <f>求节点(节奏总纲!S$4:S$113,U$5:U$104,$X279)-求节点(节奏总纲!S$4:S$113,U$5:U$104,$X278)</f>
        <v>45344849.760000229</v>
      </c>
      <c r="AC279" s="4">
        <f>求节点(节奏总纲!T$4:T$113,V$5:V$104,$X279)-求节点(节奏总纲!T$4:T$113,V$5:V$104,$X278)</f>
        <v>121043160</v>
      </c>
      <c r="AM279" s="8">
        <v>275</v>
      </c>
      <c r="AN279" s="4">
        <f>求节点(节奏总纲!P$4:P$113,AG$5:AG$104,$AM279)-求节点(节奏总纲!P$4:P$113,AG$5:AG$104,$AM278)</f>
        <v>4411598.663461566</v>
      </c>
      <c r="AO279" s="4">
        <f>求节点(节奏总纲!Q$4:Q$113,AH$5:AH$104,$AM279)-求节点(节奏总纲!Q$4:Q$113,AH$5:AH$104,$AM278)</f>
        <v>5598605.1163985729</v>
      </c>
      <c r="AP279" s="4">
        <f>求节点(节奏总纲!R$4:R$113,AI$5:AI$104,$AM279)-求节点(节奏总纲!R$4:R$113,AI$5:AI$104,$AM278)</f>
        <v>7049714.6250209808</v>
      </c>
      <c r="AQ279" s="4">
        <f>求节点(节奏总纲!S$4:S$113,AJ$5:AJ$104,$AM279)-求节点(节奏总纲!S$4:S$113,AJ$5:AJ$104,$AM278)</f>
        <v>13463374.492201328</v>
      </c>
      <c r="AR279" s="4">
        <f>求节点(节奏总纲!T$4:T$113,AK$5:AK$104,$AM279)-求节点(节奏总纲!T$4:T$113,AK$5:AK$104,$AM278)</f>
        <v>37914311.302508354</v>
      </c>
    </row>
    <row r="280" spans="2:44" x14ac:dyDescent="0.15">
      <c r="B280" s="8">
        <v>276</v>
      </c>
      <c r="C280" s="8">
        <f>[1]服务器生态!W297</f>
        <v>64.323050051489261</v>
      </c>
      <c r="D280" s="8">
        <f>[1]服务器生态!X297</f>
        <v>63.423116352039152</v>
      </c>
      <c r="E280" s="8">
        <f>[1]服务器生态!Y297</f>
        <v>5.1772474251499743</v>
      </c>
      <c r="F280" s="8">
        <f>[1]服务器生态!Z297</f>
        <v>0.92106890173469536</v>
      </c>
      <c r="G280" s="8">
        <f>[1]服务器生态!AA297</f>
        <v>0.26650535552437488</v>
      </c>
      <c r="H280" s="8">
        <f>[1]服务器生态!AC297</f>
        <v>0.47962550249999997</v>
      </c>
      <c r="I280" s="8">
        <f>[1]服务器生态!AD297</f>
        <v>0.47291513735919999</v>
      </c>
      <c r="J280" s="8">
        <f>[1]服务器生态!AE297</f>
        <v>3.8604200140800002E-2</v>
      </c>
      <c r="K280" s="8">
        <f>[1]服务器生态!AF297</f>
        <v>6.8679600000000019E-3</v>
      </c>
      <c r="L280" s="8">
        <f>[1]服务器生态!AG297</f>
        <v>1.9871999999999997E-3</v>
      </c>
      <c r="M280" s="8">
        <f>[2]基础信息!$M279</f>
        <v>100</v>
      </c>
      <c r="N280" s="8">
        <f>[1]服务器生态!$P278</f>
        <v>1</v>
      </c>
      <c r="X280" s="8">
        <v>276</v>
      </c>
      <c r="Y280" s="4">
        <f>求节点(节奏总纲!P$4:P$113,R$5:R$104,$X280)-求节点(节奏总纲!P$4:P$113,R$5:R$104,$X279)</f>
        <v>19974558.785167217</v>
      </c>
      <c r="Z280" s="4">
        <f>求节点(节奏总纲!Q$4:Q$113,S$5:S$104,$X280)-求节点(节奏总纲!Q$4:Q$113,S$5:S$104,$X279)</f>
        <v>23394609.145767212</v>
      </c>
      <c r="AA280" s="4">
        <f>求节点(节奏总纲!R$4:R$113,T$5:T$104,$X280)-求节点(节奏总纲!R$4:R$113,T$5:T$104,$X279)</f>
        <v>26873734.719051361</v>
      </c>
      <c r="AB280" s="4">
        <f>求节点(节奏总纲!S$4:S$113,U$5:U$104,$X280)-求节点(节奏总纲!S$4:S$113,U$5:U$104,$X279)</f>
        <v>45344849.760000229</v>
      </c>
      <c r="AC280" s="4">
        <f>求节点(节奏总纲!T$4:T$113,V$5:V$104,$X280)-求节点(节奏总纲!T$4:T$113,V$5:V$104,$X279)</f>
        <v>121043160</v>
      </c>
      <c r="AM280" s="8">
        <v>276</v>
      </c>
      <c r="AN280" s="4">
        <f>求节点(节奏总纲!P$4:P$113,AG$5:AG$104,$AM280)-求节点(节奏总纲!P$4:P$113,AG$5:AG$104,$AM279)</f>
        <v>4411598.663461566</v>
      </c>
      <c r="AO280" s="4">
        <f>求节点(节奏总纲!Q$4:Q$113,AH$5:AH$104,$AM280)-求节点(节奏总纲!Q$4:Q$113,AH$5:AH$104,$AM279)</f>
        <v>5598605.1163985729</v>
      </c>
      <c r="AP280" s="4">
        <f>求节点(节奏总纲!R$4:R$113,AI$5:AI$104,$AM280)-求节点(节奏总纲!R$4:R$113,AI$5:AI$104,$AM279)</f>
        <v>7049714.6250212193</v>
      </c>
      <c r="AQ280" s="4">
        <f>求节点(节奏总纲!S$4:S$113,AJ$5:AJ$104,$AM280)-求节点(节奏总纲!S$4:S$113,AJ$5:AJ$104,$AM279)</f>
        <v>13463374.492201328</v>
      </c>
      <c r="AR280" s="4">
        <f>求节点(节奏总纲!T$4:T$113,AK$5:AK$104,$AM280)-求节点(节奏总纲!T$4:T$113,AK$5:AK$104,$AM279)</f>
        <v>38173053.44670105</v>
      </c>
    </row>
    <row r="281" spans="2:44" x14ac:dyDescent="0.15">
      <c r="B281" s="8">
        <v>277</v>
      </c>
      <c r="C281" s="8">
        <f>[1]服务器生态!W298</f>
        <v>63.934223324062302</v>
      </c>
      <c r="D281" s="8">
        <f>[1]服务器生态!X298</f>
        <v>63.039729638339431</v>
      </c>
      <c r="E281" s="8">
        <f>[1]服务器生态!Y298</f>
        <v>5.1459514562587394</v>
      </c>
      <c r="F281" s="8">
        <f>[1]服务器生态!Z298</f>
        <v>0.91550112771730074</v>
      </c>
      <c r="G281" s="8">
        <f>[1]服务器生态!AA298</f>
        <v>0.26489435596593741</v>
      </c>
      <c r="H281" s="8">
        <f>[1]服务器生态!AC298</f>
        <v>0.47962550249999997</v>
      </c>
      <c r="I281" s="8">
        <f>[1]服务器生态!AD298</f>
        <v>0.47291513735919999</v>
      </c>
      <c r="J281" s="8">
        <f>[1]服务器生态!AE298</f>
        <v>3.8604200140800002E-2</v>
      </c>
      <c r="K281" s="8">
        <f>[1]服务器生态!AF298</f>
        <v>6.8679600000000019E-3</v>
      </c>
      <c r="L281" s="8">
        <f>[1]服务器生态!AG298</f>
        <v>1.9871999999999997E-3</v>
      </c>
      <c r="M281" s="8">
        <f>[2]基础信息!$M280</f>
        <v>100</v>
      </c>
      <c r="N281" s="8">
        <f>[1]服务器生态!$P279</f>
        <v>1</v>
      </c>
      <c r="X281" s="8">
        <v>277</v>
      </c>
      <c r="Y281" s="4">
        <f>求节点(节奏总纲!P$4:P$113,R$5:R$104,$X281)-求节点(节奏总纲!P$4:P$113,R$5:R$104,$X280)</f>
        <v>19974558.78516674</v>
      </c>
      <c r="Z281" s="4">
        <f>求节点(节奏总纲!Q$4:Q$113,S$5:S$104,$X281)-求节点(节奏总纲!Q$4:Q$113,S$5:S$104,$X280)</f>
        <v>23394609.145767212</v>
      </c>
      <c r="AA281" s="4">
        <f>求节点(节奏总纲!R$4:R$113,T$5:T$104,$X281)-求节点(节奏总纲!R$4:R$113,T$5:T$104,$X280)</f>
        <v>26873734.719052315</v>
      </c>
      <c r="AB281" s="4">
        <f>求节点(节奏总纲!S$4:S$113,U$5:U$104,$X281)-求节点(节奏总纲!S$4:S$113,U$5:U$104,$X280)</f>
        <v>45344849.759999275</v>
      </c>
      <c r="AC281" s="4">
        <f>求节点(节奏总纲!T$4:T$113,V$5:V$104,$X281)-求节点(节奏总纲!T$4:T$113,V$5:V$104,$X280)</f>
        <v>121043160</v>
      </c>
      <c r="AM281" s="8">
        <v>277</v>
      </c>
      <c r="AN281" s="4">
        <f>求节点(节奏总纲!P$4:P$113,AG$5:AG$104,$AM281)-求节点(节奏总纲!P$4:P$113,AG$5:AG$104,$AM280)</f>
        <v>4411598.6634614468</v>
      </c>
      <c r="AO281" s="4">
        <f>求节点(节奏总纲!Q$4:Q$113,AH$5:AH$104,$AM281)-求节点(节奏总纲!Q$4:Q$113,AH$5:AH$104,$AM280)</f>
        <v>5598605.1163984537</v>
      </c>
      <c r="AP281" s="4">
        <f>求节点(节奏总纲!R$4:R$113,AI$5:AI$104,$AM281)-求节点(节奏总纲!R$4:R$113,AI$5:AI$104,$AM280)</f>
        <v>7049714.6250209808</v>
      </c>
      <c r="AQ281" s="4">
        <f>求节点(节奏总纲!S$4:S$113,AJ$5:AJ$104,$AM281)-求节点(节奏总纲!S$4:S$113,AJ$5:AJ$104,$AM280)</f>
        <v>13463374.492201328</v>
      </c>
      <c r="AR281" s="4">
        <f>求节点(节奏总纲!T$4:T$113,AK$5:AK$104,$AM281)-求节点(节奏总纲!T$4:T$113,AK$5:AK$104,$AM280)</f>
        <v>38173053.446700096</v>
      </c>
    </row>
    <row r="282" spans="2:44" x14ac:dyDescent="0.15">
      <c r="B282" s="8">
        <v>278</v>
      </c>
      <c r="C282" s="8">
        <f>[1]服务器生态!W299</f>
        <v>63.545396596635335</v>
      </c>
      <c r="D282" s="8">
        <f>[1]服务器生态!X299</f>
        <v>62.656342924639709</v>
      </c>
      <c r="E282" s="8">
        <f>[1]服务器生态!Y299</f>
        <v>5.1146554873675045</v>
      </c>
      <c r="F282" s="8">
        <f>[1]服务器生态!Z299</f>
        <v>0.90993335369990624</v>
      </c>
      <c r="G282" s="8">
        <f>[1]服务器生态!AA299</f>
        <v>0.26328335640749989</v>
      </c>
      <c r="H282" s="8">
        <f>[1]服务器生态!AC299</f>
        <v>0.47962550249999997</v>
      </c>
      <c r="I282" s="8">
        <f>[1]服务器生态!AD299</f>
        <v>0.47291513735919999</v>
      </c>
      <c r="J282" s="8">
        <f>[1]服务器生态!AE299</f>
        <v>3.8604200140800002E-2</v>
      </c>
      <c r="K282" s="8">
        <f>[1]服务器生态!AF299</f>
        <v>6.8679600000000019E-3</v>
      </c>
      <c r="L282" s="8">
        <f>[1]服务器生态!AG299</f>
        <v>1.9871999999999997E-3</v>
      </c>
      <c r="M282" s="8">
        <f>[2]基础信息!$M281</f>
        <v>100</v>
      </c>
      <c r="N282" s="8">
        <f>[1]服务器生态!$P280</f>
        <v>1</v>
      </c>
      <c r="X282" s="8">
        <v>278</v>
      </c>
      <c r="Y282" s="4">
        <f>求节点(节奏总纲!P$4:P$113,R$5:R$104,$X282)-求节点(节奏总纲!P$4:P$113,R$5:R$104,$X281)</f>
        <v>19974558.785167217</v>
      </c>
      <c r="Z282" s="4">
        <f>求节点(节奏总纲!Q$4:Q$113,S$5:S$104,$X282)-求节点(节奏总纲!Q$4:Q$113,S$5:S$104,$X281)</f>
        <v>23394609.145766258</v>
      </c>
      <c r="AA282" s="4">
        <f>求节点(节奏总纲!R$4:R$113,T$5:T$104,$X282)-求节点(节奏总纲!R$4:R$113,T$5:T$104,$X281)</f>
        <v>26873734.719051361</v>
      </c>
      <c r="AB282" s="4">
        <f>求节点(节奏总纲!S$4:S$113,U$5:U$104,$X282)-求节点(节奏总纲!S$4:S$113,U$5:U$104,$X281)</f>
        <v>45344849.760000229</v>
      </c>
      <c r="AC282" s="4">
        <f>求节点(节奏总纲!T$4:T$113,V$5:V$104,$X282)-求节点(节奏总纲!T$4:T$113,V$5:V$104,$X281)</f>
        <v>121043160</v>
      </c>
      <c r="AM282" s="8">
        <v>278</v>
      </c>
      <c r="AN282" s="4">
        <f>求节点(节奏总纲!P$4:P$113,AG$5:AG$104,$AM282)-求节点(节奏总纲!P$4:P$113,AG$5:AG$104,$AM281)</f>
        <v>4411598.663461566</v>
      </c>
      <c r="AO282" s="4">
        <f>求节点(节奏总纲!Q$4:Q$113,AH$5:AH$104,$AM282)-求节点(节奏总纲!Q$4:Q$113,AH$5:AH$104,$AM281)</f>
        <v>5598605.1163985729</v>
      </c>
      <c r="AP282" s="4">
        <f>求节点(节奏总纲!R$4:R$113,AI$5:AI$104,$AM282)-求节点(节奏总纲!R$4:R$113,AI$5:AI$104,$AM281)</f>
        <v>7049714.6250212193</v>
      </c>
      <c r="AQ282" s="4">
        <f>求节点(节奏总纲!S$4:S$113,AJ$5:AJ$104,$AM282)-求节点(节奏总纲!S$4:S$113,AJ$5:AJ$104,$AM281)</f>
        <v>13463374.492201567</v>
      </c>
      <c r="AR282" s="4">
        <f>求节点(节奏总纲!T$4:T$113,AK$5:AK$104,$AM282)-求节点(节奏总纲!T$4:T$113,AK$5:AK$104,$AM281)</f>
        <v>38173053.446700096</v>
      </c>
    </row>
    <row r="283" spans="2:44" x14ac:dyDescent="0.15">
      <c r="B283" s="8">
        <v>279</v>
      </c>
      <c r="C283" s="8">
        <f>[1]服务器生态!W300</f>
        <v>63.156569869208369</v>
      </c>
      <c r="D283" s="8">
        <f>[1]服务器生态!X300</f>
        <v>62.272956210939988</v>
      </c>
      <c r="E283" s="8">
        <f>[1]服务器生态!Y300</f>
        <v>5.0833595184762697</v>
      </c>
      <c r="F283" s="8">
        <f>[1]服务器生态!Z300</f>
        <v>0.90436557968251163</v>
      </c>
      <c r="G283" s="8">
        <f>[1]服务器生态!AA300</f>
        <v>0.26167235684906237</v>
      </c>
      <c r="H283" s="8">
        <f>[1]服务器生态!AC300</f>
        <v>0.47962550249999997</v>
      </c>
      <c r="I283" s="8">
        <f>[1]服务器生态!AD300</f>
        <v>0.47291513735919999</v>
      </c>
      <c r="J283" s="8">
        <f>[1]服务器生态!AE300</f>
        <v>3.8604200140800002E-2</v>
      </c>
      <c r="K283" s="8">
        <f>[1]服务器生态!AF300</f>
        <v>6.8679600000000019E-3</v>
      </c>
      <c r="L283" s="8">
        <f>[1]服务器生态!AG300</f>
        <v>1.9871999999999997E-3</v>
      </c>
      <c r="M283" s="8">
        <f>[2]基础信息!$M282</f>
        <v>100</v>
      </c>
      <c r="N283" s="8">
        <f>[1]服务器生态!$P281</f>
        <v>1</v>
      </c>
      <c r="X283" s="8">
        <v>279</v>
      </c>
      <c r="Y283" s="4">
        <f>求节点(节奏总纲!P$4:P$113,R$5:R$104,$X283)-求节点(节奏总纲!P$4:P$113,R$5:R$104,$X282)</f>
        <v>19974558.785167217</v>
      </c>
      <c r="Z283" s="4">
        <f>求节点(节奏总纲!Q$4:Q$113,S$5:S$104,$X283)-求节点(节奏总纲!Q$4:Q$113,S$5:S$104,$X282)</f>
        <v>23394609.145767212</v>
      </c>
      <c r="AA283" s="4">
        <f>求节点(节奏总纲!R$4:R$113,T$5:T$104,$X283)-求节点(节奏总纲!R$4:R$113,T$5:T$104,$X282)</f>
        <v>26873734.719051361</v>
      </c>
      <c r="AB283" s="4">
        <f>求节点(节奏总纲!S$4:S$113,U$5:U$104,$X283)-求节点(节奏总纲!S$4:S$113,U$5:U$104,$X282)</f>
        <v>45344849.760000229</v>
      </c>
      <c r="AC283" s="4">
        <f>求节点(节奏总纲!T$4:T$113,V$5:V$104,$X283)-求节点(节奏总纲!T$4:T$113,V$5:V$104,$X282)</f>
        <v>121043160</v>
      </c>
      <c r="AM283" s="8">
        <v>279</v>
      </c>
      <c r="AN283" s="4">
        <f>求节点(节奏总纲!P$4:P$113,AG$5:AG$104,$AM283)-求节点(节奏总纲!P$4:P$113,AG$5:AG$104,$AM282)</f>
        <v>4411598.663461566</v>
      </c>
      <c r="AO283" s="4">
        <f>求节点(节奏总纲!Q$4:Q$113,AH$5:AH$104,$AM283)-求节点(节奏总纲!Q$4:Q$113,AH$5:AH$104,$AM282)</f>
        <v>5598605.1163985729</v>
      </c>
      <c r="AP283" s="4">
        <f>求节点(节奏总纲!R$4:R$113,AI$5:AI$104,$AM283)-求节点(节奏总纲!R$4:R$113,AI$5:AI$104,$AM282)</f>
        <v>7049714.6250209808</v>
      </c>
      <c r="AQ283" s="4">
        <f>求节点(节奏总纲!S$4:S$113,AJ$5:AJ$104,$AM283)-求节点(节奏总纲!S$4:S$113,AJ$5:AJ$104,$AM282)</f>
        <v>13463374.492201328</v>
      </c>
      <c r="AR283" s="4">
        <f>求节点(节奏总纲!T$4:T$113,AK$5:AK$104,$AM283)-求节点(节奏总纲!T$4:T$113,AK$5:AK$104,$AM282)</f>
        <v>38173053.446700096</v>
      </c>
    </row>
    <row r="284" spans="2:44" x14ac:dyDescent="0.15">
      <c r="B284" s="8">
        <v>280</v>
      </c>
      <c r="C284" s="8">
        <f>[1]服务器生态!W301</f>
        <v>62.767743141781402</v>
      </c>
      <c r="D284" s="8">
        <f>[1]服务器生态!X301</f>
        <v>61.889569497240267</v>
      </c>
      <c r="E284" s="8">
        <f>[1]服务器生态!Y301</f>
        <v>5.0520635495850348</v>
      </c>
      <c r="F284" s="8">
        <f>[1]服务器生态!Z301</f>
        <v>0.89879780566511713</v>
      </c>
      <c r="G284" s="8">
        <f>[1]服务器生态!AA301</f>
        <v>0.26006135729062485</v>
      </c>
      <c r="H284" s="8">
        <f>[1]服务器生态!AC301</f>
        <v>0.47962550249999997</v>
      </c>
      <c r="I284" s="8">
        <f>[1]服务器生态!AD301</f>
        <v>0.47291513735919999</v>
      </c>
      <c r="J284" s="8">
        <f>[1]服务器生态!AE301</f>
        <v>3.8604200140800002E-2</v>
      </c>
      <c r="K284" s="8">
        <f>[1]服务器生态!AF301</f>
        <v>6.8679600000000019E-3</v>
      </c>
      <c r="L284" s="8">
        <f>[1]服务器生态!AG301</f>
        <v>1.9871999999999997E-3</v>
      </c>
      <c r="M284" s="8">
        <f>[2]基础信息!$M283</f>
        <v>100</v>
      </c>
      <c r="N284" s="8">
        <f>[1]服务器生态!$P282</f>
        <v>1</v>
      </c>
      <c r="X284" s="8">
        <v>280</v>
      </c>
      <c r="Y284" s="4">
        <f>求节点(节奏总纲!P$4:P$113,R$5:R$104,$X284)-求节点(节奏总纲!P$4:P$113,R$5:R$104,$X283)</f>
        <v>19974558.78516674</v>
      </c>
      <c r="Z284" s="4">
        <f>求节点(节奏总纲!Q$4:Q$113,S$5:S$104,$X284)-求节点(节奏总纲!Q$4:Q$113,S$5:S$104,$X283)</f>
        <v>23394609.145766258</v>
      </c>
      <c r="AA284" s="4">
        <f>求节点(节奏总纲!R$4:R$113,T$5:T$104,$X284)-求节点(节奏总纲!R$4:R$113,T$5:T$104,$X283)</f>
        <v>26873734.719051361</v>
      </c>
      <c r="AB284" s="4">
        <f>求节点(节奏总纲!S$4:S$113,U$5:U$104,$X284)-求节点(节奏总纲!S$4:S$113,U$5:U$104,$X283)</f>
        <v>45344849.760000229</v>
      </c>
      <c r="AC284" s="4">
        <f>求节点(节奏总纲!T$4:T$113,V$5:V$104,$X284)-求节点(节奏总纲!T$4:T$113,V$5:V$104,$X283)</f>
        <v>121043160</v>
      </c>
      <c r="AM284" s="8">
        <v>280</v>
      </c>
      <c r="AN284" s="4">
        <f>求节点(节奏总纲!P$4:P$113,AG$5:AG$104,$AM284)-求节点(节奏总纲!P$4:P$113,AG$5:AG$104,$AM283)</f>
        <v>4411598.6634614468</v>
      </c>
      <c r="AO284" s="4">
        <f>求节点(节奏总纲!Q$4:Q$113,AH$5:AH$104,$AM284)-求节点(节奏总纲!Q$4:Q$113,AH$5:AH$104,$AM283)</f>
        <v>5598605.1163985729</v>
      </c>
      <c r="AP284" s="4">
        <f>求节点(节奏总纲!R$4:R$113,AI$5:AI$104,$AM284)-求节点(节奏总纲!R$4:R$113,AI$5:AI$104,$AM283)</f>
        <v>7049714.6250212193</v>
      </c>
      <c r="AQ284" s="4">
        <f>求节点(节奏总纲!S$4:S$113,AJ$5:AJ$104,$AM284)-求节点(节奏总纲!S$4:S$113,AJ$5:AJ$104,$AM283)</f>
        <v>13463374.492201328</v>
      </c>
      <c r="AR284" s="4">
        <f>求节点(节奏总纲!T$4:T$113,AK$5:AK$104,$AM284)-求节点(节奏总纲!T$4:T$113,AK$5:AK$104,$AM283)</f>
        <v>38173053.44670105</v>
      </c>
    </row>
    <row r="285" spans="2:44" x14ac:dyDescent="0.15">
      <c r="B285" s="8">
        <v>281</v>
      </c>
      <c r="C285" s="8">
        <f>[1]服务器生态!W302</f>
        <v>62.378916414354428</v>
      </c>
      <c r="D285" s="8">
        <f>[1]服务器生态!X302</f>
        <v>61.506182783540545</v>
      </c>
      <c r="E285" s="8">
        <f>[1]服务器生态!Y302</f>
        <v>5.0207675806937999</v>
      </c>
      <c r="F285" s="8">
        <f>[1]服务器生态!Z302</f>
        <v>0.89323003164772252</v>
      </c>
      <c r="G285" s="8">
        <f>[1]服务器生态!AA302</f>
        <v>0.25845035773218733</v>
      </c>
      <c r="H285" s="8">
        <f>[1]服务器生态!AC302</f>
        <v>0.47962550249999997</v>
      </c>
      <c r="I285" s="8">
        <f>[1]服务器生态!AD302</f>
        <v>0.47291513735919999</v>
      </c>
      <c r="J285" s="8">
        <f>[1]服务器生态!AE302</f>
        <v>3.8604200140800002E-2</v>
      </c>
      <c r="K285" s="8">
        <f>[1]服务器生态!AF302</f>
        <v>6.8679600000000019E-3</v>
      </c>
      <c r="L285" s="8">
        <f>[1]服务器生态!AG302</f>
        <v>1.9871999999999997E-3</v>
      </c>
      <c r="M285" s="8">
        <f>[2]基础信息!$M284</f>
        <v>100</v>
      </c>
      <c r="N285" s="8">
        <f>[1]服务器生态!$P283</f>
        <v>1</v>
      </c>
      <c r="X285" s="8">
        <v>281</v>
      </c>
      <c r="Y285" s="4">
        <f>求节点(节奏总纲!P$4:P$113,R$5:R$104,$X285)-求节点(节奏总纲!P$4:P$113,R$5:R$104,$X284)</f>
        <v>19974558.785167217</v>
      </c>
      <c r="Z285" s="4">
        <f>求节点(节奏总纲!Q$4:Q$113,S$5:S$104,$X285)-求节点(节奏总纲!Q$4:Q$113,S$5:S$104,$X284)</f>
        <v>23394609.145767212</v>
      </c>
      <c r="AA285" s="4">
        <f>求节点(节奏总纲!R$4:R$113,T$5:T$104,$X285)-求节点(节奏总纲!R$4:R$113,T$5:T$104,$X284)</f>
        <v>26873734.719052315</v>
      </c>
      <c r="AB285" s="4">
        <f>求节点(节奏总纲!S$4:S$113,U$5:U$104,$X285)-求节点(节奏总纲!S$4:S$113,U$5:U$104,$X284)</f>
        <v>45344849.759999275</v>
      </c>
      <c r="AC285" s="4">
        <f>求节点(节奏总纲!T$4:T$113,V$5:V$104,$X285)-求节点(节奏总纲!T$4:T$113,V$5:V$104,$X284)</f>
        <v>121043160</v>
      </c>
      <c r="AM285" s="8">
        <v>281</v>
      </c>
      <c r="AN285" s="4">
        <f>求节点(节奏总纲!P$4:P$113,AG$5:AG$104,$AM285)-求节点(节奏总纲!P$4:P$113,AG$5:AG$104,$AM284)</f>
        <v>4411598.663461566</v>
      </c>
      <c r="AO285" s="4">
        <f>求节点(节奏总纲!Q$4:Q$113,AH$5:AH$104,$AM285)-求节点(节奏总纲!Q$4:Q$113,AH$5:AH$104,$AM284)</f>
        <v>5598605.1163985729</v>
      </c>
      <c r="AP285" s="4">
        <f>求节点(节奏总纲!R$4:R$113,AI$5:AI$104,$AM285)-求节点(节奏总纲!R$4:R$113,AI$5:AI$104,$AM284)</f>
        <v>7049714.6250209808</v>
      </c>
      <c r="AQ285" s="4">
        <f>求节点(节奏总纲!S$4:S$113,AJ$5:AJ$104,$AM285)-求节点(节奏总纲!S$4:S$113,AJ$5:AJ$104,$AM284)</f>
        <v>13463374.492201328</v>
      </c>
      <c r="AR285" s="4">
        <f>求节点(节奏总纲!T$4:T$113,AK$5:AK$104,$AM285)-求节点(节奏总纲!T$4:T$113,AK$5:AK$104,$AM284)</f>
        <v>38173053.446700096</v>
      </c>
    </row>
    <row r="286" spans="2:44" x14ac:dyDescent="0.15">
      <c r="B286" s="8">
        <v>282</v>
      </c>
      <c r="C286" s="8">
        <f>[1]服务器生态!W303</f>
        <v>61.990089686927462</v>
      </c>
      <c r="D286" s="8">
        <f>[1]服务器生态!X303</f>
        <v>61.122796069840824</v>
      </c>
      <c r="E286" s="8">
        <f>[1]服务器生态!Y303</f>
        <v>4.989471611802565</v>
      </c>
      <c r="F286" s="8">
        <f>[1]服务器生态!Z303</f>
        <v>0.88766225763032791</v>
      </c>
      <c r="G286" s="8">
        <f>[1]服务器生态!AA303</f>
        <v>0.25683935817374987</v>
      </c>
      <c r="H286" s="8">
        <f>[1]服务器生态!AC303</f>
        <v>0.47962550249999997</v>
      </c>
      <c r="I286" s="8">
        <f>[1]服务器生态!AD303</f>
        <v>0.47291513735919999</v>
      </c>
      <c r="J286" s="8">
        <f>[1]服务器生态!AE303</f>
        <v>3.8604200140800002E-2</v>
      </c>
      <c r="K286" s="8">
        <f>[1]服务器生态!AF303</f>
        <v>6.8679600000000019E-3</v>
      </c>
      <c r="L286" s="8">
        <f>[1]服务器生态!AG303</f>
        <v>1.9871999999999997E-3</v>
      </c>
      <c r="M286" s="8">
        <f>[2]基础信息!$M285</f>
        <v>100</v>
      </c>
      <c r="N286" s="8">
        <f>[1]服务器生态!$P284</f>
        <v>1</v>
      </c>
      <c r="X286" s="8">
        <v>282</v>
      </c>
      <c r="Y286" s="4">
        <f>求节点(节奏总纲!P$4:P$113,R$5:R$104,$X286)-求节点(节奏总纲!P$4:P$113,R$5:R$104,$X285)</f>
        <v>19974558.785167217</v>
      </c>
      <c r="Z286" s="4">
        <f>求节点(节奏总纲!Q$4:Q$113,S$5:S$104,$X286)-求节点(节奏总纲!Q$4:Q$113,S$5:S$104,$X285)</f>
        <v>23394609.145766258</v>
      </c>
      <c r="AA286" s="4">
        <f>求节点(节奏总纲!R$4:R$113,T$5:T$104,$X286)-求节点(节奏总纲!R$4:R$113,T$5:T$104,$X285)</f>
        <v>26873734.719051361</v>
      </c>
      <c r="AB286" s="4">
        <f>求节点(节奏总纲!S$4:S$113,U$5:U$104,$X286)-求节点(节奏总纲!S$4:S$113,U$5:U$104,$X285)</f>
        <v>45344849.760000229</v>
      </c>
      <c r="AC286" s="4">
        <f>求节点(节奏总纲!T$4:T$113,V$5:V$104,$X286)-求节点(节奏总纲!T$4:T$113,V$5:V$104,$X285)</f>
        <v>121043159.99999809</v>
      </c>
      <c r="AM286" s="8">
        <v>282</v>
      </c>
      <c r="AN286" s="4">
        <f>求节点(节奏总纲!P$4:P$113,AG$5:AG$104,$AM286)-求节点(节奏总纲!P$4:P$113,AG$5:AG$104,$AM285)</f>
        <v>4411598.6634614468</v>
      </c>
      <c r="AO286" s="4">
        <f>求节点(节奏总纲!Q$4:Q$113,AH$5:AH$104,$AM286)-求节点(节奏总纲!Q$4:Q$113,AH$5:AH$104,$AM285)</f>
        <v>5598605.1163985729</v>
      </c>
      <c r="AP286" s="4">
        <f>求节点(节奏总纲!R$4:R$113,AI$5:AI$104,$AM286)-求节点(节奏总纲!R$4:R$113,AI$5:AI$104,$AM285)</f>
        <v>7049714.6250209808</v>
      </c>
      <c r="AQ286" s="4">
        <f>求节点(节奏总纲!S$4:S$113,AJ$5:AJ$104,$AM286)-求节点(节奏总纲!S$4:S$113,AJ$5:AJ$104,$AM285)</f>
        <v>13463374.492201567</v>
      </c>
      <c r="AR286" s="4">
        <f>求节点(节奏总纲!T$4:T$113,AK$5:AK$104,$AM286)-求节点(节奏总纲!T$4:T$113,AK$5:AK$104,$AM285)</f>
        <v>38173053.446700096</v>
      </c>
    </row>
    <row r="287" spans="2:44" x14ac:dyDescent="0.15">
      <c r="B287" s="8">
        <v>283</v>
      </c>
      <c r="C287" s="8">
        <f>[1]服务器生态!W304</f>
        <v>61.601262959500495</v>
      </c>
      <c r="D287" s="8">
        <f>[1]服务器生态!X304</f>
        <v>60.739409356141103</v>
      </c>
      <c r="E287" s="8">
        <f>[1]服务器生态!Y304</f>
        <v>4.9581756429113302</v>
      </c>
      <c r="F287" s="8">
        <f>[1]服务器生态!Z304</f>
        <v>0.88209448361293341</v>
      </c>
      <c r="G287" s="8">
        <f>[1]服务器生态!AA304</f>
        <v>0.25522835861531235</v>
      </c>
      <c r="H287" s="8">
        <f>[1]服务器生态!AC304</f>
        <v>0.47962550249999997</v>
      </c>
      <c r="I287" s="8">
        <f>[1]服务器生态!AD304</f>
        <v>0.47291513735919999</v>
      </c>
      <c r="J287" s="8">
        <f>[1]服务器生态!AE304</f>
        <v>3.8604200140800002E-2</v>
      </c>
      <c r="K287" s="8">
        <f>[1]服务器生态!AF304</f>
        <v>6.8679600000000019E-3</v>
      </c>
      <c r="L287" s="8">
        <f>[1]服务器生态!AG304</f>
        <v>1.9871999999999997E-3</v>
      </c>
      <c r="M287" s="8">
        <f>[2]基础信息!$M286</f>
        <v>100</v>
      </c>
      <c r="N287" s="8">
        <f>[1]服务器生态!$P285</f>
        <v>1</v>
      </c>
      <c r="X287" s="8">
        <v>283</v>
      </c>
      <c r="Y287" s="4">
        <f>求节点(节奏总纲!P$4:P$113,R$5:R$104,$X287)-求节点(节奏总纲!P$4:P$113,R$5:R$104,$X286)</f>
        <v>19974558.78516674</v>
      </c>
      <c r="Z287" s="4">
        <f>求节点(节奏总纲!Q$4:Q$113,S$5:S$104,$X287)-求节点(节奏总纲!Q$4:Q$113,S$5:S$104,$X286)</f>
        <v>23394609.145767212</v>
      </c>
      <c r="AA287" s="4">
        <f>求节点(节奏总纲!R$4:R$113,T$5:T$104,$X287)-求节点(节奏总纲!R$4:R$113,T$5:T$104,$X286)</f>
        <v>26873734.719051361</v>
      </c>
      <c r="AB287" s="4">
        <f>求节点(节奏总纲!S$4:S$113,U$5:U$104,$X287)-求节点(节奏总纲!S$4:S$113,U$5:U$104,$X286)</f>
        <v>45344849.760000229</v>
      </c>
      <c r="AC287" s="4">
        <f>求节点(节奏总纲!T$4:T$113,V$5:V$104,$X287)-求节点(节奏总纲!T$4:T$113,V$5:V$104,$X286)</f>
        <v>121043160</v>
      </c>
      <c r="AM287" s="8">
        <v>283</v>
      </c>
      <c r="AN287" s="4">
        <f>求节点(节奏总纲!P$4:P$113,AG$5:AG$104,$AM287)-求节点(节奏总纲!P$4:P$113,AG$5:AG$104,$AM286)</f>
        <v>4411598.663461566</v>
      </c>
      <c r="AO287" s="4">
        <f>求节点(节奏总纲!Q$4:Q$113,AH$5:AH$104,$AM287)-求节点(节奏总纲!Q$4:Q$113,AH$5:AH$104,$AM286)</f>
        <v>5598605.1163984537</v>
      </c>
      <c r="AP287" s="4">
        <f>求节点(节奏总纲!R$4:R$113,AI$5:AI$104,$AM287)-求节点(节奏总纲!R$4:R$113,AI$5:AI$104,$AM286)</f>
        <v>7049714.6250212193</v>
      </c>
      <c r="AQ287" s="4">
        <f>求节点(节奏总纲!S$4:S$113,AJ$5:AJ$104,$AM287)-求节点(节奏总纲!S$4:S$113,AJ$5:AJ$104,$AM286)</f>
        <v>13463374.492201328</v>
      </c>
      <c r="AR287" s="4">
        <f>求节点(节奏总纲!T$4:T$113,AK$5:AK$104,$AM287)-求节点(节奏总纲!T$4:T$113,AK$5:AK$104,$AM286)</f>
        <v>38173053.446700096</v>
      </c>
    </row>
    <row r="288" spans="2:44" x14ac:dyDescent="0.15">
      <c r="B288" s="8">
        <v>284</v>
      </c>
      <c r="C288" s="8">
        <f>[1]服务器生态!W305</f>
        <v>61.212436232073536</v>
      </c>
      <c r="D288" s="8">
        <f>[1]服务器生态!X305</f>
        <v>60.356022642441388</v>
      </c>
      <c r="E288" s="8">
        <f>[1]服务器生态!Y305</f>
        <v>4.9268796740200953</v>
      </c>
      <c r="F288" s="8">
        <f>[1]服务器生态!Z305</f>
        <v>0.87652670959553891</v>
      </c>
      <c r="G288" s="8">
        <f>[1]服务器生态!AA305</f>
        <v>0.25361735905687488</v>
      </c>
      <c r="H288" s="8">
        <f>[1]服务器生态!AC305</f>
        <v>0.47962550249999997</v>
      </c>
      <c r="I288" s="8">
        <f>[1]服务器生态!AD305</f>
        <v>0.47291513735919999</v>
      </c>
      <c r="J288" s="8">
        <f>[1]服务器生态!AE305</f>
        <v>3.8604200140800002E-2</v>
      </c>
      <c r="K288" s="8">
        <f>[1]服务器生态!AF305</f>
        <v>6.8679600000000019E-3</v>
      </c>
      <c r="L288" s="8">
        <f>[1]服务器生态!AG305</f>
        <v>1.9871999999999997E-3</v>
      </c>
      <c r="M288" s="8">
        <f>[2]基础信息!$M287</f>
        <v>100</v>
      </c>
      <c r="N288" s="8">
        <f>[1]服务器生态!$P286</f>
        <v>1</v>
      </c>
      <c r="X288" s="8">
        <v>284</v>
      </c>
      <c r="Y288" s="4">
        <f>求节点(节奏总纲!P$4:P$113,R$5:R$104,$X288)-求节点(节奏总纲!P$4:P$113,R$5:R$104,$X287)</f>
        <v>19974558.785167217</v>
      </c>
      <c r="Z288" s="4">
        <f>求节点(节奏总纲!Q$4:Q$113,S$5:S$104,$X288)-求节点(节奏总纲!Q$4:Q$113,S$5:S$104,$X287)</f>
        <v>23394609.145767212</v>
      </c>
      <c r="AA288" s="4">
        <f>求节点(节奏总纲!R$4:R$113,T$5:T$104,$X288)-求节点(节奏总纲!R$4:R$113,T$5:T$104,$X287)</f>
        <v>26873734.719051361</v>
      </c>
      <c r="AB288" s="4">
        <f>求节点(节奏总纲!S$4:S$113,U$5:U$104,$X288)-求节点(节奏总纲!S$4:S$113,U$5:U$104,$X287)</f>
        <v>45344849.759999275</v>
      </c>
      <c r="AC288" s="4">
        <f>求节点(节奏总纲!T$4:T$113,V$5:V$104,$X288)-求节点(节奏总纲!T$4:T$113,V$5:V$104,$X287)</f>
        <v>121043160</v>
      </c>
      <c r="AM288" s="8">
        <v>284</v>
      </c>
      <c r="AN288" s="4">
        <f>求节点(节奏总纲!P$4:P$113,AG$5:AG$104,$AM288)-求节点(节奏总纲!P$4:P$113,AG$5:AG$104,$AM287)</f>
        <v>4411598.663461566</v>
      </c>
      <c r="AO288" s="4">
        <f>求节点(节奏总纲!Q$4:Q$113,AH$5:AH$104,$AM288)-求节点(节奏总纲!Q$4:Q$113,AH$5:AH$104,$AM287)</f>
        <v>5598605.1163985729</v>
      </c>
      <c r="AP288" s="4">
        <f>求节点(节奏总纲!R$4:R$113,AI$5:AI$104,$AM288)-求节点(节奏总纲!R$4:R$113,AI$5:AI$104,$AM287)</f>
        <v>7049714.6250209808</v>
      </c>
      <c r="AQ288" s="4">
        <f>求节点(节奏总纲!S$4:S$113,AJ$5:AJ$104,$AM288)-求节点(节奏总纲!S$4:S$113,AJ$5:AJ$104,$AM287)</f>
        <v>13463374.492201328</v>
      </c>
      <c r="AR288" s="4">
        <f>求节点(节奏总纲!T$4:T$113,AK$5:AK$104,$AM288)-求节点(节奏总纲!T$4:T$113,AK$5:AK$104,$AM287)</f>
        <v>38173053.44670105</v>
      </c>
    </row>
    <row r="289" spans="2:44" x14ac:dyDescent="0.15">
      <c r="B289" s="8">
        <v>285</v>
      </c>
      <c r="C289" s="8">
        <f>[1]服务器生态!W306</f>
        <v>60.823609504646569</v>
      </c>
      <c r="D289" s="8">
        <f>[1]服务器生态!X306</f>
        <v>59.972635928741667</v>
      </c>
      <c r="E289" s="8">
        <f>[1]服务器生态!Y306</f>
        <v>4.8955837051288604</v>
      </c>
      <c r="F289" s="8">
        <f>[1]服务器生态!Z306</f>
        <v>0.87095893557814441</v>
      </c>
      <c r="G289" s="8">
        <f>[1]服务器生态!AA306</f>
        <v>0.25200635949843736</v>
      </c>
      <c r="H289" s="8">
        <f>[1]服务器生态!AC306</f>
        <v>0.47962550249999997</v>
      </c>
      <c r="I289" s="8">
        <f>[1]服务器生态!AD306</f>
        <v>0.47291513735919999</v>
      </c>
      <c r="J289" s="8">
        <f>[1]服务器生态!AE306</f>
        <v>3.8604200140800002E-2</v>
      </c>
      <c r="K289" s="8">
        <f>[1]服务器生态!AF306</f>
        <v>6.8679600000000019E-3</v>
      </c>
      <c r="L289" s="8">
        <f>[1]服务器生态!AG306</f>
        <v>1.9871999999999997E-3</v>
      </c>
      <c r="M289" s="8">
        <f>[2]基础信息!$M288</f>
        <v>100</v>
      </c>
      <c r="N289" s="8">
        <f>[1]服务器生态!$P287</f>
        <v>1</v>
      </c>
      <c r="X289" s="8">
        <v>285</v>
      </c>
      <c r="Y289" s="4">
        <f>求节点(节奏总纲!P$4:P$113,R$5:R$104,$X289)-求节点(节奏总纲!P$4:P$113,R$5:R$104,$X288)</f>
        <v>19974558.785167217</v>
      </c>
      <c r="Z289" s="4">
        <f>求节点(节奏总纲!Q$4:Q$113,S$5:S$104,$X289)-求节点(节奏总纲!Q$4:Q$113,S$5:S$104,$X288)</f>
        <v>23394609.145766258</v>
      </c>
      <c r="AA289" s="4">
        <f>求节点(节奏总纲!R$4:R$113,T$5:T$104,$X289)-求节点(节奏总纲!R$4:R$113,T$5:T$104,$X288)</f>
        <v>26873734.719052315</v>
      </c>
      <c r="AB289" s="4">
        <f>求节点(节奏总纲!S$4:S$113,U$5:U$104,$X289)-求节点(节奏总纲!S$4:S$113,U$5:U$104,$X288)</f>
        <v>45344849.760000229</v>
      </c>
      <c r="AC289" s="4">
        <f>求节点(节奏总纲!T$4:T$113,V$5:V$104,$X289)-求节点(节奏总纲!T$4:T$113,V$5:V$104,$X288)</f>
        <v>121043160</v>
      </c>
      <c r="AM289" s="8">
        <v>285</v>
      </c>
      <c r="AN289" s="4">
        <f>求节点(节奏总纲!P$4:P$113,AG$5:AG$104,$AM289)-求节点(节奏总纲!P$4:P$113,AG$5:AG$104,$AM288)</f>
        <v>4411598.6634614468</v>
      </c>
      <c r="AO289" s="4">
        <f>求节点(节奏总纲!Q$4:Q$113,AH$5:AH$104,$AM289)-求节点(节奏总纲!Q$4:Q$113,AH$5:AH$104,$AM288)</f>
        <v>5598605.1163985729</v>
      </c>
      <c r="AP289" s="4">
        <f>求节点(节奏总纲!R$4:R$113,AI$5:AI$104,$AM289)-求节点(节奏总纲!R$4:R$113,AI$5:AI$104,$AM288)</f>
        <v>7049714.6250212193</v>
      </c>
      <c r="AQ289" s="4">
        <f>求节点(节奏总纲!S$4:S$113,AJ$5:AJ$104,$AM289)-求节点(节奏总纲!S$4:S$113,AJ$5:AJ$104,$AM288)</f>
        <v>13463374.492201328</v>
      </c>
      <c r="AR289" s="4">
        <f>求节点(节奏总纲!T$4:T$113,AK$5:AK$104,$AM289)-求节点(节奏总纲!T$4:T$113,AK$5:AK$104,$AM288)</f>
        <v>38173053.446700096</v>
      </c>
    </row>
    <row r="290" spans="2:44" x14ac:dyDescent="0.15">
      <c r="B290" s="8">
        <v>286</v>
      </c>
      <c r="C290" s="8">
        <f>[1]服务器生态!W307</f>
        <v>60.43478277721961</v>
      </c>
      <c r="D290" s="8">
        <f>[1]服务器生态!X307</f>
        <v>59.589249215041953</v>
      </c>
      <c r="E290" s="8">
        <f>[1]服务器生态!Y307</f>
        <v>4.8642877362376264</v>
      </c>
      <c r="F290" s="8">
        <f>[1]服务器生态!Z307</f>
        <v>0.86539116156074991</v>
      </c>
      <c r="G290" s="8">
        <f>[1]服务器生态!AA307</f>
        <v>0.25039535993999984</v>
      </c>
      <c r="H290" s="8">
        <f>[1]服务器生态!AC307</f>
        <v>0.47962550249999997</v>
      </c>
      <c r="I290" s="8">
        <f>[1]服务器生态!AD307</f>
        <v>0.47291513735919999</v>
      </c>
      <c r="J290" s="8">
        <f>[1]服务器生态!AE307</f>
        <v>3.8604200140800002E-2</v>
      </c>
      <c r="K290" s="8">
        <f>[1]服务器生态!AF307</f>
        <v>6.8679600000000019E-3</v>
      </c>
      <c r="L290" s="8">
        <f>[1]服务器生态!AG307</f>
        <v>1.9871999999999997E-3</v>
      </c>
      <c r="M290" s="8">
        <f>[2]基础信息!$M289</f>
        <v>100</v>
      </c>
      <c r="N290" s="8">
        <f>[1]服务器生态!$P288</f>
        <v>1</v>
      </c>
      <c r="X290" s="8">
        <v>286</v>
      </c>
      <c r="Y290" s="4">
        <f>求节点(节奏总纲!P$4:P$113,R$5:R$104,$X290)-求节点(节奏总纲!P$4:P$113,R$5:R$104,$X289)</f>
        <v>19974558.78516674</v>
      </c>
      <c r="Z290" s="4">
        <f>求节点(节奏总纲!Q$4:Q$113,S$5:S$104,$X290)-求节点(节奏总纲!Q$4:Q$113,S$5:S$104,$X289)</f>
        <v>23394609.145767212</v>
      </c>
      <c r="AA290" s="4">
        <f>求节点(节奏总纲!R$4:R$113,T$5:T$104,$X290)-求节点(节奏总纲!R$4:R$113,T$5:T$104,$X289)</f>
        <v>26873734.719051361</v>
      </c>
      <c r="AB290" s="4">
        <f>求节点(节奏总纲!S$4:S$113,U$5:U$104,$X290)-求节点(节奏总纲!S$4:S$113,U$5:U$104,$X289)</f>
        <v>45344849.760000229</v>
      </c>
      <c r="AC290" s="4">
        <f>求节点(节奏总纲!T$4:T$113,V$5:V$104,$X290)-求节点(节奏总纲!T$4:T$113,V$5:V$104,$X289)</f>
        <v>121043160</v>
      </c>
      <c r="AM290" s="8">
        <v>286</v>
      </c>
      <c r="AN290" s="4">
        <f>求节点(节奏总纲!P$4:P$113,AG$5:AG$104,$AM290)-求节点(节奏总纲!P$4:P$113,AG$5:AG$104,$AM289)</f>
        <v>4411598.663461566</v>
      </c>
      <c r="AO290" s="4">
        <f>求节点(节奏总纲!Q$4:Q$113,AH$5:AH$104,$AM290)-求节点(节奏总纲!Q$4:Q$113,AH$5:AH$104,$AM289)</f>
        <v>5598605.1163985729</v>
      </c>
      <c r="AP290" s="4">
        <f>求节点(节奏总纲!R$4:R$113,AI$5:AI$104,$AM290)-求节点(节奏总纲!R$4:R$113,AI$5:AI$104,$AM289)</f>
        <v>7049714.6250209808</v>
      </c>
      <c r="AQ290" s="4">
        <f>求节点(节奏总纲!S$4:S$113,AJ$5:AJ$104,$AM290)-求节点(节奏总纲!S$4:S$113,AJ$5:AJ$104,$AM289)</f>
        <v>13463374.492201328</v>
      </c>
      <c r="AR290" s="4">
        <f>求节点(节奏总纲!T$4:T$113,AK$5:AK$104,$AM290)-求节点(节奏总纲!T$4:T$113,AK$5:AK$104,$AM289)</f>
        <v>38173053.446700096</v>
      </c>
    </row>
    <row r="291" spans="2:44" x14ac:dyDescent="0.15">
      <c r="B291" s="8">
        <v>287</v>
      </c>
      <c r="C291" s="8">
        <f>[1]服务器生态!W308</f>
        <v>60.04595604979265</v>
      </c>
      <c r="D291" s="8">
        <f>[1]服务器生态!X308</f>
        <v>59.205862501342239</v>
      </c>
      <c r="E291" s="8">
        <f>[1]服务器生态!Y308</f>
        <v>4.8329917673463925</v>
      </c>
      <c r="F291" s="8">
        <f>[1]服务器生态!Z308</f>
        <v>0.85982338754335541</v>
      </c>
      <c r="G291" s="8">
        <f>[1]服务器生态!AA308</f>
        <v>0.24878436038156237</v>
      </c>
      <c r="H291" s="8">
        <f>[1]服务器生态!AC308</f>
        <v>0.47962550249999997</v>
      </c>
      <c r="I291" s="8">
        <f>[1]服务器生态!AD308</f>
        <v>0.47291513735919999</v>
      </c>
      <c r="J291" s="8">
        <f>[1]服务器生态!AE308</f>
        <v>3.8604200140800002E-2</v>
      </c>
      <c r="K291" s="8">
        <f>[1]服务器生态!AF308</f>
        <v>6.8679600000000019E-3</v>
      </c>
      <c r="L291" s="8">
        <f>[1]服务器生态!AG308</f>
        <v>1.9871999999999997E-3</v>
      </c>
      <c r="M291" s="8">
        <f>[2]基础信息!$M290</f>
        <v>100</v>
      </c>
      <c r="N291" s="8">
        <f>[1]服务器生态!$P289</f>
        <v>1</v>
      </c>
      <c r="X291" s="8">
        <v>287</v>
      </c>
      <c r="Y291" s="4">
        <f>求节点(节奏总纲!P$4:P$113,R$5:R$104,$X291)-求节点(节奏总纲!P$4:P$113,R$5:R$104,$X290)</f>
        <v>19974558.785167217</v>
      </c>
      <c r="Z291" s="4">
        <f>求节点(节奏总纲!Q$4:Q$113,S$5:S$104,$X291)-求节点(节奏总纲!Q$4:Q$113,S$5:S$104,$X290)</f>
        <v>23394609.145766258</v>
      </c>
      <c r="AA291" s="4">
        <f>求节点(节奏总纲!R$4:R$113,T$5:T$104,$X291)-求节点(节奏总纲!R$4:R$113,T$5:T$104,$X290)</f>
        <v>26873734.719051361</v>
      </c>
      <c r="AB291" s="4">
        <f>求节点(节奏总纲!S$4:S$113,U$5:U$104,$X291)-求节点(节奏总纲!S$4:S$113,U$5:U$104,$X290)</f>
        <v>45344849.760000229</v>
      </c>
      <c r="AC291" s="4">
        <f>求节点(节奏总纲!T$4:T$113,V$5:V$104,$X291)-求节点(节奏总纲!T$4:T$113,V$5:V$104,$X290)</f>
        <v>121043160</v>
      </c>
      <c r="AM291" s="8">
        <v>287</v>
      </c>
      <c r="AN291" s="4">
        <f>求节点(节奏总纲!P$4:P$113,AG$5:AG$104,$AM291)-求节点(节奏总纲!P$4:P$113,AG$5:AG$104,$AM290)</f>
        <v>4411598.663461566</v>
      </c>
      <c r="AO291" s="4">
        <f>求节点(节奏总纲!Q$4:Q$113,AH$5:AH$104,$AM291)-求节点(节奏总纲!Q$4:Q$113,AH$5:AH$104,$AM290)</f>
        <v>5598605.1163985729</v>
      </c>
      <c r="AP291" s="4">
        <f>求节点(节奏总纲!R$4:R$113,AI$5:AI$104,$AM291)-求节点(节奏总纲!R$4:R$113,AI$5:AI$104,$AM290)</f>
        <v>7049714.6250212193</v>
      </c>
      <c r="AQ291" s="4">
        <f>求节点(节奏总纲!S$4:S$113,AJ$5:AJ$104,$AM291)-求节点(节奏总纲!S$4:S$113,AJ$5:AJ$104,$AM290)</f>
        <v>13463374.492201567</v>
      </c>
      <c r="AR291" s="4">
        <f>求节点(节奏总纲!T$4:T$113,AK$5:AK$104,$AM291)-求节点(节奏总纲!T$4:T$113,AK$5:AK$104,$AM290)</f>
        <v>38173053.446700096</v>
      </c>
    </row>
    <row r="292" spans="2:44" x14ac:dyDescent="0.15">
      <c r="B292" s="8">
        <v>288</v>
      </c>
      <c r="C292" s="8">
        <f>[1]服务器生态!W309</f>
        <v>59.657129322365684</v>
      </c>
      <c r="D292" s="8">
        <f>[1]服务器生态!X309</f>
        <v>58.822475787642524</v>
      </c>
      <c r="E292" s="8">
        <f>[1]服务器生态!Y309</f>
        <v>4.8016957984551576</v>
      </c>
      <c r="F292" s="8">
        <f>[1]服务器生态!Z309</f>
        <v>0.85425561352596091</v>
      </c>
      <c r="G292" s="8">
        <f>[1]服务器生态!AA309</f>
        <v>0.24717336082312488</v>
      </c>
      <c r="H292" s="8">
        <f>[1]服务器生态!AC309</f>
        <v>0.47962550249999997</v>
      </c>
      <c r="I292" s="8">
        <f>[1]服务器生态!AD309</f>
        <v>0.47291513735919999</v>
      </c>
      <c r="J292" s="8">
        <f>[1]服务器生态!AE309</f>
        <v>3.8604200140800002E-2</v>
      </c>
      <c r="K292" s="8">
        <f>[1]服务器生态!AF309</f>
        <v>6.8679600000000019E-3</v>
      </c>
      <c r="L292" s="8">
        <f>[1]服务器生态!AG309</f>
        <v>1.9871999999999997E-3</v>
      </c>
      <c r="M292" s="8">
        <f>[2]基础信息!$M291</f>
        <v>100</v>
      </c>
      <c r="N292" s="8">
        <f>[1]服务器生态!$P290</f>
        <v>1</v>
      </c>
      <c r="X292" s="8">
        <v>288</v>
      </c>
      <c r="Y292" s="4">
        <f>求节点(节奏总纲!P$4:P$113,R$5:R$104,$X292)-求节点(节奏总纲!P$4:P$113,R$5:R$104,$X291)</f>
        <v>19974558.785167217</v>
      </c>
      <c r="Z292" s="4">
        <f>求节点(节奏总纲!Q$4:Q$113,S$5:S$104,$X292)-求节点(节奏总纲!Q$4:Q$113,S$5:S$104,$X291)</f>
        <v>23394609.145767212</v>
      </c>
      <c r="AA292" s="4">
        <f>求节点(节奏总纲!R$4:R$113,T$5:T$104,$X292)-求节点(节奏总纲!R$4:R$113,T$5:T$104,$X291)</f>
        <v>26873734.719051361</v>
      </c>
      <c r="AB292" s="4">
        <f>求节点(节奏总纲!S$4:S$113,U$5:U$104,$X292)-求节点(节奏总纲!S$4:S$113,U$5:U$104,$X291)</f>
        <v>45344849.759999275</v>
      </c>
      <c r="AC292" s="4">
        <f>求节点(节奏总纲!T$4:T$113,V$5:V$104,$X292)-求节点(节奏总纲!T$4:T$113,V$5:V$104,$X291)</f>
        <v>121043160</v>
      </c>
      <c r="AM292" s="8">
        <v>288</v>
      </c>
      <c r="AN292" s="4">
        <f>求节点(节奏总纲!P$4:P$113,AG$5:AG$104,$AM292)-求节点(节奏总纲!P$4:P$113,AG$5:AG$104,$AM291)</f>
        <v>4411598.6634614468</v>
      </c>
      <c r="AO292" s="4">
        <f>求节点(节奏总纲!Q$4:Q$113,AH$5:AH$104,$AM292)-求节点(节奏总纲!Q$4:Q$113,AH$5:AH$104,$AM291)</f>
        <v>5598605.1163985729</v>
      </c>
      <c r="AP292" s="4">
        <f>求节点(节奏总纲!R$4:R$113,AI$5:AI$104,$AM292)-求节点(节奏总纲!R$4:R$113,AI$5:AI$104,$AM291)</f>
        <v>7049714.6250209808</v>
      </c>
      <c r="AQ292" s="4">
        <f>求节点(节奏总纲!S$4:S$113,AJ$5:AJ$104,$AM292)-求节点(节奏总纲!S$4:S$113,AJ$5:AJ$104,$AM291)</f>
        <v>13463374.492201328</v>
      </c>
      <c r="AR292" s="4">
        <f>求节点(节奏总纲!T$4:T$113,AK$5:AK$104,$AM292)-求节点(节奏总纲!T$4:T$113,AK$5:AK$104,$AM291)</f>
        <v>38173053.446700096</v>
      </c>
    </row>
    <row r="293" spans="2:44" x14ac:dyDescent="0.15">
      <c r="B293" s="8">
        <v>289</v>
      </c>
      <c r="C293" s="8">
        <f>[1]服务器生态!W310</f>
        <v>59.268302594938717</v>
      </c>
      <c r="D293" s="8">
        <f>[1]服务器生态!X310</f>
        <v>58.439089073942803</v>
      </c>
      <c r="E293" s="8">
        <f>[1]服务器生态!Y310</f>
        <v>4.7703998295639227</v>
      </c>
      <c r="F293" s="8">
        <f>[1]服务器生态!Z310</f>
        <v>0.8486878395085663</v>
      </c>
      <c r="G293" s="8">
        <f>[1]服务器生态!AA310</f>
        <v>0.24556236126468736</v>
      </c>
      <c r="H293" s="8">
        <f>[1]服务器生态!AC310</f>
        <v>0.47962550249999997</v>
      </c>
      <c r="I293" s="8">
        <f>[1]服务器生态!AD310</f>
        <v>0.47291513735919999</v>
      </c>
      <c r="J293" s="8">
        <f>[1]服务器生态!AE310</f>
        <v>3.8604200140800002E-2</v>
      </c>
      <c r="K293" s="8">
        <f>[1]服务器生态!AF310</f>
        <v>6.8679600000000019E-3</v>
      </c>
      <c r="L293" s="8">
        <f>[1]服务器生态!AG310</f>
        <v>1.9871999999999997E-3</v>
      </c>
      <c r="M293" s="8">
        <f>[2]基础信息!$M292</f>
        <v>100</v>
      </c>
      <c r="N293" s="8">
        <f>[1]服务器生态!$P291</f>
        <v>1</v>
      </c>
      <c r="X293" s="8">
        <v>289</v>
      </c>
      <c r="Y293" s="4">
        <f>求节点(节奏总纲!P$4:P$113,R$5:R$104,$X293)-求节点(节奏总纲!P$4:P$113,R$5:R$104,$X292)</f>
        <v>19974558.78516674</v>
      </c>
      <c r="Z293" s="4">
        <f>求节点(节奏总纲!Q$4:Q$113,S$5:S$104,$X293)-求节点(节奏总纲!Q$4:Q$113,S$5:S$104,$X292)</f>
        <v>23394609.145766258</v>
      </c>
      <c r="AA293" s="4">
        <f>求节点(节奏总纲!R$4:R$113,T$5:T$104,$X293)-求节点(节奏总纲!R$4:R$113,T$5:T$104,$X292)</f>
        <v>26873734.719052315</v>
      </c>
      <c r="AB293" s="4">
        <f>求节点(节奏总纲!S$4:S$113,U$5:U$104,$X293)-求节点(节奏总纲!S$4:S$113,U$5:U$104,$X292)</f>
        <v>45344849.760000229</v>
      </c>
      <c r="AC293" s="4">
        <f>求节点(节奏总纲!T$4:T$113,V$5:V$104,$X293)-求节点(节奏总纲!T$4:T$113,V$5:V$104,$X292)</f>
        <v>121043160</v>
      </c>
      <c r="AM293" s="8">
        <v>289</v>
      </c>
      <c r="AN293" s="4">
        <f>求节点(节奏总纲!P$4:P$113,AG$5:AG$104,$AM293)-求节点(节奏总纲!P$4:P$113,AG$5:AG$104,$AM292)</f>
        <v>4411598.663461566</v>
      </c>
      <c r="AO293" s="4">
        <f>求节点(节奏总纲!Q$4:Q$113,AH$5:AH$104,$AM293)-求节点(节奏总纲!Q$4:Q$113,AH$5:AH$104,$AM292)</f>
        <v>5598605.1163985729</v>
      </c>
      <c r="AP293" s="4">
        <f>求节点(节奏总纲!R$4:R$113,AI$5:AI$104,$AM293)-求节点(节奏总纲!R$4:R$113,AI$5:AI$104,$AM292)</f>
        <v>7049714.6250209808</v>
      </c>
      <c r="AQ293" s="4">
        <f>求节点(节奏总纲!S$4:S$113,AJ$5:AJ$104,$AM293)-求节点(节奏总纲!S$4:S$113,AJ$5:AJ$104,$AM292)</f>
        <v>13463374.492201328</v>
      </c>
      <c r="AR293" s="4">
        <f>求节点(节奏总纲!T$4:T$113,AK$5:AK$104,$AM293)-求节点(节奏总纲!T$4:T$113,AK$5:AK$104,$AM292)</f>
        <v>38173053.44670105</v>
      </c>
    </row>
    <row r="294" spans="2:44" x14ac:dyDescent="0.15">
      <c r="B294" s="8">
        <v>290</v>
      </c>
      <c r="C294" s="8">
        <f>[1]服务器生态!W311</f>
        <v>58.879475867511751</v>
      </c>
      <c r="D294" s="8">
        <f>[1]服务器生态!X311</f>
        <v>58.055702360243082</v>
      </c>
      <c r="E294" s="8">
        <f>[1]服务器生态!Y311</f>
        <v>4.739103860672687</v>
      </c>
      <c r="F294" s="8">
        <f>[1]服务器生态!Z311</f>
        <v>0.8431200654911718</v>
      </c>
      <c r="G294" s="8">
        <f>[1]服务器生态!AA311</f>
        <v>0.24395136170624987</v>
      </c>
      <c r="H294" s="8">
        <f>[1]服务器生态!AC311</f>
        <v>0.47962550249999997</v>
      </c>
      <c r="I294" s="8">
        <f>[1]服务器生态!AD311</f>
        <v>0.47291513735919999</v>
      </c>
      <c r="J294" s="8">
        <f>[1]服务器生态!AE311</f>
        <v>3.8604200140800002E-2</v>
      </c>
      <c r="K294" s="8">
        <f>[1]服务器生态!AF311</f>
        <v>6.8679600000000019E-3</v>
      </c>
      <c r="L294" s="8">
        <f>[1]服务器生态!AG311</f>
        <v>1.9871999999999997E-3</v>
      </c>
      <c r="M294" s="8">
        <f>[2]基础信息!$M293</f>
        <v>100</v>
      </c>
      <c r="N294" s="8">
        <f>[1]服务器生态!$P292</f>
        <v>1</v>
      </c>
      <c r="X294" s="8">
        <v>290</v>
      </c>
      <c r="Y294" s="4">
        <f>求节点(节奏总纲!P$4:P$113,R$5:R$104,$X294)-求节点(节奏总纲!P$4:P$113,R$5:R$104,$X293)</f>
        <v>19974558.785167217</v>
      </c>
      <c r="Z294" s="4">
        <f>求节点(节奏总纲!Q$4:Q$113,S$5:S$104,$X294)-求节点(节奏总纲!Q$4:Q$113,S$5:S$104,$X293)</f>
        <v>23394609.145767212</v>
      </c>
      <c r="AA294" s="4">
        <f>求节点(节奏总纲!R$4:R$113,T$5:T$104,$X294)-求节点(节奏总纲!R$4:R$113,T$5:T$104,$X293)</f>
        <v>26873734.719051361</v>
      </c>
      <c r="AB294" s="4">
        <f>求节点(节奏总纲!S$4:S$113,U$5:U$104,$X294)-求节点(节奏总纲!S$4:S$113,U$5:U$104,$X293)</f>
        <v>45344849.760000229</v>
      </c>
      <c r="AC294" s="4">
        <f>求节点(节奏总纲!T$4:T$113,V$5:V$104,$X294)-求节点(节奏总纲!T$4:T$113,V$5:V$104,$X293)</f>
        <v>121043160</v>
      </c>
      <c r="AM294" s="8">
        <v>290</v>
      </c>
      <c r="AN294" s="4">
        <f>求节点(节奏总纲!P$4:P$113,AG$5:AG$104,$AM294)-求节点(节奏总纲!P$4:P$113,AG$5:AG$104,$AM293)</f>
        <v>4411598.6634614468</v>
      </c>
      <c r="AO294" s="4">
        <f>求节点(节奏总纲!Q$4:Q$113,AH$5:AH$104,$AM294)-求节点(节奏总纲!Q$4:Q$113,AH$5:AH$104,$AM293)</f>
        <v>5598605.1163984537</v>
      </c>
      <c r="AP294" s="4">
        <f>求节点(节奏总纲!R$4:R$113,AI$5:AI$104,$AM294)-求节点(节奏总纲!R$4:R$113,AI$5:AI$104,$AM293)</f>
        <v>7049714.6250212193</v>
      </c>
      <c r="AQ294" s="4">
        <f>求节点(节奏总纲!S$4:S$113,AJ$5:AJ$104,$AM294)-求节点(节奏总纲!S$4:S$113,AJ$5:AJ$104,$AM293)</f>
        <v>13463374.492201328</v>
      </c>
      <c r="AR294" s="4">
        <f>求节点(节奏总纲!T$4:T$113,AK$5:AK$104,$AM294)-求节点(节奏总纲!T$4:T$113,AK$5:AK$104,$AM293)</f>
        <v>38173053.446700096</v>
      </c>
    </row>
    <row r="295" spans="2:44" x14ac:dyDescent="0.15">
      <c r="B295" s="8">
        <v>291</v>
      </c>
      <c r="C295" s="8">
        <f>[1]服务器生态!W312</f>
        <v>58.490649140084784</v>
      </c>
      <c r="D295" s="8">
        <f>[1]服务器生态!X312</f>
        <v>57.67231564654336</v>
      </c>
      <c r="E295" s="8">
        <f>[1]服务器生态!Y312</f>
        <v>4.7078078917814521</v>
      </c>
      <c r="F295" s="8">
        <f>[1]服务器生态!Z312</f>
        <v>0.83755229147377719</v>
      </c>
      <c r="G295" s="8">
        <f>[1]服务器生态!AA312</f>
        <v>0.24234036214781235</v>
      </c>
      <c r="H295" s="8">
        <f>[1]服务器生态!AC312</f>
        <v>0.47962550249999997</v>
      </c>
      <c r="I295" s="8">
        <f>[1]服务器生态!AD312</f>
        <v>0.47291513735919999</v>
      </c>
      <c r="J295" s="8">
        <f>[1]服务器生态!AE312</f>
        <v>3.8604200140800002E-2</v>
      </c>
      <c r="K295" s="8">
        <f>[1]服务器生态!AF312</f>
        <v>6.8679600000000019E-3</v>
      </c>
      <c r="L295" s="8">
        <f>[1]服务器生态!AG312</f>
        <v>1.9871999999999997E-3</v>
      </c>
      <c r="M295" s="8">
        <f>[2]基础信息!$M294</f>
        <v>100</v>
      </c>
      <c r="N295" s="8">
        <f>[1]服务器生态!$P293</f>
        <v>1</v>
      </c>
      <c r="X295" s="8">
        <v>291</v>
      </c>
      <c r="Y295" s="4">
        <f>求节点(节奏总纲!P$4:P$113,R$5:R$104,$X295)-求节点(节奏总纲!P$4:P$113,R$5:R$104,$X294)</f>
        <v>19974558.78516674</v>
      </c>
      <c r="Z295" s="4">
        <f>求节点(节奏总纲!Q$4:Q$113,S$5:S$104,$X295)-求节点(节奏总纲!Q$4:Q$113,S$5:S$104,$X294)</f>
        <v>23394609.145767212</v>
      </c>
      <c r="AA295" s="4">
        <f>求节点(节奏总纲!R$4:R$113,T$5:T$104,$X295)-求节点(节奏总纲!R$4:R$113,T$5:T$104,$X294)</f>
        <v>26873734.719051361</v>
      </c>
      <c r="AB295" s="4">
        <f>求节点(节奏总纲!S$4:S$113,U$5:U$104,$X295)-求节点(节奏总纲!S$4:S$113,U$5:U$104,$X294)</f>
        <v>45344849.760000229</v>
      </c>
      <c r="AC295" s="4">
        <f>求节点(节奏总纲!T$4:T$113,V$5:V$104,$X295)-求节点(节奏总纲!T$4:T$113,V$5:V$104,$X294)</f>
        <v>121043160</v>
      </c>
      <c r="AM295" s="8">
        <v>291</v>
      </c>
      <c r="AN295" s="4">
        <f>求节点(节奏总纲!P$4:P$113,AG$5:AG$104,$AM295)-求节点(节奏总纲!P$4:P$113,AG$5:AG$104,$AM294)</f>
        <v>4411598.663461566</v>
      </c>
      <c r="AO295" s="4">
        <f>求节点(节奏总纲!Q$4:Q$113,AH$5:AH$104,$AM295)-求节点(节奏总纲!Q$4:Q$113,AH$5:AH$104,$AM294)</f>
        <v>5598605.1163985729</v>
      </c>
      <c r="AP295" s="4">
        <f>求节点(节奏总纲!R$4:R$113,AI$5:AI$104,$AM295)-求节点(节奏总纲!R$4:R$113,AI$5:AI$104,$AM294)</f>
        <v>7049714.6250209808</v>
      </c>
      <c r="AQ295" s="4">
        <f>求节点(节奏总纲!S$4:S$113,AJ$5:AJ$104,$AM295)-求节点(节奏总纲!S$4:S$113,AJ$5:AJ$104,$AM294)</f>
        <v>13463374.492201567</v>
      </c>
      <c r="AR295" s="4">
        <f>求节点(节奏总纲!T$4:T$113,AK$5:AK$104,$AM295)-求节点(节奏总纲!T$4:T$113,AK$5:AK$104,$AM294)</f>
        <v>38173053.446700096</v>
      </c>
    </row>
    <row r="296" spans="2:44" x14ac:dyDescent="0.15">
      <c r="B296" s="8">
        <v>292</v>
      </c>
      <c r="C296" s="8">
        <f>[1]服务器生态!W313</f>
        <v>58.101822412657825</v>
      </c>
      <c r="D296" s="8">
        <f>[1]服务器生态!X313</f>
        <v>57.288928932843646</v>
      </c>
      <c r="E296" s="8">
        <f>[1]服务器生态!Y313</f>
        <v>4.6765119228902181</v>
      </c>
      <c r="F296" s="8">
        <f>[1]服务器生态!Z313</f>
        <v>0.83198451745638269</v>
      </c>
      <c r="G296" s="8">
        <f>[1]服务器生态!AA313</f>
        <v>0.24072936258937488</v>
      </c>
      <c r="H296" s="8">
        <f>[1]服务器生态!AC313</f>
        <v>0.47962550249999997</v>
      </c>
      <c r="I296" s="8">
        <f>[1]服务器生态!AD313</f>
        <v>0.47291513735919999</v>
      </c>
      <c r="J296" s="8">
        <f>[1]服务器生态!AE313</f>
        <v>3.8604200140800002E-2</v>
      </c>
      <c r="K296" s="8">
        <f>[1]服务器生态!AF313</f>
        <v>6.8679600000000019E-3</v>
      </c>
      <c r="L296" s="8">
        <f>[1]服务器生态!AG313</f>
        <v>1.9871999999999997E-3</v>
      </c>
      <c r="M296" s="8">
        <f>[2]基础信息!$M295</f>
        <v>100</v>
      </c>
      <c r="N296" s="8">
        <f>[1]服务器生态!$P294</f>
        <v>1</v>
      </c>
      <c r="X296" s="8">
        <v>292</v>
      </c>
      <c r="Y296" s="4">
        <f>求节点(节奏总纲!P$4:P$113,R$5:R$104,$X296)-求节点(节奏总纲!P$4:P$113,R$5:R$104,$X295)</f>
        <v>19974558.785167217</v>
      </c>
      <c r="Z296" s="4">
        <f>求节点(节奏总纲!Q$4:Q$113,S$5:S$104,$X296)-求节点(节奏总纲!Q$4:Q$113,S$5:S$104,$X295)</f>
        <v>23756443.403556824</v>
      </c>
      <c r="AA296" s="4">
        <f>求节点(节奏总纲!R$4:R$113,T$5:T$104,$X296)-求节点(节奏总纲!R$4:R$113,T$5:T$104,$X295)</f>
        <v>26873734.719051361</v>
      </c>
      <c r="AB296" s="4">
        <f>求节点(节奏总纲!S$4:S$113,U$5:U$104,$X296)-求节点(节奏总纲!S$4:S$113,U$5:U$104,$X295)</f>
        <v>48126919.645253181</v>
      </c>
      <c r="AC296" s="4">
        <f>求节点(节奏总纲!T$4:T$113,V$5:V$104,$X296)-求节点(节奏总纲!T$4:T$113,V$5:V$104,$X295)</f>
        <v>121043160</v>
      </c>
      <c r="AM296" s="8">
        <v>292</v>
      </c>
      <c r="AN296" s="4">
        <f>求节点(节奏总纲!P$4:P$113,AG$5:AG$104,$AM296)-求节点(节奏总纲!P$4:P$113,AG$5:AG$104,$AM295)</f>
        <v>4411598.663461566</v>
      </c>
      <c r="AO296" s="4">
        <f>求节点(节奏总纲!Q$4:Q$113,AH$5:AH$104,$AM296)-求节点(节奏总纲!Q$4:Q$113,AH$5:AH$104,$AM295)</f>
        <v>5734970.2343608141</v>
      </c>
      <c r="AP296" s="4">
        <f>求节点(节奏总纲!R$4:R$113,AI$5:AI$104,$AM296)-求节点(节奏总纲!R$4:R$113,AI$5:AI$104,$AM295)</f>
        <v>7049714.6250212193</v>
      </c>
      <c r="AQ296" s="4">
        <f>求节点(节奏总纲!S$4:S$113,AJ$5:AJ$104,$AM296)-求节点(节奏总纲!S$4:S$113,AJ$5:AJ$104,$AM295)</f>
        <v>14325251.498022079</v>
      </c>
      <c r="AR296" s="4">
        <f>求节点(节奏总纲!T$4:T$113,AK$5:AK$104,$AM296)-求节点(节奏总纲!T$4:T$113,AK$5:AK$104,$AM295)</f>
        <v>38173053.446700096</v>
      </c>
    </row>
    <row r="297" spans="2:44" x14ac:dyDescent="0.15">
      <c r="B297" s="8">
        <v>293</v>
      </c>
      <c r="C297" s="8">
        <f>[1]服务器生态!W314</f>
        <v>57.712995685230858</v>
      </c>
      <c r="D297" s="8">
        <f>[1]服务器生态!X314</f>
        <v>56.905542219143925</v>
      </c>
      <c r="E297" s="8">
        <f>[1]服务器生态!Y314</f>
        <v>4.6452159539989832</v>
      </c>
      <c r="F297" s="8">
        <f>[1]服务器生态!Z314</f>
        <v>0.82641674343898819</v>
      </c>
      <c r="G297" s="8">
        <f>[1]服务器生态!AA314</f>
        <v>0.23911836303093736</v>
      </c>
      <c r="H297" s="8">
        <f>[1]服务器生态!AC314</f>
        <v>0.47962550249999997</v>
      </c>
      <c r="I297" s="8">
        <f>[1]服务器生态!AD314</f>
        <v>0.47291513735919999</v>
      </c>
      <c r="J297" s="8">
        <f>[1]服务器生态!AE314</f>
        <v>3.8604200140800002E-2</v>
      </c>
      <c r="K297" s="8">
        <f>[1]服务器生态!AF314</f>
        <v>6.8679600000000019E-3</v>
      </c>
      <c r="L297" s="8">
        <f>[1]服务器生态!AG314</f>
        <v>1.9871999999999997E-3</v>
      </c>
      <c r="M297" s="8">
        <f>[2]基础信息!$M296</f>
        <v>100</v>
      </c>
      <c r="N297" s="8">
        <f>[1]服务器生态!$P295</f>
        <v>1</v>
      </c>
      <c r="X297" s="8">
        <v>293</v>
      </c>
      <c r="Y297" s="4">
        <f>求节点(节奏总纲!P$4:P$113,R$5:R$104,$X297)-求节点(节奏总纲!P$4:P$113,R$5:R$104,$X296)</f>
        <v>19974558.785167217</v>
      </c>
      <c r="Z297" s="4">
        <f>求节点(节奏总纲!Q$4:Q$113,S$5:S$104,$X297)-求节点(节奏总纲!Q$4:Q$113,S$5:S$104,$X296)</f>
        <v>23883226.35559845</v>
      </c>
      <c r="AA297" s="4">
        <f>求节点(节奏总纲!R$4:R$113,T$5:T$104,$X297)-求节点(节奏总纲!R$4:R$113,T$5:T$104,$X296)</f>
        <v>27218920.099280357</v>
      </c>
      <c r="AB297" s="4">
        <f>求节点(节奏总纲!S$4:S$113,U$5:U$104,$X297)-求节点(节奏总纲!S$4:S$113,U$5:U$104,$X296)</f>
        <v>51822685.43999958</v>
      </c>
      <c r="AC297" s="4">
        <f>求节点(节奏总纲!T$4:T$113,V$5:V$104,$X297)-求节点(节奏总纲!T$4:T$113,V$5:V$104,$X296)</f>
        <v>121043160</v>
      </c>
      <c r="AM297" s="8">
        <v>293</v>
      </c>
      <c r="AN297" s="4">
        <f>求节点(节奏总纲!P$4:P$113,AG$5:AG$104,$AM297)-求节点(节奏总纲!P$4:P$113,AG$5:AG$104,$AM296)</f>
        <v>4411598.6634614468</v>
      </c>
      <c r="AO297" s="4">
        <f>求节点(节奏总纲!Q$4:Q$113,AH$5:AH$104,$AM297)-求节点(节奏总纲!Q$4:Q$113,AH$5:AH$104,$AM296)</f>
        <v>5782751.1501760483</v>
      </c>
      <c r="AP297" s="4">
        <f>求节点(节奏总纲!R$4:R$113,AI$5:AI$104,$AM297)-求节点(节奏总纲!R$4:R$113,AI$5:AI$104,$AM296)</f>
        <v>7207672.9837036133</v>
      </c>
      <c r="AQ297" s="4">
        <f>求节点(节奏总纲!S$4:S$113,AJ$5:AJ$104,$AM297)-求节点(节奏总纲!S$4:S$113,AJ$5:AJ$104,$AM296)</f>
        <v>15470188.788876772</v>
      </c>
      <c r="AR297" s="4">
        <f>求节点(节奏总纲!T$4:T$113,AK$5:AK$104,$AM297)-求节点(节奏总纲!T$4:T$113,AK$5:AK$104,$AM296)</f>
        <v>38173053.44670105</v>
      </c>
    </row>
    <row r="298" spans="2:44" x14ac:dyDescent="0.15">
      <c r="B298" s="8">
        <v>294</v>
      </c>
      <c r="C298" s="8">
        <f>[1]服务器生态!W315</f>
        <v>57.324168957803892</v>
      </c>
      <c r="D298" s="8">
        <f>[1]服务器生态!X315</f>
        <v>56.522155505444204</v>
      </c>
      <c r="E298" s="8">
        <f>[1]服务器生态!Y315</f>
        <v>4.6139199851077484</v>
      </c>
      <c r="F298" s="8">
        <f>[1]服务器生态!Z315</f>
        <v>0.82084896942159358</v>
      </c>
      <c r="G298" s="8">
        <f>[1]服务器生态!AA315</f>
        <v>0.23750736347249984</v>
      </c>
      <c r="H298" s="8">
        <f>[1]服务器生态!AC315</f>
        <v>0.47962550249999997</v>
      </c>
      <c r="I298" s="8">
        <f>[1]服务器生态!AD315</f>
        <v>0.47291513735919999</v>
      </c>
      <c r="J298" s="8">
        <f>[1]服务器生态!AE315</f>
        <v>3.8604200140800002E-2</v>
      </c>
      <c r="K298" s="8">
        <f>[1]服务器生态!AF315</f>
        <v>6.8679600000000019E-3</v>
      </c>
      <c r="L298" s="8">
        <f>[1]服务器生态!AG315</f>
        <v>1.9871999999999997E-3</v>
      </c>
      <c r="M298" s="8">
        <f>[2]基础信息!$M297</f>
        <v>100</v>
      </c>
      <c r="N298" s="8">
        <f>[1]服务器生态!$P296</f>
        <v>1</v>
      </c>
      <c r="X298" s="8">
        <v>294</v>
      </c>
      <c r="Y298" s="4">
        <f>求节点(节奏总纲!P$4:P$113,R$5:R$104,$X298)-求节点(节奏总纲!P$4:P$113,R$5:R$104,$X297)</f>
        <v>20439586.88044405</v>
      </c>
      <c r="Z298" s="4">
        <f>求节点(节奏总纲!Q$4:Q$113,S$5:S$104,$X298)-求节点(节奏总纲!Q$4:Q$113,S$5:S$104,$X297)</f>
        <v>23883226.355597496</v>
      </c>
      <c r="AA298" s="4">
        <f>求节点(节奏总纲!R$4:R$113,T$5:T$104,$X298)-求节点(节奏总纲!R$4:R$113,T$5:T$104,$X297)</f>
        <v>27451596.238500595</v>
      </c>
      <c r="AB298" s="4">
        <f>求节点(节奏总纲!S$4:S$113,U$5:U$104,$X298)-求节点(节奏总纲!S$4:S$113,U$5:U$104,$X297)</f>
        <v>51822685.43999958</v>
      </c>
      <c r="AC298" s="4">
        <f>求节点(节奏总纲!T$4:T$113,V$5:V$104,$X298)-求节点(节奏总纲!T$4:T$113,V$5:V$104,$X297)</f>
        <v>121043160</v>
      </c>
      <c r="AM298" s="8">
        <v>294</v>
      </c>
      <c r="AN298" s="4">
        <f>求节点(节奏总纲!P$4:P$113,AG$5:AG$104,$AM298)-求节点(节奏总纲!P$4:P$113,AG$5:AG$104,$AM297)</f>
        <v>4535592.4348740578</v>
      </c>
      <c r="AO298" s="4">
        <f>求节点(节奏总纲!Q$4:Q$113,AH$5:AH$104,$AM298)-求节点(节奏总纲!Q$4:Q$113,AH$5:AH$104,$AM297)</f>
        <v>5782751.1501760483</v>
      </c>
      <c r="AP298" s="4">
        <f>求节点(节奏总纲!R$4:R$113,AI$5:AI$104,$AM298)-求节点(节奏总纲!R$4:R$113,AI$5:AI$104,$AM297)</f>
        <v>7314146.6154415607</v>
      </c>
      <c r="AQ298" s="4">
        <f>求节点(节奏总纲!S$4:S$113,AJ$5:AJ$104,$AM298)-求节点(节奏总纲!S$4:S$113,AJ$5:AJ$104,$AM297)</f>
        <v>15470188.78887701</v>
      </c>
      <c r="AR298" s="4">
        <f>求节点(节奏总纲!T$4:T$113,AK$5:AK$104,$AM298)-求节点(节奏总纲!T$4:T$113,AK$5:AK$104,$AM297)</f>
        <v>38389729.281495094</v>
      </c>
    </row>
    <row r="299" spans="2:44" x14ac:dyDescent="0.15">
      <c r="B299" s="8">
        <v>295</v>
      </c>
      <c r="C299" s="8">
        <f>[1]服务器生态!W316</f>
        <v>56.935342230376932</v>
      </c>
      <c r="D299" s="8">
        <f>[1]服务器生态!X316</f>
        <v>56.138768791744489</v>
      </c>
      <c r="E299" s="8">
        <f>[1]服务器生态!Y316</f>
        <v>4.5826240162165144</v>
      </c>
      <c r="F299" s="8">
        <f>[1]服务器生态!Z316</f>
        <v>0.81528119540419919</v>
      </c>
      <c r="G299" s="8">
        <f>[1]服务器生态!AA316</f>
        <v>0.23589636391406238</v>
      </c>
      <c r="H299" s="8">
        <f>[1]服务器生态!AC316</f>
        <v>0.47962550249999997</v>
      </c>
      <c r="I299" s="8">
        <f>[1]服务器生态!AD316</f>
        <v>0.47291513735919999</v>
      </c>
      <c r="J299" s="8">
        <f>[1]服务器生态!AE316</f>
        <v>3.8604200140800002E-2</v>
      </c>
      <c r="K299" s="8">
        <f>[1]服务器生态!AF316</f>
        <v>6.8679600000000019E-3</v>
      </c>
      <c r="L299" s="8">
        <f>[1]服务器生态!AG316</f>
        <v>1.9871999999999997E-3</v>
      </c>
      <c r="M299" s="8">
        <f>[2]基础信息!$M298</f>
        <v>100</v>
      </c>
      <c r="N299" s="8">
        <f>[1]服务器生态!$P297</f>
        <v>1</v>
      </c>
      <c r="X299" s="8">
        <v>295</v>
      </c>
      <c r="Y299" s="4">
        <f>求节点(节奏总纲!P$4:P$113,R$5:R$104,$X299)-求节点(节奏总纲!P$4:P$113,R$5:R$104,$X298)</f>
        <v>20472863.082972527</v>
      </c>
      <c r="Z299" s="4">
        <f>求节点(节奏总纲!Q$4:Q$113,S$5:S$104,$X299)-求节点(节奏总纲!Q$4:Q$113,S$5:S$104,$X298)</f>
        <v>23883226.35559845</v>
      </c>
      <c r="AA299" s="4">
        <f>求节点(节奏总纲!R$4:R$113,T$5:T$104,$X299)-求节点(节奏总纲!R$4:R$113,T$5:T$104,$X298)</f>
        <v>27451596.238499641</v>
      </c>
      <c r="AB299" s="4">
        <f>求节点(节奏总纲!S$4:S$113,U$5:U$104,$X299)-求节点(节奏总纲!S$4:S$113,U$5:U$104,$X298)</f>
        <v>51822685.440000534</v>
      </c>
      <c r="AC299" s="4">
        <f>求节点(节奏总纲!T$4:T$113,V$5:V$104,$X299)-求节点(节奏总纲!T$4:T$113,V$5:V$104,$X298)</f>
        <v>121043160</v>
      </c>
      <c r="AM299" s="8">
        <v>295</v>
      </c>
      <c r="AN299" s="4">
        <f>求节点(节奏总纲!P$4:P$113,AG$5:AG$104,$AM299)-求节点(节奏总纲!P$4:P$113,AG$5:AG$104,$AM298)</f>
        <v>4544465.1070665121</v>
      </c>
      <c r="AO299" s="4">
        <f>求节点(节奏总纲!Q$4:Q$113,AH$5:AH$104,$AM299)-求节点(节奏总纲!Q$4:Q$113,AH$5:AH$104,$AM298)</f>
        <v>5782751.1501761675</v>
      </c>
      <c r="AP299" s="4">
        <f>求节点(节奏总纲!R$4:R$113,AI$5:AI$104,$AM299)-求节点(节奏总纲!R$4:R$113,AI$5:AI$104,$AM298)</f>
        <v>7314146.6154417992</v>
      </c>
      <c r="AQ299" s="4">
        <f>求节点(节奏总纲!S$4:S$113,AJ$5:AJ$104,$AM299)-求节点(节奏总纲!S$4:S$113,AJ$5:AJ$104,$AM298)</f>
        <v>15470188.78887701</v>
      </c>
      <c r="AR299" s="4">
        <f>求节点(节奏总纲!T$4:T$113,AK$5:AK$104,$AM299)-求节点(节奏总纲!T$4:T$113,AK$5:AK$104,$AM298)</f>
        <v>38548143.477454185</v>
      </c>
    </row>
    <row r="300" spans="2:44" x14ac:dyDescent="0.15">
      <c r="B300" s="8">
        <v>296</v>
      </c>
      <c r="C300" s="8">
        <f>[1]服务器生态!W317</f>
        <v>56.546515502949966</v>
      </c>
      <c r="D300" s="8">
        <f>[1]服务器生态!X317</f>
        <v>55.755382078044768</v>
      </c>
      <c r="E300" s="8">
        <f>[1]服务器生态!Y317</f>
        <v>4.5513280473252786</v>
      </c>
      <c r="F300" s="8">
        <f>[1]服务器生态!Z317</f>
        <v>0.80971342138680458</v>
      </c>
      <c r="G300" s="8">
        <f>[1]服务器生态!AA317</f>
        <v>0.23428536435562486</v>
      </c>
      <c r="H300" s="8">
        <f>[1]服务器生态!AC317</f>
        <v>0.47962550249999997</v>
      </c>
      <c r="I300" s="8">
        <f>[1]服务器生态!AD317</f>
        <v>0.47291513735919999</v>
      </c>
      <c r="J300" s="8">
        <f>[1]服务器生态!AE317</f>
        <v>3.8604200140800002E-2</v>
      </c>
      <c r="K300" s="8">
        <f>[1]服务器生态!AF317</f>
        <v>6.8679600000000019E-3</v>
      </c>
      <c r="L300" s="8">
        <f>[1]服务器生态!AG317</f>
        <v>1.9871999999999997E-3</v>
      </c>
      <c r="M300" s="8">
        <f>[2]基础信息!$M299</f>
        <v>100</v>
      </c>
      <c r="N300" s="8">
        <f>[1]服务器生态!$P298</f>
        <v>1</v>
      </c>
      <c r="X300" s="8">
        <v>296</v>
      </c>
      <c r="Y300" s="4">
        <f>求节点(节奏总纲!P$4:P$113,R$5:R$104,$X300)-求节点(节奏总纲!P$4:P$113,R$5:R$104,$X299)</f>
        <v>20472863.082972527</v>
      </c>
      <c r="Z300" s="4">
        <f>求节点(节奏总纲!Q$4:Q$113,S$5:S$104,$X300)-求节点(节奏总纲!Q$4:Q$113,S$5:S$104,$X299)</f>
        <v>23883226.355597496</v>
      </c>
      <c r="AA300" s="4">
        <f>求节点(节奏总纲!R$4:R$113,T$5:T$104,$X300)-求节点(节奏总纲!R$4:R$113,T$5:T$104,$X299)</f>
        <v>27451596.238500595</v>
      </c>
      <c r="AB300" s="4">
        <f>求节点(节奏总纲!S$4:S$113,U$5:U$104,$X300)-求节点(节奏总纲!S$4:S$113,U$5:U$104,$X299)</f>
        <v>51822685.43999958</v>
      </c>
      <c r="AC300" s="4">
        <f>求节点(节奏总纲!T$4:T$113,V$5:V$104,$X300)-求节点(节奏总纲!T$4:T$113,V$5:V$104,$X299)</f>
        <v>121043160</v>
      </c>
      <c r="AM300" s="8">
        <v>296</v>
      </c>
      <c r="AN300" s="4">
        <f>求节点(节奏总纲!P$4:P$113,AG$5:AG$104,$AM300)-求节点(节奏总纲!P$4:P$113,AG$5:AG$104,$AM299)</f>
        <v>4544465.1070666313</v>
      </c>
      <c r="AO300" s="4">
        <f>求节点(节奏总纲!Q$4:Q$113,AH$5:AH$104,$AM300)-求节点(节奏总纲!Q$4:Q$113,AH$5:AH$104,$AM299)</f>
        <v>5782751.1501760483</v>
      </c>
      <c r="AP300" s="4">
        <f>求节点(节奏总纲!R$4:R$113,AI$5:AI$104,$AM300)-求节点(节奏总纲!R$4:R$113,AI$5:AI$104,$AM299)</f>
        <v>7314146.6154415607</v>
      </c>
      <c r="AQ300" s="4">
        <f>求节点(节奏总纲!S$4:S$113,AJ$5:AJ$104,$AM300)-求节点(节奏总纲!S$4:S$113,AJ$5:AJ$104,$AM299)</f>
        <v>15470188.78887701</v>
      </c>
      <c r="AR300" s="4">
        <f>求节点(节奏总纲!T$4:T$113,AK$5:AK$104,$AM300)-求节点(节奏总纲!T$4:T$113,AK$5:AK$104,$AM299)</f>
        <v>38548143.477455139</v>
      </c>
    </row>
    <row r="301" spans="2:44" x14ac:dyDescent="0.15">
      <c r="B301" s="8">
        <v>297</v>
      </c>
      <c r="C301" s="8">
        <f>[1]服务器生态!W318</f>
        <v>56.157688775523006</v>
      </c>
      <c r="D301" s="8">
        <f>[1]服务器生态!X318</f>
        <v>55.371995364345054</v>
      </c>
      <c r="E301" s="8">
        <f>[1]服务器生态!Y318</f>
        <v>4.5200320784340446</v>
      </c>
      <c r="F301" s="8">
        <f>[1]服务器生态!Z318</f>
        <v>0.80414564736941008</v>
      </c>
      <c r="G301" s="8">
        <f>[1]服务器生态!AA318</f>
        <v>0.23267436479718739</v>
      </c>
      <c r="H301" s="8">
        <f>[1]服务器生态!AC318</f>
        <v>0.47962550249999997</v>
      </c>
      <c r="I301" s="8">
        <f>[1]服务器生态!AD318</f>
        <v>0.47291513735919999</v>
      </c>
      <c r="J301" s="8">
        <f>[1]服务器生态!AE318</f>
        <v>3.8604200140800002E-2</v>
      </c>
      <c r="K301" s="8">
        <f>[1]服务器生态!AF318</f>
        <v>6.8679600000000019E-3</v>
      </c>
      <c r="L301" s="8">
        <f>[1]服务器生态!AG318</f>
        <v>1.9871999999999997E-3</v>
      </c>
      <c r="M301" s="8">
        <f>[2]基础信息!$M300</f>
        <v>100</v>
      </c>
      <c r="N301" s="8">
        <f>[1]服务器生态!$P299</f>
        <v>1</v>
      </c>
      <c r="X301" s="8">
        <v>297</v>
      </c>
      <c r="Y301" s="4">
        <f>求节点(节奏总纲!P$4:P$113,R$5:R$104,$X301)-求节点(节奏总纲!P$4:P$113,R$5:R$104,$X300)</f>
        <v>20472863.082972527</v>
      </c>
      <c r="Z301" s="4">
        <f>求节点(节奏总纲!Q$4:Q$113,S$5:S$104,$X301)-求节点(节奏总纲!Q$4:Q$113,S$5:S$104,$X300)</f>
        <v>23883226.355597496</v>
      </c>
      <c r="AA301" s="4">
        <f>求节点(节奏总纲!R$4:R$113,T$5:T$104,$X301)-求节点(节奏总纲!R$4:R$113,T$5:T$104,$X300)</f>
        <v>27451596.238500595</v>
      </c>
      <c r="AB301" s="4">
        <f>求节点(节奏总纲!S$4:S$113,U$5:U$104,$X301)-求节点(节奏总纲!S$4:S$113,U$5:U$104,$X300)</f>
        <v>51822685.440000534</v>
      </c>
      <c r="AC301" s="4">
        <f>求节点(节奏总纲!T$4:T$113,V$5:V$104,$X301)-求节点(节奏总纲!T$4:T$113,V$5:V$104,$X300)</f>
        <v>121043160</v>
      </c>
      <c r="AM301" s="8">
        <v>297</v>
      </c>
      <c r="AN301" s="4">
        <f>求节点(节奏总纲!P$4:P$113,AG$5:AG$104,$AM301)-求节点(节奏总纲!P$4:P$113,AG$5:AG$104,$AM300)</f>
        <v>4544465.1070666313</v>
      </c>
      <c r="AO301" s="4">
        <f>求节点(节奏总纲!Q$4:Q$113,AH$5:AH$104,$AM301)-求节点(节奏总纲!Q$4:Q$113,AH$5:AH$104,$AM300)</f>
        <v>5782751.1501760483</v>
      </c>
      <c r="AP301" s="4">
        <f>求节点(节奏总纲!R$4:R$113,AI$5:AI$104,$AM301)-求节点(节奏总纲!R$4:R$113,AI$5:AI$104,$AM300)</f>
        <v>7314146.6154417992</v>
      </c>
      <c r="AQ301" s="4">
        <f>求节点(节奏总纲!S$4:S$113,AJ$5:AJ$104,$AM301)-求节点(节奏总纲!S$4:S$113,AJ$5:AJ$104,$AM300)</f>
        <v>15470188.78887701</v>
      </c>
      <c r="AR301" s="4">
        <f>求节点(节奏总纲!T$4:T$113,AK$5:AK$104,$AM301)-求节点(节奏总纲!T$4:T$113,AK$5:AK$104,$AM300)</f>
        <v>38548143.477454185</v>
      </c>
    </row>
    <row r="302" spans="2:44" x14ac:dyDescent="0.15">
      <c r="B302" s="8">
        <v>298</v>
      </c>
      <c r="C302" s="8">
        <f>[1]服务器生态!W319</f>
        <v>55.76886204809604</v>
      </c>
      <c r="D302" s="8">
        <f>[1]服务器生态!X319</f>
        <v>54.988608650645332</v>
      </c>
      <c r="E302" s="8">
        <f>[1]服务器生态!Y319</f>
        <v>4.4887361095428098</v>
      </c>
      <c r="F302" s="8">
        <f>[1]服务器生态!Z319</f>
        <v>0.79857787335201558</v>
      </c>
      <c r="G302" s="8">
        <f>[1]服务器生态!AA319</f>
        <v>0.23106336523874987</v>
      </c>
      <c r="H302" s="8">
        <f>[1]服务器生态!AC319</f>
        <v>0.47962550249999997</v>
      </c>
      <c r="I302" s="8">
        <f>[1]服务器生态!AD319</f>
        <v>0.47291513735919999</v>
      </c>
      <c r="J302" s="8">
        <f>[1]服务器生态!AE319</f>
        <v>3.8604200140800002E-2</v>
      </c>
      <c r="K302" s="8">
        <f>[1]服务器生态!AF319</f>
        <v>6.8679600000000019E-3</v>
      </c>
      <c r="L302" s="8">
        <f>[1]服务器生态!AG319</f>
        <v>1.9871999999999997E-3</v>
      </c>
      <c r="M302" s="8">
        <f>[2]基础信息!$M301</f>
        <v>100</v>
      </c>
      <c r="N302" s="8">
        <f>[1]服务器生态!$P300</f>
        <v>1</v>
      </c>
      <c r="X302" s="8">
        <v>298</v>
      </c>
      <c r="Y302" s="4">
        <f>求节点(节奏总纲!P$4:P$113,R$5:R$104,$X302)-求节点(节奏总纲!P$4:P$113,R$5:R$104,$X301)</f>
        <v>20472863.082972527</v>
      </c>
      <c r="Z302" s="4">
        <f>求节点(节奏总纲!Q$4:Q$113,S$5:S$104,$X302)-求节点(节奏总纲!Q$4:Q$113,S$5:S$104,$X301)</f>
        <v>23883226.35559845</v>
      </c>
      <c r="AA302" s="4">
        <f>求节点(节奏总纲!R$4:R$113,T$5:T$104,$X302)-求节点(节奏总纲!R$4:R$113,T$5:T$104,$X301)</f>
        <v>27451596.238499641</v>
      </c>
      <c r="AB302" s="4">
        <f>求节点(节奏总纲!S$4:S$113,U$5:U$104,$X302)-求节点(节奏总纲!S$4:S$113,U$5:U$104,$X301)</f>
        <v>51822685.43999958</v>
      </c>
      <c r="AC302" s="4">
        <f>求节点(节奏总纲!T$4:T$113,V$5:V$104,$X302)-求节点(节奏总纲!T$4:T$113,V$5:V$104,$X301)</f>
        <v>121043160</v>
      </c>
      <c r="AM302" s="8">
        <v>298</v>
      </c>
      <c r="AN302" s="4">
        <f>求节点(节奏总纲!P$4:P$113,AG$5:AG$104,$AM302)-求节点(节奏总纲!P$4:P$113,AG$5:AG$104,$AM301)</f>
        <v>4544465.1070666313</v>
      </c>
      <c r="AO302" s="4">
        <f>求节点(节奏总纲!Q$4:Q$113,AH$5:AH$104,$AM302)-求节点(节奏总纲!Q$4:Q$113,AH$5:AH$104,$AM301)</f>
        <v>5782751.1501761675</v>
      </c>
      <c r="AP302" s="4">
        <f>求节点(节奏总纲!R$4:R$113,AI$5:AI$104,$AM302)-求节点(节奏总纲!R$4:R$113,AI$5:AI$104,$AM301)</f>
        <v>7314146.6154417992</v>
      </c>
      <c r="AQ302" s="4">
        <f>求节点(节奏总纲!S$4:S$113,AJ$5:AJ$104,$AM302)-求节点(节奏总纲!S$4:S$113,AJ$5:AJ$104,$AM301)</f>
        <v>15470188.78887701</v>
      </c>
      <c r="AR302" s="4">
        <f>求节点(节奏总纲!T$4:T$113,AK$5:AK$104,$AM302)-求节点(节奏总纲!T$4:T$113,AK$5:AK$104,$AM301)</f>
        <v>38548143.477455139</v>
      </c>
    </row>
    <row r="303" spans="2:44" x14ac:dyDescent="0.15">
      <c r="B303" s="8">
        <v>299</v>
      </c>
      <c r="C303" s="8">
        <f>[1]服务器生态!W320</f>
        <v>55.380035320669073</v>
      </c>
      <c r="D303" s="8">
        <f>[1]服务器生态!X320</f>
        <v>54.605221936945611</v>
      </c>
      <c r="E303" s="8">
        <f>[1]服务器生态!Y320</f>
        <v>4.4574401406515749</v>
      </c>
      <c r="F303" s="8">
        <f>[1]服务器生态!Z320</f>
        <v>0.79301009933462097</v>
      </c>
      <c r="G303" s="8">
        <f>[1]服务器生态!AA320</f>
        <v>0.22945236568031238</v>
      </c>
      <c r="H303" s="8">
        <f>[1]服务器生态!AC320</f>
        <v>0.47962550249999997</v>
      </c>
      <c r="I303" s="8">
        <f>[1]服务器生态!AD320</f>
        <v>0.47291513735919999</v>
      </c>
      <c r="J303" s="8">
        <f>[1]服务器生态!AE320</f>
        <v>3.8604200140800002E-2</v>
      </c>
      <c r="K303" s="8">
        <f>[1]服务器生态!AF320</f>
        <v>6.8679600000000019E-3</v>
      </c>
      <c r="L303" s="8">
        <f>[1]服务器生态!AG320</f>
        <v>1.9871999999999997E-3</v>
      </c>
      <c r="M303" s="8">
        <f>[2]基础信息!$M302</f>
        <v>100</v>
      </c>
      <c r="N303" s="8">
        <f>[1]服务器生态!$P301</f>
        <v>1</v>
      </c>
      <c r="X303" s="8">
        <v>299</v>
      </c>
      <c r="Y303" s="4">
        <f>求节点(节奏总纲!P$4:P$113,R$5:R$104,$X303)-求节点(节奏总纲!P$4:P$113,R$5:R$104,$X302)</f>
        <v>20472863.082972527</v>
      </c>
      <c r="Z303" s="4">
        <f>求节点(节奏总纲!Q$4:Q$113,S$5:S$104,$X303)-求节点(节奏总纲!Q$4:Q$113,S$5:S$104,$X302)</f>
        <v>23883226.355597496</v>
      </c>
      <c r="AA303" s="4">
        <f>求节点(节奏总纲!R$4:R$113,T$5:T$104,$X303)-求节点(节奏总纲!R$4:R$113,T$5:T$104,$X302)</f>
        <v>27451596.238500595</v>
      </c>
      <c r="AB303" s="4">
        <f>求节点(节奏总纲!S$4:S$113,U$5:U$104,$X303)-求节点(节奏总纲!S$4:S$113,U$5:U$104,$X302)</f>
        <v>51822685.440000534</v>
      </c>
      <c r="AC303" s="4">
        <f>求节点(节奏总纲!T$4:T$113,V$5:V$104,$X303)-求节点(节奏总纲!T$4:T$113,V$5:V$104,$X302)</f>
        <v>121043160</v>
      </c>
      <c r="AM303" s="8">
        <v>299</v>
      </c>
      <c r="AN303" s="4">
        <f>求节点(节奏总纲!P$4:P$113,AG$5:AG$104,$AM303)-求节点(节奏总纲!P$4:P$113,AG$5:AG$104,$AM302)</f>
        <v>4544465.1070666313</v>
      </c>
      <c r="AO303" s="4">
        <f>求节点(节奏总纲!Q$4:Q$113,AH$5:AH$104,$AM303)-求节点(节奏总纲!Q$4:Q$113,AH$5:AH$104,$AM302)</f>
        <v>5782751.1501760483</v>
      </c>
      <c r="AP303" s="4">
        <f>求节点(节奏总纲!R$4:R$113,AI$5:AI$104,$AM303)-求节点(节奏总纲!R$4:R$113,AI$5:AI$104,$AM302)</f>
        <v>7314146.6154415607</v>
      </c>
      <c r="AQ303" s="4">
        <f>求节点(节奏总纲!S$4:S$113,AJ$5:AJ$104,$AM303)-求节点(节奏总纲!S$4:S$113,AJ$5:AJ$104,$AM302)</f>
        <v>15470188.788876772</v>
      </c>
      <c r="AR303" s="4">
        <f>求节点(节奏总纲!T$4:T$113,AK$5:AK$104,$AM303)-求节点(节奏总纲!T$4:T$113,AK$5:AK$104,$AM302)</f>
        <v>38548143.477454185</v>
      </c>
    </row>
    <row r="304" spans="2:44" x14ac:dyDescent="0.15">
      <c r="B304" s="8">
        <v>300</v>
      </c>
      <c r="C304" s="8">
        <f>[1]服务器生态!W321</f>
        <v>54.991208593242106</v>
      </c>
      <c r="D304" s="8">
        <f>[1]服务器生态!X321</f>
        <v>54.221835223245897</v>
      </c>
      <c r="E304" s="8">
        <f>[1]服务器生态!Y321</f>
        <v>4.42614417176034</v>
      </c>
      <c r="F304" s="8">
        <f>[1]服务器生态!Z321</f>
        <v>0.78744232531722647</v>
      </c>
      <c r="G304" s="8">
        <f>[1]服务器生态!AA321</f>
        <v>0.22784136612187486</v>
      </c>
      <c r="H304" s="8">
        <f>[1]服务器生态!AC321</f>
        <v>0.47962550249999997</v>
      </c>
      <c r="I304" s="8">
        <f>[1]服务器生态!AD321</f>
        <v>0.47291513735919999</v>
      </c>
      <c r="J304" s="8">
        <f>[1]服务器生态!AE321</f>
        <v>3.8604200140800002E-2</v>
      </c>
      <c r="K304" s="8">
        <f>[1]服务器生态!AF321</f>
        <v>6.8679600000000019E-3</v>
      </c>
      <c r="L304" s="8">
        <f>[1]服务器生态!AG321</f>
        <v>1.9871999999999997E-3</v>
      </c>
      <c r="M304" s="8">
        <f>[2]基础信息!$M303</f>
        <v>100</v>
      </c>
      <c r="N304" s="8">
        <f>[1]服务器生态!$P302</f>
        <v>1</v>
      </c>
      <c r="X304" s="8">
        <v>300</v>
      </c>
      <c r="Y304" s="4">
        <f>求节点(节奏总纲!P$4:P$113,R$5:R$104,$X304)-求节点(节奏总纲!P$4:P$113,R$5:R$104,$X303)</f>
        <v>20472863.082972527</v>
      </c>
      <c r="Z304" s="4">
        <f>求节点(节奏总纲!Q$4:Q$113,S$5:S$104,$X304)-求节点(节奏总纲!Q$4:Q$113,S$5:S$104,$X303)</f>
        <v>23883226.35559845</v>
      </c>
      <c r="AA304" s="4">
        <f>求节点(节奏总纲!R$4:R$113,T$5:T$104,$X304)-求节点(节奏总纲!R$4:R$113,T$5:T$104,$X303)</f>
        <v>27451596.238500595</v>
      </c>
      <c r="AB304" s="4">
        <f>求节点(节奏总纲!S$4:S$113,U$5:U$104,$X304)-求节点(节奏总纲!S$4:S$113,U$5:U$104,$X303)</f>
        <v>51822685.43999958</v>
      </c>
      <c r="AC304" s="4">
        <f>求节点(节奏总纲!T$4:T$113,V$5:V$104,$X304)-求节点(节奏总纲!T$4:T$113,V$5:V$104,$X303)</f>
        <v>121043160</v>
      </c>
      <c r="AM304" s="8">
        <v>300</v>
      </c>
      <c r="AN304" s="4">
        <f>求节点(节奏总纲!P$4:P$113,AG$5:AG$104,$AM304)-求节点(节奏总纲!P$4:P$113,AG$5:AG$104,$AM303)</f>
        <v>4544465.1070666313</v>
      </c>
      <c r="AO304" s="4">
        <f>求节点(节奏总纲!Q$4:Q$113,AH$5:AH$104,$AM304)-求节点(节奏总纲!Q$4:Q$113,AH$5:AH$104,$AM303)</f>
        <v>5782751.1501760483</v>
      </c>
      <c r="AP304" s="4">
        <f>求节点(节奏总纲!R$4:R$113,AI$5:AI$104,$AM304)-求节点(节奏总纲!R$4:R$113,AI$5:AI$104,$AM303)</f>
        <v>7314146.6154417992</v>
      </c>
      <c r="AQ304" s="4">
        <f>求节点(节奏总纲!S$4:S$113,AJ$5:AJ$104,$AM304)-求节点(节奏总纲!S$4:S$113,AJ$5:AJ$104,$AM303)</f>
        <v>15470188.78887701</v>
      </c>
      <c r="AR304" s="4">
        <f>求节点(节奏总纲!T$4:T$113,AK$5:AK$104,$AM304)-求节点(节奏总纲!T$4:T$113,AK$5:AK$104,$AM303)</f>
        <v>38548143.477455139</v>
      </c>
    </row>
    <row r="305" spans="2:44" x14ac:dyDescent="0.15">
      <c r="B305" s="8">
        <v>301</v>
      </c>
      <c r="C305" s="8">
        <f>[1]服务器生态!W322</f>
        <v>54.670426543114864</v>
      </c>
      <c r="D305" s="8">
        <f>[1]服务器生态!X322</f>
        <v>53.905541184443628</v>
      </c>
      <c r="E305" s="8">
        <f>[1]服务器生态!Y322</f>
        <v>4.4003249974250709</v>
      </c>
      <c r="F305" s="8">
        <f>[1]服务器生态!Z322</f>
        <v>0.78284891175287596</v>
      </c>
      <c r="G305" s="8">
        <f>[1]服务器生态!AA322</f>
        <v>0.22651229148616392</v>
      </c>
      <c r="H305" s="8">
        <f>[1]服务器生态!AC322</f>
        <v>0.47962550249999997</v>
      </c>
      <c r="I305" s="8">
        <f>[1]服务器生态!AD322</f>
        <v>0.47291513735919999</v>
      </c>
      <c r="J305" s="8">
        <f>[1]服务器生态!AE322</f>
        <v>3.8604200140800002E-2</v>
      </c>
      <c r="K305" s="8">
        <f>[1]服务器生态!AF322</f>
        <v>6.8679600000000019E-3</v>
      </c>
      <c r="L305" s="8">
        <f>[1]服务器生态!AG322</f>
        <v>1.9871999999999997E-3</v>
      </c>
      <c r="M305" s="8">
        <f>[2]基础信息!$M304</f>
        <v>100</v>
      </c>
      <c r="N305" s="8">
        <f>[1]服务器生态!$P303</f>
        <v>1</v>
      </c>
      <c r="X305" s="8">
        <v>301</v>
      </c>
      <c r="Y305" s="4">
        <f>求节点(节奏总纲!P$4:P$113,R$5:R$104,$X305)-求节点(节奏总纲!P$4:P$113,R$5:R$104,$X304)</f>
        <v>20472863.082972527</v>
      </c>
      <c r="Z305" s="4">
        <f>求节点(节奏总纲!Q$4:Q$113,S$5:S$104,$X305)-求节点(节奏总纲!Q$4:Q$113,S$5:S$104,$X304)</f>
        <v>23883226.355597496</v>
      </c>
      <c r="AA305" s="4">
        <f>求节点(节奏总纲!R$4:R$113,T$5:T$104,$X305)-求节点(节奏总纲!R$4:R$113,T$5:T$104,$X304)</f>
        <v>27451596.238499641</v>
      </c>
      <c r="AB305" s="4">
        <f>求节点(节奏总纲!S$4:S$113,U$5:U$104,$X305)-求节点(节奏总纲!S$4:S$113,U$5:U$104,$X304)</f>
        <v>51822685.43999958</v>
      </c>
      <c r="AC305" s="4">
        <f>求节点(节奏总纲!T$4:T$113,V$5:V$104,$X305)-求节点(节奏总纲!T$4:T$113,V$5:V$104,$X304)</f>
        <v>121043160</v>
      </c>
      <c r="AM305" s="8">
        <v>301</v>
      </c>
      <c r="AN305" s="4">
        <f>求节点(节奏总纲!P$4:P$113,AG$5:AG$104,$AM305)-求节点(节奏总纲!P$4:P$113,AG$5:AG$104,$AM304)</f>
        <v>4544465.1070666313</v>
      </c>
      <c r="AO305" s="4">
        <f>求节点(节奏总纲!Q$4:Q$113,AH$5:AH$104,$AM305)-求节点(节奏总纲!Q$4:Q$113,AH$5:AH$104,$AM304)</f>
        <v>5782751.1501761675</v>
      </c>
      <c r="AP305" s="4">
        <f>求节点(节奏总纲!R$4:R$113,AI$5:AI$104,$AM305)-求节点(节奏总纲!R$4:R$113,AI$5:AI$104,$AM304)</f>
        <v>7314146.6154415607</v>
      </c>
      <c r="AQ305" s="4">
        <f>求节点(节奏总纲!S$4:S$113,AJ$5:AJ$104,$AM305)-求节点(节奏总纲!S$4:S$113,AJ$5:AJ$104,$AM304)</f>
        <v>15470188.78887701</v>
      </c>
      <c r="AR305" s="4">
        <f>求节点(节奏总纲!T$4:T$113,AK$5:AK$104,$AM305)-求节点(节奏总纲!T$4:T$113,AK$5:AK$104,$AM304)</f>
        <v>38548143.477454185</v>
      </c>
    </row>
    <row r="306" spans="2:44" x14ac:dyDescent="0.15">
      <c r="B306" s="8">
        <v>302</v>
      </c>
      <c r="C306" s="8">
        <f>[1]服务器生态!W323</f>
        <v>54.349644492987615</v>
      </c>
      <c r="D306" s="8">
        <f>[1]服务器生态!X323</f>
        <v>53.589247145641359</v>
      </c>
      <c r="E306" s="8">
        <f>[1]服务器生态!Y323</f>
        <v>4.3745058230898026</v>
      </c>
      <c r="F306" s="8">
        <f>[1]服务器生态!Z323</f>
        <v>0.77825549818852546</v>
      </c>
      <c r="G306" s="8">
        <f>[1]服务器生态!AA323</f>
        <v>0.22518321685045301</v>
      </c>
      <c r="H306" s="8">
        <f>[1]服务器生态!AC323</f>
        <v>0.47962550249999997</v>
      </c>
      <c r="I306" s="8">
        <f>[1]服务器生态!AD323</f>
        <v>0.47291513735919999</v>
      </c>
      <c r="J306" s="8">
        <f>[1]服务器生态!AE323</f>
        <v>3.8604200140800002E-2</v>
      </c>
      <c r="K306" s="8">
        <f>[1]服务器生态!AF323</f>
        <v>6.8679600000000019E-3</v>
      </c>
      <c r="L306" s="8">
        <f>[1]服务器生态!AG323</f>
        <v>1.9871999999999997E-3</v>
      </c>
      <c r="M306" s="8">
        <f>[2]基础信息!$M305</f>
        <v>100</v>
      </c>
      <c r="N306" s="8">
        <f>[1]服务器生态!$P304</f>
        <v>1</v>
      </c>
      <c r="X306" s="8">
        <v>302</v>
      </c>
      <c r="Y306" s="4">
        <f>求节点(节奏总纲!P$4:P$113,R$5:R$104,$X306)-求节点(节奏总纲!P$4:P$113,R$5:R$104,$X305)</f>
        <v>20472863.082972527</v>
      </c>
      <c r="Z306" s="4">
        <f>求节点(节奏总纲!Q$4:Q$113,S$5:S$104,$X306)-求节点(节奏总纲!Q$4:Q$113,S$5:S$104,$X305)</f>
        <v>23883226.35559845</v>
      </c>
      <c r="AA306" s="4">
        <f>求节点(节奏总纲!R$4:R$113,T$5:T$104,$X306)-求节点(节奏总纲!R$4:R$113,T$5:T$104,$X305)</f>
        <v>27451596.238500595</v>
      </c>
      <c r="AB306" s="4">
        <f>求节点(节奏总纲!S$4:S$113,U$5:U$104,$X306)-求节点(节奏总纲!S$4:S$113,U$5:U$104,$X305)</f>
        <v>51822685.440000534</v>
      </c>
      <c r="AC306" s="4">
        <f>求节点(节奏总纲!T$4:T$113,V$5:V$104,$X306)-求节点(节奏总纲!T$4:T$113,V$5:V$104,$X305)</f>
        <v>121043160</v>
      </c>
      <c r="AM306" s="8">
        <v>302</v>
      </c>
      <c r="AN306" s="4">
        <f>求节点(节奏总纲!P$4:P$113,AG$5:AG$104,$AM306)-求节点(节奏总纲!P$4:P$113,AG$5:AG$104,$AM305)</f>
        <v>4544465.1070666313</v>
      </c>
      <c r="AO306" s="4">
        <f>求节点(节奏总纲!Q$4:Q$113,AH$5:AH$104,$AM306)-求节点(节奏总纲!Q$4:Q$113,AH$5:AH$104,$AM305)</f>
        <v>5782751.1501759291</v>
      </c>
      <c r="AP306" s="4">
        <f>求节点(节奏总纲!R$4:R$113,AI$5:AI$104,$AM306)-求节点(节奏总纲!R$4:R$113,AI$5:AI$104,$AM305)</f>
        <v>7314146.6154417992</v>
      </c>
      <c r="AQ306" s="4">
        <f>求节点(节奏总纲!S$4:S$113,AJ$5:AJ$104,$AM306)-求节点(节奏总纲!S$4:S$113,AJ$5:AJ$104,$AM305)</f>
        <v>15470188.78887701</v>
      </c>
      <c r="AR306" s="4">
        <f>求节点(节奏总纲!T$4:T$113,AK$5:AK$104,$AM306)-求节点(节奏总纲!T$4:T$113,AK$5:AK$104,$AM305)</f>
        <v>38548143.477454185</v>
      </c>
    </row>
    <row r="307" spans="2:44" x14ac:dyDescent="0.15">
      <c r="B307" s="8">
        <v>303</v>
      </c>
      <c r="C307" s="8">
        <f>[1]服务器生态!W324</f>
        <v>54.02886244286038</v>
      </c>
      <c r="D307" s="8">
        <f>[1]服务器生态!X324</f>
        <v>53.272953106839097</v>
      </c>
      <c r="E307" s="8">
        <f>[1]服务器生态!Y324</f>
        <v>4.3486866487545344</v>
      </c>
      <c r="F307" s="8">
        <f>[1]服务器生态!Z324</f>
        <v>0.77366208462417507</v>
      </c>
      <c r="G307" s="8">
        <f>[1]服务器生态!AA324</f>
        <v>0.22385414221474209</v>
      </c>
      <c r="H307" s="8">
        <f>[1]服务器生态!AC324</f>
        <v>0.47962550249999997</v>
      </c>
      <c r="I307" s="8">
        <f>[1]服务器生态!AD324</f>
        <v>0.47291513735919999</v>
      </c>
      <c r="J307" s="8">
        <f>[1]服务器生态!AE324</f>
        <v>3.8604200140800002E-2</v>
      </c>
      <c r="K307" s="8">
        <f>[1]服务器生态!AF324</f>
        <v>6.8679600000000019E-3</v>
      </c>
      <c r="L307" s="8">
        <f>[1]服务器生态!AG324</f>
        <v>1.9871999999999997E-3</v>
      </c>
      <c r="M307" s="8">
        <f>[2]基础信息!$M306</f>
        <v>100</v>
      </c>
      <c r="N307" s="8">
        <f>[1]服务器生态!$P305</f>
        <v>1</v>
      </c>
      <c r="X307" s="8">
        <v>303</v>
      </c>
      <c r="Y307" s="4">
        <f>求节点(节奏总纲!P$4:P$113,R$5:R$104,$X307)-求节点(节奏总纲!P$4:P$113,R$5:R$104,$X306)</f>
        <v>20472863.082972527</v>
      </c>
      <c r="Z307" s="4">
        <f>求节点(节奏总纲!Q$4:Q$113,S$5:S$104,$X307)-求节点(节奏总纲!Q$4:Q$113,S$5:S$104,$X306)</f>
        <v>23883226.355597496</v>
      </c>
      <c r="AA307" s="4">
        <f>求节点(节奏总纲!R$4:R$113,T$5:T$104,$X307)-求节点(节奏总纲!R$4:R$113,T$5:T$104,$X306)</f>
        <v>27451596.238500595</v>
      </c>
      <c r="AB307" s="4">
        <f>求节点(节奏总纲!S$4:S$113,U$5:U$104,$X307)-求节点(节奏总纲!S$4:S$113,U$5:U$104,$X306)</f>
        <v>51822685.43999958</v>
      </c>
      <c r="AC307" s="4">
        <f>求节点(节奏总纲!T$4:T$113,V$5:V$104,$X307)-求节点(节奏总纲!T$4:T$113,V$5:V$104,$X306)</f>
        <v>121043160</v>
      </c>
      <c r="AM307" s="8">
        <v>303</v>
      </c>
      <c r="AN307" s="4">
        <f>求节点(节奏总纲!P$4:P$113,AG$5:AG$104,$AM307)-求节点(节奏总纲!P$4:P$113,AG$5:AG$104,$AM306)</f>
        <v>4544465.1070666313</v>
      </c>
      <c r="AO307" s="4">
        <f>求节点(节奏总纲!Q$4:Q$113,AH$5:AH$104,$AM307)-求节点(节奏总纲!Q$4:Q$113,AH$5:AH$104,$AM306)</f>
        <v>5782751.1501762867</v>
      </c>
      <c r="AP307" s="4">
        <f>求节点(节奏总纲!R$4:R$113,AI$5:AI$104,$AM307)-求节点(节奏总纲!R$4:R$113,AI$5:AI$104,$AM306)</f>
        <v>7314146.6154415607</v>
      </c>
      <c r="AQ307" s="4">
        <f>求节点(节奏总纲!S$4:S$113,AJ$5:AJ$104,$AM307)-求节点(节奏总纲!S$4:S$113,AJ$5:AJ$104,$AM306)</f>
        <v>15470188.78887701</v>
      </c>
      <c r="AR307" s="4">
        <f>求节点(节奏总纲!T$4:T$113,AK$5:AK$104,$AM307)-求节点(节奏总纲!T$4:T$113,AK$5:AK$104,$AM306)</f>
        <v>38548143.477455139</v>
      </c>
    </row>
    <row r="308" spans="2:44" x14ac:dyDescent="0.15">
      <c r="B308" s="8">
        <v>304</v>
      </c>
      <c r="C308" s="8">
        <f>[1]服务器生态!W325</f>
        <v>53.708080392733123</v>
      </c>
      <c r="D308" s="8">
        <f>[1]服务器生态!X325</f>
        <v>52.956659068036821</v>
      </c>
      <c r="E308" s="8">
        <f>[1]服务器生态!Y325</f>
        <v>4.3228674744192652</v>
      </c>
      <c r="F308" s="8">
        <f>[1]服务器生态!Z325</f>
        <v>0.76906867105982446</v>
      </c>
      <c r="G308" s="8">
        <f>[1]服务器生态!AA325</f>
        <v>0.22252506757903112</v>
      </c>
      <c r="H308" s="8">
        <f>[1]服务器生态!AC325</f>
        <v>0.47962550249999997</v>
      </c>
      <c r="I308" s="8">
        <f>[1]服务器生态!AD325</f>
        <v>0.47291513735919999</v>
      </c>
      <c r="J308" s="8">
        <f>[1]服务器生态!AE325</f>
        <v>3.8604200140800002E-2</v>
      </c>
      <c r="K308" s="8">
        <f>[1]服务器生态!AF325</f>
        <v>6.8679600000000019E-3</v>
      </c>
      <c r="L308" s="8">
        <f>[1]服务器生态!AG325</f>
        <v>1.9871999999999997E-3</v>
      </c>
      <c r="M308" s="8">
        <f>[2]基础信息!$M307</f>
        <v>100</v>
      </c>
      <c r="N308" s="8">
        <f>[1]服务器生态!$P306</f>
        <v>1</v>
      </c>
      <c r="X308" s="8">
        <v>304</v>
      </c>
      <c r="Y308" s="4">
        <f>求节点(节奏总纲!P$4:P$113,R$5:R$104,$X308)-求节点(节奏总纲!P$4:P$113,R$5:R$104,$X307)</f>
        <v>20472863.082972527</v>
      </c>
      <c r="Z308" s="4">
        <f>求节点(节奏总纲!Q$4:Q$113,S$5:S$104,$X308)-求节点(节奏总纲!Q$4:Q$113,S$5:S$104,$X307)</f>
        <v>23883226.35559845</v>
      </c>
      <c r="AA308" s="4">
        <f>求节点(节奏总纲!R$4:R$113,T$5:T$104,$X308)-求节点(节奏总纲!R$4:R$113,T$5:T$104,$X307)</f>
        <v>27451596.238500595</v>
      </c>
      <c r="AB308" s="4">
        <f>求节点(节奏总纲!S$4:S$113,U$5:U$104,$X308)-求节点(节奏总纲!S$4:S$113,U$5:U$104,$X307)</f>
        <v>51822685.440000534</v>
      </c>
      <c r="AC308" s="4">
        <f>求节点(节奏总纲!T$4:T$113,V$5:V$104,$X308)-求节点(节奏总纲!T$4:T$113,V$5:V$104,$X307)</f>
        <v>121043160</v>
      </c>
      <c r="AM308" s="8">
        <v>304</v>
      </c>
      <c r="AN308" s="4">
        <f>求节点(节奏总纲!P$4:P$113,AG$5:AG$104,$AM308)-求节点(节奏总纲!P$4:P$113,AG$5:AG$104,$AM307)</f>
        <v>4544465.1070666313</v>
      </c>
      <c r="AO308" s="4">
        <f>求节点(节奏总纲!Q$4:Q$113,AH$5:AH$104,$AM308)-求节点(节奏总纲!Q$4:Q$113,AH$5:AH$104,$AM307)</f>
        <v>5782751.1501760483</v>
      </c>
      <c r="AP308" s="4">
        <f>求节点(节奏总纲!R$4:R$113,AI$5:AI$104,$AM308)-求节点(节奏总纲!R$4:R$113,AI$5:AI$104,$AM307)</f>
        <v>7314146.6154417992</v>
      </c>
      <c r="AQ308" s="4">
        <f>求节点(节奏总纲!S$4:S$113,AJ$5:AJ$104,$AM308)-求节点(节奏总纲!S$4:S$113,AJ$5:AJ$104,$AM307)</f>
        <v>15470188.78887701</v>
      </c>
      <c r="AR308" s="4">
        <f>求节点(节奏总纲!T$4:T$113,AK$5:AK$104,$AM308)-求节点(节奏总纲!T$4:T$113,AK$5:AK$104,$AM307)</f>
        <v>38548143.477455139</v>
      </c>
    </row>
    <row r="309" spans="2:44" x14ac:dyDescent="0.15">
      <c r="B309" s="8">
        <v>305</v>
      </c>
      <c r="C309" s="8">
        <f>[1]服务器生态!W326</f>
        <v>53.387298342605881</v>
      </c>
      <c r="D309" s="8">
        <f>[1]服务器生态!X326</f>
        <v>52.640365029234559</v>
      </c>
      <c r="E309" s="8">
        <f>[1]服务器生态!Y326</f>
        <v>4.297048300083997</v>
      </c>
      <c r="F309" s="8">
        <f>[1]服务器生态!Z326</f>
        <v>0.76447525749547396</v>
      </c>
      <c r="G309" s="8">
        <f>[1]服务器生态!AA326</f>
        <v>0.22119599294332018</v>
      </c>
      <c r="H309" s="8">
        <f>[1]服务器生态!AC326</f>
        <v>0.47962550249999997</v>
      </c>
      <c r="I309" s="8">
        <f>[1]服务器生态!AD326</f>
        <v>0.47291513735919999</v>
      </c>
      <c r="J309" s="8">
        <f>[1]服务器生态!AE326</f>
        <v>3.8604200140800002E-2</v>
      </c>
      <c r="K309" s="8">
        <f>[1]服务器生态!AF326</f>
        <v>6.8679600000000019E-3</v>
      </c>
      <c r="L309" s="8">
        <f>[1]服务器生态!AG326</f>
        <v>1.9871999999999997E-3</v>
      </c>
      <c r="M309" s="8">
        <f>[2]基础信息!$M308</f>
        <v>100</v>
      </c>
      <c r="N309" s="8">
        <f>[1]服务器生态!$P307</f>
        <v>1</v>
      </c>
      <c r="X309" s="8">
        <v>305</v>
      </c>
      <c r="Y309" s="4">
        <f>求节点(节奏总纲!P$4:P$113,R$5:R$104,$X309)-求节点(节奏总纲!P$4:P$113,R$5:R$104,$X308)</f>
        <v>20472863.082972527</v>
      </c>
      <c r="Z309" s="4">
        <f>求节点(节奏总纲!Q$4:Q$113,S$5:S$104,$X309)-求节点(节奏总纲!Q$4:Q$113,S$5:S$104,$X308)</f>
        <v>23883226.355597496</v>
      </c>
      <c r="AA309" s="4">
        <f>求节点(节奏总纲!R$4:R$113,T$5:T$104,$X309)-求节点(节奏总纲!R$4:R$113,T$5:T$104,$X308)</f>
        <v>27451596.238499641</v>
      </c>
      <c r="AB309" s="4">
        <f>求节点(节奏总纲!S$4:S$113,U$5:U$104,$X309)-求节点(节奏总纲!S$4:S$113,U$5:U$104,$X308)</f>
        <v>51822685.43999958</v>
      </c>
      <c r="AC309" s="4">
        <f>求节点(节奏总纲!T$4:T$113,V$5:V$104,$X309)-求节点(节奏总纲!T$4:T$113,V$5:V$104,$X308)</f>
        <v>121043160</v>
      </c>
      <c r="AM309" s="8">
        <v>305</v>
      </c>
      <c r="AN309" s="4">
        <f>求节点(节奏总纲!P$4:P$113,AG$5:AG$104,$AM309)-求节点(节奏总纲!P$4:P$113,AG$5:AG$104,$AM308)</f>
        <v>4544465.1070665121</v>
      </c>
      <c r="AO309" s="4">
        <f>求节点(节奏总纲!Q$4:Q$113,AH$5:AH$104,$AM309)-求节点(节奏总纲!Q$4:Q$113,AH$5:AH$104,$AM308)</f>
        <v>5782751.1501760483</v>
      </c>
      <c r="AP309" s="4">
        <f>求节点(节奏总纲!R$4:R$113,AI$5:AI$104,$AM309)-求节点(节奏总纲!R$4:R$113,AI$5:AI$104,$AM308)</f>
        <v>7314146.6154417992</v>
      </c>
      <c r="AQ309" s="4">
        <f>求节点(节奏总纲!S$4:S$113,AJ$5:AJ$104,$AM309)-求节点(节奏总纲!S$4:S$113,AJ$5:AJ$104,$AM308)</f>
        <v>15470188.78887701</v>
      </c>
      <c r="AR309" s="4">
        <f>求节点(节奏总纲!T$4:T$113,AK$5:AK$104,$AM309)-求节点(节奏总纲!T$4:T$113,AK$5:AK$104,$AM308)</f>
        <v>38548143.477454185</v>
      </c>
    </row>
    <row r="310" spans="2:44" x14ac:dyDescent="0.15">
      <c r="B310" s="8">
        <v>306</v>
      </c>
      <c r="C310" s="8">
        <f>[1]服务器生态!W327</f>
        <v>53.066516292478632</v>
      </c>
      <c r="D310" s="8">
        <f>[1]服务器生态!X327</f>
        <v>52.32407099043229</v>
      </c>
      <c r="E310" s="8">
        <f>[1]服务器生态!Y327</f>
        <v>4.2712291257487278</v>
      </c>
      <c r="F310" s="8">
        <f>[1]服务器生态!Z327</f>
        <v>0.75988184393112357</v>
      </c>
      <c r="G310" s="8">
        <f>[1]服务器生态!AA327</f>
        <v>0.21986691830760924</v>
      </c>
      <c r="H310" s="8">
        <f>[1]服务器生态!AC327</f>
        <v>0.47962550249999997</v>
      </c>
      <c r="I310" s="8">
        <f>[1]服务器生态!AD327</f>
        <v>0.47291513735919999</v>
      </c>
      <c r="J310" s="8">
        <f>[1]服务器生态!AE327</f>
        <v>3.8604200140800002E-2</v>
      </c>
      <c r="K310" s="8">
        <f>[1]服务器生态!AF327</f>
        <v>6.8679600000000019E-3</v>
      </c>
      <c r="L310" s="8">
        <f>[1]服务器生态!AG327</f>
        <v>1.9871999999999997E-3</v>
      </c>
      <c r="M310" s="8">
        <f>[2]基础信息!$M309</f>
        <v>100</v>
      </c>
      <c r="N310" s="8">
        <f>[1]服务器生态!$P308</f>
        <v>1</v>
      </c>
      <c r="X310" s="8">
        <v>306</v>
      </c>
      <c r="Y310" s="4">
        <f>求节点(节奏总纲!P$4:P$113,R$5:R$104,$X310)-求节点(节奏总纲!P$4:P$113,R$5:R$104,$X309)</f>
        <v>20472863.082972527</v>
      </c>
      <c r="Z310" s="4">
        <f>求节点(节奏总纲!Q$4:Q$113,S$5:S$104,$X310)-求节点(节奏总纲!Q$4:Q$113,S$5:S$104,$X309)</f>
        <v>23883226.355597496</v>
      </c>
      <c r="AA310" s="4">
        <f>求节点(节奏总纲!R$4:R$113,T$5:T$104,$X310)-求节点(节奏总纲!R$4:R$113,T$5:T$104,$X309)</f>
        <v>27451596.238500595</v>
      </c>
      <c r="AB310" s="4">
        <f>求节点(节奏总纲!S$4:S$113,U$5:U$104,$X310)-求节点(节奏总纲!S$4:S$113,U$5:U$104,$X309)</f>
        <v>51822685.440000534</v>
      </c>
      <c r="AC310" s="4">
        <f>求节点(节奏总纲!T$4:T$113,V$5:V$104,$X310)-求节点(节奏总纲!T$4:T$113,V$5:V$104,$X309)</f>
        <v>121043160</v>
      </c>
      <c r="AM310" s="8">
        <v>306</v>
      </c>
      <c r="AN310" s="4">
        <f>求节点(节奏总纲!P$4:P$113,AG$5:AG$104,$AM310)-求节点(节奏总纲!P$4:P$113,AG$5:AG$104,$AM309)</f>
        <v>4544465.1070666313</v>
      </c>
      <c r="AO310" s="4">
        <f>求节点(节奏总纲!Q$4:Q$113,AH$5:AH$104,$AM310)-求节点(节奏总纲!Q$4:Q$113,AH$5:AH$104,$AM309)</f>
        <v>5782751.1501760483</v>
      </c>
      <c r="AP310" s="4">
        <f>求节点(节奏总纲!R$4:R$113,AI$5:AI$104,$AM310)-求节点(节奏总纲!R$4:R$113,AI$5:AI$104,$AM309)</f>
        <v>7314146.6154415607</v>
      </c>
      <c r="AQ310" s="4">
        <f>求节点(节奏总纲!S$4:S$113,AJ$5:AJ$104,$AM310)-求节点(节奏总纲!S$4:S$113,AJ$5:AJ$104,$AM309)</f>
        <v>15470188.78887701</v>
      </c>
      <c r="AR310" s="4">
        <f>求节点(节奏总纲!T$4:T$113,AK$5:AK$104,$AM310)-求节点(节奏总纲!T$4:T$113,AK$5:AK$104,$AM309)</f>
        <v>38548143.477454185</v>
      </c>
    </row>
    <row r="311" spans="2:44" x14ac:dyDescent="0.15">
      <c r="B311" s="8">
        <v>307</v>
      </c>
      <c r="C311" s="8">
        <f>[1]服务器生态!W328</f>
        <v>52.745734242351382</v>
      </c>
      <c r="D311" s="8">
        <f>[1]服务器生态!X328</f>
        <v>52.007776951630014</v>
      </c>
      <c r="E311" s="8">
        <f>[1]服务器生态!Y328</f>
        <v>4.2454099514134587</v>
      </c>
      <c r="F311" s="8">
        <f>[1]服务器生态!Z328</f>
        <v>0.75528843036677296</v>
      </c>
      <c r="G311" s="8">
        <f>[1]服务器生态!AA328</f>
        <v>0.2185378436718983</v>
      </c>
      <c r="H311" s="8">
        <f>[1]服务器生态!AC328</f>
        <v>0.47962550249999997</v>
      </c>
      <c r="I311" s="8">
        <f>[1]服务器生态!AD328</f>
        <v>0.47291513735919999</v>
      </c>
      <c r="J311" s="8">
        <f>[1]服务器生态!AE328</f>
        <v>3.8604200140800002E-2</v>
      </c>
      <c r="K311" s="8">
        <f>[1]服务器生态!AF328</f>
        <v>6.8679600000000019E-3</v>
      </c>
      <c r="L311" s="8">
        <f>[1]服务器生态!AG328</f>
        <v>1.9871999999999997E-3</v>
      </c>
      <c r="M311" s="8">
        <f>[2]基础信息!$M310</f>
        <v>100</v>
      </c>
      <c r="N311" s="8">
        <f>[1]服务器生态!$P309</f>
        <v>1</v>
      </c>
      <c r="X311" s="8">
        <v>307</v>
      </c>
      <c r="Y311" s="4">
        <f>求节点(节奏总纲!P$4:P$113,R$5:R$104,$X311)-求节点(节奏总纲!P$4:P$113,R$5:R$104,$X310)</f>
        <v>20472863.082972527</v>
      </c>
      <c r="Z311" s="4">
        <f>求节点(节奏总纲!Q$4:Q$113,S$5:S$104,$X311)-求节点(节奏总纲!Q$4:Q$113,S$5:S$104,$X310)</f>
        <v>23883226.35559845</v>
      </c>
      <c r="AA311" s="4">
        <f>求节点(节奏总纲!R$4:R$113,T$5:T$104,$X311)-求节点(节奏总纲!R$4:R$113,T$5:T$104,$X310)</f>
        <v>27451596.238500595</v>
      </c>
      <c r="AB311" s="4">
        <f>求节点(节奏总纲!S$4:S$113,U$5:U$104,$X311)-求节点(节奏总纲!S$4:S$113,U$5:U$104,$X310)</f>
        <v>51822685.43999958</v>
      </c>
      <c r="AC311" s="4">
        <f>求节点(节奏总纲!T$4:T$113,V$5:V$104,$X311)-求节点(节奏总纲!T$4:T$113,V$5:V$104,$X310)</f>
        <v>121043160</v>
      </c>
      <c r="AM311" s="8">
        <v>307</v>
      </c>
      <c r="AN311" s="4">
        <f>求节点(节奏总纲!P$4:P$113,AG$5:AG$104,$AM311)-求节点(节奏总纲!P$4:P$113,AG$5:AG$104,$AM310)</f>
        <v>4544465.1070666313</v>
      </c>
      <c r="AO311" s="4">
        <f>求节点(节奏总纲!Q$4:Q$113,AH$5:AH$104,$AM311)-求节点(节奏总纲!Q$4:Q$113,AH$5:AH$104,$AM310)</f>
        <v>5782751.1501760483</v>
      </c>
      <c r="AP311" s="4">
        <f>求节点(节奏总纲!R$4:R$113,AI$5:AI$104,$AM311)-求节点(节奏总纲!R$4:R$113,AI$5:AI$104,$AM310)</f>
        <v>7314146.6154417992</v>
      </c>
      <c r="AQ311" s="4">
        <f>求节点(节奏总纲!S$4:S$113,AJ$5:AJ$104,$AM311)-求节点(节奏总纲!S$4:S$113,AJ$5:AJ$104,$AM310)</f>
        <v>15470188.78887701</v>
      </c>
      <c r="AR311" s="4">
        <f>求节点(节奏总纲!T$4:T$113,AK$5:AK$104,$AM311)-求节点(节奏总纲!T$4:T$113,AK$5:AK$104,$AM310)</f>
        <v>38548143.477455139</v>
      </c>
    </row>
    <row r="312" spans="2:44" x14ac:dyDescent="0.15">
      <c r="B312" s="8">
        <v>308</v>
      </c>
      <c r="C312" s="8">
        <f>[1]服务器生态!W329</f>
        <v>52.424952192224147</v>
      </c>
      <c r="D312" s="8">
        <f>[1]服务器生态!X329</f>
        <v>51.691482912827752</v>
      </c>
      <c r="E312" s="8">
        <f>[1]服务器生态!Y329</f>
        <v>4.2195907770781913</v>
      </c>
      <c r="F312" s="8">
        <f>[1]服务器生态!Z329</f>
        <v>0.75069501680242257</v>
      </c>
      <c r="G312" s="8">
        <f>[1]服务器生态!AA329</f>
        <v>0.21720876903618738</v>
      </c>
      <c r="H312" s="8">
        <f>[1]服务器生态!AC329</f>
        <v>0.47962550249999997</v>
      </c>
      <c r="I312" s="8">
        <f>[1]服务器生态!AD329</f>
        <v>0.47291513735919999</v>
      </c>
      <c r="J312" s="8">
        <f>[1]服务器生态!AE329</f>
        <v>3.8604200140800002E-2</v>
      </c>
      <c r="K312" s="8">
        <f>[1]服务器生态!AF329</f>
        <v>6.8679600000000019E-3</v>
      </c>
      <c r="L312" s="8">
        <f>[1]服务器生态!AG329</f>
        <v>1.9871999999999997E-3</v>
      </c>
      <c r="M312" s="8">
        <f>[2]基础信息!$M311</f>
        <v>100</v>
      </c>
      <c r="N312" s="8">
        <f>[1]服务器生态!$P310</f>
        <v>1</v>
      </c>
      <c r="X312" s="8">
        <v>308</v>
      </c>
      <c r="Y312" s="4">
        <f>求节点(节奏总纲!P$4:P$113,R$5:R$104,$X312)-求节点(节奏总纲!P$4:P$113,R$5:R$104,$X311)</f>
        <v>20472863.082972527</v>
      </c>
      <c r="Z312" s="4">
        <f>求节点(节奏总纲!Q$4:Q$113,S$5:S$104,$X312)-求节点(节奏总纲!Q$4:Q$113,S$5:S$104,$X311)</f>
        <v>23883226.355597496</v>
      </c>
      <c r="AA312" s="4">
        <f>求节点(节奏总纲!R$4:R$113,T$5:T$104,$X312)-求节点(节奏总纲!R$4:R$113,T$5:T$104,$X311)</f>
        <v>27451596.238499641</v>
      </c>
      <c r="AB312" s="4">
        <f>求节点(节奏总纲!S$4:S$113,U$5:U$104,$X312)-求节点(节奏总纲!S$4:S$113,U$5:U$104,$X311)</f>
        <v>51822685.43999958</v>
      </c>
      <c r="AC312" s="4">
        <f>求节点(节奏总纲!T$4:T$113,V$5:V$104,$X312)-求节点(节奏总纲!T$4:T$113,V$5:V$104,$X311)</f>
        <v>121043160</v>
      </c>
      <c r="AM312" s="8">
        <v>308</v>
      </c>
      <c r="AN312" s="4">
        <f>求节点(节奏总纲!P$4:P$113,AG$5:AG$104,$AM312)-求节点(节奏总纲!P$4:P$113,AG$5:AG$104,$AM311)</f>
        <v>4544465.1070666313</v>
      </c>
      <c r="AO312" s="4">
        <f>求节点(节奏总纲!Q$4:Q$113,AH$5:AH$104,$AM312)-求节点(节奏总纲!Q$4:Q$113,AH$5:AH$104,$AM311)</f>
        <v>5782751.1501760483</v>
      </c>
      <c r="AP312" s="4">
        <f>求节点(节奏总纲!R$4:R$113,AI$5:AI$104,$AM312)-求节点(节奏总纲!R$4:R$113,AI$5:AI$104,$AM311)</f>
        <v>7314146.6154415607</v>
      </c>
      <c r="AQ312" s="4">
        <f>求节点(节奏总纲!S$4:S$113,AJ$5:AJ$104,$AM312)-求节点(节奏总纲!S$4:S$113,AJ$5:AJ$104,$AM311)</f>
        <v>15470188.78887701</v>
      </c>
      <c r="AR312" s="4">
        <f>求节点(节奏总纲!T$4:T$113,AK$5:AK$104,$AM312)-求节点(节奏总纲!T$4:T$113,AK$5:AK$104,$AM311)</f>
        <v>38548143.477454185</v>
      </c>
    </row>
    <row r="313" spans="2:44" x14ac:dyDescent="0.15">
      <c r="B313" s="8">
        <v>309</v>
      </c>
      <c r="C313" s="8">
        <f>[1]服务器生态!W330</f>
        <v>52.104170142096898</v>
      </c>
      <c r="D313" s="8">
        <f>[1]服务器生态!X330</f>
        <v>51.37518887402549</v>
      </c>
      <c r="E313" s="8">
        <f>[1]服务器生态!Y330</f>
        <v>4.1937716027429222</v>
      </c>
      <c r="F313" s="8">
        <f>[1]服务器生态!Z330</f>
        <v>0.74610160323807206</v>
      </c>
      <c r="G313" s="8">
        <f>[1]服务器生态!AA330</f>
        <v>0.21587969440047644</v>
      </c>
      <c r="H313" s="8">
        <f>[1]服务器生态!AC330</f>
        <v>0.47962550249999997</v>
      </c>
      <c r="I313" s="8">
        <f>[1]服务器生态!AD330</f>
        <v>0.47291513735919999</v>
      </c>
      <c r="J313" s="8">
        <f>[1]服务器生态!AE330</f>
        <v>3.8604200140800002E-2</v>
      </c>
      <c r="K313" s="8">
        <f>[1]服务器生态!AF330</f>
        <v>6.8679600000000019E-3</v>
      </c>
      <c r="L313" s="8">
        <f>[1]服务器生态!AG330</f>
        <v>1.9871999999999997E-3</v>
      </c>
      <c r="M313" s="8">
        <f>[2]基础信息!$M312</f>
        <v>100</v>
      </c>
      <c r="N313" s="8">
        <f>[1]服务器生态!$P311</f>
        <v>1</v>
      </c>
      <c r="X313" s="8">
        <v>309</v>
      </c>
      <c r="Y313" s="4">
        <f>求节点(节奏总纲!P$4:P$113,R$5:R$104,$X313)-求节点(节奏总纲!P$4:P$113,R$5:R$104,$X312)</f>
        <v>20472863.082972527</v>
      </c>
      <c r="Z313" s="4">
        <f>求节点(节奏总纲!Q$4:Q$113,S$5:S$104,$X313)-求节点(节奏总纲!Q$4:Q$113,S$5:S$104,$X312)</f>
        <v>23883226.35559845</v>
      </c>
      <c r="AA313" s="4">
        <f>求节点(节奏总纲!R$4:R$113,T$5:T$104,$X313)-求节点(节奏总纲!R$4:R$113,T$5:T$104,$X312)</f>
        <v>27451596.238500595</v>
      </c>
      <c r="AB313" s="4">
        <f>求节点(节奏总纲!S$4:S$113,U$5:U$104,$X313)-求节点(节奏总纲!S$4:S$113,U$5:U$104,$X312)</f>
        <v>51822685.440000534</v>
      </c>
      <c r="AC313" s="4">
        <f>求节点(节奏总纲!T$4:T$113,V$5:V$104,$X313)-求节点(节奏总纲!T$4:T$113,V$5:V$104,$X312)</f>
        <v>121043160</v>
      </c>
      <c r="AM313" s="8">
        <v>309</v>
      </c>
      <c r="AN313" s="4">
        <f>求节点(节奏总纲!P$4:P$113,AG$5:AG$104,$AM313)-求节点(节奏总纲!P$4:P$113,AG$5:AG$104,$AM312)</f>
        <v>4544465.1070666313</v>
      </c>
      <c r="AO313" s="4">
        <f>求节点(节奏总纲!Q$4:Q$113,AH$5:AH$104,$AM313)-求节点(节奏总纲!Q$4:Q$113,AH$5:AH$104,$AM312)</f>
        <v>5782751.1501762867</v>
      </c>
      <c r="AP313" s="4">
        <f>求节点(节奏总纲!R$4:R$113,AI$5:AI$104,$AM313)-求节点(节奏总纲!R$4:R$113,AI$5:AI$104,$AM312)</f>
        <v>7314146.6154417992</v>
      </c>
      <c r="AQ313" s="4">
        <f>求节点(节奏总纲!S$4:S$113,AJ$5:AJ$104,$AM313)-求节点(节奏总纲!S$4:S$113,AJ$5:AJ$104,$AM312)</f>
        <v>15470188.78887701</v>
      </c>
      <c r="AR313" s="4">
        <f>求节点(节奏总纲!T$4:T$113,AK$5:AK$104,$AM313)-求节点(节奏总纲!T$4:T$113,AK$5:AK$104,$AM312)</f>
        <v>38548143.477455139</v>
      </c>
    </row>
    <row r="314" spans="2:44" x14ac:dyDescent="0.15">
      <c r="B314" s="8">
        <v>310</v>
      </c>
      <c r="C314" s="8">
        <f>[1]服务器生态!W331</f>
        <v>51.783388091969655</v>
      </c>
      <c r="D314" s="8">
        <f>[1]服务器生态!X331</f>
        <v>51.058894835223221</v>
      </c>
      <c r="E314" s="8">
        <f>[1]服务器生态!Y331</f>
        <v>4.1679524284076539</v>
      </c>
      <c r="F314" s="8">
        <f>[1]服务器生态!Z331</f>
        <v>0.74150818967372156</v>
      </c>
      <c r="G314" s="8">
        <f>[1]服务器生态!AA331</f>
        <v>0.2145506197647655</v>
      </c>
      <c r="H314" s="8">
        <f>[1]服务器生态!AC331</f>
        <v>0.47962550249999997</v>
      </c>
      <c r="I314" s="8">
        <f>[1]服务器生态!AD331</f>
        <v>0.47291513735919999</v>
      </c>
      <c r="J314" s="8">
        <f>[1]服务器生态!AE331</f>
        <v>3.8604200140800002E-2</v>
      </c>
      <c r="K314" s="8">
        <f>[1]服务器生态!AF331</f>
        <v>6.8679600000000019E-3</v>
      </c>
      <c r="L314" s="8">
        <f>[1]服务器生态!AG331</f>
        <v>1.9871999999999997E-3</v>
      </c>
      <c r="M314" s="8">
        <f>[2]基础信息!$M313</f>
        <v>100</v>
      </c>
      <c r="N314" s="8">
        <f>[1]服务器生态!$P312</f>
        <v>1</v>
      </c>
      <c r="X314" s="8">
        <v>310</v>
      </c>
      <c r="Y314" s="4">
        <f>求节点(节奏总纲!P$4:P$113,R$5:R$104,$X314)-求节点(节奏总纲!P$4:P$113,R$5:R$104,$X313)</f>
        <v>20472863.082972527</v>
      </c>
      <c r="Z314" s="4">
        <f>求节点(节奏总纲!Q$4:Q$113,S$5:S$104,$X314)-求节点(节奏总纲!Q$4:Q$113,S$5:S$104,$X313)</f>
        <v>23883226.355597496</v>
      </c>
      <c r="AA314" s="4">
        <f>求节点(节奏总纲!R$4:R$113,T$5:T$104,$X314)-求节点(节奏总纲!R$4:R$113,T$5:T$104,$X313)</f>
        <v>27451596.238500595</v>
      </c>
      <c r="AB314" s="4">
        <f>求节点(节奏总纲!S$4:S$113,U$5:U$104,$X314)-求节点(节奏总纲!S$4:S$113,U$5:U$104,$X313)</f>
        <v>51822685.43999958</v>
      </c>
      <c r="AC314" s="4">
        <f>求节点(节奏总纲!T$4:T$113,V$5:V$104,$X314)-求节点(节奏总纲!T$4:T$113,V$5:V$104,$X313)</f>
        <v>121043160</v>
      </c>
      <c r="AM314" s="8">
        <v>310</v>
      </c>
      <c r="AN314" s="4">
        <f>求节点(节奏总纲!P$4:P$113,AG$5:AG$104,$AM314)-求节点(节奏总纲!P$4:P$113,AG$5:AG$104,$AM313)</f>
        <v>4544465.1070666313</v>
      </c>
      <c r="AO314" s="4">
        <f>求节点(节奏总纲!Q$4:Q$113,AH$5:AH$104,$AM314)-求节点(节奏总纲!Q$4:Q$113,AH$5:AH$104,$AM313)</f>
        <v>5782751.1501760483</v>
      </c>
      <c r="AP314" s="4">
        <f>求节点(节奏总纲!R$4:R$113,AI$5:AI$104,$AM314)-求节点(节奏总纲!R$4:R$113,AI$5:AI$104,$AM313)</f>
        <v>7314146.6154417992</v>
      </c>
      <c r="AQ314" s="4">
        <f>求节点(节奏总纲!S$4:S$113,AJ$5:AJ$104,$AM314)-求节点(节奏总纲!S$4:S$113,AJ$5:AJ$104,$AM313)</f>
        <v>15470188.78887701</v>
      </c>
      <c r="AR314" s="4">
        <f>求节点(节奏总纲!T$4:T$113,AK$5:AK$104,$AM314)-求节点(节奏总纲!T$4:T$113,AK$5:AK$104,$AM313)</f>
        <v>38548143.477454185</v>
      </c>
    </row>
    <row r="315" spans="2:44" x14ac:dyDescent="0.15">
      <c r="B315" s="8">
        <v>311</v>
      </c>
      <c r="C315" s="8">
        <f>[1]服务器生态!W332</f>
        <v>51.462606041842399</v>
      </c>
      <c r="D315" s="8">
        <f>[1]服务器生态!X332</f>
        <v>50.742600796420945</v>
      </c>
      <c r="E315" s="8">
        <f>[1]服务器生态!Y332</f>
        <v>4.1421332540723848</v>
      </c>
      <c r="F315" s="8">
        <f>[1]服务器生态!Z332</f>
        <v>0.73691477610937095</v>
      </c>
      <c r="G315" s="8">
        <f>[1]服务器生态!AA332</f>
        <v>0.21322154512905453</v>
      </c>
      <c r="H315" s="8">
        <f>[1]服务器生态!AC332</f>
        <v>0.47962550249999997</v>
      </c>
      <c r="I315" s="8">
        <f>[1]服务器生态!AD332</f>
        <v>0.47291513735919999</v>
      </c>
      <c r="J315" s="8">
        <f>[1]服务器生态!AE332</f>
        <v>3.8604200140800002E-2</v>
      </c>
      <c r="K315" s="8">
        <f>[1]服务器生态!AF332</f>
        <v>6.8679600000000019E-3</v>
      </c>
      <c r="L315" s="8">
        <f>[1]服务器生态!AG332</f>
        <v>1.9871999999999997E-3</v>
      </c>
      <c r="M315" s="8">
        <f>[2]基础信息!$M314</f>
        <v>100</v>
      </c>
      <c r="N315" s="8">
        <f>[1]服务器生态!$P313</f>
        <v>1</v>
      </c>
      <c r="X315" s="8">
        <v>311</v>
      </c>
      <c r="Y315" s="4">
        <f>求节点(节奏总纲!P$4:P$113,R$5:R$104,$X315)-求节点(节奏总纲!P$4:P$113,R$5:R$104,$X314)</f>
        <v>20472863.082972527</v>
      </c>
      <c r="Z315" s="4">
        <f>求节点(节奏总纲!Q$4:Q$113,S$5:S$104,$X315)-求节点(节奏总纲!Q$4:Q$113,S$5:S$104,$X314)</f>
        <v>23883226.35559845</v>
      </c>
      <c r="AA315" s="4">
        <f>求节点(节奏总纲!R$4:R$113,T$5:T$104,$X315)-求节点(节奏总纲!R$4:R$113,T$5:T$104,$X314)</f>
        <v>27451596.238500595</v>
      </c>
      <c r="AB315" s="4">
        <f>求节点(节奏总纲!S$4:S$113,U$5:U$104,$X315)-求节点(节奏总纲!S$4:S$113,U$5:U$104,$X314)</f>
        <v>51822685.440000534</v>
      </c>
      <c r="AC315" s="4">
        <f>求节点(节奏总纲!T$4:T$113,V$5:V$104,$X315)-求节点(节奏总纲!T$4:T$113,V$5:V$104,$X314)</f>
        <v>121043159.99999619</v>
      </c>
      <c r="AM315" s="8">
        <v>311</v>
      </c>
      <c r="AN315" s="4">
        <f>求节点(节奏总纲!P$4:P$113,AG$5:AG$104,$AM315)-求节点(节奏总纲!P$4:P$113,AG$5:AG$104,$AM314)</f>
        <v>4544465.1070666313</v>
      </c>
      <c r="AO315" s="4">
        <f>求节点(节奏总纲!Q$4:Q$113,AH$5:AH$104,$AM315)-求节点(节奏总纲!Q$4:Q$113,AH$5:AH$104,$AM314)</f>
        <v>5782751.1501760483</v>
      </c>
      <c r="AP315" s="4">
        <f>求节点(节奏总纲!R$4:R$113,AI$5:AI$104,$AM315)-求节点(节奏总纲!R$4:R$113,AI$5:AI$104,$AM314)</f>
        <v>7314146.6154415607</v>
      </c>
      <c r="AQ315" s="4">
        <f>求节点(节奏总纲!S$4:S$113,AJ$5:AJ$104,$AM315)-求节点(节奏总纲!S$4:S$113,AJ$5:AJ$104,$AM314)</f>
        <v>15470188.78887701</v>
      </c>
      <c r="AR315" s="4">
        <f>求节点(节奏总纲!T$4:T$113,AK$5:AK$104,$AM315)-求节点(节奏总纲!T$4:T$113,AK$5:AK$104,$AM314)</f>
        <v>38548143.477455139</v>
      </c>
    </row>
    <row r="316" spans="2:44" x14ac:dyDescent="0.15">
      <c r="B316" s="8">
        <v>312</v>
      </c>
      <c r="C316" s="8">
        <f>[1]服务器生态!W333</f>
        <v>51.141823991715157</v>
      </c>
      <c r="D316" s="8">
        <f>[1]服务器生态!X333</f>
        <v>50.426306757618676</v>
      </c>
      <c r="E316" s="8">
        <f>[1]服务器生态!Y333</f>
        <v>4.1163140797371156</v>
      </c>
      <c r="F316" s="8">
        <f>[1]服务器生态!Z333</f>
        <v>0.73232136254502056</v>
      </c>
      <c r="G316" s="8">
        <f>[1]服务器生态!AA333</f>
        <v>0.21189247049334362</v>
      </c>
      <c r="H316" s="8">
        <f>[1]服务器生态!AC333</f>
        <v>0.47962550249999997</v>
      </c>
      <c r="I316" s="8">
        <f>[1]服务器生态!AD333</f>
        <v>0.47291513735919999</v>
      </c>
      <c r="J316" s="8">
        <f>[1]服务器生态!AE333</f>
        <v>3.8604200140800002E-2</v>
      </c>
      <c r="K316" s="8">
        <f>[1]服务器生态!AF333</f>
        <v>6.8679600000000019E-3</v>
      </c>
      <c r="L316" s="8">
        <f>[1]服务器生态!AG333</f>
        <v>1.9871999999999997E-3</v>
      </c>
      <c r="M316" s="8">
        <f>[2]基础信息!$M315</f>
        <v>100</v>
      </c>
      <c r="N316" s="8">
        <f>[1]服务器生态!$P314</f>
        <v>1</v>
      </c>
      <c r="X316" s="8">
        <v>312</v>
      </c>
      <c r="Y316" s="4">
        <f>求节点(节奏总纲!P$4:P$113,R$5:R$104,$X316)-求节点(节奏总纲!P$4:P$113,R$5:R$104,$X315)</f>
        <v>20472863.082972527</v>
      </c>
      <c r="Z316" s="4">
        <f>求节点(节奏总纲!Q$4:Q$113,S$5:S$104,$X316)-求节点(节奏总纲!Q$4:Q$113,S$5:S$104,$X315)</f>
        <v>24022148.393802643</v>
      </c>
      <c r="AA316" s="4">
        <f>求节点(节奏总纲!R$4:R$113,T$5:T$104,$X316)-求节点(节奏总纲!R$4:R$113,T$5:T$104,$X315)</f>
        <v>27451596.238499641</v>
      </c>
      <c r="AB316" s="4">
        <f>求节点(节奏总纲!S$4:S$113,U$5:U$104,$X316)-求节点(节奏总纲!S$4:S$113,U$5:U$104,$X315)</f>
        <v>54891624.10649395</v>
      </c>
      <c r="AC316" s="4">
        <f>求节点(节奏总纲!T$4:T$113,V$5:V$104,$X316)-求节点(节奏总纲!T$4:T$113,V$5:V$104,$X315)</f>
        <v>121043160</v>
      </c>
      <c r="AM316" s="8">
        <v>312</v>
      </c>
      <c r="AN316" s="4">
        <f>求节点(节奏总纲!P$4:P$113,AG$5:AG$104,$AM316)-求节点(节奏总纲!P$4:P$113,AG$5:AG$104,$AM315)</f>
        <v>4544465.1070666313</v>
      </c>
      <c r="AO316" s="4">
        <f>求节点(节奏总纲!Q$4:Q$113,AH$5:AH$104,$AM316)-求节点(节奏总纲!Q$4:Q$113,AH$5:AH$104,$AM315)</f>
        <v>5836726.4810507298</v>
      </c>
      <c r="AP316" s="4">
        <f>求节点(节奏总纲!R$4:R$113,AI$5:AI$104,$AM316)-求节点(节奏总纲!R$4:R$113,AI$5:AI$104,$AM315)</f>
        <v>7314146.6154417992</v>
      </c>
      <c r="AQ316" s="4">
        <f>求节点(节奏总纲!S$4:S$113,AJ$5:AJ$104,$AM316)-求节点(节奏总纲!S$4:S$113,AJ$5:AJ$104,$AM315)</f>
        <v>16430143.45620966</v>
      </c>
      <c r="AR316" s="4">
        <f>求节点(节奏总纲!T$4:T$113,AK$5:AK$104,$AM316)-求节点(节奏总纲!T$4:T$113,AK$5:AK$104,$AM315)</f>
        <v>38548143.477454185</v>
      </c>
    </row>
    <row r="317" spans="2:44" x14ac:dyDescent="0.15">
      <c r="B317" s="8">
        <v>313</v>
      </c>
      <c r="C317" s="8">
        <f>[1]服务器生态!W334</f>
        <v>50.821041941587914</v>
      </c>
      <c r="D317" s="8">
        <f>[1]服务器生态!X334</f>
        <v>50.110012718816414</v>
      </c>
      <c r="E317" s="8">
        <f>[1]服务器生态!Y334</f>
        <v>4.0904949054018473</v>
      </c>
      <c r="F317" s="8">
        <f>[1]服务器生态!Z334</f>
        <v>0.72772794898067017</v>
      </c>
      <c r="G317" s="8">
        <f>[1]服务器生态!AA334</f>
        <v>0.2105633958576327</v>
      </c>
      <c r="H317" s="8">
        <f>[1]服务器生态!AC334</f>
        <v>0.47962550249999997</v>
      </c>
      <c r="I317" s="8">
        <f>[1]服务器生态!AD334</f>
        <v>0.47291513735919999</v>
      </c>
      <c r="J317" s="8">
        <f>[1]服务器生态!AE334</f>
        <v>3.8604200140800002E-2</v>
      </c>
      <c r="K317" s="8">
        <f>[1]服务器生态!AF334</f>
        <v>6.8679600000000019E-3</v>
      </c>
      <c r="L317" s="8">
        <f>[1]服务器生态!AG334</f>
        <v>1.9871999999999997E-3</v>
      </c>
      <c r="M317" s="8">
        <f>[2]基础信息!$M316</f>
        <v>100</v>
      </c>
      <c r="N317" s="8">
        <f>[1]服务器生态!$P315</f>
        <v>1</v>
      </c>
      <c r="X317" s="8">
        <v>313</v>
      </c>
      <c r="Y317" s="4">
        <f>求节点(节奏总纲!P$4:P$113,R$5:R$104,$X317)-求节点(节奏总纲!P$4:P$113,R$5:R$104,$X316)</f>
        <v>20472863.082972527</v>
      </c>
      <c r="Z317" s="4">
        <f>求节点(节奏总纲!Q$4:Q$113,S$5:S$104,$X317)-求节点(节奏总纲!Q$4:Q$113,S$5:S$104,$X316)</f>
        <v>24380779.194338799</v>
      </c>
      <c r="AA317" s="4">
        <f>求节点(节奏总纲!R$4:R$113,T$5:T$104,$X317)-求节点(节奏总纲!R$4:R$113,T$5:T$104,$X316)</f>
        <v>27504772.710068703</v>
      </c>
      <c r="AB317" s="4">
        <f>求节点(节奏总纲!S$4:S$113,U$5:U$104,$X317)-求节点(节奏总纲!S$4:S$113,U$5:U$104,$X316)</f>
        <v>58300521.119998932</v>
      </c>
      <c r="AC317" s="4">
        <f>求节点(节奏总纲!T$4:T$113,V$5:V$104,$X317)-求节点(节奏总纲!T$4:T$113,V$5:V$104,$X316)</f>
        <v>121043160</v>
      </c>
      <c r="AM317" s="8">
        <v>313</v>
      </c>
      <c r="AN317" s="4">
        <f>求节点(节奏总纲!P$4:P$113,AG$5:AG$104,$AM317)-求节点(节奏总纲!P$4:P$113,AG$5:AG$104,$AM316)</f>
        <v>4544465.1070665121</v>
      </c>
      <c r="AO317" s="4">
        <f>求节点(节奏总纲!Q$4:Q$113,AH$5:AH$104,$AM317)-求节点(节奏总纲!Q$4:Q$113,AH$5:AH$104,$AM316)</f>
        <v>5976065.1804461479</v>
      </c>
      <c r="AP317" s="4">
        <f>求节点(节奏总纲!R$4:R$113,AI$5:AI$104,$AM317)-求节点(节奏总纲!R$4:R$113,AI$5:AI$104,$AM316)</f>
        <v>7337764.8472685814</v>
      </c>
      <c r="AQ317" s="4">
        <f>求节点(节奏总纲!S$4:S$113,AJ$5:AJ$104,$AM317)-求节点(节奏总纲!S$4:S$113,AJ$5:AJ$104,$AM316)</f>
        <v>17496436.05902338</v>
      </c>
      <c r="AR317" s="4">
        <f>求节点(节奏总纲!T$4:T$113,AK$5:AK$104,$AM317)-求节点(节奏总纲!T$4:T$113,AK$5:AK$104,$AM316)</f>
        <v>38548143.477455139</v>
      </c>
    </row>
    <row r="318" spans="2:44" x14ac:dyDescent="0.15">
      <c r="B318" s="8">
        <v>314</v>
      </c>
      <c r="C318" s="8">
        <f>[1]服务器生态!W335</f>
        <v>50.500259891460672</v>
      </c>
      <c r="D318" s="8">
        <f>[1]服务器生态!X335</f>
        <v>49.793718680014152</v>
      </c>
      <c r="E318" s="8">
        <f>[1]服务器生态!Y335</f>
        <v>4.0646757310665791</v>
      </c>
      <c r="F318" s="8">
        <f>[1]服务器生态!Z335</f>
        <v>0.72313453541631967</v>
      </c>
      <c r="G318" s="8">
        <f>[1]服务器生态!AA335</f>
        <v>0.20923432122192176</v>
      </c>
      <c r="H318" s="8">
        <f>[1]服务器生态!AC335</f>
        <v>0.47962550249999997</v>
      </c>
      <c r="I318" s="8">
        <f>[1]服务器生态!AD335</f>
        <v>0.47291513735919999</v>
      </c>
      <c r="J318" s="8">
        <f>[1]服务器生态!AE335</f>
        <v>3.8604200140800002E-2</v>
      </c>
      <c r="K318" s="8">
        <f>[1]服务器生态!AF335</f>
        <v>6.8679600000000019E-3</v>
      </c>
      <c r="L318" s="8">
        <f>[1]服务器生态!AG335</f>
        <v>1.9871999999999997E-3</v>
      </c>
      <c r="M318" s="8">
        <f>[2]基础信息!$M317</f>
        <v>100</v>
      </c>
      <c r="N318" s="8">
        <f>[1]服务器生态!$P316</f>
        <v>1</v>
      </c>
      <c r="X318" s="8">
        <v>314</v>
      </c>
      <c r="Y318" s="4">
        <f>求节点(节奏总纲!P$4:P$113,R$5:R$104,$X318)-求节点(节奏总纲!P$4:P$113,R$5:R$104,$X317)</f>
        <v>20472863.082972527</v>
      </c>
      <c r="Z318" s="4">
        <f>求节点(节奏总纲!Q$4:Q$113,S$5:S$104,$X318)-求节点(节奏总纲!Q$4:Q$113,S$5:S$104,$X317)</f>
        <v>24380779.194339752</v>
      </c>
      <c r="AA318" s="4">
        <f>求节点(节奏总纲!R$4:R$113,T$5:T$104,$X318)-求节点(节奏总纲!R$4:R$113,T$5:T$104,$X317)</f>
        <v>28019239.914936066</v>
      </c>
      <c r="AB318" s="4">
        <f>求节点(节奏总纲!S$4:S$113,U$5:U$104,$X318)-求节点(节奏总纲!S$4:S$113,U$5:U$104,$X317)</f>
        <v>58300521.120000839</v>
      </c>
      <c r="AC318" s="4">
        <f>求节点(节奏总纲!T$4:T$113,V$5:V$104,$X318)-求节点(节奏总纲!T$4:T$113,V$5:V$104,$X317)</f>
        <v>121043160</v>
      </c>
      <c r="AM318" s="8">
        <v>314</v>
      </c>
      <c r="AN318" s="4">
        <f>求节点(节奏总纲!P$4:P$113,AG$5:AG$104,$AM318)-求节点(节奏总纲!P$4:P$113,AG$5:AG$104,$AM317)</f>
        <v>4544465.1070666313</v>
      </c>
      <c r="AO318" s="4">
        <f>求节点(节奏总纲!Q$4:Q$113,AH$5:AH$104,$AM318)-求节点(节奏总纲!Q$4:Q$113,AH$5:AH$104,$AM317)</f>
        <v>5976065.1804463863</v>
      </c>
      <c r="AP318" s="4">
        <f>求节点(节奏总纲!R$4:R$113,AI$5:AI$104,$AM318)-求节点(节奏总纲!R$4:R$113,AI$5:AI$104,$AM317)</f>
        <v>7566264.507994175</v>
      </c>
      <c r="AQ318" s="4">
        <f>求节点(节奏总纲!S$4:S$113,AJ$5:AJ$104,$AM318)-求节点(节奏总纲!S$4:S$113,AJ$5:AJ$104,$AM317)</f>
        <v>17496436.05902338</v>
      </c>
      <c r="AR318" s="4">
        <f>求节点(节奏总纲!T$4:T$113,AK$5:AK$104,$AM318)-求节点(节奏总纲!T$4:T$113,AK$5:AK$104,$AM317)</f>
        <v>38700703.819704056</v>
      </c>
    </row>
    <row r="319" spans="2:44" x14ac:dyDescent="0.15">
      <c r="B319" s="8">
        <v>315</v>
      </c>
      <c r="C319" s="8">
        <f>[1]服务器生态!W336</f>
        <v>50.179477841333416</v>
      </c>
      <c r="D319" s="8">
        <f>[1]服务器生态!X336</f>
        <v>49.477424641211876</v>
      </c>
      <c r="E319" s="8">
        <f>[1]服务器生态!Y336</f>
        <v>4.0388565567313099</v>
      </c>
      <c r="F319" s="8">
        <f>[1]服务器生态!Z336</f>
        <v>0.71854112185196906</v>
      </c>
      <c r="G319" s="8">
        <f>[1]服务器生态!AA336</f>
        <v>0.20790524658621079</v>
      </c>
      <c r="H319" s="8">
        <f>[1]服务器生态!AC336</f>
        <v>0.47962550249999997</v>
      </c>
      <c r="I319" s="8">
        <f>[1]服务器生态!AD336</f>
        <v>0.47291513735919999</v>
      </c>
      <c r="J319" s="8">
        <f>[1]服务器生态!AE336</f>
        <v>3.8604200140800002E-2</v>
      </c>
      <c r="K319" s="8">
        <f>[1]服务器生态!AF336</f>
        <v>6.8679600000000019E-3</v>
      </c>
      <c r="L319" s="8">
        <f>[1]服务器生态!AG336</f>
        <v>1.9871999999999997E-3</v>
      </c>
      <c r="M319" s="8">
        <f>[2]基础信息!$M318</f>
        <v>100</v>
      </c>
      <c r="N319" s="8">
        <f>[1]服务器生态!$P317</f>
        <v>1</v>
      </c>
      <c r="X319" s="8">
        <v>315</v>
      </c>
      <c r="Y319" s="4">
        <f>求节点(节奏总纲!P$4:P$113,R$5:R$104,$X319)-求节点(节奏总纲!P$4:P$113,R$5:R$104,$X318)</f>
        <v>22157978.799233437</v>
      </c>
      <c r="Z319" s="4">
        <f>求节点(节奏总纲!Q$4:Q$113,S$5:S$104,$X319)-求节点(节奏总纲!Q$4:Q$113,S$5:S$104,$X318)</f>
        <v>24380779.194338799</v>
      </c>
      <c r="AA319" s="4">
        <f>求节点(节奏总纲!R$4:R$113,T$5:T$104,$X319)-求节点(节奏总纲!R$4:R$113,T$5:T$104,$X318)</f>
        <v>28019239.914935112</v>
      </c>
      <c r="AB319" s="4">
        <f>求节点(节奏总纲!S$4:S$113,U$5:U$104,$X319)-求节点(节奏总纲!S$4:S$113,U$5:U$104,$X318)</f>
        <v>58300521.119998932</v>
      </c>
      <c r="AC319" s="4">
        <f>求节点(节奏总纲!T$4:T$113,V$5:V$104,$X319)-求节点(节奏总纲!T$4:T$113,V$5:V$104,$X318)</f>
        <v>121043160</v>
      </c>
      <c r="AM319" s="8">
        <v>315</v>
      </c>
      <c r="AN319" s="4">
        <f>求节点(节奏总纲!P$4:P$113,AG$5:AG$104,$AM319)-求节点(节奏总纲!P$4:P$113,AG$5:AG$104,$AM318)</f>
        <v>5111869.0543065071</v>
      </c>
      <c r="AO319" s="4">
        <f>求节点(节奏总纲!Q$4:Q$113,AH$5:AH$104,$AM319)-求节点(节奏总纲!Q$4:Q$113,AH$5:AH$104,$AM318)</f>
        <v>5976065.1804461479</v>
      </c>
      <c r="AP319" s="4">
        <f>求节点(节奏总纲!R$4:R$113,AI$5:AI$104,$AM319)-求节点(节奏总纲!R$4:R$113,AI$5:AI$104,$AM318)</f>
        <v>7566264.5079939365</v>
      </c>
      <c r="AQ319" s="4">
        <f>求节点(节奏总纲!S$4:S$113,AJ$5:AJ$104,$AM319)-求节点(节奏总纲!S$4:S$113,AJ$5:AJ$104,$AM318)</f>
        <v>17496436.059023857</v>
      </c>
      <c r="AR319" s="4">
        <f>求节点(节奏总纲!T$4:T$113,AK$5:AK$104,$AM319)-求节点(节奏总纲!T$4:T$113,AK$5:AK$104,$AM318)</f>
        <v>38895872.370746613</v>
      </c>
    </row>
    <row r="320" spans="2:44" x14ac:dyDescent="0.15">
      <c r="B320" s="8">
        <v>316</v>
      </c>
      <c r="C320" s="8">
        <f>[1]服务器生态!W337</f>
        <v>49.858695791206173</v>
      </c>
      <c r="D320" s="8">
        <f>[1]服务器生态!X337</f>
        <v>49.161130602409607</v>
      </c>
      <c r="E320" s="8">
        <f>[1]服务器生态!Y337</f>
        <v>4.0130373823960417</v>
      </c>
      <c r="F320" s="8">
        <f>[1]服务器生态!Z337</f>
        <v>0.71394770828761855</v>
      </c>
      <c r="G320" s="8">
        <f>[1]服务器生态!AA337</f>
        <v>0.20657617195049985</v>
      </c>
      <c r="H320" s="8">
        <f>[1]服务器生态!AC337</f>
        <v>0.47962550249999997</v>
      </c>
      <c r="I320" s="8">
        <f>[1]服务器生态!AD337</f>
        <v>0.47291513735919999</v>
      </c>
      <c r="J320" s="8">
        <f>[1]服务器生态!AE337</f>
        <v>3.8604200140800002E-2</v>
      </c>
      <c r="K320" s="8">
        <f>[1]服务器生态!AF337</f>
        <v>6.8679600000000019E-3</v>
      </c>
      <c r="L320" s="8">
        <f>[1]服务器生态!AG337</f>
        <v>1.9871999999999997E-3</v>
      </c>
      <c r="M320" s="8">
        <f>[2]基础信息!$M319</f>
        <v>100</v>
      </c>
      <c r="N320" s="8">
        <f>[1]服务器生态!$P318</f>
        <v>1</v>
      </c>
      <c r="X320" s="8">
        <v>316</v>
      </c>
      <c r="Y320" s="4">
        <f>求节点(节奏总纲!P$4:P$113,R$5:R$104,$X320)-求节点(节奏总纲!P$4:P$113,R$5:R$104,$X319)</f>
        <v>22510413.524868011</v>
      </c>
      <c r="Z320" s="4">
        <f>求节点(节奏总纲!Q$4:Q$113,S$5:S$104,$X320)-求节点(节奏总纲!Q$4:Q$113,S$5:S$104,$X319)</f>
        <v>24380779.194339752</v>
      </c>
      <c r="AA320" s="4">
        <f>求节点(节奏总纲!R$4:R$113,T$5:T$104,$X320)-求节点(节奏总纲!R$4:R$113,T$5:T$104,$X319)</f>
        <v>28019239.914936066</v>
      </c>
      <c r="AB320" s="4">
        <f>求节点(节奏总纲!S$4:S$113,U$5:U$104,$X320)-求节点(节奏总纲!S$4:S$113,U$5:U$104,$X319)</f>
        <v>58300521.120000839</v>
      </c>
      <c r="AC320" s="4">
        <f>求节点(节奏总纲!T$4:T$113,V$5:V$104,$X320)-求节点(节奏总纲!T$4:T$113,V$5:V$104,$X319)</f>
        <v>121043160</v>
      </c>
      <c r="AM320" s="8">
        <v>316</v>
      </c>
      <c r="AN320" s="4">
        <f>求节点(节奏总纲!P$4:P$113,AG$5:AG$104,$AM320)-求节点(节奏总纲!P$4:P$113,AG$5:AG$104,$AM319)</f>
        <v>5230539.1566261053</v>
      </c>
      <c r="AO320" s="4">
        <f>求节点(节奏总纲!Q$4:Q$113,AH$5:AH$104,$AM320)-求节点(节奏总纲!Q$4:Q$113,AH$5:AH$104,$AM319)</f>
        <v>5976065.1804461479</v>
      </c>
      <c r="AP320" s="4">
        <f>求节点(节奏总纲!R$4:R$113,AI$5:AI$104,$AM320)-求节点(节奏总纲!R$4:R$113,AI$5:AI$104,$AM319)</f>
        <v>7566264.507994175</v>
      </c>
      <c r="AQ320" s="4">
        <f>求节点(节奏总纲!S$4:S$113,AJ$5:AJ$104,$AM320)-求节点(节奏总纲!S$4:S$113,AJ$5:AJ$104,$AM319)</f>
        <v>17496436.05902338</v>
      </c>
      <c r="AR320" s="4">
        <f>求节点(节奏总纲!T$4:T$113,AK$5:AK$104,$AM320)-求节点(节奏总纲!T$4:T$113,AK$5:AK$104,$AM319)</f>
        <v>38895872.370746613</v>
      </c>
    </row>
    <row r="321" spans="2:44" x14ac:dyDescent="0.15">
      <c r="B321" s="8">
        <v>317</v>
      </c>
      <c r="C321" s="8">
        <f>[1]服务器生态!W338</f>
        <v>49.537913741078938</v>
      </c>
      <c r="D321" s="8">
        <f>[1]服务器生态!X338</f>
        <v>48.844836563607345</v>
      </c>
      <c r="E321" s="8">
        <f>[1]服务器生态!Y338</f>
        <v>3.987218208060773</v>
      </c>
      <c r="F321" s="8">
        <f>[1]服务器生态!Z338</f>
        <v>0.70935429472326816</v>
      </c>
      <c r="G321" s="8">
        <f>[1]服务器生态!AA338</f>
        <v>0.20524709731478896</v>
      </c>
      <c r="H321" s="8">
        <f>[1]服务器生态!AC338</f>
        <v>0.47962550249999997</v>
      </c>
      <c r="I321" s="8">
        <f>[1]服务器生态!AD338</f>
        <v>0.47291513735919999</v>
      </c>
      <c r="J321" s="8">
        <f>[1]服务器生态!AE338</f>
        <v>3.8604200140800002E-2</v>
      </c>
      <c r="K321" s="8">
        <f>[1]服务器生态!AF338</f>
        <v>6.8679600000000019E-3</v>
      </c>
      <c r="L321" s="8">
        <f>[1]服务器生态!AG338</f>
        <v>1.9871999999999997E-3</v>
      </c>
      <c r="M321" s="8">
        <f>[2]基础信息!$M320</f>
        <v>100</v>
      </c>
      <c r="N321" s="8">
        <f>[1]服务器生态!$P319</f>
        <v>1</v>
      </c>
      <c r="X321" s="8">
        <v>317</v>
      </c>
      <c r="Y321" s="4">
        <f>求节点(节奏总纲!P$4:P$113,R$5:R$104,$X321)-求节点(节奏总纲!P$4:P$113,R$5:R$104,$X320)</f>
        <v>22510413.524868011</v>
      </c>
      <c r="Z321" s="4">
        <f>求节点(节奏总纲!Q$4:Q$113,S$5:S$104,$X321)-求节点(节奏总纲!Q$4:Q$113,S$5:S$104,$X320)</f>
        <v>24380779.194338799</v>
      </c>
      <c r="AA321" s="4">
        <f>求节点(节奏总纲!R$4:R$113,T$5:T$104,$X321)-求节点(节奏总纲!R$4:R$113,T$5:T$104,$X320)</f>
        <v>28019239.914935112</v>
      </c>
      <c r="AB321" s="4">
        <f>求节点(节奏总纲!S$4:S$113,U$5:U$104,$X321)-求节点(节奏总纲!S$4:S$113,U$5:U$104,$X320)</f>
        <v>58300521.119998932</v>
      </c>
      <c r="AC321" s="4">
        <f>求节点(节奏总纲!T$4:T$113,V$5:V$104,$X321)-求节点(节奏总纲!T$4:T$113,V$5:V$104,$X320)</f>
        <v>121043160</v>
      </c>
      <c r="AM321" s="8">
        <v>317</v>
      </c>
      <c r="AN321" s="4">
        <f>求节点(节奏总纲!P$4:P$113,AG$5:AG$104,$AM321)-求节点(节奏总纲!P$4:P$113,AG$5:AG$104,$AM320)</f>
        <v>5230539.1566261053</v>
      </c>
      <c r="AO321" s="4">
        <f>求节点(节奏总纲!Q$4:Q$113,AH$5:AH$104,$AM321)-求节点(节奏总纲!Q$4:Q$113,AH$5:AH$104,$AM320)</f>
        <v>5976065.1804461479</v>
      </c>
      <c r="AP321" s="4">
        <f>求节点(节奏总纲!R$4:R$113,AI$5:AI$104,$AM321)-求节点(节奏总纲!R$4:R$113,AI$5:AI$104,$AM320)</f>
        <v>7566264.5079939365</v>
      </c>
      <c r="AQ321" s="4">
        <f>求节点(节奏总纲!S$4:S$113,AJ$5:AJ$104,$AM321)-求节点(节奏总纲!S$4:S$113,AJ$5:AJ$104,$AM320)</f>
        <v>17496436.05902338</v>
      </c>
      <c r="AR321" s="4">
        <f>求节点(节奏总纲!T$4:T$113,AK$5:AK$104,$AM321)-求节点(节奏总纲!T$4:T$113,AK$5:AK$104,$AM320)</f>
        <v>38895872.370747566</v>
      </c>
    </row>
    <row r="322" spans="2:44" x14ac:dyDescent="0.15">
      <c r="B322" s="8">
        <v>318</v>
      </c>
      <c r="C322" s="8">
        <f>[1]服务器生态!W339</f>
        <v>49.217131690951689</v>
      </c>
      <c r="D322" s="8">
        <f>[1]服务器生态!X339</f>
        <v>48.528542524805076</v>
      </c>
      <c r="E322" s="8">
        <f>[1]服务器生态!Y339</f>
        <v>3.9613990337255047</v>
      </c>
      <c r="F322" s="8">
        <f>[1]服务器生态!Z339</f>
        <v>0.70476088115891766</v>
      </c>
      <c r="G322" s="8">
        <f>[1]服务器生态!AA339</f>
        <v>0.20391802267907802</v>
      </c>
      <c r="H322" s="8">
        <f>[1]服务器生态!AC339</f>
        <v>0.47962550249999997</v>
      </c>
      <c r="I322" s="8">
        <f>[1]服务器生态!AD339</f>
        <v>0.47291513735919999</v>
      </c>
      <c r="J322" s="8">
        <f>[1]服务器生态!AE339</f>
        <v>3.8604200140800002E-2</v>
      </c>
      <c r="K322" s="8">
        <f>[1]服务器生态!AF339</f>
        <v>6.8679600000000019E-3</v>
      </c>
      <c r="L322" s="8">
        <f>[1]服务器生态!AG339</f>
        <v>1.9871999999999997E-3</v>
      </c>
      <c r="M322" s="8">
        <f>[2]基础信息!$M321</f>
        <v>100</v>
      </c>
      <c r="N322" s="8">
        <f>[1]服务器生态!$P320</f>
        <v>1</v>
      </c>
      <c r="X322" s="8">
        <v>318</v>
      </c>
      <c r="Y322" s="4">
        <f>求节点(节奏总纲!P$4:P$113,R$5:R$104,$X322)-求节点(节奏总纲!P$4:P$113,R$5:R$104,$X321)</f>
        <v>22510413.524868011</v>
      </c>
      <c r="Z322" s="4">
        <f>求节点(节奏总纲!Q$4:Q$113,S$5:S$104,$X322)-求节点(节奏总纲!Q$4:Q$113,S$5:S$104,$X321)</f>
        <v>24380779.194339752</v>
      </c>
      <c r="AA322" s="4">
        <f>求节点(节奏总纲!R$4:R$113,T$5:T$104,$X322)-求节点(节奏总纲!R$4:R$113,T$5:T$104,$X321)</f>
        <v>28019239.914936066</v>
      </c>
      <c r="AB322" s="4">
        <f>求节点(节奏总纲!S$4:S$113,U$5:U$104,$X322)-求节点(节奏总纲!S$4:S$113,U$5:U$104,$X321)</f>
        <v>58300521.120000839</v>
      </c>
      <c r="AC322" s="4">
        <f>求节点(节奏总纲!T$4:T$113,V$5:V$104,$X322)-求节点(节奏总纲!T$4:T$113,V$5:V$104,$X321)</f>
        <v>121043160</v>
      </c>
      <c r="AM322" s="8">
        <v>318</v>
      </c>
      <c r="AN322" s="4">
        <f>求节点(节奏总纲!P$4:P$113,AG$5:AG$104,$AM322)-求节点(节奏总纲!P$4:P$113,AG$5:AG$104,$AM321)</f>
        <v>5230539.1566262245</v>
      </c>
      <c r="AO322" s="4">
        <f>求节点(节奏总纲!Q$4:Q$113,AH$5:AH$104,$AM322)-求节点(节奏总纲!Q$4:Q$113,AH$5:AH$104,$AM321)</f>
        <v>5976065.1804461479</v>
      </c>
      <c r="AP322" s="4">
        <f>求节点(节奏总纲!R$4:R$113,AI$5:AI$104,$AM322)-求节点(节奏总纲!R$4:R$113,AI$5:AI$104,$AM321)</f>
        <v>7566264.507994175</v>
      </c>
      <c r="AQ322" s="4">
        <f>求节点(节奏总纲!S$4:S$113,AJ$5:AJ$104,$AM322)-求节点(节奏总纲!S$4:S$113,AJ$5:AJ$104,$AM321)</f>
        <v>17496436.05902338</v>
      </c>
      <c r="AR322" s="4">
        <f>求节点(节奏总纲!T$4:T$113,AK$5:AK$104,$AM322)-求节点(节奏总纲!T$4:T$113,AK$5:AK$104,$AM321)</f>
        <v>38895872.370746613</v>
      </c>
    </row>
    <row r="323" spans="2:44" x14ac:dyDescent="0.15">
      <c r="B323" s="8">
        <v>319</v>
      </c>
      <c r="C323" s="8">
        <f>[1]服务器生态!W340</f>
        <v>48.89634964082444</v>
      </c>
      <c r="D323" s="8">
        <f>[1]服务器生态!X340</f>
        <v>48.212248486002807</v>
      </c>
      <c r="E323" s="8">
        <f>[1]服务器生态!Y340</f>
        <v>3.9355798593902356</v>
      </c>
      <c r="F323" s="8">
        <f>[1]服务器生态!Z340</f>
        <v>0.70016746759456716</v>
      </c>
      <c r="G323" s="8">
        <f>[1]服务器生态!AA340</f>
        <v>0.20258894804336705</v>
      </c>
      <c r="H323" s="8">
        <f>[1]服务器生态!AC340</f>
        <v>0.47962550249999997</v>
      </c>
      <c r="I323" s="8">
        <f>[1]服务器生态!AD340</f>
        <v>0.47291513735919999</v>
      </c>
      <c r="J323" s="8">
        <f>[1]服务器生态!AE340</f>
        <v>3.8604200140800002E-2</v>
      </c>
      <c r="K323" s="8">
        <f>[1]服务器生态!AF340</f>
        <v>6.8679600000000019E-3</v>
      </c>
      <c r="L323" s="8">
        <f>[1]服务器生态!AG340</f>
        <v>1.9871999999999997E-3</v>
      </c>
      <c r="M323" s="8">
        <f>[2]基础信息!$M322</f>
        <v>100</v>
      </c>
      <c r="N323" s="8">
        <f>[1]服务器生态!$P321</f>
        <v>1</v>
      </c>
      <c r="X323" s="8">
        <v>319</v>
      </c>
      <c r="Y323" s="4">
        <f>求节点(节奏总纲!P$4:P$113,R$5:R$104,$X323)-求节点(节奏总纲!P$4:P$113,R$5:R$104,$X322)</f>
        <v>22510413.524868011</v>
      </c>
      <c r="Z323" s="4">
        <f>求节点(节奏总纲!Q$4:Q$113,S$5:S$104,$X323)-求节点(节奏总纲!Q$4:Q$113,S$5:S$104,$X322)</f>
        <v>24380779.194338799</v>
      </c>
      <c r="AA323" s="4">
        <f>求节点(节奏总纲!R$4:R$113,T$5:T$104,$X323)-求节点(节奏总纲!R$4:R$113,T$5:T$104,$X322)</f>
        <v>28019239.914935112</v>
      </c>
      <c r="AB323" s="4">
        <f>求节点(节奏总纲!S$4:S$113,U$5:U$104,$X323)-求节点(节奏总纲!S$4:S$113,U$5:U$104,$X322)</f>
        <v>58300521.119998932</v>
      </c>
      <c r="AC323" s="4">
        <f>求节点(节奏总纲!T$4:T$113,V$5:V$104,$X323)-求节点(节奏总纲!T$4:T$113,V$5:V$104,$X322)</f>
        <v>121043160</v>
      </c>
      <c r="AM323" s="8">
        <v>319</v>
      </c>
      <c r="AN323" s="4">
        <f>求节点(节奏总纲!P$4:P$113,AG$5:AG$104,$AM323)-求节点(节奏总纲!P$4:P$113,AG$5:AG$104,$AM322)</f>
        <v>5230539.1566261053</v>
      </c>
      <c r="AO323" s="4">
        <f>求节点(节奏总纲!Q$4:Q$113,AH$5:AH$104,$AM323)-求节点(节奏总纲!Q$4:Q$113,AH$5:AH$104,$AM322)</f>
        <v>5976065.1804463863</v>
      </c>
      <c r="AP323" s="4">
        <f>求节点(节奏总纲!R$4:R$113,AI$5:AI$104,$AM323)-求节点(节奏总纲!R$4:R$113,AI$5:AI$104,$AM322)</f>
        <v>7566264.5079939365</v>
      </c>
      <c r="AQ323" s="4">
        <f>求节点(节奏总纲!S$4:S$113,AJ$5:AJ$104,$AM323)-求节点(节奏总纲!S$4:S$113,AJ$5:AJ$104,$AM322)</f>
        <v>17496436.059023857</v>
      </c>
      <c r="AR323" s="4">
        <f>求节点(节奏总纲!T$4:T$113,AK$5:AK$104,$AM323)-求节点(节奏总纲!T$4:T$113,AK$5:AK$104,$AM322)</f>
        <v>38895872.370746613</v>
      </c>
    </row>
    <row r="324" spans="2:44" x14ac:dyDescent="0.15">
      <c r="B324" s="8">
        <v>320</v>
      </c>
      <c r="C324" s="8">
        <f>[1]服务器生态!W341</f>
        <v>48.57556759069719</v>
      </c>
      <c r="D324" s="8">
        <f>[1]服务器生态!X341</f>
        <v>47.895954447200538</v>
      </c>
      <c r="E324" s="8">
        <f>[1]服务器生态!Y341</f>
        <v>3.9097606850549669</v>
      </c>
      <c r="F324" s="8">
        <f>[1]服务器生态!Z341</f>
        <v>0.69557405403021666</v>
      </c>
      <c r="G324" s="8">
        <f>[1]服务器生态!AA341</f>
        <v>0.20125987340765611</v>
      </c>
      <c r="H324" s="8">
        <f>[1]服务器生态!AC341</f>
        <v>0.47962550249999997</v>
      </c>
      <c r="I324" s="8">
        <f>[1]服务器生态!AD341</f>
        <v>0.47291513735919999</v>
      </c>
      <c r="J324" s="8">
        <f>[1]服务器生态!AE341</f>
        <v>3.8604200140800002E-2</v>
      </c>
      <c r="K324" s="8">
        <f>[1]服务器生态!AF341</f>
        <v>6.8679600000000019E-3</v>
      </c>
      <c r="L324" s="8">
        <f>[1]服务器生态!AG341</f>
        <v>1.9871999999999997E-3</v>
      </c>
      <c r="M324" s="8">
        <f>[2]基础信息!$M323</f>
        <v>100</v>
      </c>
      <c r="N324" s="8">
        <f>[1]服务器生态!$P322</f>
        <v>1</v>
      </c>
      <c r="X324" s="8">
        <v>320</v>
      </c>
      <c r="Y324" s="4">
        <f>求节点(节奏总纲!P$4:P$113,R$5:R$104,$X324)-求节点(节奏总纲!P$4:P$113,R$5:R$104,$X323)</f>
        <v>22510413.524868011</v>
      </c>
      <c r="Z324" s="4">
        <f>求节点(节奏总纲!Q$4:Q$113,S$5:S$104,$X324)-求节点(节奏总纲!Q$4:Q$113,S$5:S$104,$X323)</f>
        <v>24380779.194339752</v>
      </c>
      <c r="AA324" s="4">
        <f>求节点(节奏总纲!R$4:R$113,T$5:T$104,$X324)-求节点(节奏总纲!R$4:R$113,T$5:T$104,$X323)</f>
        <v>28019239.914936066</v>
      </c>
      <c r="AB324" s="4">
        <f>求节点(节奏总纲!S$4:S$113,U$5:U$104,$X324)-求节点(节奏总纲!S$4:S$113,U$5:U$104,$X323)</f>
        <v>58300521.120000839</v>
      </c>
      <c r="AC324" s="4">
        <f>求节点(节奏总纲!T$4:T$113,V$5:V$104,$X324)-求节点(节奏总纲!T$4:T$113,V$5:V$104,$X323)</f>
        <v>121043160</v>
      </c>
      <c r="AM324" s="8">
        <v>320</v>
      </c>
      <c r="AN324" s="4">
        <f>求节点(节奏总纲!P$4:P$113,AG$5:AG$104,$AM324)-求节点(节奏总纲!P$4:P$113,AG$5:AG$104,$AM323)</f>
        <v>5230539.1566261053</v>
      </c>
      <c r="AO324" s="4">
        <f>求节点(节奏总纲!Q$4:Q$113,AH$5:AH$104,$AM324)-求节点(节奏总纲!Q$4:Q$113,AH$5:AH$104,$AM323)</f>
        <v>5976065.1804461479</v>
      </c>
      <c r="AP324" s="4">
        <f>求节点(节奏总纲!R$4:R$113,AI$5:AI$104,$AM324)-求节点(节奏总纲!R$4:R$113,AI$5:AI$104,$AM323)</f>
        <v>7566264.507994175</v>
      </c>
      <c r="AQ324" s="4">
        <f>求节点(节奏总纲!S$4:S$113,AJ$5:AJ$104,$AM324)-求节点(节奏总纲!S$4:S$113,AJ$5:AJ$104,$AM323)</f>
        <v>17496436.05902338</v>
      </c>
      <c r="AR324" s="4">
        <f>求节点(节奏总纲!T$4:T$113,AK$5:AK$104,$AM324)-求节点(节奏总纲!T$4:T$113,AK$5:AK$104,$AM323)</f>
        <v>38895872.370747566</v>
      </c>
    </row>
    <row r="325" spans="2:44" x14ac:dyDescent="0.15">
      <c r="B325" s="8">
        <v>321</v>
      </c>
      <c r="C325" s="8">
        <f>[1]服务器生态!W342</f>
        <v>48.254785540569948</v>
      </c>
      <c r="D325" s="8">
        <f>[1]服务器生态!X342</f>
        <v>47.579660408398269</v>
      </c>
      <c r="E325" s="8">
        <f>[1]服务器生态!Y342</f>
        <v>3.8839415107196982</v>
      </c>
      <c r="F325" s="8">
        <f>[1]服务器生态!Z342</f>
        <v>0.69098064046586616</v>
      </c>
      <c r="G325" s="8">
        <f>[1]服务器生态!AA342</f>
        <v>0.1999307987719452</v>
      </c>
      <c r="H325" s="8">
        <f>[1]服务器生态!AC342</f>
        <v>0.47962550249999997</v>
      </c>
      <c r="I325" s="8">
        <f>[1]服务器生态!AD342</f>
        <v>0.47291513735919999</v>
      </c>
      <c r="J325" s="8">
        <f>[1]服务器生态!AE342</f>
        <v>3.8604200140800002E-2</v>
      </c>
      <c r="K325" s="8">
        <f>[1]服务器生态!AF342</f>
        <v>6.8679600000000019E-3</v>
      </c>
      <c r="L325" s="8">
        <f>[1]服务器生态!AG342</f>
        <v>1.9871999999999997E-3</v>
      </c>
      <c r="M325" s="8">
        <f>[2]基础信息!$M324</f>
        <v>100</v>
      </c>
      <c r="N325" s="8">
        <f>[1]服务器生态!$P323</f>
        <v>1</v>
      </c>
      <c r="X325" s="8">
        <v>321</v>
      </c>
      <c r="Y325" s="4">
        <f>求节点(节奏总纲!P$4:P$113,R$5:R$104,$X325)-求节点(节奏总纲!P$4:P$113,R$5:R$104,$X324)</f>
        <v>22510413.524868011</v>
      </c>
      <c r="Z325" s="4">
        <f>求节点(节奏总纲!Q$4:Q$113,S$5:S$104,$X325)-求节点(节奏总纲!Q$4:Q$113,S$5:S$104,$X324)</f>
        <v>24380779.194338799</v>
      </c>
      <c r="AA325" s="4">
        <f>求节点(节奏总纲!R$4:R$113,T$5:T$104,$X325)-求节点(节奏总纲!R$4:R$113,T$5:T$104,$X324)</f>
        <v>28019239.914935112</v>
      </c>
      <c r="AB325" s="4">
        <f>求节点(节奏总纲!S$4:S$113,U$5:U$104,$X325)-求节点(节奏总纲!S$4:S$113,U$5:U$104,$X324)</f>
        <v>58300521.120000839</v>
      </c>
      <c r="AC325" s="4">
        <f>求节点(节奏总纲!T$4:T$113,V$5:V$104,$X325)-求节点(节奏总纲!T$4:T$113,V$5:V$104,$X324)</f>
        <v>121043160</v>
      </c>
      <c r="AM325" s="8">
        <v>321</v>
      </c>
      <c r="AN325" s="4">
        <f>求节点(节奏总纲!P$4:P$113,AG$5:AG$104,$AM325)-求节点(节奏总纲!P$4:P$113,AG$5:AG$104,$AM324)</f>
        <v>5230539.1566262245</v>
      </c>
      <c r="AO325" s="4">
        <f>求节点(节奏总纲!Q$4:Q$113,AH$5:AH$104,$AM325)-求节点(节奏总纲!Q$4:Q$113,AH$5:AH$104,$AM324)</f>
        <v>5976065.1804461479</v>
      </c>
      <c r="AP325" s="4">
        <f>求节点(节奏总纲!R$4:R$113,AI$5:AI$104,$AM325)-求节点(节奏总纲!R$4:R$113,AI$5:AI$104,$AM324)</f>
        <v>7566264.5079939365</v>
      </c>
      <c r="AQ325" s="4">
        <f>求节点(节奏总纲!S$4:S$113,AJ$5:AJ$104,$AM325)-求节点(节奏总纲!S$4:S$113,AJ$5:AJ$104,$AM324)</f>
        <v>17496436.05902338</v>
      </c>
      <c r="AR325" s="4">
        <f>求节点(节奏总纲!T$4:T$113,AK$5:AK$104,$AM325)-求节点(节奏总纲!T$4:T$113,AK$5:AK$104,$AM324)</f>
        <v>38895872.370746613</v>
      </c>
    </row>
    <row r="326" spans="2:44" x14ac:dyDescent="0.15">
      <c r="B326" s="8">
        <v>322</v>
      </c>
      <c r="C326" s="8">
        <f>[1]服务器生态!W343</f>
        <v>47.934003490442706</v>
      </c>
      <c r="D326" s="8">
        <f>[1]服务器生态!X343</f>
        <v>47.263366369596007</v>
      </c>
      <c r="E326" s="8">
        <f>[1]服务器生态!Y343</f>
        <v>3.8581223363844299</v>
      </c>
      <c r="F326" s="8">
        <f>[1]服务器生态!Z343</f>
        <v>0.68638722690151577</v>
      </c>
      <c r="G326" s="8">
        <f>[1]服务器生态!AA343</f>
        <v>0.19860172413623428</v>
      </c>
      <c r="H326" s="8">
        <f>[1]服务器生态!AC343</f>
        <v>0.47962550249999997</v>
      </c>
      <c r="I326" s="8">
        <f>[1]服务器生态!AD343</f>
        <v>0.47291513735919999</v>
      </c>
      <c r="J326" s="8">
        <f>[1]服务器生态!AE343</f>
        <v>3.8604200140800002E-2</v>
      </c>
      <c r="K326" s="8">
        <f>[1]服务器生态!AF343</f>
        <v>6.8679600000000019E-3</v>
      </c>
      <c r="L326" s="8">
        <f>[1]服务器生态!AG343</f>
        <v>1.9871999999999997E-3</v>
      </c>
      <c r="M326" s="8">
        <f>[2]基础信息!$M325</f>
        <v>100</v>
      </c>
      <c r="N326" s="8">
        <f>[1]服务器生态!$P324</f>
        <v>1</v>
      </c>
      <c r="X326" s="8">
        <v>322</v>
      </c>
      <c r="Y326" s="4">
        <f>求节点(节奏总纲!P$4:P$113,R$5:R$104,$X326)-求节点(节奏总纲!P$4:P$113,R$5:R$104,$X325)</f>
        <v>22510413.524868011</v>
      </c>
      <c r="Z326" s="4">
        <f>求节点(节奏总纲!Q$4:Q$113,S$5:S$104,$X326)-求节点(节奏总纲!Q$4:Q$113,S$5:S$104,$X325)</f>
        <v>24380779.194338799</v>
      </c>
      <c r="AA326" s="4">
        <f>求节点(节奏总纲!R$4:R$113,T$5:T$104,$X326)-求节点(节奏总纲!R$4:R$113,T$5:T$104,$X325)</f>
        <v>28019239.914936066</v>
      </c>
      <c r="AB326" s="4">
        <f>求节点(节奏总纲!S$4:S$113,U$5:U$104,$X326)-求节点(节奏总纲!S$4:S$113,U$5:U$104,$X325)</f>
        <v>58300521.119998932</v>
      </c>
      <c r="AC326" s="4">
        <f>求节点(节奏总纲!T$4:T$113,V$5:V$104,$X326)-求节点(节奏总纲!T$4:T$113,V$5:V$104,$X325)</f>
        <v>121043160</v>
      </c>
      <c r="AM326" s="8">
        <v>322</v>
      </c>
      <c r="AN326" s="4">
        <f>求节点(节奏总纲!P$4:P$113,AG$5:AG$104,$AM326)-求节点(节奏总纲!P$4:P$113,AG$5:AG$104,$AM325)</f>
        <v>5230539.1566261053</v>
      </c>
      <c r="AO326" s="4">
        <f>求节点(节奏总纲!Q$4:Q$113,AH$5:AH$104,$AM326)-求节点(节奏总纲!Q$4:Q$113,AH$5:AH$104,$AM325)</f>
        <v>5976065.1804461479</v>
      </c>
      <c r="AP326" s="4">
        <f>求节点(节奏总纲!R$4:R$113,AI$5:AI$104,$AM326)-求节点(节奏总纲!R$4:R$113,AI$5:AI$104,$AM325)</f>
        <v>7566264.507994175</v>
      </c>
      <c r="AQ326" s="4">
        <f>求节点(节奏总纲!S$4:S$113,AJ$5:AJ$104,$AM326)-求节点(节奏总纲!S$4:S$113,AJ$5:AJ$104,$AM325)</f>
        <v>17496436.05902338</v>
      </c>
      <c r="AR326" s="4">
        <f>求节点(节奏总纲!T$4:T$113,AK$5:AK$104,$AM326)-求节点(节奏总纲!T$4:T$113,AK$5:AK$104,$AM325)</f>
        <v>38895872.370746613</v>
      </c>
    </row>
    <row r="327" spans="2:44" x14ac:dyDescent="0.15">
      <c r="B327" s="8">
        <v>323</v>
      </c>
      <c r="C327" s="8">
        <f>[1]服务器生态!W344</f>
        <v>47.613221440315456</v>
      </c>
      <c r="D327" s="8">
        <f>[1]服务器生态!X344</f>
        <v>46.947072330793738</v>
      </c>
      <c r="E327" s="8">
        <f>[1]服务器生态!Y344</f>
        <v>3.8323031620491608</v>
      </c>
      <c r="F327" s="8">
        <f>[1]服务器生态!Z344</f>
        <v>0.68179381333716516</v>
      </c>
      <c r="G327" s="8">
        <f>[1]服务器生态!AA344</f>
        <v>0.19727264950052331</v>
      </c>
      <c r="H327" s="8">
        <f>[1]服务器生态!AC344</f>
        <v>0.47962550249999997</v>
      </c>
      <c r="I327" s="8">
        <f>[1]服务器生态!AD344</f>
        <v>0.47291513735919999</v>
      </c>
      <c r="J327" s="8">
        <f>[1]服务器生态!AE344</f>
        <v>3.8604200140800002E-2</v>
      </c>
      <c r="K327" s="8">
        <f>[1]服务器生态!AF344</f>
        <v>6.8679600000000019E-3</v>
      </c>
      <c r="L327" s="8">
        <f>[1]服务器生态!AG344</f>
        <v>1.9871999999999997E-3</v>
      </c>
      <c r="M327" s="8">
        <f>[2]基础信息!$M326</f>
        <v>100</v>
      </c>
      <c r="N327" s="8">
        <f>[1]服务器生态!$P325</f>
        <v>1</v>
      </c>
      <c r="X327" s="8">
        <v>323</v>
      </c>
      <c r="Y327" s="4">
        <f>求节点(节奏总纲!P$4:P$113,R$5:R$104,$X327)-求节点(节奏总纲!P$4:P$113,R$5:R$104,$X326)</f>
        <v>22510413.524868011</v>
      </c>
      <c r="Z327" s="4">
        <f>求节点(节奏总纲!Q$4:Q$113,S$5:S$104,$X327)-求节点(节奏总纲!Q$4:Q$113,S$5:S$104,$X326)</f>
        <v>24380779.194339752</v>
      </c>
      <c r="AA327" s="4">
        <f>求节点(节奏总纲!R$4:R$113,T$5:T$104,$X327)-求节点(节奏总纲!R$4:R$113,T$5:T$104,$X326)</f>
        <v>28019239.914935112</v>
      </c>
      <c r="AB327" s="4">
        <f>求节点(节奏总纲!S$4:S$113,U$5:U$104,$X327)-求节点(节奏总纲!S$4:S$113,U$5:U$104,$X326)</f>
        <v>58300521.119998932</v>
      </c>
      <c r="AC327" s="4">
        <f>求节点(节奏总纲!T$4:T$113,V$5:V$104,$X327)-求节点(节奏总纲!T$4:T$113,V$5:V$104,$X326)</f>
        <v>121043160</v>
      </c>
      <c r="AM327" s="8">
        <v>323</v>
      </c>
      <c r="AN327" s="4">
        <f>求节点(节奏总纲!P$4:P$113,AG$5:AG$104,$AM327)-求节点(节奏总纲!P$4:P$113,AG$5:AG$104,$AM326)</f>
        <v>5230539.1566261053</v>
      </c>
      <c r="AO327" s="4">
        <f>求节点(节奏总纲!Q$4:Q$113,AH$5:AH$104,$AM327)-求节点(节奏总纲!Q$4:Q$113,AH$5:AH$104,$AM326)</f>
        <v>5976065.1804463863</v>
      </c>
      <c r="AP327" s="4">
        <f>求节点(节奏总纲!R$4:R$113,AI$5:AI$104,$AM327)-求节点(节奏总纲!R$4:R$113,AI$5:AI$104,$AM326)</f>
        <v>7566264.507994175</v>
      </c>
      <c r="AQ327" s="4">
        <f>求节点(节奏总纲!S$4:S$113,AJ$5:AJ$104,$AM327)-求节点(节奏总纲!S$4:S$113,AJ$5:AJ$104,$AM326)</f>
        <v>17496436.059023857</v>
      </c>
      <c r="AR327" s="4">
        <f>求节点(节奏总纲!T$4:T$113,AK$5:AK$104,$AM327)-求节点(节奏总纲!T$4:T$113,AK$5:AK$104,$AM326)</f>
        <v>38895872.370747566</v>
      </c>
    </row>
    <row r="328" spans="2:44" x14ac:dyDescent="0.15">
      <c r="B328" s="8">
        <v>324</v>
      </c>
      <c r="C328" s="8">
        <f>[1]服务器生态!W345</f>
        <v>47.292439390188207</v>
      </c>
      <c r="D328" s="8">
        <f>[1]服务器生态!X345</f>
        <v>46.630778291991469</v>
      </c>
      <c r="E328" s="8">
        <f>[1]服务器生态!Y345</f>
        <v>3.8064839877138921</v>
      </c>
      <c r="F328" s="8">
        <f>[1]服务器生态!Z345</f>
        <v>0.67720039977281465</v>
      </c>
      <c r="G328" s="8">
        <f>[1]服务器生态!AA345</f>
        <v>0.19594357486481237</v>
      </c>
      <c r="H328" s="8">
        <f>[1]服务器生态!AC345</f>
        <v>0.47962550249999997</v>
      </c>
      <c r="I328" s="8">
        <f>[1]服务器生态!AD345</f>
        <v>0.47291513735919999</v>
      </c>
      <c r="J328" s="8">
        <f>[1]服务器生态!AE345</f>
        <v>3.8604200140800002E-2</v>
      </c>
      <c r="K328" s="8">
        <f>[1]服务器生态!AF345</f>
        <v>6.8679600000000019E-3</v>
      </c>
      <c r="L328" s="8">
        <f>[1]服务器生态!AG345</f>
        <v>1.9871999999999997E-3</v>
      </c>
      <c r="M328" s="8">
        <f>[2]基础信息!$M327</f>
        <v>100</v>
      </c>
      <c r="N328" s="8">
        <f>[1]服务器生态!$P326</f>
        <v>1</v>
      </c>
      <c r="X328" s="8">
        <v>324</v>
      </c>
      <c r="Y328" s="4">
        <f>求节点(节奏总纲!P$4:P$113,R$5:R$104,$X328)-求节点(节奏总纲!P$4:P$113,R$5:R$104,$X327)</f>
        <v>22510413.524867058</v>
      </c>
      <c r="Z328" s="4">
        <f>求节点(节奏总纲!Q$4:Q$113,S$5:S$104,$X328)-求节点(节奏总纲!Q$4:Q$113,S$5:S$104,$X327)</f>
        <v>24380779.194339752</v>
      </c>
      <c r="AA328" s="4">
        <f>求节点(节奏总纲!R$4:R$113,T$5:T$104,$X328)-求节点(节奏总纲!R$4:R$113,T$5:T$104,$X327)</f>
        <v>28019239.914936066</v>
      </c>
      <c r="AB328" s="4">
        <f>求节点(节奏总纲!S$4:S$113,U$5:U$104,$X328)-求节点(节奏总纲!S$4:S$113,U$5:U$104,$X327)</f>
        <v>58300521.120000839</v>
      </c>
      <c r="AC328" s="4">
        <f>求节点(节奏总纲!T$4:T$113,V$5:V$104,$X328)-求节点(节奏总纲!T$4:T$113,V$5:V$104,$X327)</f>
        <v>121043160</v>
      </c>
      <c r="AM328" s="8">
        <v>324</v>
      </c>
      <c r="AN328" s="4">
        <f>求节点(节奏总纲!P$4:P$113,AG$5:AG$104,$AM328)-求节点(节奏总纲!P$4:P$113,AG$5:AG$104,$AM327)</f>
        <v>5230539.1566261053</v>
      </c>
      <c r="AO328" s="4">
        <f>求节点(节奏总纲!Q$4:Q$113,AH$5:AH$104,$AM328)-求节点(节奏总纲!Q$4:Q$113,AH$5:AH$104,$AM327)</f>
        <v>5976065.1804461479</v>
      </c>
      <c r="AP328" s="4">
        <f>求节点(节奏总纲!R$4:R$113,AI$5:AI$104,$AM328)-求节点(节奏总纲!R$4:R$113,AI$5:AI$104,$AM327)</f>
        <v>7566264.5079939365</v>
      </c>
      <c r="AQ328" s="4">
        <f>求节点(节奏总纲!S$4:S$113,AJ$5:AJ$104,$AM328)-求节点(节奏总纲!S$4:S$113,AJ$5:AJ$104,$AM327)</f>
        <v>17496436.05902338</v>
      </c>
      <c r="AR328" s="4">
        <f>求节点(节奏总纲!T$4:T$113,AK$5:AK$104,$AM328)-求节点(节奏总纲!T$4:T$113,AK$5:AK$104,$AM327)</f>
        <v>38895872.370746613</v>
      </c>
    </row>
    <row r="329" spans="2:44" x14ac:dyDescent="0.15">
      <c r="B329" s="8">
        <v>325</v>
      </c>
      <c r="C329" s="8">
        <f>[1]服务器生态!W346</f>
        <v>46.971657340060965</v>
      </c>
      <c r="D329" s="8">
        <f>[1]服务器生态!X346</f>
        <v>46.3144842531892</v>
      </c>
      <c r="E329" s="8">
        <f>[1]服务器生态!Y346</f>
        <v>3.7806648133786234</v>
      </c>
      <c r="F329" s="8">
        <f>[1]服务器生态!Z346</f>
        <v>0.67260698620846426</v>
      </c>
      <c r="G329" s="8">
        <f>[1]服务器生态!AA346</f>
        <v>0.19461450022910143</v>
      </c>
      <c r="H329" s="8">
        <f>[1]服务器生态!AC346</f>
        <v>0.47962550249999997</v>
      </c>
      <c r="I329" s="8">
        <f>[1]服务器生态!AD346</f>
        <v>0.47291513735919999</v>
      </c>
      <c r="J329" s="8">
        <f>[1]服务器生态!AE346</f>
        <v>3.8604200140800002E-2</v>
      </c>
      <c r="K329" s="8">
        <f>[1]服务器生态!AF346</f>
        <v>6.8679600000000019E-3</v>
      </c>
      <c r="L329" s="8">
        <f>[1]服务器生态!AG346</f>
        <v>1.9871999999999997E-3</v>
      </c>
      <c r="M329" s="8">
        <f>[2]基础信息!$M328</f>
        <v>100</v>
      </c>
      <c r="N329" s="8">
        <f>[1]服务器生态!$P327</f>
        <v>1</v>
      </c>
      <c r="X329" s="8">
        <v>325</v>
      </c>
      <c r="Y329" s="4">
        <f>求节点(节奏总纲!P$4:P$113,R$5:R$104,$X329)-求节点(节奏总纲!P$4:P$113,R$5:R$104,$X328)</f>
        <v>22510413.524868011</v>
      </c>
      <c r="Z329" s="4">
        <f>求节点(节奏总纲!Q$4:Q$113,S$5:S$104,$X329)-求节点(节奏总纲!Q$4:Q$113,S$5:S$104,$X328)</f>
        <v>24380779.194338799</v>
      </c>
      <c r="AA329" s="4">
        <f>求节点(节奏总纲!R$4:R$113,T$5:T$104,$X329)-求节点(节奏总纲!R$4:R$113,T$5:T$104,$X328)</f>
        <v>28019239.914935112</v>
      </c>
      <c r="AB329" s="4">
        <f>求节点(节奏总纲!S$4:S$113,U$5:U$104,$X329)-求节点(节奏总纲!S$4:S$113,U$5:U$104,$X328)</f>
        <v>58300521.120000839</v>
      </c>
      <c r="AC329" s="4">
        <f>求节点(节奏总纲!T$4:T$113,V$5:V$104,$X329)-求节点(节奏总纲!T$4:T$113,V$5:V$104,$X328)</f>
        <v>121043160</v>
      </c>
      <c r="AM329" s="8">
        <v>325</v>
      </c>
      <c r="AN329" s="4">
        <f>求节点(节奏总纲!P$4:P$113,AG$5:AG$104,$AM329)-求节点(节奏总纲!P$4:P$113,AG$5:AG$104,$AM328)</f>
        <v>5230539.1566262245</v>
      </c>
      <c r="AO329" s="4">
        <f>求节点(节奏总纲!Q$4:Q$113,AH$5:AH$104,$AM329)-求节点(节奏总纲!Q$4:Q$113,AH$5:AH$104,$AM328)</f>
        <v>5976065.1804461479</v>
      </c>
      <c r="AP329" s="4">
        <f>求节点(节奏总纲!R$4:R$113,AI$5:AI$104,$AM329)-求节点(节奏总纲!R$4:R$113,AI$5:AI$104,$AM328)</f>
        <v>7566264.507994175</v>
      </c>
      <c r="AQ329" s="4">
        <f>求节点(节奏总纲!S$4:S$113,AJ$5:AJ$104,$AM329)-求节点(节奏总纲!S$4:S$113,AJ$5:AJ$104,$AM328)</f>
        <v>17496436.05902338</v>
      </c>
      <c r="AR329" s="4">
        <f>求节点(节奏总纲!T$4:T$113,AK$5:AK$104,$AM329)-求节点(节奏总纲!T$4:T$113,AK$5:AK$104,$AM328)</f>
        <v>38895872.370746613</v>
      </c>
    </row>
    <row r="330" spans="2:44" x14ac:dyDescent="0.15">
      <c r="B330" s="8">
        <v>326</v>
      </c>
      <c r="C330" s="8">
        <f>[1]服务器生态!W347</f>
        <v>46.650875289933715</v>
      </c>
      <c r="D330" s="8">
        <f>[1]服务器生态!X347</f>
        <v>45.998190214386923</v>
      </c>
      <c r="E330" s="8">
        <f>[1]服务器生态!Y347</f>
        <v>3.7548456390433542</v>
      </c>
      <c r="F330" s="8">
        <f>[1]服务器生态!Z347</f>
        <v>0.66801357264411365</v>
      </c>
      <c r="G330" s="8">
        <f>[1]服务器生态!AA347</f>
        <v>0.19328542559339049</v>
      </c>
      <c r="H330" s="8">
        <f>[1]服务器生态!AC347</f>
        <v>0.47962550249999997</v>
      </c>
      <c r="I330" s="8">
        <f>[1]服务器生态!AD347</f>
        <v>0.47291513735919999</v>
      </c>
      <c r="J330" s="8">
        <f>[1]服务器生态!AE347</f>
        <v>3.8604200140800002E-2</v>
      </c>
      <c r="K330" s="8">
        <f>[1]服务器生态!AF347</f>
        <v>6.8679600000000019E-3</v>
      </c>
      <c r="L330" s="8">
        <f>[1]服务器生态!AG347</f>
        <v>1.9871999999999997E-3</v>
      </c>
      <c r="M330" s="8">
        <f>[2]基础信息!$M329</f>
        <v>100</v>
      </c>
      <c r="N330" s="8">
        <f>[1]服务器生态!$P328</f>
        <v>1</v>
      </c>
      <c r="X330" s="8">
        <v>326</v>
      </c>
      <c r="Y330" s="4">
        <f>求节点(节奏总纲!P$4:P$113,R$5:R$104,$X330)-求节点(节奏总纲!P$4:P$113,R$5:R$104,$X329)</f>
        <v>22510413.524868011</v>
      </c>
      <c r="Z330" s="4">
        <f>求节点(节奏总纲!Q$4:Q$113,S$5:S$104,$X330)-求节点(节奏总纲!Q$4:Q$113,S$5:S$104,$X329)</f>
        <v>24380779.194338799</v>
      </c>
      <c r="AA330" s="4">
        <f>求节点(节奏总纲!R$4:R$113,T$5:T$104,$X330)-求节点(节奏总纲!R$4:R$113,T$5:T$104,$X329)</f>
        <v>28019239.914936066</v>
      </c>
      <c r="AB330" s="4">
        <f>求节点(节奏总纲!S$4:S$113,U$5:U$104,$X330)-求节点(节奏总纲!S$4:S$113,U$5:U$104,$X329)</f>
        <v>58300521.119998932</v>
      </c>
      <c r="AC330" s="4">
        <f>求节点(节奏总纲!T$4:T$113,V$5:V$104,$X330)-求节点(节奏总纲!T$4:T$113,V$5:V$104,$X329)</f>
        <v>121043160</v>
      </c>
      <c r="AM330" s="8">
        <v>326</v>
      </c>
      <c r="AN330" s="4">
        <f>求节点(节奏总纲!P$4:P$113,AG$5:AG$104,$AM330)-求节点(节奏总纲!P$4:P$113,AG$5:AG$104,$AM329)</f>
        <v>5230539.1566261053</v>
      </c>
      <c r="AO330" s="4">
        <f>求节点(节奏总纲!Q$4:Q$113,AH$5:AH$104,$AM330)-求节点(节奏总纲!Q$4:Q$113,AH$5:AH$104,$AM329)</f>
        <v>5976065.1804461479</v>
      </c>
      <c r="AP330" s="4">
        <f>求节点(节奏总纲!R$4:R$113,AI$5:AI$104,$AM330)-求节点(节奏总纲!R$4:R$113,AI$5:AI$104,$AM329)</f>
        <v>7566264.5079939365</v>
      </c>
      <c r="AQ330" s="4">
        <f>求节点(节奏总纲!S$4:S$113,AJ$5:AJ$104,$AM330)-求节点(节奏总纲!S$4:S$113,AJ$5:AJ$104,$AM329)</f>
        <v>17496436.05902338</v>
      </c>
      <c r="AR330" s="4">
        <f>求节点(节奏总纲!T$4:T$113,AK$5:AK$104,$AM330)-求节点(节奏总纲!T$4:T$113,AK$5:AK$104,$AM329)</f>
        <v>38895872.370747566</v>
      </c>
    </row>
    <row r="331" spans="2:44" x14ac:dyDescent="0.15">
      <c r="B331" s="8">
        <v>327</v>
      </c>
      <c r="C331" s="8">
        <f>[1]服务器生态!W348</f>
        <v>46.330093239806473</v>
      </c>
      <c r="D331" s="8">
        <f>[1]服务器生态!X348</f>
        <v>45.681896175584662</v>
      </c>
      <c r="E331" s="8">
        <f>[1]服务器生态!Y348</f>
        <v>3.7290264647080864</v>
      </c>
      <c r="F331" s="8">
        <f>[1]服务器生态!Z348</f>
        <v>0.66342015907976326</v>
      </c>
      <c r="G331" s="8">
        <f>[1]服务器生态!AA348</f>
        <v>0.19195635095767957</v>
      </c>
      <c r="H331" s="8">
        <f>[1]服务器生态!AC348</f>
        <v>0.47962550249999997</v>
      </c>
      <c r="I331" s="8">
        <f>[1]服务器生态!AD348</f>
        <v>0.47291513735919999</v>
      </c>
      <c r="J331" s="8">
        <f>[1]服务器生态!AE348</f>
        <v>3.8604200140800002E-2</v>
      </c>
      <c r="K331" s="8">
        <f>[1]服务器生态!AF348</f>
        <v>6.8679600000000019E-3</v>
      </c>
      <c r="L331" s="8">
        <f>[1]服务器生态!AG348</f>
        <v>1.9871999999999997E-3</v>
      </c>
      <c r="M331" s="8">
        <f>[2]基础信息!$M330</f>
        <v>100</v>
      </c>
      <c r="N331" s="8">
        <f>[1]服务器生态!$P329</f>
        <v>1</v>
      </c>
      <c r="X331" s="8">
        <v>327</v>
      </c>
      <c r="Y331" s="4">
        <f>求节点(节奏总纲!P$4:P$113,R$5:R$104,$X331)-求节点(节奏总纲!P$4:P$113,R$5:R$104,$X330)</f>
        <v>22510413.524868011</v>
      </c>
      <c r="Z331" s="4">
        <f>求节点(节奏总纲!Q$4:Q$113,S$5:S$104,$X331)-求节点(节奏总纲!Q$4:Q$113,S$5:S$104,$X330)</f>
        <v>24380779.194339752</v>
      </c>
      <c r="AA331" s="4">
        <f>求节点(节奏总纲!R$4:R$113,T$5:T$104,$X331)-求节点(节奏总纲!R$4:R$113,T$5:T$104,$X330)</f>
        <v>28019239.914935112</v>
      </c>
      <c r="AB331" s="4">
        <f>求节点(节奏总纲!S$4:S$113,U$5:U$104,$X331)-求节点(节奏总纲!S$4:S$113,U$5:U$104,$X330)</f>
        <v>58300521.120000839</v>
      </c>
      <c r="AC331" s="4">
        <f>求节点(节奏总纲!T$4:T$113,V$5:V$104,$X331)-求节点(节奏总纲!T$4:T$113,V$5:V$104,$X330)</f>
        <v>121043160</v>
      </c>
      <c r="AM331" s="8">
        <v>327</v>
      </c>
      <c r="AN331" s="4">
        <f>求节点(节奏总纲!P$4:P$113,AG$5:AG$104,$AM331)-求节点(节奏总纲!P$4:P$113,AG$5:AG$104,$AM330)</f>
        <v>5230539.1566261053</v>
      </c>
      <c r="AO331" s="4">
        <f>求节点(节奏总纲!Q$4:Q$113,AH$5:AH$104,$AM331)-求节点(节奏总纲!Q$4:Q$113,AH$5:AH$104,$AM330)</f>
        <v>5976065.1804463863</v>
      </c>
      <c r="AP331" s="4">
        <f>求节点(节奏总纲!R$4:R$113,AI$5:AI$104,$AM331)-求节点(节奏总纲!R$4:R$113,AI$5:AI$104,$AM330)</f>
        <v>7566264.507994175</v>
      </c>
      <c r="AQ331" s="4">
        <f>求节点(节奏总纲!S$4:S$113,AJ$5:AJ$104,$AM331)-求节点(节奏总纲!S$4:S$113,AJ$5:AJ$104,$AM330)</f>
        <v>17496436.059023857</v>
      </c>
      <c r="AR331" s="4">
        <f>求节点(节奏总纲!T$4:T$113,AK$5:AK$104,$AM331)-求节点(节奏总纲!T$4:T$113,AK$5:AK$104,$AM330)</f>
        <v>38895872.370746613</v>
      </c>
    </row>
    <row r="332" spans="2:44" x14ac:dyDescent="0.15">
      <c r="B332" s="8">
        <v>328</v>
      </c>
      <c r="C332" s="8">
        <f>[1]服务器生态!W349</f>
        <v>46.009311189679231</v>
      </c>
      <c r="D332" s="8">
        <f>[1]服务器生态!X349</f>
        <v>45.3656021367824</v>
      </c>
      <c r="E332" s="8">
        <f>[1]服务器生态!Y349</f>
        <v>3.7032072903728177</v>
      </c>
      <c r="F332" s="8">
        <f>[1]服务器生态!Z349</f>
        <v>0.65882674551541276</v>
      </c>
      <c r="G332" s="8">
        <f>[1]服务器生态!AA349</f>
        <v>0.19062727632196863</v>
      </c>
      <c r="H332" s="8">
        <f>[1]服务器生态!AC349</f>
        <v>0.47962550249999997</v>
      </c>
      <c r="I332" s="8">
        <f>[1]服务器生态!AD349</f>
        <v>0.47291513735919999</v>
      </c>
      <c r="J332" s="8">
        <f>[1]服务器生态!AE349</f>
        <v>3.8604200140800002E-2</v>
      </c>
      <c r="K332" s="8">
        <f>[1]服务器生态!AF349</f>
        <v>6.8679600000000019E-3</v>
      </c>
      <c r="L332" s="8">
        <f>[1]服务器生态!AG349</f>
        <v>1.9871999999999997E-3</v>
      </c>
      <c r="M332" s="8">
        <f>[2]基础信息!$M331</f>
        <v>100</v>
      </c>
      <c r="N332" s="8">
        <f>[1]服务器生态!$P330</f>
        <v>1</v>
      </c>
      <c r="X332" s="8">
        <v>328</v>
      </c>
      <c r="Y332" s="4">
        <f>求节点(节奏总纲!P$4:P$113,R$5:R$104,$X332)-求节点(节奏总纲!P$4:P$113,R$5:R$104,$X331)</f>
        <v>22510413.524868011</v>
      </c>
      <c r="Z332" s="4">
        <f>求节点(节奏总纲!Q$4:Q$113,S$5:S$104,$X332)-求节点(节奏总纲!Q$4:Q$113,S$5:S$104,$X331)</f>
        <v>24380779.194338799</v>
      </c>
      <c r="AA332" s="4">
        <f>求节点(节奏总纲!R$4:R$113,T$5:T$104,$X332)-求节点(节奏总纲!R$4:R$113,T$5:T$104,$X331)</f>
        <v>28019239.914936066</v>
      </c>
      <c r="AB332" s="4">
        <f>求节点(节奏总纲!S$4:S$113,U$5:U$104,$X332)-求节点(节奏总纲!S$4:S$113,U$5:U$104,$X331)</f>
        <v>58300521.119998932</v>
      </c>
      <c r="AC332" s="4">
        <f>求节点(节奏总纲!T$4:T$113,V$5:V$104,$X332)-求节点(节奏总纲!T$4:T$113,V$5:V$104,$X331)</f>
        <v>121043160</v>
      </c>
      <c r="AM332" s="8">
        <v>328</v>
      </c>
      <c r="AN332" s="4">
        <f>求节点(节奏总纲!P$4:P$113,AG$5:AG$104,$AM332)-求节点(节奏总纲!P$4:P$113,AG$5:AG$104,$AM331)</f>
        <v>5230539.1566261053</v>
      </c>
      <c r="AO332" s="4">
        <f>求节点(节奏总纲!Q$4:Q$113,AH$5:AH$104,$AM332)-求节点(节奏总纲!Q$4:Q$113,AH$5:AH$104,$AM331)</f>
        <v>5976065.1804461479</v>
      </c>
      <c r="AP332" s="4">
        <f>求节点(节奏总纲!R$4:R$113,AI$5:AI$104,$AM332)-求节点(节奏总纲!R$4:R$113,AI$5:AI$104,$AM331)</f>
        <v>7566264.5079939365</v>
      </c>
      <c r="AQ332" s="4">
        <f>求节点(节奏总纲!S$4:S$113,AJ$5:AJ$104,$AM332)-求节点(节奏总纲!S$4:S$113,AJ$5:AJ$104,$AM331)</f>
        <v>17496436.05902338</v>
      </c>
      <c r="AR332" s="4">
        <f>求节点(节奏总纲!T$4:T$113,AK$5:AK$104,$AM332)-求节点(节奏总纲!T$4:T$113,AK$5:AK$104,$AM331)</f>
        <v>38895872.370746613</v>
      </c>
    </row>
    <row r="333" spans="2:44" x14ac:dyDescent="0.15">
      <c r="B333" s="8">
        <v>329</v>
      </c>
      <c r="C333" s="8">
        <f>[1]服务器生态!W350</f>
        <v>45.688529139551981</v>
      </c>
      <c r="D333" s="8">
        <f>[1]服务器生态!X350</f>
        <v>45.049308097980131</v>
      </c>
      <c r="E333" s="8">
        <f>[1]服务器生态!Y350</f>
        <v>3.677388116037549</v>
      </c>
      <c r="F333" s="8">
        <f>[1]服务器生态!Z350</f>
        <v>0.65423333195106226</v>
      </c>
      <c r="G333" s="8">
        <f>[1]服务器生态!AA350</f>
        <v>0.18929820168625769</v>
      </c>
      <c r="H333" s="8">
        <f>[1]服务器生态!AC350</f>
        <v>0.47962550249999997</v>
      </c>
      <c r="I333" s="8">
        <f>[1]服务器生态!AD350</f>
        <v>0.47291513735919999</v>
      </c>
      <c r="J333" s="8">
        <f>[1]服务器生态!AE350</f>
        <v>3.8604200140800002E-2</v>
      </c>
      <c r="K333" s="8">
        <f>[1]服务器生态!AF350</f>
        <v>6.8679600000000019E-3</v>
      </c>
      <c r="L333" s="8">
        <f>[1]服务器生态!AG350</f>
        <v>1.9871999999999997E-3</v>
      </c>
      <c r="M333" s="8">
        <f>[2]基础信息!$M332</f>
        <v>100</v>
      </c>
      <c r="N333" s="8">
        <f>[1]服务器生态!$P331</f>
        <v>1</v>
      </c>
      <c r="X333" s="8">
        <v>329</v>
      </c>
      <c r="Y333" s="4">
        <f>求节点(节奏总纲!P$4:P$113,R$5:R$104,$X333)-求节点(节奏总纲!P$4:P$113,R$5:R$104,$X332)</f>
        <v>22510413.524868011</v>
      </c>
      <c r="Z333" s="4">
        <f>求节点(节奏总纲!Q$4:Q$113,S$5:S$104,$X333)-求节点(节奏总纲!Q$4:Q$113,S$5:S$104,$X332)</f>
        <v>24380779.194339752</v>
      </c>
      <c r="AA333" s="4">
        <f>求节点(节奏总纲!R$4:R$113,T$5:T$104,$X333)-求节点(节奏总纲!R$4:R$113,T$5:T$104,$X332)</f>
        <v>28019239.914935112</v>
      </c>
      <c r="AB333" s="4">
        <f>求节点(节奏总纲!S$4:S$113,U$5:U$104,$X333)-求节点(节奏总纲!S$4:S$113,U$5:U$104,$X332)</f>
        <v>58300521.120000839</v>
      </c>
      <c r="AC333" s="4">
        <f>求节点(节奏总纲!T$4:T$113,V$5:V$104,$X333)-求节点(节奏总纲!T$4:T$113,V$5:V$104,$X332)</f>
        <v>121043160</v>
      </c>
      <c r="AM333" s="8">
        <v>329</v>
      </c>
      <c r="AN333" s="4">
        <f>求节点(节奏总纲!P$4:P$113,AG$5:AG$104,$AM333)-求节点(节奏总纲!P$4:P$113,AG$5:AG$104,$AM332)</f>
        <v>5230539.1566262245</v>
      </c>
      <c r="AO333" s="4">
        <f>求节点(节奏总纲!Q$4:Q$113,AH$5:AH$104,$AM333)-求节点(节奏总纲!Q$4:Q$113,AH$5:AH$104,$AM332)</f>
        <v>5976065.1804461479</v>
      </c>
      <c r="AP333" s="4">
        <f>求节点(节奏总纲!R$4:R$113,AI$5:AI$104,$AM333)-求节点(节奏总纲!R$4:R$113,AI$5:AI$104,$AM332)</f>
        <v>7566264.507994175</v>
      </c>
      <c r="AQ333" s="4">
        <f>求节点(节奏总纲!S$4:S$113,AJ$5:AJ$104,$AM333)-求节点(节奏总纲!S$4:S$113,AJ$5:AJ$104,$AM332)</f>
        <v>17496436.05902338</v>
      </c>
      <c r="AR333" s="4">
        <f>求节点(节奏总纲!T$4:T$113,AK$5:AK$104,$AM333)-求节点(节奏总纲!T$4:T$113,AK$5:AK$104,$AM332)</f>
        <v>38895872.370747566</v>
      </c>
    </row>
    <row r="334" spans="2:44" x14ac:dyDescent="0.15">
      <c r="B334" s="8">
        <v>330</v>
      </c>
      <c r="C334" s="8">
        <f>[1]服务器生态!W351</f>
        <v>45.367747089424732</v>
      </c>
      <c r="D334" s="8">
        <f>[1]服务器生态!X351</f>
        <v>44.733014059177854</v>
      </c>
      <c r="E334" s="8">
        <f>[1]服务器生态!Y351</f>
        <v>3.6515689417022799</v>
      </c>
      <c r="F334" s="8">
        <f>[1]服务器生态!Z351</f>
        <v>0.64963991838671165</v>
      </c>
      <c r="G334" s="8">
        <f>[1]服务器生态!AA351</f>
        <v>0.18796912705054672</v>
      </c>
      <c r="H334" s="8">
        <f>[1]服务器生态!AC351</f>
        <v>0.47962550249999997</v>
      </c>
      <c r="I334" s="8">
        <f>[1]服务器生态!AD351</f>
        <v>0.47291513735919999</v>
      </c>
      <c r="J334" s="8">
        <f>[1]服务器生态!AE351</f>
        <v>3.8604200140800002E-2</v>
      </c>
      <c r="K334" s="8">
        <f>[1]服务器生态!AF351</f>
        <v>6.8679600000000019E-3</v>
      </c>
      <c r="L334" s="8">
        <f>[1]服务器生态!AG351</f>
        <v>1.9871999999999997E-3</v>
      </c>
      <c r="M334" s="8">
        <f>[2]基础信息!$M333</f>
        <v>100</v>
      </c>
      <c r="N334" s="8">
        <f>[1]服务器生态!$P332</f>
        <v>1</v>
      </c>
      <c r="X334" s="8">
        <v>330</v>
      </c>
      <c r="Y334" s="4">
        <f>求节点(节奏总纲!P$4:P$113,R$5:R$104,$X334)-求节点(节奏总纲!P$4:P$113,R$5:R$104,$X333)</f>
        <v>22510413.524868011</v>
      </c>
      <c r="Z334" s="4">
        <f>求节点(节奏总纲!Q$4:Q$113,S$5:S$104,$X334)-求节点(节奏总纲!Q$4:Q$113,S$5:S$104,$X333)</f>
        <v>24380779.194338799</v>
      </c>
      <c r="AA334" s="4">
        <f>求节点(节奏总纲!R$4:R$113,T$5:T$104,$X334)-求节点(节奏总纲!R$4:R$113,T$5:T$104,$X333)</f>
        <v>28019239.914936066</v>
      </c>
      <c r="AB334" s="4">
        <f>求节点(节奏总纲!S$4:S$113,U$5:U$104,$X334)-求节点(节奏总纲!S$4:S$113,U$5:U$104,$X333)</f>
        <v>58300521.119998932</v>
      </c>
      <c r="AC334" s="4">
        <f>求节点(节奏总纲!T$4:T$113,V$5:V$104,$X334)-求节点(节奏总纲!T$4:T$113,V$5:V$104,$X333)</f>
        <v>121043160</v>
      </c>
      <c r="AM334" s="8">
        <v>330</v>
      </c>
      <c r="AN334" s="4">
        <f>求节点(节奏总纲!P$4:P$113,AG$5:AG$104,$AM334)-求节点(节奏总纲!P$4:P$113,AG$5:AG$104,$AM333)</f>
        <v>5230539.1566259861</v>
      </c>
      <c r="AO334" s="4">
        <f>求节点(节奏总纲!Q$4:Q$113,AH$5:AH$104,$AM334)-求节点(节奏总纲!Q$4:Q$113,AH$5:AH$104,$AM333)</f>
        <v>5976065.1804461479</v>
      </c>
      <c r="AP334" s="4">
        <f>求节点(节奏总纲!R$4:R$113,AI$5:AI$104,$AM334)-求节点(节奏总纲!R$4:R$113,AI$5:AI$104,$AM333)</f>
        <v>7566264.5079939365</v>
      </c>
      <c r="AQ334" s="4">
        <f>求节点(节奏总纲!S$4:S$113,AJ$5:AJ$104,$AM334)-求节点(节奏总纲!S$4:S$113,AJ$5:AJ$104,$AM333)</f>
        <v>17496436.05902338</v>
      </c>
      <c r="AR334" s="4">
        <f>求节点(节奏总纲!T$4:T$113,AK$5:AK$104,$AM334)-求节点(节奏总纲!T$4:T$113,AK$5:AK$104,$AM333)</f>
        <v>38895872.370746613</v>
      </c>
    </row>
    <row r="335" spans="2:44" x14ac:dyDescent="0.15">
      <c r="B335" s="8">
        <v>331</v>
      </c>
      <c r="C335" s="8">
        <f>[1]服务器生态!W352</f>
        <v>45.10310189806976</v>
      </c>
      <c r="D335" s="8">
        <f>[1]服务器生态!X352</f>
        <v>44.47207147716599</v>
      </c>
      <c r="E335" s="8">
        <f>[1]服务器生态!Y352</f>
        <v>3.6302681228756835</v>
      </c>
      <c r="F335" s="8">
        <f>[1]服务器生态!Z352</f>
        <v>0.64585035219612263</v>
      </c>
      <c r="G335" s="8">
        <f>[1]服务器生态!AA352</f>
        <v>0.18687264047608523</v>
      </c>
      <c r="H335" s="8">
        <f>[1]服务器生态!AC352</f>
        <v>0.47962550249999997</v>
      </c>
      <c r="I335" s="8">
        <f>[1]服务器生态!AD352</f>
        <v>0.47291513735919999</v>
      </c>
      <c r="J335" s="8">
        <f>[1]服务器生态!AE352</f>
        <v>3.8604200140800002E-2</v>
      </c>
      <c r="K335" s="8">
        <f>[1]服务器生态!AF352</f>
        <v>6.8679600000000019E-3</v>
      </c>
      <c r="L335" s="8">
        <f>[1]服务器生态!AG352</f>
        <v>1.9871999999999997E-3</v>
      </c>
      <c r="M335" s="8">
        <f>[2]基础信息!$M334</f>
        <v>100</v>
      </c>
      <c r="N335" s="8">
        <f>[1]服务器生态!$P333</f>
        <v>1</v>
      </c>
      <c r="X335" s="8">
        <v>331</v>
      </c>
      <c r="Y335" s="4">
        <f>求节点(节奏总纲!P$4:P$113,R$5:R$104,$X335)-求节点(节奏总纲!P$4:P$113,R$5:R$104,$X334)</f>
        <v>22510413.524868011</v>
      </c>
      <c r="Z335" s="4">
        <f>求节点(节奏总纲!Q$4:Q$113,S$5:S$104,$X335)-求节点(节奏总纲!Q$4:Q$113,S$5:S$104,$X334)</f>
        <v>24380779.194339752</v>
      </c>
      <c r="AA335" s="4">
        <f>求节点(节奏总纲!R$4:R$113,T$5:T$104,$X335)-求节点(节奏总纲!R$4:R$113,T$5:T$104,$X334)</f>
        <v>28019239.914935112</v>
      </c>
      <c r="AB335" s="4">
        <f>求节点(节奏总纲!S$4:S$113,U$5:U$104,$X335)-求节点(节奏总纲!S$4:S$113,U$5:U$104,$X334)</f>
        <v>58300521.120000839</v>
      </c>
      <c r="AC335" s="4">
        <f>求节点(节奏总纲!T$4:T$113,V$5:V$104,$X335)-求节点(节奏总纲!T$4:T$113,V$5:V$104,$X334)</f>
        <v>121043160</v>
      </c>
      <c r="AM335" s="8">
        <v>331</v>
      </c>
      <c r="AN335" s="4">
        <f>求节点(节奏总纲!P$4:P$113,AG$5:AG$104,$AM335)-求节点(节奏总纲!P$4:P$113,AG$5:AG$104,$AM334)</f>
        <v>5230539.1566262245</v>
      </c>
      <c r="AO335" s="4">
        <f>求节点(节奏总纲!Q$4:Q$113,AH$5:AH$104,$AM335)-求节点(节奏总纲!Q$4:Q$113,AH$5:AH$104,$AM334)</f>
        <v>5976065.1804461479</v>
      </c>
      <c r="AP335" s="4">
        <f>求节点(节奏总纲!R$4:R$113,AI$5:AI$104,$AM335)-求节点(节奏总纲!R$4:R$113,AI$5:AI$104,$AM334)</f>
        <v>7566264.507994175</v>
      </c>
      <c r="AQ335" s="4">
        <f>求节点(节奏总纲!S$4:S$113,AJ$5:AJ$104,$AM335)-求节点(节奏总纲!S$4:S$113,AJ$5:AJ$104,$AM334)</f>
        <v>17496436.059023857</v>
      </c>
      <c r="AR335" s="4">
        <f>求节点(节奏总纲!T$4:T$113,AK$5:AK$104,$AM335)-求节点(节奏总纲!T$4:T$113,AK$5:AK$104,$AM334)</f>
        <v>38895872.370746613</v>
      </c>
    </row>
    <row r="336" spans="2:44" x14ac:dyDescent="0.15">
      <c r="B336" s="8">
        <v>332</v>
      </c>
      <c r="C336" s="8">
        <f>[1]服务器生态!W353</f>
        <v>44.83845670671478</v>
      </c>
      <c r="D336" s="8">
        <f>[1]服务器生态!X353</f>
        <v>44.211128895154118</v>
      </c>
      <c r="E336" s="8">
        <f>[1]服务器生态!Y353</f>
        <v>3.6089673040490871</v>
      </c>
      <c r="F336" s="8">
        <f>[1]服务器生态!Z353</f>
        <v>0.6420607860055334</v>
      </c>
      <c r="G336" s="8">
        <f>[1]服务器生态!AA353</f>
        <v>0.18577615390162369</v>
      </c>
      <c r="H336" s="8">
        <f>[1]服务器生态!AC353</f>
        <v>0.47962550249999997</v>
      </c>
      <c r="I336" s="8">
        <f>[1]服务器生态!AD353</f>
        <v>0.47291513735919999</v>
      </c>
      <c r="J336" s="8">
        <f>[1]服务器生态!AE353</f>
        <v>3.8604200140800002E-2</v>
      </c>
      <c r="K336" s="8">
        <f>[1]服务器生态!AF353</f>
        <v>6.8679600000000019E-3</v>
      </c>
      <c r="L336" s="8">
        <f>[1]服务器生态!AG353</f>
        <v>1.9871999999999997E-3</v>
      </c>
      <c r="M336" s="8">
        <f>[2]基础信息!$M335</f>
        <v>100</v>
      </c>
      <c r="N336" s="8">
        <f>[1]服务器生态!$P334</f>
        <v>1</v>
      </c>
      <c r="X336" s="8">
        <v>332</v>
      </c>
      <c r="Y336" s="4">
        <f>求节点(节奏总纲!P$4:P$113,R$5:R$104,$X336)-求节点(节奏总纲!P$4:P$113,R$5:R$104,$X335)</f>
        <v>22510413.524867058</v>
      </c>
      <c r="Z336" s="4">
        <f>求节点(节奏总纲!Q$4:Q$113,S$5:S$104,$X336)-求节点(节奏总纲!Q$4:Q$113,S$5:S$104,$X335)</f>
        <v>24380779.194338799</v>
      </c>
      <c r="AA336" s="4">
        <f>求节点(节奏总纲!R$4:R$113,T$5:T$104,$X336)-求节点(节奏总纲!R$4:R$113,T$5:T$104,$X335)</f>
        <v>28019239.914936066</v>
      </c>
      <c r="AB336" s="4">
        <f>求节点(节奏总纲!S$4:S$113,U$5:U$104,$X336)-求节点(节奏总纲!S$4:S$113,U$5:U$104,$X335)</f>
        <v>58300521.119998932</v>
      </c>
      <c r="AC336" s="4">
        <f>求节点(节奏总纲!T$4:T$113,V$5:V$104,$X336)-求节点(节奏总纲!T$4:T$113,V$5:V$104,$X335)</f>
        <v>121043160</v>
      </c>
      <c r="AM336" s="8">
        <v>332</v>
      </c>
      <c r="AN336" s="4">
        <f>求节点(节奏总纲!P$4:P$113,AG$5:AG$104,$AM336)-求节点(节奏总纲!P$4:P$113,AG$5:AG$104,$AM335)</f>
        <v>5230539.1566262245</v>
      </c>
      <c r="AO336" s="4">
        <f>求节点(节奏总纲!Q$4:Q$113,AH$5:AH$104,$AM336)-求节点(节奏总纲!Q$4:Q$113,AH$5:AH$104,$AM335)</f>
        <v>5976065.1804463863</v>
      </c>
      <c r="AP336" s="4">
        <f>求节点(节奏总纲!R$4:R$113,AI$5:AI$104,$AM336)-求节点(节奏总纲!R$4:R$113,AI$5:AI$104,$AM335)</f>
        <v>7566264.5079939365</v>
      </c>
      <c r="AQ336" s="4">
        <f>求节点(节奏总纲!S$4:S$113,AJ$5:AJ$104,$AM336)-求节点(节奏总纲!S$4:S$113,AJ$5:AJ$104,$AM335)</f>
        <v>17496436.05902338</v>
      </c>
      <c r="AR336" s="4">
        <f>求节点(节奏总纲!T$4:T$113,AK$5:AK$104,$AM336)-求节点(节奏总纲!T$4:T$113,AK$5:AK$104,$AM335)</f>
        <v>38895872.370747566</v>
      </c>
    </row>
    <row r="337" spans="2:44" x14ac:dyDescent="0.15">
      <c r="B337" s="8">
        <v>333</v>
      </c>
      <c r="C337" s="8">
        <f>[1]服务器生态!W354</f>
        <v>44.5738115153598</v>
      </c>
      <c r="D337" s="8">
        <f>[1]服务器生态!X354</f>
        <v>43.950186313142247</v>
      </c>
      <c r="E337" s="8">
        <f>[1]服务器生态!Y354</f>
        <v>3.5876664852224902</v>
      </c>
      <c r="F337" s="8">
        <f>[1]服务器生态!Z354</f>
        <v>0.63827121981494428</v>
      </c>
      <c r="G337" s="8">
        <f>[1]服务器生态!AA354</f>
        <v>0.18467966732716218</v>
      </c>
      <c r="H337" s="8">
        <f>[1]服务器生态!AC354</f>
        <v>0.47962550249999997</v>
      </c>
      <c r="I337" s="8">
        <f>[1]服务器生态!AD354</f>
        <v>0.47291513735919999</v>
      </c>
      <c r="J337" s="8">
        <f>[1]服务器生态!AE354</f>
        <v>3.8604200140800002E-2</v>
      </c>
      <c r="K337" s="8">
        <f>[1]服务器生态!AF354</f>
        <v>6.8679600000000019E-3</v>
      </c>
      <c r="L337" s="8">
        <f>[1]服务器生态!AG354</f>
        <v>1.9871999999999997E-3</v>
      </c>
      <c r="M337" s="8">
        <f>[2]基础信息!$M336</f>
        <v>100</v>
      </c>
      <c r="N337" s="8">
        <f>[1]服务器生态!$P335</f>
        <v>1</v>
      </c>
      <c r="X337" s="8">
        <v>333</v>
      </c>
      <c r="Y337" s="4">
        <f>求节点(节奏总纲!P$4:P$113,R$5:R$104,$X337)-求节点(节奏总纲!P$4:P$113,R$5:R$104,$X336)</f>
        <v>22510413.524868011</v>
      </c>
      <c r="Z337" s="4">
        <f>求节点(节奏总纲!Q$4:Q$113,S$5:S$104,$X337)-求节点(节奏总纲!Q$4:Q$113,S$5:S$104,$X336)</f>
        <v>24380779.194339752</v>
      </c>
      <c r="AA337" s="4">
        <f>求节点(节奏总纲!R$4:R$113,T$5:T$104,$X337)-求节点(节奏总纲!R$4:R$113,T$5:T$104,$X336)</f>
        <v>28247690.908708572</v>
      </c>
      <c r="AB337" s="4">
        <f>求节点(节奏总纲!S$4:S$113,U$5:U$104,$X337)-求节点(节奏总纲!S$4:S$113,U$5:U$104,$X336)</f>
        <v>60199651.424720764</v>
      </c>
      <c r="AC337" s="4">
        <f>求节点(节奏总纲!T$4:T$113,V$5:V$104,$X337)-求节点(节奏总纲!T$4:T$113,V$5:V$104,$X336)</f>
        <v>121043160</v>
      </c>
      <c r="AM337" s="8">
        <v>333</v>
      </c>
      <c r="AN337" s="4">
        <f>求节点(节奏总纲!P$4:P$113,AG$5:AG$104,$AM337)-求节点(节奏总纲!P$4:P$113,AG$5:AG$104,$AM336)</f>
        <v>5230539.1566259861</v>
      </c>
      <c r="AO337" s="4">
        <f>求节点(节奏总纲!Q$4:Q$113,AH$5:AH$104,$AM337)-求节点(节奏总纲!Q$4:Q$113,AH$5:AH$104,$AM336)</f>
        <v>5976065.1804461479</v>
      </c>
      <c r="AP337" s="4">
        <f>求节点(节奏总纲!R$4:R$113,AI$5:AI$104,$AM337)-求节点(节奏总纲!R$4:R$113,AI$5:AI$104,$AM336)</f>
        <v>7670272.3057267666</v>
      </c>
      <c r="AQ337" s="4">
        <f>求节点(节奏总纲!S$4:S$113,AJ$5:AJ$104,$AM337)-求节点(节奏总纲!S$4:S$113,AJ$5:AJ$104,$AM336)</f>
        <v>18098253.168922901</v>
      </c>
      <c r="AR337" s="4">
        <f>求节点(节奏总纲!T$4:T$113,AK$5:AK$104,$AM337)-求节点(节奏总纲!T$4:T$113,AK$5:AK$104,$AM336)</f>
        <v>38895872.370746613</v>
      </c>
    </row>
    <row r="338" spans="2:44" x14ac:dyDescent="0.15">
      <c r="B338" s="8">
        <v>334</v>
      </c>
      <c r="C338" s="8">
        <f>[1]服务器生态!W355</f>
        <v>44.309166324004821</v>
      </c>
      <c r="D338" s="8">
        <f>[1]服务器生态!X355</f>
        <v>43.689243731130375</v>
      </c>
      <c r="E338" s="8">
        <f>[1]服务器生态!Y355</f>
        <v>3.5663656663958934</v>
      </c>
      <c r="F338" s="8">
        <f>[1]服务器生态!Z355</f>
        <v>0.63448165362435505</v>
      </c>
      <c r="G338" s="8">
        <f>[1]服务器生态!AA355</f>
        <v>0.18358318075270064</v>
      </c>
      <c r="H338" s="8">
        <f>[1]服务器生态!AC355</f>
        <v>0.47962550249999997</v>
      </c>
      <c r="I338" s="8">
        <f>[1]服务器生态!AD355</f>
        <v>0.47291513735919999</v>
      </c>
      <c r="J338" s="8">
        <f>[1]服务器生态!AE355</f>
        <v>3.8604200140800002E-2</v>
      </c>
      <c r="K338" s="8">
        <f>[1]服务器生态!AF355</f>
        <v>6.8679600000000019E-3</v>
      </c>
      <c r="L338" s="8">
        <f>[1]服务器生态!AG355</f>
        <v>1.9871999999999997E-3</v>
      </c>
      <c r="M338" s="8">
        <f>[2]基础信息!$M337</f>
        <v>100</v>
      </c>
      <c r="N338" s="8">
        <f>[1]服务器生态!$P336</f>
        <v>1</v>
      </c>
      <c r="X338" s="8">
        <v>334</v>
      </c>
      <c r="Y338" s="4">
        <f>求节点(节奏总纲!P$4:P$113,R$5:R$104,$X338)-求节点(节奏总纲!P$4:P$113,R$5:R$104,$X337)</f>
        <v>22510413.524868011</v>
      </c>
      <c r="Z338" s="4">
        <f>求节点(节奏总纲!Q$4:Q$113,S$5:S$104,$X338)-求节点(节奏总纲!Q$4:Q$113,S$5:S$104,$X337)</f>
        <v>24380779.194338799</v>
      </c>
      <c r="AA338" s="4">
        <f>求节点(节奏总纲!R$4:R$113,T$5:T$104,$X338)-求节点(节奏总纲!R$4:R$113,T$5:T$104,$X337)</f>
        <v>28594081.618257523</v>
      </c>
      <c r="AB338" s="4">
        <f>求节点(节奏总纲!S$4:S$113,U$5:U$104,$X338)-求节点(节奏总纲!S$4:S$113,U$5:U$104,$X337)</f>
        <v>64778356.800001144</v>
      </c>
      <c r="AC338" s="4">
        <f>求节点(节奏总纲!T$4:T$113,V$5:V$104,$X338)-求节点(节奏总纲!T$4:T$113,V$5:V$104,$X337)</f>
        <v>121043160</v>
      </c>
      <c r="AM338" s="8">
        <v>334</v>
      </c>
      <c r="AN338" s="4">
        <f>求节点(节奏总纲!P$4:P$113,AG$5:AG$104,$AM338)-求节点(节奏总纲!P$4:P$113,AG$5:AG$104,$AM337)</f>
        <v>5230539.1566262245</v>
      </c>
      <c r="AO338" s="4">
        <f>求节点(节奏总纲!Q$4:Q$113,AH$5:AH$104,$AM338)-求节点(节奏总纲!Q$4:Q$113,AH$5:AH$104,$AM337)</f>
        <v>5976065.1804461479</v>
      </c>
      <c r="AP338" s="4">
        <f>求节点(节奏总纲!R$4:R$113,AI$5:AI$104,$AM338)-求节点(节奏总纲!R$4:R$113,AI$5:AI$104,$AM337)</f>
        <v>7827974.9896159172</v>
      </c>
      <c r="AQ338" s="4">
        <f>求节点(节奏总纲!S$4:S$113,AJ$5:AJ$104,$AM338)-求节点(节奏总纲!S$4:S$113,AJ$5:AJ$104,$AM337)</f>
        <v>19549203.232319355</v>
      </c>
      <c r="AR338" s="4">
        <f>求节点(节奏总纲!T$4:T$113,AK$5:AK$104,$AM338)-求节点(节奏总纲!T$4:T$113,AK$5:AK$104,$AM337)</f>
        <v>38895872.370746613</v>
      </c>
    </row>
    <row r="339" spans="2:44" x14ac:dyDescent="0.15">
      <c r="B339" s="8">
        <v>335</v>
      </c>
      <c r="C339" s="8">
        <f>[1]服务器生态!W356</f>
        <v>44.044521132649841</v>
      </c>
      <c r="D339" s="8">
        <f>[1]服务器生态!X356</f>
        <v>43.428301149118496</v>
      </c>
      <c r="E339" s="8">
        <f>[1]服务器生态!Y356</f>
        <v>3.5450648475692965</v>
      </c>
      <c r="F339" s="8">
        <f>[1]服务器生态!Z356</f>
        <v>0.63069208743376592</v>
      </c>
      <c r="G339" s="8">
        <f>[1]服务器生态!AA356</f>
        <v>0.18248669417823912</v>
      </c>
      <c r="H339" s="8">
        <f>[1]服务器生态!AC356</f>
        <v>0.47962550249999997</v>
      </c>
      <c r="I339" s="8">
        <f>[1]服务器生态!AD356</f>
        <v>0.47291513735919999</v>
      </c>
      <c r="J339" s="8">
        <f>[1]服务器生态!AE356</f>
        <v>3.8604200140800002E-2</v>
      </c>
      <c r="K339" s="8">
        <f>[1]服务器生态!AF356</f>
        <v>6.8679600000000019E-3</v>
      </c>
      <c r="L339" s="8">
        <f>[1]服务器生态!AG356</f>
        <v>1.9871999999999997E-3</v>
      </c>
      <c r="M339" s="8">
        <f>[2]基础信息!$M338</f>
        <v>100</v>
      </c>
      <c r="N339" s="8">
        <f>[1]服务器生态!$P337</f>
        <v>1</v>
      </c>
      <c r="X339" s="8">
        <v>335</v>
      </c>
      <c r="Y339" s="4">
        <f>求节点(节奏总纲!P$4:P$113,R$5:R$104,$X339)-求节点(节奏总纲!P$4:P$113,R$5:R$104,$X338)</f>
        <v>22510413.524868011</v>
      </c>
      <c r="Z339" s="4">
        <f>求节点(节奏总纲!Q$4:Q$113,S$5:S$104,$X339)-求节点(节奏总纲!Q$4:Q$113,S$5:S$104,$X338)</f>
        <v>24879210.266413689</v>
      </c>
      <c r="AA339" s="4">
        <f>求节点(节奏总纲!R$4:R$113,T$5:T$104,$X339)-求节点(节奏总纲!R$4:R$113,T$5:T$104,$X338)</f>
        <v>28594081.618257523</v>
      </c>
      <c r="AB339" s="4">
        <f>求节点(节奏总纲!S$4:S$113,U$5:U$104,$X339)-求节点(节奏总纲!S$4:S$113,U$5:U$104,$X338)</f>
        <v>64778356.799999237</v>
      </c>
      <c r="AC339" s="4">
        <f>求节点(节奏总纲!T$4:T$113,V$5:V$104,$X339)-求节点(节奏总纲!T$4:T$113,V$5:V$104,$X338)</f>
        <v>121043160</v>
      </c>
      <c r="AM339" s="8">
        <v>335</v>
      </c>
      <c r="AN339" s="4">
        <f>求节点(节奏总纲!P$4:P$113,AG$5:AG$104,$AM339)-求节点(节奏总纲!P$4:P$113,AG$5:AG$104,$AM338)</f>
        <v>5230539.1566262245</v>
      </c>
      <c r="AO339" s="4">
        <f>求节点(节奏总纲!Q$4:Q$113,AH$5:AH$104,$AM339)-求节点(节奏总纲!Q$4:Q$113,AH$5:AH$104,$AM338)</f>
        <v>6173211.6114230156</v>
      </c>
      <c r="AP339" s="4">
        <f>求节点(节奏总纲!R$4:R$113,AI$5:AI$104,$AM339)-求节点(节奏总纲!R$4:R$113,AI$5:AI$104,$AM338)</f>
        <v>7827974.9896159172</v>
      </c>
      <c r="AQ339" s="4">
        <f>求节点(节奏总纲!S$4:S$113,AJ$5:AJ$104,$AM339)-求节点(节奏总纲!S$4:S$113,AJ$5:AJ$104,$AM338)</f>
        <v>19549203.232318878</v>
      </c>
      <c r="AR339" s="4">
        <f>求节点(节奏总纲!T$4:T$113,AK$5:AK$104,$AM339)-求节点(节奏总纲!T$4:T$113,AK$5:AK$104,$AM338)</f>
        <v>38895872.370747566</v>
      </c>
    </row>
    <row r="340" spans="2:44" x14ac:dyDescent="0.15">
      <c r="B340" s="8">
        <v>336</v>
      </c>
      <c r="C340" s="8">
        <f>[1]服务器生态!W357</f>
        <v>43.779875941294868</v>
      </c>
      <c r="D340" s="8">
        <f>[1]服务器生态!X357</f>
        <v>43.167358567106632</v>
      </c>
      <c r="E340" s="8">
        <f>[1]服务器生态!Y357</f>
        <v>3.5237640287427006</v>
      </c>
      <c r="F340" s="8">
        <f>[1]服务器生态!Z357</f>
        <v>0.6269025212431768</v>
      </c>
      <c r="G340" s="8">
        <f>[1]服务器生态!AA357</f>
        <v>0.18139020760377761</v>
      </c>
      <c r="H340" s="8">
        <f>[1]服务器生态!AC357</f>
        <v>0.47962550249999997</v>
      </c>
      <c r="I340" s="8">
        <f>[1]服务器生态!AD357</f>
        <v>0.47291513735919999</v>
      </c>
      <c r="J340" s="8">
        <f>[1]服务器生态!AE357</f>
        <v>3.8604200140800002E-2</v>
      </c>
      <c r="K340" s="8">
        <f>[1]服务器生态!AF357</f>
        <v>6.8679600000000019E-3</v>
      </c>
      <c r="L340" s="8">
        <f>[1]服务器生态!AG357</f>
        <v>1.9871999999999997E-3</v>
      </c>
      <c r="M340" s="8">
        <f>[2]基础信息!$M339</f>
        <v>100</v>
      </c>
      <c r="N340" s="8">
        <f>[1]服务器生态!$P338</f>
        <v>1</v>
      </c>
      <c r="X340" s="8">
        <v>336</v>
      </c>
      <c r="Y340" s="4">
        <f>求节点(节奏总纲!P$4:P$113,R$5:R$104,$X340)-求节点(节奏总纲!P$4:P$113,R$5:R$104,$X339)</f>
        <v>22510413.524868011</v>
      </c>
      <c r="Z340" s="4">
        <f>求节点(节奏总纲!Q$4:Q$113,S$5:S$104,$X340)-求节点(节奏总纲!Q$4:Q$113,S$5:S$104,$X339)</f>
        <v>24879823.894775391</v>
      </c>
      <c r="AA340" s="4">
        <f>求节点(节奏总纲!R$4:R$113,T$5:T$104,$X340)-求节点(节奏总纲!R$4:R$113,T$5:T$104,$X339)</f>
        <v>28594081.618257523</v>
      </c>
      <c r="AB340" s="4">
        <f>求节点(节奏总纲!S$4:S$113,U$5:U$104,$X340)-求节点(节奏总纲!S$4:S$113,U$5:U$104,$X339)</f>
        <v>64778356.799999237</v>
      </c>
      <c r="AC340" s="4">
        <f>求节点(节奏总纲!T$4:T$113,V$5:V$104,$X340)-求节点(节奏总纲!T$4:T$113,V$5:V$104,$X339)</f>
        <v>121043160</v>
      </c>
      <c r="AM340" s="8">
        <v>336</v>
      </c>
      <c r="AN340" s="4">
        <f>求节点(节奏总纲!P$4:P$113,AG$5:AG$104,$AM340)-求节点(节奏总纲!P$4:P$113,AG$5:AG$104,$AM339)</f>
        <v>5230539.1566259861</v>
      </c>
      <c r="AO340" s="4">
        <f>求节点(节奏总纲!Q$4:Q$113,AH$5:AH$104,$AM340)-求节点(节奏总纲!Q$4:Q$113,AH$5:AH$104,$AM339)</f>
        <v>6173454.3222978115</v>
      </c>
      <c r="AP340" s="4">
        <f>求节点(节奏总纲!R$4:R$113,AI$5:AI$104,$AM340)-求节点(节奏总纲!R$4:R$113,AI$5:AI$104,$AM339)</f>
        <v>7827974.9896156788</v>
      </c>
      <c r="AQ340" s="4">
        <f>求节点(节奏总纲!S$4:S$113,AJ$5:AJ$104,$AM340)-求节点(节奏总纲!S$4:S$113,AJ$5:AJ$104,$AM339)</f>
        <v>19549203.232319355</v>
      </c>
      <c r="AR340" s="4">
        <f>求节点(节奏总纲!T$4:T$113,AK$5:AK$104,$AM340)-求节点(节奏总纲!T$4:T$113,AK$5:AK$104,$AM339)</f>
        <v>38956878.859811783</v>
      </c>
    </row>
    <row r="341" spans="2:44" x14ac:dyDescent="0.15">
      <c r="B341" s="8">
        <v>337</v>
      </c>
      <c r="C341" s="8">
        <f>[1]服务器生态!W358</f>
        <v>43.515230749939889</v>
      </c>
      <c r="D341" s="8">
        <f>[1]服务器生态!X358</f>
        <v>42.90641598509476</v>
      </c>
      <c r="E341" s="8">
        <f>[1]服务器生态!Y358</f>
        <v>3.5024632099161037</v>
      </c>
      <c r="F341" s="8">
        <f>[1]服务器生态!Z358</f>
        <v>0.62311295505258768</v>
      </c>
      <c r="G341" s="8">
        <f>[1]服务器生态!AA358</f>
        <v>0.1802937210293161</v>
      </c>
      <c r="H341" s="8">
        <f>[1]服务器生态!AC358</f>
        <v>0.47962550249999997</v>
      </c>
      <c r="I341" s="8">
        <f>[1]服务器生态!AD358</f>
        <v>0.47291513735919999</v>
      </c>
      <c r="J341" s="8">
        <f>[1]服务器生态!AE358</f>
        <v>3.8604200140800002E-2</v>
      </c>
      <c r="K341" s="8">
        <f>[1]服务器生态!AF358</f>
        <v>6.8679600000000019E-3</v>
      </c>
      <c r="L341" s="8">
        <f>[1]服务器生态!AG358</f>
        <v>1.9871999999999997E-3</v>
      </c>
      <c r="M341" s="8">
        <f>[2]基础信息!$M340</f>
        <v>100</v>
      </c>
      <c r="N341" s="8">
        <f>[1]服务器生态!$P339</f>
        <v>1</v>
      </c>
      <c r="X341" s="8">
        <v>337</v>
      </c>
      <c r="Y341" s="4">
        <f>求节点(节奏总纲!P$4:P$113,R$5:R$104,$X341)-求节点(节奏总纲!P$4:P$113,R$5:R$104,$X340)</f>
        <v>22603708.882413864</v>
      </c>
      <c r="Z341" s="4">
        <f>求节点(节奏总纲!Q$4:Q$113,S$5:S$104,$X341)-求节点(节奏总纲!Q$4:Q$113,S$5:S$104,$X340)</f>
        <v>24879823.894775391</v>
      </c>
      <c r="AA341" s="4">
        <f>求节点(节奏总纲!R$4:R$113,T$5:T$104,$X341)-求节点(节奏总纲!R$4:R$113,T$5:T$104,$X340)</f>
        <v>28594081.618257523</v>
      </c>
      <c r="AB341" s="4">
        <f>求节点(节奏总纲!S$4:S$113,U$5:U$104,$X341)-求节点(节奏总纲!S$4:S$113,U$5:U$104,$X340)</f>
        <v>64778356.800001144</v>
      </c>
      <c r="AC341" s="4">
        <f>求节点(节奏总纲!T$4:T$113,V$5:V$104,$X341)-求节点(节奏总纲!T$4:T$113,V$5:V$104,$X340)</f>
        <v>121043160</v>
      </c>
      <c r="AM341" s="8">
        <v>337</v>
      </c>
      <c r="AN341" s="4">
        <f>求节点(节奏总纲!P$4:P$113,AG$5:AG$104,$AM341)-求节点(节奏总纲!P$4:P$113,AG$5:AG$104,$AM340)</f>
        <v>5265213.775179863</v>
      </c>
      <c r="AO341" s="4">
        <f>求节点(节奏总纲!Q$4:Q$113,AH$5:AH$104,$AM341)-求节点(节奏总纲!Q$4:Q$113,AH$5:AH$104,$AM340)</f>
        <v>6173454.3222978115</v>
      </c>
      <c r="AP341" s="4">
        <f>求节点(节奏总纲!R$4:R$113,AI$5:AI$104,$AM341)-求节点(节奏总纲!R$4:R$113,AI$5:AI$104,$AM340)</f>
        <v>7827974.9896159172</v>
      </c>
      <c r="AQ341" s="4">
        <f>求节点(节奏总纲!S$4:S$113,AJ$5:AJ$104,$AM341)-求节点(节奏总纲!S$4:S$113,AJ$5:AJ$104,$AM340)</f>
        <v>19549203.232318878</v>
      </c>
      <c r="AR341" s="4">
        <f>求节点(节奏总纲!T$4:T$113,AK$5:AK$104,$AM341)-求节点(节奏总纲!T$4:T$113,AK$5:AK$104,$AM340)</f>
        <v>39263060.631054878</v>
      </c>
    </row>
    <row r="342" spans="2:44" x14ac:dyDescent="0.15">
      <c r="B342" s="8">
        <v>338</v>
      </c>
      <c r="C342" s="8">
        <f>[1]服务器生态!W359</f>
        <v>43.250585558584909</v>
      </c>
      <c r="D342" s="8">
        <f>[1]服务器生态!X359</f>
        <v>42.645473403082889</v>
      </c>
      <c r="E342" s="8">
        <f>[1]服务器生态!Y359</f>
        <v>3.4811623910895069</v>
      </c>
      <c r="F342" s="8">
        <f>[1]服务器生态!Z359</f>
        <v>0.61932338886199845</v>
      </c>
      <c r="G342" s="8">
        <f>[1]服务器生态!AA359</f>
        <v>0.17919723445485455</v>
      </c>
      <c r="H342" s="8">
        <f>[1]服务器生态!AC359</f>
        <v>0.47962550249999997</v>
      </c>
      <c r="I342" s="8">
        <f>[1]服务器生态!AD359</f>
        <v>0.47291513735919999</v>
      </c>
      <c r="J342" s="8">
        <f>[1]服务器生态!AE359</f>
        <v>3.8604200140800002E-2</v>
      </c>
      <c r="K342" s="8">
        <f>[1]服务器生态!AF359</f>
        <v>6.8679600000000019E-3</v>
      </c>
      <c r="L342" s="8">
        <f>[1]服务器生态!AG359</f>
        <v>1.9871999999999997E-3</v>
      </c>
      <c r="M342" s="8">
        <f>[2]基础信息!$M341</f>
        <v>100</v>
      </c>
      <c r="N342" s="8">
        <f>[1]服务器生态!$P340</f>
        <v>1</v>
      </c>
      <c r="X342" s="8">
        <v>338</v>
      </c>
      <c r="Y342" s="4">
        <f>求节点(节奏总纲!P$4:P$113,R$5:R$104,$X342)-求节点(节奏总纲!P$4:P$113,R$5:R$104,$X341)</f>
        <v>22963358.926239967</v>
      </c>
      <c r="Z342" s="4">
        <f>求节点(节奏总纲!Q$4:Q$113,S$5:S$104,$X342)-求节点(节奏总纲!Q$4:Q$113,S$5:S$104,$X341)</f>
        <v>24879823.894775391</v>
      </c>
      <c r="AA342" s="4">
        <f>求节点(节奏总纲!R$4:R$113,T$5:T$104,$X342)-求节点(节奏总纲!R$4:R$113,T$5:T$104,$X341)</f>
        <v>28594081.618257523</v>
      </c>
      <c r="AB342" s="4">
        <f>求节点(节奏总纲!S$4:S$113,U$5:U$104,$X342)-求节点(节奏总纲!S$4:S$113,U$5:U$104,$X341)</f>
        <v>64778356.799999237</v>
      </c>
      <c r="AC342" s="4">
        <f>求节点(节奏总纲!T$4:T$113,V$5:V$104,$X342)-求节点(节奏总纲!T$4:T$113,V$5:V$104,$X341)</f>
        <v>121043160</v>
      </c>
      <c r="AM342" s="8">
        <v>338</v>
      </c>
      <c r="AN342" s="4">
        <f>求节点(节奏总纲!P$4:P$113,AG$5:AG$104,$AM342)-求节点(节奏总纲!P$4:P$113,AG$5:AG$104,$AM341)</f>
        <v>5398883.1067581177</v>
      </c>
      <c r="AO342" s="4">
        <f>求节点(节奏总纲!Q$4:Q$113,AH$5:AH$104,$AM342)-求节点(节奏总纲!Q$4:Q$113,AH$5:AH$104,$AM341)</f>
        <v>6173454.3222978115</v>
      </c>
      <c r="AP342" s="4">
        <f>求节点(节奏总纲!R$4:R$113,AI$5:AI$104,$AM342)-求节点(节奏总纲!R$4:R$113,AI$5:AI$104,$AM341)</f>
        <v>7827974.9896159172</v>
      </c>
      <c r="AQ342" s="4">
        <f>求节点(节奏总纲!S$4:S$113,AJ$5:AJ$104,$AM342)-求节点(节奏总纲!S$4:S$113,AJ$5:AJ$104,$AM341)</f>
        <v>19549203.232319355</v>
      </c>
      <c r="AR342" s="4">
        <f>求节点(节奏总纲!T$4:T$113,AK$5:AK$104,$AM342)-求节点(节奏总纲!T$4:T$113,AK$5:AK$104,$AM341)</f>
        <v>39263060.631054878</v>
      </c>
    </row>
    <row r="343" spans="2:44" x14ac:dyDescent="0.15">
      <c r="B343" s="8">
        <v>339</v>
      </c>
      <c r="C343" s="8">
        <f>[1]服务器生态!W360</f>
        <v>42.985940367229929</v>
      </c>
      <c r="D343" s="8">
        <f>[1]服务器生态!X360</f>
        <v>42.384530821071017</v>
      </c>
      <c r="E343" s="8">
        <f>[1]服务器生态!Y360</f>
        <v>3.45986157226291</v>
      </c>
      <c r="F343" s="8">
        <f>[1]服务器生态!Z360</f>
        <v>0.61553382267140933</v>
      </c>
      <c r="G343" s="8">
        <f>[1]服务器生态!AA360</f>
        <v>0.17810074788039301</v>
      </c>
      <c r="H343" s="8">
        <f>[1]服务器生态!AC360</f>
        <v>0.47962550249999997</v>
      </c>
      <c r="I343" s="8">
        <f>[1]服务器生态!AD360</f>
        <v>0.47291513735919999</v>
      </c>
      <c r="J343" s="8">
        <f>[1]服务器生态!AE360</f>
        <v>3.8604200140800002E-2</v>
      </c>
      <c r="K343" s="8">
        <f>[1]服务器生态!AF360</f>
        <v>6.8679600000000019E-3</v>
      </c>
      <c r="L343" s="8">
        <f>[1]服务器生态!AG360</f>
        <v>1.9871999999999997E-3</v>
      </c>
      <c r="M343" s="8">
        <f>[2]基础信息!$M342</f>
        <v>100</v>
      </c>
      <c r="N343" s="8">
        <f>[1]服务器生态!$P341</f>
        <v>1</v>
      </c>
      <c r="X343" s="8">
        <v>339</v>
      </c>
      <c r="Y343" s="4">
        <f>求节点(节奏总纲!P$4:P$113,R$5:R$104,$X343)-求节点(节奏总纲!P$4:P$113,R$5:R$104,$X342)</f>
        <v>22963358.926240921</v>
      </c>
      <c r="Z343" s="4">
        <f>求节点(节奏总纲!Q$4:Q$113,S$5:S$104,$X343)-求节点(节奏总纲!Q$4:Q$113,S$5:S$104,$X342)</f>
        <v>24879823.894775391</v>
      </c>
      <c r="AA343" s="4">
        <f>求节点(节奏总纲!R$4:R$113,T$5:T$104,$X343)-求节点(节奏总纲!R$4:R$113,T$5:T$104,$X342)</f>
        <v>28594081.618257523</v>
      </c>
      <c r="AB343" s="4">
        <f>求节点(节奏总纲!S$4:S$113,U$5:U$104,$X343)-求节点(节奏总纲!S$4:S$113,U$5:U$104,$X342)</f>
        <v>64778356.800001144</v>
      </c>
      <c r="AC343" s="4">
        <f>求节点(节奏总纲!T$4:T$113,V$5:V$104,$X343)-求节点(节奏总纲!T$4:T$113,V$5:V$104,$X342)</f>
        <v>121043160</v>
      </c>
      <c r="AM343" s="8">
        <v>339</v>
      </c>
      <c r="AN343" s="4">
        <f>求节点(节奏总纲!P$4:P$113,AG$5:AG$104,$AM343)-求节点(节奏总纲!P$4:P$113,AG$5:AG$104,$AM342)</f>
        <v>5398883.1067583561</v>
      </c>
      <c r="AO343" s="4">
        <f>求节点(节奏总纲!Q$4:Q$113,AH$5:AH$104,$AM343)-求节点(节奏总纲!Q$4:Q$113,AH$5:AH$104,$AM342)</f>
        <v>6173454.3222978115</v>
      </c>
      <c r="AP343" s="4">
        <f>求节点(节奏总纲!R$4:R$113,AI$5:AI$104,$AM343)-求节点(节奏总纲!R$4:R$113,AI$5:AI$104,$AM342)</f>
        <v>7827974.9896156788</v>
      </c>
      <c r="AQ343" s="4">
        <f>求节点(节奏总纲!S$4:S$113,AJ$5:AJ$104,$AM343)-求节点(节奏总纲!S$4:S$113,AJ$5:AJ$104,$AM342)</f>
        <v>19549203.232318878</v>
      </c>
      <c r="AR343" s="4">
        <f>求节点(节奏总纲!T$4:T$113,AK$5:AK$104,$AM343)-求节点(节奏总纲!T$4:T$113,AK$5:AK$104,$AM342)</f>
        <v>39263060.631053925</v>
      </c>
    </row>
    <row r="344" spans="2:44" x14ac:dyDescent="0.15">
      <c r="B344" s="8">
        <v>340</v>
      </c>
      <c r="C344" s="8">
        <f>[1]服务器生态!W361</f>
        <v>42.721295175874957</v>
      </c>
      <c r="D344" s="8">
        <f>[1]服务器生态!X361</f>
        <v>42.123588239059153</v>
      </c>
      <c r="E344" s="8">
        <f>[1]服务器生态!Y361</f>
        <v>3.4385607534363141</v>
      </c>
      <c r="F344" s="8">
        <f>[1]服务器生态!Z361</f>
        <v>0.6117442564808202</v>
      </c>
      <c r="G344" s="8">
        <f>[1]服务器生态!AA361</f>
        <v>0.17700426130593153</v>
      </c>
      <c r="H344" s="8">
        <f>[1]服务器生态!AC361</f>
        <v>0.47962550249999997</v>
      </c>
      <c r="I344" s="8">
        <f>[1]服务器生态!AD361</f>
        <v>0.47291513735919999</v>
      </c>
      <c r="J344" s="8">
        <f>[1]服务器生态!AE361</f>
        <v>3.8604200140800002E-2</v>
      </c>
      <c r="K344" s="8">
        <f>[1]服务器生态!AF361</f>
        <v>6.8679600000000019E-3</v>
      </c>
      <c r="L344" s="8">
        <f>[1]服务器生态!AG361</f>
        <v>1.9871999999999997E-3</v>
      </c>
      <c r="M344" s="8">
        <f>[2]基础信息!$M343</f>
        <v>100</v>
      </c>
      <c r="N344" s="8">
        <f>[1]服务器生态!$P342</f>
        <v>1</v>
      </c>
      <c r="X344" s="8">
        <v>340</v>
      </c>
      <c r="Y344" s="4">
        <f>求节点(节奏总纲!P$4:P$113,R$5:R$104,$X344)-求节点(节奏总纲!P$4:P$113,R$5:R$104,$X343)</f>
        <v>22963358.926240921</v>
      </c>
      <c r="Z344" s="4">
        <f>求节点(节奏总纲!Q$4:Q$113,S$5:S$104,$X344)-求节点(节奏总纲!Q$4:Q$113,S$5:S$104,$X343)</f>
        <v>24879823.894775391</v>
      </c>
      <c r="AA344" s="4">
        <f>求节点(节奏总纲!R$4:R$113,T$5:T$104,$X344)-求节点(节奏总纲!R$4:R$113,T$5:T$104,$X343)</f>
        <v>28594081.618257523</v>
      </c>
      <c r="AB344" s="4">
        <f>求节点(节奏总纲!S$4:S$113,U$5:U$104,$X344)-求节点(节奏总纲!S$4:S$113,U$5:U$104,$X343)</f>
        <v>64778356.799999237</v>
      </c>
      <c r="AC344" s="4">
        <f>求节点(节奏总纲!T$4:T$113,V$5:V$104,$X344)-求节点(节奏总纲!T$4:T$113,V$5:V$104,$X343)</f>
        <v>121043160</v>
      </c>
      <c r="AM344" s="8">
        <v>340</v>
      </c>
      <c r="AN344" s="4">
        <f>求节点(节奏总纲!P$4:P$113,AG$5:AG$104,$AM344)-求节点(节奏总纲!P$4:P$113,AG$5:AG$104,$AM343)</f>
        <v>5398883.1067581177</v>
      </c>
      <c r="AO344" s="4">
        <f>求节点(节奏总纲!Q$4:Q$113,AH$5:AH$104,$AM344)-求节点(节奏总纲!Q$4:Q$113,AH$5:AH$104,$AM343)</f>
        <v>6173454.3222978115</v>
      </c>
      <c r="AP344" s="4">
        <f>求节点(节奏总纲!R$4:R$113,AI$5:AI$104,$AM344)-求节点(节奏总纲!R$4:R$113,AI$5:AI$104,$AM343)</f>
        <v>7827974.9896159172</v>
      </c>
      <c r="AQ344" s="4">
        <f>求节点(节奏总纲!S$4:S$113,AJ$5:AJ$104,$AM344)-求节点(节奏总纲!S$4:S$113,AJ$5:AJ$104,$AM343)</f>
        <v>19549203.232319355</v>
      </c>
      <c r="AR344" s="4">
        <f>求节点(节奏总纲!T$4:T$113,AK$5:AK$104,$AM344)-求节点(节奏总纲!T$4:T$113,AK$5:AK$104,$AM343)</f>
        <v>39263060.631054878</v>
      </c>
    </row>
    <row r="345" spans="2:44" x14ac:dyDescent="0.15">
      <c r="B345" s="8">
        <v>341</v>
      </c>
      <c r="C345" s="8">
        <f>[1]服务器生态!W362</f>
        <v>42.456649984519977</v>
      </c>
      <c r="D345" s="8">
        <f>[1]服务器生态!X362</f>
        <v>41.862645657047281</v>
      </c>
      <c r="E345" s="8">
        <f>[1]服务器生态!Y362</f>
        <v>3.4172599346097172</v>
      </c>
      <c r="F345" s="8">
        <f>[1]服务器生态!Z362</f>
        <v>0.60795469029023108</v>
      </c>
      <c r="G345" s="8">
        <f>[1]服务器生态!AA362</f>
        <v>0.17590777473146998</v>
      </c>
      <c r="H345" s="8">
        <f>[1]服务器生态!AC362</f>
        <v>0.47962550249999997</v>
      </c>
      <c r="I345" s="8">
        <f>[1]服务器生态!AD362</f>
        <v>0.47291513735919999</v>
      </c>
      <c r="J345" s="8">
        <f>[1]服务器生态!AE362</f>
        <v>3.8604200140800002E-2</v>
      </c>
      <c r="K345" s="8">
        <f>[1]服务器生态!AF362</f>
        <v>6.8679600000000019E-3</v>
      </c>
      <c r="L345" s="8">
        <f>[1]服务器生态!AG362</f>
        <v>1.9871999999999997E-3</v>
      </c>
      <c r="M345" s="8">
        <f>[2]基础信息!$M344</f>
        <v>100</v>
      </c>
      <c r="N345" s="8">
        <f>[1]服务器生态!$P343</f>
        <v>1</v>
      </c>
      <c r="X345" s="8">
        <v>341</v>
      </c>
      <c r="Y345" s="4">
        <f>求节点(节奏总纲!P$4:P$113,R$5:R$104,$X345)-求节点(节奏总纲!P$4:P$113,R$5:R$104,$X344)</f>
        <v>22963358.926240921</v>
      </c>
      <c r="Z345" s="4">
        <f>求节点(节奏总纲!Q$4:Q$113,S$5:S$104,$X345)-求节点(节奏总纲!Q$4:Q$113,S$5:S$104,$X344)</f>
        <v>24879823.894775391</v>
      </c>
      <c r="AA345" s="4">
        <f>求节点(节奏总纲!R$4:R$113,T$5:T$104,$X345)-求节点(节奏总纲!R$4:R$113,T$5:T$104,$X344)</f>
        <v>28594081.618257523</v>
      </c>
      <c r="AB345" s="4">
        <f>求节点(节奏总纲!S$4:S$113,U$5:U$104,$X345)-求节点(节奏总纲!S$4:S$113,U$5:U$104,$X344)</f>
        <v>64778356.799999237</v>
      </c>
      <c r="AC345" s="4">
        <f>求节点(节奏总纲!T$4:T$113,V$5:V$104,$X345)-求节点(节奏总纲!T$4:T$113,V$5:V$104,$X344)</f>
        <v>121043160</v>
      </c>
      <c r="AM345" s="8">
        <v>341</v>
      </c>
      <c r="AN345" s="4">
        <f>求节点(节奏总纲!P$4:P$113,AG$5:AG$104,$AM345)-求节点(节奏总纲!P$4:P$113,AG$5:AG$104,$AM344)</f>
        <v>5398883.1067583561</v>
      </c>
      <c r="AO345" s="4">
        <f>求节点(节奏总纲!Q$4:Q$113,AH$5:AH$104,$AM345)-求节点(节奏总纲!Q$4:Q$113,AH$5:AH$104,$AM344)</f>
        <v>6173454.3222980499</v>
      </c>
      <c r="AP345" s="4">
        <f>求节点(节奏总纲!R$4:R$113,AI$5:AI$104,$AM345)-求节点(节奏总纲!R$4:R$113,AI$5:AI$104,$AM344)</f>
        <v>7827974.9896159172</v>
      </c>
      <c r="AQ345" s="4">
        <f>求节点(节奏总纲!S$4:S$113,AJ$5:AJ$104,$AM345)-求节点(节奏总纲!S$4:S$113,AJ$5:AJ$104,$AM344)</f>
        <v>19549203.232318878</v>
      </c>
      <c r="AR345" s="4">
        <f>求节点(节奏总纲!T$4:T$113,AK$5:AK$104,$AM345)-求节点(节奏总纲!T$4:T$113,AK$5:AK$104,$AM344)</f>
        <v>39263060.631054878</v>
      </c>
    </row>
    <row r="346" spans="2:44" x14ac:dyDescent="0.15">
      <c r="B346" s="8">
        <v>342</v>
      </c>
      <c r="C346" s="8">
        <f>[1]服务器生态!W363</f>
        <v>42.192004793165005</v>
      </c>
      <c r="D346" s="8">
        <f>[1]服务器生态!X363</f>
        <v>41.60170307503541</v>
      </c>
      <c r="E346" s="8">
        <f>[1]服务器生态!Y363</f>
        <v>3.3959591157831204</v>
      </c>
      <c r="F346" s="8">
        <f>[1]服务器生态!Z363</f>
        <v>0.60416512409964185</v>
      </c>
      <c r="G346" s="8">
        <f>[1]服务器生态!AA363</f>
        <v>0.17481128815700847</v>
      </c>
      <c r="H346" s="8">
        <f>[1]服务器生态!AC363</f>
        <v>0.47962550249999997</v>
      </c>
      <c r="I346" s="8">
        <f>[1]服务器生态!AD363</f>
        <v>0.47291513735919999</v>
      </c>
      <c r="J346" s="8">
        <f>[1]服务器生态!AE363</f>
        <v>3.8604200140800002E-2</v>
      </c>
      <c r="K346" s="8">
        <f>[1]服务器生态!AF363</f>
        <v>6.8679600000000019E-3</v>
      </c>
      <c r="L346" s="8">
        <f>[1]服务器生态!AG363</f>
        <v>1.9871999999999997E-3</v>
      </c>
      <c r="M346" s="8">
        <f>[2]基础信息!$M345</f>
        <v>100</v>
      </c>
      <c r="N346" s="8">
        <f>[1]服务器生态!$P344</f>
        <v>1</v>
      </c>
      <c r="X346" s="8">
        <v>342</v>
      </c>
      <c r="Y346" s="4">
        <f>求节点(节奏总纲!P$4:P$113,R$5:R$104,$X346)-求节点(节奏总纲!P$4:P$113,R$5:R$104,$X345)</f>
        <v>22963358.926240921</v>
      </c>
      <c r="Z346" s="4">
        <f>求节点(节奏总纲!Q$4:Q$113,S$5:S$104,$X346)-求节点(节奏总纲!Q$4:Q$113,S$5:S$104,$X345)</f>
        <v>24879823.894775391</v>
      </c>
      <c r="AA346" s="4">
        <f>求节点(节奏总纲!R$4:R$113,T$5:T$104,$X346)-求节点(节奏总纲!R$4:R$113,T$5:T$104,$X345)</f>
        <v>28594081.618258476</v>
      </c>
      <c r="AB346" s="4">
        <f>求节点(节奏总纲!S$4:S$113,U$5:U$104,$X346)-求节点(节奏总纲!S$4:S$113,U$5:U$104,$X345)</f>
        <v>64778356.800001144</v>
      </c>
      <c r="AC346" s="4">
        <f>求节点(节奏总纲!T$4:T$113,V$5:V$104,$X346)-求节点(节奏总纲!T$4:T$113,V$5:V$104,$X345)</f>
        <v>121043160</v>
      </c>
      <c r="AM346" s="8">
        <v>342</v>
      </c>
      <c r="AN346" s="4">
        <f>求节点(节奏总纲!P$4:P$113,AG$5:AG$104,$AM346)-求节点(节奏总纲!P$4:P$113,AG$5:AG$104,$AM345)</f>
        <v>5398883.1067583561</v>
      </c>
      <c r="AO346" s="4">
        <f>求节点(节奏总纲!Q$4:Q$113,AH$5:AH$104,$AM346)-求节点(节奏总纲!Q$4:Q$113,AH$5:AH$104,$AM345)</f>
        <v>6173454.3222978115</v>
      </c>
      <c r="AP346" s="4">
        <f>求节点(节奏总纲!R$4:R$113,AI$5:AI$104,$AM346)-求节点(节奏总纲!R$4:R$113,AI$5:AI$104,$AM345)</f>
        <v>7827974.9896159172</v>
      </c>
      <c r="AQ346" s="4">
        <f>求节点(节奏总纲!S$4:S$113,AJ$5:AJ$104,$AM346)-求节点(节奏总纲!S$4:S$113,AJ$5:AJ$104,$AM345)</f>
        <v>19549203.232318878</v>
      </c>
      <c r="AR346" s="4">
        <f>求节点(节奏总纲!T$4:T$113,AK$5:AK$104,$AM346)-求节点(节奏总纲!T$4:T$113,AK$5:AK$104,$AM345)</f>
        <v>39263060.631053925</v>
      </c>
    </row>
    <row r="347" spans="2:44" x14ac:dyDescent="0.15">
      <c r="B347" s="8">
        <v>343</v>
      </c>
      <c r="C347" s="8">
        <f>[1]服务器生态!W364</f>
        <v>41.927359601810025</v>
      </c>
      <c r="D347" s="8">
        <f>[1]服务器生态!X364</f>
        <v>41.340760493023531</v>
      </c>
      <c r="E347" s="8">
        <f>[1]服务器生态!Y364</f>
        <v>3.3746582969565235</v>
      </c>
      <c r="F347" s="8">
        <f>[1]服务器生态!Z364</f>
        <v>0.60037555790905273</v>
      </c>
      <c r="G347" s="8">
        <f>[1]服务器生态!AA364</f>
        <v>0.17371480158254693</v>
      </c>
      <c r="H347" s="8">
        <f>[1]服务器生态!AC364</f>
        <v>0.47962550249999997</v>
      </c>
      <c r="I347" s="8">
        <f>[1]服务器生态!AD364</f>
        <v>0.47291513735919999</v>
      </c>
      <c r="J347" s="8">
        <f>[1]服务器生态!AE364</f>
        <v>3.8604200140800002E-2</v>
      </c>
      <c r="K347" s="8">
        <f>[1]服务器生态!AF364</f>
        <v>6.8679600000000019E-3</v>
      </c>
      <c r="L347" s="8">
        <f>[1]服务器生态!AG364</f>
        <v>1.9871999999999997E-3</v>
      </c>
      <c r="M347" s="8">
        <f>[2]基础信息!$M346</f>
        <v>100</v>
      </c>
      <c r="N347" s="8">
        <f>[1]服务器生态!$P345</f>
        <v>1</v>
      </c>
      <c r="X347" s="8">
        <v>343</v>
      </c>
      <c r="Y347" s="4">
        <f>求节点(节奏总纲!P$4:P$113,R$5:R$104,$X347)-求节点(节奏总纲!P$4:P$113,R$5:R$104,$X346)</f>
        <v>22963358.926240921</v>
      </c>
      <c r="Z347" s="4">
        <f>求节点(节奏总纲!Q$4:Q$113,S$5:S$104,$X347)-求节点(节奏总纲!Q$4:Q$113,S$5:S$104,$X346)</f>
        <v>24879823.894775391</v>
      </c>
      <c r="AA347" s="4">
        <f>求节点(节奏总纲!R$4:R$113,T$5:T$104,$X347)-求节点(节奏总纲!R$4:R$113,T$5:T$104,$X346)</f>
        <v>28594081.618257523</v>
      </c>
      <c r="AB347" s="4">
        <f>求节点(节奏总纲!S$4:S$113,U$5:U$104,$X347)-求节点(节奏总纲!S$4:S$113,U$5:U$104,$X346)</f>
        <v>64778356.799999237</v>
      </c>
      <c r="AC347" s="4">
        <f>求节点(节奏总纲!T$4:T$113,V$5:V$104,$X347)-求节点(节奏总纲!T$4:T$113,V$5:V$104,$X346)</f>
        <v>121043160</v>
      </c>
      <c r="AM347" s="8">
        <v>343</v>
      </c>
      <c r="AN347" s="4">
        <f>求节点(节奏总纲!P$4:P$113,AG$5:AG$104,$AM347)-求节点(节奏总纲!P$4:P$113,AG$5:AG$104,$AM346)</f>
        <v>5398883.1067581177</v>
      </c>
      <c r="AO347" s="4">
        <f>求节点(节奏总纲!Q$4:Q$113,AH$5:AH$104,$AM347)-求节点(节奏总纲!Q$4:Q$113,AH$5:AH$104,$AM346)</f>
        <v>6173454.3222978115</v>
      </c>
      <c r="AP347" s="4">
        <f>求节点(节奏总纲!R$4:R$113,AI$5:AI$104,$AM347)-求节点(节奏总纲!R$4:R$113,AI$5:AI$104,$AM346)</f>
        <v>7827974.9896156788</v>
      </c>
      <c r="AQ347" s="4">
        <f>求节点(节奏总纲!S$4:S$113,AJ$5:AJ$104,$AM347)-求节点(节奏总纲!S$4:S$113,AJ$5:AJ$104,$AM346)</f>
        <v>19549203.232319355</v>
      </c>
      <c r="AR347" s="4">
        <f>求节点(节奏总纲!T$4:T$113,AK$5:AK$104,$AM347)-求节点(节奏总纲!T$4:T$113,AK$5:AK$104,$AM346)</f>
        <v>39263060.631054878</v>
      </c>
    </row>
    <row r="348" spans="2:44" x14ac:dyDescent="0.15">
      <c r="B348" s="8">
        <v>344</v>
      </c>
      <c r="C348" s="8">
        <f>[1]服务器生态!W365</f>
        <v>41.662714410455045</v>
      </c>
      <c r="D348" s="8">
        <f>[1]服务器生态!X365</f>
        <v>41.079817911011659</v>
      </c>
      <c r="E348" s="8">
        <f>[1]服务器生态!Y365</f>
        <v>3.3533574781299267</v>
      </c>
      <c r="F348" s="8">
        <f>[1]服务器生态!Z365</f>
        <v>0.59658599171846349</v>
      </c>
      <c r="G348" s="8">
        <f>[1]服务器生态!AA365</f>
        <v>0.17261831500808542</v>
      </c>
      <c r="H348" s="8">
        <f>[1]服务器生态!AC365</f>
        <v>0.47962550249999997</v>
      </c>
      <c r="I348" s="8">
        <f>[1]服务器生态!AD365</f>
        <v>0.47291513735919999</v>
      </c>
      <c r="J348" s="8">
        <f>[1]服务器生态!AE365</f>
        <v>3.8604200140800002E-2</v>
      </c>
      <c r="K348" s="8">
        <f>[1]服务器生态!AF365</f>
        <v>6.8679600000000019E-3</v>
      </c>
      <c r="L348" s="8">
        <f>[1]服务器生态!AG365</f>
        <v>1.9871999999999997E-3</v>
      </c>
      <c r="M348" s="8">
        <f>[2]基础信息!$M347</f>
        <v>100</v>
      </c>
      <c r="N348" s="8">
        <f>[1]服务器生态!$P346</f>
        <v>1</v>
      </c>
      <c r="X348" s="8">
        <v>344</v>
      </c>
      <c r="Y348" s="4">
        <f>求节点(节奏总纲!P$4:P$113,R$5:R$104,$X348)-求节点(节奏总纲!P$4:P$113,R$5:R$104,$X347)</f>
        <v>22963358.926240921</v>
      </c>
      <c r="Z348" s="4">
        <f>求节点(节奏总纲!Q$4:Q$113,S$5:S$104,$X348)-求节点(节奏总纲!Q$4:Q$113,S$5:S$104,$X347)</f>
        <v>24879823.894776344</v>
      </c>
      <c r="AA348" s="4">
        <f>求节点(节奏总纲!R$4:R$113,T$5:T$104,$X348)-求节点(节奏总纲!R$4:R$113,T$5:T$104,$X347)</f>
        <v>28594081.618257523</v>
      </c>
      <c r="AB348" s="4">
        <f>求节点(节奏总纲!S$4:S$113,U$5:U$104,$X348)-求节点(节奏总纲!S$4:S$113,U$5:U$104,$X347)</f>
        <v>64778356.799999237</v>
      </c>
      <c r="AC348" s="4">
        <f>求节点(节奏总纲!T$4:T$113,V$5:V$104,$X348)-求节点(节奏总纲!T$4:T$113,V$5:V$104,$X347)</f>
        <v>121043160</v>
      </c>
      <c r="AM348" s="8">
        <v>344</v>
      </c>
      <c r="AN348" s="4">
        <f>求节点(节奏总纲!P$4:P$113,AG$5:AG$104,$AM348)-求节点(节奏总纲!P$4:P$113,AG$5:AG$104,$AM347)</f>
        <v>5398883.1067583561</v>
      </c>
      <c r="AO348" s="4">
        <f>求节点(节奏总纲!Q$4:Q$113,AH$5:AH$104,$AM348)-求节点(节奏总纲!Q$4:Q$113,AH$5:AH$104,$AM347)</f>
        <v>6173454.3222978115</v>
      </c>
      <c r="AP348" s="4">
        <f>求节点(节奏总纲!R$4:R$113,AI$5:AI$104,$AM348)-求节点(节奏总纲!R$4:R$113,AI$5:AI$104,$AM347)</f>
        <v>7827974.9896159172</v>
      </c>
      <c r="AQ348" s="4">
        <f>求节点(节奏总纲!S$4:S$113,AJ$5:AJ$104,$AM348)-求节点(节奏总纲!S$4:S$113,AJ$5:AJ$104,$AM347)</f>
        <v>19549203.232318878</v>
      </c>
      <c r="AR348" s="4">
        <f>求节点(节奏总纲!T$4:T$113,AK$5:AK$104,$AM348)-求节点(节奏总纲!T$4:T$113,AK$5:AK$104,$AM347)</f>
        <v>39263060.631054878</v>
      </c>
    </row>
    <row r="349" spans="2:44" x14ac:dyDescent="0.15">
      <c r="B349" s="8">
        <v>345</v>
      </c>
      <c r="C349" s="8">
        <f>[1]服务器生态!W366</f>
        <v>41.398069219100073</v>
      </c>
      <c r="D349" s="8">
        <f>[1]服务器生态!X366</f>
        <v>40.818875328999795</v>
      </c>
      <c r="E349" s="8">
        <f>[1]服务器生态!Y366</f>
        <v>3.3320566593033307</v>
      </c>
      <c r="F349" s="8">
        <f>[1]服务器生态!Z366</f>
        <v>0.59279642552787448</v>
      </c>
      <c r="G349" s="8">
        <f>[1]服务器生态!AA366</f>
        <v>0.1715218284336239</v>
      </c>
      <c r="H349" s="8">
        <f>[1]服务器生态!AC366</f>
        <v>0.47962550249999997</v>
      </c>
      <c r="I349" s="8">
        <f>[1]服务器生态!AD366</f>
        <v>0.47291513735919999</v>
      </c>
      <c r="J349" s="8">
        <f>[1]服务器生态!AE366</f>
        <v>3.8604200140800002E-2</v>
      </c>
      <c r="K349" s="8">
        <f>[1]服务器生态!AF366</f>
        <v>6.8679600000000019E-3</v>
      </c>
      <c r="L349" s="8">
        <f>[1]服务器生态!AG366</f>
        <v>1.9871999999999997E-3</v>
      </c>
      <c r="M349" s="8">
        <f>[2]基础信息!$M348</f>
        <v>100</v>
      </c>
      <c r="N349" s="8">
        <f>[1]服务器生态!$P347</f>
        <v>1</v>
      </c>
      <c r="X349" s="8">
        <v>345</v>
      </c>
      <c r="Y349" s="4">
        <f>求节点(节奏总纲!P$4:P$113,R$5:R$104,$X349)-求节点(节奏总纲!P$4:P$113,R$5:R$104,$X348)</f>
        <v>22963358.926240921</v>
      </c>
      <c r="Z349" s="4">
        <f>求节点(节奏总纲!Q$4:Q$113,S$5:S$104,$X349)-求节点(节奏总纲!Q$4:Q$113,S$5:S$104,$X348)</f>
        <v>24879823.894775391</v>
      </c>
      <c r="AA349" s="4">
        <f>求节点(节奏总纲!R$4:R$113,T$5:T$104,$X349)-求节点(节奏总纲!R$4:R$113,T$5:T$104,$X348)</f>
        <v>28594081.618257523</v>
      </c>
      <c r="AB349" s="4">
        <f>求节点(节奏总纲!S$4:S$113,U$5:U$104,$X349)-求节点(节奏总纲!S$4:S$113,U$5:U$104,$X348)</f>
        <v>64778356.800001144</v>
      </c>
      <c r="AC349" s="4">
        <f>求节点(节奏总纲!T$4:T$113,V$5:V$104,$X349)-求节点(节奏总纲!T$4:T$113,V$5:V$104,$X348)</f>
        <v>121043160</v>
      </c>
      <c r="AM349" s="8">
        <v>345</v>
      </c>
      <c r="AN349" s="4">
        <f>求节点(节奏总纲!P$4:P$113,AG$5:AG$104,$AM349)-求节点(节奏总纲!P$4:P$113,AG$5:AG$104,$AM348)</f>
        <v>5398883.1067583561</v>
      </c>
      <c r="AO349" s="4">
        <f>求节点(节奏总纲!Q$4:Q$113,AH$5:AH$104,$AM349)-求节点(节奏总纲!Q$4:Q$113,AH$5:AH$104,$AM348)</f>
        <v>6173454.3222978115</v>
      </c>
      <c r="AP349" s="4">
        <f>求节点(节奏总纲!R$4:R$113,AI$5:AI$104,$AM349)-求节点(节奏总纲!R$4:R$113,AI$5:AI$104,$AM348)</f>
        <v>7827974.9896159172</v>
      </c>
      <c r="AQ349" s="4">
        <f>求节点(节奏总纲!S$4:S$113,AJ$5:AJ$104,$AM349)-求节点(节奏总纲!S$4:S$113,AJ$5:AJ$104,$AM348)</f>
        <v>19549203.232319355</v>
      </c>
      <c r="AR349" s="4">
        <f>求节点(节奏总纲!T$4:T$113,AK$5:AK$104,$AM349)-求节点(节奏总纲!T$4:T$113,AK$5:AK$104,$AM348)</f>
        <v>39263060.631053925</v>
      </c>
    </row>
    <row r="350" spans="2:44" x14ac:dyDescent="0.15">
      <c r="B350" s="8">
        <v>346</v>
      </c>
      <c r="C350" s="8">
        <f>[1]服务器生态!W367</f>
        <v>41.133424027745093</v>
      </c>
      <c r="D350" s="8">
        <f>[1]服务器生态!X367</f>
        <v>40.557932746987923</v>
      </c>
      <c r="E350" s="8">
        <f>[1]服务器生态!Y367</f>
        <v>3.3107558404767339</v>
      </c>
      <c r="F350" s="8">
        <f>[1]服务器生态!Z367</f>
        <v>0.58900685933728525</v>
      </c>
      <c r="G350" s="8">
        <f>[1]服务器生态!AA367</f>
        <v>0.17042534185916239</v>
      </c>
      <c r="H350" s="8">
        <f>[1]服务器生态!AC367</f>
        <v>0.47962550249999997</v>
      </c>
      <c r="I350" s="8">
        <f>[1]服务器生态!AD367</f>
        <v>0.47291513735919999</v>
      </c>
      <c r="J350" s="8">
        <f>[1]服务器生态!AE367</f>
        <v>3.8604200140800002E-2</v>
      </c>
      <c r="K350" s="8">
        <f>[1]服务器生态!AF367</f>
        <v>6.8679600000000019E-3</v>
      </c>
      <c r="L350" s="8">
        <f>[1]服务器生态!AG367</f>
        <v>1.9871999999999997E-3</v>
      </c>
      <c r="M350" s="8">
        <f>[2]基础信息!$M349</f>
        <v>100</v>
      </c>
      <c r="N350" s="8">
        <f>[1]服务器生态!$P348</f>
        <v>1</v>
      </c>
      <c r="X350" s="8">
        <v>346</v>
      </c>
      <c r="Y350" s="4">
        <f>求节点(节奏总纲!P$4:P$113,R$5:R$104,$X350)-求节点(节奏总纲!P$4:P$113,R$5:R$104,$X349)</f>
        <v>22963358.926240921</v>
      </c>
      <c r="Z350" s="4">
        <f>求节点(节奏总纲!Q$4:Q$113,S$5:S$104,$X350)-求节点(节奏总纲!Q$4:Q$113,S$5:S$104,$X349)</f>
        <v>24879823.894775391</v>
      </c>
      <c r="AA350" s="4">
        <f>求节点(节奏总纲!R$4:R$113,T$5:T$104,$X350)-求节点(节奏总纲!R$4:R$113,T$5:T$104,$X349)</f>
        <v>28594081.618257523</v>
      </c>
      <c r="AB350" s="4">
        <f>求节点(节奏总纲!S$4:S$113,U$5:U$104,$X350)-求节点(节奏总纲!S$4:S$113,U$5:U$104,$X349)</f>
        <v>64778356.799999237</v>
      </c>
      <c r="AC350" s="4">
        <f>求节点(节奏总纲!T$4:T$113,V$5:V$104,$X350)-求节点(节奏总纲!T$4:T$113,V$5:V$104,$X349)</f>
        <v>121043160</v>
      </c>
      <c r="AM350" s="8">
        <v>346</v>
      </c>
      <c r="AN350" s="4">
        <f>求节点(节奏总纲!P$4:P$113,AG$5:AG$104,$AM350)-求节点(节奏总纲!P$4:P$113,AG$5:AG$104,$AM349)</f>
        <v>5398883.1067581177</v>
      </c>
      <c r="AO350" s="4">
        <f>求节点(节奏总纲!Q$4:Q$113,AH$5:AH$104,$AM350)-求节点(节奏总纲!Q$4:Q$113,AH$5:AH$104,$AM349)</f>
        <v>6173454.3222980499</v>
      </c>
      <c r="AP350" s="4">
        <f>求节点(节奏总纲!R$4:R$113,AI$5:AI$104,$AM350)-求节点(节奏总纲!R$4:R$113,AI$5:AI$104,$AM349)</f>
        <v>7827974.9896159172</v>
      </c>
      <c r="AQ350" s="4">
        <f>求节点(节奏总纲!S$4:S$113,AJ$5:AJ$104,$AM350)-求节点(节奏总纲!S$4:S$113,AJ$5:AJ$104,$AM349)</f>
        <v>19549203.232318878</v>
      </c>
      <c r="AR350" s="4">
        <f>求节点(节奏总纲!T$4:T$113,AK$5:AK$104,$AM350)-求节点(节奏总纲!T$4:T$113,AK$5:AK$104,$AM349)</f>
        <v>39263060.631054878</v>
      </c>
    </row>
    <row r="351" spans="2:44" x14ac:dyDescent="0.15">
      <c r="B351" s="8">
        <v>347</v>
      </c>
      <c r="C351" s="8">
        <f>[1]服务器生态!W368</f>
        <v>40.868778836390113</v>
      </c>
      <c r="D351" s="8">
        <f>[1]服务器生态!X368</f>
        <v>40.296990164976052</v>
      </c>
      <c r="E351" s="8">
        <f>[1]服务器生态!Y368</f>
        <v>3.289455021650137</v>
      </c>
      <c r="F351" s="8">
        <f>[1]服务器生态!Z368</f>
        <v>0.58521729314669613</v>
      </c>
      <c r="G351" s="8">
        <f>[1]服务器生态!AA368</f>
        <v>0.16932885528470085</v>
      </c>
      <c r="H351" s="8">
        <f>[1]服务器生态!AC368</f>
        <v>0.47962550249999997</v>
      </c>
      <c r="I351" s="8">
        <f>[1]服务器生态!AD368</f>
        <v>0.47291513735919999</v>
      </c>
      <c r="J351" s="8">
        <f>[1]服务器生态!AE368</f>
        <v>3.8604200140800002E-2</v>
      </c>
      <c r="K351" s="8">
        <f>[1]服务器生态!AF368</f>
        <v>6.8679600000000019E-3</v>
      </c>
      <c r="L351" s="8">
        <f>[1]服务器生态!AG368</f>
        <v>1.9871999999999997E-3</v>
      </c>
      <c r="M351" s="8">
        <f>[2]基础信息!$M350</f>
        <v>100</v>
      </c>
      <c r="N351" s="8">
        <f>[1]服务器生态!$P349</f>
        <v>1</v>
      </c>
      <c r="X351" s="8">
        <v>347</v>
      </c>
      <c r="Y351" s="4">
        <f>求节点(节奏总纲!P$4:P$113,R$5:R$104,$X351)-求节点(节奏总纲!P$4:P$113,R$5:R$104,$X350)</f>
        <v>22963358.926240921</v>
      </c>
      <c r="Z351" s="4">
        <f>求节点(节奏总纲!Q$4:Q$113,S$5:S$104,$X351)-求节点(节奏总纲!Q$4:Q$113,S$5:S$104,$X350)</f>
        <v>24879823.894775391</v>
      </c>
      <c r="AA351" s="4">
        <f>求节点(节奏总纲!R$4:R$113,T$5:T$104,$X351)-求节点(节奏总纲!R$4:R$113,T$5:T$104,$X350)</f>
        <v>28594081.618257523</v>
      </c>
      <c r="AB351" s="4">
        <f>求节点(节奏总纲!S$4:S$113,U$5:U$104,$X351)-求节点(节奏总纲!S$4:S$113,U$5:U$104,$X350)</f>
        <v>64778356.799999237</v>
      </c>
      <c r="AC351" s="4">
        <f>求节点(节奏总纲!T$4:T$113,V$5:V$104,$X351)-求节点(节奏总纲!T$4:T$113,V$5:V$104,$X350)</f>
        <v>121043160</v>
      </c>
      <c r="AM351" s="8">
        <v>347</v>
      </c>
      <c r="AN351" s="4">
        <f>求节点(节奏总纲!P$4:P$113,AG$5:AG$104,$AM351)-求节点(节奏总纲!P$4:P$113,AG$5:AG$104,$AM350)</f>
        <v>5398883.1067583561</v>
      </c>
      <c r="AO351" s="4">
        <f>求节点(节奏总纲!Q$4:Q$113,AH$5:AH$104,$AM351)-求节点(节奏总纲!Q$4:Q$113,AH$5:AH$104,$AM350)</f>
        <v>6173454.3222978115</v>
      </c>
      <c r="AP351" s="4">
        <f>求节点(节奏总纲!R$4:R$113,AI$5:AI$104,$AM351)-求节点(节奏总纲!R$4:R$113,AI$5:AI$104,$AM350)</f>
        <v>7827974.9896156788</v>
      </c>
      <c r="AQ351" s="4">
        <f>求节点(节奏总纲!S$4:S$113,AJ$5:AJ$104,$AM351)-求节点(节奏总纲!S$4:S$113,AJ$5:AJ$104,$AM350)</f>
        <v>19549203.232318878</v>
      </c>
      <c r="AR351" s="4">
        <f>求节点(节奏总纲!T$4:T$113,AK$5:AK$104,$AM351)-求节点(节奏总纲!T$4:T$113,AK$5:AK$104,$AM350)</f>
        <v>39263060.631053925</v>
      </c>
    </row>
    <row r="352" spans="2:44" x14ac:dyDescent="0.15">
      <c r="B352" s="8">
        <v>348</v>
      </c>
      <c r="C352" s="8">
        <f>[1]服务器生态!W369</f>
        <v>40.604133645035141</v>
      </c>
      <c r="D352" s="8">
        <f>[1]服务器生态!X369</f>
        <v>40.036047582964187</v>
      </c>
      <c r="E352" s="8">
        <f>[1]服务器生态!Y369</f>
        <v>3.2681542028235411</v>
      </c>
      <c r="F352" s="8">
        <f>[1]服务器生态!Z369</f>
        <v>0.581427726956107</v>
      </c>
      <c r="G352" s="8">
        <f>[1]服务器生态!AA369</f>
        <v>0.16823236871023936</v>
      </c>
      <c r="H352" s="8">
        <f>[1]服务器生态!AC369</f>
        <v>0.47962550249999997</v>
      </c>
      <c r="I352" s="8">
        <f>[1]服务器生态!AD369</f>
        <v>0.47291513735919999</v>
      </c>
      <c r="J352" s="8">
        <f>[1]服务器生态!AE369</f>
        <v>3.8604200140800002E-2</v>
      </c>
      <c r="K352" s="8">
        <f>[1]服务器生态!AF369</f>
        <v>6.8679600000000019E-3</v>
      </c>
      <c r="L352" s="8">
        <f>[1]服务器生态!AG369</f>
        <v>1.9871999999999997E-3</v>
      </c>
      <c r="M352" s="8">
        <f>[2]基础信息!$M351</f>
        <v>100</v>
      </c>
      <c r="N352" s="8">
        <f>[1]服务器生态!$P350</f>
        <v>1</v>
      </c>
      <c r="X352" s="8">
        <v>348</v>
      </c>
      <c r="Y352" s="4">
        <f>求节点(节奏总纲!P$4:P$113,R$5:R$104,$X352)-求节点(节奏总纲!P$4:P$113,R$5:R$104,$X351)</f>
        <v>22963358.926240921</v>
      </c>
      <c r="Z352" s="4">
        <f>求节点(节奏总纲!Q$4:Q$113,S$5:S$104,$X352)-求节点(节奏总纲!Q$4:Q$113,S$5:S$104,$X351)</f>
        <v>24879823.894775391</v>
      </c>
      <c r="AA352" s="4">
        <f>求节点(节奏总纲!R$4:R$113,T$5:T$104,$X352)-求节点(节奏总纲!R$4:R$113,T$5:T$104,$X351)</f>
        <v>28594081.618257523</v>
      </c>
      <c r="AB352" s="4">
        <f>求节点(节奏总纲!S$4:S$113,U$5:U$104,$X352)-求节点(节奏总纲!S$4:S$113,U$5:U$104,$X351)</f>
        <v>64778356.800001144</v>
      </c>
      <c r="AC352" s="4">
        <f>求节点(节奏总纲!T$4:T$113,V$5:V$104,$X352)-求节点(节奏总纲!T$4:T$113,V$5:V$104,$X351)</f>
        <v>121043160</v>
      </c>
      <c r="AM352" s="8">
        <v>348</v>
      </c>
      <c r="AN352" s="4">
        <f>求节点(节奏总纲!P$4:P$113,AG$5:AG$104,$AM352)-求节点(节奏总纲!P$4:P$113,AG$5:AG$104,$AM351)</f>
        <v>5398883.1067583561</v>
      </c>
      <c r="AO352" s="4">
        <f>求节点(节奏总纲!Q$4:Q$113,AH$5:AH$104,$AM352)-求节点(节奏总纲!Q$4:Q$113,AH$5:AH$104,$AM351)</f>
        <v>6173454.3222978115</v>
      </c>
      <c r="AP352" s="4">
        <f>求节点(节奏总纲!R$4:R$113,AI$5:AI$104,$AM352)-求节点(节奏总纲!R$4:R$113,AI$5:AI$104,$AM351)</f>
        <v>7827974.9896159172</v>
      </c>
      <c r="AQ352" s="4">
        <f>求节点(节奏总纲!S$4:S$113,AJ$5:AJ$104,$AM352)-求节点(节奏总纲!S$4:S$113,AJ$5:AJ$104,$AM351)</f>
        <v>19549203.232319355</v>
      </c>
      <c r="AR352" s="4">
        <f>求节点(节奏总纲!T$4:T$113,AK$5:AK$104,$AM352)-求节点(节奏总纲!T$4:T$113,AK$5:AK$104,$AM351)</f>
        <v>39263060.631054878</v>
      </c>
    </row>
    <row r="353" spans="2:44" x14ac:dyDescent="0.15">
      <c r="B353" s="8">
        <v>349</v>
      </c>
      <c r="C353" s="8">
        <f>[1]服务器生态!W370</f>
        <v>40.339488453680161</v>
      </c>
      <c r="D353" s="8">
        <f>[1]服务器生态!X370</f>
        <v>39.775105000952315</v>
      </c>
      <c r="E353" s="8">
        <f>[1]服务器生态!Y370</f>
        <v>3.2468533839969442</v>
      </c>
      <c r="F353" s="8">
        <f>[1]服务器生态!Z370</f>
        <v>0.57763816076551788</v>
      </c>
      <c r="G353" s="8">
        <f>[1]服务器生态!AA370</f>
        <v>0.16713588213577782</v>
      </c>
      <c r="H353" s="8">
        <f>[1]服务器生态!AC370</f>
        <v>0.47962550249999997</v>
      </c>
      <c r="I353" s="8">
        <f>[1]服务器生态!AD370</f>
        <v>0.47291513735919999</v>
      </c>
      <c r="J353" s="8">
        <f>[1]服务器生态!AE370</f>
        <v>3.8604200140800002E-2</v>
      </c>
      <c r="K353" s="8">
        <f>[1]服务器生态!AF370</f>
        <v>6.8679600000000019E-3</v>
      </c>
      <c r="L353" s="8">
        <f>[1]服务器生态!AG370</f>
        <v>1.9871999999999997E-3</v>
      </c>
      <c r="M353" s="8">
        <f>[2]基础信息!$M352</f>
        <v>100</v>
      </c>
      <c r="N353" s="8">
        <f>[1]服务器生态!$P351</f>
        <v>1</v>
      </c>
      <c r="X353" s="8">
        <v>349</v>
      </c>
      <c r="Y353" s="4">
        <f>求节点(节奏总纲!P$4:P$113,R$5:R$104,$X353)-求节点(节奏总纲!P$4:P$113,R$5:R$104,$X352)</f>
        <v>22963358.926240921</v>
      </c>
      <c r="Z353" s="4">
        <f>求节点(节奏总纲!Q$4:Q$113,S$5:S$104,$X353)-求节点(节奏总纲!Q$4:Q$113,S$5:S$104,$X352)</f>
        <v>24879823.894775391</v>
      </c>
      <c r="AA353" s="4">
        <f>求节点(节奏总纲!R$4:R$113,T$5:T$104,$X353)-求节点(节奏总纲!R$4:R$113,T$5:T$104,$X352)</f>
        <v>28594081.618257523</v>
      </c>
      <c r="AB353" s="4">
        <f>求节点(节奏总纲!S$4:S$113,U$5:U$104,$X353)-求节点(节奏总纲!S$4:S$113,U$5:U$104,$X352)</f>
        <v>64778356.799999237</v>
      </c>
      <c r="AC353" s="4">
        <f>求节点(节奏总纲!T$4:T$113,V$5:V$104,$X353)-求节点(节奏总纲!T$4:T$113,V$5:V$104,$X352)</f>
        <v>121043160</v>
      </c>
      <c r="AM353" s="8">
        <v>349</v>
      </c>
      <c r="AN353" s="4">
        <f>求节点(节奏总纲!P$4:P$113,AG$5:AG$104,$AM353)-求节点(节奏总纲!P$4:P$113,AG$5:AG$104,$AM352)</f>
        <v>5398883.1067581177</v>
      </c>
      <c r="AO353" s="4">
        <f>求节点(节奏总纲!Q$4:Q$113,AH$5:AH$104,$AM353)-求节点(节奏总纲!Q$4:Q$113,AH$5:AH$104,$AM352)</f>
        <v>6173454.3222978115</v>
      </c>
      <c r="AP353" s="4">
        <f>求节点(节奏总纲!R$4:R$113,AI$5:AI$104,$AM353)-求节点(节奏总纲!R$4:R$113,AI$5:AI$104,$AM352)</f>
        <v>7827974.9896159172</v>
      </c>
      <c r="AQ353" s="4">
        <f>求节点(节奏总纲!S$4:S$113,AJ$5:AJ$104,$AM353)-求节点(节奏总纲!S$4:S$113,AJ$5:AJ$104,$AM352)</f>
        <v>19549203.232318878</v>
      </c>
      <c r="AR353" s="4">
        <f>求节点(节奏总纲!T$4:T$113,AK$5:AK$104,$AM353)-求节点(节奏总纲!T$4:T$113,AK$5:AK$104,$AM352)</f>
        <v>39263060.631054878</v>
      </c>
    </row>
    <row r="354" spans="2:44" x14ac:dyDescent="0.15">
      <c r="B354" s="8">
        <v>350</v>
      </c>
      <c r="C354" s="8">
        <f>[1]服务器生态!W371</f>
        <v>40.074843262325182</v>
      </c>
      <c r="D354" s="8">
        <f>[1]服务器生态!X371</f>
        <v>39.514162418940444</v>
      </c>
      <c r="E354" s="8">
        <f>[1]服务器生态!Y371</f>
        <v>3.2255525651703474</v>
      </c>
      <c r="F354" s="8">
        <f>[1]服务器生态!Z371</f>
        <v>0.57384859457492865</v>
      </c>
      <c r="G354" s="8">
        <f>[1]服务器生态!AA371</f>
        <v>0.16603939556131628</v>
      </c>
      <c r="H354" s="8">
        <f>[1]服务器生态!AC371</f>
        <v>0.47962550249999997</v>
      </c>
      <c r="I354" s="8">
        <f>[1]服务器生态!AD371</f>
        <v>0.47291513735919999</v>
      </c>
      <c r="J354" s="8">
        <f>[1]服务器生态!AE371</f>
        <v>3.8604200140800002E-2</v>
      </c>
      <c r="K354" s="8">
        <f>[1]服务器生态!AF371</f>
        <v>6.8679600000000019E-3</v>
      </c>
      <c r="L354" s="8">
        <f>[1]服务器生态!AG371</f>
        <v>1.9871999999999997E-3</v>
      </c>
      <c r="M354" s="8">
        <f>[2]基础信息!$M353</f>
        <v>100</v>
      </c>
      <c r="N354" s="8">
        <f>[1]服务器生态!$P352</f>
        <v>1</v>
      </c>
      <c r="X354" s="8">
        <v>350</v>
      </c>
      <c r="Y354" s="4">
        <f>求节点(节奏总纲!P$4:P$113,R$5:R$104,$X354)-求节点(节奏总纲!P$4:P$113,R$5:R$104,$X353)</f>
        <v>22963358.926240921</v>
      </c>
      <c r="Z354" s="4">
        <f>求节点(节奏总纲!Q$4:Q$113,S$5:S$104,$X354)-求节点(节奏总纲!Q$4:Q$113,S$5:S$104,$X353)</f>
        <v>24879823.894775391</v>
      </c>
      <c r="AA354" s="4">
        <f>求节点(节奏总纲!R$4:R$113,T$5:T$104,$X354)-求节点(节奏总纲!R$4:R$113,T$5:T$104,$X353)</f>
        <v>28594081.618257523</v>
      </c>
      <c r="AB354" s="4">
        <f>求节点(节奏总纲!S$4:S$113,U$5:U$104,$X354)-求节点(节奏总纲!S$4:S$113,U$5:U$104,$X353)</f>
        <v>64778356.800001144</v>
      </c>
      <c r="AC354" s="4">
        <f>求节点(节奏总纲!T$4:T$113,V$5:V$104,$X354)-求节点(节奏总纲!T$4:T$113,V$5:V$104,$X353)</f>
        <v>121043160</v>
      </c>
      <c r="AM354" s="8">
        <v>350</v>
      </c>
      <c r="AN354" s="4">
        <f>求节点(节奏总纲!P$4:P$113,AG$5:AG$104,$AM354)-求节点(节奏总纲!P$4:P$113,AG$5:AG$104,$AM353)</f>
        <v>5398883.1067583561</v>
      </c>
      <c r="AO354" s="4">
        <f>求节点(节奏总纲!Q$4:Q$113,AH$5:AH$104,$AM354)-求节点(节奏总纲!Q$4:Q$113,AH$5:AH$104,$AM353)</f>
        <v>6173454.3222978115</v>
      </c>
      <c r="AP354" s="4">
        <f>求节点(节奏总纲!R$4:R$113,AI$5:AI$104,$AM354)-求节点(节奏总纲!R$4:R$113,AI$5:AI$104,$AM353)</f>
        <v>7827974.9896156788</v>
      </c>
      <c r="AQ354" s="4">
        <f>求节点(节奏总纲!S$4:S$113,AJ$5:AJ$104,$AM354)-求节点(节奏总纲!S$4:S$113,AJ$5:AJ$104,$AM353)</f>
        <v>19549203.232319355</v>
      </c>
      <c r="AR354" s="4">
        <f>求节点(节奏总纲!T$4:T$113,AK$5:AK$104,$AM354)-求节点(节奏总纲!T$4:T$113,AK$5:AK$104,$AM353)</f>
        <v>39263060.631053925</v>
      </c>
    </row>
    <row r="355" spans="2:44" x14ac:dyDescent="0.15">
      <c r="B355" s="8">
        <v>351</v>
      </c>
      <c r="C355" s="8">
        <f>[1]服务器生态!W372</f>
        <v>39.810198070970202</v>
      </c>
      <c r="D355" s="8">
        <f>[1]服务器生态!X372</f>
        <v>39.253219836928572</v>
      </c>
      <c r="E355" s="8">
        <f>[1]服务器生态!Y372</f>
        <v>3.2042517463437505</v>
      </c>
      <c r="F355" s="8">
        <f>[1]服务器生态!Z372</f>
        <v>0.57005902838433953</v>
      </c>
      <c r="G355" s="8">
        <f>[1]服务器生态!AA372</f>
        <v>0.16494290898685476</v>
      </c>
      <c r="H355" s="8">
        <f>[1]服务器生态!AC372</f>
        <v>0.47962550249999997</v>
      </c>
      <c r="I355" s="8">
        <f>[1]服务器生态!AD372</f>
        <v>0.47291513735919999</v>
      </c>
      <c r="J355" s="8">
        <f>[1]服务器生态!AE372</f>
        <v>3.8604200140800002E-2</v>
      </c>
      <c r="K355" s="8">
        <f>[1]服务器生态!AF372</f>
        <v>6.8679600000000019E-3</v>
      </c>
      <c r="L355" s="8">
        <f>[1]服务器生态!AG372</f>
        <v>1.9871999999999997E-3</v>
      </c>
      <c r="M355" s="8">
        <f>[2]基础信息!$M354</f>
        <v>100</v>
      </c>
      <c r="N355" s="8">
        <f>[1]服务器生态!$P353</f>
        <v>1</v>
      </c>
      <c r="X355" s="8">
        <v>351</v>
      </c>
      <c r="Y355" s="4">
        <f>求节点(节奏总纲!P$4:P$113,R$5:R$104,$X355)-求节点(节奏总纲!P$4:P$113,R$5:R$104,$X354)</f>
        <v>22963358.926240921</v>
      </c>
      <c r="Z355" s="4">
        <f>求节点(节奏总纲!Q$4:Q$113,S$5:S$104,$X355)-求节点(节奏总纲!Q$4:Q$113,S$5:S$104,$X354)</f>
        <v>24879823.894775391</v>
      </c>
      <c r="AA355" s="4">
        <f>求节点(节奏总纲!R$4:R$113,T$5:T$104,$X355)-求节点(节奏总纲!R$4:R$113,T$5:T$104,$X354)</f>
        <v>28594081.618257523</v>
      </c>
      <c r="AB355" s="4">
        <f>求节点(节奏总纲!S$4:S$113,U$5:U$104,$X355)-求节点(节奏总纲!S$4:S$113,U$5:U$104,$X354)</f>
        <v>64778356.799999237</v>
      </c>
      <c r="AC355" s="4">
        <f>求节点(节奏总纲!T$4:T$113,V$5:V$104,$X355)-求节点(节奏总纲!T$4:T$113,V$5:V$104,$X354)</f>
        <v>121043160</v>
      </c>
      <c r="AM355" s="8">
        <v>351</v>
      </c>
      <c r="AN355" s="4">
        <f>求节点(节奏总纲!P$4:P$113,AG$5:AG$104,$AM355)-求节点(节奏总纲!P$4:P$113,AG$5:AG$104,$AM354)</f>
        <v>5398883.1067581177</v>
      </c>
      <c r="AO355" s="4">
        <f>求节点(节奏总纲!Q$4:Q$113,AH$5:AH$104,$AM355)-求节点(节奏总纲!Q$4:Q$113,AH$5:AH$104,$AM354)</f>
        <v>6173454.3222978115</v>
      </c>
      <c r="AP355" s="4">
        <f>求节点(节奏总纲!R$4:R$113,AI$5:AI$104,$AM355)-求节点(节奏总纲!R$4:R$113,AI$5:AI$104,$AM354)</f>
        <v>7827974.9896159172</v>
      </c>
      <c r="AQ355" s="4">
        <f>求节点(节奏总纲!S$4:S$113,AJ$5:AJ$104,$AM355)-求节点(节奏总纲!S$4:S$113,AJ$5:AJ$104,$AM354)</f>
        <v>19549203.232318878</v>
      </c>
      <c r="AR355" s="4">
        <f>求节点(节奏总纲!T$4:T$113,AK$5:AK$104,$AM355)-求节点(节奏总纲!T$4:T$113,AK$5:AK$104,$AM354)</f>
        <v>39263060.631054878</v>
      </c>
    </row>
    <row r="356" spans="2:44" x14ac:dyDescent="0.15">
      <c r="B356" s="8">
        <v>352</v>
      </c>
      <c r="C356" s="8">
        <f>[1]服务器生态!W373</f>
        <v>39.545552879615222</v>
      </c>
      <c r="D356" s="8">
        <f>[1]服务器生态!X373</f>
        <v>38.992277254916694</v>
      </c>
      <c r="E356" s="8">
        <f>[1]服务器生态!Y373</f>
        <v>3.1829509275171537</v>
      </c>
      <c r="F356" s="8">
        <f>[1]服务器生态!Z373</f>
        <v>0.56626946219375029</v>
      </c>
      <c r="G356" s="8">
        <f>[1]服务器生态!AA373</f>
        <v>0.16384642241239322</v>
      </c>
      <c r="H356" s="8">
        <f>[1]服务器生态!AC373</f>
        <v>0.47962550249999997</v>
      </c>
      <c r="I356" s="8">
        <f>[1]服务器生态!AD373</f>
        <v>0.47291513735919999</v>
      </c>
      <c r="J356" s="8">
        <f>[1]服务器生态!AE373</f>
        <v>3.8604200140800002E-2</v>
      </c>
      <c r="K356" s="8">
        <f>[1]服务器生态!AF373</f>
        <v>6.8679600000000019E-3</v>
      </c>
      <c r="L356" s="8">
        <f>[1]服务器生态!AG373</f>
        <v>1.9871999999999997E-3</v>
      </c>
      <c r="M356" s="8">
        <f>[2]基础信息!$M355</f>
        <v>100</v>
      </c>
      <c r="N356" s="8">
        <f>[1]服务器生态!$P354</f>
        <v>1</v>
      </c>
      <c r="X356" s="8">
        <v>352</v>
      </c>
      <c r="Y356" s="4">
        <f>求节点(节奏总纲!P$4:P$113,R$5:R$104,$X356)-求节点(节奏总纲!P$4:P$113,R$5:R$104,$X355)</f>
        <v>22963358.926240921</v>
      </c>
      <c r="Z356" s="4">
        <f>求节点(节奏总纲!Q$4:Q$113,S$5:S$104,$X356)-求节点(节奏总纲!Q$4:Q$113,S$5:S$104,$X355)</f>
        <v>24879823.894775391</v>
      </c>
      <c r="AA356" s="4">
        <f>求节点(节奏总纲!R$4:R$113,T$5:T$104,$X356)-求节点(节奏总纲!R$4:R$113,T$5:T$104,$X355)</f>
        <v>28594081.618257523</v>
      </c>
      <c r="AB356" s="4">
        <f>求节点(节奏总纲!S$4:S$113,U$5:U$104,$X356)-求节点(节奏总纲!S$4:S$113,U$5:U$104,$X355)</f>
        <v>64778356.799999237</v>
      </c>
      <c r="AC356" s="4">
        <f>求节点(节奏总纲!T$4:T$113,V$5:V$104,$X356)-求节点(节奏总纲!T$4:T$113,V$5:V$104,$X355)</f>
        <v>121043160</v>
      </c>
      <c r="AM356" s="8">
        <v>352</v>
      </c>
      <c r="AN356" s="4">
        <f>求节点(节奏总纲!P$4:P$113,AG$5:AG$104,$AM356)-求节点(节奏总纲!P$4:P$113,AG$5:AG$104,$AM355)</f>
        <v>5398883.1067583561</v>
      </c>
      <c r="AO356" s="4">
        <f>求节点(节奏总纲!Q$4:Q$113,AH$5:AH$104,$AM356)-求节点(节奏总纲!Q$4:Q$113,AH$5:AH$104,$AM355)</f>
        <v>6173454.3222978115</v>
      </c>
      <c r="AP356" s="4">
        <f>求节点(节奏总纲!R$4:R$113,AI$5:AI$104,$AM356)-求节点(节奏总纲!R$4:R$113,AI$5:AI$104,$AM355)</f>
        <v>7827974.9896159172</v>
      </c>
      <c r="AQ356" s="4">
        <f>求节点(节奏总纲!S$4:S$113,AJ$5:AJ$104,$AM356)-求节点(节奏总纲!S$4:S$113,AJ$5:AJ$104,$AM355)</f>
        <v>19549203.232319355</v>
      </c>
      <c r="AR356" s="4">
        <f>求节点(节奏总纲!T$4:T$113,AK$5:AK$104,$AM356)-求节点(节奏总纲!T$4:T$113,AK$5:AK$104,$AM355)</f>
        <v>39263060.631054878</v>
      </c>
    </row>
    <row r="357" spans="2:44" x14ac:dyDescent="0.15">
      <c r="B357" s="8">
        <v>353</v>
      </c>
      <c r="C357" s="8">
        <f>[1]服务器生态!W374</f>
        <v>39.280907688260243</v>
      </c>
      <c r="D357" s="8">
        <f>[1]服务器生态!X374</f>
        <v>38.731334672904822</v>
      </c>
      <c r="E357" s="8">
        <f>[1]服务器生态!Y374</f>
        <v>3.1616501086905573</v>
      </c>
      <c r="F357" s="8">
        <f>[1]服务器生态!Z374</f>
        <v>0.56247989600316117</v>
      </c>
      <c r="G357" s="8">
        <f>[1]服务器生态!AA374</f>
        <v>0.16274993583793171</v>
      </c>
      <c r="H357" s="8">
        <f>[1]服务器生态!AC374</f>
        <v>0.47962550249999997</v>
      </c>
      <c r="I357" s="8">
        <f>[1]服务器生态!AD374</f>
        <v>0.47291513735919999</v>
      </c>
      <c r="J357" s="8">
        <f>[1]服务器生态!AE374</f>
        <v>3.8604200140800002E-2</v>
      </c>
      <c r="K357" s="8">
        <f>[1]服务器生态!AF374</f>
        <v>6.8679600000000019E-3</v>
      </c>
      <c r="L357" s="8">
        <f>[1]服务器生态!AG374</f>
        <v>1.9871999999999997E-3</v>
      </c>
      <c r="M357" s="8">
        <f>[2]基础信息!$M356</f>
        <v>100</v>
      </c>
      <c r="N357" s="8">
        <f>[1]服务器生态!$P355</f>
        <v>1</v>
      </c>
      <c r="X357" s="8">
        <v>353</v>
      </c>
      <c r="Y357" s="4">
        <f>求节点(节奏总纲!P$4:P$113,R$5:R$104,$X357)-求节点(节奏总纲!P$4:P$113,R$5:R$104,$X356)</f>
        <v>22963358.926240921</v>
      </c>
      <c r="Z357" s="4">
        <f>求节点(节奏总纲!Q$4:Q$113,S$5:S$104,$X357)-求节点(节奏总纲!Q$4:Q$113,S$5:S$104,$X356)</f>
        <v>24879823.894775391</v>
      </c>
      <c r="AA357" s="4">
        <f>求节点(节奏总纲!R$4:R$113,T$5:T$104,$X357)-求节点(节奏总纲!R$4:R$113,T$5:T$104,$X356)</f>
        <v>28594081.618257523</v>
      </c>
      <c r="AB357" s="4">
        <f>求节点(节奏总纲!S$4:S$113,U$5:U$104,$X357)-求节点(节奏总纲!S$4:S$113,U$5:U$104,$X356)</f>
        <v>64778356.800001144</v>
      </c>
      <c r="AC357" s="4">
        <f>求节点(节奏总纲!T$4:T$113,V$5:V$104,$X357)-求节点(节奏总纲!T$4:T$113,V$5:V$104,$X356)</f>
        <v>121043160</v>
      </c>
      <c r="AM357" s="8">
        <v>353</v>
      </c>
      <c r="AN357" s="4">
        <f>求节点(节奏总纲!P$4:P$113,AG$5:AG$104,$AM357)-求节点(节奏总纲!P$4:P$113,AG$5:AG$104,$AM356)</f>
        <v>5398883.1067583561</v>
      </c>
      <c r="AO357" s="4">
        <f>求节点(节奏总纲!Q$4:Q$113,AH$5:AH$104,$AM357)-求节点(节奏总纲!Q$4:Q$113,AH$5:AH$104,$AM356)</f>
        <v>6173454.3222980499</v>
      </c>
      <c r="AP357" s="4">
        <f>求节点(节奏总纲!R$4:R$113,AI$5:AI$104,$AM357)-求节点(节奏总纲!R$4:R$113,AI$5:AI$104,$AM356)</f>
        <v>7827974.9896159172</v>
      </c>
      <c r="AQ357" s="4">
        <f>求节点(节奏总纲!S$4:S$113,AJ$5:AJ$104,$AM357)-求节点(节奏总纲!S$4:S$113,AJ$5:AJ$104,$AM356)</f>
        <v>19549203.232318878</v>
      </c>
      <c r="AR357" s="4">
        <f>求节点(节奏总纲!T$4:T$113,AK$5:AK$104,$AM357)-求节点(节奏总纲!T$4:T$113,AK$5:AK$104,$AM356)</f>
        <v>39263060.631053925</v>
      </c>
    </row>
    <row r="358" spans="2:44" x14ac:dyDescent="0.15">
      <c r="B358" s="8">
        <v>354</v>
      </c>
      <c r="C358" s="8">
        <f>[1]服务器生态!W375</f>
        <v>39.01626249690527</v>
      </c>
      <c r="D358" s="8">
        <f>[1]服务器生态!X375</f>
        <v>38.470392090892958</v>
      </c>
      <c r="E358" s="8">
        <f>[1]服务器生态!Y375</f>
        <v>3.1403492898639609</v>
      </c>
      <c r="F358" s="8">
        <f>[1]服务器生态!Z375</f>
        <v>0.55869032981257205</v>
      </c>
      <c r="G358" s="8">
        <f>[1]服务器生态!AA375</f>
        <v>0.16165344926347019</v>
      </c>
      <c r="H358" s="8">
        <f>[1]服务器生态!AC375</f>
        <v>0.47962550249999997</v>
      </c>
      <c r="I358" s="8">
        <f>[1]服务器生态!AD375</f>
        <v>0.47291513735919999</v>
      </c>
      <c r="J358" s="8">
        <f>[1]服务器生态!AE375</f>
        <v>3.8604200140800002E-2</v>
      </c>
      <c r="K358" s="8">
        <f>[1]服务器生态!AF375</f>
        <v>6.8679600000000019E-3</v>
      </c>
      <c r="L358" s="8">
        <f>[1]服务器生态!AG375</f>
        <v>1.9871999999999997E-3</v>
      </c>
      <c r="M358" s="8">
        <f>[2]基础信息!$M357</f>
        <v>100</v>
      </c>
      <c r="N358" s="8">
        <f>[1]服务器生态!$P356</f>
        <v>1</v>
      </c>
      <c r="X358" s="8">
        <v>354</v>
      </c>
      <c r="Y358" s="4">
        <f>求节点(节奏总纲!P$4:P$113,R$5:R$104,$X358)-求节点(节奏总纲!P$4:P$113,R$5:R$104,$X357)</f>
        <v>22963358.926240921</v>
      </c>
      <c r="Z358" s="4">
        <f>求节点(节奏总纲!Q$4:Q$113,S$5:S$104,$X358)-求节点(节奏总纲!Q$4:Q$113,S$5:S$104,$X357)</f>
        <v>24879823.894776344</v>
      </c>
      <c r="AA358" s="4">
        <f>求节点(节奏总纲!R$4:R$113,T$5:T$104,$X358)-求节点(节奏总纲!R$4:R$113,T$5:T$104,$X357)</f>
        <v>28594081.618257523</v>
      </c>
      <c r="AB358" s="4">
        <f>求节点(节奏总纲!S$4:S$113,U$5:U$104,$X358)-求节点(节奏总纲!S$4:S$113,U$5:U$104,$X357)</f>
        <v>64778356.799999237</v>
      </c>
      <c r="AC358" s="4">
        <f>求节点(节奏总纲!T$4:T$113,V$5:V$104,$X358)-求节点(节奏总纲!T$4:T$113,V$5:V$104,$X357)</f>
        <v>121043160</v>
      </c>
      <c r="AM358" s="8">
        <v>354</v>
      </c>
      <c r="AN358" s="4">
        <f>求节点(节奏总纲!P$4:P$113,AG$5:AG$104,$AM358)-求节点(节奏总纲!P$4:P$113,AG$5:AG$104,$AM357)</f>
        <v>5398883.1067581177</v>
      </c>
      <c r="AO358" s="4">
        <f>求节点(节奏总纲!Q$4:Q$113,AH$5:AH$104,$AM358)-求节点(节奏总纲!Q$4:Q$113,AH$5:AH$104,$AM357)</f>
        <v>6173454.3222978115</v>
      </c>
      <c r="AP358" s="4">
        <f>求节点(节奏总纲!R$4:R$113,AI$5:AI$104,$AM358)-求节点(节奏总纲!R$4:R$113,AI$5:AI$104,$AM357)</f>
        <v>7827974.9896156788</v>
      </c>
      <c r="AQ358" s="4">
        <f>求节点(节奏总纲!S$4:S$113,AJ$5:AJ$104,$AM358)-求节点(节奏总纲!S$4:S$113,AJ$5:AJ$104,$AM357)</f>
        <v>19549203.232319355</v>
      </c>
      <c r="AR358" s="4">
        <f>求节点(节奏总纲!T$4:T$113,AK$5:AK$104,$AM358)-求节点(节奏总纲!T$4:T$113,AK$5:AK$104,$AM357)</f>
        <v>39263060.631054878</v>
      </c>
    </row>
    <row r="359" spans="2:44" x14ac:dyDescent="0.15">
      <c r="B359" s="8">
        <v>355</v>
      </c>
      <c r="C359" s="8">
        <f>[1]服务器生态!W376</f>
        <v>38.751617305550283</v>
      </c>
      <c r="D359" s="8">
        <f>[1]服务器生态!X376</f>
        <v>38.209449508881079</v>
      </c>
      <c r="E359" s="8">
        <f>[1]服务器生态!Y376</f>
        <v>3.1190484710373636</v>
      </c>
      <c r="F359" s="8">
        <f>[1]服务器生态!Z376</f>
        <v>0.55490076362198282</v>
      </c>
      <c r="G359" s="8">
        <f>[1]服务器生态!AA376</f>
        <v>0.16055696268900865</v>
      </c>
      <c r="H359" s="8">
        <f>[1]服务器生态!AC376</f>
        <v>0.47962550249999997</v>
      </c>
      <c r="I359" s="8">
        <f>[1]服务器生态!AD376</f>
        <v>0.47291513735919999</v>
      </c>
      <c r="J359" s="8">
        <f>[1]服务器生态!AE376</f>
        <v>3.8604200140800002E-2</v>
      </c>
      <c r="K359" s="8">
        <f>[1]服务器生态!AF376</f>
        <v>6.8679600000000019E-3</v>
      </c>
      <c r="L359" s="8">
        <f>[1]服务器生态!AG376</f>
        <v>1.9871999999999997E-3</v>
      </c>
      <c r="M359" s="8">
        <f>[2]基础信息!$M358</f>
        <v>100</v>
      </c>
      <c r="N359" s="8">
        <f>[1]服务器生态!$P357</f>
        <v>1</v>
      </c>
      <c r="X359" s="8">
        <v>355</v>
      </c>
      <c r="Y359" s="4">
        <f>求节点(节奏总纲!P$4:P$113,R$5:R$104,$X359)-求节点(节奏总纲!P$4:P$113,R$5:R$104,$X358)</f>
        <v>22963358.926240921</v>
      </c>
      <c r="Z359" s="4">
        <f>求节点(节奏总纲!Q$4:Q$113,S$5:S$104,$X359)-求节点(节奏总纲!Q$4:Q$113,S$5:S$104,$X358)</f>
        <v>24879823.894775391</v>
      </c>
      <c r="AA359" s="4">
        <f>求节点(节奏总纲!R$4:R$113,T$5:T$104,$X359)-求节点(节奏总纲!R$4:R$113,T$5:T$104,$X358)</f>
        <v>33726099.850491524</v>
      </c>
      <c r="AB359" s="4">
        <f>求节点(节奏总纲!S$4:S$113,U$5:U$104,$X359)-求节点(节奏总纲!S$4:S$113,U$5:U$104,$X358)</f>
        <v>64778356.799999237</v>
      </c>
      <c r="AC359" s="4">
        <f>求节点(节奏总纲!T$4:T$113,V$5:V$104,$X359)-求节点(节奏总纲!T$4:T$113,V$5:V$104,$X358)</f>
        <v>121043160</v>
      </c>
      <c r="AM359" s="8">
        <v>355</v>
      </c>
      <c r="AN359" s="4">
        <f>求节点(节奏总纲!P$4:P$113,AG$5:AG$104,$AM359)-求节点(节奏总纲!P$4:P$113,AG$5:AG$104,$AM358)</f>
        <v>5398883.1067583561</v>
      </c>
      <c r="AO359" s="4">
        <f>求节点(节奏总纲!Q$4:Q$113,AH$5:AH$104,$AM359)-求节点(节奏总纲!Q$4:Q$113,AH$5:AH$104,$AM358)</f>
        <v>6173454.3222978115</v>
      </c>
      <c r="AP359" s="4">
        <f>求节点(节奏总纲!R$4:R$113,AI$5:AI$104,$AM359)-求节点(节奏总纲!R$4:R$113,AI$5:AI$104,$AM358)</f>
        <v>9339787.2708668709</v>
      </c>
      <c r="AQ359" s="4">
        <f>求节点(节奏总纲!S$4:S$113,AJ$5:AJ$104,$AM359)-求节点(节奏总纲!S$4:S$113,AJ$5:AJ$104,$AM358)</f>
        <v>19549203.232318878</v>
      </c>
      <c r="AR359" s="4">
        <f>求节点(节奏总纲!T$4:T$113,AK$5:AK$104,$AM359)-求节点(节奏总纲!T$4:T$113,AK$5:AK$104,$AM358)</f>
        <v>39263060.631053925</v>
      </c>
    </row>
    <row r="360" spans="2:44" x14ac:dyDescent="0.15">
      <c r="B360" s="8">
        <v>356</v>
      </c>
      <c r="C360" s="8">
        <f>[1]服务器生态!W377</f>
        <v>38.486972114195311</v>
      </c>
      <c r="D360" s="8">
        <f>[1]服务器生态!X377</f>
        <v>37.948506926869214</v>
      </c>
      <c r="E360" s="8">
        <f>[1]服务器生态!Y377</f>
        <v>3.0977476522107672</v>
      </c>
      <c r="F360" s="8">
        <f>[1]服务器生态!Z377</f>
        <v>0.5511111974313937</v>
      </c>
      <c r="G360" s="8">
        <f>[1]服务器生态!AA377</f>
        <v>0.15946047611454714</v>
      </c>
      <c r="H360" s="8">
        <f>[1]服务器生态!AC377</f>
        <v>0.47962550249999997</v>
      </c>
      <c r="I360" s="8">
        <f>[1]服务器生态!AD377</f>
        <v>0.47291513735919999</v>
      </c>
      <c r="J360" s="8">
        <f>[1]服务器生态!AE377</f>
        <v>3.8604200140800002E-2</v>
      </c>
      <c r="K360" s="8">
        <f>[1]服务器生态!AF377</f>
        <v>6.8679600000000019E-3</v>
      </c>
      <c r="L360" s="8">
        <f>[1]服务器生态!AG377</f>
        <v>1.9871999999999997E-3</v>
      </c>
      <c r="M360" s="8">
        <f>[2]基础信息!$M359</f>
        <v>100</v>
      </c>
      <c r="N360" s="8">
        <f>[1]服务器生态!$P358</f>
        <v>1</v>
      </c>
      <c r="X360" s="8">
        <v>356</v>
      </c>
      <c r="Y360" s="4">
        <f>求节点(节奏总纲!P$4:P$113,R$5:R$104,$X360)-求节点(节奏总纲!P$4:P$113,R$5:R$104,$X359)</f>
        <v>22963358.926240921</v>
      </c>
      <c r="Z360" s="4">
        <f>求节点(节奏总纲!Q$4:Q$113,S$5:S$104,$X360)-求节点(节奏总纲!Q$4:Q$113,S$5:S$104,$X359)</f>
        <v>24879823.894775391</v>
      </c>
      <c r="AA360" s="4">
        <f>求节点(节奏总纲!R$4:R$113,T$5:T$104,$X360)-求节点(节奏总纲!R$4:R$113,T$5:T$104,$X359)</f>
        <v>34445869.796403885</v>
      </c>
      <c r="AB360" s="4">
        <f>求节点(节奏总纲!S$4:S$113,U$5:U$104,$X360)-求节点(节奏总纲!S$4:S$113,U$5:U$104,$X359)</f>
        <v>68713547.761539459</v>
      </c>
      <c r="AC360" s="4">
        <f>求节点(节奏总纲!T$4:T$113,V$5:V$104,$X360)-求节点(节奏总纲!T$4:T$113,V$5:V$104,$X359)</f>
        <v>121043160</v>
      </c>
      <c r="AM360" s="8">
        <v>356</v>
      </c>
      <c r="AN360" s="4">
        <f>求节点(节奏总纲!P$4:P$113,AG$5:AG$104,$AM360)-求节点(节奏总纲!P$4:P$113,AG$5:AG$104,$AM359)</f>
        <v>5398883.1067583561</v>
      </c>
      <c r="AO360" s="4">
        <f>求节点(节奏总纲!Q$4:Q$113,AH$5:AH$104,$AM360)-求节点(节奏总纲!Q$4:Q$113,AH$5:AH$104,$AM359)</f>
        <v>6173454.3222978115</v>
      </c>
      <c r="AP360" s="4">
        <f>求节点(节奏总纲!R$4:R$113,AI$5:AI$104,$AM360)-求节点(节奏总纲!R$4:R$113,AI$5:AI$104,$AM359)</f>
        <v>9551820.2361962795</v>
      </c>
      <c r="AQ360" s="4">
        <f>求节点(节奏总纲!S$4:S$113,AJ$5:AJ$104,$AM360)-求节点(节奏总纲!S$4:S$113,AJ$5:AJ$104,$AM359)</f>
        <v>20815765.387626171</v>
      </c>
      <c r="AR360" s="4">
        <f>求节点(节奏总纲!T$4:T$113,AK$5:AK$104,$AM360)-求节点(节奏总纲!T$4:T$113,AK$5:AK$104,$AM359)</f>
        <v>39263060.631054878</v>
      </c>
    </row>
    <row r="361" spans="2:44" x14ac:dyDescent="0.15">
      <c r="B361" s="8">
        <v>357</v>
      </c>
      <c r="C361" s="8">
        <f>[1]服务器生态!W378</f>
        <v>38.222326922840338</v>
      </c>
      <c r="D361" s="8">
        <f>[1]服务器生态!X378</f>
        <v>37.68756434485735</v>
      </c>
      <c r="E361" s="8">
        <f>[1]服务器生态!Y378</f>
        <v>3.0764468333841712</v>
      </c>
      <c r="F361" s="8">
        <f>[1]服务器生态!Z378</f>
        <v>0.54732163124080468</v>
      </c>
      <c r="G361" s="8">
        <f>[1]服务器生态!AA378</f>
        <v>0.15836398954008565</v>
      </c>
      <c r="H361" s="8">
        <f>[1]服务器生态!AC378</f>
        <v>0.47962550249999997</v>
      </c>
      <c r="I361" s="8">
        <f>[1]服务器生态!AD378</f>
        <v>0.47291513735919999</v>
      </c>
      <c r="J361" s="8">
        <f>[1]服务器生态!AE378</f>
        <v>3.8604200140800002E-2</v>
      </c>
      <c r="K361" s="8">
        <f>[1]服务器生态!AF378</f>
        <v>6.8679600000000019E-3</v>
      </c>
      <c r="L361" s="8">
        <f>[1]服务器生态!AG378</f>
        <v>1.9871999999999997E-3</v>
      </c>
      <c r="M361" s="8">
        <f>[2]基础信息!$M360</f>
        <v>100</v>
      </c>
      <c r="N361" s="8">
        <f>[1]服务器生态!$P359</f>
        <v>1</v>
      </c>
      <c r="X361" s="8">
        <v>357</v>
      </c>
      <c r="Y361" s="4">
        <f>求节点(节奏总纲!P$4:P$113,R$5:R$104,$X361)-求节点(节奏总纲!P$4:P$113,R$5:R$104,$X360)</f>
        <v>22963358.926240921</v>
      </c>
      <c r="Z361" s="4">
        <f>求节点(节奏总纲!Q$4:Q$113,S$5:S$104,$X361)-求节点(节奏总纲!Q$4:Q$113,S$5:S$104,$X360)</f>
        <v>24879823.894775391</v>
      </c>
      <c r="AA361" s="4">
        <f>求节点(节奏总纲!R$4:R$113,T$5:T$104,$X361)-求节点(节奏总纲!R$4:R$113,T$5:T$104,$X360)</f>
        <v>34445869.796402931</v>
      </c>
      <c r="AB361" s="4">
        <f>求节点(节奏总纲!S$4:S$113,U$5:U$104,$X361)-求节点(节奏总纲!S$4:S$113,U$5:U$104,$X360)</f>
        <v>71256192.48000145</v>
      </c>
      <c r="AC361" s="4">
        <f>求节点(节奏总纲!T$4:T$113,V$5:V$104,$X361)-求节点(节奏总纲!T$4:T$113,V$5:V$104,$X360)</f>
        <v>121043160</v>
      </c>
      <c r="AM361" s="8">
        <v>357</v>
      </c>
      <c r="AN361" s="4">
        <f>求节点(节奏总纲!P$4:P$113,AG$5:AG$104,$AM361)-求节点(节奏总纲!P$4:P$113,AG$5:AG$104,$AM360)</f>
        <v>5398883.1067581177</v>
      </c>
      <c r="AO361" s="4">
        <f>求节点(节奏总纲!Q$4:Q$113,AH$5:AH$104,$AM361)-求节点(节奏总纲!Q$4:Q$113,AH$5:AH$104,$AM360)</f>
        <v>6173454.3222978115</v>
      </c>
      <c r="AP361" s="4">
        <f>求节点(节奏总纲!R$4:R$113,AI$5:AI$104,$AM361)-求节点(节奏总纲!R$4:R$113,AI$5:AI$104,$AM360)</f>
        <v>9551820.2361962795</v>
      </c>
      <c r="AQ361" s="4">
        <f>求节点(节奏总纲!S$4:S$113,AJ$5:AJ$104,$AM361)-求节点(节奏总纲!S$4:S$113,AJ$5:AJ$104,$AM360)</f>
        <v>21634129.123024464</v>
      </c>
      <c r="AR361" s="4">
        <f>求节点(节奏总纲!T$4:T$113,AK$5:AK$104,$AM361)-求节点(节奏总纲!T$4:T$113,AK$5:AK$104,$AM360)</f>
        <v>39263060.631054878</v>
      </c>
    </row>
    <row r="362" spans="2:44" x14ac:dyDescent="0.15">
      <c r="B362" s="8">
        <v>358</v>
      </c>
      <c r="C362" s="8">
        <f>[1]服务器生态!W379</f>
        <v>37.957681731485359</v>
      </c>
      <c r="D362" s="8">
        <f>[1]服务器生态!X379</f>
        <v>37.426621762845478</v>
      </c>
      <c r="E362" s="8">
        <f>[1]服务器生态!Y379</f>
        <v>3.0551460145575744</v>
      </c>
      <c r="F362" s="8">
        <f>[1]服务器生态!Z379</f>
        <v>0.54353206505021545</v>
      </c>
      <c r="G362" s="8">
        <f>[1]服务器生态!AA379</f>
        <v>0.15726750296562411</v>
      </c>
      <c r="H362" s="8">
        <f>[1]服务器生态!AC379</f>
        <v>0.47962550249999997</v>
      </c>
      <c r="I362" s="8">
        <f>[1]服务器生态!AD379</f>
        <v>0.47291513735919999</v>
      </c>
      <c r="J362" s="8">
        <f>[1]服务器生态!AE379</f>
        <v>3.8604200140800002E-2</v>
      </c>
      <c r="K362" s="8">
        <f>[1]服务器生态!AF379</f>
        <v>6.8679600000000019E-3</v>
      </c>
      <c r="L362" s="8">
        <f>[1]服务器生态!AG379</f>
        <v>1.9871999999999997E-3</v>
      </c>
      <c r="M362" s="8">
        <f>[2]基础信息!$M361</f>
        <v>100</v>
      </c>
      <c r="N362" s="8">
        <f>[1]服务器生态!$P360</f>
        <v>1</v>
      </c>
      <c r="X362" s="8">
        <v>358</v>
      </c>
      <c r="Y362" s="4">
        <f>求节点(节奏总纲!P$4:P$113,R$5:R$104,$X362)-求节点(节奏总纲!P$4:P$113,R$5:R$104,$X361)</f>
        <v>22963358.926240921</v>
      </c>
      <c r="Z362" s="4">
        <f>求节点(节奏总纲!Q$4:Q$113,S$5:S$104,$X362)-求节点(节奏总纲!Q$4:Q$113,S$5:S$104,$X361)</f>
        <v>24879823.894775391</v>
      </c>
      <c r="AA362" s="4">
        <f>求节点(节奏总纲!R$4:R$113,T$5:T$104,$X362)-求节点(节奏总纲!R$4:R$113,T$5:T$104,$X361)</f>
        <v>34445869.796403885</v>
      </c>
      <c r="AB362" s="4">
        <f>求节点(节奏总纲!S$4:S$113,U$5:U$104,$X362)-求节点(节奏总纲!S$4:S$113,U$5:U$104,$X361)</f>
        <v>71256192.479999542</v>
      </c>
      <c r="AC362" s="4">
        <f>求节点(节奏总纲!T$4:T$113,V$5:V$104,$X362)-求节点(节奏总纲!T$4:T$113,V$5:V$104,$X361)</f>
        <v>121043160</v>
      </c>
      <c r="AM362" s="8">
        <v>358</v>
      </c>
      <c r="AN362" s="4">
        <f>求节点(节奏总纲!P$4:P$113,AG$5:AG$104,$AM362)-求节点(节奏总纲!P$4:P$113,AG$5:AG$104,$AM361)</f>
        <v>5398883.1067583561</v>
      </c>
      <c r="AO362" s="4">
        <f>求节点(节奏总纲!Q$4:Q$113,AH$5:AH$104,$AM362)-求节点(节奏总纲!Q$4:Q$113,AH$5:AH$104,$AM361)</f>
        <v>6173454.3222980499</v>
      </c>
      <c r="AP362" s="4">
        <f>求节点(节奏总纲!R$4:R$113,AI$5:AI$104,$AM362)-求节点(节奏总纲!R$4:R$113,AI$5:AI$104,$AM361)</f>
        <v>9551820.2361960411</v>
      </c>
      <c r="AQ362" s="4">
        <f>求节点(节奏总纲!S$4:S$113,AJ$5:AJ$104,$AM362)-求节点(节奏总纲!S$4:S$113,AJ$5:AJ$104,$AM361)</f>
        <v>21634129.12302494</v>
      </c>
      <c r="AR362" s="4">
        <f>求节点(节奏总纲!T$4:T$113,AK$5:AK$104,$AM362)-求节点(节奏总纲!T$4:T$113,AK$5:AK$104,$AM361)</f>
        <v>39263060.631053925</v>
      </c>
    </row>
    <row r="363" spans="2:44" x14ac:dyDescent="0.15">
      <c r="B363" s="8">
        <v>359</v>
      </c>
      <c r="C363" s="8">
        <f>[1]服务器生态!W380</f>
        <v>37.693036540130379</v>
      </c>
      <c r="D363" s="8">
        <f>[1]服务器生态!X380</f>
        <v>37.165679180833607</v>
      </c>
      <c r="E363" s="8">
        <f>[1]服务器生态!Y380</f>
        <v>3.0338451957309776</v>
      </c>
      <c r="F363" s="8">
        <f>[1]服务器生态!Z380</f>
        <v>0.53974249885962633</v>
      </c>
      <c r="G363" s="8">
        <f>[1]服务器生态!AA380</f>
        <v>0.15617101639116257</v>
      </c>
      <c r="H363" s="8">
        <f>[1]服务器生态!AC380</f>
        <v>0.47962550249999997</v>
      </c>
      <c r="I363" s="8">
        <f>[1]服务器生态!AD380</f>
        <v>0.47291513735919999</v>
      </c>
      <c r="J363" s="8">
        <f>[1]服务器生态!AE380</f>
        <v>3.8604200140800002E-2</v>
      </c>
      <c r="K363" s="8">
        <f>[1]服务器生态!AF380</f>
        <v>6.8679600000000019E-3</v>
      </c>
      <c r="L363" s="8">
        <f>[1]服务器生态!AG380</f>
        <v>1.9871999999999997E-3</v>
      </c>
      <c r="M363" s="8">
        <f>[2]基础信息!$M362</f>
        <v>100</v>
      </c>
      <c r="N363" s="8">
        <f>[1]服务器生态!$P361</f>
        <v>1</v>
      </c>
      <c r="X363" s="8">
        <v>359</v>
      </c>
      <c r="Y363" s="4">
        <f>求节点(节奏总纲!P$4:P$113,R$5:R$104,$X363)-求节点(节奏总纲!P$4:P$113,R$5:R$104,$X362)</f>
        <v>22963358.926240921</v>
      </c>
      <c r="Z363" s="4">
        <f>求节点(节奏总纲!Q$4:Q$113,S$5:S$104,$X363)-求节点(节奏总纲!Q$4:Q$113,S$5:S$104,$X362)</f>
        <v>25243361.155497551</v>
      </c>
      <c r="AA363" s="4">
        <f>求节点(节奏总纲!R$4:R$113,T$5:T$104,$X363)-求节点(节奏总纲!R$4:R$113,T$5:T$104,$X362)</f>
        <v>34445869.796403885</v>
      </c>
      <c r="AB363" s="4">
        <f>求节点(节奏总纲!S$4:S$113,U$5:U$104,$X363)-求节点(节奏总纲!S$4:S$113,U$5:U$104,$X362)</f>
        <v>71256192.479999542</v>
      </c>
      <c r="AC363" s="4">
        <f>求节点(节奏总纲!T$4:T$113,V$5:V$104,$X363)-求节点(节奏总纲!T$4:T$113,V$5:V$104,$X362)</f>
        <v>121043160</v>
      </c>
      <c r="AM363" s="8">
        <v>359</v>
      </c>
      <c r="AN363" s="4">
        <f>求节点(节奏总纲!P$4:P$113,AG$5:AG$104,$AM363)-求节点(节奏总纲!P$4:P$113,AG$5:AG$104,$AM362)</f>
        <v>5398883.1067583561</v>
      </c>
      <c r="AO363" s="4">
        <f>求节点(节奏总纲!Q$4:Q$113,AH$5:AH$104,$AM363)-求节点(节奏总纲!Q$4:Q$113,AH$5:AH$104,$AM362)</f>
        <v>6320508.308932066</v>
      </c>
      <c r="AP363" s="4">
        <f>求节点(节奏总纲!R$4:R$113,AI$5:AI$104,$AM363)-求节点(节奏总纲!R$4:R$113,AI$5:AI$104,$AM362)</f>
        <v>9551820.2361962795</v>
      </c>
      <c r="AQ363" s="4">
        <f>求节点(节奏总纲!S$4:S$113,AJ$5:AJ$104,$AM363)-求节点(节奏总纲!S$4:S$113,AJ$5:AJ$104,$AM362)</f>
        <v>21634129.123024464</v>
      </c>
      <c r="AR363" s="4">
        <f>求节点(节奏总纲!T$4:T$113,AK$5:AK$104,$AM363)-求节点(节奏总纲!T$4:T$113,AK$5:AK$104,$AM362)</f>
        <v>39263060.631054878</v>
      </c>
    </row>
    <row r="364" spans="2:44" x14ac:dyDescent="0.15">
      <c r="B364" s="8">
        <v>360</v>
      </c>
      <c r="C364" s="8">
        <f>[1]服务器生态!W381</f>
        <v>37.428391348775406</v>
      </c>
      <c r="D364" s="8">
        <f>[1]服务器生态!X381</f>
        <v>36.904736598821728</v>
      </c>
      <c r="E364" s="8">
        <f>[1]服务器生态!Y381</f>
        <v>3.0125443769043807</v>
      </c>
      <c r="F364" s="8">
        <f>[1]服务器生态!Z381</f>
        <v>0.5359529326690371</v>
      </c>
      <c r="G364" s="8">
        <f>[1]服务器生态!AA381</f>
        <v>0.15507452981670106</v>
      </c>
      <c r="H364" s="8">
        <f>[1]服务器生态!AC381</f>
        <v>0.47962550249999997</v>
      </c>
      <c r="I364" s="8">
        <f>[1]服务器生态!AD381</f>
        <v>0.47291513735919999</v>
      </c>
      <c r="J364" s="8">
        <f>[1]服务器生态!AE381</f>
        <v>3.8604200140800002E-2</v>
      </c>
      <c r="K364" s="8">
        <f>[1]服务器生态!AF381</f>
        <v>6.8679600000000019E-3</v>
      </c>
      <c r="L364" s="8">
        <f>[1]服务器生态!AG381</f>
        <v>1.9871999999999997E-3</v>
      </c>
      <c r="M364" s="8">
        <f>[2]基础信息!$M363</f>
        <v>100</v>
      </c>
      <c r="N364" s="8">
        <f>[1]服务器生态!$P362</f>
        <v>1</v>
      </c>
      <c r="X364" s="8">
        <v>360</v>
      </c>
      <c r="Y364" s="4">
        <f>求节点(节奏总纲!P$4:P$113,R$5:R$104,$X364)-求节点(节奏总纲!P$4:P$113,R$5:R$104,$X363)</f>
        <v>22963358.926240921</v>
      </c>
      <c r="Z364" s="4">
        <f>求节点(节奏总纲!Q$4:Q$113,S$5:S$104,$X364)-求节点(节奏总纲!Q$4:Q$113,S$5:S$104,$X363)</f>
        <v>25387925.646205902</v>
      </c>
      <c r="AA364" s="4">
        <f>求节点(节奏总纲!R$4:R$113,T$5:T$104,$X364)-求节点(节奏总纲!R$4:R$113,T$5:T$104,$X363)</f>
        <v>34445869.796402931</v>
      </c>
      <c r="AB364" s="4">
        <f>求节点(节奏总纲!S$4:S$113,U$5:U$104,$X364)-求节点(节奏总纲!S$4:S$113,U$5:U$104,$X363)</f>
        <v>71256192.479999542</v>
      </c>
      <c r="AC364" s="4">
        <f>求节点(节奏总纲!T$4:T$113,V$5:V$104,$X364)-求节点(节奏总纲!T$4:T$113,V$5:V$104,$X363)</f>
        <v>121043160</v>
      </c>
      <c r="AM364" s="8">
        <v>360</v>
      </c>
      <c r="AN364" s="4">
        <f>求节点(节奏总纲!P$4:P$113,AG$5:AG$104,$AM364)-求节点(节奏总纲!P$4:P$113,AG$5:AG$104,$AM363)</f>
        <v>5398883.1067581177</v>
      </c>
      <c r="AO364" s="4">
        <f>求节点(节奏总纲!Q$4:Q$113,AH$5:AH$104,$AM364)-求节点(节奏总纲!Q$4:Q$113,AH$5:AH$104,$AM363)</f>
        <v>6378985.9038894176</v>
      </c>
      <c r="AP364" s="4">
        <f>求节点(节奏总纲!R$4:R$113,AI$5:AI$104,$AM364)-求节点(节奏总纲!R$4:R$113,AI$5:AI$104,$AM363)</f>
        <v>9551820.2361962795</v>
      </c>
      <c r="AQ364" s="4">
        <f>求节点(节奏总纲!S$4:S$113,AJ$5:AJ$104,$AM364)-求节点(节奏总纲!S$4:S$113,AJ$5:AJ$104,$AM363)</f>
        <v>21634129.12302494</v>
      </c>
      <c r="AR364" s="4">
        <f>求节点(节奏总纲!T$4:T$113,AK$5:AK$104,$AM364)-求节点(节奏总纲!T$4:T$113,AK$5:AK$104,$AM363)</f>
        <v>39263060.631054878</v>
      </c>
    </row>
  </sheetData>
  <mergeCells count="7">
    <mergeCell ref="R3:V3"/>
    <mergeCell ref="C3:G3"/>
    <mergeCell ref="H3:L3"/>
    <mergeCell ref="AW4:BA4"/>
    <mergeCell ref="Y3:AC3"/>
    <mergeCell ref="AG3:AK3"/>
    <mergeCell ref="AN3:AR3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BB181"/>
  <sheetViews>
    <sheetView workbookViewId="0">
      <selection activeCell="H30" sqref="A1:XFD1048576"/>
    </sheetView>
  </sheetViews>
  <sheetFormatPr defaultColWidth="6.625" defaultRowHeight="11.25" x14ac:dyDescent="0.15"/>
  <cols>
    <col min="1" max="3" width="6.625" style="24"/>
    <col min="4" max="4" width="6.625" style="7"/>
    <col min="5" max="9" width="6.625" style="24"/>
    <col min="10" max="11" width="6.625" style="7"/>
    <col min="12" max="12" width="10.5" style="7" bestFit="1" customWidth="1"/>
    <col min="13" max="13" width="15.5" style="7" bestFit="1" customWidth="1"/>
    <col min="14" max="14" width="14.75" style="7" bestFit="1" customWidth="1"/>
    <col min="15" max="15" width="6.625" style="7"/>
    <col min="16" max="16" width="6.625" style="39"/>
    <col min="17" max="16384" width="6.625" style="7"/>
  </cols>
  <sheetData>
    <row r="1" spans="1:54" x14ac:dyDescent="0.15">
      <c r="B1" s="24" t="s">
        <v>55</v>
      </c>
      <c r="J1" s="24"/>
      <c r="K1" s="25"/>
      <c r="L1" s="24"/>
      <c r="M1" s="24"/>
      <c r="N1" s="24"/>
      <c r="O1" s="24"/>
    </row>
    <row r="2" spans="1:54" x14ac:dyDescent="0.15">
      <c r="J2" s="24"/>
      <c r="K2" s="25"/>
      <c r="L2" s="24"/>
      <c r="M2" s="24"/>
      <c r="N2" s="24"/>
      <c r="O2" s="24"/>
      <c r="S2" s="10"/>
      <c r="V2" s="10"/>
      <c r="X2" s="10"/>
      <c r="AA2" s="10"/>
      <c r="AX2" s="10"/>
      <c r="BA2" s="10"/>
    </row>
    <row r="3" spans="1:54" x14ac:dyDescent="0.15">
      <c r="J3" s="24"/>
      <c r="L3" s="24"/>
      <c r="M3" s="24"/>
      <c r="N3" s="24"/>
      <c r="O3" s="24"/>
    </row>
    <row r="4" spans="1:54" x14ac:dyDescent="0.15">
      <c r="J4" s="24"/>
      <c r="K4" s="24"/>
      <c r="L4" s="24"/>
      <c r="M4" s="24"/>
      <c r="N4" s="24"/>
      <c r="O4" s="24"/>
      <c r="S4" s="10"/>
      <c r="V4" s="10"/>
      <c r="X4" s="10"/>
      <c r="AA4" s="10"/>
      <c r="AX4" s="10"/>
      <c r="BA4" s="10"/>
    </row>
    <row r="5" spans="1:54" x14ac:dyDescent="0.15">
      <c r="A5" s="25" t="s">
        <v>163</v>
      </c>
      <c r="J5" s="24"/>
      <c r="K5" s="24"/>
      <c r="L5" s="24"/>
      <c r="M5" s="24"/>
      <c r="N5" s="24"/>
      <c r="O5" s="24"/>
    </row>
    <row r="6" spans="1:54" ht="11.25" customHeight="1" x14ac:dyDescent="0.15">
      <c r="O6" s="24"/>
      <c r="S6" s="86" t="s">
        <v>89</v>
      </c>
      <c r="T6" s="86"/>
      <c r="U6" s="86"/>
      <c r="V6" s="86"/>
      <c r="W6" s="86"/>
      <c r="X6" s="86" t="s">
        <v>91</v>
      </c>
      <c r="Y6" s="86"/>
      <c r="Z6" s="86"/>
      <c r="AA6" s="86"/>
      <c r="AB6" s="86"/>
      <c r="AC6" s="86" t="s">
        <v>279</v>
      </c>
      <c r="AD6" s="86"/>
      <c r="AE6" s="86"/>
      <c r="AF6" s="86"/>
      <c r="AG6" s="86"/>
      <c r="AH6" s="86" t="s">
        <v>280</v>
      </c>
      <c r="AI6" s="86"/>
      <c r="AJ6" s="86"/>
      <c r="AK6" s="86"/>
      <c r="AL6" s="86"/>
      <c r="AM6" s="86" t="s">
        <v>281</v>
      </c>
      <c r="AN6" s="86"/>
      <c r="AO6" s="86"/>
      <c r="AP6" s="86"/>
      <c r="AQ6" s="86"/>
      <c r="AR6" s="86" t="s">
        <v>282</v>
      </c>
      <c r="AS6" s="86"/>
      <c r="AT6" s="86"/>
      <c r="AU6" s="86"/>
      <c r="AV6" s="86"/>
      <c r="AX6" s="86" t="s">
        <v>92</v>
      </c>
      <c r="AY6" s="86"/>
      <c r="AZ6" s="86"/>
      <c r="BA6" s="86"/>
      <c r="BB6" s="86"/>
    </row>
    <row r="7" spans="1:54" ht="56.25" x14ac:dyDescent="0.15">
      <c r="A7" s="23"/>
      <c r="B7" s="23" t="s">
        <v>244</v>
      </c>
      <c r="C7" s="24" t="s">
        <v>241</v>
      </c>
      <c r="D7" s="24" t="s">
        <v>242</v>
      </c>
      <c r="E7" s="23" t="s">
        <v>166</v>
      </c>
      <c r="F7" s="23" t="s">
        <v>202</v>
      </c>
      <c r="G7" s="7" t="s">
        <v>203</v>
      </c>
      <c r="H7" s="7"/>
      <c r="I7" s="24" t="s">
        <v>154</v>
      </c>
      <c r="K7" s="38" t="s">
        <v>402</v>
      </c>
      <c r="R7" s="7" t="s">
        <v>196</v>
      </c>
      <c r="S7" s="23" t="s">
        <v>51</v>
      </c>
      <c r="T7" s="23" t="s">
        <v>30</v>
      </c>
      <c r="U7" s="23" t="s">
        <v>52</v>
      </c>
      <c r="V7" s="23" t="s">
        <v>53</v>
      </c>
      <c r="W7" s="23" t="s">
        <v>54</v>
      </c>
      <c r="X7" s="23" t="s">
        <v>51</v>
      </c>
      <c r="Y7" s="23" t="s">
        <v>30</v>
      </c>
      <c r="Z7" s="23" t="s">
        <v>52</v>
      </c>
      <c r="AA7" s="23" t="s">
        <v>53</v>
      </c>
      <c r="AB7" s="23" t="s">
        <v>54</v>
      </c>
      <c r="AC7" s="23" t="s">
        <v>51</v>
      </c>
      <c r="AD7" s="23" t="s">
        <v>30</v>
      </c>
      <c r="AE7" s="23" t="s">
        <v>52</v>
      </c>
      <c r="AF7" s="23" t="s">
        <v>53</v>
      </c>
      <c r="AG7" s="23" t="s">
        <v>54</v>
      </c>
      <c r="AH7" s="23" t="s">
        <v>51</v>
      </c>
      <c r="AI7" s="23" t="s">
        <v>30</v>
      </c>
      <c r="AJ7" s="23" t="s">
        <v>52</v>
      </c>
      <c r="AK7" s="23" t="s">
        <v>53</v>
      </c>
      <c r="AL7" s="23" t="s">
        <v>54</v>
      </c>
      <c r="AM7" s="23" t="s">
        <v>51</v>
      </c>
      <c r="AN7" s="23" t="s">
        <v>30</v>
      </c>
      <c r="AO7" s="23" t="s">
        <v>52</v>
      </c>
      <c r="AP7" s="23" t="s">
        <v>53</v>
      </c>
      <c r="AQ7" s="23" t="s">
        <v>54</v>
      </c>
      <c r="AR7" s="23" t="s">
        <v>51</v>
      </c>
      <c r="AS7" s="23" t="s">
        <v>30</v>
      </c>
      <c r="AT7" s="23" t="s">
        <v>52</v>
      </c>
      <c r="AU7" s="23" t="s">
        <v>53</v>
      </c>
      <c r="AV7" s="23" t="s">
        <v>54</v>
      </c>
      <c r="AX7" s="23" t="s">
        <v>51</v>
      </c>
      <c r="AY7" s="23" t="s">
        <v>30</v>
      </c>
      <c r="AZ7" s="23" t="s">
        <v>52</v>
      </c>
      <c r="BA7" s="23" t="s">
        <v>53</v>
      </c>
      <c r="BB7" s="23" t="s">
        <v>54</v>
      </c>
    </row>
    <row r="8" spans="1:54" x14ac:dyDescent="0.15">
      <c r="A8" s="23"/>
      <c r="B8" s="23"/>
      <c r="E8" s="23"/>
      <c r="F8" s="23"/>
      <c r="G8" s="7"/>
      <c r="H8" s="7"/>
      <c r="R8" s="7">
        <v>1</v>
      </c>
      <c r="S8" s="7">
        <f t="shared" ref="S8:S39" si="0">求节点(C$39:C$62,$B$70:$B$93,$R8)</f>
        <v>13.200000000000003</v>
      </c>
      <c r="T8" s="7">
        <f t="shared" ref="T8:T39" si="1">求节点(D$39:D$62,$B$70:$B$93,$R8)</f>
        <v>11.840214452337818</v>
      </c>
      <c r="U8" s="7">
        <f t="shared" ref="U8:U39" si="2">求节点(E$39:E$62,$B$70:$B$93,$R8)</f>
        <v>10.343418859852243</v>
      </c>
      <c r="V8" s="7">
        <f t="shared" ref="V8:V39" si="3">求节点(F$39:F$62,$B$70:$B$93,$R8)</f>
        <v>8.5424552617058254</v>
      </c>
      <c r="W8" s="7">
        <f t="shared" ref="W8:W39" si="4">求节点(G$39:G$62,$B$70:$B$93,$R8)</f>
        <v>6.1995371930453089</v>
      </c>
      <c r="X8" s="7">
        <f t="shared" ref="X8:X39" si="5">求节点(C$39:C$62,$C$70:$C$93,$R8)*240</f>
        <v>47.999999999999986</v>
      </c>
      <c r="Y8" s="7">
        <f t="shared" ref="Y8:Y39" si="6">求节点(D$39:D$62,$C$70:$C$93,$R8)*240</f>
        <v>43.055325281228455</v>
      </c>
      <c r="Z8" s="7">
        <f t="shared" ref="Z8:Z39" si="7">求节点(E$39:E$62,$C$70:$C$93,$R8)*240</f>
        <v>37.612432217644489</v>
      </c>
      <c r="AA8" s="7">
        <f t="shared" ref="AA8:AA39" si="8">求节点(F$39:F$62,$C$70:$C$93,$R8)*240</f>
        <v>31.063473678930276</v>
      </c>
      <c r="AB8" s="7">
        <f t="shared" ref="AB8:AB39" si="9">求节点(G$39:G$62,$C$70:$C$93,$R8)*240</f>
        <v>22.543771611073851</v>
      </c>
      <c r="AC8" s="7">
        <f>求节点(C$39:C$62,$D$70:$D$93,$R8)/10</f>
        <v>2</v>
      </c>
      <c r="AD8" s="7">
        <f t="shared" ref="AD8:AG8" si="10">求节点(D$39:D$62,$D$70:$D$93,$R8)/10</f>
        <v>1.7939718867178513</v>
      </c>
      <c r="AE8" s="7">
        <f t="shared" si="10"/>
        <v>1.5671846757351873</v>
      </c>
      <c r="AF8" s="7">
        <f t="shared" si="10"/>
        <v>1.2943114032887606</v>
      </c>
      <c r="AG8" s="7">
        <f t="shared" si="10"/>
        <v>0.93932381712807567</v>
      </c>
      <c r="AH8" s="7">
        <f>求节点(C$39:C$62,$E$70:$E$93,$R8)*36</f>
        <v>0</v>
      </c>
      <c r="AI8" s="7">
        <f t="shared" ref="AI8:AL8" si="11">求节点(D$39:D$62,$E$70:$E$93,$R8)*36</f>
        <v>0</v>
      </c>
      <c r="AJ8" s="7">
        <f t="shared" si="11"/>
        <v>0</v>
      </c>
      <c r="AK8" s="7">
        <f t="shared" si="11"/>
        <v>0</v>
      </c>
      <c r="AL8" s="7">
        <f t="shared" si="11"/>
        <v>0</v>
      </c>
      <c r="AM8" s="7">
        <f>求节点(C$39:C$62,$F$70:$F$93,$R8)*60</f>
        <v>0</v>
      </c>
      <c r="AN8" s="7">
        <f t="shared" ref="AN8:AQ8" si="12">求节点(D$39:D$62,$F$70:$F$93,$R8)*60</f>
        <v>0</v>
      </c>
      <c r="AO8" s="7">
        <f t="shared" si="12"/>
        <v>0</v>
      </c>
      <c r="AP8" s="7">
        <f t="shared" si="12"/>
        <v>0</v>
      </c>
      <c r="AQ8" s="7">
        <f t="shared" si="12"/>
        <v>0</v>
      </c>
      <c r="AR8" s="7">
        <f>求节点(C$39:C$62,$G$70:$G$93,$R8)*8</f>
        <v>8</v>
      </c>
      <c r="AS8" s="7">
        <f t="shared" ref="AS8:AV8" si="13">求节点(D$39:D$62,$G$70:$G$93,$R8)*8</f>
        <v>7.1758875468714081</v>
      </c>
      <c r="AT8" s="7">
        <f t="shared" si="13"/>
        <v>6.2687387029407518</v>
      </c>
      <c r="AU8" s="7">
        <f t="shared" si="13"/>
        <v>5.1772456131550442</v>
      </c>
      <c r="AV8" s="7">
        <f t="shared" si="13"/>
        <v>3.7572952685123084</v>
      </c>
      <c r="AX8" s="7">
        <f>S8+X8+AC8+AH8+AM8+AR8</f>
        <v>71.199999999999989</v>
      </c>
      <c r="AY8" s="7">
        <f t="shared" ref="AY8:BB8" si="14">T8+Y8+AD8+AI8+AN8+AS8</f>
        <v>63.86539916715553</v>
      </c>
      <c r="AZ8" s="7">
        <f t="shared" si="14"/>
        <v>55.791774456172668</v>
      </c>
      <c r="BA8" s="7">
        <f t="shared" si="14"/>
        <v>46.077485957079908</v>
      </c>
      <c r="BB8" s="7">
        <f t="shared" si="14"/>
        <v>33.439927889759545</v>
      </c>
    </row>
    <row r="9" spans="1:54" x14ac:dyDescent="0.15">
      <c r="A9" s="41" t="s">
        <v>56</v>
      </c>
      <c r="B9" s="41">
        <v>1</v>
      </c>
      <c r="C9" s="24" t="s">
        <v>243</v>
      </c>
      <c r="E9" s="23">
        <v>0.5</v>
      </c>
      <c r="F9" s="24">
        <f t="shared" ref="F9:F32" si="15">E9-E8</f>
        <v>0.5</v>
      </c>
      <c r="G9" s="7">
        <v>0.5</v>
      </c>
      <c r="H9" s="7">
        <f t="shared" ref="H9:H32" si="16">G9/F9</f>
        <v>1</v>
      </c>
      <c r="K9" s="7">
        <f>5/24</f>
        <v>0.20833333333333334</v>
      </c>
      <c r="L9" s="7">
        <f>IF(K9=0,4,K9*10/7)</f>
        <v>0.29761904761904762</v>
      </c>
      <c r="M9" s="7">
        <f>SUM($L$9:L9)/E9</f>
        <v>0.59523809523809523</v>
      </c>
      <c r="R9" s="7">
        <v>2</v>
      </c>
      <c r="S9" s="7">
        <f t="shared" si="0"/>
        <v>26.400000000000006</v>
      </c>
      <c r="T9" s="7">
        <f t="shared" si="1"/>
        <v>23.680428904675644</v>
      </c>
      <c r="U9" s="7">
        <f t="shared" si="2"/>
        <v>20.686837719704478</v>
      </c>
      <c r="V9" s="7">
        <f t="shared" si="3"/>
        <v>17.084910523411651</v>
      </c>
      <c r="W9" s="7">
        <f t="shared" si="4"/>
        <v>12.399074386090618</v>
      </c>
      <c r="X9" s="7">
        <f t="shared" si="5"/>
        <v>95.999999999999972</v>
      </c>
      <c r="Y9" s="7">
        <f t="shared" si="6"/>
        <v>86.110650562456911</v>
      </c>
      <c r="Z9" s="7">
        <f t="shared" si="7"/>
        <v>75.224864435289007</v>
      </c>
      <c r="AA9" s="7">
        <f t="shared" si="8"/>
        <v>62.126947357860551</v>
      </c>
      <c r="AB9" s="7">
        <f t="shared" si="9"/>
        <v>45.087543222147701</v>
      </c>
      <c r="AC9" s="7">
        <f t="shared" ref="AC9:AC72" si="17">求节点(C$39:C$62,$D$70:$D$93,$R9)/10</f>
        <v>4</v>
      </c>
      <c r="AD9" s="7">
        <f t="shared" ref="AD9:AD72" si="18">求节点(D$39:D$62,$D$70:$D$93,$R9)/10</f>
        <v>3.587943773435704</v>
      </c>
      <c r="AE9" s="7">
        <f t="shared" ref="AE9:AE72" si="19">求节点(E$39:E$62,$D$70:$D$93,$R9)/10</f>
        <v>3.1343693514703759</v>
      </c>
      <c r="AF9" s="7">
        <f t="shared" ref="AF9:AF72" si="20">求节点(F$39:F$62,$D$70:$D$93,$R9)/10</f>
        <v>2.588622806577523</v>
      </c>
      <c r="AG9" s="7">
        <f t="shared" ref="AG9:AG72" si="21">求节点(G$39:G$62,$D$70:$D$93,$R9)/10</f>
        <v>1.8786476342561529</v>
      </c>
      <c r="AH9" s="7">
        <f t="shared" ref="AH9:AH72" si="22">求节点(C$39:C$62,$E$70:$E$93,$R9)*36</f>
        <v>0</v>
      </c>
      <c r="AI9" s="7">
        <f t="shared" ref="AI9:AI72" si="23">求节点(D$39:D$62,$E$70:$E$93,$R9)*36</f>
        <v>0</v>
      </c>
      <c r="AJ9" s="7">
        <f t="shared" ref="AJ9:AJ72" si="24">求节点(E$39:E$62,$E$70:$E$93,$R9)*36</f>
        <v>0</v>
      </c>
      <c r="AK9" s="7">
        <f t="shared" ref="AK9:AK72" si="25">求节点(F$39:F$62,$E$70:$E$93,$R9)*36</f>
        <v>0</v>
      </c>
      <c r="AL9" s="7">
        <f t="shared" ref="AL9:AL72" si="26">求节点(G$39:G$62,$E$70:$E$93,$R9)*36</f>
        <v>0</v>
      </c>
      <c r="AM9" s="7">
        <f t="shared" ref="AM9:AM72" si="27">求节点(C$39:C$62,$F$70:$F$93,$R9)*60</f>
        <v>0</v>
      </c>
      <c r="AN9" s="7">
        <f t="shared" ref="AN9:AN72" si="28">求节点(D$39:D$62,$F$70:$F$93,$R9)*60</f>
        <v>0</v>
      </c>
      <c r="AO9" s="7">
        <f t="shared" ref="AO9:AO72" si="29">求节点(E$39:E$62,$F$70:$F$93,$R9)*60</f>
        <v>0</v>
      </c>
      <c r="AP9" s="7">
        <f t="shared" ref="AP9:AP72" si="30">求节点(F$39:F$62,$F$70:$F$93,$R9)*60</f>
        <v>0</v>
      </c>
      <c r="AQ9" s="7">
        <f t="shared" ref="AQ9:AQ72" si="31">求节点(G$39:G$62,$F$70:$F$93,$R9)*60</f>
        <v>0</v>
      </c>
      <c r="AR9" s="7">
        <f t="shared" ref="AR9:AR72" si="32">求节点(C$39:C$62,$G$70:$G$93,$R9)*8</f>
        <v>16</v>
      </c>
      <c r="AS9" s="7">
        <f t="shared" ref="AS9:AS72" si="33">求节点(D$39:D$62,$G$70:$G$93,$R9)*8</f>
        <v>14.351775093742816</v>
      </c>
      <c r="AT9" s="7">
        <f t="shared" ref="AT9:AT72" si="34">求节点(E$39:E$62,$G$70:$G$93,$R9)*8</f>
        <v>12.537477405881504</v>
      </c>
      <c r="AU9" s="7">
        <f t="shared" ref="AU9:AU72" si="35">求节点(F$39:F$62,$G$70:$G$93,$R9)*8</f>
        <v>10.354491226310092</v>
      </c>
      <c r="AV9" s="7">
        <f t="shared" ref="AV9:AV72" si="36">求节点(G$39:G$62,$G$70:$G$93,$R9)*8</f>
        <v>7.5145905370246169</v>
      </c>
      <c r="AX9" s="7">
        <f t="shared" ref="AX9:AX72" si="37">S9+X9+AC9+AH9+AM9+AR9</f>
        <v>142.39999999999998</v>
      </c>
      <c r="AY9" s="7">
        <f t="shared" ref="AY9:AY72" si="38">T9+Y9+AD9+AI9+AN9+AS9</f>
        <v>127.73079833431109</v>
      </c>
      <c r="AZ9" s="7">
        <f t="shared" ref="AZ9:AZ72" si="39">U9+Z9+AE9+AJ9+AO9+AT9</f>
        <v>111.58354891234538</v>
      </c>
      <c r="BA9" s="7">
        <f t="shared" ref="BA9:BA72" si="40">V9+AA9+AF9+AK9+AP9+AU9</f>
        <v>92.154971914159816</v>
      </c>
      <c r="BB9" s="7">
        <f t="shared" ref="BB9:BB72" si="41">W9+AB9+AG9+AL9+AQ9+AV9</f>
        <v>66.87985577951909</v>
      </c>
    </row>
    <row r="10" spans="1:54" x14ac:dyDescent="0.15">
      <c r="A10" s="23" t="s">
        <v>56</v>
      </c>
      <c r="B10" s="23">
        <v>2</v>
      </c>
      <c r="C10" s="24" t="s">
        <v>224</v>
      </c>
      <c r="E10" s="23">
        <v>1</v>
      </c>
      <c r="F10" s="24">
        <f t="shared" si="15"/>
        <v>0.5</v>
      </c>
      <c r="G10" s="7">
        <v>0.5</v>
      </c>
      <c r="H10" s="7">
        <f t="shared" si="16"/>
        <v>1</v>
      </c>
      <c r="K10" s="7">
        <f>10/24</f>
        <v>0.41666666666666669</v>
      </c>
      <c r="L10" s="7">
        <f t="shared" ref="L10:L30" si="42">IF(K10=0,4,K10*10/7)</f>
        <v>0.59523809523809523</v>
      </c>
      <c r="M10" s="7">
        <f>SUM($L$9:L10)/E10</f>
        <v>0.89285714285714279</v>
      </c>
      <c r="R10" s="7">
        <v>3</v>
      </c>
      <c r="S10" s="7">
        <f t="shared" si="0"/>
        <v>39.6</v>
      </c>
      <c r="T10" s="7">
        <f t="shared" si="1"/>
        <v>35.520643357013469</v>
      </c>
      <c r="U10" s="7">
        <f t="shared" si="2"/>
        <v>31.03025657955672</v>
      </c>
      <c r="V10" s="7">
        <f t="shared" si="3"/>
        <v>25.627365785117483</v>
      </c>
      <c r="W10" s="7">
        <f t="shared" si="4"/>
        <v>18.598611579135927</v>
      </c>
      <c r="X10" s="7">
        <f t="shared" si="5"/>
        <v>144</v>
      </c>
      <c r="Y10" s="7">
        <f t="shared" si="6"/>
        <v>129.16597584368537</v>
      </c>
      <c r="Z10" s="7">
        <f t="shared" si="7"/>
        <v>112.83729665293352</v>
      </c>
      <c r="AA10" s="7">
        <f t="shared" si="8"/>
        <v>93.190421036790823</v>
      </c>
      <c r="AB10" s="7">
        <f t="shared" si="9"/>
        <v>67.631314833221552</v>
      </c>
      <c r="AC10" s="7">
        <f t="shared" si="17"/>
        <v>6</v>
      </c>
      <c r="AD10" s="7">
        <f t="shared" si="18"/>
        <v>5.381915660153556</v>
      </c>
      <c r="AE10" s="7">
        <f t="shared" si="19"/>
        <v>4.7015540272055629</v>
      </c>
      <c r="AF10" s="7">
        <f t="shared" si="20"/>
        <v>3.8829342098662849</v>
      </c>
      <c r="AG10" s="7">
        <f t="shared" si="21"/>
        <v>2.81797145138423</v>
      </c>
      <c r="AH10" s="7">
        <f t="shared" si="22"/>
        <v>0</v>
      </c>
      <c r="AI10" s="7">
        <f t="shared" si="23"/>
        <v>0</v>
      </c>
      <c r="AJ10" s="7">
        <f t="shared" si="24"/>
        <v>0</v>
      </c>
      <c r="AK10" s="7">
        <f t="shared" si="25"/>
        <v>0</v>
      </c>
      <c r="AL10" s="7">
        <f t="shared" si="26"/>
        <v>0</v>
      </c>
      <c r="AM10" s="7">
        <f t="shared" si="27"/>
        <v>0</v>
      </c>
      <c r="AN10" s="7">
        <f t="shared" si="28"/>
        <v>0</v>
      </c>
      <c r="AO10" s="7">
        <f t="shared" si="29"/>
        <v>0</v>
      </c>
      <c r="AP10" s="7">
        <f t="shared" si="30"/>
        <v>0</v>
      </c>
      <c r="AQ10" s="7">
        <f t="shared" si="31"/>
        <v>0</v>
      </c>
      <c r="AR10" s="7">
        <f t="shared" si="32"/>
        <v>24</v>
      </c>
      <c r="AS10" s="7">
        <f t="shared" si="33"/>
        <v>21.527662640614228</v>
      </c>
      <c r="AT10" s="7">
        <f t="shared" si="34"/>
        <v>18.806216108822255</v>
      </c>
      <c r="AU10" s="7">
        <f t="shared" si="35"/>
        <v>15.53173683946514</v>
      </c>
      <c r="AV10" s="7">
        <f t="shared" si="36"/>
        <v>11.271885805536925</v>
      </c>
      <c r="AX10" s="7">
        <f t="shared" si="37"/>
        <v>213.6</v>
      </c>
      <c r="AY10" s="7">
        <f t="shared" si="38"/>
        <v>191.59619750146663</v>
      </c>
      <c r="AZ10" s="7">
        <f t="shared" si="39"/>
        <v>167.37532336851808</v>
      </c>
      <c r="BA10" s="7">
        <f t="shared" si="40"/>
        <v>138.23245787123972</v>
      </c>
      <c r="BB10" s="7">
        <f t="shared" si="41"/>
        <v>100.31978366927864</v>
      </c>
    </row>
    <row r="11" spans="1:54" x14ac:dyDescent="0.15">
      <c r="A11" s="41" t="s">
        <v>56</v>
      </c>
      <c r="B11" s="41">
        <v>3</v>
      </c>
      <c r="C11" s="24" t="s">
        <v>243</v>
      </c>
      <c r="E11" s="23">
        <v>1.5</v>
      </c>
      <c r="F11" s="24">
        <f t="shared" si="15"/>
        <v>0.5</v>
      </c>
      <c r="G11" s="7">
        <v>0.5</v>
      </c>
      <c r="H11" s="7">
        <f t="shared" si="16"/>
        <v>1</v>
      </c>
      <c r="I11" s="24" t="s">
        <v>400</v>
      </c>
      <c r="K11" s="7">
        <f>13/24</f>
        <v>0.54166666666666663</v>
      </c>
      <c r="L11" s="7">
        <f t="shared" si="42"/>
        <v>0.77380952380952372</v>
      </c>
      <c r="M11" s="7">
        <f>SUM($L$9:L11)/E11</f>
        <v>1.1111111111111109</v>
      </c>
      <c r="R11" s="7">
        <v>4</v>
      </c>
      <c r="S11" s="7">
        <f t="shared" si="0"/>
        <v>52.8</v>
      </c>
      <c r="T11" s="7">
        <f t="shared" si="1"/>
        <v>47.360857809351302</v>
      </c>
      <c r="U11" s="7">
        <f t="shared" si="2"/>
        <v>41.373675439408956</v>
      </c>
      <c r="V11" s="7">
        <f t="shared" si="3"/>
        <v>34.169821046823309</v>
      </c>
      <c r="W11" s="7">
        <f t="shared" si="4"/>
        <v>24.798148772181236</v>
      </c>
      <c r="X11" s="7">
        <f t="shared" si="5"/>
        <v>192</v>
      </c>
      <c r="Y11" s="7">
        <f t="shared" si="6"/>
        <v>172.22130112491382</v>
      </c>
      <c r="Z11" s="7">
        <f t="shared" si="7"/>
        <v>150.44972887057801</v>
      </c>
      <c r="AA11" s="7">
        <f t="shared" si="8"/>
        <v>124.2538947157211</v>
      </c>
      <c r="AB11" s="7">
        <f t="shared" si="9"/>
        <v>90.175086444295403</v>
      </c>
      <c r="AC11" s="7">
        <f t="shared" si="17"/>
        <v>8</v>
      </c>
      <c r="AD11" s="7">
        <f t="shared" si="18"/>
        <v>7.1758875468714081</v>
      </c>
      <c r="AE11" s="7">
        <f t="shared" si="19"/>
        <v>6.2687387029407509</v>
      </c>
      <c r="AF11" s="7">
        <f t="shared" si="20"/>
        <v>5.1772456131550459</v>
      </c>
      <c r="AG11" s="7">
        <f t="shared" si="21"/>
        <v>3.7572952685123076</v>
      </c>
      <c r="AH11" s="7">
        <f t="shared" si="22"/>
        <v>0</v>
      </c>
      <c r="AI11" s="7">
        <f t="shared" si="23"/>
        <v>0</v>
      </c>
      <c r="AJ11" s="7">
        <f t="shared" si="24"/>
        <v>0</v>
      </c>
      <c r="AK11" s="7">
        <f t="shared" si="25"/>
        <v>0</v>
      </c>
      <c r="AL11" s="7">
        <f t="shared" si="26"/>
        <v>0</v>
      </c>
      <c r="AM11" s="7">
        <f t="shared" si="27"/>
        <v>0</v>
      </c>
      <c r="AN11" s="7">
        <f t="shared" si="28"/>
        <v>0</v>
      </c>
      <c r="AO11" s="7">
        <f t="shared" si="29"/>
        <v>0</v>
      </c>
      <c r="AP11" s="7">
        <f t="shared" si="30"/>
        <v>0</v>
      </c>
      <c r="AQ11" s="7">
        <f t="shared" si="31"/>
        <v>0</v>
      </c>
      <c r="AR11" s="7">
        <f t="shared" si="32"/>
        <v>32</v>
      </c>
      <c r="AS11" s="7">
        <f t="shared" si="33"/>
        <v>28.703550187485636</v>
      </c>
      <c r="AT11" s="7">
        <f t="shared" si="34"/>
        <v>25.074954811763007</v>
      </c>
      <c r="AU11" s="7">
        <f t="shared" si="35"/>
        <v>20.708982452620187</v>
      </c>
      <c r="AV11" s="7">
        <f t="shared" si="36"/>
        <v>15.029181074049234</v>
      </c>
      <c r="AX11" s="7">
        <f t="shared" si="37"/>
        <v>284.8</v>
      </c>
      <c r="AY11" s="7">
        <f t="shared" si="38"/>
        <v>255.46159666862218</v>
      </c>
      <c r="AZ11" s="7">
        <f t="shared" si="39"/>
        <v>223.16709782469073</v>
      </c>
      <c r="BA11" s="7">
        <f t="shared" si="40"/>
        <v>184.30994382831963</v>
      </c>
      <c r="BB11" s="7">
        <f t="shared" si="41"/>
        <v>133.75971155903818</v>
      </c>
    </row>
    <row r="12" spans="1:54" x14ac:dyDescent="0.15">
      <c r="A12" s="23" t="s">
        <v>56</v>
      </c>
      <c r="B12" s="23">
        <v>4</v>
      </c>
      <c r="C12" s="24" t="s">
        <v>225</v>
      </c>
      <c r="D12" s="7" t="s">
        <v>226</v>
      </c>
      <c r="E12" s="23">
        <v>2.1</v>
      </c>
      <c r="F12" s="24">
        <f t="shared" si="15"/>
        <v>0.60000000000000009</v>
      </c>
      <c r="G12" s="7">
        <v>0.6</v>
      </c>
      <c r="H12" s="7">
        <f t="shared" si="16"/>
        <v>0.99999999999999978</v>
      </c>
      <c r="K12" s="7">
        <f>7/24</f>
        <v>0.29166666666666669</v>
      </c>
      <c r="L12" s="7">
        <f t="shared" si="42"/>
        <v>0.41666666666666669</v>
      </c>
      <c r="M12" s="7">
        <f>SUM($L$9:L12)/E12</f>
        <v>0.99206349206349187</v>
      </c>
      <c r="R12" s="7">
        <v>5</v>
      </c>
      <c r="S12" s="7">
        <f t="shared" si="0"/>
        <v>66</v>
      </c>
      <c r="T12" s="7">
        <f t="shared" si="1"/>
        <v>59.20107226168912</v>
      </c>
      <c r="U12" s="7">
        <f t="shared" si="2"/>
        <v>51.717094299261198</v>
      </c>
      <c r="V12" s="7">
        <f t="shared" si="3"/>
        <v>42.712276308529134</v>
      </c>
      <c r="W12" s="7">
        <f t="shared" si="4"/>
        <v>30.997685965226545</v>
      </c>
      <c r="X12" s="7">
        <f t="shared" si="5"/>
        <v>240</v>
      </c>
      <c r="Y12" s="7">
        <f t="shared" si="6"/>
        <v>215.27662640614227</v>
      </c>
      <c r="Z12" s="7">
        <f t="shared" si="7"/>
        <v>188.06216108822252</v>
      </c>
      <c r="AA12" s="7">
        <f t="shared" si="8"/>
        <v>155.31736839465137</v>
      </c>
      <c r="AB12" s="7">
        <f t="shared" si="9"/>
        <v>112.71885805536925</v>
      </c>
      <c r="AC12" s="7">
        <f t="shared" si="17"/>
        <v>10</v>
      </c>
      <c r="AD12" s="7">
        <f t="shared" si="18"/>
        <v>8.9698594335892601</v>
      </c>
      <c r="AE12" s="7">
        <f t="shared" si="19"/>
        <v>7.8359233786759388</v>
      </c>
      <c r="AF12" s="7">
        <f t="shared" si="20"/>
        <v>6.4715570164438079</v>
      </c>
      <c r="AG12" s="7">
        <f t="shared" si="21"/>
        <v>4.6966190856403847</v>
      </c>
      <c r="AH12" s="7">
        <f t="shared" si="22"/>
        <v>0</v>
      </c>
      <c r="AI12" s="7">
        <f t="shared" si="23"/>
        <v>0</v>
      </c>
      <c r="AJ12" s="7">
        <f t="shared" si="24"/>
        <v>0</v>
      </c>
      <c r="AK12" s="7">
        <f t="shared" si="25"/>
        <v>0</v>
      </c>
      <c r="AL12" s="7">
        <f t="shared" si="26"/>
        <v>0</v>
      </c>
      <c r="AM12" s="7">
        <f t="shared" si="27"/>
        <v>0</v>
      </c>
      <c r="AN12" s="7">
        <f t="shared" si="28"/>
        <v>0</v>
      </c>
      <c r="AO12" s="7">
        <f t="shared" si="29"/>
        <v>0</v>
      </c>
      <c r="AP12" s="7">
        <f t="shared" si="30"/>
        <v>0</v>
      </c>
      <c r="AQ12" s="7">
        <f t="shared" si="31"/>
        <v>0</v>
      </c>
      <c r="AR12" s="7">
        <f t="shared" si="32"/>
        <v>40</v>
      </c>
      <c r="AS12" s="7">
        <f t="shared" si="33"/>
        <v>35.87943773435704</v>
      </c>
      <c r="AT12" s="7">
        <f t="shared" si="34"/>
        <v>31.343693514703755</v>
      </c>
      <c r="AU12" s="7">
        <f t="shared" si="35"/>
        <v>25.886228065775235</v>
      </c>
      <c r="AV12" s="7">
        <f t="shared" si="36"/>
        <v>18.786476342561542</v>
      </c>
      <c r="AX12" s="7">
        <f t="shared" si="37"/>
        <v>356</v>
      </c>
      <c r="AY12" s="7">
        <f t="shared" si="38"/>
        <v>319.32699583577772</v>
      </c>
      <c r="AZ12" s="7">
        <f t="shared" si="39"/>
        <v>278.95887228086343</v>
      </c>
      <c r="BA12" s="7">
        <f t="shared" si="40"/>
        <v>230.38742978539955</v>
      </c>
      <c r="BB12" s="7">
        <f t="shared" si="41"/>
        <v>167.19963944879771</v>
      </c>
    </row>
    <row r="13" spans="1:54" x14ac:dyDescent="0.15">
      <c r="A13" s="23" t="s">
        <v>56</v>
      </c>
      <c r="B13" s="23">
        <v>5</v>
      </c>
      <c r="C13" s="24" t="s">
        <v>237</v>
      </c>
      <c r="D13" s="7" t="s">
        <v>238</v>
      </c>
      <c r="E13" s="23">
        <v>3.3</v>
      </c>
      <c r="F13" s="24">
        <f t="shared" si="15"/>
        <v>1.1999999999999997</v>
      </c>
      <c r="G13" s="7">
        <v>1</v>
      </c>
      <c r="H13" s="7">
        <f t="shared" si="16"/>
        <v>0.83333333333333348</v>
      </c>
      <c r="K13" s="7">
        <f>17/24</f>
        <v>0.70833333333333337</v>
      </c>
      <c r="L13" s="7">
        <f t="shared" si="42"/>
        <v>1.0119047619047621</v>
      </c>
      <c r="M13" s="7">
        <f>SUM($L$9:L13)/E13</f>
        <v>0.93795093795093787</v>
      </c>
      <c r="R13" s="7">
        <v>6</v>
      </c>
      <c r="S13" s="7">
        <f t="shared" si="0"/>
        <v>91.2</v>
      </c>
      <c r="T13" s="7">
        <f t="shared" si="1"/>
        <v>75.624274635869625</v>
      </c>
      <c r="U13" s="7">
        <f t="shared" si="2"/>
        <v>62.060513159113434</v>
      </c>
      <c r="V13" s="7">
        <f t="shared" si="3"/>
        <v>51.254731570234966</v>
      </c>
      <c r="W13" s="7">
        <f t="shared" si="4"/>
        <v>37.197223158271854</v>
      </c>
      <c r="X13" s="7">
        <f t="shared" si="5"/>
        <v>288</v>
      </c>
      <c r="Y13" s="7">
        <f t="shared" si="6"/>
        <v>258.33195168737075</v>
      </c>
      <c r="Z13" s="7">
        <f t="shared" si="7"/>
        <v>225.67459330586703</v>
      </c>
      <c r="AA13" s="7">
        <f t="shared" si="8"/>
        <v>186.38084207358168</v>
      </c>
      <c r="AB13" s="7">
        <f t="shared" si="9"/>
        <v>135.2626296664431</v>
      </c>
      <c r="AC13" s="7">
        <f t="shared" si="17"/>
        <v>14</v>
      </c>
      <c r="AD13" s="7">
        <f t="shared" si="18"/>
        <v>11.527662640614228</v>
      </c>
      <c r="AE13" s="7">
        <f t="shared" si="19"/>
        <v>9.4031080544111258</v>
      </c>
      <c r="AF13" s="7">
        <f t="shared" si="20"/>
        <v>7.7658684197325698</v>
      </c>
      <c r="AG13" s="7">
        <f t="shared" si="21"/>
        <v>5.6359429027684618</v>
      </c>
      <c r="AH13" s="7">
        <f t="shared" si="22"/>
        <v>0</v>
      </c>
      <c r="AI13" s="7">
        <f t="shared" si="23"/>
        <v>0</v>
      </c>
      <c r="AJ13" s="7">
        <f t="shared" si="24"/>
        <v>0</v>
      </c>
      <c r="AK13" s="7">
        <f t="shared" si="25"/>
        <v>0</v>
      </c>
      <c r="AL13" s="7">
        <f t="shared" si="26"/>
        <v>0</v>
      </c>
      <c r="AM13" s="7">
        <f t="shared" si="27"/>
        <v>0</v>
      </c>
      <c r="AN13" s="7">
        <f t="shared" si="28"/>
        <v>0</v>
      </c>
      <c r="AO13" s="7">
        <f t="shared" si="29"/>
        <v>0</v>
      </c>
      <c r="AP13" s="7">
        <f t="shared" si="30"/>
        <v>0</v>
      </c>
      <c r="AQ13" s="7">
        <f t="shared" si="31"/>
        <v>0</v>
      </c>
      <c r="AR13" s="7">
        <f t="shared" si="32"/>
        <v>48</v>
      </c>
      <c r="AS13" s="7">
        <f t="shared" si="33"/>
        <v>43.055325281228455</v>
      </c>
      <c r="AT13" s="7">
        <f t="shared" si="34"/>
        <v>37.612432217644511</v>
      </c>
      <c r="AU13" s="7">
        <f t="shared" si="35"/>
        <v>31.063473678930279</v>
      </c>
      <c r="AV13" s="7">
        <f t="shared" si="36"/>
        <v>22.543771611073851</v>
      </c>
      <c r="AX13" s="7">
        <f t="shared" si="37"/>
        <v>441.2</v>
      </c>
      <c r="AY13" s="7">
        <f t="shared" si="38"/>
        <v>388.53921424508303</v>
      </c>
      <c r="AZ13" s="7">
        <f t="shared" si="39"/>
        <v>334.75064673703605</v>
      </c>
      <c r="BA13" s="7">
        <f t="shared" si="40"/>
        <v>276.46491574247949</v>
      </c>
      <c r="BB13" s="7">
        <f t="shared" si="41"/>
        <v>200.63956733855727</v>
      </c>
    </row>
    <row r="14" spans="1:54" x14ac:dyDescent="0.15">
      <c r="A14" s="23" t="s">
        <v>56</v>
      </c>
      <c r="B14" s="23">
        <v>6</v>
      </c>
      <c r="C14" s="24" t="s">
        <v>228</v>
      </c>
      <c r="E14" s="23">
        <v>4.8</v>
      </c>
      <c r="F14" s="24">
        <f t="shared" si="15"/>
        <v>1.5</v>
      </c>
      <c r="G14" s="7">
        <v>1.2</v>
      </c>
      <c r="H14" s="7">
        <f t="shared" si="16"/>
        <v>0.79999999999999993</v>
      </c>
      <c r="K14" s="7">
        <f>30/24</f>
        <v>1.25</v>
      </c>
      <c r="L14" s="7">
        <f t="shared" si="42"/>
        <v>1.7857142857142858</v>
      </c>
      <c r="M14" s="7">
        <f>SUM($L$9:L14)/E14</f>
        <v>1.0168650793650793</v>
      </c>
      <c r="R14" s="7">
        <v>7</v>
      </c>
      <c r="S14" s="7">
        <f t="shared" si="0"/>
        <v>116.4</v>
      </c>
      <c r="T14" s="7">
        <f t="shared" si="1"/>
        <v>98.228320408514563</v>
      </c>
      <c r="U14" s="7">
        <f t="shared" si="2"/>
        <v>78.225688399843563</v>
      </c>
      <c r="V14" s="7">
        <f t="shared" si="3"/>
        <v>59.797186831940792</v>
      </c>
      <c r="W14" s="7">
        <f t="shared" si="4"/>
        <v>43.396760351317155</v>
      </c>
      <c r="X14" s="7">
        <f t="shared" si="5"/>
        <v>336</v>
      </c>
      <c r="Y14" s="7">
        <f t="shared" si="6"/>
        <v>301.38727696859922</v>
      </c>
      <c r="Z14" s="7">
        <f t="shared" si="7"/>
        <v>263.28702552351155</v>
      </c>
      <c r="AA14" s="7">
        <f t="shared" si="8"/>
        <v>217.44431575251195</v>
      </c>
      <c r="AB14" s="7">
        <f t="shared" si="9"/>
        <v>157.80640127751695</v>
      </c>
      <c r="AC14" s="7">
        <f t="shared" si="17"/>
        <v>18</v>
      </c>
      <c r="AD14" s="7">
        <f t="shared" si="18"/>
        <v>15.115606414049932</v>
      </c>
      <c r="AE14" s="7">
        <f t="shared" si="19"/>
        <v>11.940585460292629</v>
      </c>
      <c r="AF14" s="7">
        <f t="shared" si="20"/>
        <v>9.0601798230213326</v>
      </c>
      <c r="AG14" s="7">
        <f t="shared" si="21"/>
        <v>6.575266719896538</v>
      </c>
      <c r="AH14" s="7">
        <f t="shared" si="22"/>
        <v>0</v>
      </c>
      <c r="AI14" s="7">
        <f t="shared" si="23"/>
        <v>0</v>
      </c>
      <c r="AJ14" s="7">
        <f t="shared" si="24"/>
        <v>0</v>
      </c>
      <c r="AK14" s="7">
        <f t="shared" si="25"/>
        <v>0</v>
      </c>
      <c r="AL14" s="7">
        <f t="shared" si="26"/>
        <v>0</v>
      </c>
      <c r="AM14" s="7">
        <f t="shared" si="27"/>
        <v>0</v>
      </c>
      <c r="AN14" s="7">
        <f t="shared" si="28"/>
        <v>0</v>
      </c>
      <c r="AO14" s="7">
        <f t="shared" si="29"/>
        <v>0</v>
      </c>
      <c r="AP14" s="7">
        <f t="shared" si="30"/>
        <v>0</v>
      </c>
      <c r="AQ14" s="7">
        <f t="shared" si="31"/>
        <v>0</v>
      </c>
      <c r="AR14" s="7">
        <f t="shared" si="32"/>
        <v>56</v>
      </c>
      <c r="AS14" s="7">
        <f t="shared" si="33"/>
        <v>50.231212828099864</v>
      </c>
      <c r="AT14" s="7">
        <f t="shared" si="34"/>
        <v>43.881170920585255</v>
      </c>
      <c r="AU14" s="7">
        <f t="shared" si="35"/>
        <v>36.24071929208533</v>
      </c>
      <c r="AV14" s="7">
        <f t="shared" si="36"/>
        <v>26.301066879586159</v>
      </c>
      <c r="AX14" s="7">
        <f t="shared" si="37"/>
        <v>526.4</v>
      </c>
      <c r="AY14" s="7">
        <f t="shared" si="38"/>
        <v>464.96241661926354</v>
      </c>
      <c r="AZ14" s="7">
        <f t="shared" si="39"/>
        <v>397.33447030423304</v>
      </c>
      <c r="BA14" s="7">
        <f t="shared" si="40"/>
        <v>322.54240169955938</v>
      </c>
      <c r="BB14" s="7">
        <f t="shared" si="41"/>
        <v>234.0794952283168</v>
      </c>
    </row>
    <row r="15" spans="1:54" x14ac:dyDescent="0.15">
      <c r="A15" s="41" t="s">
        <v>58</v>
      </c>
      <c r="B15" s="41">
        <v>7</v>
      </c>
      <c r="C15" s="24" t="s">
        <v>243</v>
      </c>
      <c r="E15" s="23">
        <v>6.6</v>
      </c>
      <c r="F15" s="24">
        <f t="shared" si="15"/>
        <v>1.7999999999999998</v>
      </c>
      <c r="G15" s="7">
        <v>1.3</v>
      </c>
      <c r="H15" s="7">
        <f t="shared" si="16"/>
        <v>0.72222222222222232</v>
      </c>
      <c r="K15" s="7">
        <f>25/24</f>
        <v>1.0416666666666667</v>
      </c>
      <c r="L15" s="7">
        <f t="shared" si="42"/>
        <v>1.4880952380952384</v>
      </c>
      <c r="M15" s="7">
        <f>SUM($L$9:L15)/E15</f>
        <v>0.96500721500721498</v>
      </c>
      <c r="R15" s="7">
        <v>8</v>
      </c>
      <c r="S15" s="7">
        <f t="shared" si="0"/>
        <v>141.6</v>
      </c>
      <c r="T15" s="7">
        <f t="shared" si="1"/>
        <v>120.8323661811595</v>
      </c>
      <c r="U15" s="7">
        <f t="shared" si="2"/>
        <v>97.972215314106933</v>
      </c>
      <c r="V15" s="7">
        <f t="shared" si="3"/>
        <v>70.466589451507176</v>
      </c>
      <c r="W15" s="7">
        <f t="shared" si="4"/>
        <v>49.596297544362471</v>
      </c>
      <c r="X15" s="7">
        <f t="shared" si="5"/>
        <v>384</v>
      </c>
      <c r="Y15" s="7">
        <f t="shared" si="6"/>
        <v>344.44260224982764</v>
      </c>
      <c r="Z15" s="7">
        <f t="shared" si="7"/>
        <v>300.89945774115608</v>
      </c>
      <c r="AA15" s="7">
        <f t="shared" si="8"/>
        <v>248.50778943144226</v>
      </c>
      <c r="AB15" s="7">
        <f t="shared" si="9"/>
        <v>180.35017288859081</v>
      </c>
      <c r="AC15" s="7">
        <f t="shared" si="17"/>
        <v>22</v>
      </c>
      <c r="AD15" s="7">
        <f t="shared" si="18"/>
        <v>18.703550187485639</v>
      </c>
      <c r="AE15" s="7">
        <f t="shared" si="19"/>
        <v>15.074954811763003</v>
      </c>
      <c r="AF15" s="7">
        <f t="shared" si="20"/>
        <v>10.708982452620187</v>
      </c>
      <c r="AG15" s="7">
        <f t="shared" si="21"/>
        <v>7.5145905370246151</v>
      </c>
      <c r="AH15" s="7">
        <f t="shared" si="22"/>
        <v>0</v>
      </c>
      <c r="AI15" s="7">
        <f t="shared" si="23"/>
        <v>0</v>
      </c>
      <c r="AJ15" s="7">
        <f t="shared" si="24"/>
        <v>0</v>
      </c>
      <c r="AK15" s="7">
        <f t="shared" si="25"/>
        <v>0</v>
      </c>
      <c r="AL15" s="7">
        <f t="shared" si="26"/>
        <v>0</v>
      </c>
      <c r="AM15" s="7">
        <f t="shared" si="27"/>
        <v>0</v>
      </c>
      <c r="AN15" s="7">
        <f t="shared" si="28"/>
        <v>0</v>
      </c>
      <c r="AO15" s="7">
        <f t="shared" si="29"/>
        <v>0</v>
      </c>
      <c r="AP15" s="7">
        <f t="shared" si="30"/>
        <v>0</v>
      </c>
      <c r="AQ15" s="7">
        <f t="shared" si="31"/>
        <v>0</v>
      </c>
      <c r="AR15" s="7">
        <f t="shared" si="32"/>
        <v>64</v>
      </c>
      <c r="AS15" s="7">
        <f t="shared" si="33"/>
        <v>57.407100374971272</v>
      </c>
      <c r="AT15" s="7">
        <f t="shared" si="34"/>
        <v>50.149909623526007</v>
      </c>
      <c r="AU15" s="7">
        <f t="shared" si="35"/>
        <v>41.417964905240375</v>
      </c>
      <c r="AV15" s="7">
        <f t="shared" si="36"/>
        <v>30.058362148098468</v>
      </c>
      <c r="AX15" s="7">
        <f t="shared" si="37"/>
        <v>611.6</v>
      </c>
      <c r="AY15" s="7">
        <f t="shared" si="38"/>
        <v>541.38561899344404</v>
      </c>
      <c r="AZ15" s="7">
        <f t="shared" si="39"/>
        <v>464.09653749055207</v>
      </c>
      <c r="BA15" s="7">
        <f t="shared" si="40"/>
        <v>371.10132624081001</v>
      </c>
      <c r="BB15" s="7">
        <f t="shared" si="41"/>
        <v>267.51942311807636</v>
      </c>
    </row>
    <row r="16" spans="1:54" x14ac:dyDescent="0.15">
      <c r="A16" s="23" t="s">
        <v>58</v>
      </c>
      <c r="B16" s="23">
        <v>8</v>
      </c>
      <c r="C16" s="24" t="s">
        <v>230</v>
      </c>
      <c r="E16" s="23">
        <v>8.6999999999999993</v>
      </c>
      <c r="F16" s="24">
        <f t="shared" si="15"/>
        <v>2.0999999999999996</v>
      </c>
      <c r="G16" s="7">
        <v>1.4</v>
      </c>
      <c r="H16" s="7">
        <f t="shared" si="16"/>
        <v>0.66666666666666674</v>
      </c>
      <c r="K16" s="7">
        <f>(24*2+16)/24</f>
        <v>2.6666666666666665</v>
      </c>
      <c r="L16" s="7">
        <f t="shared" si="42"/>
        <v>3.8095238095238093</v>
      </c>
      <c r="M16" s="7">
        <f>SUM($L$9:L16)/E16</f>
        <v>1.169950738916256</v>
      </c>
      <c r="R16" s="7">
        <v>9</v>
      </c>
      <c r="S16" s="7">
        <f t="shared" si="0"/>
        <v>166.8</v>
      </c>
      <c r="T16" s="7">
        <f t="shared" si="1"/>
        <v>143.43641195380445</v>
      </c>
      <c r="U16" s="7">
        <f t="shared" si="2"/>
        <v>117.7187422283703</v>
      </c>
      <c r="V16" s="7">
        <f t="shared" si="3"/>
        <v>86.774913132945585</v>
      </c>
      <c r="W16" s="7">
        <f t="shared" si="4"/>
        <v>55.795834737407773</v>
      </c>
      <c r="X16" s="7">
        <f t="shared" si="5"/>
        <v>432</v>
      </c>
      <c r="Y16" s="7">
        <f t="shared" si="6"/>
        <v>387.49792753105606</v>
      </c>
      <c r="Z16" s="7">
        <f t="shared" si="7"/>
        <v>338.51188995880057</v>
      </c>
      <c r="AA16" s="7">
        <f t="shared" si="8"/>
        <v>279.57126311037251</v>
      </c>
      <c r="AB16" s="7">
        <f t="shared" si="9"/>
        <v>202.89394449966463</v>
      </c>
      <c r="AC16" s="7">
        <f t="shared" si="17"/>
        <v>26</v>
      </c>
      <c r="AD16" s="7">
        <f t="shared" si="18"/>
        <v>22.29149396092134</v>
      </c>
      <c r="AE16" s="7">
        <f t="shared" si="19"/>
        <v>18.209324163233379</v>
      </c>
      <c r="AF16" s="7">
        <f t="shared" si="20"/>
        <v>13.297605259197709</v>
      </c>
      <c r="AG16" s="7">
        <f t="shared" si="21"/>
        <v>8.4539143541526922</v>
      </c>
      <c r="AH16" s="7">
        <f t="shared" si="22"/>
        <v>0</v>
      </c>
      <c r="AI16" s="7">
        <f t="shared" si="23"/>
        <v>0</v>
      </c>
      <c r="AJ16" s="7">
        <f t="shared" si="24"/>
        <v>0</v>
      </c>
      <c r="AK16" s="7">
        <f t="shared" si="25"/>
        <v>0</v>
      </c>
      <c r="AL16" s="7">
        <f t="shared" si="26"/>
        <v>0</v>
      </c>
      <c r="AM16" s="7">
        <f t="shared" si="27"/>
        <v>0</v>
      </c>
      <c r="AN16" s="7">
        <f t="shared" si="28"/>
        <v>0</v>
      </c>
      <c r="AO16" s="7">
        <f t="shared" si="29"/>
        <v>0</v>
      </c>
      <c r="AP16" s="7">
        <f t="shared" si="30"/>
        <v>0</v>
      </c>
      <c r="AQ16" s="7">
        <f t="shared" si="31"/>
        <v>0</v>
      </c>
      <c r="AR16" s="7">
        <f t="shared" si="32"/>
        <v>72</v>
      </c>
      <c r="AS16" s="7">
        <f t="shared" si="33"/>
        <v>64.582987921842687</v>
      </c>
      <c r="AT16" s="7">
        <f t="shared" si="34"/>
        <v>56.418648326466759</v>
      </c>
      <c r="AU16" s="7">
        <f t="shared" si="35"/>
        <v>46.595210518395419</v>
      </c>
      <c r="AV16" s="7">
        <f t="shared" si="36"/>
        <v>33.815657416610776</v>
      </c>
      <c r="AX16" s="7">
        <f t="shared" si="37"/>
        <v>696.8</v>
      </c>
      <c r="AY16" s="7">
        <f t="shared" si="38"/>
        <v>617.80882136762455</v>
      </c>
      <c r="AZ16" s="7">
        <f t="shared" si="39"/>
        <v>530.85860467687098</v>
      </c>
      <c r="BA16" s="7">
        <f t="shared" si="40"/>
        <v>426.23899202091127</v>
      </c>
      <c r="BB16" s="7">
        <f t="shared" si="41"/>
        <v>300.95935100783583</v>
      </c>
    </row>
    <row r="17" spans="1:54" x14ac:dyDescent="0.15">
      <c r="A17" s="23" t="s">
        <v>58</v>
      </c>
      <c r="B17" s="23">
        <v>9</v>
      </c>
      <c r="C17" s="24" t="s">
        <v>227</v>
      </c>
      <c r="E17" s="23">
        <v>11.1</v>
      </c>
      <c r="F17" s="24">
        <f t="shared" si="15"/>
        <v>2.4000000000000004</v>
      </c>
      <c r="G17" s="7">
        <v>1.5</v>
      </c>
      <c r="H17" s="7">
        <f>G17/F17</f>
        <v>0.62499999999999989</v>
      </c>
      <c r="K17" s="7">
        <f>36/24</f>
        <v>1.5</v>
      </c>
      <c r="L17" s="7">
        <f t="shared" si="42"/>
        <v>2.1428571428571428</v>
      </c>
      <c r="M17" s="7">
        <f>SUM($L$9:L17)/E17</f>
        <v>1.1100386100386099</v>
      </c>
      <c r="R17" s="7">
        <v>10</v>
      </c>
      <c r="S17" s="7">
        <f t="shared" si="0"/>
        <v>192</v>
      </c>
      <c r="T17" s="7">
        <f t="shared" si="1"/>
        <v>166.04045772644938</v>
      </c>
      <c r="U17" s="7">
        <f t="shared" si="2"/>
        <v>137.46526914263364</v>
      </c>
      <c r="V17" s="7">
        <f t="shared" si="3"/>
        <v>103.08323681438398</v>
      </c>
      <c r="W17" s="7">
        <f t="shared" si="4"/>
        <v>61.995371930453082</v>
      </c>
      <c r="X17" s="7">
        <f t="shared" si="5"/>
        <v>480</v>
      </c>
      <c r="Y17" s="7">
        <f t="shared" si="6"/>
        <v>430.55325281228454</v>
      </c>
      <c r="Z17" s="7">
        <f t="shared" si="7"/>
        <v>376.12432217644511</v>
      </c>
      <c r="AA17" s="7">
        <f t="shared" si="8"/>
        <v>310.63473678930279</v>
      </c>
      <c r="AB17" s="7">
        <f t="shared" si="9"/>
        <v>225.43771611073848</v>
      </c>
      <c r="AC17" s="7">
        <f t="shared" si="17"/>
        <v>30</v>
      </c>
      <c r="AD17" s="7">
        <f t="shared" si="18"/>
        <v>25.879437734357044</v>
      </c>
      <c r="AE17" s="7">
        <f t="shared" si="19"/>
        <v>21.343693514703755</v>
      </c>
      <c r="AF17" s="7">
        <f t="shared" si="20"/>
        <v>15.886228065775233</v>
      </c>
      <c r="AG17" s="7">
        <f t="shared" si="21"/>
        <v>9.3932381712807693</v>
      </c>
      <c r="AH17" s="7">
        <f t="shared" si="22"/>
        <v>0</v>
      </c>
      <c r="AI17" s="7">
        <f t="shared" si="23"/>
        <v>0</v>
      </c>
      <c r="AJ17" s="7">
        <f t="shared" si="24"/>
        <v>0</v>
      </c>
      <c r="AK17" s="7">
        <f t="shared" si="25"/>
        <v>0</v>
      </c>
      <c r="AL17" s="7">
        <f t="shared" si="26"/>
        <v>0</v>
      </c>
      <c r="AM17" s="7">
        <f t="shared" si="27"/>
        <v>0</v>
      </c>
      <c r="AN17" s="7">
        <f t="shared" si="28"/>
        <v>0</v>
      </c>
      <c r="AO17" s="7">
        <f t="shared" si="29"/>
        <v>0</v>
      </c>
      <c r="AP17" s="7">
        <f t="shared" si="30"/>
        <v>0</v>
      </c>
      <c r="AQ17" s="7">
        <f t="shared" si="31"/>
        <v>0</v>
      </c>
      <c r="AR17" s="7">
        <f t="shared" si="32"/>
        <v>80</v>
      </c>
      <c r="AS17" s="7">
        <f t="shared" si="33"/>
        <v>71.758875468714081</v>
      </c>
      <c r="AT17" s="7">
        <f t="shared" si="34"/>
        <v>62.68738702940751</v>
      </c>
      <c r="AU17" s="7">
        <f t="shared" si="35"/>
        <v>51.77245613155047</v>
      </c>
      <c r="AV17" s="7">
        <f t="shared" si="36"/>
        <v>37.572952685123084</v>
      </c>
      <c r="AX17" s="7">
        <f t="shared" si="37"/>
        <v>782</v>
      </c>
      <c r="AY17" s="7">
        <f t="shared" si="38"/>
        <v>694.23202374180505</v>
      </c>
      <c r="AZ17" s="7">
        <f t="shared" si="39"/>
        <v>597.62067186319007</v>
      </c>
      <c r="BA17" s="7">
        <f t="shared" si="40"/>
        <v>481.37665780101253</v>
      </c>
      <c r="BB17" s="7">
        <f t="shared" si="41"/>
        <v>334.39927889759542</v>
      </c>
    </row>
    <row r="18" spans="1:54" x14ac:dyDescent="0.15">
      <c r="A18" s="41" t="s">
        <v>58</v>
      </c>
      <c r="B18" s="41">
        <v>10</v>
      </c>
      <c r="C18" s="24" t="s">
        <v>243</v>
      </c>
      <c r="E18" s="23">
        <v>13.8</v>
      </c>
      <c r="F18" s="24">
        <f t="shared" si="15"/>
        <v>2.7000000000000011</v>
      </c>
      <c r="G18" s="7">
        <v>1.6</v>
      </c>
      <c r="H18" s="7">
        <f t="shared" si="16"/>
        <v>0.59259259259259234</v>
      </c>
      <c r="K18" s="7">
        <f>(24*2+10)/24</f>
        <v>2.4166666666666665</v>
      </c>
      <c r="L18" s="7">
        <f t="shared" si="42"/>
        <v>3.4523809523809521</v>
      </c>
      <c r="M18" s="7">
        <f>SUM($L$9:L18)/E18</f>
        <v>1.1430296756383711</v>
      </c>
      <c r="R18" s="7">
        <v>11</v>
      </c>
      <c r="S18" s="7">
        <f t="shared" si="0"/>
        <v>235.1125807701757</v>
      </c>
      <c r="T18" s="7">
        <f t="shared" si="1"/>
        <v>188.6445034990943</v>
      </c>
      <c r="U18" s="7">
        <f t="shared" si="2"/>
        <v>157.21179605689701</v>
      </c>
      <c r="V18" s="7">
        <f t="shared" si="3"/>
        <v>119.39156049582238</v>
      </c>
      <c r="W18" s="7">
        <f t="shared" si="4"/>
        <v>70.19028105395148</v>
      </c>
      <c r="X18" s="7">
        <f t="shared" si="5"/>
        <v>562.11920146700129</v>
      </c>
      <c r="Y18" s="7">
        <f t="shared" si="6"/>
        <v>473.60857809351302</v>
      </c>
      <c r="Z18" s="7">
        <f t="shared" si="7"/>
        <v>413.73675439408959</v>
      </c>
      <c r="AA18" s="7">
        <f t="shared" si="8"/>
        <v>341.69821046823307</v>
      </c>
      <c r="AB18" s="7">
        <f t="shared" si="9"/>
        <v>247.98148772181236</v>
      </c>
      <c r="AC18" s="7">
        <f t="shared" si="17"/>
        <v>36.843266788916779</v>
      </c>
      <c r="AD18" s="7">
        <f t="shared" si="18"/>
        <v>29.467381507792755</v>
      </c>
      <c r="AE18" s="7">
        <f t="shared" si="19"/>
        <v>24.478062866174131</v>
      </c>
      <c r="AF18" s="7">
        <f t="shared" si="20"/>
        <v>18.474850872352757</v>
      </c>
      <c r="AG18" s="7">
        <f t="shared" si="21"/>
        <v>10.665123976817695</v>
      </c>
      <c r="AH18" s="7">
        <f t="shared" si="22"/>
        <v>0</v>
      </c>
      <c r="AI18" s="7">
        <f t="shared" si="23"/>
        <v>0</v>
      </c>
      <c r="AJ18" s="7">
        <f t="shared" si="24"/>
        <v>0</v>
      </c>
      <c r="AK18" s="7">
        <f t="shared" si="25"/>
        <v>0</v>
      </c>
      <c r="AL18" s="7">
        <f t="shared" si="26"/>
        <v>0</v>
      </c>
      <c r="AM18" s="7">
        <f t="shared" si="27"/>
        <v>0</v>
      </c>
      <c r="AN18" s="7">
        <f t="shared" si="28"/>
        <v>0</v>
      </c>
      <c r="AO18" s="7">
        <f t="shared" si="29"/>
        <v>0</v>
      </c>
      <c r="AP18" s="7">
        <f t="shared" si="30"/>
        <v>0</v>
      </c>
      <c r="AQ18" s="7">
        <f t="shared" si="31"/>
        <v>0</v>
      </c>
      <c r="AR18" s="7">
        <f t="shared" si="32"/>
        <v>93.686533577833558</v>
      </c>
      <c r="AS18" s="7">
        <f t="shared" si="33"/>
        <v>78.934763015585503</v>
      </c>
      <c r="AT18" s="7">
        <f t="shared" si="34"/>
        <v>68.956125732348255</v>
      </c>
      <c r="AU18" s="7">
        <f t="shared" si="35"/>
        <v>56.949701744705514</v>
      </c>
      <c r="AV18" s="7">
        <f t="shared" si="36"/>
        <v>41.330247953635386</v>
      </c>
      <c r="AX18" s="7">
        <f t="shared" si="37"/>
        <v>927.76158260392731</v>
      </c>
      <c r="AY18" s="7">
        <f t="shared" si="38"/>
        <v>770.65522611598556</v>
      </c>
      <c r="AZ18" s="7">
        <f t="shared" si="39"/>
        <v>664.38273904950904</v>
      </c>
      <c r="BA18" s="7">
        <f t="shared" si="40"/>
        <v>536.51432358111367</v>
      </c>
      <c r="BB18" s="7">
        <f t="shared" si="41"/>
        <v>370.16714070621691</v>
      </c>
    </row>
    <row r="19" spans="1:54" x14ac:dyDescent="0.15">
      <c r="A19" s="23" t="s">
        <v>58</v>
      </c>
      <c r="B19" s="23">
        <v>11</v>
      </c>
      <c r="C19" s="24" t="s">
        <v>231</v>
      </c>
      <c r="D19" s="7" t="s">
        <v>232</v>
      </c>
      <c r="E19" s="23">
        <v>16.8</v>
      </c>
      <c r="F19" s="24">
        <f t="shared" si="15"/>
        <v>3</v>
      </c>
      <c r="G19" s="7">
        <v>1.7</v>
      </c>
      <c r="H19" s="7">
        <f t="shared" si="16"/>
        <v>0.56666666666666665</v>
      </c>
      <c r="I19" s="24" t="s">
        <v>401</v>
      </c>
      <c r="K19" s="7">
        <f>10/24</f>
        <v>0.41666666666666669</v>
      </c>
      <c r="L19" s="7">
        <f t="shared" si="42"/>
        <v>0.59523809523809523</v>
      </c>
      <c r="M19" s="7">
        <f>SUM($L$9:L19)/E19</f>
        <v>0.97434807256235811</v>
      </c>
      <c r="R19" s="7">
        <v>12</v>
      </c>
      <c r="S19" s="7">
        <f t="shared" si="0"/>
        <v>278.22516154035139</v>
      </c>
      <c r="T19" s="7">
        <f t="shared" si="1"/>
        <v>227.0436285676528</v>
      </c>
      <c r="U19" s="7">
        <f t="shared" si="2"/>
        <v>176.95832297116038</v>
      </c>
      <c r="V19" s="7">
        <f t="shared" si="3"/>
        <v>135.69988417726077</v>
      </c>
      <c r="W19" s="7">
        <f t="shared" si="4"/>
        <v>82.025761149765245</v>
      </c>
      <c r="X19" s="7">
        <f t="shared" si="5"/>
        <v>644.23840293400258</v>
      </c>
      <c r="Y19" s="7">
        <f t="shared" si="6"/>
        <v>546.74976870029104</v>
      </c>
      <c r="Z19" s="7">
        <f t="shared" si="7"/>
        <v>451.34918661173407</v>
      </c>
      <c r="AA19" s="7">
        <f t="shared" si="8"/>
        <v>372.76168414716335</v>
      </c>
      <c r="AB19" s="7">
        <f t="shared" si="9"/>
        <v>270.52525933288621</v>
      </c>
      <c r="AC19" s="7">
        <f t="shared" si="17"/>
        <v>43.686533577833551</v>
      </c>
      <c r="AD19" s="7">
        <f t="shared" si="18"/>
        <v>35.562480725024258</v>
      </c>
      <c r="AE19" s="7">
        <f t="shared" si="19"/>
        <v>27.612432217644503</v>
      </c>
      <c r="AF19" s="7">
        <f t="shared" si="20"/>
        <v>21.063473678930279</v>
      </c>
      <c r="AG19" s="7">
        <f t="shared" si="21"/>
        <v>12.543771611073849</v>
      </c>
      <c r="AH19" s="7">
        <f t="shared" si="22"/>
        <v>0</v>
      </c>
      <c r="AI19" s="7">
        <f t="shared" si="23"/>
        <v>0</v>
      </c>
      <c r="AJ19" s="7">
        <f t="shared" si="24"/>
        <v>0</v>
      </c>
      <c r="AK19" s="7">
        <f t="shared" si="25"/>
        <v>0</v>
      </c>
      <c r="AL19" s="7">
        <f t="shared" si="26"/>
        <v>0</v>
      </c>
      <c r="AM19" s="7">
        <f t="shared" si="27"/>
        <v>0</v>
      </c>
      <c r="AN19" s="7">
        <f t="shared" si="28"/>
        <v>0</v>
      </c>
      <c r="AO19" s="7">
        <f t="shared" si="29"/>
        <v>0</v>
      </c>
      <c r="AP19" s="7">
        <f t="shared" si="30"/>
        <v>0</v>
      </c>
      <c r="AQ19" s="7">
        <f t="shared" si="31"/>
        <v>0</v>
      </c>
      <c r="AR19" s="7">
        <f t="shared" si="32"/>
        <v>107.3730671556671</v>
      </c>
      <c r="AS19" s="7">
        <f t="shared" si="33"/>
        <v>91.124961450048517</v>
      </c>
      <c r="AT19" s="7">
        <f t="shared" si="34"/>
        <v>75.224864435289021</v>
      </c>
      <c r="AU19" s="7">
        <f t="shared" si="35"/>
        <v>62.126947357860558</v>
      </c>
      <c r="AV19" s="7">
        <f t="shared" si="36"/>
        <v>45.087543222147694</v>
      </c>
      <c r="AX19" s="7">
        <f t="shared" si="37"/>
        <v>1073.5231652078546</v>
      </c>
      <c r="AY19" s="7">
        <f t="shared" si="38"/>
        <v>900.48083944301663</v>
      </c>
      <c r="AZ19" s="7">
        <f t="shared" si="39"/>
        <v>731.1448062358279</v>
      </c>
      <c r="BA19" s="7">
        <f t="shared" si="40"/>
        <v>591.65198936121499</v>
      </c>
      <c r="BB19" s="7">
        <f t="shared" si="41"/>
        <v>410.18233531587299</v>
      </c>
    </row>
    <row r="20" spans="1:54" x14ac:dyDescent="0.15">
      <c r="A20" s="40" t="s">
        <v>58</v>
      </c>
      <c r="B20" s="40">
        <v>12</v>
      </c>
      <c r="C20" s="24" t="s">
        <v>229</v>
      </c>
      <c r="E20" s="23">
        <v>20.100000000000001</v>
      </c>
      <c r="F20" s="24">
        <f t="shared" si="15"/>
        <v>3.3000000000000007</v>
      </c>
      <c r="G20" s="7">
        <v>1.8</v>
      </c>
      <c r="H20" s="7">
        <f t="shared" si="16"/>
        <v>0.5454545454545453</v>
      </c>
      <c r="K20" s="7">
        <f>48/24</f>
        <v>2</v>
      </c>
      <c r="L20" s="7">
        <f t="shared" si="42"/>
        <v>2.8571428571428572</v>
      </c>
      <c r="M20" s="7">
        <f>SUM($L$9:L20)/E20</f>
        <v>0.95652688936271013</v>
      </c>
      <c r="R20" s="7">
        <v>13</v>
      </c>
      <c r="S20" s="7">
        <f t="shared" si="0"/>
        <v>320.92229858484734</v>
      </c>
      <c r="T20" s="7">
        <f t="shared" si="1"/>
        <v>268.19622521273061</v>
      </c>
      <c r="U20" s="7">
        <f t="shared" si="2"/>
        <v>201.23530931946658</v>
      </c>
      <c r="V20" s="7">
        <f t="shared" si="3"/>
        <v>152.00820785869917</v>
      </c>
      <c r="W20" s="7">
        <f t="shared" si="4"/>
        <v>93.861241245579009</v>
      </c>
      <c r="X20" s="7">
        <f t="shared" si="5"/>
        <v>725.56628301875674</v>
      </c>
      <c r="Y20" s="7">
        <f t="shared" si="6"/>
        <v>625.13566707186794</v>
      </c>
      <c r="Z20" s="7">
        <f t="shared" si="7"/>
        <v>497.59106537041254</v>
      </c>
      <c r="AA20" s="7">
        <f t="shared" si="8"/>
        <v>403.82515782609363</v>
      </c>
      <c r="AB20" s="7">
        <f t="shared" si="9"/>
        <v>293.06903094396</v>
      </c>
      <c r="AC20" s="7">
        <f t="shared" si="17"/>
        <v>50.46385691822973</v>
      </c>
      <c r="AD20" s="7">
        <f t="shared" si="18"/>
        <v>42.094638922655655</v>
      </c>
      <c r="AE20" s="7">
        <f t="shared" si="19"/>
        <v>31.465922114201042</v>
      </c>
      <c r="AF20" s="7">
        <f t="shared" si="20"/>
        <v>23.652096485507805</v>
      </c>
      <c r="AG20" s="7">
        <f t="shared" si="21"/>
        <v>14.422419245330001</v>
      </c>
      <c r="AH20" s="7">
        <f t="shared" si="22"/>
        <v>1.6698849056270433</v>
      </c>
      <c r="AI20" s="7">
        <f t="shared" si="23"/>
        <v>0</v>
      </c>
      <c r="AJ20" s="7">
        <f t="shared" si="24"/>
        <v>0</v>
      </c>
      <c r="AK20" s="7">
        <f t="shared" si="25"/>
        <v>0</v>
      </c>
      <c r="AL20" s="7">
        <f t="shared" si="26"/>
        <v>0</v>
      </c>
      <c r="AM20" s="7">
        <f t="shared" si="27"/>
        <v>1.3915707546892027</v>
      </c>
      <c r="AN20" s="7">
        <f t="shared" si="28"/>
        <v>0</v>
      </c>
      <c r="AO20" s="7">
        <f t="shared" si="29"/>
        <v>0</v>
      </c>
      <c r="AP20" s="7">
        <f t="shared" si="30"/>
        <v>0</v>
      </c>
      <c r="AQ20" s="7">
        <f t="shared" si="31"/>
        <v>0</v>
      </c>
      <c r="AR20" s="7">
        <f t="shared" si="32"/>
        <v>120</v>
      </c>
      <c r="AS20" s="7">
        <f t="shared" si="33"/>
        <v>104.18927784531131</v>
      </c>
      <c r="AT20" s="7">
        <f t="shared" si="34"/>
        <v>82.931844228402085</v>
      </c>
      <c r="AU20" s="7">
        <f t="shared" si="35"/>
        <v>67.30419297101561</v>
      </c>
      <c r="AV20" s="7">
        <f t="shared" si="36"/>
        <v>48.844838490660003</v>
      </c>
      <c r="AX20" s="7">
        <f t="shared" si="37"/>
        <v>1220.0138941821499</v>
      </c>
      <c r="AY20" s="7">
        <f t="shared" si="38"/>
        <v>1039.6158090525655</v>
      </c>
      <c r="AZ20" s="7">
        <f t="shared" si="39"/>
        <v>813.22414103248218</v>
      </c>
      <c r="BA20" s="7">
        <f t="shared" si="40"/>
        <v>646.7896551413163</v>
      </c>
      <c r="BB20" s="7">
        <f t="shared" si="41"/>
        <v>450.19752992552895</v>
      </c>
    </row>
    <row r="21" spans="1:54" x14ac:dyDescent="0.15">
      <c r="A21" s="41" t="s">
        <v>58</v>
      </c>
      <c r="B21" s="41">
        <v>13</v>
      </c>
      <c r="C21" s="24" t="s">
        <v>243</v>
      </c>
      <c r="E21" s="23">
        <v>23.700000000000003</v>
      </c>
      <c r="F21" s="24">
        <f t="shared" si="15"/>
        <v>3.6000000000000014</v>
      </c>
      <c r="G21" s="7">
        <v>1.9</v>
      </c>
      <c r="H21" s="7">
        <f t="shared" si="16"/>
        <v>0.52777777777777757</v>
      </c>
      <c r="K21" s="7">
        <f>(24*3)/24</f>
        <v>3</v>
      </c>
      <c r="L21" s="7">
        <f t="shared" si="42"/>
        <v>4.2857142857142856</v>
      </c>
      <c r="M21" s="7">
        <f>SUM($L$9:L21)/E21</f>
        <v>0.99206349206349187</v>
      </c>
      <c r="R21" s="7">
        <v>14</v>
      </c>
      <c r="S21" s="7">
        <f t="shared" si="0"/>
        <v>358.66872178128199</v>
      </c>
      <c r="T21" s="7">
        <f t="shared" si="1"/>
        <v>309.34882185780845</v>
      </c>
      <c r="U21" s="7">
        <f t="shared" si="2"/>
        <v>239.99643634360095</v>
      </c>
      <c r="V21" s="7">
        <f t="shared" si="3"/>
        <v>168.31653154013759</v>
      </c>
      <c r="W21" s="7">
        <f t="shared" si="4"/>
        <v>105.69672134139279</v>
      </c>
      <c r="X21" s="7">
        <f t="shared" si="5"/>
        <v>797.46423196434671</v>
      </c>
      <c r="Y21" s="7">
        <f t="shared" si="6"/>
        <v>703.52156544344473</v>
      </c>
      <c r="Z21" s="7">
        <f t="shared" si="7"/>
        <v>571.4217835116209</v>
      </c>
      <c r="AA21" s="7">
        <f t="shared" si="8"/>
        <v>434.88863150502397</v>
      </c>
      <c r="AB21" s="7">
        <f t="shared" si="9"/>
        <v>315.61280255503385</v>
      </c>
      <c r="AC21" s="7">
        <f t="shared" si="17"/>
        <v>56.455352663695557</v>
      </c>
      <c r="AD21" s="7">
        <f t="shared" si="18"/>
        <v>48.626797120287058</v>
      </c>
      <c r="AE21" s="7">
        <f t="shared" si="19"/>
        <v>37.618481959301739</v>
      </c>
      <c r="AF21" s="7">
        <f t="shared" si="20"/>
        <v>26.240719292085327</v>
      </c>
      <c r="AG21" s="7">
        <f t="shared" si="21"/>
        <v>16.301066879586156</v>
      </c>
      <c r="AH21" s="7">
        <f t="shared" si="22"/>
        <v>23.239269589304008</v>
      </c>
      <c r="AI21" s="7">
        <f t="shared" si="23"/>
        <v>0</v>
      </c>
      <c r="AJ21" s="7">
        <f t="shared" si="24"/>
        <v>0</v>
      </c>
      <c r="AK21" s="7">
        <f t="shared" si="25"/>
        <v>0</v>
      </c>
      <c r="AL21" s="7">
        <f t="shared" si="26"/>
        <v>0</v>
      </c>
      <c r="AM21" s="7">
        <f t="shared" si="27"/>
        <v>19.366057991086674</v>
      </c>
      <c r="AN21" s="7">
        <f t="shared" si="28"/>
        <v>0</v>
      </c>
      <c r="AO21" s="7">
        <f t="shared" si="29"/>
        <v>0</v>
      </c>
      <c r="AP21" s="7">
        <f t="shared" si="30"/>
        <v>0</v>
      </c>
      <c r="AQ21" s="7">
        <f t="shared" si="31"/>
        <v>0</v>
      </c>
      <c r="AR21" s="7">
        <f t="shared" si="32"/>
        <v>120</v>
      </c>
      <c r="AS21" s="7">
        <f t="shared" si="33"/>
        <v>117.2535942405741</v>
      </c>
      <c r="AT21" s="7">
        <f t="shared" si="34"/>
        <v>95.236963918603479</v>
      </c>
      <c r="AU21" s="7">
        <f t="shared" si="35"/>
        <v>72.481438584170661</v>
      </c>
      <c r="AV21" s="7">
        <f t="shared" si="36"/>
        <v>52.602133759172311</v>
      </c>
      <c r="AX21" s="7">
        <f t="shared" si="37"/>
        <v>1375.1936339897147</v>
      </c>
      <c r="AY21" s="7">
        <f t="shared" si="38"/>
        <v>1178.7507786621145</v>
      </c>
      <c r="AZ21" s="7">
        <f t="shared" si="39"/>
        <v>944.27366573312713</v>
      </c>
      <c r="BA21" s="7">
        <f t="shared" si="40"/>
        <v>701.9273209214175</v>
      </c>
      <c r="BB21" s="7">
        <f t="shared" si="41"/>
        <v>490.21272453518509</v>
      </c>
    </row>
    <row r="22" spans="1:54" x14ac:dyDescent="0.15">
      <c r="A22" s="23" t="s">
        <v>58</v>
      </c>
      <c r="B22" s="23">
        <v>14</v>
      </c>
      <c r="C22" s="24" t="s">
        <v>233</v>
      </c>
      <c r="E22" s="23">
        <v>27.6</v>
      </c>
      <c r="F22" s="24">
        <f t="shared" si="15"/>
        <v>3.8999999999999986</v>
      </c>
      <c r="G22" s="7">
        <v>2</v>
      </c>
      <c r="H22" s="7">
        <f t="shared" si="16"/>
        <v>0.512820512820513</v>
      </c>
      <c r="K22" s="7">
        <f>(5*24+12)/24</f>
        <v>5.5</v>
      </c>
      <c r="L22" s="7">
        <f t="shared" si="42"/>
        <v>7.8571428571428568</v>
      </c>
      <c r="M22" s="7">
        <f>SUM($L$9:L22)/E22</f>
        <v>1.1365596963423048</v>
      </c>
      <c r="R22" s="7">
        <v>15</v>
      </c>
      <c r="S22" s="7">
        <f t="shared" si="0"/>
        <v>396.41514497771669</v>
      </c>
      <c r="T22" s="7">
        <f t="shared" si="1"/>
        <v>346.5219774304162</v>
      </c>
      <c r="U22" s="7">
        <f t="shared" si="2"/>
        <v>278.75756336773532</v>
      </c>
      <c r="V22" s="7">
        <f t="shared" si="3"/>
        <v>184.62485522157596</v>
      </c>
      <c r="W22" s="7">
        <f t="shared" si="4"/>
        <v>117.53220143720655</v>
      </c>
      <c r="X22" s="7">
        <f t="shared" si="5"/>
        <v>869.36218090993657</v>
      </c>
      <c r="Y22" s="7">
        <f t="shared" si="6"/>
        <v>774.32757605793552</v>
      </c>
      <c r="Z22" s="7">
        <f t="shared" si="7"/>
        <v>645.25250165282921</v>
      </c>
      <c r="AA22" s="7">
        <f t="shared" si="8"/>
        <v>465.95210518395419</v>
      </c>
      <c r="AB22" s="7">
        <f t="shared" si="9"/>
        <v>338.1565741661077</v>
      </c>
      <c r="AC22" s="7">
        <f t="shared" si="17"/>
        <v>62.446848409161383</v>
      </c>
      <c r="AD22" s="7">
        <f t="shared" si="18"/>
        <v>54.527298004827969</v>
      </c>
      <c r="AE22" s="7">
        <f t="shared" si="19"/>
        <v>43.771041804402429</v>
      </c>
      <c r="AF22" s="7">
        <f t="shared" si="20"/>
        <v>28.829342098662853</v>
      </c>
      <c r="AG22" s="7">
        <f t="shared" si="21"/>
        <v>18.17971451384231</v>
      </c>
      <c r="AH22" s="7">
        <f t="shared" si="22"/>
        <v>44.808654272980974</v>
      </c>
      <c r="AI22" s="7">
        <f t="shared" si="23"/>
        <v>16.298272817380678</v>
      </c>
      <c r="AJ22" s="7">
        <f t="shared" si="24"/>
        <v>0</v>
      </c>
      <c r="AK22" s="7">
        <f t="shared" si="25"/>
        <v>0</v>
      </c>
      <c r="AL22" s="7">
        <f t="shared" si="26"/>
        <v>0</v>
      </c>
      <c r="AM22" s="7">
        <f t="shared" si="27"/>
        <v>37.340545227484142</v>
      </c>
      <c r="AN22" s="7">
        <f t="shared" si="28"/>
        <v>13.5818940144839</v>
      </c>
      <c r="AO22" s="7">
        <f t="shared" si="29"/>
        <v>0</v>
      </c>
      <c r="AP22" s="7">
        <f t="shared" si="30"/>
        <v>0</v>
      </c>
      <c r="AQ22" s="7">
        <f t="shared" si="31"/>
        <v>0</v>
      </c>
      <c r="AR22" s="7">
        <f t="shared" si="32"/>
        <v>120</v>
      </c>
      <c r="AS22" s="7">
        <f t="shared" si="33"/>
        <v>120</v>
      </c>
      <c r="AT22" s="7">
        <f t="shared" si="34"/>
        <v>107.54208360880486</v>
      </c>
      <c r="AU22" s="7">
        <f t="shared" si="35"/>
        <v>77.658684197325698</v>
      </c>
      <c r="AV22" s="7">
        <f t="shared" si="36"/>
        <v>56.359429027684619</v>
      </c>
      <c r="AX22" s="7">
        <f t="shared" si="37"/>
        <v>1530.3733737972798</v>
      </c>
      <c r="AY22" s="7">
        <f t="shared" si="38"/>
        <v>1325.2570183250443</v>
      </c>
      <c r="AZ22" s="7">
        <f t="shared" si="39"/>
        <v>1075.3231904337717</v>
      </c>
      <c r="BA22" s="7">
        <f t="shared" si="40"/>
        <v>757.06498670151871</v>
      </c>
      <c r="BB22" s="7">
        <f t="shared" si="41"/>
        <v>530.22791914484117</v>
      </c>
    </row>
    <row r="23" spans="1:54" x14ac:dyDescent="0.15">
      <c r="A23" s="42" t="s">
        <v>58</v>
      </c>
      <c r="B23" s="42">
        <v>15</v>
      </c>
      <c r="C23" s="24" t="s">
        <v>236</v>
      </c>
      <c r="E23" s="23">
        <v>31.8</v>
      </c>
      <c r="F23" s="24">
        <f t="shared" si="15"/>
        <v>4.1999999999999993</v>
      </c>
      <c r="G23" s="7">
        <v>2.1</v>
      </c>
      <c r="H23" s="7">
        <f t="shared" si="16"/>
        <v>0.50000000000000011</v>
      </c>
      <c r="J23" s="24"/>
      <c r="K23" s="7">
        <f>(24*3-3)/24</f>
        <v>2.875</v>
      </c>
      <c r="L23" s="7">
        <f t="shared" si="42"/>
        <v>4.1071428571428568</v>
      </c>
      <c r="M23" s="7">
        <f>SUM($L$9:L23)/E23</f>
        <v>1.1156034740940401</v>
      </c>
      <c r="R23" s="7">
        <v>16</v>
      </c>
      <c r="S23" s="7">
        <f t="shared" si="0"/>
        <v>434.1615681741514</v>
      </c>
      <c r="T23" s="7">
        <f t="shared" si="1"/>
        <v>382.6358914311142</v>
      </c>
      <c r="U23" s="7">
        <f t="shared" si="2"/>
        <v>317.51869039186965</v>
      </c>
      <c r="V23" s="7">
        <f t="shared" si="3"/>
        <v>211.48458368754132</v>
      </c>
      <c r="W23" s="7">
        <f t="shared" si="4"/>
        <v>129.36768153302032</v>
      </c>
      <c r="X23" s="7">
        <f t="shared" si="5"/>
        <v>941.26012985552643</v>
      </c>
      <c r="Y23" s="7">
        <f t="shared" si="6"/>
        <v>843.11598367831277</v>
      </c>
      <c r="Z23" s="7">
        <f t="shared" si="7"/>
        <v>719.0832197940374</v>
      </c>
      <c r="AA23" s="7">
        <f t="shared" si="8"/>
        <v>517.11349273817393</v>
      </c>
      <c r="AB23" s="7">
        <f t="shared" si="9"/>
        <v>360.70034577718155</v>
      </c>
      <c r="AC23" s="7">
        <f t="shared" si="17"/>
        <v>68.438344154627202</v>
      </c>
      <c r="AD23" s="7">
        <f t="shared" si="18"/>
        <v>60.25966530652606</v>
      </c>
      <c r="AE23" s="7">
        <f t="shared" si="19"/>
        <v>49.923601649503119</v>
      </c>
      <c r="AF23" s="7">
        <f t="shared" si="20"/>
        <v>33.09279106151449</v>
      </c>
      <c r="AG23" s="7">
        <f t="shared" si="21"/>
        <v>20.058362148098468</v>
      </c>
      <c r="AH23" s="7">
        <f t="shared" si="22"/>
        <v>66.378038956657932</v>
      </c>
      <c r="AI23" s="7">
        <f t="shared" si="23"/>
        <v>36.934795103493833</v>
      </c>
      <c r="AJ23" s="7">
        <f t="shared" si="24"/>
        <v>0</v>
      </c>
      <c r="AK23" s="7">
        <f t="shared" si="25"/>
        <v>0</v>
      </c>
      <c r="AL23" s="7">
        <f t="shared" si="26"/>
        <v>0</v>
      </c>
      <c r="AM23" s="7">
        <f t="shared" si="27"/>
        <v>55.315032463881614</v>
      </c>
      <c r="AN23" s="7">
        <f t="shared" si="28"/>
        <v>30.778995919578193</v>
      </c>
      <c r="AO23" s="7">
        <f t="shared" si="29"/>
        <v>0</v>
      </c>
      <c r="AP23" s="7">
        <f t="shared" si="30"/>
        <v>0</v>
      </c>
      <c r="AQ23" s="7">
        <f t="shared" si="31"/>
        <v>0</v>
      </c>
      <c r="AR23" s="7">
        <f t="shared" si="32"/>
        <v>120</v>
      </c>
      <c r="AS23" s="7">
        <f t="shared" si="33"/>
        <v>120</v>
      </c>
      <c r="AT23" s="7">
        <f t="shared" si="34"/>
        <v>119.84720329900624</v>
      </c>
      <c r="AU23" s="7">
        <f t="shared" si="35"/>
        <v>86.185582123028993</v>
      </c>
      <c r="AV23" s="7">
        <f t="shared" si="36"/>
        <v>60.116724296196928</v>
      </c>
      <c r="AX23" s="7">
        <f t="shared" si="37"/>
        <v>1685.5531136048446</v>
      </c>
      <c r="AY23" s="7">
        <f t="shared" si="38"/>
        <v>1473.725331439025</v>
      </c>
      <c r="AZ23" s="7">
        <f t="shared" si="39"/>
        <v>1206.3727151344162</v>
      </c>
      <c r="BA23" s="7">
        <f t="shared" si="40"/>
        <v>847.87644961025876</v>
      </c>
      <c r="BB23" s="7">
        <f t="shared" si="41"/>
        <v>570.24311375449724</v>
      </c>
    </row>
    <row r="24" spans="1:54" x14ac:dyDescent="0.15">
      <c r="A24" s="23" t="s">
        <v>58</v>
      </c>
      <c r="B24" s="23">
        <v>16</v>
      </c>
      <c r="C24" s="24" t="s">
        <v>239</v>
      </c>
      <c r="D24" s="7" t="s">
        <v>240</v>
      </c>
      <c r="E24" s="23">
        <v>36.299999999999997</v>
      </c>
      <c r="F24" s="24">
        <f t="shared" si="15"/>
        <v>4.4999999999999964</v>
      </c>
      <c r="G24" s="7">
        <v>2.2000000000000002</v>
      </c>
      <c r="H24" s="7">
        <f t="shared" si="16"/>
        <v>0.48888888888888932</v>
      </c>
      <c r="K24" s="7">
        <f>0/24</f>
        <v>0</v>
      </c>
      <c r="L24" s="7">
        <f t="shared" si="42"/>
        <v>4</v>
      </c>
      <c r="M24" s="7">
        <f>SUM($L$9:L24)/E24</f>
        <v>1.087498360225633</v>
      </c>
      <c r="R24" s="7">
        <v>17</v>
      </c>
      <c r="S24" s="7">
        <f t="shared" si="0"/>
        <v>473.23859648564297</v>
      </c>
      <c r="T24" s="7">
        <f t="shared" si="1"/>
        <v>418.74980543181221</v>
      </c>
      <c r="U24" s="7">
        <f t="shared" si="2"/>
        <v>351.65091713888393</v>
      </c>
      <c r="V24" s="7">
        <f t="shared" si="3"/>
        <v>247.05544832871345</v>
      </c>
      <c r="W24" s="7">
        <f t="shared" si="4"/>
        <v>141.2031616288341</v>
      </c>
      <c r="X24" s="7">
        <f t="shared" si="5"/>
        <v>997.72722127179736</v>
      </c>
      <c r="Y24" s="7">
        <f t="shared" si="6"/>
        <v>911.90439129868992</v>
      </c>
      <c r="Z24" s="7">
        <f t="shared" si="7"/>
        <v>784.09698502644551</v>
      </c>
      <c r="AA24" s="7">
        <f t="shared" si="8"/>
        <v>584.86752062612084</v>
      </c>
      <c r="AB24" s="7">
        <f t="shared" si="9"/>
        <v>383.2441173882554</v>
      </c>
      <c r="AC24" s="7">
        <f t="shared" si="17"/>
        <v>76.287870211966236</v>
      </c>
      <c r="AD24" s="7">
        <f t="shared" si="18"/>
        <v>65.992032608224164</v>
      </c>
      <c r="AE24" s="7">
        <f t="shared" si="19"/>
        <v>55.341415418870461</v>
      </c>
      <c r="AF24" s="7">
        <f t="shared" si="20"/>
        <v>38.738960052176743</v>
      </c>
      <c r="AG24" s="7">
        <f t="shared" si="21"/>
        <v>21.937009782354618</v>
      </c>
      <c r="AH24" s="7">
        <f t="shared" si="22"/>
        <v>72</v>
      </c>
      <c r="AI24" s="7">
        <f t="shared" si="23"/>
        <v>57.571317389606996</v>
      </c>
      <c r="AJ24" s="7">
        <f t="shared" si="24"/>
        <v>19.229095507933664</v>
      </c>
      <c r="AK24" s="7">
        <f t="shared" si="25"/>
        <v>0</v>
      </c>
      <c r="AL24" s="7">
        <f t="shared" si="26"/>
        <v>0</v>
      </c>
      <c r="AM24" s="7">
        <f t="shared" si="27"/>
        <v>60</v>
      </c>
      <c r="AN24" s="7">
        <f t="shared" si="28"/>
        <v>47.976097824672493</v>
      </c>
      <c r="AO24" s="7">
        <f t="shared" si="29"/>
        <v>16.024246256611388</v>
      </c>
      <c r="AP24" s="7">
        <f t="shared" si="30"/>
        <v>0</v>
      </c>
      <c r="AQ24" s="7">
        <f t="shared" si="31"/>
        <v>0</v>
      </c>
      <c r="AR24" s="7">
        <f t="shared" si="32"/>
        <v>132.57574042393247</v>
      </c>
      <c r="AS24" s="7">
        <f t="shared" si="33"/>
        <v>120</v>
      </c>
      <c r="AT24" s="7">
        <f t="shared" si="34"/>
        <v>120</v>
      </c>
      <c r="AU24" s="7">
        <f t="shared" si="35"/>
        <v>97.477920104353473</v>
      </c>
      <c r="AV24" s="7">
        <f t="shared" si="36"/>
        <v>63.874019564709236</v>
      </c>
      <c r="AX24" s="7">
        <f t="shared" si="37"/>
        <v>1811.8294283933392</v>
      </c>
      <c r="AY24" s="7">
        <f t="shared" si="38"/>
        <v>1622.1936445530057</v>
      </c>
      <c r="AZ24" s="7">
        <f t="shared" si="39"/>
        <v>1346.3426593487447</v>
      </c>
      <c r="BA24" s="7">
        <f t="shared" si="40"/>
        <v>968.13984911136436</v>
      </c>
      <c r="BB24" s="7">
        <f t="shared" si="41"/>
        <v>610.25830836415332</v>
      </c>
    </row>
    <row r="25" spans="1:54" x14ac:dyDescent="0.15">
      <c r="A25" s="23" t="s">
        <v>58</v>
      </c>
      <c r="B25" s="23">
        <v>17</v>
      </c>
      <c r="C25" s="24" t="s">
        <v>234</v>
      </c>
      <c r="E25" s="23">
        <v>41.099999999999994</v>
      </c>
      <c r="F25" s="24">
        <f t="shared" si="15"/>
        <v>4.7999999999999972</v>
      </c>
      <c r="G25" s="7">
        <v>2.2999999999999998</v>
      </c>
      <c r="H25" s="7">
        <f t="shared" si="16"/>
        <v>0.47916666666666691</v>
      </c>
      <c r="K25" s="7">
        <f>(24*4+15)/24</f>
        <v>4.625</v>
      </c>
      <c r="L25" s="7">
        <f t="shared" si="42"/>
        <v>6.6071428571428568</v>
      </c>
      <c r="M25" s="7">
        <f>SUM($L$9:L25)/E25</f>
        <v>1.1212489862124899</v>
      </c>
      <c r="R25" s="7">
        <v>18</v>
      </c>
      <c r="S25" s="7">
        <f t="shared" si="0"/>
        <v>512.78470433560005</v>
      </c>
      <c r="T25" s="7">
        <f t="shared" si="1"/>
        <v>455.5780693539005</v>
      </c>
      <c r="U25" s="7">
        <f t="shared" si="2"/>
        <v>385.7249426109484</v>
      </c>
      <c r="V25" s="7">
        <f t="shared" si="3"/>
        <v>282.62631296988559</v>
      </c>
      <c r="W25" s="7">
        <f t="shared" si="4"/>
        <v>153.03864172464785</v>
      </c>
      <c r="X25" s="7">
        <f t="shared" si="5"/>
        <v>1048.7544572072259</v>
      </c>
      <c r="Y25" s="7">
        <f t="shared" si="6"/>
        <v>974.9394443276135</v>
      </c>
      <c r="Z25" s="7">
        <f t="shared" si="7"/>
        <v>848.99989068752086</v>
      </c>
      <c r="AA25" s="7">
        <f t="shared" si="8"/>
        <v>652.62154851406785</v>
      </c>
      <c r="AB25" s="7">
        <f t="shared" si="9"/>
        <v>405.78788899932925</v>
      </c>
      <c r="AC25" s="7">
        <f t="shared" si="17"/>
        <v>84.79240953453764</v>
      </c>
      <c r="AD25" s="7">
        <f t="shared" si="18"/>
        <v>72.489907387935588</v>
      </c>
      <c r="AE25" s="7">
        <f t="shared" si="19"/>
        <v>60.749990890626734</v>
      </c>
      <c r="AF25" s="7">
        <f t="shared" si="20"/>
        <v>44.385129042838983</v>
      </c>
      <c r="AG25" s="7">
        <f t="shared" si="21"/>
        <v>23.815657416610772</v>
      </c>
      <c r="AH25" s="7">
        <f t="shared" si="22"/>
        <v>72</v>
      </c>
      <c r="AI25" s="7">
        <f t="shared" si="23"/>
        <v>72</v>
      </c>
      <c r="AJ25" s="7">
        <f t="shared" si="24"/>
        <v>38.69996720625624</v>
      </c>
      <c r="AK25" s="7">
        <f t="shared" si="25"/>
        <v>0</v>
      </c>
      <c r="AL25" s="7">
        <f t="shared" si="26"/>
        <v>0</v>
      </c>
      <c r="AM25" s="7">
        <f t="shared" si="27"/>
        <v>60</v>
      </c>
      <c r="AN25" s="7">
        <f t="shared" si="28"/>
        <v>60</v>
      </c>
      <c r="AO25" s="7">
        <f t="shared" si="29"/>
        <v>32.249972671880201</v>
      </c>
      <c r="AP25" s="7">
        <f t="shared" si="30"/>
        <v>0</v>
      </c>
      <c r="AQ25" s="7">
        <f t="shared" si="31"/>
        <v>0</v>
      </c>
      <c r="AR25" s="7">
        <f t="shared" si="32"/>
        <v>149.58481906907528</v>
      </c>
      <c r="AS25" s="7">
        <f t="shared" si="33"/>
        <v>124.97981477587119</v>
      </c>
      <c r="AT25" s="7">
        <f t="shared" si="34"/>
        <v>120</v>
      </c>
      <c r="AU25" s="7">
        <f t="shared" si="35"/>
        <v>108.77025808567797</v>
      </c>
      <c r="AV25" s="7">
        <f t="shared" si="36"/>
        <v>67.631314833221552</v>
      </c>
      <c r="AX25" s="7">
        <f t="shared" si="37"/>
        <v>1927.916390146439</v>
      </c>
      <c r="AY25" s="7">
        <f t="shared" si="38"/>
        <v>1759.9872358453206</v>
      </c>
      <c r="AZ25" s="7">
        <f t="shared" si="39"/>
        <v>1486.4247640672324</v>
      </c>
      <c r="BA25" s="7">
        <f t="shared" si="40"/>
        <v>1088.4032486124704</v>
      </c>
      <c r="BB25" s="7">
        <f t="shared" si="41"/>
        <v>650.2735029738094</v>
      </c>
    </row>
    <row r="26" spans="1:54" x14ac:dyDescent="0.15">
      <c r="A26" s="43" t="s">
        <v>58</v>
      </c>
      <c r="B26" s="43">
        <v>18</v>
      </c>
      <c r="C26" s="24" t="s">
        <v>245</v>
      </c>
      <c r="E26" s="23">
        <v>46.199999999999996</v>
      </c>
      <c r="F26" s="24">
        <f t="shared" si="15"/>
        <v>5.1000000000000014</v>
      </c>
      <c r="G26" s="7">
        <v>2.4</v>
      </c>
      <c r="H26" s="7">
        <f t="shared" si="16"/>
        <v>0.47058823529411747</v>
      </c>
      <c r="K26" s="7">
        <f>(24*4+15)/24</f>
        <v>4.625</v>
      </c>
      <c r="L26" s="7">
        <f t="shared" si="42"/>
        <v>6.6071428571428568</v>
      </c>
      <c r="M26" s="7">
        <f>SUM($L$9:L26)/E26</f>
        <v>1.1404864976293547</v>
      </c>
      <c r="R26" s="7">
        <v>19</v>
      </c>
      <c r="S26" s="7">
        <f t="shared" si="0"/>
        <v>552.33081218555708</v>
      </c>
      <c r="T26" s="7">
        <f t="shared" si="1"/>
        <v>494.06667388188623</v>
      </c>
      <c r="U26" s="7">
        <f t="shared" si="2"/>
        <v>419.79896808301294</v>
      </c>
      <c r="V26" s="7">
        <f t="shared" si="3"/>
        <v>318.1736991672887</v>
      </c>
      <c r="W26" s="7">
        <f t="shared" si="4"/>
        <v>164.87412182046165</v>
      </c>
      <c r="X26" s="7">
        <f t="shared" si="5"/>
        <v>1099.7816931426541</v>
      </c>
      <c r="Y26" s="7">
        <f t="shared" si="6"/>
        <v>1024.6021598475952</v>
      </c>
      <c r="Z26" s="7">
        <f t="shared" si="7"/>
        <v>913.90279634859598</v>
      </c>
      <c r="AA26" s="7">
        <f t="shared" si="8"/>
        <v>720.3308555567404</v>
      </c>
      <c r="AB26" s="7">
        <f t="shared" si="9"/>
        <v>428.33166061040311</v>
      </c>
      <c r="AC26" s="7">
        <f t="shared" si="17"/>
        <v>93.296948857109058</v>
      </c>
      <c r="AD26" s="7">
        <f t="shared" si="18"/>
        <v>80.767026641265858</v>
      </c>
      <c r="AE26" s="7">
        <f t="shared" si="19"/>
        <v>66.158566362382999</v>
      </c>
      <c r="AF26" s="7">
        <f t="shared" si="20"/>
        <v>50.027571296395038</v>
      </c>
      <c r="AG26" s="7">
        <f t="shared" si="21"/>
        <v>25.694305050866927</v>
      </c>
      <c r="AH26" s="7">
        <f t="shared" si="22"/>
        <v>72</v>
      </c>
      <c r="AI26" s="7">
        <f t="shared" si="23"/>
        <v>72</v>
      </c>
      <c r="AJ26" s="7">
        <f t="shared" si="24"/>
        <v>58.170838904578815</v>
      </c>
      <c r="AK26" s="7">
        <f t="shared" si="25"/>
        <v>9.9256667022130041E-2</v>
      </c>
      <c r="AL26" s="7">
        <f t="shared" si="26"/>
        <v>0</v>
      </c>
      <c r="AM26" s="7">
        <f t="shared" si="27"/>
        <v>60</v>
      </c>
      <c r="AN26" s="7">
        <f t="shared" si="28"/>
        <v>60</v>
      </c>
      <c r="AO26" s="7">
        <f t="shared" si="29"/>
        <v>48.47569908714901</v>
      </c>
      <c r="AP26" s="7">
        <f t="shared" si="30"/>
        <v>8.2713889185108358E-2</v>
      </c>
      <c r="AQ26" s="7">
        <f t="shared" si="31"/>
        <v>0</v>
      </c>
      <c r="AR26" s="7">
        <f t="shared" si="32"/>
        <v>166.59389771421809</v>
      </c>
      <c r="AS26" s="7">
        <f t="shared" si="33"/>
        <v>141.53405328253172</v>
      </c>
      <c r="AT26" s="7">
        <f t="shared" si="34"/>
        <v>120</v>
      </c>
      <c r="AU26" s="7">
        <f t="shared" si="35"/>
        <v>120</v>
      </c>
      <c r="AV26" s="7">
        <f t="shared" si="36"/>
        <v>71.38861010173386</v>
      </c>
      <c r="AX26" s="7">
        <f t="shared" si="37"/>
        <v>2044.0033518995383</v>
      </c>
      <c r="AY26" s="7">
        <f t="shared" si="38"/>
        <v>1872.9699136532788</v>
      </c>
      <c r="AZ26" s="7">
        <f t="shared" si="39"/>
        <v>1626.5068687857197</v>
      </c>
      <c r="BA26" s="7">
        <f t="shared" si="40"/>
        <v>1208.7140965766312</v>
      </c>
      <c r="BB26" s="7">
        <f t="shared" si="41"/>
        <v>690.28869758346548</v>
      </c>
    </row>
    <row r="27" spans="1:54" x14ac:dyDescent="0.15">
      <c r="A27" s="41" t="s">
        <v>58</v>
      </c>
      <c r="B27" s="41">
        <v>19</v>
      </c>
      <c r="C27" s="24" t="s">
        <v>243</v>
      </c>
      <c r="E27" s="23">
        <v>51.599999999999994</v>
      </c>
      <c r="F27" s="24">
        <f t="shared" si="15"/>
        <v>5.3999999999999986</v>
      </c>
      <c r="G27" s="7">
        <v>2.5</v>
      </c>
      <c r="H27" s="7">
        <f t="shared" si="16"/>
        <v>0.46296296296296308</v>
      </c>
      <c r="K27" s="7">
        <f>(24*4-3)/24</f>
        <v>3.875</v>
      </c>
      <c r="L27" s="7">
        <f t="shared" si="42"/>
        <v>5.5357142857142856</v>
      </c>
      <c r="M27" s="7">
        <f>SUM($L$9:L27)/E27</f>
        <v>1.1284145441122184</v>
      </c>
      <c r="R27" s="7">
        <v>20</v>
      </c>
      <c r="S27" s="7">
        <f t="shared" si="0"/>
        <v>591.8769200355141</v>
      </c>
      <c r="T27" s="7">
        <f t="shared" si="1"/>
        <v>532.55527840987202</v>
      </c>
      <c r="U27" s="7">
        <f t="shared" si="2"/>
        <v>454.67055481168865</v>
      </c>
      <c r="V27" s="7">
        <f t="shared" si="3"/>
        <v>349.50904974165741</v>
      </c>
      <c r="W27" s="7">
        <f t="shared" si="4"/>
        <v>176.7096019162754</v>
      </c>
      <c r="X27" s="7">
        <f t="shared" si="5"/>
        <v>1150.8089290780827</v>
      </c>
      <c r="Y27" s="7">
        <f t="shared" si="6"/>
        <v>1074.2648753675767</v>
      </c>
      <c r="Z27" s="7">
        <f t="shared" si="7"/>
        <v>973.76845782153373</v>
      </c>
      <c r="AA27" s="7">
        <f t="shared" si="8"/>
        <v>780.01723760315701</v>
      </c>
      <c r="AB27" s="7">
        <f t="shared" si="9"/>
        <v>450.87543222147696</v>
      </c>
      <c r="AC27" s="7">
        <f t="shared" si="17"/>
        <v>101.80148817968046</v>
      </c>
      <c r="AD27" s="7">
        <f t="shared" si="18"/>
        <v>89.044145894596127</v>
      </c>
      <c r="AE27" s="7">
        <f t="shared" si="19"/>
        <v>72.294742970255626</v>
      </c>
      <c r="AF27" s="7">
        <f t="shared" si="20"/>
        <v>55.001436466929746</v>
      </c>
      <c r="AG27" s="7">
        <f t="shared" si="21"/>
        <v>27.572952685123084</v>
      </c>
      <c r="AH27" s="7">
        <f t="shared" si="22"/>
        <v>72</v>
      </c>
      <c r="AI27" s="7">
        <f t="shared" si="23"/>
        <v>72</v>
      </c>
      <c r="AJ27" s="7">
        <f t="shared" si="24"/>
        <v>72</v>
      </c>
      <c r="AK27" s="7">
        <f t="shared" si="25"/>
        <v>18.005171280947096</v>
      </c>
      <c r="AL27" s="7">
        <f t="shared" si="26"/>
        <v>0</v>
      </c>
      <c r="AM27" s="7">
        <f t="shared" si="27"/>
        <v>60</v>
      </c>
      <c r="AN27" s="7">
        <f t="shared" si="28"/>
        <v>60</v>
      </c>
      <c r="AO27" s="7">
        <f t="shared" si="29"/>
        <v>60</v>
      </c>
      <c r="AP27" s="7">
        <f t="shared" si="30"/>
        <v>15.004309400789245</v>
      </c>
      <c r="AQ27" s="7">
        <f t="shared" si="31"/>
        <v>0</v>
      </c>
      <c r="AR27" s="7">
        <f t="shared" si="32"/>
        <v>183.60297635936092</v>
      </c>
      <c r="AS27" s="7">
        <f t="shared" si="33"/>
        <v>158.08829178919225</v>
      </c>
      <c r="AT27" s="7">
        <f t="shared" si="34"/>
        <v>124.58948594051125</v>
      </c>
      <c r="AU27" s="7">
        <f t="shared" si="35"/>
        <v>120</v>
      </c>
      <c r="AV27" s="7">
        <f t="shared" si="36"/>
        <v>75.145905370246169</v>
      </c>
      <c r="AX27" s="7">
        <f t="shared" si="37"/>
        <v>2160.0903136526381</v>
      </c>
      <c r="AY27" s="7">
        <f t="shared" si="38"/>
        <v>1985.952591461237</v>
      </c>
      <c r="AZ27" s="7">
        <f t="shared" si="39"/>
        <v>1757.3232415439891</v>
      </c>
      <c r="BA27" s="7">
        <f t="shared" si="40"/>
        <v>1337.5372044934804</v>
      </c>
      <c r="BB27" s="7">
        <f t="shared" si="41"/>
        <v>730.30389219312167</v>
      </c>
    </row>
    <row r="28" spans="1:54" x14ac:dyDescent="0.15">
      <c r="A28" s="42" t="s">
        <v>57</v>
      </c>
      <c r="B28" s="42">
        <v>20</v>
      </c>
      <c r="C28" s="24" t="s">
        <v>246</v>
      </c>
      <c r="E28" s="23">
        <v>57.3</v>
      </c>
      <c r="F28" s="24">
        <f t="shared" si="15"/>
        <v>5.7000000000000028</v>
      </c>
      <c r="G28" s="7">
        <v>2.6</v>
      </c>
      <c r="H28" s="7">
        <f t="shared" si="16"/>
        <v>0.45614035087719279</v>
      </c>
      <c r="K28" s="7">
        <f>0/24</f>
        <v>0</v>
      </c>
      <c r="L28" s="7">
        <f t="shared" si="42"/>
        <v>4</v>
      </c>
      <c r="M28" s="7">
        <f>SUM($L$9:L28)/E28</f>
        <v>1.0859719105792403</v>
      </c>
      <c r="R28" s="7">
        <v>21</v>
      </c>
      <c r="S28" s="7">
        <f t="shared" si="0"/>
        <v>631.53693440476854</v>
      </c>
      <c r="T28" s="7">
        <f t="shared" si="1"/>
        <v>571.04388293785769</v>
      </c>
      <c r="U28" s="7">
        <f t="shared" si="2"/>
        <v>491.49715197558083</v>
      </c>
      <c r="V28" s="7">
        <f t="shared" si="3"/>
        <v>380.84440031602611</v>
      </c>
      <c r="W28" s="7">
        <f t="shared" si="4"/>
        <v>188.54508201208915</v>
      </c>
      <c r="X28" s="7">
        <f t="shared" si="5"/>
        <v>1201.9831411674434</v>
      </c>
      <c r="Y28" s="7">
        <f t="shared" si="6"/>
        <v>1123.9275908875584</v>
      </c>
      <c r="Z28" s="7">
        <f t="shared" si="7"/>
        <v>1021.2866477104268</v>
      </c>
      <c r="AA28" s="7">
        <f t="shared" si="8"/>
        <v>839.70361964957351</v>
      </c>
      <c r="AB28" s="7">
        <f t="shared" si="9"/>
        <v>473.41920383255081</v>
      </c>
      <c r="AC28" s="7">
        <f t="shared" si="17"/>
        <v>110.33052352790722</v>
      </c>
      <c r="AD28" s="7">
        <f t="shared" si="18"/>
        <v>97.321265147926397</v>
      </c>
      <c r="AE28" s="7">
        <f t="shared" si="19"/>
        <v>80.214441285071146</v>
      </c>
      <c r="AF28" s="7">
        <f t="shared" si="20"/>
        <v>59.975301637464462</v>
      </c>
      <c r="AG28" s="7">
        <f t="shared" si="21"/>
        <v>29.451600319379235</v>
      </c>
      <c r="AH28" s="7">
        <f t="shared" si="22"/>
        <v>72</v>
      </c>
      <c r="AI28" s="7">
        <f t="shared" si="23"/>
        <v>72</v>
      </c>
      <c r="AJ28" s="7">
        <f t="shared" si="24"/>
        <v>72</v>
      </c>
      <c r="AK28" s="7">
        <f t="shared" si="25"/>
        <v>35.911085894872059</v>
      </c>
      <c r="AL28" s="7">
        <f t="shared" si="26"/>
        <v>0</v>
      </c>
      <c r="AM28" s="7">
        <f t="shared" si="27"/>
        <v>60</v>
      </c>
      <c r="AN28" s="7">
        <f t="shared" si="28"/>
        <v>60</v>
      </c>
      <c r="AO28" s="7">
        <f t="shared" si="29"/>
        <v>60</v>
      </c>
      <c r="AP28" s="7">
        <f t="shared" si="30"/>
        <v>29.925904912393381</v>
      </c>
      <c r="AQ28" s="7">
        <f t="shared" si="31"/>
        <v>0</v>
      </c>
      <c r="AR28" s="7">
        <f t="shared" si="32"/>
        <v>200.66104705581441</v>
      </c>
      <c r="AS28" s="7">
        <f t="shared" si="33"/>
        <v>174.64253029585279</v>
      </c>
      <c r="AT28" s="7">
        <f t="shared" si="34"/>
        <v>140.42888257014229</v>
      </c>
      <c r="AU28" s="7">
        <f t="shared" si="35"/>
        <v>120</v>
      </c>
      <c r="AV28" s="7">
        <f t="shared" si="36"/>
        <v>78.903200638758477</v>
      </c>
      <c r="AX28" s="7">
        <f t="shared" si="37"/>
        <v>2276.5116461559337</v>
      </c>
      <c r="AY28" s="7">
        <f t="shared" si="38"/>
        <v>2098.9352692691955</v>
      </c>
      <c r="AZ28" s="7">
        <f t="shared" si="39"/>
        <v>1865.4271235412211</v>
      </c>
      <c r="BA28" s="7">
        <f t="shared" si="40"/>
        <v>1466.3603124103297</v>
      </c>
      <c r="BB28" s="7">
        <f t="shared" si="41"/>
        <v>770.31908680277775</v>
      </c>
    </row>
    <row r="29" spans="1:54" x14ac:dyDescent="0.15">
      <c r="A29" s="41" t="s">
        <v>58</v>
      </c>
      <c r="B29" s="41">
        <v>21</v>
      </c>
      <c r="C29" s="24" t="s">
        <v>243</v>
      </c>
      <c r="E29" s="23">
        <v>63.3</v>
      </c>
      <c r="F29" s="24">
        <f t="shared" si="15"/>
        <v>6</v>
      </c>
      <c r="G29" s="7">
        <v>2.7</v>
      </c>
      <c r="H29" s="7">
        <f t="shared" si="16"/>
        <v>0.45</v>
      </c>
      <c r="K29" s="7">
        <f>(24*5-3)/24</f>
        <v>4.875</v>
      </c>
      <c r="L29" s="7">
        <f t="shared" si="42"/>
        <v>6.9642857142857144</v>
      </c>
      <c r="M29" s="7">
        <f>SUM($L$9:L29)/E29</f>
        <v>1.0930564959000977</v>
      </c>
      <c r="R29" s="7">
        <v>22</v>
      </c>
      <c r="S29" s="7">
        <f t="shared" si="0"/>
        <v>674.24851746637501</v>
      </c>
      <c r="T29" s="7">
        <f t="shared" si="1"/>
        <v>609.53248746584347</v>
      </c>
      <c r="U29" s="7">
        <f t="shared" si="2"/>
        <v>528.32374913947297</v>
      </c>
      <c r="V29" s="7">
        <f t="shared" si="3"/>
        <v>412.17975089039481</v>
      </c>
      <c r="W29" s="7">
        <f t="shared" si="4"/>
        <v>214.04549644665821</v>
      </c>
      <c r="X29" s="7">
        <f t="shared" si="5"/>
        <v>1257.0948612469354</v>
      </c>
      <c r="Y29" s="7">
        <f t="shared" si="6"/>
        <v>1173.5903064075401</v>
      </c>
      <c r="Z29" s="7">
        <f t="shared" si="7"/>
        <v>1068.8048375993199</v>
      </c>
      <c r="AA29" s="7">
        <f t="shared" si="8"/>
        <v>899.39000169599012</v>
      </c>
      <c r="AB29" s="7">
        <f t="shared" si="9"/>
        <v>521.99142180315846</v>
      </c>
      <c r="AC29" s="7">
        <f t="shared" si="17"/>
        <v>119.51581020782257</v>
      </c>
      <c r="AD29" s="7">
        <f t="shared" si="18"/>
        <v>105.59838440125665</v>
      </c>
      <c r="AE29" s="7">
        <f t="shared" si="19"/>
        <v>88.134139599886666</v>
      </c>
      <c r="AF29" s="7">
        <f t="shared" si="20"/>
        <v>64.949166807999177</v>
      </c>
      <c r="AG29" s="7">
        <f t="shared" si="21"/>
        <v>33.499285150263205</v>
      </c>
      <c r="AH29" s="7">
        <f t="shared" si="22"/>
        <v>72</v>
      </c>
      <c r="AI29" s="7">
        <f t="shared" si="23"/>
        <v>72</v>
      </c>
      <c r="AJ29" s="7">
        <f t="shared" si="24"/>
        <v>72</v>
      </c>
      <c r="AK29" s="7">
        <f t="shared" si="25"/>
        <v>53.81700050879703</v>
      </c>
      <c r="AL29" s="7">
        <f t="shared" si="26"/>
        <v>0</v>
      </c>
      <c r="AM29" s="7">
        <f t="shared" si="27"/>
        <v>60</v>
      </c>
      <c r="AN29" s="7">
        <f t="shared" si="28"/>
        <v>60</v>
      </c>
      <c r="AO29" s="7">
        <f t="shared" si="29"/>
        <v>60</v>
      </c>
      <c r="AP29" s="7">
        <f t="shared" si="30"/>
        <v>44.847500423997523</v>
      </c>
      <c r="AQ29" s="7">
        <f t="shared" si="31"/>
        <v>0</v>
      </c>
      <c r="AR29" s="7">
        <f t="shared" si="32"/>
        <v>219.03162041564516</v>
      </c>
      <c r="AS29" s="7">
        <f t="shared" si="33"/>
        <v>191.1967688025133</v>
      </c>
      <c r="AT29" s="7">
        <f t="shared" si="34"/>
        <v>156.26827919977333</v>
      </c>
      <c r="AU29" s="7">
        <f t="shared" si="35"/>
        <v>120</v>
      </c>
      <c r="AV29" s="7">
        <f t="shared" si="36"/>
        <v>86.99857030052641</v>
      </c>
      <c r="AX29" s="7">
        <f t="shared" si="37"/>
        <v>2401.8908093367781</v>
      </c>
      <c r="AY29" s="7">
        <f t="shared" si="38"/>
        <v>2211.9179470771537</v>
      </c>
      <c r="AZ29" s="7">
        <f t="shared" si="39"/>
        <v>1973.5310055384527</v>
      </c>
      <c r="BA29" s="7">
        <f t="shared" si="40"/>
        <v>1595.1834203271787</v>
      </c>
      <c r="BB29" s="7">
        <f t="shared" si="41"/>
        <v>856.53477370060614</v>
      </c>
    </row>
    <row r="30" spans="1:54" x14ac:dyDescent="0.15">
      <c r="A30" s="23" t="s">
        <v>57</v>
      </c>
      <c r="B30" s="23">
        <v>22</v>
      </c>
      <c r="C30" s="24" t="s">
        <v>235</v>
      </c>
      <c r="E30" s="23">
        <v>69.599999999999994</v>
      </c>
      <c r="F30" s="24">
        <f t="shared" si="15"/>
        <v>6.2999999999999972</v>
      </c>
      <c r="G30" s="7">
        <v>2.8</v>
      </c>
      <c r="H30" s="7">
        <f t="shared" si="16"/>
        <v>0.44444444444444464</v>
      </c>
      <c r="K30" s="7">
        <f>(24*5+7)/24</f>
        <v>5.291666666666667</v>
      </c>
      <c r="L30" s="7">
        <f t="shared" si="42"/>
        <v>7.5595238095238102</v>
      </c>
      <c r="M30" s="7">
        <f>SUM($L$9:L30)/E30</f>
        <v>1.1027298850574712</v>
      </c>
      <c r="R30" s="7">
        <v>23</v>
      </c>
      <c r="S30" s="7">
        <f t="shared" si="0"/>
        <v>716.96010052798147</v>
      </c>
      <c r="T30" s="7">
        <f t="shared" si="1"/>
        <v>649.54498684265525</v>
      </c>
      <c r="U30" s="7">
        <f t="shared" si="2"/>
        <v>565.15034630336515</v>
      </c>
      <c r="V30" s="7">
        <f t="shared" si="3"/>
        <v>443.51510146476346</v>
      </c>
      <c r="W30" s="7">
        <f t="shared" si="4"/>
        <v>245.17933103165663</v>
      </c>
      <c r="X30" s="7">
        <f t="shared" si="5"/>
        <v>1312.2065813264276</v>
      </c>
      <c r="Y30" s="7">
        <f t="shared" si="6"/>
        <v>1225.2193378614907</v>
      </c>
      <c r="Z30" s="7">
        <f t="shared" si="7"/>
        <v>1116.323027488213</v>
      </c>
      <c r="AA30" s="7">
        <f t="shared" si="8"/>
        <v>959.07638374240662</v>
      </c>
      <c r="AB30" s="7">
        <f t="shared" si="9"/>
        <v>581.29396386982216</v>
      </c>
      <c r="AC30" s="7">
        <f t="shared" si="17"/>
        <v>128.70109688773795</v>
      </c>
      <c r="AD30" s="7">
        <f t="shared" si="18"/>
        <v>114.2032229769151</v>
      </c>
      <c r="AE30" s="7">
        <f t="shared" si="19"/>
        <v>96.053837914702186</v>
      </c>
      <c r="AF30" s="7">
        <f t="shared" si="20"/>
        <v>69.923031978533885</v>
      </c>
      <c r="AG30" s="7">
        <f t="shared" si="21"/>
        <v>38.441163655818514</v>
      </c>
      <c r="AH30" s="7">
        <f t="shared" si="22"/>
        <v>72</v>
      </c>
      <c r="AI30" s="7">
        <f t="shared" si="23"/>
        <v>72</v>
      </c>
      <c r="AJ30" s="7">
        <f t="shared" si="24"/>
        <v>72</v>
      </c>
      <c r="AK30" s="7">
        <f t="shared" si="25"/>
        <v>71.722915122722</v>
      </c>
      <c r="AL30" s="7">
        <f t="shared" si="26"/>
        <v>0</v>
      </c>
      <c r="AM30" s="7">
        <f t="shared" si="27"/>
        <v>60</v>
      </c>
      <c r="AN30" s="7">
        <f t="shared" si="28"/>
        <v>60</v>
      </c>
      <c r="AO30" s="7">
        <f t="shared" si="29"/>
        <v>60</v>
      </c>
      <c r="AP30" s="7">
        <f t="shared" si="30"/>
        <v>59.769095935601662</v>
      </c>
      <c r="AQ30" s="7">
        <f t="shared" si="31"/>
        <v>0</v>
      </c>
      <c r="AR30" s="7">
        <f t="shared" si="32"/>
        <v>237.40219377547589</v>
      </c>
      <c r="AS30" s="7">
        <f t="shared" si="33"/>
        <v>208.4064459538302</v>
      </c>
      <c r="AT30" s="7">
        <f t="shared" si="34"/>
        <v>172.10767582940437</v>
      </c>
      <c r="AU30" s="7">
        <f t="shared" si="35"/>
        <v>120</v>
      </c>
      <c r="AV30" s="7">
        <f t="shared" si="36"/>
        <v>96.882327311637027</v>
      </c>
      <c r="AX30" s="7">
        <f t="shared" si="37"/>
        <v>2527.269972517623</v>
      </c>
      <c r="AY30" s="7">
        <f t="shared" si="38"/>
        <v>2329.3739936348916</v>
      </c>
      <c r="AZ30" s="7">
        <f t="shared" si="39"/>
        <v>2081.6348875356848</v>
      </c>
      <c r="BA30" s="7">
        <f t="shared" si="40"/>
        <v>1724.0065282440275</v>
      </c>
      <c r="BB30" s="7">
        <f t="shared" si="41"/>
        <v>961.79678586893431</v>
      </c>
    </row>
    <row r="31" spans="1:54" x14ac:dyDescent="0.15">
      <c r="A31" s="41" t="s">
        <v>57</v>
      </c>
      <c r="B31" s="41">
        <v>23</v>
      </c>
      <c r="C31" s="24" t="s">
        <v>243</v>
      </c>
      <c r="E31" s="23">
        <v>76.199999999999989</v>
      </c>
      <c r="F31" s="24">
        <f t="shared" si="15"/>
        <v>6.5999999999999943</v>
      </c>
      <c r="G31" s="7">
        <v>2.9</v>
      </c>
      <c r="H31" s="7">
        <f t="shared" si="16"/>
        <v>0.43939393939393978</v>
      </c>
      <c r="R31" s="7">
        <v>24</v>
      </c>
      <c r="S31" s="7">
        <f t="shared" si="0"/>
        <v>759.67168358958793</v>
      </c>
      <c r="T31" s="7">
        <f t="shared" si="1"/>
        <v>691.28825463959174</v>
      </c>
      <c r="U31" s="7">
        <f t="shared" si="2"/>
        <v>601.97694346725734</v>
      </c>
      <c r="V31" s="7">
        <f t="shared" si="3"/>
        <v>478.15730273108801</v>
      </c>
      <c r="W31" s="7">
        <f t="shared" si="4"/>
        <v>276.31316561665506</v>
      </c>
      <c r="X31" s="7">
        <f t="shared" si="5"/>
        <v>1367.31830140592</v>
      </c>
      <c r="Y31" s="7">
        <f t="shared" si="6"/>
        <v>1279.0816188897959</v>
      </c>
      <c r="Z31" s="7">
        <f t="shared" si="7"/>
        <v>1163.8412173771062</v>
      </c>
      <c r="AA31" s="7">
        <f t="shared" si="8"/>
        <v>1004.0739390078555</v>
      </c>
      <c r="AB31" s="7">
        <f t="shared" si="9"/>
        <v>640.59650593648576</v>
      </c>
      <c r="AC31" s="7">
        <f t="shared" si="17"/>
        <v>137.88638356765333</v>
      </c>
      <c r="AD31" s="7">
        <f t="shared" si="18"/>
        <v>123.18026981496598</v>
      </c>
      <c r="AE31" s="7">
        <f t="shared" si="19"/>
        <v>103.97353622951771</v>
      </c>
      <c r="AF31" s="7">
        <f t="shared" si="20"/>
        <v>77.34565650130925</v>
      </c>
      <c r="AG31" s="7">
        <f t="shared" si="21"/>
        <v>43.383042161373815</v>
      </c>
      <c r="AH31" s="7">
        <f t="shared" si="22"/>
        <v>72</v>
      </c>
      <c r="AI31" s="7">
        <f t="shared" si="23"/>
        <v>72</v>
      </c>
      <c r="AJ31" s="7">
        <f t="shared" si="24"/>
        <v>72</v>
      </c>
      <c r="AK31" s="7">
        <f t="shared" si="25"/>
        <v>72</v>
      </c>
      <c r="AL31" s="7">
        <f t="shared" si="26"/>
        <v>0</v>
      </c>
      <c r="AM31" s="7">
        <f t="shared" si="27"/>
        <v>60</v>
      </c>
      <c r="AN31" s="7">
        <f t="shared" si="28"/>
        <v>60</v>
      </c>
      <c r="AO31" s="7">
        <f t="shared" si="29"/>
        <v>60</v>
      </c>
      <c r="AP31" s="7">
        <f t="shared" si="30"/>
        <v>60</v>
      </c>
      <c r="AQ31" s="7">
        <f t="shared" si="31"/>
        <v>0</v>
      </c>
      <c r="AR31" s="7">
        <f t="shared" si="32"/>
        <v>255.77276713530662</v>
      </c>
      <c r="AS31" s="7">
        <f t="shared" si="33"/>
        <v>226.36053962993196</v>
      </c>
      <c r="AT31" s="7">
        <f t="shared" si="34"/>
        <v>187.94707245903541</v>
      </c>
      <c r="AU31" s="7">
        <f t="shared" si="35"/>
        <v>134.6913130026185</v>
      </c>
      <c r="AV31" s="7">
        <f t="shared" si="36"/>
        <v>106.76608432274763</v>
      </c>
      <c r="AX31" s="7">
        <f t="shared" si="37"/>
        <v>2652.6491356984684</v>
      </c>
      <c r="AY31" s="7">
        <f t="shared" si="38"/>
        <v>2451.9106829742859</v>
      </c>
      <c r="AZ31" s="7">
        <f t="shared" si="39"/>
        <v>2189.7387695329166</v>
      </c>
      <c r="BA31" s="7">
        <f t="shared" si="40"/>
        <v>1826.2682112428713</v>
      </c>
      <c r="BB31" s="7">
        <f t="shared" si="41"/>
        <v>1067.0587980372622</v>
      </c>
    </row>
    <row r="32" spans="1:54" x14ac:dyDescent="0.15">
      <c r="A32" s="41" t="s">
        <v>57</v>
      </c>
      <c r="B32" s="41">
        <v>24</v>
      </c>
      <c r="C32" s="24" t="s">
        <v>243</v>
      </c>
      <c r="E32" s="23">
        <v>83.1</v>
      </c>
      <c r="F32" s="24">
        <f t="shared" si="15"/>
        <v>6.9000000000000057</v>
      </c>
      <c r="G32" s="7">
        <v>3</v>
      </c>
      <c r="H32" s="7">
        <f t="shared" si="16"/>
        <v>0.43478260869565183</v>
      </c>
      <c r="R32" s="7">
        <v>25</v>
      </c>
      <c r="S32" s="7">
        <f t="shared" si="0"/>
        <v>802.38326665119439</v>
      </c>
      <c r="T32" s="7">
        <f t="shared" si="1"/>
        <v>733.03152243652835</v>
      </c>
      <c r="U32" s="7">
        <f t="shared" si="2"/>
        <v>639.69967565859668</v>
      </c>
      <c r="V32" s="7">
        <f t="shared" si="3"/>
        <v>512.85148012582522</v>
      </c>
      <c r="W32" s="7">
        <f t="shared" si="4"/>
        <v>307.44700020165351</v>
      </c>
      <c r="X32" s="7">
        <f t="shared" si="5"/>
        <v>1422.430021485412</v>
      </c>
      <c r="Y32" s="7">
        <f t="shared" si="6"/>
        <v>1332.9438999181011</v>
      </c>
      <c r="Z32" s="7">
        <f t="shared" si="7"/>
        <v>1212.5157105272215</v>
      </c>
      <c r="AA32" s="7">
        <f t="shared" si="8"/>
        <v>1048.8406195171938</v>
      </c>
      <c r="AB32" s="7">
        <f t="shared" si="9"/>
        <v>699.89904800314957</v>
      </c>
      <c r="AC32" s="7">
        <f t="shared" si="17"/>
        <v>147.07167024756868</v>
      </c>
      <c r="AD32" s="7">
        <f t="shared" si="18"/>
        <v>132.15731665301686</v>
      </c>
      <c r="AE32" s="7">
        <f t="shared" si="19"/>
        <v>112.08595175453691</v>
      </c>
      <c r="AF32" s="7">
        <f t="shared" si="20"/>
        <v>84.806769919532286</v>
      </c>
      <c r="AG32" s="7">
        <f t="shared" si="21"/>
        <v>48.324920666929124</v>
      </c>
      <c r="AH32" s="7">
        <f t="shared" si="22"/>
        <v>72</v>
      </c>
      <c r="AI32" s="7">
        <f t="shared" si="23"/>
        <v>72</v>
      </c>
      <c r="AJ32" s="7">
        <f t="shared" si="24"/>
        <v>72</v>
      </c>
      <c r="AK32" s="7">
        <f t="shared" si="25"/>
        <v>72</v>
      </c>
      <c r="AL32" s="7">
        <f t="shared" si="26"/>
        <v>0</v>
      </c>
      <c r="AM32" s="7">
        <f t="shared" si="27"/>
        <v>60</v>
      </c>
      <c r="AN32" s="7">
        <f t="shared" si="28"/>
        <v>60</v>
      </c>
      <c r="AO32" s="7">
        <f t="shared" si="29"/>
        <v>60</v>
      </c>
      <c r="AP32" s="7">
        <f t="shared" si="30"/>
        <v>60</v>
      </c>
      <c r="AQ32" s="7">
        <f t="shared" si="31"/>
        <v>0</v>
      </c>
      <c r="AR32" s="7">
        <f t="shared" si="32"/>
        <v>274.14334049513735</v>
      </c>
      <c r="AS32" s="7">
        <f t="shared" si="33"/>
        <v>244.31463330603373</v>
      </c>
      <c r="AT32" s="7">
        <f t="shared" si="34"/>
        <v>204.17190350907381</v>
      </c>
      <c r="AU32" s="7">
        <f t="shared" si="35"/>
        <v>149.6135398390646</v>
      </c>
      <c r="AV32" s="7">
        <f t="shared" si="36"/>
        <v>116.64984133385825</v>
      </c>
      <c r="AX32" s="7">
        <f t="shared" si="37"/>
        <v>2778.0282988793124</v>
      </c>
      <c r="AY32" s="7">
        <f t="shared" si="38"/>
        <v>2574.4473723136803</v>
      </c>
      <c r="AZ32" s="7">
        <f t="shared" si="39"/>
        <v>2300.4732414494288</v>
      </c>
      <c r="BA32" s="7">
        <f t="shared" si="40"/>
        <v>1928.1124094016159</v>
      </c>
      <c r="BB32" s="7">
        <f t="shared" si="41"/>
        <v>1172.3208102055903</v>
      </c>
    </row>
    <row r="33" spans="2:54" x14ac:dyDescent="0.15">
      <c r="E33" s="24">
        <v>90.3</v>
      </c>
      <c r="F33" s="7"/>
      <c r="H33" s="7"/>
      <c r="I33" s="7"/>
      <c r="J33" s="24"/>
      <c r="K33" s="24"/>
      <c r="L33" s="24"/>
      <c r="M33" s="24"/>
      <c r="N33" s="24"/>
      <c r="O33" s="24"/>
      <c r="R33" s="7">
        <v>26</v>
      </c>
      <c r="S33" s="7">
        <f t="shared" si="0"/>
        <v>848.4072681154787</v>
      </c>
      <c r="T33" s="7">
        <f t="shared" si="1"/>
        <v>774.77479023346496</v>
      </c>
      <c r="U33" s="7">
        <f t="shared" si="2"/>
        <v>680.27494679844335</v>
      </c>
      <c r="V33" s="7">
        <f t="shared" si="3"/>
        <v>547.54565752056237</v>
      </c>
      <c r="W33" s="7">
        <f t="shared" si="4"/>
        <v>336.26473676900912</v>
      </c>
      <c r="X33" s="7">
        <f t="shared" si="5"/>
        <v>1481.8158298264241</v>
      </c>
      <c r="Y33" s="7">
        <f t="shared" si="6"/>
        <v>1386.8061809464064</v>
      </c>
      <c r="Z33" s="7">
        <f t="shared" si="7"/>
        <v>1264.8708990947657</v>
      </c>
      <c r="AA33" s="7">
        <f t="shared" si="8"/>
        <v>1093.6073000265321</v>
      </c>
      <c r="AB33" s="7">
        <f t="shared" si="9"/>
        <v>754.78997479811255</v>
      </c>
      <c r="AC33" s="7">
        <f t="shared" si="17"/>
        <v>156.9693049710707</v>
      </c>
      <c r="AD33" s="7">
        <f t="shared" si="18"/>
        <v>141.13436349106775</v>
      </c>
      <c r="AE33" s="7">
        <f t="shared" si="19"/>
        <v>120.81181651579428</v>
      </c>
      <c r="AF33" s="7">
        <f t="shared" si="20"/>
        <v>92.26788333775535</v>
      </c>
      <c r="AG33" s="7">
        <f t="shared" si="21"/>
        <v>52.899164566509384</v>
      </c>
      <c r="AH33" s="7">
        <f t="shared" si="22"/>
        <v>72</v>
      </c>
      <c r="AI33" s="7">
        <f t="shared" si="23"/>
        <v>72</v>
      </c>
      <c r="AJ33" s="7">
        <f t="shared" si="24"/>
        <v>72</v>
      </c>
      <c r="AK33" s="7">
        <f t="shared" si="25"/>
        <v>72</v>
      </c>
      <c r="AL33" s="7">
        <f t="shared" si="26"/>
        <v>10.436992439433787</v>
      </c>
      <c r="AM33" s="7">
        <f t="shared" si="27"/>
        <v>60</v>
      </c>
      <c r="AN33" s="7">
        <f t="shared" si="28"/>
        <v>60</v>
      </c>
      <c r="AO33" s="7">
        <f t="shared" si="29"/>
        <v>60</v>
      </c>
      <c r="AP33" s="7">
        <f t="shared" si="30"/>
        <v>60</v>
      </c>
      <c r="AQ33" s="7">
        <f t="shared" si="31"/>
        <v>8.697493699528156</v>
      </c>
      <c r="AR33" s="7">
        <f t="shared" si="32"/>
        <v>293.9386099421414</v>
      </c>
      <c r="AS33" s="7">
        <f t="shared" si="33"/>
        <v>262.26872698213549</v>
      </c>
      <c r="AT33" s="7">
        <f t="shared" si="34"/>
        <v>221.62363303158855</v>
      </c>
      <c r="AU33" s="7">
        <f t="shared" si="35"/>
        <v>164.53576667551067</v>
      </c>
      <c r="AV33" s="7">
        <f t="shared" si="36"/>
        <v>120</v>
      </c>
      <c r="AX33" s="7">
        <f t="shared" si="37"/>
        <v>2913.1310128551149</v>
      </c>
      <c r="AY33" s="7">
        <f t="shared" si="38"/>
        <v>2696.9840616530741</v>
      </c>
      <c r="AZ33" s="7">
        <f t="shared" si="39"/>
        <v>2419.5812954405919</v>
      </c>
      <c r="BA33" s="7">
        <f t="shared" si="40"/>
        <v>2029.9566075603607</v>
      </c>
      <c r="BB33" s="7">
        <f t="shared" si="41"/>
        <v>1283.088362272593</v>
      </c>
    </row>
    <row r="34" spans="2:54" x14ac:dyDescent="0.15">
      <c r="F34" s="7"/>
      <c r="G34" s="7"/>
      <c r="J34" s="24"/>
      <c r="K34" s="24"/>
      <c r="L34" s="24"/>
      <c r="M34" s="24"/>
      <c r="N34" s="24"/>
      <c r="O34" s="24"/>
      <c r="R34" s="7">
        <v>27</v>
      </c>
      <c r="S34" s="7">
        <f t="shared" si="0"/>
        <v>895.98152052019316</v>
      </c>
      <c r="T34" s="7">
        <f t="shared" si="1"/>
        <v>816.58344607711558</v>
      </c>
      <c r="U34" s="7">
        <f t="shared" si="2"/>
        <v>720.85021793829014</v>
      </c>
      <c r="V34" s="7">
        <f t="shared" si="3"/>
        <v>582.23983491529953</v>
      </c>
      <c r="W34" s="7">
        <f t="shared" si="4"/>
        <v>363.89487418567398</v>
      </c>
      <c r="X34" s="7">
        <f t="shared" si="5"/>
        <v>1543.2019619615396</v>
      </c>
      <c r="Y34" s="7">
        <f t="shared" si="6"/>
        <v>1440.7528336478911</v>
      </c>
      <c r="Z34" s="7">
        <f t="shared" si="7"/>
        <v>1317.2260876623097</v>
      </c>
      <c r="AA34" s="7">
        <f t="shared" si="8"/>
        <v>1138.3739805358705</v>
      </c>
      <c r="AB34" s="7">
        <f t="shared" si="9"/>
        <v>807.41880797271244</v>
      </c>
      <c r="AC34" s="7">
        <f t="shared" si="17"/>
        <v>167.20032699358993</v>
      </c>
      <c r="AD34" s="7">
        <f t="shared" si="18"/>
        <v>150.12547227464853</v>
      </c>
      <c r="AE34" s="7">
        <f t="shared" si="19"/>
        <v>129.53768127705163</v>
      </c>
      <c r="AF34" s="7">
        <f t="shared" si="20"/>
        <v>99.728996755978386</v>
      </c>
      <c r="AG34" s="7">
        <f t="shared" si="21"/>
        <v>57.284900664392694</v>
      </c>
      <c r="AH34" s="7">
        <f t="shared" si="22"/>
        <v>72</v>
      </c>
      <c r="AI34" s="7">
        <f t="shared" si="23"/>
        <v>72</v>
      </c>
      <c r="AJ34" s="7">
        <f t="shared" si="24"/>
        <v>72</v>
      </c>
      <c r="AK34" s="7">
        <f t="shared" si="25"/>
        <v>72</v>
      </c>
      <c r="AL34" s="7">
        <f t="shared" si="26"/>
        <v>26.225642391813707</v>
      </c>
      <c r="AM34" s="7">
        <f t="shared" si="27"/>
        <v>60</v>
      </c>
      <c r="AN34" s="7">
        <f t="shared" si="28"/>
        <v>60</v>
      </c>
      <c r="AO34" s="7">
        <f t="shared" si="29"/>
        <v>60</v>
      </c>
      <c r="AP34" s="7">
        <f t="shared" si="30"/>
        <v>60</v>
      </c>
      <c r="AQ34" s="7">
        <f t="shared" si="31"/>
        <v>21.854701993178089</v>
      </c>
      <c r="AR34" s="7">
        <f t="shared" si="32"/>
        <v>314.40065398717985</v>
      </c>
      <c r="AS34" s="7">
        <f t="shared" si="33"/>
        <v>280.250944549297</v>
      </c>
      <c r="AT34" s="7">
        <f t="shared" si="34"/>
        <v>239.07536255410326</v>
      </c>
      <c r="AU34" s="7">
        <f t="shared" si="35"/>
        <v>179.45799351195677</v>
      </c>
      <c r="AV34" s="7">
        <f t="shared" si="36"/>
        <v>120</v>
      </c>
      <c r="AX34" s="7">
        <f t="shared" si="37"/>
        <v>3052.7844634625026</v>
      </c>
      <c r="AY34" s="7">
        <f t="shared" si="38"/>
        <v>2819.712696548952</v>
      </c>
      <c r="AZ34" s="7">
        <f t="shared" si="39"/>
        <v>2538.6893494317546</v>
      </c>
      <c r="BA34" s="7">
        <f t="shared" si="40"/>
        <v>2131.800805719105</v>
      </c>
      <c r="BB34" s="7">
        <f t="shared" si="41"/>
        <v>1396.6789272077708</v>
      </c>
    </row>
    <row r="35" spans="2:54" x14ac:dyDescent="0.15">
      <c r="R35" s="7">
        <v>28</v>
      </c>
      <c r="S35" s="7">
        <f t="shared" si="0"/>
        <v>943.55577292490761</v>
      </c>
      <c r="T35" s="7">
        <f t="shared" si="1"/>
        <v>863.5954493911637</v>
      </c>
      <c r="U35" s="7">
        <f t="shared" si="2"/>
        <v>761.42548907813682</v>
      </c>
      <c r="V35" s="7">
        <f t="shared" si="3"/>
        <v>616.93401231003668</v>
      </c>
      <c r="W35" s="7">
        <f t="shared" si="4"/>
        <v>391.52501160233885</v>
      </c>
      <c r="X35" s="7">
        <f t="shared" si="5"/>
        <v>1604.5880940966549</v>
      </c>
      <c r="Y35" s="7">
        <f t="shared" si="6"/>
        <v>1501.4134830853725</v>
      </c>
      <c r="Z35" s="7">
        <f t="shared" si="7"/>
        <v>1369.581276229854</v>
      </c>
      <c r="AA35" s="7">
        <f t="shared" si="8"/>
        <v>1183.1406610452086</v>
      </c>
      <c r="AB35" s="7">
        <f t="shared" si="9"/>
        <v>860.04764114731211</v>
      </c>
      <c r="AC35" s="7">
        <f t="shared" si="17"/>
        <v>177.43134901610915</v>
      </c>
      <c r="AD35" s="7">
        <f t="shared" si="18"/>
        <v>160.23558051422876</v>
      </c>
      <c r="AE35" s="7">
        <f t="shared" si="19"/>
        <v>138.26354603830902</v>
      </c>
      <c r="AF35" s="7">
        <f t="shared" si="20"/>
        <v>107.19011017420144</v>
      </c>
      <c r="AG35" s="7">
        <f t="shared" si="21"/>
        <v>61.670636762276004</v>
      </c>
      <c r="AH35" s="7">
        <f t="shared" si="22"/>
        <v>72</v>
      </c>
      <c r="AI35" s="7">
        <f t="shared" si="23"/>
        <v>72</v>
      </c>
      <c r="AJ35" s="7">
        <f t="shared" si="24"/>
        <v>72</v>
      </c>
      <c r="AK35" s="7">
        <f t="shared" si="25"/>
        <v>72</v>
      </c>
      <c r="AL35" s="7">
        <f t="shared" si="26"/>
        <v>42.014292344193628</v>
      </c>
      <c r="AM35" s="7">
        <f t="shared" si="27"/>
        <v>60</v>
      </c>
      <c r="AN35" s="7">
        <f t="shared" si="28"/>
        <v>60</v>
      </c>
      <c r="AO35" s="7">
        <f t="shared" si="29"/>
        <v>60</v>
      </c>
      <c r="AP35" s="7">
        <f t="shared" si="30"/>
        <v>60</v>
      </c>
      <c r="AQ35" s="7">
        <f t="shared" si="31"/>
        <v>35.011910286828027</v>
      </c>
      <c r="AR35" s="7">
        <f t="shared" si="32"/>
        <v>334.8626980322183</v>
      </c>
      <c r="AS35" s="7">
        <f t="shared" si="33"/>
        <v>300.47116102845752</v>
      </c>
      <c r="AT35" s="7">
        <f t="shared" si="34"/>
        <v>256.52709207661803</v>
      </c>
      <c r="AU35" s="7">
        <f t="shared" si="35"/>
        <v>194.38022034840287</v>
      </c>
      <c r="AV35" s="7">
        <f t="shared" si="36"/>
        <v>120</v>
      </c>
      <c r="AX35" s="7">
        <f t="shared" si="37"/>
        <v>3192.4379140698898</v>
      </c>
      <c r="AY35" s="7">
        <f t="shared" si="38"/>
        <v>2957.7156740192227</v>
      </c>
      <c r="AZ35" s="7">
        <f t="shared" si="39"/>
        <v>2657.7974034229178</v>
      </c>
      <c r="BA35" s="7">
        <f t="shared" si="40"/>
        <v>2233.6450038778494</v>
      </c>
      <c r="BB35" s="7">
        <f t="shared" si="41"/>
        <v>1510.2694921429484</v>
      </c>
    </row>
    <row r="36" spans="2:54" x14ac:dyDescent="0.15">
      <c r="R36" s="7">
        <v>29</v>
      </c>
      <c r="S36" s="7">
        <f t="shared" si="0"/>
        <v>991.13002532962196</v>
      </c>
      <c r="T36" s="7">
        <f t="shared" si="1"/>
        <v>910.60745270521181</v>
      </c>
      <c r="U36" s="7">
        <f t="shared" si="2"/>
        <v>802.00076021798361</v>
      </c>
      <c r="V36" s="7">
        <f t="shared" si="3"/>
        <v>654.52774181645725</v>
      </c>
      <c r="W36" s="7">
        <f t="shared" si="4"/>
        <v>419.15514901900372</v>
      </c>
      <c r="X36" s="7">
        <f t="shared" si="5"/>
        <v>1665.9742262317702</v>
      </c>
      <c r="Y36" s="7">
        <f t="shared" si="6"/>
        <v>1562.0741325228539</v>
      </c>
      <c r="Z36" s="7">
        <f t="shared" si="7"/>
        <v>1421.9364647973982</v>
      </c>
      <c r="AA36" s="7">
        <f t="shared" si="8"/>
        <v>1231.6486991180093</v>
      </c>
      <c r="AB36" s="7">
        <f t="shared" si="9"/>
        <v>912.67647432191177</v>
      </c>
      <c r="AC36" s="7">
        <f t="shared" si="17"/>
        <v>187.66237103862838</v>
      </c>
      <c r="AD36" s="7">
        <f t="shared" si="18"/>
        <v>170.34568875380901</v>
      </c>
      <c r="AE36" s="7">
        <f t="shared" si="19"/>
        <v>146.98941079956637</v>
      </c>
      <c r="AF36" s="7">
        <f t="shared" si="20"/>
        <v>115.27478318633489</v>
      </c>
      <c r="AG36" s="7">
        <f t="shared" si="21"/>
        <v>66.056372860159314</v>
      </c>
      <c r="AH36" s="7">
        <f t="shared" si="22"/>
        <v>72</v>
      </c>
      <c r="AI36" s="7">
        <f t="shared" si="23"/>
        <v>72</v>
      </c>
      <c r="AJ36" s="7">
        <f t="shared" si="24"/>
        <v>72</v>
      </c>
      <c r="AK36" s="7">
        <f t="shared" si="25"/>
        <v>72</v>
      </c>
      <c r="AL36" s="7">
        <f t="shared" si="26"/>
        <v>57.802942296573548</v>
      </c>
      <c r="AM36" s="7">
        <f t="shared" si="27"/>
        <v>60</v>
      </c>
      <c r="AN36" s="7">
        <f t="shared" si="28"/>
        <v>60</v>
      </c>
      <c r="AO36" s="7">
        <f t="shared" si="29"/>
        <v>60</v>
      </c>
      <c r="AP36" s="7">
        <f t="shared" si="30"/>
        <v>60</v>
      </c>
      <c r="AQ36" s="7">
        <f t="shared" si="31"/>
        <v>48.169118580477956</v>
      </c>
      <c r="AR36" s="7">
        <f t="shared" si="32"/>
        <v>355.32474207725681</v>
      </c>
      <c r="AS36" s="7">
        <f t="shared" si="33"/>
        <v>320.69137750761797</v>
      </c>
      <c r="AT36" s="7">
        <f t="shared" si="34"/>
        <v>273.97882159913274</v>
      </c>
      <c r="AU36" s="7">
        <f t="shared" si="35"/>
        <v>210.5495663726698</v>
      </c>
      <c r="AV36" s="7">
        <f t="shared" si="36"/>
        <v>120</v>
      </c>
      <c r="AX36" s="7">
        <f t="shared" si="37"/>
        <v>3332.0913646772774</v>
      </c>
      <c r="AY36" s="7">
        <f t="shared" si="38"/>
        <v>3095.7186514894929</v>
      </c>
      <c r="AZ36" s="7">
        <f t="shared" si="39"/>
        <v>2776.905457414081</v>
      </c>
      <c r="BA36" s="7">
        <f t="shared" si="40"/>
        <v>2344.000790493471</v>
      </c>
      <c r="BB36" s="7">
        <f t="shared" si="41"/>
        <v>1623.8600570781264</v>
      </c>
    </row>
    <row r="37" spans="2:54" x14ac:dyDescent="0.15">
      <c r="C37" s="87" t="s">
        <v>201</v>
      </c>
      <c r="D37" s="87"/>
      <c r="E37" s="87"/>
      <c r="F37" s="87"/>
      <c r="G37" s="87"/>
      <c r="H37" s="23" t="s">
        <v>86</v>
      </c>
      <c r="I37" s="23"/>
      <c r="J37" s="58" t="s">
        <v>265</v>
      </c>
      <c r="L37" s="58" t="s">
        <v>266</v>
      </c>
      <c r="R37" s="7">
        <v>30</v>
      </c>
      <c r="S37" s="7">
        <f t="shared" si="0"/>
        <v>1042.6697837323391</v>
      </c>
      <c r="T37" s="7">
        <f t="shared" si="1"/>
        <v>957.61945601925993</v>
      </c>
      <c r="U37" s="7">
        <f t="shared" si="2"/>
        <v>846.07208825161217</v>
      </c>
      <c r="V37" s="7">
        <f t="shared" si="3"/>
        <v>693.8731441496285</v>
      </c>
      <c r="W37" s="7">
        <f t="shared" si="4"/>
        <v>447.2367806221846</v>
      </c>
      <c r="X37" s="7">
        <f t="shared" si="5"/>
        <v>1732.4771402997924</v>
      </c>
      <c r="Y37" s="7">
        <f t="shared" si="6"/>
        <v>1622.7347819603353</v>
      </c>
      <c r="Z37" s="7">
        <f t="shared" si="7"/>
        <v>1478.8026945182094</v>
      </c>
      <c r="AA37" s="7">
        <f t="shared" si="8"/>
        <v>1282.4169601930691</v>
      </c>
      <c r="AB37" s="7">
        <f t="shared" si="9"/>
        <v>964.17649112539937</v>
      </c>
      <c r="AC37" s="7">
        <f t="shared" si="17"/>
        <v>198.74619004996538</v>
      </c>
      <c r="AD37" s="7">
        <f t="shared" si="18"/>
        <v>180.45579699338924</v>
      </c>
      <c r="AE37" s="7">
        <f t="shared" si="19"/>
        <v>156.46711575303488</v>
      </c>
      <c r="AF37" s="7">
        <f t="shared" si="20"/>
        <v>123.73616003217816</v>
      </c>
      <c r="AG37" s="7">
        <f t="shared" si="21"/>
        <v>70.696081854233256</v>
      </c>
      <c r="AH37" s="7">
        <f t="shared" si="22"/>
        <v>87.743142089937706</v>
      </c>
      <c r="AI37" s="7">
        <f t="shared" si="23"/>
        <v>72</v>
      </c>
      <c r="AJ37" s="7">
        <f t="shared" si="24"/>
        <v>72</v>
      </c>
      <c r="AK37" s="7">
        <f t="shared" si="25"/>
        <v>72</v>
      </c>
      <c r="AL37" s="7">
        <f t="shared" si="26"/>
        <v>72</v>
      </c>
      <c r="AM37" s="7">
        <f t="shared" si="27"/>
        <v>73.119285074948095</v>
      </c>
      <c r="AN37" s="7">
        <f t="shared" si="28"/>
        <v>60</v>
      </c>
      <c r="AO37" s="7">
        <f t="shared" si="29"/>
        <v>60</v>
      </c>
      <c r="AP37" s="7">
        <f t="shared" si="30"/>
        <v>60</v>
      </c>
      <c r="AQ37" s="7">
        <f t="shared" si="31"/>
        <v>60</v>
      </c>
      <c r="AR37" s="7">
        <f t="shared" si="32"/>
        <v>360</v>
      </c>
      <c r="AS37" s="7">
        <f t="shared" si="33"/>
        <v>340.91159398677848</v>
      </c>
      <c r="AT37" s="7">
        <f t="shared" si="34"/>
        <v>292.93423150606975</v>
      </c>
      <c r="AU37" s="7">
        <f t="shared" si="35"/>
        <v>227.47232006435635</v>
      </c>
      <c r="AV37" s="7">
        <f t="shared" si="36"/>
        <v>121.3921637084665</v>
      </c>
      <c r="AX37" s="7">
        <f t="shared" si="37"/>
        <v>3494.7555412469824</v>
      </c>
      <c r="AY37" s="7">
        <f t="shared" si="38"/>
        <v>3233.7216289597632</v>
      </c>
      <c r="AZ37" s="7">
        <f t="shared" si="39"/>
        <v>2906.2761300289262</v>
      </c>
      <c r="BA37" s="7">
        <f t="shared" si="40"/>
        <v>2459.4985844392322</v>
      </c>
      <c r="BB37" s="7">
        <f t="shared" si="41"/>
        <v>1735.5015173102838</v>
      </c>
    </row>
    <row r="38" spans="2:54" x14ac:dyDescent="0.15">
      <c r="B38" s="24" t="s">
        <v>244</v>
      </c>
      <c r="C38" s="24" t="s">
        <v>51</v>
      </c>
      <c r="D38" s="24" t="s">
        <v>30</v>
      </c>
      <c r="E38" s="24" t="s">
        <v>52</v>
      </c>
      <c r="F38" s="24" t="s">
        <v>53</v>
      </c>
      <c r="G38" s="24" t="s">
        <v>54</v>
      </c>
      <c r="H38" s="24" t="s">
        <v>88</v>
      </c>
      <c r="I38" s="7" t="s">
        <v>90</v>
      </c>
      <c r="J38" s="7" t="s">
        <v>264</v>
      </c>
      <c r="L38" s="7" t="s">
        <v>268</v>
      </c>
      <c r="M38" s="7" t="s">
        <v>269</v>
      </c>
      <c r="N38" s="7" t="s">
        <v>271</v>
      </c>
      <c r="O38" s="7" t="s">
        <v>270</v>
      </c>
      <c r="R38" s="7">
        <v>31</v>
      </c>
      <c r="S38" s="7">
        <f t="shared" si="0"/>
        <v>1095.3839270409658</v>
      </c>
      <c r="T38" s="7">
        <f t="shared" si="1"/>
        <v>1004.8996836982485</v>
      </c>
      <c r="U38" s="7">
        <f t="shared" si="2"/>
        <v>891.98500572681871</v>
      </c>
      <c r="V38" s="7">
        <f t="shared" si="3"/>
        <v>733.21854648279975</v>
      </c>
      <c r="W38" s="7">
        <f t="shared" si="4"/>
        <v>479.34575592658331</v>
      </c>
      <c r="X38" s="7">
        <f t="shared" si="5"/>
        <v>1800.4953897302785</v>
      </c>
      <c r="Y38" s="7">
        <f t="shared" si="6"/>
        <v>1683.7415273525787</v>
      </c>
      <c r="Z38" s="7">
        <f t="shared" si="7"/>
        <v>1538.045168679766</v>
      </c>
      <c r="AA38" s="7">
        <f t="shared" si="8"/>
        <v>1333.1852212681288</v>
      </c>
      <c r="AB38" s="7">
        <f t="shared" si="9"/>
        <v>1005.607427002043</v>
      </c>
      <c r="AC38" s="7">
        <f t="shared" si="17"/>
        <v>210.08256495504639</v>
      </c>
      <c r="AD38" s="7">
        <f t="shared" si="18"/>
        <v>190.62358789209645</v>
      </c>
      <c r="AE38" s="7">
        <f t="shared" si="19"/>
        <v>166.34086144662768</v>
      </c>
      <c r="AF38" s="7">
        <f t="shared" si="20"/>
        <v>132.19753687802145</v>
      </c>
      <c r="AG38" s="7">
        <f t="shared" si="21"/>
        <v>77.601237833673821</v>
      </c>
      <c r="AH38" s="7">
        <f t="shared" si="22"/>
        <v>108.14861691908351</v>
      </c>
      <c r="AI38" s="7">
        <f t="shared" si="23"/>
        <v>73.122458205773611</v>
      </c>
      <c r="AJ38" s="7">
        <f t="shared" si="24"/>
        <v>72</v>
      </c>
      <c r="AK38" s="7">
        <f t="shared" si="25"/>
        <v>72</v>
      </c>
      <c r="AL38" s="7">
        <f t="shared" si="26"/>
        <v>72</v>
      </c>
      <c r="AM38" s="7">
        <f t="shared" si="27"/>
        <v>90.12384743256959</v>
      </c>
      <c r="AN38" s="7">
        <f t="shared" si="28"/>
        <v>60.935381838144671</v>
      </c>
      <c r="AO38" s="7">
        <f t="shared" si="29"/>
        <v>60</v>
      </c>
      <c r="AP38" s="7">
        <f t="shared" si="30"/>
        <v>60</v>
      </c>
      <c r="AQ38" s="7">
        <f t="shared" si="31"/>
        <v>60</v>
      </c>
      <c r="AR38" s="7">
        <f t="shared" si="32"/>
        <v>360</v>
      </c>
      <c r="AS38" s="7">
        <f t="shared" si="33"/>
        <v>360</v>
      </c>
      <c r="AT38" s="7">
        <f t="shared" si="34"/>
        <v>312.68172289325537</v>
      </c>
      <c r="AU38" s="7">
        <f t="shared" si="35"/>
        <v>244.3950737560429</v>
      </c>
      <c r="AV38" s="7">
        <f t="shared" si="36"/>
        <v>135.20247566734767</v>
      </c>
      <c r="AX38" s="7">
        <f t="shared" si="37"/>
        <v>3664.2343460779439</v>
      </c>
      <c r="AY38" s="7">
        <f t="shared" si="38"/>
        <v>3373.3226389868419</v>
      </c>
      <c r="AZ38" s="7">
        <f t="shared" si="39"/>
        <v>3041.0527587464676</v>
      </c>
      <c r="BA38" s="7">
        <f t="shared" si="40"/>
        <v>2574.996378384993</v>
      </c>
      <c r="BB38" s="7">
        <f t="shared" si="41"/>
        <v>1829.7568964296479</v>
      </c>
    </row>
    <row r="39" spans="2:54" x14ac:dyDescent="0.15">
      <c r="B39" s="24">
        <v>1</v>
      </c>
      <c r="C39" s="24">
        <f>求节点(节奏总纲!$AC$4:$AC$363,节奏总纲!AD$4:AD$363,$E9)</f>
        <v>5</v>
      </c>
      <c r="D39" s="24">
        <f>求节点(节奏总纲!$AC$4:$AC$363,节奏总纲!AE$4:AE$363,$E9)</f>
        <v>5.574223361044651</v>
      </c>
      <c r="E39" s="24">
        <f>求节点(节奏总纲!$AC$4:$AC$363,节奏总纲!AF$4:AF$363,$E9)</f>
        <v>6.3808689268282075</v>
      </c>
      <c r="F39" s="24">
        <f>求节点(节奏总纲!$AC$4:$AC$363,节奏总纲!AG$4:AG$363,$E9)</f>
        <v>7.7261159676030404</v>
      </c>
      <c r="G39" s="24">
        <f>求节点(节奏总纲!$AC$4:$AC$363,节奏总纲!AH$4:AH$363,$E9)</f>
        <v>10.645955971364982</v>
      </c>
      <c r="H39" s="24">
        <v>66</v>
      </c>
      <c r="I39" s="24">
        <v>1</v>
      </c>
      <c r="J39" s="7">
        <v>100</v>
      </c>
      <c r="N39" s="24" t="s">
        <v>272</v>
      </c>
      <c r="O39" s="7">
        <v>5</v>
      </c>
      <c r="R39" s="7">
        <v>32</v>
      </c>
      <c r="S39" s="7">
        <f t="shared" si="0"/>
        <v>1148.0980703495925</v>
      </c>
      <c r="T39" s="7">
        <f t="shared" si="1"/>
        <v>1056.7036154201867</v>
      </c>
      <c r="U39" s="7">
        <f t="shared" si="2"/>
        <v>937.89792320202525</v>
      </c>
      <c r="V39" s="7">
        <f t="shared" si="3"/>
        <v>772.563948815971</v>
      </c>
      <c r="W39" s="7">
        <f t="shared" si="4"/>
        <v>511.45473123098202</v>
      </c>
      <c r="X39" s="7">
        <f t="shared" si="5"/>
        <v>1868.5136391607643</v>
      </c>
      <c r="Y39" s="7">
        <f t="shared" si="6"/>
        <v>1750.5853102195956</v>
      </c>
      <c r="Z39" s="7">
        <f t="shared" si="7"/>
        <v>1597.2876428413228</v>
      </c>
      <c r="AA39" s="7">
        <f t="shared" si="8"/>
        <v>1383.9534823431884</v>
      </c>
      <c r="AB39" s="7">
        <f t="shared" si="9"/>
        <v>1047.0383628786865</v>
      </c>
      <c r="AC39" s="7">
        <f t="shared" si="17"/>
        <v>221.41893986012741</v>
      </c>
      <c r="AD39" s="7">
        <f t="shared" si="18"/>
        <v>201.76421836993259</v>
      </c>
      <c r="AE39" s="7">
        <f t="shared" si="19"/>
        <v>176.21460714022049</v>
      </c>
      <c r="AF39" s="7">
        <f t="shared" si="20"/>
        <v>140.65891372386471</v>
      </c>
      <c r="AG39" s="7">
        <f t="shared" si="21"/>
        <v>84.506393813114414</v>
      </c>
      <c r="AH39" s="7">
        <f t="shared" si="22"/>
        <v>128.55409174822933</v>
      </c>
      <c r="AI39" s="7">
        <f t="shared" si="23"/>
        <v>93.175593065878672</v>
      </c>
      <c r="AJ39" s="7">
        <f t="shared" si="24"/>
        <v>72</v>
      </c>
      <c r="AK39" s="7">
        <f t="shared" si="25"/>
        <v>72</v>
      </c>
      <c r="AL39" s="7">
        <f t="shared" si="26"/>
        <v>72</v>
      </c>
      <c r="AM39" s="7">
        <f t="shared" si="27"/>
        <v>107.1284097901911</v>
      </c>
      <c r="AN39" s="7">
        <f t="shared" si="28"/>
        <v>77.646327554898903</v>
      </c>
      <c r="AO39" s="7">
        <f t="shared" si="29"/>
        <v>60</v>
      </c>
      <c r="AP39" s="7">
        <f t="shared" si="30"/>
        <v>60</v>
      </c>
      <c r="AQ39" s="7">
        <f t="shared" si="31"/>
        <v>60</v>
      </c>
      <c r="AR39" s="7">
        <f t="shared" si="32"/>
        <v>360</v>
      </c>
      <c r="AS39" s="7">
        <f t="shared" si="33"/>
        <v>360</v>
      </c>
      <c r="AT39" s="7">
        <f t="shared" si="34"/>
        <v>332.42921428044099</v>
      </c>
      <c r="AU39" s="7">
        <f t="shared" si="35"/>
        <v>261.31782744772948</v>
      </c>
      <c r="AV39" s="7">
        <f t="shared" si="36"/>
        <v>149.01278762622883</v>
      </c>
      <c r="AX39" s="7">
        <f t="shared" si="37"/>
        <v>3833.7131509089049</v>
      </c>
      <c r="AY39" s="7">
        <f t="shared" si="38"/>
        <v>3539.8750646304925</v>
      </c>
      <c r="AZ39" s="7">
        <f t="shared" si="39"/>
        <v>3175.8293874640094</v>
      </c>
      <c r="BA39" s="7">
        <f t="shared" si="40"/>
        <v>2690.4941723307538</v>
      </c>
      <c r="BB39" s="7">
        <f t="shared" si="41"/>
        <v>1924.0122755490117</v>
      </c>
    </row>
    <row r="40" spans="2:54" x14ac:dyDescent="0.15">
      <c r="B40" s="24">
        <v>2</v>
      </c>
      <c r="C40" s="24">
        <f>求节点(节奏总纲!$AC$4:$AC$363,节奏总纲!AD$4:AD$363,$E10)</f>
        <v>10</v>
      </c>
      <c r="D40" s="24">
        <f>求节点(节奏总纲!$AC$4:$AC$363,节奏总纲!AE$4:AE$363,$E10)</f>
        <v>11.148446722089302</v>
      </c>
      <c r="E40" s="24">
        <f>求节点(节奏总纲!$AC$4:$AC$363,节奏总纲!AF$4:AF$363,$E10)</f>
        <v>12.761737853656415</v>
      </c>
      <c r="F40" s="24">
        <f>求节点(节奏总纲!$AC$4:$AC$363,节奏总纲!AG$4:AG$363,$E10)</f>
        <v>15.452231935206081</v>
      </c>
      <c r="G40" s="24">
        <f>求节点(节奏总纲!$AC$4:$AC$363,节奏总纲!AH$4:AH$363,$E10)</f>
        <v>21.291911942729964</v>
      </c>
      <c r="H40" s="24">
        <v>126</v>
      </c>
      <c r="I40" s="24">
        <v>1</v>
      </c>
      <c r="J40" s="7">
        <v>200</v>
      </c>
      <c r="N40" s="24" t="s">
        <v>263</v>
      </c>
      <c r="O40" s="7">
        <v>5</v>
      </c>
      <c r="R40" s="7">
        <v>33</v>
      </c>
      <c r="S40" s="7">
        <f t="shared" ref="S40:S71" si="43">求节点(C$39:C$62,$B$70:$B$93,$R40)</f>
        <v>1209.8464367422739</v>
      </c>
      <c r="T40" s="7">
        <f t="shared" ref="T40:T71" si="44">求节点(D$39:D$62,$B$70:$B$93,$R40)</f>
        <v>1108.5075471421246</v>
      </c>
      <c r="U40" s="7">
        <f t="shared" ref="U40:U71" si="45">求节点(E$39:E$62,$B$70:$B$93,$R40)</f>
        <v>983.81084067723179</v>
      </c>
      <c r="V40" s="7">
        <f t="shared" ref="V40:V71" si="46">求节点(F$39:F$62,$B$70:$B$93,$R40)</f>
        <v>811.90935114914225</v>
      </c>
      <c r="W40" s="7">
        <f t="shared" ref="W40:W71" si="47">求节点(G$39:G$62,$B$70:$B$93,$R40)</f>
        <v>543.56370653538079</v>
      </c>
      <c r="X40" s="7">
        <f t="shared" ref="X40:X71" si="48">求节点(C$39:C$62,$C$70:$C$93,$R40)*240</f>
        <v>1956.4107279037901</v>
      </c>
      <c r="Y40" s="7">
        <f t="shared" ref="Y40:Y71" si="49">求节点(D$39:D$62,$C$70:$C$93,$R40)*240</f>
        <v>1817.4290930866123</v>
      </c>
      <c r="Z40" s="7">
        <f t="shared" ref="Z40:Z71" si="50">求节点(E$39:E$62,$C$70:$C$93,$R40)*240</f>
        <v>1656.5301170028797</v>
      </c>
      <c r="AA40" s="7">
        <f t="shared" ref="AA40:AA71" si="51">求节点(F$39:F$62,$C$70:$C$93,$R40)*240</f>
        <v>1434.721743418248</v>
      </c>
      <c r="AB40" s="7">
        <f t="shared" ref="AB40:AB71" si="52">求节点(G$39:G$62,$C$70:$C$93,$R40)*240</f>
        <v>1088.4692987553301</v>
      </c>
      <c r="AC40" s="7">
        <f t="shared" si="17"/>
        <v>234.55134098797376</v>
      </c>
      <c r="AD40" s="7">
        <f t="shared" si="18"/>
        <v>212.90484884776873</v>
      </c>
      <c r="AE40" s="7">
        <f t="shared" si="19"/>
        <v>186.0883528338133</v>
      </c>
      <c r="AF40" s="7">
        <f t="shared" si="20"/>
        <v>149.120290569708</v>
      </c>
      <c r="AG40" s="7">
        <f t="shared" si="21"/>
        <v>91.411549792555007</v>
      </c>
      <c r="AH40" s="7">
        <f t="shared" si="22"/>
        <v>144</v>
      </c>
      <c r="AI40" s="7">
        <f t="shared" si="23"/>
        <v>113.22872792598372</v>
      </c>
      <c r="AJ40" s="7">
        <f t="shared" si="24"/>
        <v>72</v>
      </c>
      <c r="AK40" s="7">
        <f t="shared" si="25"/>
        <v>72</v>
      </c>
      <c r="AL40" s="7">
        <f t="shared" si="26"/>
        <v>72</v>
      </c>
      <c r="AM40" s="7">
        <f t="shared" si="27"/>
        <v>120</v>
      </c>
      <c r="AN40" s="7">
        <f t="shared" si="28"/>
        <v>94.357273271653099</v>
      </c>
      <c r="AO40" s="7">
        <f t="shared" si="29"/>
        <v>60</v>
      </c>
      <c r="AP40" s="7">
        <f t="shared" si="30"/>
        <v>60</v>
      </c>
      <c r="AQ40" s="7">
        <f t="shared" si="31"/>
        <v>60</v>
      </c>
      <c r="AR40" s="7">
        <f t="shared" si="32"/>
        <v>372.1369093012633</v>
      </c>
      <c r="AS40" s="7">
        <f t="shared" si="33"/>
        <v>360</v>
      </c>
      <c r="AT40" s="7">
        <f t="shared" si="34"/>
        <v>352.17670566762661</v>
      </c>
      <c r="AU40" s="7">
        <f t="shared" si="35"/>
        <v>278.24058113941601</v>
      </c>
      <c r="AV40" s="7">
        <f t="shared" si="36"/>
        <v>162.82309958510999</v>
      </c>
      <c r="AX40" s="7">
        <f t="shared" si="37"/>
        <v>4036.9454149353005</v>
      </c>
      <c r="AY40" s="7">
        <f t="shared" si="38"/>
        <v>3706.4274902741422</v>
      </c>
      <c r="AZ40" s="7">
        <f t="shared" si="39"/>
        <v>3310.6060161815512</v>
      </c>
      <c r="BA40" s="7">
        <f t="shared" si="40"/>
        <v>2805.9919662765146</v>
      </c>
      <c r="BB40" s="7">
        <f t="shared" si="41"/>
        <v>2018.2676546683758</v>
      </c>
    </row>
    <row r="41" spans="2:54" x14ac:dyDescent="0.15">
      <c r="B41" s="24">
        <v>3</v>
      </c>
      <c r="C41" s="24">
        <f>求节点(节奏总纲!$AC$4:$AC$363,节奏总纲!AD$4:AD$363,$E11)</f>
        <v>12.922580781505058</v>
      </c>
      <c r="D41" s="24">
        <f>求节点(节奏总纲!$AC$4:$AC$363,节奏总纲!AE$4:AE$363,$E11)</f>
        <v>14.210221926378157</v>
      </c>
      <c r="E41" s="24">
        <f>求节点(节奏总纲!$AC$4:$AC$363,节奏总纲!AF$4:AF$363,$E11)</f>
        <v>16.012417327489747</v>
      </c>
      <c r="F41" s="24">
        <f>求节点(节奏总纲!$AC$4:$AC$363,节奏总纲!AG$4:AG$363,$E11)</f>
        <v>18.994456766428176</v>
      </c>
      <c r="G41" s="24">
        <f>求节点(节奏总纲!$AC$4:$AC$363,节奏总纲!AH$4:AH$363,$E11)</f>
        <v>25.338955992379795</v>
      </c>
      <c r="H41" s="24">
        <v>126</v>
      </c>
      <c r="I41" s="24">
        <v>1</v>
      </c>
      <c r="J41" s="7">
        <v>200</v>
      </c>
      <c r="N41" s="24" t="s">
        <v>272</v>
      </c>
      <c r="O41" s="7">
        <v>5</v>
      </c>
      <c r="R41" s="7">
        <v>34</v>
      </c>
      <c r="S41" s="7">
        <f t="shared" si="43"/>
        <v>1299.7306853144407</v>
      </c>
      <c r="T41" s="7">
        <f t="shared" si="44"/>
        <v>1160.3114788640628</v>
      </c>
      <c r="U41" s="7">
        <f t="shared" si="45"/>
        <v>1032.851371349283</v>
      </c>
      <c r="V41" s="7">
        <f t="shared" si="46"/>
        <v>855.29060241846116</v>
      </c>
      <c r="W41" s="7">
        <f t="shared" si="47"/>
        <v>575.67268183977944</v>
      </c>
      <c r="X41" s="7">
        <f t="shared" si="48"/>
        <v>2106.217808857401</v>
      </c>
      <c r="Y41" s="7">
        <f t="shared" si="49"/>
        <v>1884.2728759536294</v>
      </c>
      <c r="Z41" s="7">
        <f t="shared" si="50"/>
        <v>1719.8082210958491</v>
      </c>
      <c r="AA41" s="7">
        <f t="shared" si="51"/>
        <v>1490.6975515076917</v>
      </c>
      <c r="AB41" s="7">
        <f t="shared" si="52"/>
        <v>1129.9002346319735</v>
      </c>
      <c r="AC41" s="7">
        <f t="shared" si="17"/>
        <v>253.27722610717515</v>
      </c>
      <c r="AD41" s="7">
        <f t="shared" si="18"/>
        <v>224.0454793256049</v>
      </c>
      <c r="AE41" s="7">
        <f t="shared" si="19"/>
        <v>196.63470351597485</v>
      </c>
      <c r="AF41" s="7">
        <f t="shared" si="20"/>
        <v>158.44959191794862</v>
      </c>
      <c r="AG41" s="7">
        <f t="shared" si="21"/>
        <v>98.316705771995572</v>
      </c>
      <c r="AH41" s="7">
        <f t="shared" si="22"/>
        <v>144</v>
      </c>
      <c r="AI41" s="7">
        <f t="shared" si="23"/>
        <v>133.28186278608879</v>
      </c>
      <c r="AJ41" s="7">
        <f t="shared" si="24"/>
        <v>83.942466328754719</v>
      </c>
      <c r="AK41" s="7">
        <f t="shared" si="25"/>
        <v>72</v>
      </c>
      <c r="AL41" s="7">
        <f t="shared" si="26"/>
        <v>72</v>
      </c>
      <c r="AM41" s="7">
        <f t="shared" si="27"/>
        <v>120</v>
      </c>
      <c r="AN41" s="7">
        <f t="shared" si="28"/>
        <v>111.06821898840732</v>
      </c>
      <c r="AO41" s="7">
        <f t="shared" si="29"/>
        <v>69.952055273962273</v>
      </c>
      <c r="AP41" s="7">
        <f t="shared" si="30"/>
        <v>60</v>
      </c>
      <c r="AQ41" s="7">
        <f t="shared" si="31"/>
        <v>60</v>
      </c>
      <c r="AR41" s="7">
        <f t="shared" si="32"/>
        <v>422.07260295246704</v>
      </c>
      <c r="AS41" s="7">
        <f t="shared" si="33"/>
        <v>360</v>
      </c>
      <c r="AT41" s="7">
        <f t="shared" si="34"/>
        <v>360</v>
      </c>
      <c r="AU41" s="7">
        <f t="shared" si="35"/>
        <v>296.89918383589725</v>
      </c>
      <c r="AV41" s="7">
        <f t="shared" si="36"/>
        <v>176.63341154399114</v>
      </c>
      <c r="AX41" s="7">
        <f t="shared" si="37"/>
        <v>4345.2983232314837</v>
      </c>
      <c r="AY41" s="7">
        <f t="shared" si="38"/>
        <v>3872.9799159177933</v>
      </c>
      <c r="AZ41" s="7">
        <f t="shared" si="39"/>
        <v>3463.1888175638237</v>
      </c>
      <c r="BA41" s="7">
        <f t="shared" si="40"/>
        <v>2933.3369296799983</v>
      </c>
      <c r="BB41" s="7">
        <f t="shared" si="41"/>
        <v>2112.5230337877397</v>
      </c>
    </row>
    <row r="42" spans="2:54" x14ac:dyDescent="0.15">
      <c r="B42" s="24">
        <v>4</v>
      </c>
      <c r="C42" s="24">
        <f>求节点(节奏总纲!$AC$4:$AC$363,节奏总纲!AD$4:AD$363,$E12)</f>
        <v>16.260645406709102</v>
      </c>
      <c r="D42" s="24">
        <f>求节点(节奏总纲!$AC$4:$AC$363,节奏总纲!AE$4:AE$363,$E12)</f>
        <v>17.699181887836907</v>
      </c>
      <c r="E42" s="24">
        <f>求节点(节奏总纲!$AC$4:$AC$363,节奏总纲!AF$4:AF$363,$E12)</f>
        <v>19.710248688897302</v>
      </c>
      <c r="F42" s="24">
        <f>求节点(节奏总纲!$AC$4:$AC$363,节奏总纲!AG$4:AG$363,$E12)</f>
        <v>23.015474488919015</v>
      </c>
      <c r="G42" s="24">
        <f>求节点(节奏总纲!$AC$4:$AC$363,节奏总纲!AH$4:AH$363,$E12)</f>
        <v>29.899193898543963</v>
      </c>
      <c r="H42" s="24">
        <v>126</v>
      </c>
      <c r="I42" s="24">
        <v>1</v>
      </c>
      <c r="J42" s="7">
        <v>200</v>
      </c>
      <c r="L42" s="7" t="s">
        <v>267</v>
      </c>
      <c r="M42" s="7">
        <v>1</v>
      </c>
      <c r="N42" s="24"/>
      <c r="R42" s="7">
        <v>35</v>
      </c>
      <c r="S42" s="7">
        <f t="shared" si="43"/>
        <v>1389.6149338866073</v>
      </c>
      <c r="T42" s="7">
        <f t="shared" si="44"/>
        <v>1229.5931203379221</v>
      </c>
      <c r="U42" s="7">
        <f t="shared" si="45"/>
        <v>1083.9438840947819</v>
      </c>
      <c r="V42" s="7">
        <f t="shared" si="46"/>
        <v>899.14013779650793</v>
      </c>
      <c r="W42" s="7">
        <f t="shared" si="47"/>
        <v>607.7816571441781</v>
      </c>
      <c r="X42" s="7">
        <f t="shared" si="48"/>
        <v>2256.0248898110121</v>
      </c>
      <c r="Y42" s="7">
        <f t="shared" si="49"/>
        <v>1989.3218672298701</v>
      </c>
      <c r="Z42" s="7">
        <f t="shared" si="50"/>
        <v>1785.7340439932668</v>
      </c>
      <c r="AA42" s="7">
        <f t="shared" si="51"/>
        <v>1547.2775971567844</v>
      </c>
      <c r="AB42" s="7">
        <f t="shared" si="52"/>
        <v>1171.3311705086171</v>
      </c>
      <c r="AC42" s="7">
        <f t="shared" si="17"/>
        <v>272.00311122637652</v>
      </c>
      <c r="AD42" s="7">
        <f t="shared" si="18"/>
        <v>238.66523340373374</v>
      </c>
      <c r="AE42" s="7">
        <f t="shared" si="19"/>
        <v>207.62234066554453</v>
      </c>
      <c r="AF42" s="7">
        <f t="shared" si="20"/>
        <v>167.87959952613073</v>
      </c>
      <c r="AG42" s="7">
        <f t="shared" si="21"/>
        <v>105.22186175143615</v>
      </c>
      <c r="AH42" s="7">
        <f t="shared" si="22"/>
        <v>144</v>
      </c>
      <c r="AI42" s="7">
        <f t="shared" si="23"/>
        <v>144</v>
      </c>
      <c r="AJ42" s="7">
        <f t="shared" si="24"/>
        <v>103.7202131979801</v>
      </c>
      <c r="AK42" s="7">
        <f t="shared" si="25"/>
        <v>72</v>
      </c>
      <c r="AL42" s="7">
        <f t="shared" si="26"/>
        <v>72</v>
      </c>
      <c r="AM42" s="7">
        <f t="shared" si="27"/>
        <v>120</v>
      </c>
      <c r="AN42" s="7">
        <f t="shared" si="28"/>
        <v>120</v>
      </c>
      <c r="AO42" s="7">
        <f t="shared" si="29"/>
        <v>86.433510998316748</v>
      </c>
      <c r="AP42" s="7">
        <f t="shared" si="30"/>
        <v>60</v>
      </c>
      <c r="AQ42" s="7">
        <f t="shared" si="31"/>
        <v>60</v>
      </c>
      <c r="AR42" s="7">
        <f t="shared" si="32"/>
        <v>472.00829660367077</v>
      </c>
      <c r="AS42" s="7">
        <f t="shared" si="33"/>
        <v>383.10728907662332</v>
      </c>
      <c r="AT42" s="7">
        <f t="shared" si="34"/>
        <v>360</v>
      </c>
      <c r="AU42" s="7">
        <f t="shared" si="35"/>
        <v>315.75919905226147</v>
      </c>
      <c r="AV42" s="7">
        <f t="shared" si="36"/>
        <v>190.44372350287233</v>
      </c>
      <c r="AX42" s="7">
        <f t="shared" si="37"/>
        <v>4653.6512315276659</v>
      </c>
      <c r="AY42" s="7">
        <f t="shared" si="38"/>
        <v>4104.6875100481493</v>
      </c>
      <c r="AZ42" s="7">
        <f t="shared" si="39"/>
        <v>3627.4539929498901</v>
      </c>
      <c r="BA42" s="7">
        <f t="shared" si="40"/>
        <v>3062.0565335316846</v>
      </c>
      <c r="BB42" s="7">
        <f t="shared" si="41"/>
        <v>2206.7784129071038</v>
      </c>
    </row>
    <row r="43" spans="2:54" x14ac:dyDescent="0.15">
      <c r="B43" s="24">
        <v>5</v>
      </c>
      <c r="C43" s="24">
        <f>求节点(节奏总纲!$AC$4:$AC$363,节奏总纲!AD$4:AD$363,$E13)</f>
        <v>20.964015981272535</v>
      </c>
      <c r="D43" s="24">
        <f>求节点(节奏总纲!$AC$4:$AC$363,节奏总纲!AE$4:AE$363,$E13)</f>
        <v>22.531781102099306</v>
      </c>
      <c r="E43" s="24">
        <f>求节点(节奏总纲!$AC$4:$AC$363,节奏总纲!AF$4:AF$363,$E13)</f>
        <v>24.760946128365582</v>
      </c>
      <c r="F43" s="24">
        <f>求节点(节奏总纲!$AC$4:$AC$363,节奏总纲!AG$4:AG$363,$E13)</f>
        <v>28.376604625649527</v>
      </c>
      <c r="G43" s="24">
        <f>求节点(节奏总纲!$AC$4:$AC$363,节奏总纲!AH$4:AH$363,$E13)</f>
        <v>35.691966736564716</v>
      </c>
      <c r="H43" s="24">
        <v>186</v>
      </c>
      <c r="I43" s="24">
        <v>1</v>
      </c>
      <c r="J43" s="7">
        <v>400</v>
      </c>
      <c r="N43" s="24" t="s">
        <v>263</v>
      </c>
      <c r="O43" s="7">
        <v>10</v>
      </c>
      <c r="R43" s="7">
        <v>36</v>
      </c>
      <c r="S43" s="7">
        <f t="shared" si="43"/>
        <v>1479.8574456227802</v>
      </c>
      <c r="T43" s="7">
        <f t="shared" si="44"/>
        <v>1318.9420932033843</v>
      </c>
      <c r="U43" s="7">
        <f t="shared" si="45"/>
        <v>1135.0363968402808</v>
      </c>
      <c r="V43" s="7">
        <f t="shared" si="46"/>
        <v>942.9896731745547</v>
      </c>
      <c r="W43" s="7">
        <f t="shared" si="47"/>
        <v>641.27457735316534</v>
      </c>
      <c r="X43" s="7">
        <f t="shared" si="48"/>
        <v>2406.4290760379672</v>
      </c>
      <c r="Y43" s="7">
        <f t="shared" si="49"/>
        <v>2138.2368220056405</v>
      </c>
      <c r="Z43" s="7">
        <f t="shared" si="50"/>
        <v>1851.659866890685</v>
      </c>
      <c r="AA43" s="7">
        <f t="shared" si="51"/>
        <v>1603.857642805877</v>
      </c>
      <c r="AB43" s="7">
        <f t="shared" si="52"/>
        <v>1214.5478417460197</v>
      </c>
      <c r="AC43" s="7">
        <f t="shared" si="17"/>
        <v>290.8036345047459</v>
      </c>
      <c r="AD43" s="7">
        <f t="shared" si="18"/>
        <v>257.27960275070507</v>
      </c>
      <c r="AE43" s="7">
        <f t="shared" si="19"/>
        <v>218.60997781511415</v>
      </c>
      <c r="AF43" s="7">
        <f t="shared" si="20"/>
        <v>177.30960713431284</v>
      </c>
      <c r="AG43" s="7">
        <f t="shared" si="21"/>
        <v>112.42464029100329</v>
      </c>
      <c r="AH43" s="7">
        <f t="shared" si="22"/>
        <v>144</v>
      </c>
      <c r="AI43" s="7">
        <f t="shared" si="23"/>
        <v>144</v>
      </c>
      <c r="AJ43" s="7">
        <f t="shared" si="24"/>
        <v>123.49796006720547</v>
      </c>
      <c r="AK43" s="7">
        <f t="shared" si="25"/>
        <v>72</v>
      </c>
      <c r="AL43" s="7">
        <f t="shared" si="26"/>
        <v>72</v>
      </c>
      <c r="AM43" s="7">
        <f t="shared" si="27"/>
        <v>120</v>
      </c>
      <c r="AN43" s="7">
        <f t="shared" si="28"/>
        <v>120</v>
      </c>
      <c r="AO43" s="7">
        <f t="shared" si="29"/>
        <v>102.91496672267122</v>
      </c>
      <c r="AP43" s="7">
        <f t="shared" si="30"/>
        <v>60</v>
      </c>
      <c r="AQ43" s="7">
        <f t="shared" si="31"/>
        <v>60</v>
      </c>
      <c r="AR43" s="7">
        <f t="shared" si="32"/>
        <v>522.14302534598903</v>
      </c>
      <c r="AS43" s="7">
        <f t="shared" si="33"/>
        <v>432.74560733521349</v>
      </c>
      <c r="AT43" s="7">
        <f t="shared" si="34"/>
        <v>360</v>
      </c>
      <c r="AU43" s="7">
        <f t="shared" si="35"/>
        <v>334.61921426862568</v>
      </c>
      <c r="AV43" s="7">
        <f t="shared" si="36"/>
        <v>204.84928058200657</v>
      </c>
      <c r="AX43" s="7">
        <f t="shared" si="37"/>
        <v>4963.2331815114831</v>
      </c>
      <c r="AY43" s="7">
        <f t="shared" si="38"/>
        <v>4411.2041252949439</v>
      </c>
      <c r="AZ43" s="7">
        <f t="shared" si="39"/>
        <v>3791.7191683359565</v>
      </c>
      <c r="BA43" s="7">
        <f t="shared" si="40"/>
        <v>3190.77613738337</v>
      </c>
      <c r="BB43" s="7">
        <f t="shared" si="41"/>
        <v>2305.0963399721945</v>
      </c>
    </row>
    <row r="44" spans="2:54" x14ac:dyDescent="0.15">
      <c r="B44" s="24">
        <v>6</v>
      </c>
      <c r="C44" s="24">
        <f>求节点(节奏总纲!$AC$4:$AC$363,节奏总纲!AD$4:AD$363,$E14)</f>
        <v>25.318806571256445</v>
      </c>
      <c r="D44" s="24">
        <f>求节点(节奏总纲!$AC$4:$AC$363,节奏总纲!AE$4:AE$363,$E14)</f>
        <v>26.987589423211386</v>
      </c>
      <c r="E44" s="24">
        <f>求节点(节奏总纲!$AC$4:$AC$363,节奏总纲!AF$4:AF$363,$E14)</f>
        <v>29.345019007606052</v>
      </c>
      <c r="F44" s="24">
        <f>求节点(节奏总纲!$AC$4:$AC$363,节奏总纲!AG$4:AG$363,$E14)</f>
        <v>33.103967645729448</v>
      </c>
      <c r="G44" s="24">
        <f>求节点(节奏总纲!$AC$4:$AC$363,节奏总纲!AH$4:AH$363,$E14)</f>
        <v>40.773681572010652</v>
      </c>
      <c r="H44" s="24">
        <v>186</v>
      </c>
      <c r="I44" s="24">
        <v>1</v>
      </c>
      <c r="J44" s="7">
        <v>400</v>
      </c>
      <c r="N44" s="24" t="s">
        <v>273</v>
      </c>
      <c r="O44" s="7">
        <v>10</v>
      </c>
      <c r="R44" s="7">
        <v>37</v>
      </c>
      <c r="S44" s="7">
        <f t="shared" si="43"/>
        <v>1578.9444767497801</v>
      </c>
      <c r="T44" s="7">
        <f t="shared" si="44"/>
        <v>1408.2910660688465</v>
      </c>
      <c r="U44" s="7">
        <f t="shared" si="45"/>
        <v>1186.1289095857796</v>
      </c>
      <c r="V44" s="7">
        <f t="shared" si="46"/>
        <v>986.83920855260146</v>
      </c>
      <c r="W44" s="7">
        <f t="shared" si="47"/>
        <v>677.87639505112315</v>
      </c>
      <c r="X44" s="7">
        <f t="shared" si="48"/>
        <v>2571.5741279163003</v>
      </c>
      <c r="Y44" s="7">
        <f t="shared" si="49"/>
        <v>2287.1517767814107</v>
      </c>
      <c r="Z44" s="7">
        <f t="shared" si="50"/>
        <v>1917.5856897881029</v>
      </c>
      <c r="AA44" s="7">
        <f t="shared" si="51"/>
        <v>1660.4376884549697</v>
      </c>
      <c r="AB44" s="7">
        <f t="shared" si="52"/>
        <v>1261.7759936143525</v>
      </c>
      <c r="AC44" s="7">
        <f t="shared" si="17"/>
        <v>311.44676598953754</v>
      </c>
      <c r="AD44" s="7">
        <f t="shared" si="18"/>
        <v>275.89397209767634</v>
      </c>
      <c r="AE44" s="7">
        <f t="shared" si="19"/>
        <v>229.59761496468383</v>
      </c>
      <c r="AF44" s="7">
        <f t="shared" si="20"/>
        <v>186.73961474249492</v>
      </c>
      <c r="AG44" s="7">
        <f t="shared" si="21"/>
        <v>120.29599893572541</v>
      </c>
      <c r="AH44" s="7">
        <f t="shared" si="22"/>
        <v>144</v>
      </c>
      <c r="AI44" s="7">
        <f t="shared" si="23"/>
        <v>144</v>
      </c>
      <c r="AJ44" s="7">
        <f t="shared" si="24"/>
        <v>143.27570693643082</v>
      </c>
      <c r="AK44" s="7">
        <f t="shared" si="25"/>
        <v>72</v>
      </c>
      <c r="AL44" s="7">
        <f t="shared" si="26"/>
        <v>72</v>
      </c>
      <c r="AM44" s="7">
        <f t="shared" si="27"/>
        <v>120</v>
      </c>
      <c r="AN44" s="7">
        <f t="shared" si="28"/>
        <v>120</v>
      </c>
      <c r="AO44" s="7">
        <f t="shared" si="29"/>
        <v>119.3964224470257</v>
      </c>
      <c r="AP44" s="7">
        <f t="shared" si="30"/>
        <v>60</v>
      </c>
      <c r="AQ44" s="7">
        <f t="shared" si="31"/>
        <v>60</v>
      </c>
      <c r="AR44" s="7">
        <f t="shared" si="32"/>
        <v>577.19137597209999</v>
      </c>
      <c r="AS44" s="7">
        <f t="shared" si="33"/>
        <v>482.38392559380361</v>
      </c>
      <c r="AT44" s="7">
        <f t="shared" si="34"/>
        <v>360</v>
      </c>
      <c r="AU44" s="7">
        <f t="shared" si="35"/>
        <v>353.4792294849899</v>
      </c>
      <c r="AV44" s="7">
        <f t="shared" si="36"/>
        <v>220.59199787145081</v>
      </c>
      <c r="AX44" s="7">
        <f t="shared" si="37"/>
        <v>5303.1567466277174</v>
      </c>
      <c r="AY44" s="7">
        <f t="shared" si="38"/>
        <v>4717.7207405417375</v>
      </c>
      <c r="AZ44" s="7">
        <f t="shared" si="39"/>
        <v>3955.9843437220225</v>
      </c>
      <c r="BA44" s="7">
        <f t="shared" si="40"/>
        <v>3319.4957412350559</v>
      </c>
      <c r="BB44" s="7">
        <f t="shared" si="41"/>
        <v>2412.5403854726519</v>
      </c>
    </row>
    <row r="45" spans="2:54" x14ac:dyDescent="0.15">
      <c r="B45" s="24">
        <v>7</v>
      </c>
      <c r="C45" s="24">
        <f>求节点(节奏总纲!$AC$4:$AC$363,节奏总纲!AD$4:AD$363,$E15)</f>
        <v>29.228484403242053</v>
      </c>
      <c r="D45" s="24">
        <f>求节点(节奏总纲!$AC$4:$AC$363,节奏总纲!AE$4:AE$363,$E15)</f>
        <v>30.944025798778888</v>
      </c>
      <c r="E45" s="24">
        <f>求节点(节奏总纲!$AC$4:$AC$363,节奏总纲!AF$4:AF$363,$E15)</f>
        <v>33.396166489149607</v>
      </c>
      <c r="F45" s="24">
        <f>求节点(节奏总纲!$AC$4:$AC$363,节奏总纲!AG$4:AG$363,$E15)</f>
        <v>37.345745771686985</v>
      </c>
      <c r="G45" s="24">
        <f>求节点(节奏总纲!$AC$4:$AC$363,节奏总纲!AH$4:AH$363,$E15)</f>
        <v>45.204021919582296</v>
      </c>
      <c r="H45" s="24">
        <v>186</v>
      </c>
      <c r="I45" s="24">
        <v>1</v>
      </c>
      <c r="J45" s="7">
        <v>400</v>
      </c>
      <c r="N45" s="24" t="s">
        <v>272</v>
      </c>
      <c r="O45" s="7">
        <v>10</v>
      </c>
      <c r="R45" s="7">
        <v>38</v>
      </c>
      <c r="S45" s="7">
        <f t="shared" si="43"/>
        <v>1678.0315078767799</v>
      </c>
      <c r="T45" s="7">
        <f t="shared" si="44"/>
        <v>1499.4274407456282</v>
      </c>
      <c r="U45" s="7">
        <f t="shared" si="45"/>
        <v>1271.1248580417184</v>
      </c>
      <c r="V45" s="7">
        <f t="shared" si="46"/>
        <v>1034.6420001250119</v>
      </c>
      <c r="W45" s="7">
        <f t="shared" si="47"/>
        <v>714.47821274908097</v>
      </c>
      <c r="X45" s="7">
        <f t="shared" si="48"/>
        <v>2736.719179794633</v>
      </c>
      <c r="Y45" s="7">
        <f t="shared" si="49"/>
        <v>2439.0457345760469</v>
      </c>
      <c r="Z45" s="7">
        <f t="shared" si="50"/>
        <v>2058.5414300695306</v>
      </c>
      <c r="AA45" s="7">
        <f t="shared" si="51"/>
        <v>1722.118709838725</v>
      </c>
      <c r="AB45" s="7">
        <f t="shared" si="52"/>
        <v>1309.0041454826853</v>
      </c>
      <c r="AC45" s="7">
        <f t="shared" si="17"/>
        <v>332.08989747432912</v>
      </c>
      <c r="AD45" s="7">
        <f t="shared" si="18"/>
        <v>294.88071682200587</v>
      </c>
      <c r="AE45" s="7">
        <f t="shared" si="19"/>
        <v>247.31767875869136</v>
      </c>
      <c r="AF45" s="7">
        <f t="shared" si="20"/>
        <v>197.01978497312084</v>
      </c>
      <c r="AG45" s="7">
        <f t="shared" si="21"/>
        <v>128.16735758044751</v>
      </c>
      <c r="AH45" s="7">
        <f t="shared" si="22"/>
        <v>144</v>
      </c>
      <c r="AI45" s="7">
        <f t="shared" si="23"/>
        <v>144</v>
      </c>
      <c r="AJ45" s="7">
        <f t="shared" si="24"/>
        <v>144</v>
      </c>
      <c r="AK45" s="7">
        <f t="shared" si="25"/>
        <v>84.635612951617489</v>
      </c>
      <c r="AL45" s="7">
        <f t="shared" si="26"/>
        <v>72</v>
      </c>
      <c r="AM45" s="7">
        <f t="shared" si="27"/>
        <v>120</v>
      </c>
      <c r="AN45" s="7">
        <f t="shared" si="28"/>
        <v>120</v>
      </c>
      <c r="AO45" s="7">
        <f t="shared" si="29"/>
        <v>120</v>
      </c>
      <c r="AP45" s="7">
        <f t="shared" si="30"/>
        <v>70.529677459681238</v>
      </c>
      <c r="AQ45" s="7">
        <f t="shared" si="31"/>
        <v>60</v>
      </c>
      <c r="AR45" s="7">
        <f t="shared" si="32"/>
        <v>632.23972659821095</v>
      </c>
      <c r="AS45" s="7">
        <f t="shared" si="33"/>
        <v>533.01524485868231</v>
      </c>
      <c r="AT45" s="7">
        <f t="shared" si="34"/>
        <v>406.1804766898436</v>
      </c>
      <c r="AU45" s="7">
        <f t="shared" si="35"/>
        <v>360</v>
      </c>
      <c r="AV45" s="7">
        <f t="shared" si="36"/>
        <v>236.33471516089503</v>
      </c>
      <c r="AX45" s="7">
        <f t="shared" si="37"/>
        <v>5643.0803117439527</v>
      </c>
      <c r="AY45" s="7">
        <f t="shared" si="38"/>
        <v>5030.3691370023635</v>
      </c>
      <c r="AZ45" s="7">
        <f t="shared" si="39"/>
        <v>4247.1644435597836</v>
      </c>
      <c r="BA45" s="7">
        <f t="shared" si="40"/>
        <v>3468.9457853481567</v>
      </c>
      <c r="BB45" s="7">
        <f t="shared" si="41"/>
        <v>2519.9844309731088</v>
      </c>
    </row>
    <row r="46" spans="2:54" x14ac:dyDescent="0.15">
      <c r="B46" s="24">
        <v>8</v>
      </c>
      <c r="C46" s="24">
        <f>求节点(节奏总纲!$AC$4:$AC$363,节奏总纲!AD$4:AD$363,$E16)</f>
        <v>32.756949219809812</v>
      </c>
      <c r="D46" s="24">
        <f>求节点(节奏总纲!$AC$4:$AC$363,节奏总纲!AE$4:AE$363,$E16)</f>
        <v>34.534486866451715</v>
      </c>
      <c r="E46" s="24">
        <f>求节点(节奏总纲!$AC$4:$AC$363,节奏总纲!AF$4:AF$363,$E16)</f>
        <v>37.036621616625915</v>
      </c>
      <c r="F46" s="24">
        <f>求节点(节奏总纲!$AC$4:$AC$363,节奏总纲!AG$4:AG$363,$E16)</f>
        <v>41.073804285263641</v>
      </c>
      <c r="G46" s="24">
        <f>求节点(节奏总纲!$AC$4:$AC$363,节奏总纲!AH$4:AH$363,$E16)</f>
        <v>49.214381795319682</v>
      </c>
      <c r="H46" s="24">
        <v>186</v>
      </c>
      <c r="I46" s="24">
        <v>1</v>
      </c>
      <c r="J46" s="7">
        <v>400</v>
      </c>
      <c r="L46" s="7" t="s">
        <v>267</v>
      </c>
      <c r="M46" s="7">
        <v>1</v>
      </c>
      <c r="N46" s="24"/>
      <c r="R46" s="7">
        <v>39</v>
      </c>
      <c r="S46" s="7">
        <f t="shared" si="43"/>
        <v>1778.3338816566568</v>
      </c>
      <c r="T46" s="7">
        <f t="shared" si="44"/>
        <v>1596.1563687222645</v>
      </c>
      <c r="U46" s="7">
        <f t="shared" si="45"/>
        <v>1357.4096029314537</v>
      </c>
      <c r="V46" s="7">
        <f t="shared" si="46"/>
        <v>1084.5339208989576</v>
      </c>
      <c r="W46" s="7">
        <f t="shared" si="47"/>
        <v>751.08003044703878</v>
      </c>
      <c r="X46" s="7">
        <f t="shared" si="48"/>
        <v>2903.8898027610949</v>
      </c>
      <c r="Y46" s="7">
        <f t="shared" si="49"/>
        <v>2600.2606145371074</v>
      </c>
      <c r="Z46" s="7">
        <f t="shared" si="50"/>
        <v>2202.3493382190895</v>
      </c>
      <c r="AA46" s="7">
        <f t="shared" si="51"/>
        <v>1786.4953818051065</v>
      </c>
      <c r="AB46" s="7">
        <f t="shared" si="52"/>
        <v>1356.2322973510177</v>
      </c>
      <c r="AC46" s="7">
        <f t="shared" si="17"/>
        <v>352.98622534513686</v>
      </c>
      <c r="AD46" s="7">
        <f t="shared" si="18"/>
        <v>315.03257681713842</v>
      </c>
      <c r="AE46" s="7">
        <f t="shared" si="19"/>
        <v>265.29366727738619</v>
      </c>
      <c r="AF46" s="7">
        <f t="shared" si="20"/>
        <v>207.74923030085105</v>
      </c>
      <c r="AG46" s="7">
        <f t="shared" si="21"/>
        <v>136.03871622516965</v>
      </c>
      <c r="AH46" s="7">
        <f t="shared" si="22"/>
        <v>147.5834704141642</v>
      </c>
      <c r="AI46" s="7">
        <f t="shared" si="23"/>
        <v>144</v>
      </c>
      <c r="AJ46" s="7">
        <f t="shared" si="24"/>
        <v>144</v>
      </c>
      <c r="AK46" s="7">
        <f t="shared" si="25"/>
        <v>103.94861454153192</v>
      </c>
      <c r="AL46" s="7">
        <f t="shared" si="26"/>
        <v>72</v>
      </c>
      <c r="AM46" s="7">
        <f t="shared" si="27"/>
        <v>122.98622534513682</v>
      </c>
      <c r="AN46" s="7">
        <f t="shared" si="28"/>
        <v>120</v>
      </c>
      <c r="AO46" s="7">
        <f t="shared" si="29"/>
        <v>120</v>
      </c>
      <c r="AP46" s="7">
        <f t="shared" si="30"/>
        <v>86.623845451276608</v>
      </c>
      <c r="AQ46" s="7">
        <f t="shared" si="31"/>
        <v>60</v>
      </c>
      <c r="AR46" s="7">
        <f t="shared" si="32"/>
        <v>680</v>
      </c>
      <c r="AS46" s="7">
        <f t="shared" si="33"/>
        <v>586.75353817903579</v>
      </c>
      <c r="AT46" s="7">
        <f t="shared" si="34"/>
        <v>454.11644607302986</v>
      </c>
      <c r="AU46" s="7">
        <f t="shared" si="35"/>
        <v>360</v>
      </c>
      <c r="AV46" s="7">
        <f t="shared" si="36"/>
        <v>252.07743245033927</v>
      </c>
      <c r="AX46" s="7">
        <f t="shared" si="37"/>
        <v>5985.7796055221888</v>
      </c>
      <c r="AY46" s="7">
        <f t="shared" si="38"/>
        <v>5362.2030982555461</v>
      </c>
      <c r="AZ46" s="7">
        <f t="shared" si="39"/>
        <v>4543.1690545009596</v>
      </c>
      <c r="BA46" s="7">
        <f t="shared" si="40"/>
        <v>3629.3509929977245</v>
      </c>
      <c r="BB46" s="7">
        <f t="shared" si="41"/>
        <v>2627.4284764735653</v>
      </c>
    </row>
    <row r="47" spans="2:54" x14ac:dyDescent="0.15">
      <c r="B47" s="24">
        <v>9</v>
      </c>
      <c r="C47" s="24">
        <f>求节点(节奏总纲!$AC$4:$AC$363,节奏总纲!AD$4:AD$363,$E17)</f>
        <v>35.961070126141571</v>
      </c>
      <c r="D47" s="24">
        <f>求节点(节奏总纲!$AC$4:$AC$363,节奏总纲!AE$4:AE$363,$E17)</f>
        <v>37.757803159451051</v>
      </c>
      <c r="E47" s="24">
        <f>求节点(节奏总纲!$AC$4:$AC$363,节奏总纲!AF$4:AF$363,$E17)</f>
        <v>40.374407460091525</v>
      </c>
      <c r="F47" s="24">
        <f>求节点(节奏总纲!$AC$4:$AC$363,节奏总纲!AG$4:AG$363,$E17)</f>
        <v>44.409500485549266</v>
      </c>
      <c r="G47" s="24">
        <f>求节点(节奏总纲!$AC$4:$AC$363,节奏总纲!AH$4:AH$363,$E17)</f>
        <v>52.689032133575282</v>
      </c>
      <c r="H47" s="24">
        <v>288</v>
      </c>
      <c r="I47" s="24">
        <v>2</v>
      </c>
      <c r="J47" s="7">
        <v>600</v>
      </c>
      <c r="N47" s="24" t="s">
        <v>274</v>
      </c>
      <c r="O47" s="7">
        <v>20</v>
      </c>
      <c r="R47" s="7">
        <v>40</v>
      </c>
      <c r="S47" s="7">
        <f t="shared" si="43"/>
        <v>1886.6006465360911</v>
      </c>
      <c r="T47" s="7">
        <f t="shared" si="44"/>
        <v>1692.8852966989007</v>
      </c>
      <c r="U47" s="7">
        <f t="shared" si="45"/>
        <v>1443.694347821189</v>
      </c>
      <c r="V47" s="7">
        <f t="shared" si="46"/>
        <v>1134.4258416729031</v>
      </c>
      <c r="W47" s="7">
        <f t="shared" si="47"/>
        <v>787.68184814499659</v>
      </c>
      <c r="X47" s="7">
        <f t="shared" si="48"/>
        <v>3084.3344108934848</v>
      </c>
      <c r="Y47" s="7">
        <f t="shared" si="49"/>
        <v>2761.4754944981678</v>
      </c>
      <c r="Z47" s="7">
        <f t="shared" si="50"/>
        <v>2346.1572463686484</v>
      </c>
      <c r="AA47" s="7">
        <f t="shared" si="51"/>
        <v>1850.8720537714878</v>
      </c>
      <c r="AB47" s="7">
        <f t="shared" si="52"/>
        <v>1403.4604492193505</v>
      </c>
      <c r="AC47" s="7">
        <f t="shared" si="17"/>
        <v>375.5418013616856</v>
      </c>
      <c r="AD47" s="7">
        <f t="shared" si="18"/>
        <v>335.18443681227097</v>
      </c>
      <c r="AE47" s="7">
        <f t="shared" si="19"/>
        <v>283.26965579608105</v>
      </c>
      <c r="AF47" s="7">
        <f t="shared" si="20"/>
        <v>218.47867562858133</v>
      </c>
      <c r="AG47" s="7">
        <f t="shared" si="21"/>
        <v>143.91007486989176</v>
      </c>
      <c r="AH47" s="7">
        <f t="shared" si="22"/>
        <v>174.65016163402274</v>
      </c>
      <c r="AI47" s="7">
        <f t="shared" si="23"/>
        <v>144</v>
      </c>
      <c r="AJ47" s="7">
        <f t="shared" si="24"/>
        <v>144</v>
      </c>
      <c r="AK47" s="7">
        <f t="shared" si="25"/>
        <v>123.26161613144637</v>
      </c>
      <c r="AL47" s="7">
        <f t="shared" si="26"/>
        <v>72</v>
      </c>
      <c r="AM47" s="7">
        <f t="shared" si="27"/>
        <v>145.5418013616856</v>
      </c>
      <c r="AN47" s="7">
        <f t="shared" si="28"/>
        <v>120</v>
      </c>
      <c r="AO47" s="7">
        <f t="shared" si="29"/>
        <v>120</v>
      </c>
      <c r="AP47" s="7">
        <f t="shared" si="30"/>
        <v>102.71801344287198</v>
      </c>
      <c r="AQ47" s="7">
        <f t="shared" si="31"/>
        <v>60</v>
      </c>
      <c r="AR47" s="7">
        <f t="shared" si="32"/>
        <v>680</v>
      </c>
      <c r="AS47" s="7">
        <f t="shared" si="33"/>
        <v>640.49183149938926</v>
      </c>
      <c r="AT47" s="7">
        <f t="shared" si="34"/>
        <v>502.05241545621612</v>
      </c>
      <c r="AU47" s="7">
        <f t="shared" si="35"/>
        <v>360</v>
      </c>
      <c r="AV47" s="7">
        <f t="shared" si="36"/>
        <v>267.82014973978352</v>
      </c>
      <c r="AX47" s="7">
        <f t="shared" si="37"/>
        <v>6346.6688217869696</v>
      </c>
      <c r="AY47" s="7">
        <f t="shared" si="38"/>
        <v>5694.0370595087288</v>
      </c>
      <c r="AZ47" s="7">
        <f t="shared" si="39"/>
        <v>4839.1736654421356</v>
      </c>
      <c r="BA47" s="7">
        <f t="shared" si="40"/>
        <v>3789.7562006472899</v>
      </c>
      <c r="BB47" s="7">
        <f t="shared" si="41"/>
        <v>2734.8725219740222</v>
      </c>
    </row>
    <row r="48" spans="2:54" x14ac:dyDescent="0.15">
      <c r="B48" s="24">
        <v>10</v>
      </c>
      <c r="C48" s="24">
        <f>求节点(节奏总纲!$AC$4:$AC$363,节奏总纲!AD$4:AD$363,$E18)</f>
        <v>38.867605892975384</v>
      </c>
      <c r="D48" s="24">
        <f>求节点(节奏总纲!$AC$4:$AC$363,节奏总纲!AE$4:AE$363,$E18)</f>
        <v>40.735195817721419</v>
      </c>
      <c r="E48" s="24">
        <f>求节点(节奏总纲!$AC$4:$AC$363,节奏总纲!AF$4:AF$363,$E18)</f>
        <v>43.281986788998324</v>
      </c>
      <c r="F48" s="24">
        <f>求节点(节奏总纲!$AC$4:$AC$363,节奏总纲!AG$4:AG$363,$E18)</f>
        <v>47.495345856938492</v>
      </c>
      <c r="G48" s="24">
        <f>求节点(节奏总纲!$AC$4:$AC$363,节奏总纲!AH$4:AH$363,$E18)</f>
        <v>55.945206880769049</v>
      </c>
      <c r="H48" s="24">
        <v>288</v>
      </c>
      <c r="I48" s="24">
        <v>2</v>
      </c>
      <c r="J48" s="7">
        <v>600</v>
      </c>
      <c r="N48" s="24" t="s">
        <v>275</v>
      </c>
      <c r="O48" s="7">
        <v>20</v>
      </c>
      <c r="R48" s="7">
        <v>41</v>
      </c>
      <c r="S48" s="7">
        <f t="shared" si="43"/>
        <v>1994.8674114155251</v>
      </c>
      <c r="T48" s="7">
        <f t="shared" si="44"/>
        <v>1792.9475507083421</v>
      </c>
      <c r="U48" s="7">
        <f t="shared" si="45"/>
        <v>1537.9658592638921</v>
      </c>
      <c r="V48" s="7">
        <f t="shared" si="46"/>
        <v>1184.3177624468487</v>
      </c>
      <c r="W48" s="7">
        <f t="shared" si="47"/>
        <v>825.50157872839088</v>
      </c>
      <c r="X48" s="7">
        <f t="shared" si="48"/>
        <v>3264.7790190258756</v>
      </c>
      <c r="Y48" s="7">
        <f t="shared" si="49"/>
        <v>2928.2459178472368</v>
      </c>
      <c r="Z48" s="7">
        <f t="shared" si="50"/>
        <v>2503.2764321064869</v>
      </c>
      <c r="AA48" s="7">
        <f t="shared" si="51"/>
        <v>1915.2487257378693</v>
      </c>
      <c r="AB48" s="7">
        <f t="shared" si="52"/>
        <v>1452.2601015850205</v>
      </c>
      <c r="AC48" s="7">
        <f t="shared" si="17"/>
        <v>398.09737737823446</v>
      </c>
      <c r="AD48" s="7">
        <f t="shared" si="18"/>
        <v>356.0307397309046</v>
      </c>
      <c r="AE48" s="7">
        <f t="shared" si="19"/>
        <v>302.90955401331087</v>
      </c>
      <c r="AF48" s="7">
        <f t="shared" si="20"/>
        <v>229.20812095631155</v>
      </c>
      <c r="AG48" s="7">
        <f t="shared" si="21"/>
        <v>152.0433502641701</v>
      </c>
      <c r="AH48" s="7">
        <f t="shared" si="22"/>
        <v>201.71685285388128</v>
      </c>
      <c r="AI48" s="7">
        <f t="shared" si="23"/>
        <v>151.23688767708552</v>
      </c>
      <c r="AJ48" s="7">
        <f t="shared" si="24"/>
        <v>144</v>
      </c>
      <c r="AK48" s="7">
        <f t="shared" si="25"/>
        <v>142.57461772136082</v>
      </c>
      <c r="AL48" s="7">
        <f t="shared" si="26"/>
        <v>72</v>
      </c>
      <c r="AM48" s="7">
        <f t="shared" si="27"/>
        <v>168.0973773782344</v>
      </c>
      <c r="AN48" s="7">
        <f t="shared" si="28"/>
        <v>126.0307397309046</v>
      </c>
      <c r="AO48" s="7">
        <f t="shared" si="29"/>
        <v>120</v>
      </c>
      <c r="AP48" s="7">
        <f t="shared" si="30"/>
        <v>118.81218143446733</v>
      </c>
      <c r="AQ48" s="7">
        <f t="shared" si="31"/>
        <v>60</v>
      </c>
      <c r="AR48" s="7">
        <f t="shared" si="32"/>
        <v>680</v>
      </c>
      <c r="AS48" s="7">
        <f t="shared" si="33"/>
        <v>680</v>
      </c>
      <c r="AT48" s="7">
        <f t="shared" si="34"/>
        <v>554.42547736882898</v>
      </c>
      <c r="AU48" s="7">
        <f t="shared" si="35"/>
        <v>360</v>
      </c>
      <c r="AV48" s="7">
        <f t="shared" si="36"/>
        <v>284.0867005283402</v>
      </c>
      <c r="AX48" s="7">
        <f t="shared" si="37"/>
        <v>6707.5580380517504</v>
      </c>
      <c r="AY48" s="7">
        <f t="shared" si="38"/>
        <v>6034.4918356944727</v>
      </c>
      <c r="AZ48" s="7">
        <f t="shared" si="39"/>
        <v>5162.5773227525187</v>
      </c>
      <c r="BA48" s="7">
        <f t="shared" si="40"/>
        <v>3950.1614082968576</v>
      </c>
      <c r="BB48" s="7">
        <f t="shared" si="41"/>
        <v>2845.8917311059217</v>
      </c>
    </row>
    <row r="49" spans="2:54" x14ac:dyDescent="0.15">
      <c r="B49" s="24">
        <v>11</v>
      </c>
      <c r="C49" s="24">
        <f>求节点(节奏总纲!$AC$4:$AC$363,节奏总纲!AD$4:AD$363,$E19)</f>
        <v>41.527702002069589</v>
      </c>
      <c r="D49" s="24">
        <f>求节点(节奏总纲!$AC$4:$AC$363,节奏总纲!AE$4:AE$363,$E19)</f>
        <v>43.369740110073373</v>
      </c>
      <c r="E49" s="24">
        <f>求节点(节奏总纲!$AC$4:$AC$363,节奏总纲!AF$4:AF$363,$E19)</f>
        <v>46.025278500628652</v>
      </c>
      <c r="F49" s="24">
        <f>求节点(节奏总纲!$AC$4:$AC$363,节奏总纲!AG$4:AG$363,$E19)</f>
        <v>50.33954133591039</v>
      </c>
      <c r="G49" s="24">
        <f>求节点(节奏总纲!$AC$4:$AC$363,节奏总纲!AH$4:AH$363,$E19)</f>
        <v>58.822507952204596</v>
      </c>
      <c r="H49" s="24">
        <v>288</v>
      </c>
      <c r="I49" s="24">
        <v>2</v>
      </c>
      <c r="J49" s="7">
        <v>600</v>
      </c>
      <c r="L49" s="7" t="s">
        <v>267</v>
      </c>
      <c r="M49" s="7">
        <v>1</v>
      </c>
      <c r="N49" s="24"/>
      <c r="R49" s="7">
        <v>42</v>
      </c>
      <c r="S49" s="7">
        <f t="shared" si="43"/>
        <v>2126.5072103718726</v>
      </c>
      <c r="T49" s="7">
        <f t="shared" si="44"/>
        <v>1902.2643691182889</v>
      </c>
      <c r="U49" s="7">
        <f t="shared" si="45"/>
        <v>1637.0173269699455</v>
      </c>
      <c r="V49" s="7">
        <f t="shared" si="46"/>
        <v>1267.9666246048519</v>
      </c>
      <c r="W49" s="7">
        <f t="shared" si="47"/>
        <v>867.48480922713804</v>
      </c>
      <c r="X49" s="7">
        <f t="shared" si="48"/>
        <v>3452.1738685012861</v>
      </c>
      <c r="Y49" s="7">
        <f t="shared" si="49"/>
        <v>3110.440615197148</v>
      </c>
      <c r="Z49" s="7">
        <f t="shared" si="50"/>
        <v>2668.3622116165757</v>
      </c>
      <c r="AA49" s="7">
        <f t="shared" si="51"/>
        <v>2053.2777076747534</v>
      </c>
      <c r="AB49" s="7">
        <f t="shared" si="52"/>
        <v>1506.4320119059846</v>
      </c>
      <c r="AC49" s="7">
        <f t="shared" si="17"/>
        <v>425.36231141688097</v>
      </c>
      <c r="AD49" s="7">
        <f t="shared" si="18"/>
        <v>378.8050768996435</v>
      </c>
      <c r="AE49" s="7">
        <f t="shared" si="19"/>
        <v>323.54527645207202</v>
      </c>
      <c r="AF49" s="7">
        <f t="shared" si="20"/>
        <v>246.65971345934412</v>
      </c>
      <c r="AG49" s="7">
        <f t="shared" si="21"/>
        <v>161.07200198433077</v>
      </c>
      <c r="AH49" s="7">
        <f t="shared" si="22"/>
        <v>216</v>
      </c>
      <c r="AI49" s="7">
        <f t="shared" si="23"/>
        <v>178.56609227957219</v>
      </c>
      <c r="AJ49" s="7">
        <f t="shared" si="24"/>
        <v>144</v>
      </c>
      <c r="AK49" s="7">
        <f t="shared" si="25"/>
        <v>144</v>
      </c>
      <c r="AL49" s="7">
        <f t="shared" si="26"/>
        <v>72</v>
      </c>
      <c r="AM49" s="7">
        <f t="shared" si="27"/>
        <v>180</v>
      </c>
      <c r="AN49" s="7">
        <f t="shared" si="28"/>
        <v>148.8050768996435</v>
      </c>
      <c r="AO49" s="7">
        <f t="shared" si="29"/>
        <v>120</v>
      </c>
      <c r="AP49" s="7">
        <f t="shared" si="30"/>
        <v>120</v>
      </c>
      <c r="AQ49" s="7">
        <f t="shared" si="31"/>
        <v>60</v>
      </c>
      <c r="AR49" s="7">
        <f t="shared" si="32"/>
        <v>741.44924566752388</v>
      </c>
      <c r="AS49" s="7">
        <f t="shared" si="33"/>
        <v>680</v>
      </c>
      <c r="AT49" s="7">
        <f t="shared" si="34"/>
        <v>609.45407053885856</v>
      </c>
      <c r="AU49" s="7">
        <f t="shared" si="35"/>
        <v>404.42590255825104</v>
      </c>
      <c r="AV49" s="7">
        <f t="shared" si="36"/>
        <v>302.14400396866154</v>
      </c>
      <c r="AX49" s="7">
        <f t="shared" si="37"/>
        <v>7141.4926359575638</v>
      </c>
      <c r="AY49" s="7">
        <f t="shared" si="38"/>
        <v>6398.8812303942959</v>
      </c>
      <c r="AZ49" s="7">
        <f t="shared" si="39"/>
        <v>5502.3788855774528</v>
      </c>
      <c r="BA49" s="7">
        <f t="shared" si="40"/>
        <v>4236.3299482972006</v>
      </c>
      <c r="BB49" s="7">
        <f t="shared" si="41"/>
        <v>2969.132827086115</v>
      </c>
    </row>
    <row r="50" spans="2:54" x14ac:dyDescent="0.15">
      <c r="B50" s="24">
        <v>12</v>
      </c>
      <c r="C50" s="24">
        <f>求节点(节奏总纲!$AC$4:$AC$363,节奏总纲!AD$4:AD$363,$E20)</f>
        <v>43.987217293037709</v>
      </c>
      <c r="D50" s="24">
        <f>求节点(节奏总纲!$AC$4:$AC$363,节奏总纲!AE$4:AE$363,$E20)</f>
        <v>45.847619320777078</v>
      </c>
      <c r="E50" s="24">
        <f>求节点(节奏总纲!$AC$4:$AC$363,节奏总纲!AF$4:AF$363,$E20)</f>
        <v>48.553088808566798</v>
      </c>
      <c r="F50" s="24">
        <f>求节点(节奏总纲!$AC$4:$AC$363,节奏总纲!AG$4:AG$363,$E20)</f>
        <v>52.840155259462072</v>
      </c>
      <c r="G50" s="24">
        <f>求节点(节奏总纲!$AC$4:$AC$363,节奏总纲!AH$4:AH$363,$E20)</f>
        <v>61.327125680261396</v>
      </c>
      <c r="H50" s="24">
        <v>388</v>
      </c>
      <c r="I50" s="24">
        <v>2</v>
      </c>
      <c r="J50" s="7">
        <v>800</v>
      </c>
      <c r="N50" s="24" t="s">
        <v>263</v>
      </c>
      <c r="O50" s="7">
        <v>40</v>
      </c>
      <c r="R50" s="7">
        <v>43</v>
      </c>
      <c r="S50" s="7">
        <f t="shared" si="43"/>
        <v>2284.2618709852145</v>
      </c>
      <c r="T50" s="7">
        <f t="shared" si="44"/>
        <v>2011.5811875282354</v>
      </c>
      <c r="U50" s="7">
        <f t="shared" si="45"/>
        <v>1736.0687946759988</v>
      </c>
      <c r="V50" s="7">
        <f t="shared" si="46"/>
        <v>1354.305422477194</v>
      </c>
      <c r="W50" s="7">
        <f t="shared" si="47"/>
        <v>909.46803972588532</v>
      </c>
      <c r="X50" s="7">
        <f t="shared" si="48"/>
        <v>3647.3342733837708</v>
      </c>
      <c r="Y50" s="7">
        <f t="shared" si="49"/>
        <v>3292.6353125470591</v>
      </c>
      <c r="Z50" s="7">
        <f t="shared" si="50"/>
        <v>2833.4479911266644</v>
      </c>
      <c r="AA50" s="7">
        <f t="shared" si="51"/>
        <v>2197.1757041286569</v>
      </c>
      <c r="AB50" s="7">
        <f t="shared" si="52"/>
        <v>1560.6039222269487</v>
      </c>
      <c r="AC50" s="7">
        <f t="shared" si="17"/>
        <v>457.88904556396176</v>
      </c>
      <c r="AD50" s="7">
        <f t="shared" si="18"/>
        <v>401.57941406838233</v>
      </c>
      <c r="AE50" s="7">
        <f t="shared" si="19"/>
        <v>344.18099889083311</v>
      </c>
      <c r="AF50" s="7">
        <f t="shared" si="20"/>
        <v>264.64696301608205</v>
      </c>
      <c r="AG50" s="7">
        <f t="shared" si="21"/>
        <v>170.10065370449144</v>
      </c>
      <c r="AH50" s="7">
        <f t="shared" si="22"/>
        <v>216</v>
      </c>
      <c r="AI50" s="7">
        <f t="shared" si="23"/>
        <v>205.89529688205886</v>
      </c>
      <c r="AJ50" s="7">
        <f t="shared" si="24"/>
        <v>144</v>
      </c>
      <c r="AK50" s="7">
        <f t="shared" si="25"/>
        <v>144</v>
      </c>
      <c r="AL50" s="7">
        <f t="shared" si="26"/>
        <v>72</v>
      </c>
      <c r="AM50" s="7">
        <f t="shared" si="27"/>
        <v>180</v>
      </c>
      <c r="AN50" s="7">
        <f t="shared" si="28"/>
        <v>171.57941406838236</v>
      </c>
      <c r="AO50" s="7">
        <f t="shared" si="29"/>
        <v>120</v>
      </c>
      <c r="AP50" s="7">
        <f t="shared" si="30"/>
        <v>120</v>
      </c>
      <c r="AQ50" s="7">
        <f t="shared" si="31"/>
        <v>60</v>
      </c>
      <c r="AR50" s="7">
        <f t="shared" si="32"/>
        <v>871.55618225584692</v>
      </c>
      <c r="AS50" s="7">
        <f t="shared" si="33"/>
        <v>680</v>
      </c>
      <c r="AT50" s="7">
        <f t="shared" si="34"/>
        <v>664.48266370888825</v>
      </c>
      <c r="AU50" s="7">
        <f t="shared" si="35"/>
        <v>452.39190137621881</v>
      </c>
      <c r="AV50" s="7">
        <f t="shared" si="36"/>
        <v>320.20130740898293</v>
      </c>
      <c r="AX50" s="7">
        <f t="shared" si="37"/>
        <v>7657.0413721887935</v>
      </c>
      <c r="AY50" s="7">
        <f t="shared" si="38"/>
        <v>6763.2706250941173</v>
      </c>
      <c r="AZ50" s="7">
        <f t="shared" si="39"/>
        <v>5842.1804484023851</v>
      </c>
      <c r="BA50" s="7">
        <f t="shared" si="40"/>
        <v>4532.519990998152</v>
      </c>
      <c r="BB50" s="7">
        <f t="shared" si="41"/>
        <v>3092.3739230663082</v>
      </c>
    </row>
    <row r="51" spans="2:54" x14ac:dyDescent="0.15">
      <c r="B51" s="24">
        <v>13</v>
      </c>
      <c r="C51" s="24">
        <f>求节点(节奏总纲!$AC$4:$AC$363,节奏总纲!AD$4:AD$363,$E21)</f>
        <v>46.254577399937283</v>
      </c>
      <c r="D51" s="24">
        <f>求节点(节奏总纲!$AC$4:$AC$363,节奏总纲!AE$4:AE$363,$E21)</f>
        <v>48.151478026319928</v>
      </c>
      <c r="E51" s="24">
        <f>求节点(节奏总纲!$AC$4:$AC$363,节奏总纲!AF$4:AF$363,$E21)</f>
        <v>50.934034068413361</v>
      </c>
      <c r="F51" s="24">
        <f>求节点(节奏总纲!$AC$4:$AC$363,节奏总纲!AG$4:AG$363,$E21)</f>
        <v>55.252764584639657</v>
      </c>
      <c r="G51" s="24">
        <f>求节点(节奏总纲!$AC$4:$AC$363,节奏总纲!AH$4:AH$363,$E21)</f>
        <v>63.609023400121067</v>
      </c>
      <c r="H51" s="24">
        <v>388</v>
      </c>
      <c r="I51" s="24">
        <v>2</v>
      </c>
      <c r="J51" s="7">
        <v>800</v>
      </c>
      <c r="N51" s="24" t="s">
        <v>273</v>
      </c>
      <c r="O51" s="7">
        <v>40</v>
      </c>
      <c r="R51" s="7">
        <v>44</v>
      </c>
      <c r="S51" s="7">
        <f t="shared" si="43"/>
        <v>2442.1874294631348</v>
      </c>
      <c r="T51" s="7">
        <f t="shared" si="44"/>
        <v>2150.6895714025072</v>
      </c>
      <c r="U51" s="7">
        <f t="shared" si="45"/>
        <v>1839.3794442974456</v>
      </c>
      <c r="V51" s="7">
        <f t="shared" si="46"/>
        <v>1440.644220349536</v>
      </c>
      <c r="W51" s="7">
        <f t="shared" si="47"/>
        <v>951.45127022463248</v>
      </c>
      <c r="X51" s="7">
        <f t="shared" si="48"/>
        <v>3842.7060983049087</v>
      </c>
      <c r="Y51" s="7">
        <f t="shared" si="49"/>
        <v>3482.090191425782</v>
      </c>
      <c r="Z51" s="7">
        <f t="shared" si="50"/>
        <v>3005.6324071624094</v>
      </c>
      <c r="AA51" s="7">
        <f t="shared" si="51"/>
        <v>2341.0737005825599</v>
      </c>
      <c r="AB51" s="7">
        <f t="shared" si="52"/>
        <v>1614.7758325479128</v>
      </c>
      <c r="AC51" s="7">
        <f t="shared" si="17"/>
        <v>490.45101638415156</v>
      </c>
      <c r="AD51" s="7">
        <f t="shared" si="18"/>
        <v>430.34836523763033</v>
      </c>
      <c r="AE51" s="7">
        <f t="shared" si="19"/>
        <v>365.70405089530118</v>
      </c>
      <c r="AF51" s="7">
        <f t="shared" si="20"/>
        <v>282.63421257281999</v>
      </c>
      <c r="AG51" s="7">
        <f t="shared" si="21"/>
        <v>179.12930542465216</v>
      </c>
      <c r="AH51" s="7">
        <f t="shared" si="22"/>
        <v>216</v>
      </c>
      <c r="AI51" s="7">
        <f t="shared" si="23"/>
        <v>216</v>
      </c>
      <c r="AJ51" s="7">
        <f t="shared" si="24"/>
        <v>162.8448610743614</v>
      </c>
      <c r="AK51" s="7">
        <f t="shared" si="25"/>
        <v>144</v>
      </c>
      <c r="AL51" s="7">
        <f t="shared" si="26"/>
        <v>72</v>
      </c>
      <c r="AM51" s="7">
        <f t="shared" si="27"/>
        <v>180</v>
      </c>
      <c r="AN51" s="7">
        <f t="shared" si="28"/>
        <v>180</v>
      </c>
      <c r="AO51" s="7">
        <f t="shared" si="29"/>
        <v>135.70405089530118</v>
      </c>
      <c r="AP51" s="7">
        <f t="shared" si="30"/>
        <v>120</v>
      </c>
      <c r="AQ51" s="7">
        <f t="shared" si="31"/>
        <v>60</v>
      </c>
      <c r="AR51" s="7">
        <f t="shared" si="32"/>
        <v>1001.8040655366061</v>
      </c>
      <c r="AS51" s="7">
        <f t="shared" si="33"/>
        <v>761.39346095052133</v>
      </c>
      <c r="AT51" s="7">
        <f t="shared" si="34"/>
        <v>680</v>
      </c>
      <c r="AU51" s="7">
        <f t="shared" si="35"/>
        <v>500.35790019418664</v>
      </c>
      <c r="AV51" s="7">
        <f t="shared" si="36"/>
        <v>338.25861084930426</v>
      </c>
      <c r="AX51" s="7">
        <f t="shared" si="37"/>
        <v>8173.1486096888002</v>
      </c>
      <c r="AY51" s="7">
        <f t="shared" si="38"/>
        <v>7220.5215890164418</v>
      </c>
      <c r="AZ51" s="7">
        <f t="shared" si="39"/>
        <v>6189.2648143248198</v>
      </c>
      <c r="BA51" s="7">
        <f t="shared" si="40"/>
        <v>4828.7100336991025</v>
      </c>
      <c r="BB51" s="7">
        <f t="shared" si="41"/>
        <v>3215.6150190465019</v>
      </c>
    </row>
    <row r="52" spans="2:54" x14ac:dyDescent="0.15">
      <c r="B52" s="24">
        <v>14</v>
      </c>
      <c r="C52" s="24">
        <f>求节点(节奏总纲!$AC$4:$AC$363,节奏总纲!AD$4:AD$363,$E22)</f>
        <v>48.371295376269813</v>
      </c>
      <c r="D52" s="24">
        <f>求节点(节奏总纲!$AC$4:$AC$363,节奏总纲!AE$4:AE$363,$E22)</f>
        <v>50.298300501439947</v>
      </c>
      <c r="E52" s="24">
        <f>求节点(节奏总纲!$AC$4:$AC$363,节奏总纲!AF$4:AF$363,$E22)</f>
        <v>53.010008272815156</v>
      </c>
      <c r="F52" s="24">
        <f>求节点(节奏总纲!$AC$4:$AC$363,节奏总纲!AG$4:AG$363,$E22)</f>
        <v>57.490299647203862</v>
      </c>
      <c r="G52" s="24">
        <f>求节点(节奏总纲!$AC$4:$AC$363,节奏总纲!AH$4:AH$363,$E22)</f>
        <v>65.862504513008574</v>
      </c>
      <c r="H52" s="24">
        <v>388</v>
      </c>
      <c r="I52" s="24">
        <v>2</v>
      </c>
      <c r="J52" s="7">
        <v>800</v>
      </c>
      <c r="L52" s="7" t="s">
        <v>267</v>
      </c>
      <c r="M52" s="7">
        <v>2</v>
      </c>
      <c r="N52" s="24"/>
      <c r="R52" s="7">
        <v>45</v>
      </c>
      <c r="S52" s="7">
        <f t="shared" si="43"/>
        <v>2613.3115481328232</v>
      </c>
      <c r="T52" s="7">
        <f t="shared" si="44"/>
        <v>2307.2750895036133</v>
      </c>
      <c r="U52" s="7">
        <f t="shared" si="45"/>
        <v>1944.3628110969039</v>
      </c>
      <c r="V52" s="7">
        <f t="shared" si="46"/>
        <v>1531.1109468214377</v>
      </c>
      <c r="W52" s="7">
        <f t="shared" si="47"/>
        <v>993.43450072337964</v>
      </c>
      <c r="X52" s="7">
        <f t="shared" si="48"/>
        <v>4054.406038927204</v>
      </c>
      <c r="Y52" s="7">
        <f t="shared" si="49"/>
        <v>3675.8042344374599</v>
      </c>
      <c r="Z52" s="7">
        <f t="shared" si="50"/>
        <v>3180.604685161506</v>
      </c>
      <c r="AA52" s="7">
        <f t="shared" si="51"/>
        <v>2491.8515780357297</v>
      </c>
      <c r="AB52" s="7">
        <f t="shared" si="52"/>
        <v>1668.947742868877</v>
      </c>
      <c r="AC52" s="7">
        <f t="shared" si="17"/>
        <v>525.73433982120071</v>
      </c>
      <c r="AD52" s="7">
        <f t="shared" si="18"/>
        <v>462.63403907290996</v>
      </c>
      <c r="AE52" s="7">
        <f t="shared" si="19"/>
        <v>387.57558564518831</v>
      </c>
      <c r="AF52" s="7">
        <f t="shared" si="20"/>
        <v>301.48144725446616</v>
      </c>
      <c r="AG52" s="7">
        <f t="shared" si="21"/>
        <v>188.15795714481283</v>
      </c>
      <c r="AH52" s="7">
        <f t="shared" si="22"/>
        <v>216</v>
      </c>
      <c r="AI52" s="7">
        <f t="shared" si="23"/>
        <v>216</v>
      </c>
      <c r="AJ52" s="7">
        <f t="shared" si="24"/>
        <v>189.09070277422592</v>
      </c>
      <c r="AK52" s="7">
        <f t="shared" si="25"/>
        <v>144</v>
      </c>
      <c r="AL52" s="7">
        <f t="shared" si="26"/>
        <v>72</v>
      </c>
      <c r="AM52" s="7">
        <f t="shared" si="27"/>
        <v>180</v>
      </c>
      <c r="AN52" s="7">
        <f t="shared" si="28"/>
        <v>180</v>
      </c>
      <c r="AO52" s="7">
        <f t="shared" si="29"/>
        <v>157.57558564518828</v>
      </c>
      <c r="AP52" s="7">
        <f t="shared" si="30"/>
        <v>120</v>
      </c>
      <c r="AQ52" s="7">
        <f t="shared" si="31"/>
        <v>60</v>
      </c>
      <c r="AR52" s="7">
        <f t="shared" si="32"/>
        <v>1142.9373592848028</v>
      </c>
      <c r="AS52" s="7">
        <f t="shared" si="33"/>
        <v>890.53615629163994</v>
      </c>
      <c r="AT52" s="7">
        <f t="shared" si="34"/>
        <v>680</v>
      </c>
      <c r="AU52" s="7">
        <f t="shared" si="35"/>
        <v>550.61719267857654</v>
      </c>
      <c r="AV52" s="7">
        <f t="shared" si="36"/>
        <v>356.31591428962565</v>
      </c>
      <c r="AX52" s="7">
        <f t="shared" si="37"/>
        <v>8732.3892861660315</v>
      </c>
      <c r="AY52" s="7">
        <f t="shared" si="38"/>
        <v>7732.2495193056229</v>
      </c>
      <c r="AZ52" s="7">
        <f t="shared" si="39"/>
        <v>6539.209370323013</v>
      </c>
      <c r="BA52" s="7">
        <f t="shared" si="40"/>
        <v>5139.0611647902097</v>
      </c>
      <c r="BB52" s="7">
        <f t="shared" si="41"/>
        <v>3338.8561150266951</v>
      </c>
    </row>
    <row r="53" spans="2:54" x14ac:dyDescent="0.15">
      <c r="B53" s="24">
        <v>15</v>
      </c>
      <c r="C53" s="24">
        <f>求节点(节奏总纲!$AC$4:$AC$363,节奏总纲!AD$4:AD$363,$E23)</f>
        <v>50.348318154322826</v>
      </c>
      <c r="D53" s="24">
        <f>求节点(节奏总纲!$AC$4:$AC$363,节奏总纲!AE$4:AE$363,$E23)</f>
        <v>52.305666516703837</v>
      </c>
      <c r="E53" s="24">
        <f>求节点(节奏总纲!$AC$4:$AC$363,节奏总纲!AF$4:AF$363,$E23)</f>
        <v>55.065922179072849</v>
      </c>
      <c r="F53" s="24">
        <f>求节点(节奏总纲!$AC$4:$AC$363,节奏总纲!AG$4:AG$363,$E23)</f>
        <v>59.541297251916305</v>
      </c>
      <c r="G53" s="24">
        <f>求节点(节奏总纲!$AC$4:$AC$363,节奏总纲!AH$4:AH$363,$E23)</f>
        <v>67.967775372276293</v>
      </c>
      <c r="H53" s="24">
        <v>488</v>
      </c>
      <c r="I53" s="24">
        <v>3</v>
      </c>
      <c r="J53" s="7">
        <v>1000</v>
      </c>
      <c r="N53" s="24" t="s">
        <v>272</v>
      </c>
      <c r="O53" s="7">
        <v>60</v>
      </c>
      <c r="R53" s="7">
        <v>46</v>
      </c>
      <c r="S53" s="7">
        <f t="shared" si="43"/>
        <v>2784.4356668025116</v>
      </c>
      <c r="T53" s="7">
        <f t="shared" si="44"/>
        <v>2465.6629034568173</v>
      </c>
      <c r="U53" s="7">
        <f t="shared" si="45"/>
        <v>2049.346177896362</v>
      </c>
      <c r="V53" s="7">
        <f t="shared" si="46"/>
        <v>1624.4403153861188</v>
      </c>
      <c r="W53" s="7">
        <f t="shared" si="47"/>
        <v>1038.917365908582</v>
      </c>
      <c r="X53" s="7">
        <f t="shared" si="48"/>
        <v>4266.1059795494994</v>
      </c>
      <c r="Y53" s="7">
        <f t="shared" si="49"/>
        <v>3871.7479218022486</v>
      </c>
      <c r="Z53" s="7">
        <f t="shared" si="50"/>
        <v>3355.5769631606036</v>
      </c>
      <c r="AA53" s="7">
        <f t="shared" si="51"/>
        <v>2647.4005256435312</v>
      </c>
      <c r="AB53" s="7">
        <f t="shared" si="52"/>
        <v>1727.6353108497833</v>
      </c>
      <c r="AC53" s="7">
        <f t="shared" si="17"/>
        <v>561.01766325824985</v>
      </c>
      <c r="AD53" s="7">
        <f t="shared" si="18"/>
        <v>495.29132030037465</v>
      </c>
      <c r="AE53" s="7">
        <f t="shared" si="19"/>
        <v>409.44712039507539</v>
      </c>
      <c r="AF53" s="7">
        <f t="shared" si="20"/>
        <v>320.9250657054414</v>
      </c>
      <c r="AG53" s="7">
        <f t="shared" si="21"/>
        <v>197.93921847496389</v>
      </c>
      <c r="AH53" s="7">
        <f t="shared" si="22"/>
        <v>216</v>
      </c>
      <c r="AI53" s="7">
        <f t="shared" si="23"/>
        <v>216</v>
      </c>
      <c r="AJ53" s="7">
        <f t="shared" si="24"/>
        <v>215.33654447409049</v>
      </c>
      <c r="AK53" s="7">
        <f t="shared" si="25"/>
        <v>144</v>
      </c>
      <c r="AL53" s="7">
        <f t="shared" si="26"/>
        <v>86.290593254935018</v>
      </c>
      <c r="AM53" s="7">
        <f t="shared" si="27"/>
        <v>180</v>
      </c>
      <c r="AN53" s="7">
        <f t="shared" si="28"/>
        <v>180</v>
      </c>
      <c r="AO53" s="7">
        <f t="shared" si="29"/>
        <v>179.44712039507542</v>
      </c>
      <c r="AP53" s="7">
        <f t="shared" si="30"/>
        <v>120</v>
      </c>
      <c r="AQ53" s="7">
        <f t="shared" si="31"/>
        <v>71.908827712445841</v>
      </c>
      <c r="AR53" s="7">
        <f t="shared" si="32"/>
        <v>1284.0706530329994</v>
      </c>
      <c r="AS53" s="7">
        <f t="shared" si="33"/>
        <v>1021.1652812014986</v>
      </c>
      <c r="AT53" s="7">
        <f t="shared" si="34"/>
        <v>680</v>
      </c>
      <c r="AU53" s="7">
        <f t="shared" si="35"/>
        <v>602.46684188117706</v>
      </c>
      <c r="AV53" s="7">
        <f t="shared" si="36"/>
        <v>360</v>
      </c>
      <c r="AX53" s="7">
        <f t="shared" si="37"/>
        <v>9291.6299626432592</v>
      </c>
      <c r="AY53" s="7">
        <f t="shared" si="38"/>
        <v>8249.8674267609385</v>
      </c>
      <c r="AZ53" s="7">
        <f t="shared" si="39"/>
        <v>6889.1539263212062</v>
      </c>
      <c r="BA53" s="7">
        <f t="shared" si="40"/>
        <v>5459.2327486162685</v>
      </c>
      <c r="BB53" s="7">
        <f t="shared" si="41"/>
        <v>3482.6913162007104</v>
      </c>
    </row>
    <row r="54" spans="2:54" x14ac:dyDescent="0.15">
      <c r="B54" s="24">
        <v>16</v>
      </c>
      <c r="C54" s="24">
        <f>求节点(节奏总纲!$AC$4:$AC$363,节奏总纲!AD$4:AD$363,$E24)</f>
        <v>52.205305691286576</v>
      </c>
      <c r="D54" s="24">
        <f>求节点(节奏总纲!$AC$4:$AC$363,节奏总纲!AE$4:AE$363,$E24)</f>
        <v>54.136337648928873</v>
      </c>
      <c r="E54" s="24">
        <f>求节点(节奏总纲!$AC$4:$AC$363,节奏总纲!AF$4:AF$363,$E24)</f>
        <v>56.987869645439119</v>
      </c>
      <c r="F54" s="24">
        <f>求节点(节奏总纲!$AC$4:$AC$363,节奏总纲!AG$4:AG$363,$E24)</f>
        <v>61.409009332167393</v>
      </c>
      <c r="G54" s="24">
        <f>求节点(节奏总纲!$AC$4:$AC$363,节奏总纲!AH$4:AH$363,$E24)</f>
        <v>69.913733683442601</v>
      </c>
      <c r="H54" s="24">
        <v>488</v>
      </c>
      <c r="I54" s="24">
        <v>3</v>
      </c>
      <c r="J54" s="7">
        <v>1000</v>
      </c>
      <c r="L54" s="7" t="s">
        <v>267</v>
      </c>
      <c r="M54" s="7">
        <v>3</v>
      </c>
      <c r="N54" s="24"/>
      <c r="R54" s="7">
        <v>47</v>
      </c>
      <c r="S54" s="7">
        <f t="shared" si="43"/>
        <v>2964.6379329028282</v>
      </c>
      <c r="T54" s="7">
        <f t="shared" si="44"/>
        <v>2634.0760092894411</v>
      </c>
      <c r="U54" s="7">
        <f t="shared" si="45"/>
        <v>2201.6124691668665</v>
      </c>
      <c r="V54" s="7">
        <f t="shared" si="46"/>
        <v>1717.7696839507998</v>
      </c>
      <c r="W54" s="7">
        <f t="shared" si="47"/>
        <v>1085.2972434665282</v>
      </c>
      <c r="X54" s="7">
        <f t="shared" si="48"/>
        <v>4489.0366180241172</v>
      </c>
      <c r="Y54" s="7">
        <f t="shared" si="49"/>
        <v>4080.0940321106482</v>
      </c>
      <c r="Z54" s="7">
        <f t="shared" si="50"/>
        <v>3545.0875907218965</v>
      </c>
      <c r="AA54" s="7">
        <f t="shared" si="51"/>
        <v>2802.9494732513331</v>
      </c>
      <c r="AB54" s="7">
        <f t="shared" si="52"/>
        <v>1787.4803141503592</v>
      </c>
      <c r="AC54" s="7">
        <f t="shared" si="17"/>
        <v>598.17276967068619</v>
      </c>
      <c r="AD54" s="7">
        <f t="shared" si="18"/>
        <v>530.01567201844148</v>
      </c>
      <c r="AE54" s="7">
        <f t="shared" si="19"/>
        <v>440.84793178698271</v>
      </c>
      <c r="AF54" s="7">
        <f t="shared" si="20"/>
        <v>340.36868415641663</v>
      </c>
      <c r="AG54" s="7">
        <f t="shared" si="21"/>
        <v>207.91338569172649</v>
      </c>
      <c r="AH54" s="7">
        <f t="shared" si="22"/>
        <v>266.71098540723511</v>
      </c>
      <c r="AI54" s="7">
        <f t="shared" si="23"/>
        <v>216</v>
      </c>
      <c r="AJ54" s="7">
        <f t="shared" si="24"/>
        <v>216</v>
      </c>
      <c r="AK54" s="7">
        <f t="shared" si="25"/>
        <v>144</v>
      </c>
      <c r="AL54" s="7">
        <f t="shared" si="26"/>
        <v>104.2440942451077</v>
      </c>
      <c r="AM54" s="7">
        <f t="shared" si="27"/>
        <v>222.25915450602929</v>
      </c>
      <c r="AN54" s="7">
        <f t="shared" si="28"/>
        <v>180</v>
      </c>
      <c r="AO54" s="7">
        <f t="shared" si="29"/>
        <v>180</v>
      </c>
      <c r="AP54" s="7">
        <f t="shared" si="30"/>
        <v>120</v>
      </c>
      <c r="AQ54" s="7">
        <f t="shared" si="31"/>
        <v>86.870078537589748</v>
      </c>
      <c r="AR54" s="7">
        <f t="shared" si="32"/>
        <v>1320</v>
      </c>
      <c r="AS54" s="7">
        <f t="shared" si="33"/>
        <v>1160.0626880737657</v>
      </c>
      <c r="AT54" s="7">
        <f t="shared" si="34"/>
        <v>803.39172714793108</v>
      </c>
      <c r="AU54" s="7">
        <f t="shared" si="35"/>
        <v>654.31649108377769</v>
      </c>
      <c r="AV54" s="7">
        <f t="shared" si="36"/>
        <v>360</v>
      </c>
      <c r="AX54" s="7">
        <f t="shared" si="37"/>
        <v>9860.8174605108961</v>
      </c>
      <c r="AY54" s="7">
        <f t="shared" si="38"/>
        <v>8800.2484014922975</v>
      </c>
      <c r="AZ54" s="7">
        <f t="shared" si="39"/>
        <v>7386.9397188236762</v>
      </c>
      <c r="BA54" s="7">
        <f t="shared" si="40"/>
        <v>5779.4043324423274</v>
      </c>
      <c r="BB54" s="7">
        <f t="shared" si="41"/>
        <v>3631.8051160913114</v>
      </c>
    </row>
    <row r="55" spans="2:54" x14ac:dyDescent="0.15">
      <c r="B55" s="24">
        <v>17</v>
      </c>
      <c r="C55" s="24">
        <f>求节点(节奏总纲!$AC$4:$AC$363,节奏总纲!AD$4:AD$363,$E25)</f>
        <v>53.954220318229993</v>
      </c>
      <c r="D55" s="24">
        <f>求节点(节奏总纲!$AC$4:$AC$363,节奏总纲!AE$4:AE$363,$E25)</f>
        <v>55.933538402317261</v>
      </c>
      <c r="E55" s="24">
        <f>求节点(节奏总纲!$AC$4:$AC$363,节奏总纲!AF$4:AF$363,$E25)</f>
        <v>58.776274522525291</v>
      </c>
      <c r="F55" s="24">
        <f>求节点(节奏总纲!$AC$4:$AC$363,节奏总纲!AG$4:AG$363,$E25)</f>
        <v>63.138760595986398</v>
      </c>
      <c r="G55" s="24">
        <f>求节点(节奏总纲!$AC$4:$AC$363,节奏总纲!AH$4:AH$363,$E25)</f>
        <v>71.712066582278254</v>
      </c>
      <c r="H55" s="24">
        <v>488</v>
      </c>
      <c r="I55" s="24">
        <v>3</v>
      </c>
      <c r="J55" s="7">
        <v>1000</v>
      </c>
      <c r="N55" s="24" t="s">
        <v>274</v>
      </c>
      <c r="O55" s="7">
        <v>60</v>
      </c>
      <c r="R55" s="7">
        <v>48</v>
      </c>
      <c r="S55" s="7">
        <f t="shared" si="43"/>
        <v>3147.9405761166663</v>
      </c>
      <c r="T55" s="7">
        <f t="shared" si="44"/>
        <v>2802.489115122065</v>
      </c>
      <c r="U55" s="7">
        <f t="shared" si="45"/>
        <v>2355.1049993545762</v>
      </c>
      <c r="V55" s="7">
        <f t="shared" si="46"/>
        <v>1815.100704672469</v>
      </c>
      <c r="W55" s="7">
        <f t="shared" si="47"/>
        <v>1131.6771210244744</v>
      </c>
      <c r="X55" s="7">
        <f t="shared" si="48"/>
        <v>4715.8027745773188</v>
      </c>
      <c r="Y55" s="7">
        <f t="shared" si="49"/>
        <v>4288.4401424190492</v>
      </c>
      <c r="Z55" s="7">
        <f t="shared" si="50"/>
        <v>3734.9752569334964</v>
      </c>
      <c r="AA55" s="7">
        <f t="shared" si="51"/>
        <v>2965.1678411207813</v>
      </c>
      <c r="AB55" s="7">
        <f t="shared" si="52"/>
        <v>1847.3253174509346</v>
      </c>
      <c r="AC55" s="7">
        <f t="shared" si="17"/>
        <v>635.96712909621988</v>
      </c>
      <c r="AD55" s="7">
        <f t="shared" si="18"/>
        <v>564.74002373650819</v>
      </c>
      <c r="AE55" s="7">
        <f t="shared" si="19"/>
        <v>472.49587615558278</v>
      </c>
      <c r="AF55" s="7">
        <f t="shared" si="20"/>
        <v>360.64598014009772</v>
      </c>
      <c r="AG55" s="7">
        <f t="shared" si="21"/>
        <v>217.88755290848911</v>
      </c>
      <c r="AH55" s="7">
        <f t="shared" si="22"/>
        <v>334.74083237319581</v>
      </c>
      <c r="AI55" s="7">
        <f t="shared" si="23"/>
        <v>216</v>
      </c>
      <c r="AJ55" s="7">
        <f t="shared" si="24"/>
        <v>216</v>
      </c>
      <c r="AK55" s="7">
        <f t="shared" si="25"/>
        <v>156.77517616811724</v>
      </c>
      <c r="AL55" s="7">
        <f t="shared" si="26"/>
        <v>122.1975952352804</v>
      </c>
      <c r="AM55" s="7">
        <f t="shared" si="27"/>
        <v>278.95069364432982</v>
      </c>
      <c r="AN55" s="7">
        <f t="shared" si="28"/>
        <v>180</v>
      </c>
      <c r="AO55" s="7">
        <f t="shared" si="29"/>
        <v>180</v>
      </c>
      <c r="AP55" s="7">
        <f t="shared" si="30"/>
        <v>130.64598014009769</v>
      </c>
      <c r="AQ55" s="7">
        <f t="shared" si="31"/>
        <v>101.83132936273367</v>
      </c>
      <c r="AR55" s="7">
        <f t="shared" si="32"/>
        <v>1320</v>
      </c>
      <c r="AS55" s="7">
        <f t="shared" si="33"/>
        <v>1298.9600949460328</v>
      </c>
      <c r="AT55" s="7">
        <f t="shared" si="34"/>
        <v>929.983504622331</v>
      </c>
      <c r="AU55" s="7">
        <f t="shared" si="35"/>
        <v>680</v>
      </c>
      <c r="AV55" s="7">
        <f t="shared" si="36"/>
        <v>360</v>
      </c>
      <c r="AX55" s="7">
        <f t="shared" si="37"/>
        <v>10433.402005807731</v>
      </c>
      <c r="AY55" s="7">
        <f t="shared" si="38"/>
        <v>9350.6293762236564</v>
      </c>
      <c r="AZ55" s="7">
        <f t="shared" si="39"/>
        <v>7888.559637065986</v>
      </c>
      <c r="BA55" s="7">
        <f t="shared" si="40"/>
        <v>6108.3356822415635</v>
      </c>
      <c r="BB55" s="7">
        <f t="shared" si="41"/>
        <v>3780.9189159819121</v>
      </c>
    </row>
    <row r="56" spans="2:54" x14ac:dyDescent="0.15">
      <c r="B56" s="24">
        <v>18</v>
      </c>
      <c r="C56" s="24">
        <f>求节点(节奏总纲!$AC$4:$AC$363,节奏总纲!AD$4:AD$363,$E26)</f>
        <v>55.598863434078062</v>
      </c>
      <c r="D56" s="24">
        <f>求节点(节奏总纲!$AC$4:$AC$363,节奏总纲!AE$4:AE$363,$E26)</f>
        <v>57.599959193543889</v>
      </c>
      <c r="E56" s="24">
        <f>求节点(节奏总纲!$AC$4:$AC$363,节奏总纲!AF$4:AF$363,$E26)</f>
        <v>60.454720075724694</v>
      </c>
      <c r="F56" s="24">
        <f>求节点(节奏总纲!$AC$4:$AC$363,节奏总纲!AG$4:AG$363,$E26)</f>
        <v>64.772669629291627</v>
      </c>
      <c r="G56" s="24">
        <f>求节点(节奏总纲!$AC$4:$AC$363,节奏总纲!AH$4:AH$363,$E26)</f>
        <v>73.401678902842704</v>
      </c>
      <c r="H56" s="24">
        <v>488</v>
      </c>
      <c r="I56" s="24">
        <v>3</v>
      </c>
      <c r="J56" s="7">
        <v>1000</v>
      </c>
      <c r="L56" s="7" t="s">
        <v>267</v>
      </c>
      <c r="M56" s="7">
        <v>3</v>
      </c>
      <c r="N56" s="24"/>
      <c r="R56" s="7">
        <v>49</v>
      </c>
      <c r="S56" s="7">
        <f t="shared" si="43"/>
        <v>3371.1868090677631</v>
      </c>
      <c r="T56" s="7">
        <f t="shared" si="44"/>
        <v>2981.3552632336132</v>
      </c>
      <c r="U56" s="7">
        <f t="shared" si="45"/>
        <v>2512.8288655772189</v>
      </c>
      <c r="V56" s="7">
        <f t="shared" si="46"/>
        <v>1916.3595675492584</v>
      </c>
      <c r="W56" s="7">
        <f t="shared" si="47"/>
        <v>1178.0569985824204</v>
      </c>
      <c r="X56" s="7">
        <f t="shared" si="48"/>
        <v>5028.9641445262068</v>
      </c>
      <c r="Y56" s="7">
        <f t="shared" si="49"/>
        <v>4509.7178514230272</v>
      </c>
      <c r="Z56" s="7">
        <f t="shared" si="50"/>
        <v>3930.0975656625392</v>
      </c>
      <c r="AA56" s="7">
        <f t="shared" si="51"/>
        <v>3133.9326125820971</v>
      </c>
      <c r="AB56" s="7">
        <f t="shared" si="52"/>
        <v>1907.1703207515102</v>
      </c>
      <c r="AC56" s="7">
        <f t="shared" si="17"/>
        <v>681.80057562863999</v>
      </c>
      <c r="AD56" s="7">
        <f t="shared" si="18"/>
        <v>601.61964190383776</v>
      </c>
      <c r="AE56" s="7">
        <f t="shared" si="19"/>
        <v>505.01626094375649</v>
      </c>
      <c r="AF56" s="7">
        <f t="shared" si="20"/>
        <v>381.7415765727622</v>
      </c>
      <c r="AG56" s="7">
        <f t="shared" si="21"/>
        <v>227.86172012525171</v>
      </c>
      <c r="AH56" s="7">
        <f t="shared" si="22"/>
        <v>360</v>
      </c>
      <c r="AI56" s="7">
        <f t="shared" si="23"/>
        <v>272.91535542690804</v>
      </c>
      <c r="AJ56" s="7">
        <f t="shared" si="24"/>
        <v>216</v>
      </c>
      <c r="AK56" s="7">
        <f t="shared" si="25"/>
        <v>182.08989188731462</v>
      </c>
      <c r="AL56" s="7">
        <f t="shared" si="26"/>
        <v>140.1510962254531</v>
      </c>
      <c r="AM56" s="7">
        <f t="shared" si="27"/>
        <v>300</v>
      </c>
      <c r="AN56" s="7">
        <f t="shared" si="28"/>
        <v>227.42946285575673</v>
      </c>
      <c r="AO56" s="7">
        <f t="shared" si="29"/>
        <v>180</v>
      </c>
      <c r="AP56" s="7">
        <f t="shared" si="30"/>
        <v>151.74157657276217</v>
      </c>
      <c r="AQ56" s="7">
        <f t="shared" si="31"/>
        <v>116.79258018787758</v>
      </c>
      <c r="AR56" s="7">
        <f t="shared" si="32"/>
        <v>1472.6427630174717</v>
      </c>
      <c r="AS56" s="7">
        <f t="shared" si="33"/>
        <v>1320</v>
      </c>
      <c r="AT56" s="7">
        <f t="shared" si="34"/>
        <v>1060.065043775026</v>
      </c>
      <c r="AU56" s="7">
        <f t="shared" si="35"/>
        <v>680</v>
      </c>
      <c r="AV56" s="7">
        <f t="shared" si="36"/>
        <v>360</v>
      </c>
      <c r="AX56" s="7">
        <f t="shared" si="37"/>
        <v>11214.594292240081</v>
      </c>
      <c r="AY56" s="7">
        <f t="shared" si="38"/>
        <v>9913.0375748431434</v>
      </c>
      <c r="AZ56" s="7">
        <f t="shared" si="39"/>
        <v>8404.0077359585412</v>
      </c>
      <c r="BA56" s="7">
        <f t="shared" si="40"/>
        <v>6445.8652251641934</v>
      </c>
      <c r="BB56" s="7">
        <f t="shared" si="41"/>
        <v>3930.0327158725136</v>
      </c>
    </row>
    <row r="57" spans="2:54" x14ac:dyDescent="0.15">
      <c r="B57" s="24">
        <v>19</v>
      </c>
      <c r="C57" s="24">
        <f>求节点(节奏总纲!$AC$4:$AC$363,节奏总纲!AD$4:AD$363,$E27)</f>
        <v>57.165058425485078</v>
      </c>
      <c r="D57" s="24">
        <f>求节点(节奏总纲!$AC$4:$AC$363,节奏总纲!AE$4:AE$363,$E27)</f>
        <v>59.1807651828464</v>
      </c>
      <c r="E57" s="24">
        <f>求节点(节奏总纲!$AC$4:$AC$363,节奏总纲!AF$4:AF$363,$E27)</f>
        <v>62.020558677914629</v>
      </c>
      <c r="F57" s="24">
        <f>求节点(节奏总纲!$AC$4:$AC$363,节奏总纲!AG$4:AG$363,$E27)</f>
        <v>66.414960341234405</v>
      </c>
      <c r="G57" s="24">
        <f>求节点(节奏总纲!$AC$4:$AC$363,节奏总纲!AH$4:AH$363,$E27)</f>
        <v>74.953238540342255</v>
      </c>
      <c r="H57" s="24">
        <v>588</v>
      </c>
      <c r="I57" s="24">
        <v>3</v>
      </c>
      <c r="J57" s="7">
        <v>1000</v>
      </c>
      <c r="N57" s="24" t="s">
        <v>275</v>
      </c>
      <c r="O57" s="7">
        <v>60</v>
      </c>
      <c r="R57" s="7">
        <v>50</v>
      </c>
      <c r="S57" s="7">
        <f t="shared" si="43"/>
        <v>3618.0226095538787</v>
      </c>
      <c r="T57" s="7">
        <f t="shared" si="44"/>
        <v>3162.0874870185862</v>
      </c>
      <c r="U57" s="7">
        <f t="shared" si="45"/>
        <v>2675.7893529699468</v>
      </c>
      <c r="V57" s="7">
        <f t="shared" si="46"/>
        <v>2017.618430426048</v>
      </c>
      <c r="W57" s="7">
        <f t="shared" si="47"/>
        <v>1253.1167803726464</v>
      </c>
      <c r="X57" s="7">
        <f t="shared" si="48"/>
        <v>5393.1481124565425</v>
      </c>
      <c r="Y57" s="7">
        <f t="shared" si="49"/>
        <v>4733.3041076518584</v>
      </c>
      <c r="Z57" s="7">
        <f t="shared" si="50"/>
        <v>4131.6981686226145</v>
      </c>
      <c r="AA57" s="7">
        <f t="shared" si="51"/>
        <v>3302.6973840434134</v>
      </c>
      <c r="AB57" s="7">
        <f t="shared" si="52"/>
        <v>2028.5279672877439</v>
      </c>
      <c r="AC57" s="7">
        <f t="shared" si="17"/>
        <v>732.38168228563086</v>
      </c>
      <c r="AD57" s="7">
        <f t="shared" si="18"/>
        <v>638.88401794197648</v>
      </c>
      <c r="AE57" s="7">
        <f t="shared" si="19"/>
        <v>538.61636143710234</v>
      </c>
      <c r="AF57" s="7">
        <f t="shared" si="20"/>
        <v>402.83717300542668</v>
      </c>
      <c r="AG57" s="7">
        <f t="shared" si="21"/>
        <v>243.56599591096801</v>
      </c>
      <c r="AH57" s="7">
        <f t="shared" si="22"/>
        <v>360</v>
      </c>
      <c r="AI57" s="7">
        <f t="shared" si="23"/>
        <v>339.99123229555767</v>
      </c>
      <c r="AJ57" s="7">
        <f t="shared" si="24"/>
        <v>216</v>
      </c>
      <c r="AK57" s="7">
        <f t="shared" si="25"/>
        <v>207.40460760651197</v>
      </c>
      <c r="AL57" s="7">
        <f t="shared" si="26"/>
        <v>144</v>
      </c>
      <c r="AM57" s="7">
        <f t="shared" si="27"/>
        <v>300</v>
      </c>
      <c r="AN57" s="7">
        <f t="shared" si="28"/>
        <v>283.32602691296472</v>
      </c>
      <c r="AO57" s="7">
        <f t="shared" si="29"/>
        <v>180</v>
      </c>
      <c r="AP57" s="7">
        <f t="shared" si="30"/>
        <v>172.83717300542665</v>
      </c>
      <c r="AQ57" s="7">
        <f t="shared" si="31"/>
        <v>120</v>
      </c>
      <c r="AR57" s="7">
        <f t="shared" si="32"/>
        <v>1715.4320749710284</v>
      </c>
      <c r="AS57" s="7">
        <f t="shared" si="33"/>
        <v>1320</v>
      </c>
      <c r="AT57" s="7">
        <f t="shared" si="34"/>
        <v>1194.4654457484096</v>
      </c>
      <c r="AU57" s="7">
        <f t="shared" si="35"/>
        <v>680</v>
      </c>
      <c r="AV57" s="7">
        <f t="shared" si="36"/>
        <v>396.1759890959147</v>
      </c>
      <c r="AX57" s="7">
        <f t="shared" si="37"/>
        <v>12118.984479267081</v>
      </c>
      <c r="AY57" s="7">
        <f t="shared" si="38"/>
        <v>10477.592871820942</v>
      </c>
      <c r="AZ57" s="7">
        <f t="shared" si="39"/>
        <v>8936.5693287780741</v>
      </c>
      <c r="BA57" s="7">
        <f t="shared" si="40"/>
        <v>6783.3947680868278</v>
      </c>
      <c r="BB57" s="7">
        <f t="shared" si="41"/>
        <v>4185.3867326672735</v>
      </c>
    </row>
    <row r="58" spans="2:54" x14ac:dyDescent="0.15">
      <c r="B58" s="24">
        <v>20</v>
      </c>
      <c r="C58" s="24">
        <f>求节点(节奏总纲!$AC$4:$AC$363,节奏总纲!AD$4:AD$363,$E28)</f>
        <v>58.64637271375409</v>
      </c>
      <c r="D58" s="24">
        <f>求节点(节奏总纲!$AC$4:$AC$363,节奏总纲!AE$4:AE$363,$E28)</f>
        <v>60.676389483455921</v>
      </c>
      <c r="E58" s="24">
        <f>求节点(节奏总纲!$AC$4:$AC$363,节奏总纲!AF$4:AF$363,$E28)</f>
        <v>63.494474766169702</v>
      </c>
      <c r="F58" s="24">
        <f>求节点(节奏总纲!$AC$4:$AC$363,节奏总纲!AG$4:AG$363,$E28)</f>
        <v>67.966425709609865</v>
      </c>
      <c r="G58" s="24">
        <f>求节点(节奏总纲!$AC$4:$AC$363,节奏总纲!AH$4:AH$363,$E28)</f>
        <v>76.422470815884679</v>
      </c>
      <c r="H58" s="24">
        <v>588</v>
      </c>
      <c r="I58" s="24">
        <v>3</v>
      </c>
      <c r="J58" s="7">
        <v>1000</v>
      </c>
      <c r="L58" s="7" t="s">
        <v>267</v>
      </c>
      <c r="M58" s="7">
        <v>3</v>
      </c>
      <c r="N58" s="24"/>
      <c r="R58" s="7">
        <v>51</v>
      </c>
      <c r="S58" s="7">
        <f t="shared" si="43"/>
        <v>3875.2562601310929</v>
      </c>
      <c r="T58" s="7">
        <f t="shared" si="44"/>
        <v>3386.5864066111976</v>
      </c>
      <c r="U58" s="7">
        <f t="shared" si="45"/>
        <v>2840.3290459974628</v>
      </c>
      <c r="V58" s="7">
        <f t="shared" si="46"/>
        <v>2154.4780191989012</v>
      </c>
      <c r="W58" s="7">
        <f t="shared" si="47"/>
        <v>1336.0028183803115</v>
      </c>
      <c r="X58" s="7">
        <f t="shared" si="48"/>
        <v>5772.6731706852188</v>
      </c>
      <c r="Y58" s="7">
        <f t="shared" si="49"/>
        <v>5051.6848622132429</v>
      </c>
      <c r="Z58" s="7">
        <f t="shared" si="50"/>
        <v>4335.2524280380985</v>
      </c>
      <c r="AA58" s="7">
        <f t="shared" si="51"/>
        <v>3486.7769309677128</v>
      </c>
      <c r="AB58" s="7">
        <f t="shared" si="52"/>
        <v>2166.6713639671857</v>
      </c>
      <c r="AC58" s="7">
        <f t="shared" si="17"/>
        <v>785.09349592850253</v>
      </c>
      <c r="AD58" s="7">
        <f t="shared" si="18"/>
        <v>684.95623086295041</v>
      </c>
      <c r="AE58" s="7">
        <f t="shared" si="19"/>
        <v>572.54207133968305</v>
      </c>
      <c r="AF58" s="7">
        <f t="shared" si="20"/>
        <v>431.12948849461884</v>
      </c>
      <c r="AG58" s="7">
        <f t="shared" si="21"/>
        <v>260.83392049589827</v>
      </c>
      <c r="AH58" s="7">
        <f t="shared" si="22"/>
        <v>435.80195120556562</v>
      </c>
      <c r="AI58" s="7">
        <f t="shared" si="23"/>
        <v>360</v>
      </c>
      <c r="AJ58" s="7">
        <f t="shared" si="24"/>
        <v>220.57572841142951</v>
      </c>
      <c r="AK58" s="7">
        <f t="shared" si="25"/>
        <v>216</v>
      </c>
      <c r="AL58" s="7">
        <f t="shared" si="26"/>
        <v>144</v>
      </c>
      <c r="AM58" s="7">
        <f t="shared" si="27"/>
        <v>363.16829267130464</v>
      </c>
      <c r="AN58" s="7">
        <f t="shared" si="28"/>
        <v>300</v>
      </c>
      <c r="AO58" s="7">
        <f t="shared" si="29"/>
        <v>183.8131070095246</v>
      </c>
      <c r="AP58" s="7">
        <f t="shared" si="30"/>
        <v>180</v>
      </c>
      <c r="AQ58" s="7">
        <f t="shared" si="31"/>
        <v>120</v>
      </c>
      <c r="AR58" s="7">
        <f t="shared" si="32"/>
        <v>1800</v>
      </c>
      <c r="AS58" s="7">
        <f t="shared" si="33"/>
        <v>1487.7899081421617</v>
      </c>
      <c r="AT58" s="7">
        <f t="shared" si="34"/>
        <v>1320</v>
      </c>
      <c r="AU58" s="7">
        <f t="shared" si="35"/>
        <v>764.51795397847513</v>
      </c>
      <c r="AV58" s="7">
        <f t="shared" si="36"/>
        <v>442.22378798906198</v>
      </c>
      <c r="AX58" s="7">
        <f t="shared" si="37"/>
        <v>13031.993170621683</v>
      </c>
      <c r="AY58" s="7">
        <f t="shared" si="38"/>
        <v>11271.017407829553</v>
      </c>
      <c r="AZ58" s="7">
        <f t="shared" si="39"/>
        <v>9472.5123807961991</v>
      </c>
      <c r="BA58" s="7">
        <f t="shared" si="40"/>
        <v>7232.9023926397085</v>
      </c>
      <c r="BB58" s="7">
        <f t="shared" si="41"/>
        <v>4469.7318908324578</v>
      </c>
    </row>
    <row r="59" spans="2:54" x14ac:dyDescent="0.15">
      <c r="B59" s="24">
        <v>21</v>
      </c>
      <c r="C59" s="24">
        <f>求节点(节奏总纲!$AC$4:$AC$363,节奏总纲!AD$4:AD$363,$E29)</f>
        <v>60.065309653935529</v>
      </c>
      <c r="D59" s="24">
        <f>求节点(节奏总纲!$AC$4:$AC$363,节奏总纲!AE$4:AE$363,$E29)</f>
        <v>62.098772712140992</v>
      </c>
      <c r="E59" s="24">
        <f>求节点(节奏总纲!$AC$4:$AC$363,节奏总纲!AF$4:AF$363,$E29)</f>
        <v>64.886040906010479</v>
      </c>
      <c r="F59" s="24">
        <f>求节点(节奏总纲!$AC$4:$AC$363,节奏总纲!AG$4:AG$363,$E29)</f>
        <v>69.40194452270508</v>
      </c>
      <c r="G59" s="24">
        <f>求节点(节奏总纲!$AC$4:$AC$363,节奏总纲!AH$4:AH$363,$E29)</f>
        <v>77.912499458389604</v>
      </c>
      <c r="H59" s="24">
        <v>588</v>
      </c>
      <c r="I59" s="24">
        <v>3</v>
      </c>
      <c r="J59" s="7">
        <v>1000</v>
      </c>
      <c r="N59" s="24" t="s">
        <v>272</v>
      </c>
      <c r="O59" s="7">
        <v>60</v>
      </c>
      <c r="R59" s="7">
        <v>52</v>
      </c>
      <c r="S59" s="7">
        <f t="shared" si="43"/>
        <v>4138.0474691652144</v>
      </c>
      <c r="T59" s="7">
        <f t="shared" si="44"/>
        <v>3629.6910503529357</v>
      </c>
      <c r="U59" s="7">
        <f t="shared" si="45"/>
        <v>3027.2292488888588</v>
      </c>
      <c r="V59" s="7">
        <f t="shared" si="46"/>
        <v>2309.6399161817485</v>
      </c>
      <c r="W59" s="7">
        <f t="shared" si="47"/>
        <v>1418.8888563879766</v>
      </c>
      <c r="X59" s="7">
        <f t="shared" si="48"/>
        <v>6160.3979053257262</v>
      </c>
      <c r="Y59" s="7">
        <f t="shared" si="49"/>
        <v>5410.3638447830199</v>
      </c>
      <c r="Z59" s="7">
        <f t="shared" si="50"/>
        <v>4566.4691738831243</v>
      </c>
      <c r="AA59" s="7">
        <f t="shared" si="51"/>
        <v>3678.7297932145343</v>
      </c>
      <c r="AB59" s="7">
        <f t="shared" si="52"/>
        <v>2304.8147606466277</v>
      </c>
      <c r="AC59" s="7">
        <f t="shared" si="17"/>
        <v>838.94415351746193</v>
      </c>
      <c r="AD59" s="7">
        <f t="shared" si="18"/>
        <v>734.77275621986382</v>
      </c>
      <c r="AE59" s="7">
        <f t="shared" si="19"/>
        <v>611.07819564718739</v>
      </c>
      <c r="AF59" s="7">
        <f t="shared" si="20"/>
        <v>463.12163220242235</v>
      </c>
      <c r="AG59" s="7">
        <f t="shared" si="21"/>
        <v>278.10184508082847</v>
      </c>
      <c r="AH59" s="7">
        <f t="shared" si="22"/>
        <v>552.11937159771799</v>
      </c>
      <c r="AI59" s="7">
        <f t="shared" si="23"/>
        <v>360</v>
      </c>
      <c r="AJ59" s="7">
        <f t="shared" si="24"/>
        <v>289.94075216493729</v>
      </c>
      <c r="AK59" s="7">
        <f t="shared" si="25"/>
        <v>216</v>
      </c>
      <c r="AL59" s="7">
        <f t="shared" si="26"/>
        <v>144</v>
      </c>
      <c r="AM59" s="7">
        <f t="shared" si="27"/>
        <v>460.09947633143162</v>
      </c>
      <c r="AN59" s="7">
        <f t="shared" si="28"/>
        <v>300</v>
      </c>
      <c r="AO59" s="7">
        <f t="shared" si="29"/>
        <v>241.61729347078108</v>
      </c>
      <c r="AP59" s="7">
        <f t="shared" si="30"/>
        <v>180</v>
      </c>
      <c r="AQ59" s="7">
        <f t="shared" si="31"/>
        <v>120</v>
      </c>
      <c r="AR59" s="7">
        <f t="shared" si="32"/>
        <v>1800</v>
      </c>
      <c r="AS59" s="7">
        <f t="shared" si="33"/>
        <v>1726.9092298553464</v>
      </c>
      <c r="AT59" s="7">
        <f t="shared" si="34"/>
        <v>1320</v>
      </c>
      <c r="AU59" s="7">
        <f t="shared" si="35"/>
        <v>892.4865288096895</v>
      </c>
      <c r="AV59" s="7">
        <f t="shared" si="36"/>
        <v>488.27158688220925</v>
      </c>
      <c r="AX59" s="7">
        <f t="shared" si="37"/>
        <v>13949.608375937554</v>
      </c>
      <c r="AY59" s="7">
        <f t="shared" si="38"/>
        <v>12161.736881211165</v>
      </c>
      <c r="AZ59" s="7">
        <f t="shared" si="39"/>
        <v>10056.33466405489</v>
      </c>
      <c r="BA59" s="7">
        <f t="shared" si="40"/>
        <v>7739.9778704083947</v>
      </c>
      <c r="BB59" s="7">
        <f t="shared" si="41"/>
        <v>4754.0770489976421</v>
      </c>
    </row>
    <row r="60" spans="2:54" x14ac:dyDescent="0.15">
      <c r="B60" s="24">
        <v>22</v>
      </c>
      <c r="C60" s="24">
        <f>求节点(节奏总纲!$AC$4:$AC$363,节奏总纲!AD$4:AD$363,$E30)</f>
        <v>61.407560367792613</v>
      </c>
      <c r="D60" s="24">
        <f>求节点(节奏总纲!$AC$4:$AC$363,节奏总纲!AE$4:AE$363,$E30)</f>
        <v>63.43204621504654</v>
      </c>
      <c r="E60" s="24">
        <f>求节点(节奏总纲!$AC$4:$AC$363,节奏总纲!AF$4:AF$363,$E30)</f>
        <v>66.231020246075474</v>
      </c>
      <c r="F60" s="24">
        <f>求节点(节奏总纲!$AC$4:$AC$363,节奏总纲!AG$4:AG$363,$E30)</f>
        <v>70.783890607609962</v>
      </c>
      <c r="G60" s="24">
        <f>求节点(节奏总纲!$AC$4:$AC$363,节奏总纲!AH$4:AH$363,$E30)</f>
        <v>79.317495434036417</v>
      </c>
      <c r="H60" s="24">
        <v>588</v>
      </c>
      <c r="I60" s="24">
        <v>3</v>
      </c>
      <c r="J60" s="7">
        <v>1000</v>
      </c>
      <c r="L60" s="7" t="s">
        <v>267</v>
      </c>
      <c r="M60" s="7">
        <v>5</v>
      </c>
      <c r="N60" s="24"/>
      <c r="R60" s="7">
        <v>53</v>
      </c>
      <c r="S60" s="7">
        <f t="shared" si="43"/>
        <v>4413.7437127448175</v>
      </c>
      <c r="T60" s="7">
        <f t="shared" si="44"/>
        <v>3889.0877166761793</v>
      </c>
      <c r="U60" s="7">
        <f t="shared" si="45"/>
        <v>3214.1294517802548</v>
      </c>
      <c r="V60" s="7">
        <f t="shared" si="46"/>
        <v>2465.7065073410304</v>
      </c>
      <c r="W60" s="7">
        <f t="shared" si="47"/>
        <v>1503.5042810916405</v>
      </c>
      <c r="X60" s="7">
        <f t="shared" si="48"/>
        <v>6567.1628548694025</v>
      </c>
      <c r="Y60" s="7">
        <f t="shared" si="49"/>
        <v>5793.080237718952</v>
      </c>
      <c r="Z60" s="7">
        <f t="shared" si="50"/>
        <v>4797.6859197281501</v>
      </c>
      <c r="AA60" s="7">
        <f t="shared" si="51"/>
        <v>3871.8018647517902</v>
      </c>
      <c r="AB60" s="7">
        <f t="shared" si="52"/>
        <v>2445.8404684860675</v>
      </c>
      <c r="AC60" s="7">
        <f t="shared" si="17"/>
        <v>895.43928539852823</v>
      </c>
      <c r="AD60" s="7">
        <f t="shared" si="18"/>
        <v>787.92781079429892</v>
      </c>
      <c r="AE60" s="7">
        <f t="shared" si="19"/>
        <v>649.61431995469172</v>
      </c>
      <c r="AF60" s="7">
        <f t="shared" si="20"/>
        <v>495.30031079196505</v>
      </c>
      <c r="AG60" s="7">
        <f t="shared" si="21"/>
        <v>295.73005856075844</v>
      </c>
      <c r="AH60" s="7">
        <f t="shared" si="22"/>
        <v>576</v>
      </c>
      <c r="AI60" s="7">
        <f t="shared" si="23"/>
        <v>441.92407131568581</v>
      </c>
      <c r="AJ60" s="7">
        <f t="shared" si="24"/>
        <v>359.30577591844514</v>
      </c>
      <c r="AK60" s="7">
        <f t="shared" si="25"/>
        <v>216</v>
      </c>
      <c r="AL60" s="7">
        <f t="shared" si="26"/>
        <v>144</v>
      </c>
      <c r="AM60" s="7">
        <f t="shared" si="27"/>
        <v>480</v>
      </c>
      <c r="AN60" s="7">
        <f t="shared" si="28"/>
        <v>368.27005942973818</v>
      </c>
      <c r="AO60" s="7">
        <f t="shared" si="29"/>
        <v>299.42147993203758</v>
      </c>
      <c r="AP60" s="7">
        <f t="shared" si="30"/>
        <v>180</v>
      </c>
      <c r="AQ60" s="7">
        <f t="shared" si="31"/>
        <v>120</v>
      </c>
      <c r="AR60" s="7">
        <f t="shared" si="32"/>
        <v>2018.1085699129353</v>
      </c>
      <c r="AS60" s="7">
        <f t="shared" si="33"/>
        <v>1800</v>
      </c>
      <c r="AT60" s="7">
        <f t="shared" si="34"/>
        <v>1320</v>
      </c>
      <c r="AU60" s="7">
        <f t="shared" si="35"/>
        <v>1021.2012431678601</v>
      </c>
      <c r="AV60" s="7">
        <f t="shared" si="36"/>
        <v>535.28015616202254</v>
      </c>
      <c r="AX60" s="7">
        <f t="shared" si="37"/>
        <v>14950.454422925683</v>
      </c>
      <c r="AY60" s="7">
        <f t="shared" si="38"/>
        <v>13080.289895934855</v>
      </c>
      <c r="AZ60" s="7">
        <f t="shared" si="39"/>
        <v>10640.156947313579</v>
      </c>
      <c r="BA60" s="7">
        <f t="shared" si="40"/>
        <v>8250.0099260526458</v>
      </c>
      <c r="BB60" s="7">
        <f t="shared" si="41"/>
        <v>5044.354964300489</v>
      </c>
    </row>
    <row r="61" spans="2:54" x14ac:dyDescent="0.15">
      <c r="B61" s="24">
        <v>23</v>
      </c>
      <c r="C61" s="24">
        <f>求节点(节奏总纲!$AC$4:$AC$363,节奏总纲!AD$4:AD$363,$E31)</f>
        <v>62.698052110146079</v>
      </c>
      <c r="D61" s="24">
        <f>求节点(节奏总纲!$AC$4:$AC$363,节奏总纲!AE$4:AE$363,$E31)</f>
        <v>64.723863570574395</v>
      </c>
      <c r="E61" s="24">
        <f>求节点(节奏总纲!$AC$4:$AC$363,节奏总纲!AF$4:AF$363,$E31)</f>
        <v>67.586334572200911</v>
      </c>
      <c r="F61" s="24">
        <f>求节点(节奏总纲!$AC$4:$AC$363,节奏总纲!AG$4:AG$363,$E31)</f>
        <v>72.114210115454526</v>
      </c>
      <c r="G61" s="24">
        <f>求节点(节奏总纲!$AC$4:$AC$363,节奏总纲!AH$4:AH$363,$E31)</f>
        <v>80.673829903698731</v>
      </c>
      <c r="H61" s="24">
        <v>588</v>
      </c>
      <c r="I61" s="24">
        <v>3</v>
      </c>
      <c r="J61" s="7">
        <v>1000</v>
      </c>
      <c r="L61" s="7" t="s">
        <v>267</v>
      </c>
      <c r="M61" s="7">
        <v>5</v>
      </c>
      <c r="N61" s="24"/>
      <c r="R61" s="7">
        <v>54</v>
      </c>
      <c r="S61" s="7">
        <f t="shared" si="43"/>
        <v>4693.5837887797579</v>
      </c>
      <c r="T61" s="7">
        <f t="shared" si="44"/>
        <v>4155.656622150138</v>
      </c>
      <c r="U61" s="7">
        <f t="shared" si="45"/>
        <v>3450.9884211569943</v>
      </c>
      <c r="V61" s="7">
        <f t="shared" si="46"/>
        <v>2626.5282350658208</v>
      </c>
      <c r="W61" s="7">
        <f t="shared" si="47"/>
        <v>1591.9516226380988</v>
      </c>
      <c r="X61" s="7">
        <f t="shared" si="48"/>
        <v>6980.0416555766924</v>
      </c>
      <c r="Y61" s="7">
        <f t="shared" si="49"/>
        <v>6186.378622844466</v>
      </c>
      <c r="Z61" s="7">
        <f t="shared" si="50"/>
        <v>5146.7042279365487</v>
      </c>
      <c r="AA61" s="7">
        <f t="shared" si="51"/>
        <v>4070.7565794628708</v>
      </c>
      <c r="AB61" s="7">
        <f t="shared" si="52"/>
        <v>2593.2527043968312</v>
      </c>
      <c r="AC61" s="7">
        <f t="shared" si="17"/>
        <v>952.7835632745406</v>
      </c>
      <c r="AD61" s="7">
        <f t="shared" si="18"/>
        <v>842.55258650617577</v>
      </c>
      <c r="AE61" s="7">
        <f t="shared" si="19"/>
        <v>698.15336499118735</v>
      </c>
      <c r="AF61" s="7">
        <f t="shared" si="20"/>
        <v>528.45942991047855</v>
      </c>
      <c r="AG61" s="7">
        <f t="shared" si="21"/>
        <v>314.15658804960395</v>
      </c>
      <c r="AH61" s="7">
        <f t="shared" si="22"/>
        <v>582.01249667300772</v>
      </c>
      <c r="AI61" s="7">
        <f t="shared" si="23"/>
        <v>559.91358685333955</v>
      </c>
      <c r="AJ61" s="7">
        <f t="shared" si="24"/>
        <v>360</v>
      </c>
      <c r="AK61" s="7">
        <f t="shared" si="25"/>
        <v>216</v>
      </c>
      <c r="AL61" s="7">
        <f t="shared" si="26"/>
        <v>144</v>
      </c>
      <c r="AM61" s="7">
        <f t="shared" si="27"/>
        <v>485.01041389417304</v>
      </c>
      <c r="AN61" s="7">
        <f t="shared" si="28"/>
        <v>466.59465571111633</v>
      </c>
      <c r="AO61" s="7">
        <f t="shared" si="29"/>
        <v>300</v>
      </c>
      <c r="AP61" s="7">
        <f t="shared" si="30"/>
        <v>180</v>
      </c>
      <c r="AQ61" s="7">
        <f t="shared" si="31"/>
        <v>120</v>
      </c>
      <c r="AR61" s="7">
        <f t="shared" si="32"/>
        <v>2280</v>
      </c>
      <c r="AS61" s="7">
        <f t="shared" si="33"/>
        <v>1800</v>
      </c>
      <c r="AT61" s="7">
        <f t="shared" si="34"/>
        <v>1551.1361519576992</v>
      </c>
      <c r="AU61" s="7">
        <f t="shared" si="35"/>
        <v>1153.8377196419142</v>
      </c>
      <c r="AV61" s="7">
        <f t="shared" si="36"/>
        <v>584.41756813227721</v>
      </c>
      <c r="AX61" s="7">
        <f t="shared" si="37"/>
        <v>15973.431918198172</v>
      </c>
      <c r="AY61" s="7">
        <f t="shared" si="38"/>
        <v>14011.096074065235</v>
      </c>
      <c r="AZ61" s="7">
        <f t="shared" si="39"/>
        <v>11506.98216604243</v>
      </c>
      <c r="BA61" s="7">
        <f t="shared" si="40"/>
        <v>8775.5819640810842</v>
      </c>
      <c r="BB61" s="7">
        <f t="shared" si="41"/>
        <v>5347.7784832168109</v>
      </c>
    </row>
    <row r="62" spans="2:54" x14ac:dyDescent="0.15">
      <c r="B62" s="24">
        <v>24</v>
      </c>
      <c r="C62" s="24">
        <f>求节点(节奏总纲!$AC$4:$AC$363,节奏总纲!AD$4:AD$363,$E32)</f>
        <v>63.937721830826135</v>
      </c>
      <c r="D62" s="24">
        <f>求节点(节奏总纲!$AC$4:$AC$363,节奏总纲!AE$4:AE$363,$E32)</f>
        <v>65.954990396243488</v>
      </c>
      <c r="E62" s="24">
        <f>求节点(节奏总纲!$AC$4:$AC$363,节奏总纲!AF$4:AF$363,$E32)</f>
        <v>68.859038697949813</v>
      </c>
      <c r="F62" s="24">
        <f>求节点(节奏总纲!$AC$4:$AC$363,节奏总纲!AG$4:AG$363,$E32)</f>
        <v>73.362619696412295</v>
      </c>
      <c r="G62" s="24">
        <f>求节点(节奏总纲!$AC$4:$AC$363,节奏总纲!AH$4:AH$363,$E32)</f>
        <v>81.974217244423258</v>
      </c>
      <c r="H62" s="24">
        <v>588</v>
      </c>
      <c r="I62" s="24">
        <v>3</v>
      </c>
      <c r="J62" s="7">
        <v>1000</v>
      </c>
      <c r="L62" s="7" t="s">
        <v>267</v>
      </c>
      <c r="M62" s="7">
        <v>5</v>
      </c>
      <c r="N62" s="24"/>
      <c r="R62" s="7">
        <v>55</v>
      </c>
      <c r="S62" s="7">
        <f t="shared" si="43"/>
        <v>4990.304697588208</v>
      </c>
      <c r="T62" s="7">
        <f t="shared" si="44"/>
        <v>4426.5131597169038</v>
      </c>
      <c r="U62" s="7">
        <f t="shared" si="45"/>
        <v>3688.3524462334572</v>
      </c>
      <c r="V62" s="7">
        <f t="shared" si="46"/>
        <v>2787.3499627906112</v>
      </c>
      <c r="W62" s="7">
        <f t="shared" si="47"/>
        <v>1680.3989641845574</v>
      </c>
      <c r="X62" s="7">
        <f t="shared" si="48"/>
        <v>7417.8266029989954</v>
      </c>
      <c r="Y62" s="7">
        <f t="shared" si="49"/>
        <v>6586.0030225331366</v>
      </c>
      <c r="Z62" s="7">
        <f t="shared" si="50"/>
        <v>5496.9134452624776</v>
      </c>
      <c r="AA62" s="7">
        <f t="shared" si="51"/>
        <v>4269.7112941739524</v>
      </c>
      <c r="AB62" s="7">
        <f t="shared" si="52"/>
        <v>2740.6649403075958</v>
      </c>
      <c r="AC62" s="7">
        <f t="shared" si="17"/>
        <v>1013.5870281943049</v>
      </c>
      <c r="AD62" s="7">
        <f t="shared" si="18"/>
        <v>898.05597535182437</v>
      </c>
      <c r="AE62" s="7">
        <f t="shared" si="19"/>
        <v>746.79353406423297</v>
      </c>
      <c r="AF62" s="7">
        <f t="shared" si="20"/>
        <v>561.61854902899199</v>
      </c>
      <c r="AG62" s="7">
        <f t="shared" si="21"/>
        <v>332.58311753844947</v>
      </c>
      <c r="AH62" s="7">
        <f t="shared" si="22"/>
        <v>713.34798089969877</v>
      </c>
      <c r="AI62" s="7">
        <f t="shared" si="23"/>
        <v>576</v>
      </c>
      <c r="AJ62" s="7">
        <f t="shared" si="24"/>
        <v>360</v>
      </c>
      <c r="AK62" s="7">
        <f t="shared" si="25"/>
        <v>216</v>
      </c>
      <c r="AL62" s="7">
        <f t="shared" si="26"/>
        <v>144</v>
      </c>
      <c r="AM62" s="7">
        <f t="shared" si="27"/>
        <v>594.45665074974897</v>
      </c>
      <c r="AN62" s="7">
        <f t="shared" si="28"/>
        <v>480</v>
      </c>
      <c r="AO62" s="7">
        <f t="shared" si="29"/>
        <v>300</v>
      </c>
      <c r="AP62" s="7">
        <f t="shared" si="30"/>
        <v>180</v>
      </c>
      <c r="AQ62" s="7">
        <f t="shared" si="31"/>
        <v>120</v>
      </c>
      <c r="AR62" s="7">
        <f t="shared" si="32"/>
        <v>2280</v>
      </c>
      <c r="AS62" s="7">
        <f t="shared" si="33"/>
        <v>2030.6686816887575</v>
      </c>
      <c r="AT62" s="7">
        <f t="shared" si="34"/>
        <v>1784.6089635083185</v>
      </c>
      <c r="AU62" s="7">
        <f t="shared" si="35"/>
        <v>1286.4741961159682</v>
      </c>
      <c r="AV62" s="7">
        <f t="shared" si="36"/>
        <v>633.55498010253177</v>
      </c>
      <c r="AX62" s="7">
        <f t="shared" si="37"/>
        <v>17009.522960430957</v>
      </c>
      <c r="AY62" s="7">
        <f t="shared" si="38"/>
        <v>14997.240839290624</v>
      </c>
      <c r="AZ62" s="7">
        <f t="shared" si="39"/>
        <v>12376.668389068487</v>
      </c>
      <c r="BA62" s="7">
        <f t="shared" si="40"/>
        <v>9301.1540021095243</v>
      </c>
      <c r="BB62" s="7">
        <f t="shared" si="41"/>
        <v>5651.2020021331346</v>
      </c>
    </row>
    <row r="63" spans="2:54" x14ac:dyDescent="0.15">
      <c r="J63" s="24"/>
      <c r="R63" s="7">
        <v>56</v>
      </c>
      <c r="S63" s="7">
        <f t="shared" si="43"/>
        <v>5318.5995754399673</v>
      </c>
      <c r="T63" s="7">
        <f t="shared" si="44"/>
        <v>4699.462827060207</v>
      </c>
      <c r="U63" s="7">
        <f t="shared" si="45"/>
        <v>3941.1708824457437</v>
      </c>
      <c r="V63" s="7">
        <f t="shared" si="46"/>
        <v>2957.5744348370381</v>
      </c>
      <c r="W63" s="7">
        <f t="shared" si="47"/>
        <v>1769.484451556069</v>
      </c>
      <c r="X63" s="7">
        <f t="shared" si="48"/>
        <v>7864.4076433958789</v>
      </c>
      <c r="Y63" s="7">
        <f t="shared" si="49"/>
        <v>6988.7156464822719</v>
      </c>
      <c r="Z63" s="7">
        <f t="shared" si="50"/>
        <v>5869.9242527888027</v>
      </c>
      <c r="AA63" s="7">
        <f t="shared" si="51"/>
        <v>4480.2982699014901</v>
      </c>
      <c r="AB63" s="7">
        <f t="shared" si="52"/>
        <v>2889.1407525934487</v>
      </c>
      <c r="AC63" s="7">
        <f t="shared" si="17"/>
        <v>1075.612172693872</v>
      </c>
      <c r="AD63" s="7">
        <f t="shared" si="18"/>
        <v>953.98828423364887</v>
      </c>
      <c r="AE63" s="7">
        <f t="shared" si="19"/>
        <v>798.60059066511144</v>
      </c>
      <c r="AF63" s="7">
        <f t="shared" si="20"/>
        <v>596.7163783169151</v>
      </c>
      <c r="AG63" s="7">
        <f t="shared" si="21"/>
        <v>351.14259407418103</v>
      </c>
      <c r="AH63" s="7">
        <f t="shared" si="22"/>
        <v>792</v>
      </c>
      <c r="AI63" s="7">
        <f t="shared" si="23"/>
        <v>584.61469394468168</v>
      </c>
      <c r="AJ63" s="7">
        <f t="shared" si="24"/>
        <v>464.97727583664073</v>
      </c>
      <c r="AK63" s="7">
        <f t="shared" si="25"/>
        <v>264.08948097044708</v>
      </c>
      <c r="AL63" s="7">
        <f t="shared" si="26"/>
        <v>145.37111288901724</v>
      </c>
      <c r="AM63" s="7">
        <f t="shared" si="27"/>
        <v>660</v>
      </c>
      <c r="AN63" s="7">
        <f t="shared" si="28"/>
        <v>487.17891162056799</v>
      </c>
      <c r="AO63" s="7">
        <f t="shared" si="29"/>
        <v>387.48106319720057</v>
      </c>
      <c r="AP63" s="7">
        <f t="shared" si="30"/>
        <v>220.07456747537256</v>
      </c>
      <c r="AQ63" s="7">
        <f t="shared" si="31"/>
        <v>121.14259407418105</v>
      </c>
      <c r="AR63" s="7">
        <f t="shared" si="32"/>
        <v>2402.9384289305854</v>
      </c>
      <c r="AS63" s="7">
        <f t="shared" si="33"/>
        <v>2280</v>
      </c>
      <c r="AT63" s="7">
        <f t="shared" si="34"/>
        <v>1800</v>
      </c>
      <c r="AU63" s="7">
        <f t="shared" si="35"/>
        <v>1320</v>
      </c>
      <c r="AV63" s="7">
        <f t="shared" si="36"/>
        <v>680</v>
      </c>
      <c r="AX63" s="7">
        <f t="shared" si="37"/>
        <v>18113.557820460304</v>
      </c>
      <c r="AY63" s="7">
        <f t="shared" si="38"/>
        <v>15993.960363341377</v>
      </c>
      <c r="AZ63" s="7">
        <f t="shared" si="39"/>
        <v>13262.154064933502</v>
      </c>
      <c r="BA63" s="7">
        <f t="shared" si="40"/>
        <v>9838.7531315012639</v>
      </c>
      <c r="BB63" s="7">
        <f t="shared" si="41"/>
        <v>5956.2815051868965</v>
      </c>
    </row>
    <row r="64" spans="2:54" x14ac:dyDescent="0.15">
      <c r="J64" s="24"/>
      <c r="R64" s="7">
        <v>57</v>
      </c>
      <c r="S64" s="7">
        <f t="shared" si="43"/>
        <v>5694.0317554852891</v>
      </c>
      <c r="T64" s="7">
        <f t="shared" si="44"/>
        <v>4992.3060288308652</v>
      </c>
      <c r="U64" s="7">
        <f t="shared" si="45"/>
        <v>4195.3099960202271</v>
      </c>
      <c r="V64" s="7">
        <f t="shared" si="46"/>
        <v>3130.979538735322</v>
      </c>
      <c r="W64" s="7">
        <f t="shared" si="47"/>
        <v>1869.5782522567065</v>
      </c>
      <c r="X64" s="7">
        <f t="shared" si="48"/>
        <v>8324.1205169207606</v>
      </c>
      <c r="Y64" s="7">
        <f t="shared" si="49"/>
        <v>7420.7793867996379</v>
      </c>
      <c r="Z64" s="7">
        <f t="shared" si="50"/>
        <v>6244.8836006855818</v>
      </c>
      <c r="AA64" s="7">
        <f t="shared" si="51"/>
        <v>4694.8200479199859</v>
      </c>
      <c r="AB64" s="7">
        <f t="shared" si="52"/>
        <v>3055.9637537611775</v>
      </c>
      <c r="AC64" s="7">
        <f t="shared" si="17"/>
        <v>1139.4611829056614</v>
      </c>
      <c r="AD64" s="7">
        <f t="shared" si="18"/>
        <v>1013.9971370555052</v>
      </c>
      <c r="AE64" s="7">
        <f t="shared" si="19"/>
        <v>850.67827787299734</v>
      </c>
      <c r="AF64" s="7">
        <f t="shared" si="20"/>
        <v>632.47000798666443</v>
      </c>
      <c r="AG64" s="7">
        <f t="shared" si="21"/>
        <v>371.99546922014713</v>
      </c>
      <c r="AH64" s="7">
        <f t="shared" si="22"/>
        <v>792</v>
      </c>
      <c r="AI64" s="7">
        <f t="shared" si="23"/>
        <v>714.23381603989117</v>
      </c>
      <c r="AJ64" s="7">
        <f t="shared" si="24"/>
        <v>576</v>
      </c>
      <c r="AK64" s="7">
        <f t="shared" si="25"/>
        <v>328.44601437599579</v>
      </c>
      <c r="AL64" s="7">
        <f t="shared" si="26"/>
        <v>170.39456306417659</v>
      </c>
      <c r="AM64" s="7">
        <f t="shared" si="27"/>
        <v>660</v>
      </c>
      <c r="AN64" s="7">
        <f t="shared" si="28"/>
        <v>595.19484669990936</v>
      </c>
      <c r="AO64" s="7">
        <f t="shared" si="29"/>
        <v>480</v>
      </c>
      <c r="AP64" s="7">
        <f t="shared" si="30"/>
        <v>273.70501197999653</v>
      </c>
      <c r="AQ64" s="7">
        <f t="shared" si="31"/>
        <v>141.99546922014716</v>
      </c>
      <c r="AR64" s="7">
        <f t="shared" si="32"/>
        <v>2709.4136779471746</v>
      </c>
      <c r="AS64" s="7">
        <f t="shared" si="33"/>
        <v>2280</v>
      </c>
      <c r="AT64" s="7">
        <f t="shared" si="34"/>
        <v>1803.2557337903872</v>
      </c>
      <c r="AU64" s="7">
        <f t="shared" si="35"/>
        <v>1320</v>
      </c>
      <c r="AV64" s="7">
        <f t="shared" si="36"/>
        <v>680</v>
      </c>
      <c r="AX64" s="7">
        <f t="shared" si="37"/>
        <v>19319.027133258882</v>
      </c>
      <c r="AY64" s="7">
        <f t="shared" si="38"/>
        <v>17016.511215425809</v>
      </c>
      <c r="AZ64" s="7">
        <f t="shared" si="39"/>
        <v>14150.127608369194</v>
      </c>
      <c r="BA64" s="7">
        <f t="shared" si="40"/>
        <v>10380.420620997966</v>
      </c>
      <c r="BB64" s="7">
        <f t="shared" si="41"/>
        <v>6289.927507522355</v>
      </c>
    </row>
    <row r="65" spans="1:54" x14ac:dyDescent="0.15">
      <c r="R65" s="7">
        <v>58</v>
      </c>
      <c r="S65" s="7">
        <f t="shared" si="43"/>
        <v>6087.4257141126127</v>
      </c>
      <c r="T65" s="7">
        <f t="shared" si="44"/>
        <v>5316.8000398454842</v>
      </c>
      <c r="U65" s="7">
        <f t="shared" si="45"/>
        <v>4468.1788560040432</v>
      </c>
      <c r="V65" s="7">
        <f t="shared" si="46"/>
        <v>3337.2745307907799</v>
      </c>
      <c r="W65" s="7">
        <f t="shared" si="47"/>
        <v>1969.6720529573438</v>
      </c>
      <c r="X65" s="7">
        <f t="shared" si="48"/>
        <v>8805.8274050358523</v>
      </c>
      <c r="Y65" s="7">
        <f t="shared" si="49"/>
        <v>7862.2041304230424</v>
      </c>
      <c r="Z65" s="7">
        <f t="shared" si="50"/>
        <v>6647.4770006617027</v>
      </c>
      <c r="AA65" s="7">
        <f t="shared" si="51"/>
        <v>4978.9296355929546</v>
      </c>
      <c r="AB65" s="7">
        <f t="shared" si="52"/>
        <v>3222.7867549289062</v>
      </c>
      <c r="AC65" s="7">
        <f t="shared" si="17"/>
        <v>1206.3649173660906</v>
      </c>
      <c r="AD65" s="7">
        <f t="shared" si="18"/>
        <v>1075.3061292254224</v>
      </c>
      <c r="AE65" s="7">
        <f t="shared" si="19"/>
        <v>906.59402786968099</v>
      </c>
      <c r="AF65" s="7">
        <f t="shared" si="20"/>
        <v>674.8513382767992</v>
      </c>
      <c r="AG65" s="7">
        <f t="shared" si="21"/>
        <v>392.84834436611328</v>
      </c>
      <c r="AH65" s="7">
        <f t="shared" si="22"/>
        <v>913.74822151075568</v>
      </c>
      <c r="AI65" s="7">
        <f t="shared" si="23"/>
        <v>792</v>
      </c>
      <c r="AJ65" s="7">
        <f t="shared" si="24"/>
        <v>576</v>
      </c>
      <c r="AK65" s="7">
        <f t="shared" si="25"/>
        <v>360</v>
      </c>
      <c r="AL65" s="7">
        <f t="shared" si="26"/>
        <v>195.41801323933595</v>
      </c>
      <c r="AM65" s="7">
        <f t="shared" si="27"/>
        <v>761.45685125896307</v>
      </c>
      <c r="AN65" s="7">
        <f t="shared" si="28"/>
        <v>660</v>
      </c>
      <c r="AO65" s="7">
        <f t="shared" si="29"/>
        <v>480</v>
      </c>
      <c r="AP65" s="7">
        <f t="shared" si="30"/>
        <v>300</v>
      </c>
      <c r="AQ65" s="7">
        <f t="shared" si="31"/>
        <v>162.84834436611331</v>
      </c>
      <c r="AR65" s="7">
        <f t="shared" si="32"/>
        <v>2760</v>
      </c>
      <c r="AS65" s="7">
        <f t="shared" si="33"/>
        <v>2401.4694202820278</v>
      </c>
      <c r="AT65" s="7">
        <f t="shared" si="34"/>
        <v>2071.6513337744682</v>
      </c>
      <c r="AU65" s="7">
        <f t="shared" si="35"/>
        <v>1439.286423728636</v>
      </c>
      <c r="AV65" s="7">
        <f t="shared" si="36"/>
        <v>680</v>
      </c>
      <c r="AX65" s="7">
        <f t="shared" si="37"/>
        <v>20534.823109284276</v>
      </c>
      <c r="AY65" s="7">
        <f t="shared" si="38"/>
        <v>18107.779719775976</v>
      </c>
      <c r="AZ65" s="7">
        <f t="shared" si="39"/>
        <v>15149.901218309897</v>
      </c>
      <c r="BA65" s="7">
        <f t="shared" si="40"/>
        <v>11090.341928389169</v>
      </c>
      <c r="BB65" s="7">
        <f t="shared" si="41"/>
        <v>6623.5735098578125</v>
      </c>
    </row>
    <row r="66" spans="1:54" x14ac:dyDescent="0.15">
      <c r="A66" s="7"/>
      <c r="B66" s="7"/>
      <c r="C66" s="7"/>
      <c r="D66" s="24"/>
      <c r="R66" s="7">
        <v>59</v>
      </c>
      <c r="S66" s="7">
        <f t="shared" si="43"/>
        <v>6490.5412862434932</v>
      </c>
      <c r="T66" s="7">
        <f t="shared" si="44"/>
        <v>5688.7621933159671</v>
      </c>
      <c r="U66" s="7">
        <f t="shared" si="45"/>
        <v>4745.0471102857919</v>
      </c>
      <c r="V66" s="7">
        <f t="shared" si="46"/>
        <v>3575.2075244123985</v>
      </c>
      <c r="W66" s="7">
        <f t="shared" si="47"/>
        <v>2079.4959782377837</v>
      </c>
      <c r="X66" s="7">
        <f t="shared" si="48"/>
        <v>9299.4383096859092</v>
      </c>
      <c r="Y66" s="7">
        <f t="shared" si="49"/>
        <v>8317.6679918154714</v>
      </c>
      <c r="Z66" s="7">
        <f t="shared" si="50"/>
        <v>7055.9711463232989</v>
      </c>
      <c r="AA66" s="7">
        <f t="shared" si="51"/>
        <v>5329.9783147068174</v>
      </c>
      <c r="AB66" s="7">
        <f t="shared" si="52"/>
        <v>3394.0156431807632</v>
      </c>
      <c r="AC66" s="7">
        <f t="shared" si="17"/>
        <v>1274.9219874563764</v>
      </c>
      <c r="AD66" s="7">
        <f t="shared" si="18"/>
        <v>1138.5649988632599</v>
      </c>
      <c r="AE66" s="7">
        <f t="shared" si="19"/>
        <v>963.32932587823598</v>
      </c>
      <c r="AF66" s="7">
        <f t="shared" si="20"/>
        <v>723.60809926483569</v>
      </c>
      <c r="AG66" s="7">
        <f t="shared" si="21"/>
        <v>415.66927386346049</v>
      </c>
      <c r="AH66" s="7">
        <f t="shared" si="22"/>
        <v>1008</v>
      </c>
      <c r="AI66" s="7">
        <f t="shared" si="23"/>
        <v>792</v>
      </c>
      <c r="AJ66" s="7">
        <f t="shared" si="24"/>
        <v>604.7913438969897</v>
      </c>
      <c r="AK66" s="7">
        <f t="shared" si="25"/>
        <v>360</v>
      </c>
      <c r="AL66" s="7">
        <f t="shared" si="26"/>
        <v>216</v>
      </c>
      <c r="AM66" s="7">
        <f t="shared" si="27"/>
        <v>840</v>
      </c>
      <c r="AN66" s="7">
        <f t="shared" si="28"/>
        <v>660</v>
      </c>
      <c r="AO66" s="7">
        <f t="shared" si="29"/>
        <v>503.99278658082477</v>
      </c>
      <c r="AP66" s="7">
        <f t="shared" si="30"/>
        <v>300</v>
      </c>
      <c r="AQ66" s="7">
        <f t="shared" si="31"/>
        <v>180</v>
      </c>
      <c r="AR66" s="7">
        <f t="shared" si="32"/>
        <v>2879.625539790607</v>
      </c>
      <c r="AS66" s="7">
        <f t="shared" si="33"/>
        <v>2705.1119945436467</v>
      </c>
      <c r="AT66" s="7">
        <f t="shared" si="34"/>
        <v>2280</v>
      </c>
      <c r="AU66" s="7">
        <f t="shared" si="35"/>
        <v>1673.3188764712115</v>
      </c>
      <c r="AV66" s="7">
        <f t="shared" si="36"/>
        <v>702.67709545384218</v>
      </c>
      <c r="AX66" s="7">
        <f t="shared" si="37"/>
        <v>21792.527123176384</v>
      </c>
      <c r="AY66" s="7">
        <f t="shared" si="38"/>
        <v>19302.107178538343</v>
      </c>
      <c r="AZ66" s="7">
        <f t="shared" si="39"/>
        <v>16153.131712965142</v>
      </c>
      <c r="BA66" s="7">
        <f t="shared" si="40"/>
        <v>11962.112814855263</v>
      </c>
      <c r="BB66" s="7">
        <f t="shared" si="41"/>
        <v>6987.8579907358499</v>
      </c>
    </row>
    <row r="67" spans="1:54" x14ac:dyDescent="0.15">
      <c r="A67" s="7"/>
      <c r="B67" s="7"/>
      <c r="C67" s="7"/>
      <c r="D67" s="24"/>
      <c r="R67" s="7">
        <v>60</v>
      </c>
      <c r="S67" s="7">
        <f t="shared" si="43"/>
        <v>6904.936023140549</v>
      </c>
      <c r="T67" s="7">
        <f t="shared" si="44"/>
        <v>6078.0795973226714</v>
      </c>
      <c r="U67" s="7">
        <f t="shared" si="45"/>
        <v>5035.7923174030493</v>
      </c>
      <c r="V67" s="7">
        <f t="shared" si="46"/>
        <v>3823.8508824950954</v>
      </c>
      <c r="W67" s="7">
        <f t="shared" si="47"/>
        <v>2234.4098382067573</v>
      </c>
      <c r="X67" s="7">
        <f t="shared" si="48"/>
        <v>9806.8604364986313</v>
      </c>
      <c r="Y67" s="7">
        <f t="shared" si="49"/>
        <v>8794.383180395107</v>
      </c>
      <c r="Z67" s="7">
        <f t="shared" si="50"/>
        <v>7484.9394846930227</v>
      </c>
      <c r="AA67" s="7">
        <f t="shared" si="51"/>
        <v>5696.8291708944034</v>
      </c>
      <c r="AB67" s="7">
        <f t="shared" si="52"/>
        <v>3585.6616555135142</v>
      </c>
      <c r="AC67" s="7">
        <f t="shared" si="17"/>
        <v>1345.3972828470321</v>
      </c>
      <c r="AD67" s="7">
        <f t="shared" si="18"/>
        <v>1204.7754417215428</v>
      </c>
      <c r="AE67" s="7">
        <f t="shared" si="19"/>
        <v>1022.9082617629199</v>
      </c>
      <c r="AF67" s="7">
        <f t="shared" si="20"/>
        <v>774.55960706866711</v>
      </c>
      <c r="AG67" s="7">
        <f t="shared" si="21"/>
        <v>447.610275918919</v>
      </c>
      <c r="AH67" s="7">
        <f t="shared" si="22"/>
        <v>1008</v>
      </c>
      <c r="AI67" s="7">
        <f t="shared" si="23"/>
        <v>910.31495411853246</v>
      </c>
      <c r="AJ67" s="7">
        <f t="shared" si="24"/>
        <v>733.4818454079068</v>
      </c>
      <c r="AK67" s="7">
        <f t="shared" si="25"/>
        <v>413.04875126832087</v>
      </c>
      <c r="AL67" s="7">
        <f t="shared" si="26"/>
        <v>216</v>
      </c>
      <c r="AM67" s="7">
        <f t="shared" si="27"/>
        <v>840</v>
      </c>
      <c r="AN67" s="7">
        <f t="shared" si="28"/>
        <v>758.59579509877699</v>
      </c>
      <c r="AO67" s="7">
        <f t="shared" si="29"/>
        <v>611.23487117325567</v>
      </c>
      <c r="AP67" s="7">
        <f t="shared" si="30"/>
        <v>344.20729272360074</v>
      </c>
      <c r="AQ67" s="7">
        <f t="shared" si="31"/>
        <v>180</v>
      </c>
      <c r="AR67" s="7">
        <f t="shared" si="32"/>
        <v>3217.9069576657539</v>
      </c>
      <c r="AS67" s="7">
        <f t="shared" si="33"/>
        <v>2760</v>
      </c>
      <c r="AT67" s="7">
        <f t="shared" si="34"/>
        <v>2280</v>
      </c>
      <c r="AU67" s="7">
        <f t="shared" si="35"/>
        <v>1800</v>
      </c>
      <c r="AV67" s="7">
        <f t="shared" si="36"/>
        <v>830.441103675676</v>
      </c>
      <c r="AX67" s="7">
        <f t="shared" si="37"/>
        <v>23123.100700151965</v>
      </c>
      <c r="AY67" s="7">
        <f t="shared" si="38"/>
        <v>20506.148968656631</v>
      </c>
      <c r="AZ67" s="7">
        <f t="shared" si="39"/>
        <v>17168.356780440154</v>
      </c>
      <c r="BA67" s="7">
        <f t="shared" si="40"/>
        <v>12852.495704450088</v>
      </c>
      <c r="BB67" s="7">
        <f t="shared" si="41"/>
        <v>7494.1228733148673</v>
      </c>
    </row>
    <row r="68" spans="1:54" x14ac:dyDescent="0.15">
      <c r="A68" s="7"/>
      <c r="B68" s="38" t="s">
        <v>85</v>
      </c>
      <c r="C68" s="38"/>
      <c r="D68" s="24"/>
      <c r="R68" s="7">
        <v>61</v>
      </c>
      <c r="S68" s="7">
        <f t="shared" si="43"/>
        <v>7341.4599599106095</v>
      </c>
      <c r="T68" s="7">
        <f t="shared" si="44"/>
        <v>6477.7775782858653</v>
      </c>
      <c r="U68" s="7">
        <f t="shared" si="45"/>
        <v>5372.7622245520479</v>
      </c>
      <c r="V68" s="7">
        <f t="shared" si="46"/>
        <v>4085.1331246351124</v>
      </c>
      <c r="W68" s="7">
        <f t="shared" si="47"/>
        <v>2389.3236981757309</v>
      </c>
      <c r="X68" s="7">
        <f t="shared" si="48"/>
        <v>10341.379542747685</v>
      </c>
      <c r="Y68" s="7">
        <f t="shared" si="49"/>
        <v>9283.8092795337125</v>
      </c>
      <c r="Z68" s="7">
        <f t="shared" si="50"/>
        <v>7930.7292545535274</v>
      </c>
      <c r="AA68" s="7">
        <f t="shared" si="51"/>
        <v>6082.3275609370512</v>
      </c>
      <c r="AB68" s="7">
        <f t="shared" si="52"/>
        <v>3777.3076678462648</v>
      </c>
      <c r="AC68" s="7">
        <f t="shared" si="17"/>
        <v>1419.6360476038451</v>
      </c>
      <c r="AD68" s="7">
        <f t="shared" si="18"/>
        <v>1272.7512888241267</v>
      </c>
      <c r="AE68" s="7">
        <f t="shared" si="19"/>
        <v>1084.8235075768789</v>
      </c>
      <c r="AF68" s="7">
        <f t="shared" si="20"/>
        <v>828.10105013014595</v>
      </c>
      <c r="AG68" s="7">
        <f t="shared" si="21"/>
        <v>479.55127797437746</v>
      </c>
      <c r="AH68" s="7">
        <f t="shared" si="22"/>
        <v>1258.6897713738426</v>
      </c>
      <c r="AI68" s="7">
        <f t="shared" si="23"/>
        <v>1008</v>
      </c>
      <c r="AJ68" s="7">
        <f t="shared" si="24"/>
        <v>792</v>
      </c>
      <c r="AK68" s="7">
        <f t="shared" si="25"/>
        <v>528.69826828111536</v>
      </c>
      <c r="AL68" s="7">
        <f t="shared" si="26"/>
        <v>216</v>
      </c>
      <c r="AM68" s="7">
        <f t="shared" si="27"/>
        <v>1048.9081428115355</v>
      </c>
      <c r="AN68" s="7">
        <f t="shared" si="28"/>
        <v>840</v>
      </c>
      <c r="AO68" s="7">
        <f t="shared" si="29"/>
        <v>660</v>
      </c>
      <c r="AP68" s="7">
        <f t="shared" si="30"/>
        <v>440.58189023426274</v>
      </c>
      <c r="AQ68" s="7">
        <f t="shared" si="31"/>
        <v>180</v>
      </c>
      <c r="AR68" s="7">
        <f t="shared" si="32"/>
        <v>3240</v>
      </c>
      <c r="AS68" s="7">
        <f t="shared" si="33"/>
        <v>2869.2061863558083</v>
      </c>
      <c r="AT68" s="7">
        <f t="shared" si="34"/>
        <v>2447.1528363690186</v>
      </c>
      <c r="AU68" s="7">
        <f t="shared" si="35"/>
        <v>1800</v>
      </c>
      <c r="AV68" s="7">
        <f t="shared" si="36"/>
        <v>958.20511189750994</v>
      </c>
      <c r="AX68" s="7">
        <f t="shared" si="37"/>
        <v>24650.07346444752</v>
      </c>
      <c r="AY68" s="7">
        <f t="shared" si="38"/>
        <v>21751.544332999511</v>
      </c>
      <c r="AZ68" s="7">
        <f t="shared" si="39"/>
        <v>18287.467823051473</v>
      </c>
      <c r="BA68" s="7">
        <f t="shared" si="40"/>
        <v>13764.841894217689</v>
      </c>
      <c r="BB68" s="7">
        <f t="shared" si="41"/>
        <v>8000.387755893883</v>
      </c>
    </row>
    <row r="69" spans="1:54" x14ac:dyDescent="0.15">
      <c r="A69" s="7"/>
      <c r="B69" s="24" t="s">
        <v>88</v>
      </c>
      <c r="C69" s="7" t="s">
        <v>90</v>
      </c>
      <c r="D69" s="7" t="s">
        <v>264</v>
      </c>
      <c r="E69" s="7" t="s">
        <v>276</v>
      </c>
      <c r="F69" s="24" t="s">
        <v>277</v>
      </c>
      <c r="G69" s="24" t="s">
        <v>278</v>
      </c>
      <c r="H69" s="24" t="s">
        <v>87</v>
      </c>
      <c r="R69" s="7">
        <v>62</v>
      </c>
      <c r="S69" s="7">
        <f t="shared" si="43"/>
        <v>7789.9393512605129</v>
      </c>
      <c r="T69" s="7">
        <f t="shared" si="44"/>
        <v>6891.1682792881393</v>
      </c>
      <c r="U69" s="7">
        <f t="shared" si="45"/>
        <v>5748.2798540048152</v>
      </c>
      <c r="V69" s="7">
        <f t="shared" si="46"/>
        <v>4358.7311664600638</v>
      </c>
      <c r="W69" s="7">
        <f t="shared" si="47"/>
        <v>2554.4114540219766</v>
      </c>
      <c r="X69" s="7">
        <f t="shared" si="48"/>
        <v>10890.537981135321</v>
      </c>
      <c r="Y69" s="7">
        <f t="shared" si="49"/>
        <v>9790.0019746385387</v>
      </c>
      <c r="Z69" s="7">
        <f t="shared" si="50"/>
        <v>8390.5467600058964</v>
      </c>
      <c r="AA69" s="7">
        <f t="shared" si="51"/>
        <v>6485.9968029738648</v>
      </c>
      <c r="AB69" s="7">
        <f t="shared" si="52"/>
        <v>3981.5399431199712</v>
      </c>
      <c r="AC69" s="7">
        <f t="shared" si="17"/>
        <v>1495.9080529354615</v>
      </c>
      <c r="AD69" s="7">
        <f t="shared" si="18"/>
        <v>1343.0558298109081</v>
      </c>
      <c r="AE69" s="7">
        <f t="shared" si="19"/>
        <v>1148.687050000819</v>
      </c>
      <c r="AF69" s="7">
        <f t="shared" si="20"/>
        <v>884.16622263525892</v>
      </c>
      <c r="AG69" s="7">
        <f t="shared" si="21"/>
        <v>513.58999051999513</v>
      </c>
      <c r="AH69" s="7">
        <f t="shared" si="22"/>
        <v>1533.2689905676611</v>
      </c>
      <c r="AI69" s="7">
        <f t="shared" si="23"/>
        <v>1008</v>
      </c>
      <c r="AJ69" s="7">
        <f t="shared" si="24"/>
        <v>792</v>
      </c>
      <c r="AK69" s="7">
        <f t="shared" si="25"/>
        <v>576</v>
      </c>
      <c r="AL69" s="7">
        <f t="shared" si="26"/>
        <v>216</v>
      </c>
      <c r="AM69" s="7">
        <f t="shared" si="27"/>
        <v>1277.7241588063841</v>
      </c>
      <c r="AN69" s="7">
        <f t="shared" si="28"/>
        <v>840</v>
      </c>
      <c r="AO69" s="7">
        <f t="shared" si="29"/>
        <v>660</v>
      </c>
      <c r="AP69" s="7">
        <f t="shared" si="30"/>
        <v>480</v>
      </c>
      <c r="AQ69" s="7">
        <f t="shared" si="31"/>
        <v>180</v>
      </c>
      <c r="AR69" s="7">
        <f t="shared" si="32"/>
        <v>3240</v>
      </c>
      <c r="AS69" s="7">
        <f t="shared" si="33"/>
        <v>3206.6679830923586</v>
      </c>
      <c r="AT69" s="7">
        <f t="shared" si="34"/>
        <v>2753.6978400039311</v>
      </c>
      <c r="AU69" s="7">
        <f t="shared" si="35"/>
        <v>1963.9978686492432</v>
      </c>
      <c r="AV69" s="7">
        <f t="shared" si="36"/>
        <v>1094.3599620799807</v>
      </c>
      <c r="AX69" s="7">
        <f t="shared" si="37"/>
        <v>26227.378534705342</v>
      </c>
      <c r="AY69" s="7">
        <f t="shared" si="38"/>
        <v>23078.894066829947</v>
      </c>
      <c r="AZ69" s="7">
        <f t="shared" si="39"/>
        <v>19493.21150401546</v>
      </c>
      <c r="BA69" s="7">
        <f t="shared" si="40"/>
        <v>14748.89206071843</v>
      </c>
      <c r="BB69" s="7">
        <f t="shared" si="41"/>
        <v>8539.9013497419237</v>
      </c>
    </row>
    <row r="70" spans="1:54" x14ac:dyDescent="0.15">
      <c r="A70" s="7"/>
      <c r="B70" s="7">
        <f>SUM(H$39:H39)</f>
        <v>66</v>
      </c>
      <c r="C70" s="7">
        <f>SUM(I$39:I39)</f>
        <v>1</v>
      </c>
      <c r="D70" s="7">
        <f>SUM(J$39:J39)</f>
        <v>100</v>
      </c>
      <c r="E70" s="7">
        <f>SUM(M$39:M39)*2</f>
        <v>0</v>
      </c>
      <c r="F70" s="24">
        <f>SUM(M$39:M39)</f>
        <v>0</v>
      </c>
      <c r="G70" s="24">
        <f>SUM(O$39:O39)</f>
        <v>5</v>
      </c>
      <c r="H70" s="24">
        <f t="shared" ref="H70:H93" si="53">(H39+240*I39+J39/10+M39*(36*2+60)+O39*8)/(E9-E8)</f>
        <v>712</v>
      </c>
      <c r="R70" s="7">
        <v>63</v>
      </c>
      <c r="S70" s="7">
        <f t="shared" si="43"/>
        <v>8251.2198885495945</v>
      </c>
      <c r="T70" s="7">
        <f t="shared" si="44"/>
        <v>7329.4590690554187</v>
      </c>
      <c r="U70" s="7">
        <f t="shared" si="45"/>
        <v>6146.7356069828938</v>
      </c>
      <c r="V70" s="7">
        <f t="shared" si="46"/>
        <v>4640.8526542181226</v>
      </c>
      <c r="W70" s="7">
        <f t="shared" si="47"/>
        <v>2724.4453677347528</v>
      </c>
      <c r="X70" s="7">
        <f t="shared" si="48"/>
        <v>11455.371292101545</v>
      </c>
      <c r="Y70" s="7">
        <f t="shared" si="49"/>
        <v>10326.684574353574</v>
      </c>
      <c r="Z70" s="7">
        <f t="shared" si="50"/>
        <v>8878.4517636525234</v>
      </c>
      <c r="AA70" s="7">
        <f t="shared" si="51"/>
        <v>6902.2416209775583</v>
      </c>
      <c r="AB70" s="7">
        <f t="shared" si="52"/>
        <v>4191.8911765790763</v>
      </c>
      <c r="AC70" s="7">
        <f t="shared" si="17"/>
        <v>1574.3571239029923</v>
      </c>
      <c r="AD70" s="7">
        <f t="shared" si="18"/>
        <v>1417.5950797713299</v>
      </c>
      <c r="AE70" s="7">
        <f t="shared" si="19"/>
        <v>1216.4516338406281</v>
      </c>
      <c r="AF70" s="7">
        <f t="shared" si="20"/>
        <v>941.97800291354974</v>
      </c>
      <c r="AG70" s="7">
        <f t="shared" si="21"/>
        <v>548.64852942984601</v>
      </c>
      <c r="AH70" s="7">
        <f t="shared" si="22"/>
        <v>1815.6856460507724</v>
      </c>
      <c r="AI70" s="7">
        <f t="shared" si="23"/>
        <v>1251.3422871767871</v>
      </c>
      <c r="AJ70" s="7">
        <f t="shared" si="24"/>
        <v>935.53552909575683</v>
      </c>
      <c r="AK70" s="7">
        <f t="shared" si="25"/>
        <v>576</v>
      </c>
      <c r="AL70" s="7">
        <f t="shared" si="26"/>
        <v>216</v>
      </c>
      <c r="AM70" s="7">
        <f t="shared" si="27"/>
        <v>1513.071371708977</v>
      </c>
      <c r="AN70" s="7">
        <f t="shared" si="28"/>
        <v>1042.7852393139892</v>
      </c>
      <c r="AO70" s="7">
        <f t="shared" si="29"/>
        <v>779.61294091313073</v>
      </c>
      <c r="AP70" s="7">
        <f t="shared" si="30"/>
        <v>480</v>
      </c>
      <c r="AQ70" s="7">
        <f t="shared" si="31"/>
        <v>180</v>
      </c>
      <c r="AR70" s="7">
        <f t="shared" si="32"/>
        <v>3240</v>
      </c>
      <c r="AS70" s="7">
        <f t="shared" si="33"/>
        <v>3240</v>
      </c>
      <c r="AT70" s="7">
        <f t="shared" si="34"/>
        <v>2760</v>
      </c>
      <c r="AU70" s="7">
        <f t="shared" si="35"/>
        <v>2241.4944139850386</v>
      </c>
      <c r="AV70" s="7">
        <f t="shared" si="36"/>
        <v>1234.5941177193838</v>
      </c>
      <c r="AX70" s="7">
        <f t="shared" si="37"/>
        <v>27849.705322313883</v>
      </c>
      <c r="AY70" s="7">
        <f t="shared" si="38"/>
        <v>24607.866249671097</v>
      </c>
      <c r="AZ70" s="7">
        <f t="shared" si="39"/>
        <v>20716.787474484932</v>
      </c>
      <c r="BA70" s="7">
        <f t="shared" si="40"/>
        <v>15782.566692094268</v>
      </c>
      <c r="BB70" s="7">
        <f t="shared" si="41"/>
        <v>9095.579191463059</v>
      </c>
    </row>
    <row r="71" spans="1:54" x14ac:dyDescent="0.15">
      <c r="A71" s="7"/>
      <c r="B71" s="7">
        <f>SUM(H$39:H40)</f>
        <v>192</v>
      </c>
      <c r="C71" s="7">
        <f>SUM(I$39:I40)</f>
        <v>2</v>
      </c>
      <c r="D71" s="7">
        <f>SUM(J$39:J40)</f>
        <v>300</v>
      </c>
      <c r="E71" s="7">
        <f>SUM(M$39:M40)*2</f>
        <v>0</v>
      </c>
      <c r="F71" s="24">
        <f>SUM(M$39:M40)</f>
        <v>0</v>
      </c>
      <c r="G71" s="24">
        <f>SUM(O$39:O40)</f>
        <v>10</v>
      </c>
      <c r="H71" s="24">
        <f t="shared" si="53"/>
        <v>852</v>
      </c>
      <c r="R71" s="7">
        <v>64</v>
      </c>
      <c r="S71" s="7">
        <f t="shared" si="43"/>
        <v>8696</v>
      </c>
      <c r="T71" s="7">
        <f t="shared" si="44"/>
        <v>7778.517060576396</v>
      </c>
      <c r="U71" s="7">
        <f t="shared" si="45"/>
        <v>6557.6074089343874</v>
      </c>
      <c r="V71" s="7">
        <f t="shared" si="46"/>
        <v>4937.2265778520396</v>
      </c>
      <c r="W71" s="7">
        <f t="shared" si="47"/>
        <v>2895.3175913858208</v>
      </c>
      <c r="X71" s="7">
        <f t="shared" si="48"/>
        <v>12000</v>
      </c>
      <c r="Y71" s="7">
        <f t="shared" si="49"/>
        <v>10876.551502746608</v>
      </c>
      <c r="Z71" s="7">
        <f t="shared" si="50"/>
        <v>9381.5600925727194</v>
      </c>
      <c r="AA71" s="7">
        <f t="shared" si="51"/>
        <v>7339.5146230603859</v>
      </c>
      <c r="AB71" s="7">
        <f t="shared" si="52"/>
        <v>4403.2794944979232</v>
      </c>
      <c r="AC71" s="7">
        <f t="shared" si="17"/>
        <v>1650</v>
      </c>
      <c r="AD71" s="7">
        <f t="shared" si="18"/>
        <v>1493.9654864925844</v>
      </c>
      <c r="AE71" s="7">
        <f t="shared" si="19"/>
        <v>1286.3277906351</v>
      </c>
      <c r="AF71" s="7">
        <f t="shared" si="20"/>
        <v>1002.7103643139424</v>
      </c>
      <c r="AG71" s="7">
        <f t="shared" si="21"/>
        <v>583.87991574965383</v>
      </c>
      <c r="AH71" s="7">
        <f t="shared" si="22"/>
        <v>2088</v>
      </c>
      <c r="AI71" s="7">
        <f t="shared" si="23"/>
        <v>1526.2757513733038</v>
      </c>
      <c r="AJ71" s="7">
        <f t="shared" si="24"/>
        <v>1008</v>
      </c>
      <c r="AK71" s="7">
        <f t="shared" si="25"/>
        <v>689.85438691811578</v>
      </c>
      <c r="AL71" s="7">
        <f t="shared" si="26"/>
        <v>240.98384834937679</v>
      </c>
      <c r="AM71" s="7">
        <f t="shared" si="27"/>
        <v>1740</v>
      </c>
      <c r="AN71" s="7">
        <f t="shared" si="28"/>
        <v>1271.8964594777533</v>
      </c>
      <c r="AO71" s="7">
        <f t="shared" si="29"/>
        <v>840</v>
      </c>
      <c r="AP71" s="7">
        <f t="shared" si="30"/>
        <v>574.87865576509648</v>
      </c>
      <c r="AQ71" s="7">
        <f t="shared" si="31"/>
        <v>200.81987362448064</v>
      </c>
      <c r="AR71" s="7">
        <f t="shared" si="32"/>
        <v>3240</v>
      </c>
      <c r="AS71" s="7">
        <f t="shared" si="33"/>
        <v>3240</v>
      </c>
      <c r="AT71" s="7">
        <f t="shared" si="34"/>
        <v>2934.3733950484793</v>
      </c>
      <c r="AU71" s="7">
        <f t="shared" si="35"/>
        <v>2280</v>
      </c>
      <c r="AV71" s="7">
        <f t="shared" si="36"/>
        <v>1320</v>
      </c>
      <c r="AX71" s="7">
        <f t="shared" si="37"/>
        <v>29414</v>
      </c>
      <c r="AY71" s="7">
        <f t="shared" si="38"/>
        <v>26187.206260666644</v>
      </c>
      <c r="AZ71" s="7">
        <f t="shared" si="39"/>
        <v>22007.868687190687</v>
      </c>
      <c r="BA71" s="7">
        <f t="shared" si="40"/>
        <v>16824.184607909578</v>
      </c>
      <c r="BB71" s="7">
        <f t="shared" si="41"/>
        <v>9644.2807236072567</v>
      </c>
    </row>
    <row r="72" spans="1:54" x14ac:dyDescent="0.15">
      <c r="A72" s="7"/>
      <c r="B72" s="7">
        <f>SUM(H$39:H41)</f>
        <v>318</v>
      </c>
      <c r="C72" s="7">
        <f>SUM(I$39:I41)</f>
        <v>3</v>
      </c>
      <c r="D72" s="7">
        <f>SUM(J$39:J41)</f>
        <v>500</v>
      </c>
      <c r="E72" s="7">
        <f>SUM(M$39:M41)*2</f>
        <v>0</v>
      </c>
      <c r="F72" s="24">
        <f>SUM(M$39:M41)</f>
        <v>0</v>
      </c>
      <c r="G72" s="24">
        <f>SUM(O$39:O41)</f>
        <v>15</v>
      </c>
      <c r="H72" s="24">
        <f t="shared" si="53"/>
        <v>852</v>
      </c>
      <c r="R72" s="7">
        <v>65</v>
      </c>
      <c r="S72" s="7">
        <f t="shared" ref="S72:S107" si="54">求节点(C$39:C$62,$B$70:$B$93,$R72)</f>
        <v>8696</v>
      </c>
      <c r="T72" s="7">
        <f t="shared" ref="T72:T107" si="55">求节点(D$39:D$62,$B$70:$B$93,$R72)</f>
        <v>8239.8858602678993</v>
      </c>
      <c r="U72" s="7">
        <f t="shared" ref="U72:U107" si="56">求节点(E$39:E$62,$B$70:$B$93,$R72)</f>
        <v>6981.8208004166072</v>
      </c>
      <c r="V72" s="7">
        <f t="shared" ref="V72:V107" si="57">求节点(F$39:F$62,$B$70:$B$93,$R72)</f>
        <v>5249.3925677131765</v>
      </c>
      <c r="W72" s="7">
        <f t="shared" ref="W72:W107" si="58">求节点(G$39:G$62,$B$70:$B$93,$R72)</f>
        <v>3067.4956486062938</v>
      </c>
      <c r="X72" s="7">
        <f t="shared" ref="X72:X107" si="59">求节点(C$39:C$62,$C$70:$C$93,$R72)*240</f>
        <v>12000</v>
      </c>
      <c r="Y72" s="7">
        <f t="shared" ref="Y72:Y107" si="60">求节点(D$39:D$62,$C$70:$C$93,$R72)*240</f>
        <v>11441.492890123958</v>
      </c>
      <c r="Z72" s="7">
        <f t="shared" ref="Z72:Z107" si="61">求节点(E$39:E$62,$C$70:$C$93,$R72)*240</f>
        <v>9901.0050617346224</v>
      </c>
      <c r="AA72" s="7">
        <f t="shared" ref="AA72:AA107" si="62">求节点(F$39:F$62,$C$70:$C$93,$R72)*240</f>
        <v>7779.6643686283787</v>
      </c>
      <c r="AB72" s="7">
        <f t="shared" ref="AB72:AB107" si="63">求节点(G$39:G$62,$C$70:$C$93,$R72)*240</f>
        <v>4616.2832766263427</v>
      </c>
      <c r="AC72" s="7">
        <f t="shared" si="17"/>
        <v>1650</v>
      </c>
      <c r="AD72" s="7">
        <f t="shared" si="18"/>
        <v>1572.4295680727719</v>
      </c>
      <c r="AE72" s="7">
        <f t="shared" si="19"/>
        <v>1358.4729252409197</v>
      </c>
      <c r="AF72" s="7">
        <f t="shared" si="20"/>
        <v>1063.8422734206083</v>
      </c>
      <c r="AG72" s="7">
        <f t="shared" si="21"/>
        <v>619.38054610439053</v>
      </c>
      <c r="AH72" s="7">
        <f t="shared" si="22"/>
        <v>2088</v>
      </c>
      <c r="AI72" s="7">
        <f t="shared" si="23"/>
        <v>1808.7464450619791</v>
      </c>
      <c r="AJ72" s="7">
        <f t="shared" si="24"/>
        <v>1038.5025308673107</v>
      </c>
      <c r="AK72" s="7">
        <f t="shared" si="25"/>
        <v>792</v>
      </c>
      <c r="AL72" s="7">
        <f t="shared" si="26"/>
        <v>304.88498298790284</v>
      </c>
      <c r="AM72" s="7">
        <f t="shared" si="27"/>
        <v>1740</v>
      </c>
      <c r="AN72" s="7">
        <f t="shared" si="28"/>
        <v>1507.2887042183158</v>
      </c>
      <c r="AO72" s="7">
        <f t="shared" si="29"/>
        <v>865.41877572275894</v>
      </c>
      <c r="AP72" s="7">
        <f t="shared" si="30"/>
        <v>660</v>
      </c>
      <c r="AQ72" s="7">
        <f t="shared" si="31"/>
        <v>254.07081915658569</v>
      </c>
      <c r="AR72" s="7">
        <f t="shared" si="32"/>
        <v>3240</v>
      </c>
      <c r="AS72" s="7">
        <f t="shared" si="33"/>
        <v>3240</v>
      </c>
      <c r="AT72" s="7">
        <f t="shared" si="34"/>
        <v>3240</v>
      </c>
      <c r="AU72" s="7">
        <f t="shared" si="35"/>
        <v>2346.4429124189196</v>
      </c>
      <c r="AV72" s="7">
        <f t="shared" si="36"/>
        <v>1320</v>
      </c>
      <c r="AX72" s="7">
        <f t="shared" si="37"/>
        <v>29414</v>
      </c>
      <c r="AY72" s="7">
        <f t="shared" si="38"/>
        <v>27809.84346774493</v>
      </c>
      <c r="AZ72" s="7">
        <f t="shared" si="39"/>
        <v>23385.220093982218</v>
      </c>
      <c r="BA72" s="7">
        <f t="shared" si="40"/>
        <v>17891.342122181086</v>
      </c>
      <c r="BB72" s="7">
        <f t="shared" si="41"/>
        <v>10182.115273481517</v>
      </c>
    </row>
    <row r="73" spans="1:54" x14ac:dyDescent="0.15">
      <c r="A73" s="7"/>
      <c r="B73" s="7">
        <f>SUM(H$39:H42)</f>
        <v>444</v>
      </c>
      <c r="C73" s="7">
        <f>SUM(I$39:I42)</f>
        <v>4</v>
      </c>
      <c r="D73" s="7">
        <f>SUM(J$39:J42)</f>
        <v>700</v>
      </c>
      <c r="E73" s="7">
        <f>SUM(M$39:M42)*2</f>
        <v>2</v>
      </c>
      <c r="F73" s="24">
        <f>SUM(M$39:M42)</f>
        <v>1</v>
      </c>
      <c r="G73" s="24">
        <f>SUM(O$39:O42)</f>
        <v>15</v>
      </c>
      <c r="H73" s="24">
        <f t="shared" si="53"/>
        <v>863.33333333333326</v>
      </c>
      <c r="R73" s="7">
        <v>66</v>
      </c>
      <c r="S73" s="7">
        <f t="shared" si="54"/>
        <v>8696</v>
      </c>
      <c r="T73" s="7">
        <f t="shared" si="55"/>
        <v>8696</v>
      </c>
      <c r="U73" s="7">
        <f t="shared" si="56"/>
        <v>7419.0022369519711</v>
      </c>
      <c r="V73" s="7">
        <f t="shared" si="57"/>
        <v>5607.4290564566427</v>
      </c>
      <c r="W73" s="7">
        <f t="shared" si="58"/>
        <v>3247.8713372944112</v>
      </c>
      <c r="X73" s="7">
        <f t="shared" si="59"/>
        <v>12000</v>
      </c>
      <c r="Y73" s="7">
        <f t="shared" si="60"/>
        <v>12000</v>
      </c>
      <c r="Z73" s="7">
        <f t="shared" si="61"/>
        <v>10436.329269737109</v>
      </c>
      <c r="AA73" s="7">
        <f t="shared" si="62"/>
        <v>8218.0763956611954</v>
      </c>
      <c r="AB73" s="7">
        <f t="shared" si="63"/>
        <v>4847.0232845327373</v>
      </c>
      <c r="AC73" s="7">
        <f t="shared" ref="AC73:AC107" si="64">求节点(C$39:C$62,$D$70:$D$93,$R73)/10</f>
        <v>1650</v>
      </c>
      <c r="AD73" s="7">
        <f t="shared" ref="AD73:AD107" si="65">求节点(D$39:D$62,$D$70:$D$93,$R73)/10</f>
        <v>1650</v>
      </c>
      <c r="AE73" s="7">
        <f t="shared" ref="AE73:AE107" si="66">求节点(E$39:E$62,$D$70:$D$93,$R73)/10</f>
        <v>1432.8235096857093</v>
      </c>
      <c r="AF73" s="7">
        <f t="shared" ref="AF73:AF107" si="67">求节点(F$39:F$62,$D$70:$D$93,$R73)/10</f>
        <v>1124.7328327307216</v>
      </c>
      <c r="AG73" s="7">
        <f t="shared" ref="AG73:AG107" si="68">求节点(G$39:G$62,$D$70:$D$93,$R73)/10</f>
        <v>656.53101174065796</v>
      </c>
      <c r="AH73" s="7">
        <f t="shared" ref="AH73:AH107" si="69">求节点(C$39:C$62,$E$70:$E$93,$R73)*36</f>
        <v>2088</v>
      </c>
      <c r="AI73" s="7">
        <f t="shared" ref="AI73:AI107" si="70">求节点(D$39:D$62,$E$70:$E$93,$R73)*36</f>
        <v>2088</v>
      </c>
      <c r="AJ73" s="7">
        <f t="shared" ref="AJ73:AJ107" si="71">求节点(E$39:E$62,$E$70:$E$93,$R73)*36</f>
        <v>1306.1646348685538</v>
      </c>
      <c r="AK73" s="7">
        <f t="shared" ref="AK73:AK107" si="72">求节点(F$39:F$62,$E$70:$E$93,$R73)*36</f>
        <v>792</v>
      </c>
      <c r="AL73" s="7">
        <f t="shared" ref="AL73:AL107" si="73">求节点(G$39:G$62,$E$70:$E$93,$R73)*36</f>
        <v>360</v>
      </c>
      <c r="AM73" s="7">
        <f t="shared" ref="AM73:AM107" si="74">求节点(C$39:C$62,$F$70:$F$93,$R73)*60</f>
        <v>1740</v>
      </c>
      <c r="AN73" s="7">
        <f t="shared" ref="AN73:AN107" si="75">求节点(D$39:D$62,$F$70:$F$93,$R73)*60</f>
        <v>1740</v>
      </c>
      <c r="AO73" s="7">
        <f t="shared" ref="AO73:AO107" si="76">求节点(E$39:E$62,$F$70:$F$93,$R73)*60</f>
        <v>1088.4705290571283</v>
      </c>
      <c r="AP73" s="7">
        <f t="shared" ref="AP73:AP107" si="77">求节点(F$39:F$62,$F$70:$F$93,$R73)*60</f>
        <v>660</v>
      </c>
      <c r="AQ73" s="7">
        <f t="shared" ref="AQ73:AQ107" si="78">求节点(G$39:G$62,$F$70:$F$93,$R73)*60</f>
        <v>300</v>
      </c>
      <c r="AR73" s="7">
        <f t="shared" ref="AR73:AR107" si="79">求节点(C$39:C$62,$G$70:$G$93,$R73)*8</f>
        <v>3240</v>
      </c>
      <c r="AS73" s="7">
        <f t="shared" ref="AS73:AS107" si="80">求节点(D$39:D$62,$G$70:$G$93,$R73)*8</f>
        <v>3240</v>
      </c>
      <c r="AT73" s="7">
        <f t="shared" ref="AT73:AT107" si="81">求节点(E$39:E$62,$G$70:$G$93,$R73)*8</f>
        <v>3240</v>
      </c>
      <c r="AU73" s="7">
        <f t="shared" ref="AU73:AU107" si="82">求节点(F$39:F$62,$G$70:$G$93,$R73)*8</f>
        <v>2638.7175971074635</v>
      </c>
      <c r="AV73" s="7">
        <f t="shared" ref="AV73:AV107" si="83">求节点(G$39:G$62,$G$70:$G$93,$R73)*8</f>
        <v>1351.3488563551584</v>
      </c>
      <c r="AX73" s="7">
        <f t="shared" ref="AX73:AX107" si="84">S73+X73+AC73+AH73+AM73+AR73</f>
        <v>29414</v>
      </c>
      <c r="AY73" s="7">
        <f t="shared" ref="AY73:AY107" si="85">T73+Y73+AD73+AI73+AN73+AS73</f>
        <v>29414</v>
      </c>
      <c r="AZ73" s="7">
        <f t="shared" ref="AZ73:AZ107" si="86">U73+Z73+AE73+AJ73+AO73+AT73</f>
        <v>24922.790180300472</v>
      </c>
      <c r="BA73" s="7">
        <f t="shared" ref="BA73:BA107" si="87">V73+AA73+AF73+AK73+AP73+AU73</f>
        <v>19040.955881956026</v>
      </c>
      <c r="BB73" s="7">
        <f t="shared" ref="BB73:BB107" si="88">W73+AB73+AG73+AL73+AQ73+AV73</f>
        <v>10762.774489922966</v>
      </c>
    </row>
    <row r="74" spans="1:54" x14ac:dyDescent="0.15">
      <c r="A74" s="7"/>
      <c r="B74" s="7">
        <f>SUM(H$39:H43)</f>
        <v>630</v>
      </c>
      <c r="C74" s="7">
        <f>SUM(I$39:I43)</f>
        <v>5</v>
      </c>
      <c r="D74" s="7">
        <f>SUM(J$39:J43)</f>
        <v>1100</v>
      </c>
      <c r="E74" s="7">
        <f>SUM(M$39:M43)*2</f>
        <v>2</v>
      </c>
      <c r="F74" s="24">
        <f>SUM(M$39:M43)</f>
        <v>1</v>
      </c>
      <c r="G74" s="24">
        <f>SUM(O$39:O43)</f>
        <v>25</v>
      </c>
      <c r="H74" s="24">
        <f t="shared" si="53"/>
        <v>455.00000000000011</v>
      </c>
      <c r="R74" s="7">
        <v>67</v>
      </c>
      <c r="S74" s="7">
        <f t="shared" si="54"/>
        <v>8696</v>
      </c>
      <c r="T74" s="7">
        <f t="shared" si="55"/>
        <v>8696</v>
      </c>
      <c r="U74" s="7">
        <f t="shared" si="56"/>
        <v>7853.6200957900692</v>
      </c>
      <c r="V74" s="7">
        <f t="shared" si="57"/>
        <v>5977.7280039672278</v>
      </c>
      <c r="W74" s="7">
        <f t="shared" si="58"/>
        <v>3479.670489337841</v>
      </c>
      <c r="X74" s="7">
        <f t="shared" si="59"/>
        <v>12000</v>
      </c>
      <c r="Y74" s="7">
        <f t="shared" si="60"/>
        <v>12000</v>
      </c>
      <c r="Z74" s="7">
        <f t="shared" si="61"/>
        <v>10968.514403008247</v>
      </c>
      <c r="AA74" s="7">
        <f t="shared" si="62"/>
        <v>8671.5036783272171</v>
      </c>
      <c r="AB74" s="7">
        <f t="shared" si="63"/>
        <v>5189.0220334492733</v>
      </c>
      <c r="AC74" s="7">
        <f t="shared" si="64"/>
        <v>1650</v>
      </c>
      <c r="AD74" s="7">
        <f t="shared" si="65"/>
        <v>1650</v>
      </c>
      <c r="AE74" s="7">
        <f t="shared" si="66"/>
        <v>1506.7381115289234</v>
      </c>
      <c r="AF74" s="7">
        <f t="shared" si="67"/>
        <v>1187.7088442121135</v>
      </c>
      <c r="AG74" s="7">
        <f t="shared" si="68"/>
        <v>704.03083797906572</v>
      </c>
      <c r="AH74" s="7">
        <f t="shared" si="69"/>
        <v>2088</v>
      </c>
      <c r="AI74" s="7">
        <f t="shared" si="70"/>
        <v>2088</v>
      </c>
      <c r="AJ74" s="7">
        <f t="shared" si="71"/>
        <v>1572.2572015041237</v>
      </c>
      <c r="AK74" s="7">
        <f t="shared" si="72"/>
        <v>873.45110349816514</v>
      </c>
      <c r="AL74" s="7">
        <f t="shared" si="73"/>
        <v>360</v>
      </c>
      <c r="AM74" s="7">
        <f t="shared" si="74"/>
        <v>1740</v>
      </c>
      <c r="AN74" s="7">
        <f t="shared" si="75"/>
        <v>1740</v>
      </c>
      <c r="AO74" s="7">
        <f t="shared" si="76"/>
        <v>1310.2143345867698</v>
      </c>
      <c r="AP74" s="7">
        <f t="shared" si="77"/>
        <v>727.87591958180428</v>
      </c>
      <c r="AQ74" s="7">
        <f t="shared" si="78"/>
        <v>300</v>
      </c>
      <c r="AR74" s="7">
        <f t="shared" si="79"/>
        <v>3240</v>
      </c>
      <c r="AS74" s="7">
        <f t="shared" si="80"/>
        <v>3240</v>
      </c>
      <c r="AT74" s="7">
        <f t="shared" si="81"/>
        <v>3240</v>
      </c>
      <c r="AU74" s="7">
        <f t="shared" si="82"/>
        <v>2760</v>
      </c>
      <c r="AV74" s="7">
        <f t="shared" si="83"/>
        <v>1579.3480222995154</v>
      </c>
      <c r="AX74" s="7">
        <f t="shared" si="84"/>
        <v>29414</v>
      </c>
      <c r="AY74" s="7">
        <f t="shared" si="85"/>
        <v>29414</v>
      </c>
      <c r="AZ74" s="7">
        <f t="shared" si="86"/>
        <v>26451.344146418134</v>
      </c>
      <c r="BA74" s="7">
        <f t="shared" si="87"/>
        <v>20198.26754958653</v>
      </c>
      <c r="BB74" s="7">
        <f t="shared" si="88"/>
        <v>11612.071383065695</v>
      </c>
    </row>
    <row r="75" spans="1:54" x14ac:dyDescent="0.15">
      <c r="A75" s="7"/>
      <c r="B75" s="7">
        <f>SUM(H$39:H44)</f>
        <v>816</v>
      </c>
      <c r="C75" s="7">
        <f>SUM(I$39:I44)</f>
        <v>6</v>
      </c>
      <c r="D75" s="7">
        <f>SUM(J$39:J44)</f>
        <v>1500</v>
      </c>
      <c r="E75" s="7">
        <f>SUM(M$39:M44)*2</f>
        <v>2</v>
      </c>
      <c r="F75" s="24">
        <f>SUM(M$39:M44)</f>
        <v>1</v>
      </c>
      <c r="G75" s="24">
        <f>SUM(O$39:O44)</f>
        <v>35</v>
      </c>
      <c r="H75" s="24">
        <f t="shared" si="53"/>
        <v>364</v>
      </c>
      <c r="R75" s="7">
        <v>68</v>
      </c>
      <c r="S75" s="7">
        <f t="shared" si="54"/>
        <v>8696</v>
      </c>
      <c r="T75" s="7">
        <f t="shared" si="55"/>
        <v>8696</v>
      </c>
      <c r="U75" s="7">
        <f t="shared" si="56"/>
        <v>8299.116903469403</v>
      </c>
      <c r="V75" s="7">
        <f t="shared" si="57"/>
        <v>6357.7522981721386</v>
      </c>
      <c r="W75" s="7">
        <f t="shared" si="58"/>
        <v>3712.0811691796953</v>
      </c>
      <c r="X75" s="7">
        <f t="shared" si="59"/>
        <v>12000</v>
      </c>
      <c r="Y75" s="7">
        <f t="shared" si="60"/>
        <v>12000</v>
      </c>
      <c r="Z75" s="7">
        <f t="shared" si="61"/>
        <v>11514.0206981258</v>
      </c>
      <c r="AA75" s="7">
        <f t="shared" si="62"/>
        <v>9136.8395487822108</v>
      </c>
      <c r="AB75" s="7">
        <f t="shared" si="63"/>
        <v>5531.9230364946325</v>
      </c>
      <c r="AC75" s="7">
        <f t="shared" si="64"/>
        <v>1650</v>
      </c>
      <c r="AD75" s="7">
        <f t="shared" si="65"/>
        <v>1650</v>
      </c>
      <c r="AE75" s="7">
        <f t="shared" si="66"/>
        <v>1582.5028747396943</v>
      </c>
      <c r="AF75" s="7">
        <f t="shared" si="67"/>
        <v>1252.3388262197514</v>
      </c>
      <c r="AG75" s="7">
        <f t="shared" si="68"/>
        <v>751.6559772909211</v>
      </c>
      <c r="AH75" s="7">
        <f t="shared" si="69"/>
        <v>2088</v>
      </c>
      <c r="AI75" s="7">
        <f t="shared" si="70"/>
        <v>2088</v>
      </c>
      <c r="AJ75" s="7">
        <f t="shared" si="71"/>
        <v>1845.0103490628999</v>
      </c>
      <c r="AK75" s="7">
        <f t="shared" si="72"/>
        <v>1008</v>
      </c>
      <c r="AL75" s="7">
        <f t="shared" si="73"/>
        <v>363.5769109483897</v>
      </c>
      <c r="AM75" s="7">
        <f t="shared" si="74"/>
        <v>1740</v>
      </c>
      <c r="AN75" s="7">
        <f t="shared" si="75"/>
        <v>1740</v>
      </c>
      <c r="AO75" s="7">
        <f t="shared" si="76"/>
        <v>1537.5086242190832</v>
      </c>
      <c r="AP75" s="7">
        <f t="shared" si="77"/>
        <v>840</v>
      </c>
      <c r="AQ75" s="7">
        <f t="shared" si="78"/>
        <v>302.98075912365806</v>
      </c>
      <c r="AR75" s="7">
        <f t="shared" si="79"/>
        <v>3240</v>
      </c>
      <c r="AS75" s="7">
        <f t="shared" si="80"/>
        <v>3240</v>
      </c>
      <c r="AT75" s="7">
        <f t="shared" si="81"/>
        <v>3240</v>
      </c>
      <c r="AU75" s="7">
        <f t="shared" si="82"/>
        <v>2771.2263658548068</v>
      </c>
      <c r="AV75" s="7">
        <f t="shared" si="83"/>
        <v>1800</v>
      </c>
      <c r="AX75" s="7">
        <f t="shared" si="84"/>
        <v>29414</v>
      </c>
      <c r="AY75" s="7">
        <f t="shared" si="85"/>
        <v>29414</v>
      </c>
      <c r="AZ75" s="7">
        <f t="shared" si="86"/>
        <v>28018.159449616884</v>
      </c>
      <c r="BA75" s="7">
        <f t="shared" si="87"/>
        <v>21366.157039028909</v>
      </c>
      <c r="BB75" s="7">
        <f t="shared" si="88"/>
        <v>12462.217853037297</v>
      </c>
    </row>
    <row r="76" spans="1:54" x14ac:dyDescent="0.15">
      <c r="A76" s="7"/>
      <c r="B76" s="7">
        <f>SUM(H$39:H45)</f>
        <v>1002</v>
      </c>
      <c r="C76" s="7">
        <f>SUM(I$39:I45)</f>
        <v>7</v>
      </c>
      <c r="D76" s="7">
        <f>SUM(J$39:J45)</f>
        <v>1900</v>
      </c>
      <c r="E76" s="7">
        <f>SUM(M$39:M45)*2</f>
        <v>2</v>
      </c>
      <c r="F76" s="24">
        <f>SUM(M$39:M45)</f>
        <v>1</v>
      </c>
      <c r="G76" s="24">
        <f>SUM(O$39:O45)</f>
        <v>45</v>
      </c>
      <c r="H76" s="24">
        <f t="shared" si="53"/>
        <v>303.33333333333337</v>
      </c>
      <c r="R76" s="7">
        <v>69</v>
      </c>
      <c r="S76" s="7">
        <f t="shared" si="54"/>
        <v>8696</v>
      </c>
      <c r="T76" s="7">
        <f t="shared" si="55"/>
        <v>8696</v>
      </c>
      <c r="U76" s="7">
        <f t="shared" si="56"/>
        <v>8696</v>
      </c>
      <c r="V76" s="7">
        <f t="shared" si="57"/>
        <v>6767.3603051422278</v>
      </c>
      <c r="W76" s="7">
        <f t="shared" si="58"/>
        <v>3962.8573534379889</v>
      </c>
      <c r="X76" s="7">
        <f t="shared" si="59"/>
        <v>12000</v>
      </c>
      <c r="Y76" s="7">
        <f t="shared" si="60"/>
        <v>12000</v>
      </c>
      <c r="Z76" s="7">
        <f t="shared" si="61"/>
        <v>12000</v>
      </c>
      <c r="AA76" s="7">
        <f t="shared" si="62"/>
        <v>9638.4003736435443</v>
      </c>
      <c r="AB76" s="7">
        <f t="shared" si="63"/>
        <v>5901.9206854003114</v>
      </c>
      <c r="AC76" s="7">
        <f t="shared" si="64"/>
        <v>1650</v>
      </c>
      <c r="AD76" s="7">
        <f t="shared" si="65"/>
        <v>1650</v>
      </c>
      <c r="AE76" s="7">
        <f t="shared" si="66"/>
        <v>1650</v>
      </c>
      <c r="AF76" s="7">
        <f t="shared" si="67"/>
        <v>1322.0000518949369</v>
      </c>
      <c r="AG76" s="7">
        <f t="shared" si="68"/>
        <v>803.04453963893218</v>
      </c>
      <c r="AH76" s="7">
        <f t="shared" si="69"/>
        <v>2088</v>
      </c>
      <c r="AI76" s="7">
        <f t="shared" si="70"/>
        <v>2088</v>
      </c>
      <c r="AJ76" s="7">
        <f t="shared" si="71"/>
        <v>2088</v>
      </c>
      <c r="AK76" s="7">
        <f t="shared" si="72"/>
        <v>1008</v>
      </c>
      <c r="AL76" s="7">
        <f t="shared" si="73"/>
        <v>474.57620562009345</v>
      </c>
      <c r="AM76" s="7">
        <f t="shared" si="74"/>
        <v>1740</v>
      </c>
      <c r="AN76" s="7">
        <f t="shared" si="75"/>
        <v>1740</v>
      </c>
      <c r="AO76" s="7">
        <f t="shared" si="76"/>
        <v>1740</v>
      </c>
      <c r="AP76" s="7">
        <f t="shared" si="77"/>
        <v>840</v>
      </c>
      <c r="AQ76" s="7">
        <f t="shared" si="78"/>
        <v>395.48017135007791</v>
      </c>
      <c r="AR76" s="7">
        <f t="shared" si="79"/>
        <v>3240</v>
      </c>
      <c r="AS76" s="7">
        <f t="shared" si="80"/>
        <v>3240</v>
      </c>
      <c r="AT76" s="7">
        <f t="shared" si="81"/>
        <v>3240</v>
      </c>
      <c r="AU76" s="7">
        <f t="shared" si="82"/>
        <v>3105.6002490956967</v>
      </c>
      <c r="AV76" s="7">
        <f t="shared" si="83"/>
        <v>1800</v>
      </c>
      <c r="AX76" s="7">
        <f t="shared" si="84"/>
        <v>29414</v>
      </c>
      <c r="AY76" s="7">
        <f t="shared" si="85"/>
        <v>29414</v>
      </c>
      <c r="AZ76" s="7">
        <f t="shared" si="86"/>
        <v>29414</v>
      </c>
      <c r="BA76" s="7">
        <f t="shared" si="87"/>
        <v>22681.360979776407</v>
      </c>
      <c r="BB76" s="7">
        <f t="shared" si="88"/>
        <v>13337.878955447402</v>
      </c>
    </row>
    <row r="77" spans="1:54" x14ac:dyDescent="0.15">
      <c r="A77" s="7"/>
      <c r="B77" s="7">
        <f>SUM(H$39:H46)</f>
        <v>1188</v>
      </c>
      <c r="C77" s="7">
        <f>SUM(I$39:I46)</f>
        <v>8</v>
      </c>
      <c r="D77" s="7">
        <f>SUM(J$39:J46)</f>
        <v>2300</v>
      </c>
      <c r="E77" s="7">
        <f>SUM(M$39:M46)*2</f>
        <v>4</v>
      </c>
      <c r="F77" s="24">
        <f>SUM(M$39:M46)</f>
        <v>2</v>
      </c>
      <c r="G77" s="24">
        <f>SUM(O$39:O46)</f>
        <v>45</v>
      </c>
      <c r="H77" s="24">
        <f t="shared" si="53"/>
        <v>284.76190476190482</v>
      </c>
      <c r="R77" s="7">
        <v>70</v>
      </c>
      <c r="S77" s="7">
        <f t="shared" si="54"/>
        <v>8696</v>
      </c>
      <c r="T77" s="7">
        <f t="shared" si="55"/>
        <v>8696</v>
      </c>
      <c r="U77" s="7">
        <f t="shared" si="56"/>
        <v>8696</v>
      </c>
      <c r="V77" s="7">
        <f t="shared" si="57"/>
        <v>7186.4647902625065</v>
      </c>
      <c r="W77" s="7">
        <f t="shared" si="58"/>
        <v>4215.4094379896333</v>
      </c>
      <c r="X77" s="7">
        <f t="shared" si="59"/>
        <v>12000</v>
      </c>
      <c r="Y77" s="7">
        <f t="shared" si="60"/>
        <v>12000</v>
      </c>
      <c r="Z77" s="7">
        <f t="shared" si="61"/>
        <v>12000</v>
      </c>
      <c r="AA77" s="7">
        <f t="shared" si="62"/>
        <v>10151.589539096947</v>
      </c>
      <c r="AB77" s="7">
        <f t="shared" si="63"/>
        <v>6274.5385150666725</v>
      </c>
      <c r="AC77" s="7">
        <f t="shared" si="64"/>
        <v>1650</v>
      </c>
      <c r="AD77" s="7">
        <f t="shared" si="65"/>
        <v>1650</v>
      </c>
      <c r="AE77" s="7">
        <f t="shared" si="66"/>
        <v>1650</v>
      </c>
      <c r="AF77" s="7">
        <f t="shared" si="67"/>
        <v>1393.2763248745759</v>
      </c>
      <c r="AG77" s="7">
        <f t="shared" si="68"/>
        <v>854.79701598148222</v>
      </c>
      <c r="AH77" s="7">
        <f t="shared" si="69"/>
        <v>2088</v>
      </c>
      <c r="AI77" s="7">
        <f t="shared" si="70"/>
        <v>2088</v>
      </c>
      <c r="AJ77" s="7">
        <f t="shared" si="71"/>
        <v>2088</v>
      </c>
      <c r="AK77" s="7">
        <f t="shared" si="72"/>
        <v>1163.7947695484736</v>
      </c>
      <c r="AL77" s="7">
        <f t="shared" si="73"/>
        <v>576</v>
      </c>
      <c r="AM77" s="7">
        <f t="shared" si="74"/>
        <v>1740</v>
      </c>
      <c r="AN77" s="7">
        <f t="shared" si="75"/>
        <v>1740</v>
      </c>
      <c r="AO77" s="7">
        <f t="shared" si="76"/>
        <v>1740</v>
      </c>
      <c r="AP77" s="7">
        <f t="shared" si="77"/>
        <v>969.82897462372796</v>
      </c>
      <c r="AQ77" s="7">
        <f t="shared" si="78"/>
        <v>480</v>
      </c>
      <c r="AR77" s="7">
        <f t="shared" si="79"/>
        <v>3240</v>
      </c>
      <c r="AS77" s="7">
        <f t="shared" si="80"/>
        <v>3240</v>
      </c>
      <c r="AT77" s="7">
        <f t="shared" si="81"/>
        <v>3240</v>
      </c>
      <c r="AU77" s="7">
        <f t="shared" si="82"/>
        <v>3240</v>
      </c>
      <c r="AV77" s="7">
        <f t="shared" si="83"/>
        <v>1823.0256767111148</v>
      </c>
      <c r="AX77" s="7">
        <f t="shared" si="84"/>
        <v>29414</v>
      </c>
      <c r="AY77" s="7">
        <f t="shared" si="85"/>
        <v>29414</v>
      </c>
      <c r="AZ77" s="7">
        <f t="shared" si="86"/>
        <v>29414</v>
      </c>
      <c r="BA77" s="7">
        <f t="shared" si="87"/>
        <v>24104.954398406229</v>
      </c>
      <c r="BB77" s="7">
        <f t="shared" si="88"/>
        <v>14223.770645748902</v>
      </c>
    </row>
    <row r="78" spans="1:54" x14ac:dyDescent="0.15">
      <c r="A78" s="7"/>
      <c r="B78" s="7">
        <f>SUM(H$39:H47)</f>
        <v>1476</v>
      </c>
      <c r="C78" s="7">
        <f>SUM(I$39:I47)</f>
        <v>10</v>
      </c>
      <c r="D78" s="7">
        <f>SUM(J$39:J47)</f>
        <v>2900</v>
      </c>
      <c r="E78" s="7">
        <f>SUM(M$39:M47)*2</f>
        <v>4</v>
      </c>
      <c r="F78" s="24">
        <f>SUM(M$39:M47)</f>
        <v>2</v>
      </c>
      <c r="G78" s="24">
        <f>SUM(O$39:O47)</f>
        <v>65</v>
      </c>
      <c r="H78" s="24">
        <f t="shared" si="53"/>
        <v>411.66666666666663</v>
      </c>
      <c r="R78" s="7">
        <v>71</v>
      </c>
      <c r="S78" s="7">
        <f t="shared" si="54"/>
        <v>8696</v>
      </c>
      <c r="T78" s="7">
        <f t="shared" si="55"/>
        <v>8696</v>
      </c>
      <c r="U78" s="7">
        <f t="shared" si="56"/>
        <v>8696</v>
      </c>
      <c r="V78" s="7">
        <f t="shared" si="57"/>
        <v>7615.5201528475136</v>
      </c>
      <c r="W78" s="7">
        <f t="shared" si="58"/>
        <v>4486.7718761210608</v>
      </c>
      <c r="X78" s="7">
        <f t="shared" si="59"/>
        <v>12000</v>
      </c>
      <c r="Y78" s="7">
        <f t="shared" si="60"/>
        <v>12000</v>
      </c>
      <c r="Z78" s="7">
        <f t="shared" si="61"/>
        <v>12000</v>
      </c>
      <c r="AA78" s="7">
        <f t="shared" si="62"/>
        <v>10676.963452466345</v>
      </c>
      <c r="AB78" s="7">
        <f t="shared" si="63"/>
        <v>6674.9093254245154</v>
      </c>
      <c r="AC78" s="7">
        <f t="shared" si="64"/>
        <v>1650</v>
      </c>
      <c r="AD78" s="7">
        <f t="shared" si="65"/>
        <v>1650</v>
      </c>
      <c r="AE78" s="7">
        <f t="shared" si="66"/>
        <v>1650</v>
      </c>
      <c r="AF78" s="7">
        <f t="shared" si="67"/>
        <v>1466.2449239536588</v>
      </c>
      <c r="AG78" s="7">
        <f t="shared" si="68"/>
        <v>910.40407297562706</v>
      </c>
      <c r="AH78" s="7">
        <f t="shared" si="69"/>
        <v>2088</v>
      </c>
      <c r="AI78" s="7">
        <f t="shared" si="70"/>
        <v>2088</v>
      </c>
      <c r="AJ78" s="7">
        <f t="shared" si="71"/>
        <v>2088</v>
      </c>
      <c r="AK78" s="7">
        <f t="shared" si="72"/>
        <v>1426.4817262331719</v>
      </c>
      <c r="AL78" s="7">
        <f t="shared" si="73"/>
        <v>576</v>
      </c>
      <c r="AM78" s="7">
        <f t="shared" si="74"/>
        <v>1740</v>
      </c>
      <c r="AN78" s="7">
        <f t="shared" si="75"/>
        <v>1740</v>
      </c>
      <c r="AO78" s="7">
        <f t="shared" si="76"/>
        <v>1740</v>
      </c>
      <c r="AP78" s="7">
        <f t="shared" si="77"/>
        <v>1188.7347718609765</v>
      </c>
      <c r="AQ78" s="7">
        <f t="shared" si="78"/>
        <v>480</v>
      </c>
      <c r="AR78" s="7">
        <f t="shared" si="79"/>
        <v>3240</v>
      </c>
      <c r="AS78" s="7">
        <f t="shared" si="80"/>
        <v>3240</v>
      </c>
      <c r="AT78" s="7">
        <f t="shared" si="81"/>
        <v>3240</v>
      </c>
      <c r="AU78" s="7">
        <f t="shared" si="82"/>
        <v>3240</v>
      </c>
      <c r="AV78" s="7">
        <f t="shared" si="83"/>
        <v>2089.9395502830102</v>
      </c>
      <c r="AX78" s="7">
        <f t="shared" si="84"/>
        <v>29414</v>
      </c>
      <c r="AY78" s="7">
        <f t="shared" si="85"/>
        <v>29414</v>
      </c>
      <c r="AZ78" s="7">
        <f t="shared" si="86"/>
        <v>29414</v>
      </c>
      <c r="BA78" s="7">
        <f t="shared" si="87"/>
        <v>25613.945027361664</v>
      </c>
      <c r="BB78" s="7">
        <f t="shared" si="88"/>
        <v>15218.024824804213</v>
      </c>
    </row>
    <row r="79" spans="1:54" x14ac:dyDescent="0.15">
      <c r="A79" s="7"/>
      <c r="B79" s="7">
        <f>SUM(H$39:H48)</f>
        <v>1764</v>
      </c>
      <c r="C79" s="7">
        <f>SUM(I$39:I48)</f>
        <v>12</v>
      </c>
      <c r="D79" s="7">
        <f>SUM(J$39:J48)</f>
        <v>3500</v>
      </c>
      <c r="E79" s="7">
        <f>SUM(M$39:M48)*2</f>
        <v>4</v>
      </c>
      <c r="F79" s="24">
        <f>SUM(M$39:M48)</f>
        <v>2</v>
      </c>
      <c r="G79" s="24">
        <f>SUM(O$39:O48)</f>
        <v>85</v>
      </c>
      <c r="H79" s="24">
        <f t="shared" si="53"/>
        <v>365.92592592592575</v>
      </c>
      <c r="R79" s="7">
        <v>72</v>
      </c>
      <c r="S79" s="7">
        <f t="shared" si="54"/>
        <v>8696</v>
      </c>
      <c r="T79" s="7">
        <f t="shared" si="55"/>
        <v>8696</v>
      </c>
      <c r="U79" s="7">
        <f t="shared" si="56"/>
        <v>8696</v>
      </c>
      <c r="V79" s="7">
        <f t="shared" si="57"/>
        <v>8057.5192339199257</v>
      </c>
      <c r="W79" s="7">
        <f t="shared" si="58"/>
        <v>4763.1619810876327</v>
      </c>
      <c r="X79" s="7">
        <f t="shared" si="59"/>
        <v>12000</v>
      </c>
      <c r="Y79" s="7">
        <f t="shared" si="60"/>
        <v>12000</v>
      </c>
      <c r="Z79" s="7">
        <f t="shared" si="61"/>
        <v>12000</v>
      </c>
      <c r="AA79" s="7">
        <f t="shared" si="62"/>
        <v>11218.186817044807</v>
      </c>
      <c r="AB79" s="7">
        <f t="shared" si="63"/>
        <v>7082.6980048833921</v>
      </c>
      <c r="AC79" s="7">
        <f t="shared" si="64"/>
        <v>1650</v>
      </c>
      <c r="AD79" s="7">
        <f t="shared" si="65"/>
        <v>1650</v>
      </c>
      <c r="AE79" s="7">
        <f t="shared" si="66"/>
        <v>1650</v>
      </c>
      <c r="AF79" s="7">
        <f t="shared" si="67"/>
        <v>1541.4148357006675</v>
      </c>
      <c r="AG79" s="7">
        <f t="shared" si="68"/>
        <v>967.0413895671378</v>
      </c>
      <c r="AH79" s="7">
        <f t="shared" si="69"/>
        <v>2088</v>
      </c>
      <c r="AI79" s="7">
        <f t="shared" si="70"/>
        <v>2088</v>
      </c>
      <c r="AJ79" s="7">
        <f t="shared" si="71"/>
        <v>2088</v>
      </c>
      <c r="AK79" s="7">
        <f t="shared" si="72"/>
        <v>1697.0934085224035</v>
      </c>
      <c r="AL79" s="7">
        <f t="shared" si="73"/>
        <v>612.80940146501769</v>
      </c>
      <c r="AM79" s="7">
        <f t="shared" si="74"/>
        <v>1740</v>
      </c>
      <c r="AN79" s="7">
        <f t="shared" si="75"/>
        <v>1740</v>
      </c>
      <c r="AO79" s="7">
        <f t="shared" si="76"/>
        <v>1740</v>
      </c>
      <c r="AP79" s="7">
        <f t="shared" si="77"/>
        <v>1414.2445071020029</v>
      </c>
      <c r="AQ79" s="7">
        <f t="shared" si="78"/>
        <v>510.67450122084807</v>
      </c>
      <c r="AR79" s="7">
        <f t="shared" si="79"/>
        <v>3240</v>
      </c>
      <c r="AS79" s="7">
        <f t="shared" si="80"/>
        <v>3240</v>
      </c>
      <c r="AT79" s="7">
        <f t="shared" si="81"/>
        <v>3240</v>
      </c>
      <c r="AU79" s="7">
        <f t="shared" si="82"/>
        <v>3240</v>
      </c>
      <c r="AV79" s="7">
        <f t="shared" si="83"/>
        <v>2280</v>
      </c>
      <c r="AX79" s="7">
        <f t="shared" si="84"/>
        <v>29414</v>
      </c>
      <c r="AY79" s="7">
        <f t="shared" si="85"/>
        <v>29414</v>
      </c>
      <c r="AZ79" s="7">
        <f t="shared" si="86"/>
        <v>29414</v>
      </c>
      <c r="BA79" s="7">
        <f t="shared" si="87"/>
        <v>27168.45880228981</v>
      </c>
      <c r="BB79" s="7">
        <f t="shared" si="88"/>
        <v>16216.385278224028</v>
      </c>
    </row>
    <row r="80" spans="1:54" x14ac:dyDescent="0.15">
      <c r="A80" s="7"/>
      <c r="B80" s="7">
        <f>SUM(H$39:H49)</f>
        <v>2052</v>
      </c>
      <c r="C80" s="7">
        <f>SUM(I$39:I49)</f>
        <v>14</v>
      </c>
      <c r="D80" s="7">
        <f>SUM(J$39:J49)</f>
        <v>4100</v>
      </c>
      <c r="E80" s="7">
        <f>SUM(M$39:M49)*2</f>
        <v>6</v>
      </c>
      <c r="F80" s="24">
        <f>SUM(M$39:M49)</f>
        <v>3</v>
      </c>
      <c r="G80" s="24">
        <f>SUM(O$39:O49)</f>
        <v>85</v>
      </c>
      <c r="H80" s="24">
        <f t="shared" si="53"/>
        <v>320</v>
      </c>
      <c r="R80" s="7">
        <v>73</v>
      </c>
      <c r="S80" s="7">
        <f t="shared" si="54"/>
        <v>8696</v>
      </c>
      <c r="T80" s="7">
        <f t="shared" si="55"/>
        <v>8696</v>
      </c>
      <c r="U80" s="7">
        <f t="shared" si="56"/>
        <v>8696</v>
      </c>
      <c r="V80" s="7">
        <f t="shared" si="57"/>
        <v>8525.2063880775022</v>
      </c>
      <c r="W80" s="7">
        <f t="shared" si="58"/>
        <v>5051.9856325611099</v>
      </c>
      <c r="X80" s="7">
        <f t="shared" si="59"/>
        <v>12000</v>
      </c>
      <c r="Y80" s="7">
        <f t="shared" si="60"/>
        <v>12000</v>
      </c>
      <c r="Z80" s="7">
        <f t="shared" si="61"/>
        <v>12000</v>
      </c>
      <c r="AA80" s="7">
        <f t="shared" si="62"/>
        <v>11790.864964992859</v>
      </c>
      <c r="AB80" s="7">
        <f t="shared" si="63"/>
        <v>7508.8312611557367</v>
      </c>
      <c r="AC80" s="7">
        <f t="shared" si="64"/>
        <v>1650</v>
      </c>
      <c r="AD80" s="7">
        <f t="shared" si="65"/>
        <v>1650</v>
      </c>
      <c r="AE80" s="7">
        <f t="shared" si="66"/>
        <v>1650</v>
      </c>
      <c r="AF80" s="7">
        <f t="shared" si="67"/>
        <v>1620.9534673601195</v>
      </c>
      <c r="AG80" s="7">
        <f t="shared" si="68"/>
        <v>1026.2265640494077</v>
      </c>
      <c r="AH80" s="7">
        <f t="shared" si="69"/>
        <v>2088</v>
      </c>
      <c r="AI80" s="7">
        <f t="shared" si="70"/>
        <v>2088</v>
      </c>
      <c r="AJ80" s="7">
        <f t="shared" si="71"/>
        <v>2088</v>
      </c>
      <c r="AK80" s="7">
        <f t="shared" si="72"/>
        <v>1983.4324824964299</v>
      </c>
      <c r="AL80" s="7">
        <f t="shared" si="73"/>
        <v>740.64937834672082</v>
      </c>
      <c r="AM80" s="7">
        <f t="shared" si="74"/>
        <v>1740</v>
      </c>
      <c r="AN80" s="7">
        <f t="shared" si="75"/>
        <v>1740</v>
      </c>
      <c r="AO80" s="7">
        <f t="shared" si="76"/>
        <v>1740</v>
      </c>
      <c r="AP80" s="7">
        <f t="shared" si="77"/>
        <v>1652.8604020803582</v>
      </c>
      <c r="AQ80" s="7">
        <f t="shared" si="78"/>
        <v>617.20781528893406</v>
      </c>
      <c r="AR80" s="7">
        <f t="shared" si="79"/>
        <v>3240</v>
      </c>
      <c r="AS80" s="7">
        <f t="shared" si="80"/>
        <v>3240</v>
      </c>
      <c r="AT80" s="7">
        <f t="shared" si="81"/>
        <v>3240</v>
      </c>
      <c r="AU80" s="7">
        <f t="shared" si="82"/>
        <v>3240</v>
      </c>
      <c r="AV80" s="7">
        <f t="shared" si="83"/>
        <v>2280</v>
      </c>
      <c r="AX80" s="7">
        <f t="shared" si="84"/>
        <v>29414</v>
      </c>
      <c r="AY80" s="7">
        <f t="shared" si="85"/>
        <v>29414</v>
      </c>
      <c r="AZ80" s="7">
        <f t="shared" si="86"/>
        <v>29414</v>
      </c>
      <c r="BA80" s="7">
        <f t="shared" si="87"/>
        <v>28813.31770500727</v>
      </c>
      <c r="BB80" s="7">
        <f t="shared" si="88"/>
        <v>17224.900651401909</v>
      </c>
    </row>
    <row r="81" spans="1:54" x14ac:dyDescent="0.15">
      <c r="A81" s="7"/>
      <c r="B81" s="7">
        <f>SUM(H$39:H50)</f>
        <v>2440</v>
      </c>
      <c r="C81" s="7">
        <f>SUM(I$39:I50)</f>
        <v>16</v>
      </c>
      <c r="D81" s="7">
        <f>SUM(J$39:J50)</f>
        <v>4900</v>
      </c>
      <c r="E81" s="7">
        <f>SUM(M$39:M50)*2</f>
        <v>6</v>
      </c>
      <c r="F81" s="24">
        <f>SUM(M$39:M50)</f>
        <v>3</v>
      </c>
      <c r="G81" s="24">
        <f>SUM(O$39:O50)</f>
        <v>125</v>
      </c>
      <c r="H81" s="24">
        <f t="shared" si="53"/>
        <v>384.24242424242414</v>
      </c>
      <c r="R81" s="7">
        <v>74</v>
      </c>
      <c r="S81" s="7">
        <f t="shared" si="54"/>
        <v>8696</v>
      </c>
      <c r="T81" s="7">
        <f t="shared" si="55"/>
        <v>8696</v>
      </c>
      <c r="U81" s="7">
        <f t="shared" si="56"/>
        <v>8696</v>
      </c>
      <c r="V81" s="7">
        <f t="shared" si="57"/>
        <v>8696</v>
      </c>
      <c r="W81" s="7">
        <f t="shared" si="58"/>
        <v>5394.7478456035769</v>
      </c>
      <c r="X81" s="7">
        <f t="shared" si="59"/>
        <v>12000</v>
      </c>
      <c r="Y81" s="7">
        <f t="shared" si="60"/>
        <v>12000</v>
      </c>
      <c r="Z81" s="7">
        <f t="shared" si="61"/>
        <v>12000</v>
      </c>
      <c r="AA81" s="7">
        <f t="shared" si="62"/>
        <v>12000</v>
      </c>
      <c r="AB81" s="7">
        <f t="shared" si="63"/>
        <v>7957.6504231880535</v>
      </c>
      <c r="AC81" s="7">
        <f t="shared" si="64"/>
        <v>1650</v>
      </c>
      <c r="AD81" s="7">
        <f t="shared" si="65"/>
        <v>1650</v>
      </c>
      <c r="AE81" s="7">
        <f t="shared" si="66"/>
        <v>1650</v>
      </c>
      <c r="AF81" s="7">
        <f t="shared" si="67"/>
        <v>1650</v>
      </c>
      <c r="AG81" s="7">
        <f t="shared" si="68"/>
        <v>1088.5625587761185</v>
      </c>
      <c r="AH81" s="7">
        <f t="shared" si="69"/>
        <v>2088</v>
      </c>
      <c r="AI81" s="7">
        <f t="shared" si="70"/>
        <v>2088</v>
      </c>
      <c r="AJ81" s="7">
        <f t="shared" si="71"/>
        <v>2088</v>
      </c>
      <c r="AK81" s="7">
        <f t="shared" si="72"/>
        <v>2088</v>
      </c>
      <c r="AL81" s="7">
        <f t="shared" si="73"/>
        <v>792</v>
      </c>
      <c r="AM81" s="7">
        <f t="shared" si="74"/>
        <v>1740</v>
      </c>
      <c r="AN81" s="7">
        <f t="shared" si="75"/>
        <v>1740</v>
      </c>
      <c r="AO81" s="7">
        <f t="shared" si="76"/>
        <v>1740</v>
      </c>
      <c r="AP81" s="7">
        <f t="shared" si="77"/>
        <v>1740</v>
      </c>
      <c r="AQ81" s="7">
        <f t="shared" si="78"/>
        <v>660</v>
      </c>
      <c r="AR81" s="7">
        <f t="shared" si="79"/>
        <v>3240</v>
      </c>
      <c r="AS81" s="7">
        <f t="shared" si="80"/>
        <v>3240</v>
      </c>
      <c r="AT81" s="7">
        <f t="shared" si="81"/>
        <v>3240</v>
      </c>
      <c r="AU81" s="7">
        <f t="shared" si="82"/>
        <v>3240</v>
      </c>
      <c r="AV81" s="7">
        <f t="shared" si="83"/>
        <v>2465.1002821253687</v>
      </c>
      <c r="AX81" s="7">
        <f t="shared" si="84"/>
        <v>29414</v>
      </c>
      <c r="AY81" s="7">
        <f t="shared" si="85"/>
        <v>29414</v>
      </c>
      <c r="AZ81" s="7">
        <f t="shared" si="86"/>
        <v>29414</v>
      </c>
      <c r="BA81" s="7">
        <f t="shared" si="87"/>
        <v>29414</v>
      </c>
      <c r="BB81" s="7">
        <f t="shared" si="88"/>
        <v>18358.061109693117</v>
      </c>
    </row>
    <row r="82" spans="1:54" x14ac:dyDescent="0.15">
      <c r="A82" s="7"/>
      <c r="B82" s="7">
        <f>SUM(H$39:H51)</f>
        <v>2828</v>
      </c>
      <c r="C82" s="7">
        <f>SUM(I$39:I51)</f>
        <v>18</v>
      </c>
      <c r="D82" s="7">
        <f>SUM(J$39:J51)</f>
        <v>5700</v>
      </c>
      <c r="E82" s="7">
        <f>SUM(M$39:M51)*2</f>
        <v>6</v>
      </c>
      <c r="F82" s="24">
        <f>SUM(M$39:M51)</f>
        <v>3</v>
      </c>
      <c r="G82" s="24">
        <f>SUM(O$39:O51)</f>
        <v>165</v>
      </c>
      <c r="H82" s="24">
        <f t="shared" si="53"/>
        <v>352.22222222222206</v>
      </c>
      <c r="R82" s="7">
        <v>75</v>
      </c>
      <c r="S82" s="7">
        <f t="shared" si="54"/>
        <v>8696</v>
      </c>
      <c r="T82" s="7">
        <f t="shared" si="55"/>
        <v>8696</v>
      </c>
      <c r="U82" s="7">
        <f t="shared" si="56"/>
        <v>8696</v>
      </c>
      <c r="V82" s="7">
        <f t="shared" si="57"/>
        <v>8696</v>
      </c>
      <c r="W82" s="7">
        <f t="shared" si="58"/>
        <v>5774.7143576522667</v>
      </c>
      <c r="X82" s="7">
        <f t="shared" si="59"/>
        <v>12000</v>
      </c>
      <c r="Y82" s="7">
        <f t="shared" si="60"/>
        <v>12000</v>
      </c>
      <c r="Z82" s="7">
        <f t="shared" si="61"/>
        <v>12000</v>
      </c>
      <c r="AA82" s="7">
        <f t="shared" si="62"/>
        <v>12000</v>
      </c>
      <c r="AB82" s="7">
        <f t="shared" si="63"/>
        <v>8422.9155399823667</v>
      </c>
      <c r="AC82" s="7">
        <f t="shared" si="64"/>
        <v>1650</v>
      </c>
      <c r="AD82" s="7">
        <f t="shared" si="65"/>
        <v>1650</v>
      </c>
      <c r="AE82" s="7">
        <f t="shared" si="66"/>
        <v>1650</v>
      </c>
      <c r="AF82" s="7">
        <f t="shared" si="67"/>
        <v>1650</v>
      </c>
      <c r="AG82" s="7">
        <f t="shared" si="68"/>
        <v>1153.1827138864398</v>
      </c>
      <c r="AH82" s="7">
        <f t="shared" si="69"/>
        <v>2088</v>
      </c>
      <c r="AI82" s="7">
        <f t="shared" si="70"/>
        <v>2088</v>
      </c>
      <c r="AJ82" s="7">
        <f t="shared" si="71"/>
        <v>2088</v>
      </c>
      <c r="AK82" s="7">
        <f t="shared" si="72"/>
        <v>2088</v>
      </c>
      <c r="AL82" s="7">
        <f t="shared" si="73"/>
        <v>798.8746619947101</v>
      </c>
      <c r="AM82" s="7">
        <f t="shared" si="74"/>
        <v>1740</v>
      </c>
      <c r="AN82" s="7">
        <f t="shared" si="75"/>
        <v>1740</v>
      </c>
      <c r="AO82" s="7">
        <f t="shared" si="76"/>
        <v>1740</v>
      </c>
      <c r="AP82" s="7">
        <f t="shared" si="77"/>
        <v>1740</v>
      </c>
      <c r="AQ82" s="7">
        <f t="shared" si="78"/>
        <v>665.72888499559167</v>
      </c>
      <c r="AR82" s="7">
        <f t="shared" si="79"/>
        <v>3240</v>
      </c>
      <c r="AS82" s="7">
        <f t="shared" si="80"/>
        <v>3240</v>
      </c>
      <c r="AT82" s="7">
        <f t="shared" si="81"/>
        <v>3240</v>
      </c>
      <c r="AU82" s="7">
        <f t="shared" si="82"/>
        <v>3240</v>
      </c>
      <c r="AV82" s="7">
        <f t="shared" si="83"/>
        <v>2760</v>
      </c>
      <c r="AX82" s="7">
        <f t="shared" si="84"/>
        <v>29414</v>
      </c>
      <c r="AY82" s="7">
        <f t="shared" si="85"/>
        <v>29414</v>
      </c>
      <c r="AZ82" s="7">
        <f t="shared" si="86"/>
        <v>29414</v>
      </c>
      <c r="BA82" s="7">
        <f t="shared" si="87"/>
        <v>29414</v>
      </c>
      <c r="BB82" s="7">
        <f t="shared" si="88"/>
        <v>19575.416158511376</v>
      </c>
    </row>
    <row r="83" spans="1:54" x14ac:dyDescent="0.15">
      <c r="A83" s="7"/>
      <c r="B83" s="7">
        <f>SUM(H$39:H52)</f>
        <v>3216</v>
      </c>
      <c r="C83" s="7">
        <f>SUM(I$39:I52)</f>
        <v>20</v>
      </c>
      <c r="D83" s="7">
        <f>SUM(J$39:J52)</f>
        <v>6500</v>
      </c>
      <c r="E83" s="7">
        <f>SUM(M$39:M52)*2</f>
        <v>10</v>
      </c>
      <c r="F83" s="24">
        <f>SUM(M$39:M52)</f>
        <v>5</v>
      </c>
      <c r="G83" s="24">
        <f>SUM(O$39:O52)</f>
        <v>165</v>
      </c>
      <c r="H83" s="24">
        <f t="shared" si="53"/>
        <v>310.76923076923089</v>
      </c>
      <c r="R83" s="7">
        <v>76</v>
      </c>
      <c r="S83" s="7">
        <f t="shared" si="54"/>
        <v>8696</v>
      </c>
      <c r="T83" s="7">
        <f t="shared" si="55"/>
        <v>8696</v>
      </c>
      <c r="U83" s="7">
        <f t="shared" si="56"/>
        <v>8696</v>
      </c>
      <c r="V83" s="7">
        <f t="shared" si="57"/>
        <v>8696</v>
      </c>
      <c r="W83" s="7">
        <f t="shared" si="58"/>
        <v>6174.9233714264274</v>
      </c>
      <c r="X83" s="7">
        <f t="shared" si="59"/>
        <v>12000</v>
      </c>
      <c r="Y83" s="7">
        <f t="shared" si="60"/>
        <v>12000</v>
      </c>
      <c r="Z83" s="7">
        <f t="shared" si="61"/>
        <v>12000</v>
      </c>
      <c r="AA83" s="7">
        <f t="shared" si="62"/>
        <v>12000</v>
      </c>
      <c r="AB83" s="7">
        <f t="shared" si="63"/>
        <v>8912.9673935833816</v>
      </c>
      <c r="AC83" s="7">
        <f t="shared" si="64"/>
        <v>1650</v>
      </c>
      <c r="AD83" s="7">
        <f t="shared" si="65"/>
        <v>1650</v>
      </c>
      <c r="AE83" s="7">
        <f t="shared" si="66"/>
        <v>1650</v>
      </c>
      <c r="AF83" s="7">
        <f t="shared" si="67"/>
        <v>1650</v>
      </c>
      <c r="AG83" s="7">
        <f t="shared" si="68"/>
        <v>1221.2454713310249</v>
      </c>
      <c r="AH83" s="7">
        <f t="shared" si="69"/>
        <v>2088</v>
      </c>
      <c r="AI83" s="7">
        <f t="shared" si="70"/>
        <v>2088</v>
      </c>
      <c r="AJ83" s="7">
        <f t="shared" si="71"/>
        <v>2088</v>
      </c>
      <c r="AK83" s="7">
        <f t="shared" si="72"/>
        <v>2088</v>
      </c>
      <c r="AL83" s="7">
        <f t="shared" si="73"/>
        <v>945.8902180750141</v>
      </c>
      <c r="AM83" s="7">
        <f t="shared" si="74"/>
        <v>1740</v>
      </c>
      <c r="AN83" s="7">
        <f t="shared" si="75"/>
        <v>1740</v>
      </c>
      <c r="AO83" s="7">
        <f t="shared" si="76"/>
        <v>1740</v>
      </c>
      <c r="AP83" s="7">
        <f t="shared" si="77"/>
        <v>1740</v>
      </c>
      <c r="AQ83" s="7">
        <f t="shared" si="78"/>
        <v>788.24184839584507</v>
      </c>
      <c r="AR83" s="7">
        <f t="shared" si="79"/>
        <v>3240</v>
      </c>
      <c r="AS83" s="7">
        <f t="shared" si="80"/>
        <v>3240</v>
      </c>
      <c r="AT83" s="7">
        <f t="shared" si="81"/>
        <v>3240</v>
      </c>
      <c r="AU83" s="7">
        <f t="shared" si="82"/>
        <v>3240</v>
      </c>
      <c r="AV83" s="7">
        <f t="shared" si="83"/>
        <v>2760</v>
      </c>
      <c r="AX83" s="7">
        <f t="shared" si="84"/>
        <v>29414</v>
      </c>
      <c r="AY83" s="7">
        <f t="shared" si="85"/>
        <v>29414</v>
      </c>
      <c r="AZ83" s="7">
        <f t="shared" si="86"/>
        <v>29414</v>
      </c>
      <c r="BA83" s="7">
        <f t="shared" si="87"/>
        <v>29414</v>
      </c>
      <c r="BB83" s="7">
        <f t="shared" si="88"/>
        <v>20803.268302811695</v>
      </c>
    </row>
    <row r="84" spans="1:54" x14ac:dyDescent="0.15">
      <c r="A84" s="7"/>
      <c r="B84" s="7">
        <f>SUM(H$39:H53)</f>
        <v>3704</v>
      </c>
      <c r="C84" s="7">
        <f>SUM(I$39:I53)</f>
        <v>23</v>
      </c>
      <c r="D84" s="7">
        <f>SUM(J$39:J53)</f>
        <v>7500</v>
      </c>
      <c r="E84" s="7">
        <f>SUM(M$39:M53)*2</f>
        <v>10</v>
      </c>
      <c r="F84" s="24">
        <f>SUM(M$39:M53)</f>
        <v>5</v>
      </c>
      <c r="G84" s="24">
        <f>SUM(O$39:O53)</f>
        <v>225</v>
      </c>
      <c r="H84" s="24">
        <f t="shared" si="53"/>
        <v>425.71428571428578</v>
      </c>
      <c r="R84" s="7">
        <v>77</v>
      </c>
      <c r="S84" s="7">
        <f t="shared" si="54"/>
        <v>8696</v>
      </c>
      <c r="T84" s="7">
        <f t="shared" si="55"/>
        <v>8696</v>
      </c>
      <c r="U84" s="7">
        <f t="shared" si="56"/>
        <v>8696</v>
      </c>
      <c r="V84" s="7">
        <f t="shared" si="57"/>
        <v>8696</v>
      </c>
      <c r="W84" s="7">
        <f t="shared" si="58"/>
        <v>6571.9064647300474</v>
      </c>
      <c r="X84" s="7">
        <f t="shared" si="59"/>
        <v>12000</v>
      </c>
      <c r="Y84" s="7">
        <f t="shared" si="60"/>
        <v>12000</v>
      </c>
      <c r="Z84" s="7">
        <f t="shared" si="61"/>
        <v>12000</v>
      </c>
      <c r="AA84" s="7">
        <f t="shared" si="62"/>
        <v>12000</v>
      </c>
      <c r="AB84" s="7">
        <f t="shared" si="63"/>
        <v>9399.0691404857716</v>
      </c>
      <c r="AC84" s="7">
        <f t="shared" si="64"/>
        <v>1650</v>
      </c>
      <c r="AD84" s="7">
        <f t="shared" si="65"/>
        <v>1650</v>
      </c>
      <c r="AE84" s="7">
        <f t="shared" si="66"/>
        <v>1650</v>
      </c>
      <c r="AF84" s="7">
        <f t="shared" si="67"/>
        <v>1650</v>
      </c>
      <c r="AG84" s="7">
        <f t="shared" si="68"/>
        <v>1288.759602845246</v>
      </c>
      <c r="AH84" s="7">
        <f t="shared" si="69"/>
        <v>2088</v>
      </c>
      <c r="AI84" s="7">
        <f t="shared" si="70"/>
        <v>2088</v>
      </c>
      <c r="AJ84" s="7">
        <f t="shared" si="71"/>
        <v>2088</v>
      </c>
      <c r="AK84" s="7">
        <f t="shared" si="72"/>
        <v>2088</v>
      </c>
      <c r="AL84" s="7">
        <f t="shared" si="73"/>
        <v>1008</v>
      </c>
      <c r="AM84" s="7">
        <f t="shared" si="74"/>
        <v>1740</v>
      </c>
      <c r="AN84" s="7">
        <f t="shared" si="75"/>
        <v>1740</v>
      </c>
      <c r="AO84" s="7">
        <f t="shared" si="76"/>
        <v>1740</v>
      </c>
      <c r="AP84" s="7">
        <f t="shared" si="77"/>
        <v>1740</v>
      </c>
      <c r="AQ84" s="7">
        <f t="shared" si="78"/>
        <v>840</v>
      </c>
      <c r="AR84" s="7">
        <f t="shared" si="79"/>
        <v>3240</v>
      </c>
      <c r="AS84" s="7">
        <f t="shared" si="80"/>
        <v>3240</v>
      </c>
      <c r="AT84" s="7">
        <f t="shared" si="81"/>
        <v>3240</v>
      </c>
      <c r="AU84" s="7">
        <f t="shared" si="82"/>
        <v>3240</v>
      </c>
      <c r="AV84" s="7">
        <f t="shared" si="83"/>
        <v>2946.0460936571812</v>
      </c>
      <c r="AX84" s="7">
        <f t="shared" si="84"/>
        <v>29414</v>
      </c>
      <c r="AY84" s="7">
        <f t="shared" si="85"/>
        <v>29414</v>
      </c>
      <c r="AZ84" s="7">
        <f t="shared" si="86"/>
        <v>29414</v>
      </c>
      <c r="BA84" s="7">
        <f t="shared" si="87"/>
        <v>29414</v>
      </c>
      <c r="BB84" s="7">
        <f t="shared" si="88"/>
        <v>22053.781301718245</v>
      </c>
    </row>
    <row r="85" spans="1:54" x14ac:dyDescent="0.15">
      <c r="A85" s="7"/>
      <c r="B85" s="7">
        <f>SUM(H$39:H54)</f>
        <v>4192</v>
      </c>
      <c r="C85" s="7">
        <f>SUM(I$39:I54)</f>
        <v>26</v>
      </c>
      <c r="D85" s="7">
        <f>SUM(J$39:J54)</f>
        <v>8500</v>
      </c>
      <c r="E85" s="7">
        <f>SUM(M$39:M54)*2</f>
        <v>16</v>
      </c>
      <c r="F85" s="24">
        <f>SUM(M$39:M54)</f>
        <v>8</v>
      </c>
      <c r="G85" s="24">
        <f>SUM(O$39:O54)</f>
        <v>225</v>
      </c>
      <c r="H85" s="24">
        <f t="shared" si="53"/>
        <v>378.66666666666697</v>
      </c>
      <c r="R85" s="7">
        <v>78</v>
      </c>
      <c r="S85" s="7">
        <f t="shared" si="54"/>
        <v>8696</v>
      </c>
      <c r="T85" s="7">
        <f t="shared" si="55"/>
        <v>8696</v>
      </c>
      <c r="U85" s="7">
        <f t="shared" si="56"/>
        <v>8696</v>
      </c>
      <c r="V85" s="7">
        <f t="shared" si="57"/>
        <v>8696</v>
      </c>
      <c r="W85" s="7">
        <f t="shared" si="58"/>
        <v>6968.6195486383704</v>
      </c>
      <c r="X85" s="7">
        <f t="shared" si="59"/>
        <v>12000</v>
      </c>
      <c r="Y85" s="7">
        <f t="shared" si="60"/>
        <v>12000</v>
      </c>
      <c r="Z85" s="7">
        <f t="shared" si="61"/>
        <v>12000</v>
      </c>
      <c r="AA85" s="7">
        <f t="shared" si="62"/>
        <v>12000</v>
      </c>
      <c r="AB85" s="7">
        <f t="shared" si="63"/>
        <v>9884.84026363882</v>
      </c>
      <c r="AC85" s="7">
        <f t="shared" si="64"/>
        <v>1650</v>
      </c>
      <c r="AD85" s="7">
        <f t="shared" si="65"/>
        <v>1650</v>
      </c>
      <c r="AE85" s="7">
        <f t="shared" si="66"/>
        <v>1650</v>
      </c>
      <c r="AF85" s="7">
        <f t="shared" si="67"/>
        <v>1650</v>
      </c>
      <c r="AG85" s="7">
        <f t="shared" si="68"/>
        <v>1356.2278143942808</v>
      </c>
      <c r="AH85" s="7">
        <f t="shared" si="69"/>
        <v>2088</v>
      </c>
      <c r="AI85" s="7">
        <f t="shared" si="70"/>
        <v>2088</v>
      </c>
      <c r="AJ85" s="7">
        <f t="shared" si="71"/>
        <v>2088</v>
      </c>
      <c r="AK85" s="7">
        <f t="shared" si="72"/>
        <v>2088</v>
      </c>
      <c r="AL85" s="7">
        <f t="shared" si="73"/>
        <v>1030.4201318194102</v>
      </c>
      <c r="AM85" s="7">
        <f t="shared" si="74"/>
        <v>1740</v>
      </c>
      <c r="AN85" s="7">
        <f t="shared" si="75"/>
        <v>1740</v>
      </c>
      <c r="AO85" s="7">
        <f t="shared" si="76"/>
        <v>1740</v>
      </c>
      <c r="AP85" s="7">
        <f t="shared" si="77"/>
        <v>1740</v>
      </c>
      <c r="AQ85" s="7">
        <f t="shared" si="78"/>
        <v>858.68344318284187</v>
      </c>
      <c r="AR85" s="7">
        <f t="shared" si="79"/>
        <v>3240</v>
      </c>
      <c r="AS85" s="7">
        <f t="shared" si="80"/>
        <v>3240</v>
      </c>
      <c r="AT85" s="7">
        <f t="shared" si="81"/>
        <v>3240</v>
      </c>
      <c r="AU85" s="7">
        <f t="shared" si="82"/>
        <v>3240</v>
      </c>
      <c r="AV85" s="7">
        <f t="shared" si="83"/>
        <v>3240</v>
      </c>
      <c r="AX85" s="7">
        <f t="shared" si="84"/>
        <v>29414</v>
      </c>
      <c r="AY85" s="7">
        <f t="shared" si="85"/>
        <v>29414</v>
      </c>
      <c r="AZ85" s="7">
        <f t="shared" si="86"/>
        <v>29414</v>
      </c>
      <c r="BA85" s="7">
        <f t="shared" si="87"/>
        <v>29414</v>
      </c>
      <c r="BB85" s="7">
        <f t="shared" si="88"/>
        <v>23338.791201673725</v>
      </c>
    </row>
    <row r="86" spans="1:54" x14ac:dyDescent="0.15">
      <c r="A86" s="7"/>
      <c r="B86" s="7">
        <f>SUM(H$39:H55)</f>
        <v>4680</v>
      </c>
      <c r="C86" s="7">
        <f>SUM(I$39:I55)</f>
        <v>29</v>
      </c>
      <c r="D86" s="7">
        <f>SUM(J$39:J55)</f>
        <v>9500</v>
      </c>
      <c r="E86" s="7">
        <f>SUM(M$39:M55)*2</f>
        <v>16</v>
      </c>
      <c r="F86" s="24">
        <f>SUM(M$39:M55)</f>
        <v>8</v>
      </c>
      <c r="G86" s="24">
        <f>SUM(O$39:O55)</f>
        <v>285</v>
      </c>
      <c r="H86" s="24">
        <f t="shared" si="53"/>
        <v>372.50000000000023</v>
      </c>
      <c r="R86" s="7">
        <v>79</v>
      </c>
      <c r="S86" s="7">
        <f t="shared" si="54"/>
        <v>8696</v>
      </c>
      <c r="T86" s="7">
        <f t="shared" si="55"/>
        <v>8696</v>
      </c>
      <c r="U86" s="7">
        <f t="shared" si="56"/>
        <v>8696</v>
      </c>
      <c r="V86" s="7">
        <f t="shared" si="57"/>
        <v>8696</v>
      </c>
      <c r="W86" s="7">
        <f t="shared" si="58"/>
        <v>7387.1260854484171</v>
      </c>
      <c r="X86" s="7">
        <f t="shared" si="59"/>
        <v>12000</v>
      </c>
      <c r="Y86" s="7">
        <f t="shared" si="60"/>
        <v>12000</v>
      </c>
      <c r="Z86" s="7">
        <f t="shared" si="61"/>
        <v>12000</v>
      </c>
      <c r="AA86" s="7">
        <f t="shared" si="62"/>
        <v>12000</v>
      </c>
      <c r="AB86" s="7">
        <f t="shared" si="63"/>
        <v>10397.297247487857</v>
      </c>
      <c r="AC86" s="7">
        <f t="shared" si="64"/>
        <v>1650</v>
      </c>
      <c r="AD86" s="7">
        <f t="shared" si="65"/>
        <v>1650</v>
      </c>
      <c r="AE86" s="7">
        <f t="shared" si="66"/>
        <v>1650</v>
      </c>
      <c r="AF86" s="7">
        <f t="shared" si="67"/>
        <v>1650</v>
      </c>
      <c r="AG86" s="7">
        <f t="shared" si="68"/>
        <v>1427.4023954844247</v>
      </c>
      <c r="AH86" s="7">
        <f t="shared" si="69"/>
        <v>2088</v>
      </c>
      <c r="AI86" s="7">
        <f t="shared" si="70"/>
        <v>2088</v>
      </c>
      <c r="AJ86" s="7">
        <f t="shared" si="71"/>
        <v>2088</v>
      </c>
      <c r="AK86" s="7">
        <f t="shared" si="72"/>
        <v>2088</v>
      </c>
      <c r="AL86" s="7">
        <f t="shared" si="73"/>
        <v>1286.6486237439285</v>
      </c>
      <c r="AM86" s="7">
        <f t="shared" si="74"/>
        <v>1740</v>
      </c>
      <c r="AN86" s="7">
        <f t="shared" si="75"/>
        <v>1740</v>
      </c>
      <c r="AO86" s="7">
        <f t="shared" si="76"/>
        <v>1740</v>
      </c>
      <c r="AP86" s="7">
        <f t="shared" si="77"/>
        <v>1740</v>
      </c>
      <c r="AQ86" s="7">
        <f t="shared" si="78"/>
        <v>1072.2071864532738</v>
      </c>
      <c r="AR86" s="7">
        <f t="shared" si="79"/>
        <v>3240</v>
      </c>
      <c r="AS86" s="7">
        <f t="shared" si="80"/>
        <v>3240</v>
      </c>
      <c r="AT86" s="7">
        <f t="shared" si="81"/>
        <v>3240</v>
      </c>
      <c r="AU86" s="7">
        <f t="shared" si="82"/>
        <v>3240</v>
      </c>
      <c r="AV86" s="7">
        <f t="shared" si="83"/>
        <v>3240</v>
      </c>
      <c r="AX86" s="7">
        <f t="shared" si="84"/>
        <v>29414</v>
      </c>
      <c r="AY86" s="7">
        <f t="shared" si="85"/>
        <v>29414</v>
      </c>
      <c r="AZ86" s="7">
        <f t="shared" si="86"/>
        <v>29414</v>
      </c>
      <c r="BA86" s="7">
        <f t="shared" si="87"/>
        <v>29414</v>
      </c>
      <c r="BB86" s="7">
        <f t="shared" si="88"/>
        <v>24810.681538617901</v>
      </c>
    </row>
    <row r="87" spans="1:54" x14ac:dyDescent="0.15">
      <c r="A87" s="7"/>
      <c r="B87" s="7">
        <f>SUM(H$39:H56)</f>
        <v>5168</v>
      </c>
      <c r="C87" s="7">
        <f>SUM(I$39:I56)</f>
        <v>32</v>
      </c>
      <c r="D87" s="7">
        <f>SUM(J$39:J56)</f>
        <v>10500</v>
      </c>
      <c r="E87" s="7">
        <f>SUM(M$39:M56)*2</f>
        <v>22</v>
      </c>
      <c r="F87" s="24">
        <f>SUM(M$39:M56)</f>
        <v>11</v>
      </c>
      <c r="G87" s="24">
        <f>SUM(O$39:O56)</f>
        <v>285</v>
      </c>
      <c r="H87" s="24">
        <f t="shared" si="53"/>
        <v>334.11764705882342</v>
      </c>
      <c r="R87" s="7">
        <v>80</v>
      </c>
      <c r="S87" s="7">
        <f t="shared" si="54"/>
        <v>8696</v>
      </c>
      <c r="T87" s="7">
        <f t="shared" si="55"/>
        <v>8696</v>
      </c>
      <c r="U87" s="7">
        <f t="shared" si="56"/>
        <v>8696</v>
      </c>
      <c r="V87" s="7">
        <f t="shared" si="57"/>
        <v>8696</v>
      </c>
      <c r="W87" s="7">
        <f t="shared" si="58"/>
        <v>7815.8803258067319</v>
      </c>
      <c r="X87" s="7">
        <f t="shared" si="59"/>
        <v>12000</v>
      </c>
      <c r="Y87" s="7">
        <f t="shared" si="60"/>
        <v>12000</v>
      </c>
      <c r="Z87" s="7">
        <f t="shared" si="61"/>
        <v>12000</v>
      </c>
      <c r="AA87" s="7">
        <f t="shared" si="62"/>
        <v>12000</v>
      </c>
      <c r="AB87" s="7">
        <f t="shared" si="63"/>
        <v>10922.302439763345</v>
      </c>
      <c r="AC87" s="7">
        <f t="shared" si="64"/>
        <v>1650</v>
      </c>
      <c r="AD87" s="7">
        <f t="shared" si="65"/>
        <v>1650</v>
      </c>
      <c r="AE87" s="7">
        <f t="shared" si="66"/>
        <v>1650</v>
      </c>
      <c r="AF87" s="7">
        <f t="shared" si="67"/>
        <v>1650</v>
      </c>
      <c r="AG87" s="7">
        <f t="shared" si="68"/>
        <v>1500.3197833004647</v>
      </c>
      <c r="AH87" s="7">
        <f t="shared" si="69"/>
        <v>2088</v>
      </c>
      <c r="AI87" s="7">
        <f t="shared" si="70"/>
        <v>2088</v>
      </c>
      <c r="AJ87" s="7">
        <f t="shared" si="71"/>
        <v>2088</v>
      </c>
      <c r="AK87" s="7">
        <f t="shared" si="72"/>
        <v>2088</v>
      </c>
      <c r="AL87" s="7">
        <f t="shared" si="73"/>
        <v>1549.1512198816727</v>
      </c>
      <c r="AM87" s="7">
        <f t="shared" si="74"/>
        <v>1740</v>
      </c>
      <c r="AN87" s="7">
        <f t="shared" si="75"/>
        <v>1740</v>
      </c>
      <c r="AO87" s="7">
        <f t="shared" si="76"/>
        <v>1740</v>
      </c>
      <c r="AP87" s="7">
        <f t="shared" si="77"/>
        <v>1740</v>
      </c>
      <c r="AQ87" s="7">
        <f t="shared" si="78"/>
        <v>1290.9593499013938</v>
      </c>
      <c r="AR87" s="7">
        <f t="shared" si="79"/>
        <v>3240</v>
      </c>
      <c r="AS87" s="7">
        <f t="shared" si="80"/>
        <v>3240</v>
      </c>
      <c r="AT87" s="7">
        <f t="shared" si="81"/>
        <v>3240</v>
      </c>
      <c r="AU87" s="7">
        <f t="shared" si="82"/>
        <v>3240</v>
      </c>
      <c r="AV87" s="7">
        <f t="shared" si="83"/>
        <v>3240</v>
      </c>
      <c r="AX87" s="7">
        <f t="shared" si="84"/>
        <v>29414</v>
      </c>
      <c r="AY87" s="7">
        <f t="shared" si="85"/>
        <v>29414</v>
      </c>
      <c r="AZ87" s="7">
        <f t="shared" si="86"/>
        <v>29414</v>
      </c>
      <c r="BA87" s="7">
        <f t="shared" si="87"/>
        <v>29414</v>
      </c>
      <c r="BB87" s="7">
        <f t="shared" si="88"/>
        <v>26318.613118653608</v>
      </c>
    </row>
    <row r="88" spans="1:54" x14ac:dyDescent="0.15">
      <c r="A88" s="7"/>
      <c r="B88" s="7">
        <f>SUM(H$39:H57)</f>
        <v>5756</v>
      </c>
      <c r="C88" s="7">
        <f>SUM(I$39:I57)</f>
        <v>35</v>
      </c>
      <c r="D88" s="7">
        <f>SUM(J$39:J57)</f>
        <v>11500</v>
      </c>
      <c r="E88" s="7">
        <f>SUM(M$39:M57)*2</f>
        <v>22</v>
      </c>
      <c r="F88" s="24">
        <f>SUM(M$39:M57)</f>
        <v>11</v>
      </c>
      <c r="G88" s="24">
        <f>SUM(O$39:O57)</f>
        <v>345</v>
      </c>
      <c r="H88" s="24">
        <f t="shared" si="53"/>
        <v>349.62962962962973</v>
      </c>
      <c r="R88" s="7">
        <v>81</v>
      </c>
      <c r="S88" s="7">
        <f t="shared" si="54"/>
        <v>8696</v>
      </c>
      <c r="T88" s="7">
        <f t="shared" si="55"/>
        <v>8696</v>
      </c>
      <c r="U88" s="7">
        <f t="shared" si="56"/>
        <v>8696</v>
      </c>
      <c r="V88" s="7">
        <f t="shared" si="57"/>
        <v>8696</v>
      </c>
      <c r="W88" s="7">
        <f t="shared" si="58"/>
        <v>8255.4852996633217</v>
      </c>
      <c r="X88" s="7">
        <f t="shared" si="59"/>
        <v>12000</v>
      </c>
      <c r="Y88" s="7">
        <f t="shared" si="60"/>
        <v>12000</v>
      </c>
      <c r="Z88" s="7">
        <f t="shared" si="61"/>
        <v>12000</v>
      </c>
      <c r="AA88" s="7">
        <f t="shared" si="62"/>
        <v>12000</v>
      </c>
      <c r="AB88" s="7">
        <f t="shared" si="63"/>
        <v>11460.594244485699</v>
      </c>
      <c r="AC88" s="7">
        <f t="shared" si="64"/>
        <v>1650</v>
      </c>
      <c r="AD88" s="7">
        <f t="shared" si="65"/>
        <v>1650</v>
      </c>
      <c r="AE88" s="7">
        <f t="shared" si="66"/>
        <v>1650</v>
      </c>
      <c r="AF88" s="7">
        <f t="shared" si="67"/>
        <v>1650</v>
      </c>
      <c r="AG88" s="7">
        <f t="shared" si="68"/>
        <v>1575.0825339563471</v>
      </c>
      <c r="AH88" s="7">
        <f t="shared" si="69"/>
        <v>2088</v>
      </c>
      <c r="AI88" s="7">
        <f t="shared" si="70"/>
        <v>2088</v>
      </c>
      <c r="AJ88" s="7">
        <f t="shared" si="71"/>
        <v>2088</v>
      </c>
      <c r="AK88" s="7">
        <f t="shared" si="72"/>
        <v>2088</v>
      </c>
      <c r="AL88" s="7">
        <f t="shared" si="73"/>
        <v>1818.2971222428496</v>
      </c>
      <c r="AM88" s="7">
        <f t="shared" si="74"/>
        <v>1740</v>
      </c>
      <c r="AN88" s="7">
        <f t="shared" si="75"/>
        <v>1740</v>
      </c>
      <c r="AO88" s="7">
        <f t="shared" si="76"/>
        <v>1740</v>
      </c>
      <c r="AP88" s="7">
        <f t="shared" si="77"/>
        <v>1740</v>
      </c>
      <c r="AQ88" s="7">
        <f t="shared" si="78"/>
        <v>1515.2476018690413</v>
      </c>
      <c r="AR88" s="7">
        <f t="shared" si="79"/>
        <v>3240</v>
      </c>
      <c r="AS88" s="7">
        <f t="shared" si="80"/>
        <v>3240</v>
      </c>
      <c r="AT88" s="7">
        <f t="shared" si="81"/>
        <v>3240</v>
      </c>
      <c r="AU88" s="7">
        <f t="shared" si="82"/>
        <v>3240</v>
      </c>
      <c r="AV88" s="7">
        <f t="shared" si="83"/>
        <v>3240</v>
      </c>
      <c r="AX88" s="7">
        <f t="shared" si="84"/>
        <v>29414</v>
      </c>
      <c r="AY88" s="7">
        <f t="shared" si="85"/>
        <v>29414</v>
      </c>
      <c r="AZ88" s="7">
        <f t="shared" si="86"/>
        <v>29414</v>
      </c>
      <c r="BA88" s="7">
        <f t="shared" si="87"/>
        <v>29414</v>
      </c>
      <c r="BB88" s="7">
        <f t="shared" si="88"/>
        <v>27864.706802217253</v>
      </c>
    </row>
    <row r="89" spans="1:54" x14ac:dyDescent="0.15">
      <c r="A89" s="7"/>
      <c r="B89" s="7">
        <f>SUM(H$39:H58)</f>
        <v>6344</v>
      </c>
      <c r="C89" s="7">
        <f>SUM(I$39:I58)</f>
        <v>38</v>
      </c>
      <c r="D89" s="7">
        <f>SUM(J$39:J58)</f>
        <v>12500</v>
      </c>
      <c r="E89" s="7">
        <f>SUM(M$39:M58)*2</f>
        <v>28</v>
      </c>
      <c r="F89" s="24">
        <f>SUM(M$39:M58)</f>
        <v>14</v>
      </c>
      <c r="G89" s="24">
        <f>SUM(O$39:O58)</f>
        <v>345</v>
      </c>
      <c r="H89" s="24">
        <f t="shared" si="53"/>
        <v>316.49122807017528</v>
      </c>
      <c r="R89" s="7">
        <v>82</v>
      </c>
      <c r="S89" s="7">
        <f t="shared" si="54"/>
        <v>8696</v>
      </c>
      <c r="T89" s="7">
        <f t="shared" si="55"/>
        <v>8696</v>
      </c>
      <c r="U89" s="7">
        <f t="shared" si="56"/>
        <v>8696</v>
      </c>
      <c r="V89" s="7">
        <f t="shared" si="57"/>
        <v>8696</v>
      </c>
      <c r="W89" s="7">
        <f t="shared" si="58"/>
        <v>8696</v>
      </c>
      <c r="X89" s="7">
        <f t="shared" si="59"/>
        <v>12000</v>
      </c>
      <c r="Y89" s="7">
        <f t="shared" si="60"/>
        <v>12000</v>
      </c>
      <c r="Z89" s="7">
        <f t="shared" si="61"/>
        <v>12000</v>
      </c>
      <c r="AA89" s="7">
        <f t="shared" si="62"/>
        <v>12000</v>
      </c>
      <c r="AB89" s="7">
        <f t="shared" si="63"/>
        <v>12000</v>
      </c>
      <c r="AC89" s="7">
        <f t="shared" si="64"/>
        <v>1650</v>
      </c>
      <c r="AD89" s="7">
        <f t="shared" si="65"/>
        <v>1650</v>
      </c>
      <c r="AE89" s="7">
        <f t="shared" si="66"/>
        <v>1650</v>
      </c>
      <c r="AF89" s="7">
        <f t="shared" si="67"/>
        <v>1650</v>
      </c>
      <c r="AG89" s="7">
        <f t="shared" si="68"/>
        <v>1650</v>
      </c>
      <c r="AH89" s="7">
        <f t="shared" si="69"/>
        <v>2088</v>
      </c>
      <c r="AI89" s="7">
        <f t="shared" si="70"/>
        <v>2088</v>
      </c>
      <c r="AJ89" s="7">
        <f t="shared" si="71"/>
        <v>2088</v>
      </c>
      <c r="AK89" s="7">
        <f t="shared" si="72"/>
        <v>2088</v>
      </c>
      <c r="AL89" s="7">
        <f t="shared" si="73"/>
        <v>2088</v>
      </c>
      <c r="AM89" s="7">
        <f t="shared" si="74"/>
        <v>1740</v>
      </c>
      <c r="AN89" s="7">
        <f t="shared" si="75"/>
        <v>1740</v>
      </c>
      <c r="AO89" s="7">
        <f t="shared" si="76"/>
        <v>1740</v>
      </c>
      <c r="AP89" s="7">
        <f t="shared" si="77"/>
        <v>1740</v>
      </c>
      <c r="AQ89" s="7">
        <f t="shared" si="78"/>
        <v>1740</v>
      </c>
      <c r="AR89" s="7">
        <f t="shared" si="79"/>
        <v>3240</v>
      </c>
      <c r="AS89" s="7">
        <f t="shared" si="80"/>
        <v>3240</v>
      </c>
      <c r="AT89" s="7">
        <f t="shared" si="81"/>
        <v>3240</v>
      </c>
      <c r="AU89" s="7">
        <f t="shared" si="82"/>
        <v>3240</v>
      </c>
      <c r="AV89" s="7">
        <f t="shared" si="83"/>
        <v>3240</v>
      </c>
      <c r="AX89" s="7">
        <f t="shared" si="84"/>
        <v>29414</v>
      </c>
      <c r="AY89" s="7">
        <f t="shared" si="85"/>
        <v>29414</v>
      </c>
      <c r="AZ89" s="7">
        <f t="shared" si="86"/>
        <v>29414</v>
      </c>
      <c r="BA89" s="7">
        <f t="shared" si="87"/>
        <v>29414</v>
      </c>
      <c r="BB89" s="7">
        <f t="shared" si="88"/>
        <v>29414</v>
      </c>
    </row>
    <row r="90" spans="1:54" x14ac:dyDescent="0.15">
      <c r="A90" s="7"/>
      <c r="B90" s="7">
        <f>SUM(H$39:H59)</f>
        <v>6932</v>
      </c>
      <c r="C90" s="7">
        <f>SUM(I$39:I59)</f>
        <v>41</v>
      </c>
      <c r="D90" s="7">
        <f>SUM(J$39:J59)</f>
        <v>13500</v>
      </c>
      <c r="E90" s="7">
        <f>SUM(M$39:M59)*2</f>
        <v>28</v>
      </c>
      <c r="F90" s="24">
        <f>SUM(M$39:M59)</f>
        <v>14</v>
      </c>
      <c r="G90" s="24">
        <f>SUM(O$39:O59)</f>
        <v>405</v>
      </c>
      <c r="H90" s="24">
        <f t="shared" si="53"/>
        <v>314.66666666666669</v>
      </c>
      <c r="R90" s="7">
        <v>83</v>
      </c>
      <c r="S90" s="7">
        <f t="shared" si="54"/>
        <v>8696</v>
      </c>
      <c r="T90" s="7">
        <f t="shared" si="55"/>
        <v>8696</v>
      </c>
      <c r="U90" s="7">
        <f t="shared" si="56"/>
        <v>8696</v>
      </c>
      <c r="V90" s="7">
        <f t="shared" si="57"/>
        <v>8696</v>
      </c>
      <c r="W90" s="7">
        <f t="shared" si="58"/>
        <v>8696</v>
      </c>
      <c r="X90" s="7">
        <f t="shared" si="59"/>
        <v>12000</v>
      </c>
      <c r="Y90" s="7">
        <f t="shared" si="60"/>
        <v>12000</v>
      </c>
      <c r="Z90" s="7">
        <f t="shared" si="61"/>
        <v>12000</v>
      </c>
      <c r="AA90" s="7">
        <f t="shared" si="62"/>
        <v>12000</v>
      </c>
      <c r="AB90" s="7">
        <f t="shared" si="63"/>
        <v>12000</v>
      </c>
      <c r="AC90" s="7">
        <f t="shared" si="64"/>
        <v>1650</v>
      </c>
      <c r="AD90" s="7">
        <f t="shared" si="65"/>
        <v>1650</v>
      </c>
      <c r="AE90" s="7">
        <f t="shared" si="66"/>
        <v>1650</v>
      </c>
      <c r="AF90" s="7">
        <f t="shared" si="67"/>
        <v>1650</v>
      </c>
      <c r="AG90" s="7">
        <f t="shared" si="68"/>
        <v>1650</v>
      </c>
      <c r="AH90" s="7">
        <f t="shared" si="69"/>
        <v>2088</v>
      </c>
      <c r="AI90" s="7">
        <f t="shared" si="70"/>
        <v>2088</v>
      </c>
      <c r="AJ90" s="7">
        <f t="shared" si="71"/>
        <v>2088</v>
      </c>
      <c r="AK90" s="7">
        <f t="shared" si="72"/>
        <v>2088</v>
      </c>
      <c r="AL90" s="7">
        <f t="shared" si="73"/>
        <v>2088</v>
      </c>
      <c r="AM90" s="7">
        <f t="shared" si="74"/>
        <v>1740</v>
      </c>
      <c r="AN90" s="7">
        <f t="shared" si="75"/>
        <v>1740</v>
      </c>
      <c r="AO90" s="7">
        <f t="shared" si="76"/>
        <v>1740</v>
      </c>
      <c r="AP90" s="7">
        <f t="shared" si="77"/>
        <v>1740</v>
      </c>
      <c r="AQ90" s="7">
        <f t="shared" si="78"/>
        <v>1740</v>
      </c>
      <c r="AR90" s="7">
        <f t="shared" si="79"/>
        <v>3240</v>
      </c>
      <c r="AS90" s="7">
        <f t="shared" si="80"/>
        <v>3240</v>
      </c>
      <c r="AT90" s="7">
        <f t="shared" si="81"/>
        <v>3240</v>
      </c>
      <c r="AU90" s="7">
        <f t="shared" si="82"/>
        <v>3240</v>
      </c>
      <c r="AV90" s="7">
        <f t="shared" si="83"/>
        <v>3240</v>
      </c>
      <c r="AX90" s="7">
        <f t="shared" si="84"/>
        <v>29414</v>
      </c>
      <c r="AY90" s="7">
        <f t="shared" si="85"/>
        <v>29414</v>
      </c>
      <c r="AZ90" s="7">
        <f t="shared" si="86"/>
        <v>29414</v>
      </c>
      <c r="BA90" s="7">
        <f t="shared" si="87"/>
        <v>29414</v>
      </c>
      <c r="BB90" s="7">
        <f t="shared" si="88"/>
        <v>29414</v>
      </c>
    </row>
    <row r="91" spans="1:54" x14ac:dyDescent="0.15">
      <c r="A91" s="7"/>
      <c r="B91" s="7">
        <f>SUM(H$39:H60)</f>
        <v>7520</v>
      </c>
      <c r="C91" s="7">
        <f>SUM(I$39:I60)</f>
        <v>44</v>
      </c>
      <c r="D91" s="7">
        <f>SUM(J$39:J60)</f>
        <v>14500</v>
      </c>
      <c r="E91" s="7">
        <f>SUM(M$39:M60)*2</f>
        <v>38</v>
      </c>
      <c r="F91" s="24">
        <f>SUM(M$39:M60)</f>
        <v>19</v>
      </c>
      <c r="G91" s="24">
        <f>SUM(O$39:O60)</f>
        <v>405</v>
      </c>
      <c r="H91" s="24">
        <f t="shared" si="53"/>
        <v>328.25396825396842</v>
      </c>
      <c r="J91" s="24"/>
      <c r="K91" s="24"/>
      <c r="L91" s="24"/>
      <c r="M91" s="24"/>
      <c r="N91" s="24"/>
      <c r="O91" s="24"/>
      <c r="R91" s="7">
        <v>84</v>
      </c>
      <c r="S91" s="7">
        <f t="shared" si="54"/>
        <v>8696</v>
      </c>
      <c r="T91" s="7">
        <f t="shared" si="55"/>
        <v>8696</v>
      </c>
      <c r="U91" s="7">
        <f t="shared" si="56"/>
        <v>8696</v>
      </c>
      <c r="V91" s="7">
        <f t="shared" si="57"/>
        <v>8696</v>
      </c>
      <c r="W91" s="7">
        <f t="shared" si="58"/>
        <v>8696</v>
      </c>
      <c r="X91" s="7">
        <f t="shared" si="59"/>
        <v>12000</v>
      </c>
      <c r="Y91" s="7">
        <f t="shared" si="60"/>
        <v>12000</v>
      </c>
      <c r="Z91" s="7">
        <f t="shared" si="61"/>
        <v>12000</v>
      </c>
      <c r="AA91" s="7">
        <f t="shared" si="62"/>
        <v>12000</v>
      </c>
      <c r="AB91" s="7">
        <f t="shared" si="63"/>
        <v>12000</v>
      </c>
      <c r="AC91" s="7">
        <f t="shared" si="64"/>
        <v>1650</v>
      </c>
      <c r="AD91" s="7">
        <f t="shared" si="65"/>
        <v>1650</v>
      </c>
      <c r="AE91" s="7">
        <f t="shared" si="66"/>
        <v>1650</v>
      </c>
      <c r="AF91" s="7">
        <f t="shared" si="67"/>
        <v>1650</v>
      </c>
      <c r="AG91" s="7">
        <f t="shared" si="68"/>
        <v>1650</v>
      </c>
      <c r="AH91" s="7">
        <f t="shared" si="69"/>
        <v>2088</v>
      </c>
      <c r="AI91" s="7">
        <f t="shared" si="70"/>
        <v>2088</v>
      </c>
      <c r="AJ91" s="7">
        <f t="shared" si="71"/>
        <v>2088</v>
      </c>
      <c r="AK91" s="7">
        <f t="shared" si="72"/>
        <v>2088</v>
      </c>
      <c r="AL91" s="7">
        <f t="shared" si="73"/>
        <v>2088</v>
      </c>
      <c r="AM91" s="7">
        <f t="shared" si="74"/>
        <v>1740</v>
      </c>
      <c r="AN91" s="7">
        <f t="shared" si="75"/>
        <v>1740</v>
      </c>
      <c r="AO91" s="7">
        <f t="shared" si="76"/>
        <v>1740</v>
      </c>
      <c r="AP91" s="7">
        <f t="shared" si="77"/>
        <v>1740</v>
      </c>
      <c r="AQ91" s="7">
        <f t="shared" si="78"/>
        <v>1740</v>
      </c>
      <c r="AR91" s="7">
        <f t="shared" si="79"/>
        <v>3240</v>
      </c>
      <c r="AS91" s="7">
        <f t="shared" si="80"/>
        <v>3240</v>
      </c>
      <c r="AT91" s="7">
        <f t="shared" si="81"/>
        <v>3240</v>
      </c>
      <c r="AU91" s="7">
        <f t="shared" si="82"/>
        <v>3240</v>
      </c>
      <c r="AV91" s="7">
        <f t="shared" si="83"/>
        <v>3240</v>
      </c>
      <c r="AX91" s="7">
        <f t="shared" si="84"/>
        <v>29414</v>
      </c>
      <c r="AY91" s="7">
        <f t="shared" si="85"/>
        <v>29414</v>
      </c>
      <c r="AZ91" s="7">
        <f t="shared" si="86"/>
        <v>29414</v>
      </c>
      <c r="BA91" s="7">
        <f t="shared" si="87"/>
        <v>29414</v>
      </c>
      <c r="BB91" s="7">
        <f t="shared" si="88"/>
        <v>29414</v>
      </c>
    </row>
    <row r="92" spans="1:54" x14ac:dyDescent="0.15">
      <c r="A92" s="7"/>
      <c r="B92" s="7">
        <f>SUM(H$39:H61)</f>
        <v>8108</v>
      </c>
      <c r="C92" s="7">
        <f>SUM(I$39:I61)</f>
        <v>47</v>
      </c>
      <c r="D92" s="7">
        <f>SUM(J$39:J61)</f>
        <v>15500</v>
      </c>
      <c r="E92" s="7">
        <f>SUM(M$39:M61)*2</f>
        <v>48</v>
      </c>
      <c r="F92" s="24">
        <f>SUM(M$39:M61)</f>
        <v>24</v>
      </c>
      <c r="G92" s="24">
        <f>SUM(O$39:O61)</f>
        <v>405</v>
      </c>
      <c r="H92" s="24">
        <f t="shared" si="53"/>
        <v>313.3333333333336</v>
      </c>
      <c r="J92" s="24"/>
      <c r="K92" s="24"/>
      <c r="L92" s="24"/>
      <c r="M92" s="24"/>
      <c r="N92" s="24"/>
      <c r="O92" s="24"/>
      <c r="R92" s="7">
        <v>85</v>
      </c>
      <c r="S92" s="7">
        <f t="shared" si="54"/>
        <v>8696</v>
      </c>
      <c r="T92" s="7">
        <f t="shared" si="55"/>
        <v>8696</v>
      </c>
      <c r="U92" s="7">
        <f t="shared" si="56"/>
        <v>8696</v>
      </c>
      <c r="V92" s="7">
        <f t="shared" si="57"/>
        <v>8696</v>
      </c>
      <c r="W92" s="7">
        <f t="shared" si="58"/>
        <v>8696</v>
      </c>
      <c r="X92" s="7">
        <f t="shared" si="59"/>
        <v>12000</v>
      </c>
      <c r="Y92" s="7">
        <f t="shared" si="60"/>
        <v>12000</v>
      </c>
      <c r="Z92" s="7">
        <f t="shared" si="61"/>
        <v>12000</v>
      </c>
      <c r="AA92" s="7">
        <f t="shared" si="62"/>
        <v>12000</v>
      </c>
      <c r="AB92" s="7">
        <f t="shared" si="63"/>
        <v>12000</v>
      </c>
      <c r="AC92" s="7">
        <f t="shared" si="64"/>
        <v>1650</v>
      </c>
      <c r="AD92" s="7">
        <f t="shared" si="65"/>
        <v>1650</v>
      </c>
      <c r="AE92" s="7">
        <f t="shared" si="66"/>
        <v>1650</v>
      </c>
      <c r="AF92" s="7">
        <f t="shared" si="67"/>
        <v>1650</v>
      </c>
      <c r="AG92" s="7">
        <f t="shared" si="68"/>
        <v>1650</v>
      </c>
      <c r="AH92" s="7">
        <f t="shared" si="69"/>
        <v>2088</v>
      </c>
      <c r="AI92" s="7">
        <f t="shared" si="70"/>
        <v>2088</v>
      </c>
      <c r="AJ92" s="7">
        <f t="shared" si="71"/>
        <v>2088</v>
      </c>
      <c r="AK92" s="7">
        <f t="shared" si="72"/>
        <v>2088</v>
      </c>
      <c r="AL92" s="7">
        <f t="shared" si="73"/>
        <v>2088</v>
      </c>
      <c r="AM92" s="7">
        <f t="shared" si="74"/>
        <v>1740</v>
      </c>
      <c r="AN92" s="7">
        <f t="shared" si="75"/>
        <v>1740</v>
      </c>
      <c r="AO92" s="7">
        <f t="shared" si="76"/>
        <v>1740</v>
      </c>
      <c r="AP92" s="7">
        <f t="shared" si="77"/>
        <v>1740</v>
      </c>
      <c r="AQ92" s="7">
        <f t="shared" si="78"/>
        <v>1740</v>
      </c>
      <c r="AR92" s="7">
        <f t="shared" si="79"/>
        <v>3240</v>
      </c>
      <c r="AS92" s="7">
        <f t="shared" si="80"/>
        <v>3240</v>
      </c>
      <c r="AT92" s="7">
        <f t="shared" si="81"/>
        <v>3240</v>
      </c>
      <c r="AU92" s="7">
        <f t="shared" si="82"/>
        <v>3240</v>
      </c>
      <c r="AV92" s="7">
        <f t="shared" si="83"/>
        <v>3240</v>
      </c>
      <c r="AX92" s="7">
        <f t="shared" si="84"/>
        <v>29414</v>
      </c>
      <c r="AY92" s="7">
        <f t="shared" si="85"/>
        <v>29414</v>
      </c>
      <c r="AZ92" s="7">
        <f t="shared" si="86"/>
        <v>29414</v>
      </c>
      <c r="BA92" s="7">
        <f t="shared" si="87"/>
        <v>29414</v>
      </c>
      <c r="BB92" s="7">
        <f t="shared" si="88"/>
        <v>29414</v>
      </c>
    </row>
    <row r="93" spans="1:54" x14ac:dyDescent="0.15">
      <c r="A93" s="7"/>
      <c r="B93" s="7">
        <f>SUM(H$39:H62)</f>
        <v>8696</v>
      </c>
      <c r="C93" s="7">
        <f>SUM(I$39:I62)</f>
        <v>50</v>
      </c>
      <c r="D93" s="7">
        <f>SUM(J$39:J62)</f>
        <v>16500</v>
      </c>
      <c r="E93" s="7">
        <f>SUM(M$39:M62)*2</f>
        <v>58</v>
      </c>
      <c r="F93" s="24">
        <f>SUM(M$39:M62)</f>
        <v>29</v>
      </c>
      <c r="G93" s="24">
        <f>SUM(O$39:O62)</f>
        <v>405</v>
      </c>
      <c r="H93" s="24">
        <f t="shared" si="53"/>
        <v>299.71014492753596</v>
      </c>
      <c r="J93" s="24"/>
      <c r="K93" s="24"/>
      <c r="L93" s="24"/>
      <c r="M93" s="24"/>
      <c r="N93" s="24"/>
      <c r="O93" s="24"/>
      <c r="R93" s="7">
        <v>86</v>
      </c>
      <c r="S93" s="7">
        <f t="shared" si="54"/>
        <v>8696</v>
      </c>
      <c r="T93" s="7">
        <f t="shared" si="55"/>
        <v>8696</v>
      </c>
      <c r="U93" s="7">
        <f t="shared" si="56"/>
        <v>8696</v>
      </c>
      <c r="V93" s="7">
        <f t="shared" si="57"/>
        <v>8696</v>
      </c>
      <c r="W93" s="7">
        <f t="shared" si="58"/>
        <v>8696</v>
      </c>
      <c r="X93" s="7">
        <f t="shared" si="59"/>
        <v>12000</v>
      </c>
      <c r="Y93" s="7">
        <f t="shared" si="60"/>
        <v>12000</v>
      </c>
      <c r="Z93" s="7">
        <f t="shared" si="61"/>
        <v>12000</v>
      </c>
      <c r="AA93" s="7">
        <f t="shared" si="62"/>
        <v>12000</v>
      </c>
      <c r="AB93" s="7">
        <f t="shared" si="63"/>
        <v>12000</v>
      </c>
      <c r="AC93" s="7">
        <f t="shared" si="64"/>
        <v>1650</v>
      </c>
      <c r="AD93" s="7">
        <f t="shared" si="65"/>
        <v>1650</v>
      </c>
      <c r="AE93" s="7">
        <f t="shared" si="66"/>
        <v>1650</v>
      </c>
      <c r="AF93" s="7">
        <f t="shared" si="67"/>
        <v>1650</v>
      </c>
      <c r="AG93" s="7">
        <f t="shared" si="68"/>
        <v>1650</v>
      </c>
      <c r="AH93" s="7">
        <f t="shared" si="69"/>
        <v>2088</v>
      </c>
      <c r="AI93" s="7">
        <f t="shared" si="70"/>
        <v>2088</v>
      </c>
      <c r="AJ93" s="7">
        <f t="shared" si="71"/>
        <v>2088</v>
      </c>
      <c r="AK93" s="7">
        <f t="shared" si="72"/>
        <v>2088</v>
      </c>
      <c r="AL93" s="7">
        <f t="shared" si="73"/>
        <v>2088</v>
      </c>
      <c r="AM93" s="7">
        <f t="shared" si="74"/>
        <v>1740</v>
      </c>
      <c r="AN93" s="7">
        <f t="shared" si="75"/>
        <v>1740</v>
      </c>
      <c r="AO93" s="7">
        <f t="shared" si="76"/>
        <v>1740</v>
      </c>
      <c r="AP93" s="7">
        <f t="shared" si="77"/>
        <v>1740</v>
      </c>
      <c r="AQ93" s="7">
        <f t="shared" si="78"/>
        <v>1740</v>
      </c>
      <c r="AR93" s="7">
        <f t="shared" si="79"/>
        <v>3240</v>
      </c>
      <c r="AS93" s="7">
        <f t="shared" si="80"/>
        <v>3240</v>
      </c>
      <c r="AT93" s="7">
        <f t="shared" si="81"/>
        <v>3240</v>
      </c>
      <c r="AU93" s="7">
        <f t="shared" si="82"/>
        <v>3240</v>
      </c>
      <c r="AV93" s="7">
        <f t="shared" si="83"/>
        <v>3240</v>
      </c>
      <c r="AX93" s="7">
        <f t="shared" si="84"/>
        <v>29414</v>
      </c>
      <c r="AY93" s="7">
        <f t="shared" si="85"/>
        <v>29414</v>
      </c>
      <c r="AZ93" s="7">
        <f t="shared" si="86"/>
        <v>29414</v>
      </c>
      <c r="BA93" s="7">
        <f t="shared" si="87"/>
        <v>29414</v>
      </c>
      <c r="BB93" s="7">
        <f t="shared" si="88"/>
        <v>29414</v>
      </c>
    </row>
    <row r="94" spans="1:54" x14ac:dyDescent="0.15">
      <c r="J94" s="24"/>
      <c r="K94" s="24"/>
      <c r="L94" s="24"/>
      <c r="M94" s="24"/>
      <c r="N94" s="24"/>
      <c r="O94" s="24"/>
      <c r="R94" s="7">
        <v>87</v>
      </c>
      <c r="S94" s="7">
        <f t="shared" si="54"/>
        <v>8696</v>
      </c>
      <c r="T94" s="7">
        <f t="shared" si="55"/>
        <v>8696</v>
      </c>
      <c r="U94" s="7">
        <f t="shared" si="56"/>
        <v>8696</v>
      </c>
      <c r="V94" s="7">
        <f t="shared" si="57"/>
        <v>8696</v>
      </c>
      <c r="W94" s="7">
        <f t="shared" si="58"/>
        <v>8696</v>
      </c>
      <c r="X94" s="7">
        <f t="shared" si="59"/>
        <v>12000</v>
      </c>
      <c r="Y94" s="7">
        <f t="shared" si="60"/>
        <v>12000</v>
      </c>
      <c r="Z94" s="7">
        <f t="shared" si="61"/>
        <v>12000</v>
      </c>
      <c r="AA94" s="7">
        <f t="shared" si="62"/>
        <v>12000</v>
      </c>
      <c r="AB94" s="7">
        <f t="shared" si="63"/>
        <v>12000</v>
      </c>
      <c r="AC94" s="7">
        <f t="shared" si="64"/>
        <v>1650</v>
      </c>
      <c r="AD94" s="7">
        <f t="shared" si="65"/>
        <v>1650</v>
      </c>
      <c r="AE94" s="7">
        <f t="shared" si="66"/>
        <v>1650</v>
      </c>
      <c r="AF94" s="7">
        <f t="shared" si="67"/>
        <v>1650</v>
      </c>
      <c r="AG94" s="7">
        <f t="shared" si="68"/>
        <v>1650</v>
      </c>
      <c r="AH94" s="7">
        <f t="shared" si="69"/>
        <v>2088</v>
      </c>
      <c r="AI94" s="7">
        <f t="shared" si="70"/>
        <v>2088</v>
      </c>
      <c r="AJ94" s="7">
        <f t="shared" si="71"/>
        <v>2088</v>
      </c>
      <c r="AK94" s="7">
        <f t="shared" si="72"/>
        <v>2088</v>
      </c>
      <c r="AL94" s="7">
        <f t="shared" si="73"/>
        <v>2088</v>
      </c>
      <c r="AM94" s="7">
        <f t="shared" si="74"/>
        <v>1740</v>
      </c>
      <c r="AN94" s="7">
        <f t="shared" si="75"/>
        <v>1740</v>
      </c>
      <c r="AO94" s="7">
        <f t="shared" si="76"/>
        <v>1740</v>
      </c>
      <c r="AP94" s="7">
        <f t="shared" si="77"/>
        <v>1740</v>
      </c>
      <c r="AQ94" s="7">
        <f t="shared" si="78"/>
        <v>1740</v>
      </c>
      <c r="AR94" s="7">
        <f t="shared" si="79"/>
        <v>3240</v>
      </c>
      <c r="AS94" s="7">
        <f t="shared" si="80"/>
        <v>3240</v>
      </c>
      <c r="AT94" s="7">
        <f t="shared" si="81"/>
        <v>3240</v>
      </c>
      <c r="AU94" s="7">
        <f t="shared" si="82"/>
        <v>3240</v>
      </c>
      <c r="AV94" s="7">
        <f t="shared" si="83"/>
        <v>3240</v>
      </c>
      <c r="AX94" s="7">
        <f t="shared" si="84"/>
        <v>29414</v>
      </c>
      <c r="AY94" s="7">
        <f t="shared" si="85"/>
        <v>29414</v>
      </c>
      <c r="AZ94" s="7">
        <f t="shared" si="86"/>
        <v>29414</v>
      </c>
      <c r="BA94" s="7">
        <f t="shared" si="87"/>
        <v>29414</v>
      </c>
      <c r="BB94" s="7">
        <f t="shared" si="88"/>
        <v>29414</v>
      </c>
    </row>
    <row r="95" spans="1:54" x14ac:dyDescent="0.15">
      <c r="D95" s="24"/>
      <c r="J95" s="24"/>
      <c r="K95" s="24"/>
      <c r="L95" s="24"/>
      <c r="M95" s="24"/>
      <c r="N95" s="24"/>
      <c r="O95" s="24"/>
      <c r="R95" s="7">
        <v>88</v>
      </c>
      <c r="S95" s="7">
        <f t="shared" si="54"/>
        <v>8696</v>
      </c>
      <c r="T95" s="7">
        <f t="shared" si="55"/>
        <v>8696</v>
      </c>
      <c r="U95" s="7">
        <f t="shared" si="56"/>
        <v>8696</v>
      </c>
      <c r="V95" s="7">
        <f t="shared" si="57"/>
        <v>8696</v>
      </c>
      <c r="W95" s="7">
        <f t="shared" si="58"/>
        <v>8696</v>
      </c>
      <c r="X95" s="7">
        <f t="shared" si="59"/>
        <v>12000</v>
      </c>
      <c r="Y95" s="7">
        <f t="shared" si="60"/>
        <v>12000</v>
      </c>
      <c r="Z95" s="7">
        <f t="shared" si="61"/>
        <v>12000</v>
      </c>
      <c r="AA95" s="7">
        <f t="shared" si="62"/>
        <v>12000</v>
      </c>
      <c r="AB95" s="7">
        <f t="shared" si="63"/>
        <v>12000</v>
      </c>
      <c r="AC95" s="7">
        <f t="shared" si="64"/>
        <v>1650</v>
      </c>
      <c r="AD95" s="7">
        <f t="shared" si="65"/>
        <v>1650</v>
      </c>
      <c r="AE95" s="7">
        <f t="shared" si="66"/>
        <v>1650</v>
      </c>
      <c r="AF95" s="7">
        <f t="shared" si="67"/>
        <v>1650</v>
      </c>
      <c r="AG95" s="7">
        <f t="shared" si="68"/>
        <v>1650</v>
      </c>
      <c r="AH95" s="7">
        <f t="shared" si="69"/>
        <v>2088</v>
      </c>
      <c r="AI95" s="7">
        <f t="shared" si="70"/>
        <v>2088</v>
      </c>
      <c r="AJ95" s="7">
        <f t="shared" si="71"/>
        <v>2088</v>
      </c>
      <c r="AK95" s="7">
        <f t="shared" si="72"/>
        <v>2088</v>
      </c>
      <c r="AL95" s="7">
        <f t="shared" si="73"/>
        <v>2088</v>
      </c>
      <c r="AM95" s="7">
        <f t="shared" si="74"/>
        <v>1740</v>
      </c>
      <c r="AN95" s="7">
        <f t="shared" si="75"/>
        <v>1740</v>
      </c>
      <c r="AO95" s="7">
        <f t="shared" si="76"/>
        <v>1740</v>
      </c>
      <c r="AP95" s="7">
        <f t="shared" si="77"/>
        <v>1740</v>
      </c>
      <c r="AQ95" s="7">
        <f t="shared" si="78"/>
        <v>1740</v>
      </c>
      <c r="AR95" s="7">
        <f t="shared" si="79"/>
        <v>3240</v>
      </c>
      <c r="AS95" s="7">
        <f t="shared" si="80"/>
        <v>3240</v>
      </c>
      <c r="AT95" s="7">
        <f t="shared" si="81"/>
        <v>3240</v>
      </c>
      <c r="AU95" s="7">
        <f t="shared" si="82"/>
        <v>3240</v>
      </c>
      <c r="AV95" s="7">
        <f t="shared" si="83"/>
        <v>3240</v>
      </c>
      <c r="AX95" s="7">
        <f t="shared" si="84"/>
        <v>29414</v>
      </c>
      <c r="AY95" s="7">
        <f t="shared" si="85"/>
        <v>29414</v>
      </c>
      <c r="AZ95" s="7">
        <f t="shared" si="86"/>
        <v>29414</v>
      </c>
      <c r="BA95" s="7">
        <f t="shared" si="87"/>
        <v>29414</v>
      </c>
      <c r="BB95" s="7">
        <f t="shared" si="88"/>
        <v>29414</v>
      </c>
    </row>
    <row r="96" spans="1:54" x14ac:dyDescent="0.15">
      <c r="J96" s="24"/>
      <c r="K96" s="24"/>
      <c r="L96" s="24"/>
      <c r="M96" s="24"/>
      <c r="N96" s="24"/>
      <c r="O96" s="24"/>
      <c r="R96" s="7">
        <v>89</v>
      </c>
      <c r="S96" s="7">
        <f t="shared" si="54"/>
        <v>8696</v>
      </c>
      <c r="T96" s="7">
        <f t="shared" si="55"/>
        <v>8696</v>
      </c>
      <c r="U96" s="7">
        <f t="shared" si="56"/>
        <v>8696</v>
      </c>
      <c r="V96" s="7">
        <f t="shared" si="57"/>
        <v>8696</v>
      </c>
      <c r="W96" s="7">
        <f t="shared" si="58"/>
        <v>8696</v>
      </c>
      <c r="X96" s="7">
        <f t="shared" si="59"/>
        <v>12000</v>
      </c>
      <c r="Y96" s="7">
        <f t="shared" si="60"/>
        <v>12000</v>
      </c>
      <c r="Z96" s="7">
        <f t="shared" si="61"/>
        <v>12000</v>
      </c>
      <c r="AA96" s="7">
        <f t="shared" si="62"/>
        <v>12000</v>
      </c>
      <c r="AB96" s="7">
        <f t="shared" si="63"/>
        <v>12000</v>
      </c>
      <c r="AC96" s="7">
        <f t="shared" si="64"/>
        <v>1650</v>
      </c>
      <c r="AD96" s="7">
        <f t="shared" si="65"/>
        <v>1650</v>
      </c>
      <c r="AE96" s="7">
        <f t="shared" si="66"/>
        <v>1650</v>
      </c>
      <c r="AF96" s="7">
        <f t="shared" si="67"/>
        <v>1650</v>
      </c>
      <c r="AG96" s="7">
        <f t="shared" si="68"/>
        <v>1650</v>
      </c>
      <c r="AH96" s="7">
        <f t="shared" si="69"/>
        <v>2088</v>
      </c>
      <c r="AI96" s="7">
        <f t="shared" si="70"/>
        <v>2088</v>
      </c>
      <c r="AJ96" s="7">
        <f t="shared" si="71"/>
        <v>2088</v>
      </c>
      <c r="AK96" s="7">
        <f t="shared" si="72"/>
        <v>2088</v>
      </c>
      <c r="AL96" s="7">
        <f t="shared" si="73"/>
        <v>2088</v>
      </c>
      <c r="AM96" s="7">
        <f t="shared" si="74"/>
        <v>1740</v>
      </c>
      <c r="AN96" s="7">
        <f t="shared" si="75"/>
        <v>1740</v>
      </c>
      <c r="AO96" s="7">
        <f t="shared" si="76"/>
        <v>1740</v>
      </c>
      <c r="AP96" s="7">
        <f t="shared" si="77"/>
        <v>1740</v>
      </c>
      <c r="AQ96" s="7">
        <f t="shared" si="78"/>
        <v>1740</v>
      </c>
      <c r="AR96" s="7">
        <f t="shared" si="79"/>
        <v>3240</v>
      </c>
      <c r="AS96" s="7">
        <f t="shared" si="80"/>
        <v>3240</v>
      </c>
      <c r="AT96" s="7">
        <f t="shared" si="81"/>
        <v>3240</v>
      </c>
      <c r="AU96" s="7">
        <f t="shared" si="82"/>
        <v>3240</v>
      </c>
      <c r="AV96" s="7">
        <f t="shared" si="83"/>
        <v>3240</v>
      </c>
      <c r="AX96" s="7">
        <f t="shared" si="84"/>
        <v>29414</v>
      </c>
      <c r="AY96" s="7">
        <f t="shared" si="85"/>
        <v>29414</v>
      </c>
      <c r="AZ96" s="7">
        <f t="shared" si="86"/>
        <v>29414</v>
      </c>
      <c r="BA96" s="7">
        <f t="shared" si="87"/>
        <v>29414</v>
      </c>
      <c r="BB96" s="7">
        <f t="shared" si="88"/>
        <v>29414</v>
      </c>
    </row>
    <row r="97" spans="2:54" x14ac:dyDescent="0.15">
      <c r="J97" s="24"/>
      <c r="K97" s="24"/>
      <c r="L97" s="24"/>
      <c r="M97" s="24"/>
      <c r="N97" s="24"/>
      <c r="O97" s="24"/>
      <c r="R97" s="7">
        <v>90</v>
      </c>
      <c r="S97" s="7">
        <f t="shared" si="54"/>
        <v>8696</v>
      </c>
      <c r="T97" s="7">
        <f t="shared" si="55"/>
        <v>8696</v>
      </c>
      <c r="U97" s="7">
        <f t="shared" si="56"/>
        <v>8696</v>
      </c>
      <c r="V97" s="7">
        <f t="shared" si="57"/>
        <v>8696</v>
      </c>
      <c r="W97" s="7">
        <f t="shared" si="58"/>
        <v>8696</v>
      </c>
      <c r="X97" s="7">
        <f t="shared" si="59"/>
        <v>12000</v>
      </c>
      <c r="Y97" s="7">
        <f t="shared" si="60"/>
        <v>12000</v>
      </c>
      <c r="Z97" s="7">
        <f t="shared" si="61"/>
        <v>12000</v>
      </c>
      <c r="AA97" s="7">
        <f t="shared" si="62"/>
        <v>12000</v>
      </c>
      <c r="AB97" s="7">
        <f t="shared" si="63"/>
        <v>12000</v>
      </c>
      <c r="AC97" s="7">
        <f t="shared" si="64"/>
        <v>1650</v>
      </c>
      <c r="AD97" s="7">
        <f t="shared" si="65"/>
        <v>1650</v>
      </c>
      <c r="AE97" s="7">
        <f t="shared" si="66"/>
        <v>1650</v>
      </c>
      <c r="AF97" s="7">
        <f t="shared" si="67"/>
        <v>1650</v>
      </c>
      <c r="AG97" s="7">
        <f t="shared" si="68"/>
        <v>1650</v>
      </c>
      <c r="AH97" s="7">
        <f t="shared" si="69"/>
        <v>2088</v>
      </c>
      <c r="AI97" s="7">
        <f t="shared" si="70"/>
        <v>2088</v>
      </c>
      <c r="AJ97" s="7">
        <f t="shared" si="71"/>
        <v>2088</v>
      </c>
      <c r="AK97" s="7">
        <f t="shared" si="72"/>
        <v>2088</v>
      </c>
      <c r="AL97" s="7">
        <f t="shared" si="73"/>
        <v>2088</v>
      </c>
      <c r="AM97" s="7">
        <f t="shared" si="74"/>
        <v>1740</v>
      </c>
      <c r="AN97" s="7">
        <f t="shared" si="75"/>
        <v>1740</v>
      </c>
      <c r="AO97" s="7">
        <f t="shared" si="76"/>
        <v>1740</v>
      </c>
      <c r="AP97" s="7">
        <f t="shared" si="77"/>
        <v>1740</v>
      </c>
      <c r="AQ97" s="7">
        <f t="shared" si="78"/>
        <v>1740</v>
      </c>
      <c r="AR97" s="7">
        <f t="shared" si="79"/>
        <v>3240</v>
      </c>
      <c r="AS97" s="7">
        <f t="shared" si="80"/>
        <v>3240</v>
      </c>
      <c r="AT97" s="7">
        <f t="shared" si="81"/>
        <v>3240</v>
      </c>
      <c r="AU97" s="7">
        <f t="shared" si="82"/>
        <v>3240</v>
      </c>
      <c r="AV97" s="7">
        <f t="shared" si="83"/>
        <v>3240</v>
      </c>
      <c r="AX97" s="7">
        <f t="shared" si="84"/>
        <v>29414</v>
      </c>
      <c r="AY97" s="7">
        <f t="shared" si="85"/>
        <v>29414</v>
      </c>
      <c r="AZ97" s="7">
        <f t="shared" si="86"/>
        <v>29414</v>
      </c>
      <c r="BA97" s="7">
        <f t="shared" si="87"/>
        <v>29414</v>
      </c>
      <c r="BB97" s="7">
        <f t="shared" si="88"/>
        <v>29414</v>
      </c>
    </row>
    <row r="98" spans="2:54" x14ac:dyDescent="0.15">
      <c r="J98" s="24"/>
      <c r="K98" s="24"/>
      <c r="L98" s="24"/>
      <c r="M98" s="24"/>
      <c r="N98" s="24"/>
      <c r="O98" s="24"/>
      <c r="R98" s="7">
        <v>91</v>
      </c>
      <c r="S98" s="7">
        <f t="shared" si="54"/>
        <v>8696</v>
      </c>
      <c r="T98" s="7">
        <f t="shared" si="55"/>
        <v>8696</v>
      </c>
      <c r="U98" s="7">
        <f t="shared" si="56"/>
        <v>8696</v>
      </c>
      <c r="V98" s="7">
        <f t="shared" si="57"/>
        <v>8696</v>
      </c>
      <c r="W98" s="7">
        <f t="shared" si="58"/>
        <v>8696</v>
      </c>
      <c r="X98" s="7">
        <f t="shared" si="59"/>
        <v>12000</v>
      </c>
      <c r="Y98" s="7">
        <f t="shared" si="60"/>
        <v>12000</v>
      </c>
      <c r="Z98" s="7">
        <f t="shared" si="61"/>
        <v>12000</v>
      </c>
      <c r="AA98" s="7">
        <f t="shared" si="62"/>
        <v>12000</v>
      </c>
      <c r="AB98" s="7">
        <f t="shared" si="63"/>
        <v>12000</v>
      </c>
      <c r="AC98" s="7">
        <f t="shared" si="64"/>
        <v>1650</v>
      </c>
      <c r="AD98" s="7">
        <f t="shared" si="65"/>
        <v>1650</v>
      </c>
      <c r="AE98" s="7">
        <f t="shared" si="66"/>
        <v>1650</v>
      </c>
      <c r="AF98" s="7">
        <f t="shared" si="67"/>
        <v>1650</v>
      </c>
      <c r="AG98" s="7">
        <f t="shared" si="68"/>
        <v>1650</v>
      </c>
      <c r="AH98" s="7">
        <f t="shared" si="69"/>
        <v>2088</v>
      </c>
      <c r="AI98" s="7">
        <f t="shared" si="70"/>
        <v>2088</v>
      </c>
      <c r="AJ98" s="7">
        <f t="shared" si="71"/>
        <v>2088</v>
      </c>
      <c r="AK98" s="7">
        <f t="shared" si="72"/>
        <v>2088</v>
      </c>
      <c r="AL98" s="7">
        <f t="shared" si="73"/>
        <v>2088</v>
      </c>
      <c r="AM98" s="7">
        <f t="shared" si="74"/>
        <v>1740</v>
      </c>
      <c r="AN98" s="7">
        <f t="shared" si="75"/>
        <v>1740</v>
      </c>
      <c r="AO98" s="7">
        <f t="shared" si="76"/>
        <v>1740</v>
      </c>
      <c r="AP98" s="7">
        <f t="shared" si="77"/>
        <v>1740</v>
      </c>
      <c r="AQ98" s="7">
        <f t="shared" si="78"/>
        <v>1740</v>
      </c>
      <c r="AR98" s="7">
        <f t="shared" si="79"/>
        <v>3240</v>
      </c>
      <c r="AS98" s="7">
        <f t="shared" si="80"/>
        <v>3240</v>
      </c>
      <c r="AT98" s="7">
        <f t="shared" si="81"/>
        <v>3240</v>
      </c>
      <c r="AU98" s="7">
        <f t="shared" si="82"/>
        <v>3240</v>
      </c>
      <c r="AV98" s="7">
        <f t="shared" si="83"/>
        <v>3240</v>
      </c>
      <c r="AX98" s="7">
        <f t="shared" si="84"/>
        <v>29414</v>
      </c>
      <c r="AY98" s="7">
        <f t="shared" si="85"/>
        <v>29414</v>
      </c>
      <c r="AZ98" s="7">
        <f t="shared" si="86"/>
        <v>29414</v>
      </c>
      <c r="BA98" s="7">
        <f t="shared" si="87"/>
        <v>29414</v>
      </c>
      <c r="BB98" s="7">
        <f t="shared" si="88"/>
        <v>29414</v>
      </c>
    </row>
    <row r="99" spans="2:54" x14ac:dyDescent="0.15">
      <c r="B99" s="7"/>
      <c r="C99" s="7"/>
      <c r="D99" s="24"/>
      <c r="J99" s="24"/>
      <c r="K99" s="24"/>
      <c r="L99" s="24"/>
      <c r="M99" s="24"/>
      <c r="N99" s="24"/>
      <c r="O99" s="24"/>
      <c r="R99" s="7">
        <v>92</v>
      </c>
      <c r="S99" s="7">
        <f t="shared" si="54"/>
        <v>8696</v>
      </c>
      <c r="T99" s="7">
        <f t="shared" si="55"/>
        <v>8696</v>
      </c>
      <c r="U99" s="7">
        <f t="shared" si="56"/>
        <v>8696</v>
      </c>
      <c r="V99" s="7">
        <f t="shared" si="57"/>
        <v>8696</v>
      </c>
      <c r="W99" s="7">
        <f t="shared" si="58"/>
        <v>8696</v>
      </c>
      <c r="X99" s="7">
        <f t="shared" si="59"/>
        <v>12000</v>
      </c>
      <c r="Y99" s="7">
        <f t="shared" si="60"/>
        <v>12000</v>
      </c>
      <c r="Z99" s="7">
        <f t="shared" si="61"/>
        <v>12000</v>
      </c>
      <c r="AA99" s="7">
        <f t="shared" si="62"/>
        <v>12000</v>
      </c>
      <c r="AB99" s="7">
        <f t="shared" si="63"/>
        <v>12000</v>
      </c>
      <c r="AC99" s="7">
        <f t="shared" si="64"/>
        <v>1650</v>
      </c>
      <c r="AD99" s="7">
        <f t="shared" si="65"/>
        <v>1650</v>
      </c>
      <c r="AE99" s="7">
        <f t="shared" si="66"/>
        <v>1650</v>
      </c>
      <c r="AF99" s="7">
        <f t="shared" si="67"/>
        <v>1650</v>
      </c>
      <c r="AG99" s="7">
        <f t="shared" si="68"/>
        <v>1650</v>
      </c>
      <c r="AH99" s="7">
        <f t="shared" si="69"/>
        <v>2088</v>
      </c>
      <c r="AI99" s="7">
        <f t="shared" si="70"/>
        <v>2088</v>
      </c>
      <c r="AJ99" s="7">
        <f t="shared" si="71"/>
        <v>2088</v>
      </c>
      <c r="AK99" s="7">
        <f t="shared" si="72"/>
        <v>2088</v>
      </c>
      <c r="AL99" s="7">
        <f t="shared" si="73"/>
        <v>2088</v>
      </c>
      <c r="AM99" s="7">
        <f t="shared" si="74"/>
        <v>1740</v>
      </c>
      <c r="AN99" s="7">
        <f t="shared" si="75"/>
        <v>1740</v>
      </c>
      <c r="AO99" s="7">
        <f t="shared" si="76"/>
        <v>1740</v>
      </c>
      <c r="AP99" s="7">
        <f t="shared" si="77"/>
        <v>1740</v>
      </c>
      <c r="AQ99" s="7">
        <f t="shared" si="78"/>
        <v>1740</v>
      </c>
      <c r="AR99" s="7">
        <f t="shared" si="79"/>
        <v>3240</v>
      </c>
      <c r="AS99" s="7">
        <f t="shared" si="80"/>
        <v>3240</v>
      </c>
      <c r="AT99" s="7">
        <f t="shared" si="81"/>
        <v>3240</v>
      </c>
      <c r="AU99" s="7">
        <f t="shared" si="82"/>
        <v>3240</v>
      </c>
      <c r="AV99" s="7">
        <f t="shared" si="83"/>
        <v>3240</v>
      </c>
      <c r="AX99" s="7">
        <f t="shared" si="84"/>
        <v>29414</v>
      </c>
      <c r="AY99" s="7">
        <f t="shared" si="85"/>
        <v>29414</v>
      </c>
      <c r="AZ99" s="7">
        <f t="shared" si="86"/>
        <v>29414</v>
      </c>
      <c r="BA99" s="7">
        <f t="shared" si="87"/>
        <v>29414</v>
      </c>
      <c r="BB99" s="7">
        <f t="shared" si="88"/>
        <v>29414</v>
      </c>
    </row>
    <row r="100" spans="2:54" x14ac:dyDescent="0.15">
      <c r="J100" s="24"/>
      <c r="K100" s="24"/>
      <c r="L100" s="24"/>
      <c r="M100" s="24"/>
      <c r="N100" s="24"/>
      <c r="O100" s="24"/>
      <c r="R100" s="7">
        <v>93</v>
      </c>
      <c r="S100" s="7">
        <f t="shared" si="54"/>
        <v>8696</v>
      </c>
      <c r="T100" s="7">
        <f t="shared" si="55"/>
        <v>8696</v>
      </c>
      <c r="U100" s="7">
        <f t="shared" si="56"/>
        <v>8696</v>
      </c>
      <c r="V100" s="7">
        <f t="shared" si="57"/>
        <v>8696</v>
      </c>
      <c r="W100" s="7">
        <f t="shared" si="58"/>
        <v>8696</v>
      </c>
      <c r="X100" s="7">
        <f t="shared" si="59"/>
        <v>12000</v>
      </c>
      <c r="Y100" s="7">
        <f t="shared" si="60"/>
        <v>12000</v>
      </c>
      <c r="Z100" s="7">
        <f t="shared" si="61"/>
        <v>12000</v>
      </c>
      <c r="AA100" s="7">
        <f t="shared" si="62"/>
        <v>12000</v>
      </c>
      <c r="AB100" s="7">
        <f t="shared" si="63"/>
        <v>12000</v>
      </c>
      <c r="AC100" s="7">
        <f t="shared" si="64"/>
        <v>1650</v>
      </c>
      <c r="AD100" s="7">
        <f t="shared" si="65"/>
        <v>1650</v>
      </c>
      <c r="AE100" s="7">
        <f t="shared" si="66"/>
        <v>1650</v>
      </c>
      <c r="AF100" s="7">
        <f t="shared" si="67"/>
        <v>1650</v>
      </c>
      <c r="AG100" s="7">
        <f t="shared" si="68"/>
        <v>1650</v>
      </c>
      <c r="AH100" s="7">
        <f t="shared" si="69"/>
        <v>2088</v>
      </c>
      <c r="AI100" s="7">
        <f t="shared" si="70"/>
        <v>2088</v>
      </c>
      <c r="AJ100" s="7">
        <f t="shared" si="71"/>
        <v>2088</v>
      </c>
      <c r="AK100" s="7">
        <f t="shared" si="72"/>
        <v>2088</v>
      </c>
      <c r="AL100" s="7">
        <f t="shared" si="73"/>
        <v>2088</v>
      </c>
      <c r="AM100" s="7">
        <f t="shared" si="74"/>
        <v>1740</v>
      </c>
      <c r="AN100" s="7">
        <f t="shared" si="75"/>
        <v>1740</v>
      </c>
      <c r="AO100" s="7">
        <f t="shared" si="76"/>
        <v>1740</v>
      </c>
      <c r="AP100" s="7">
        <f t="shared" si="77"/>
        <v>1740</v>
      </c>
      <c r="AQ100" s="7">
        <f t="shared" si="78"/>
        <v>1740</v>
      </c>
      <c r="AR100" s="7">
        <f t="shared" si="79"/>
        <v>3240</v>
      </c>
      <c r="AS100" s="7">
        <f t="shared" si="80"/>
        <v>3240</v>
      </c>
      <c r="AT100" s="7">
        <f t="shared" si="81"/>
        <v>3240</v>
      </c>
      <c r="AU100" s="7">
        <f t="shared" si="82"/>
        <v>3240</v>
      </c>
      <c r="AV100" s="7">
        <f t="shared" si="83"/>
        <v>3240</v>
      </c>
      <c r="AX100" s="7">
        <f t="shared" si="84"/>
        <v>29414</v>
      </c>
      <c r="AY100" s="7">
        <f t="shared" si="85"/>
        <v>29414</v>
      </c>
      <c r="AZ100" s="7">
        <f t="shared" si="86"/>
        <v>29414</v>
      </c>
      <c r="BA100" s="7">
        <f t="shared" si="87"/>
        <v>29414</v>
      </c>
      <c r="BB100" s="7">
        <f t="shared" si="88"/>
        <v>29414</v>
      </c>
    </row>
    <row r="101" spans="2:54" x14ac:dyDescent="0.15">
      <c r="D101" s="24"/>
      <c r="J101" s="24"/>
      <c r="K101" s="24"/>
      <c r="L101" s="24"/>
      <c r="M101" s="24"/>
      <c r="N101" s="24"/>
      <c r="O101" s="24"/>
      <c r="R101" s="7">
        <v>94</v>
      </c>
      <c r="S101" s="7">
        <f t="shared" si="54"/>
        <v>8696</v>
      </c>
      <c r="T101" s="7">
        <f t="shared" si="55"/>
        <v>8696</v>
      </c>
      <c r="U101" s="7">
        <f t="shared" si="56"/>
        <v>8696</v>
      </c>
      <c r="V101" s="7">
        <f t="shared" si="57"/>
        <v>8696</v>
      </c>
      <c r="W101" s="7">
        <f t="shared" si="58"/>
        <v>8696</v>
      </c>
      <c r="X101" s="7">
        <f t="shared" si="59"/>
        <v>12000</v>
      </c>
      <c r="Y101" s="7">
        <f t="shared" si="60"/>
        <v>12000</v>
      </c>
      <c r="Z101" s="7">
        <f t="shared" si="61"/>
        <v>12000</v>
      </c>
      <c r="AA101" s="7">
        <f t="shared" si="62"/>
        <v>12000</v>
      </c>
      <c r="AB101" s="7">
        <f t="shared" si="63"/>
        <v>12000</v>
      </c>
      <c r="AC101" s="7">
        <f t="shared" si="64"/>
        <v>1650</v>
      </c>
      <c r="AD101" s="7">
        <f t="shared" si="65"/>
        <v>1650</v>
      </c>
      <c r="AE101" s="7">
        <f t="shared" si="66"/>
        <v>1650</v>
      </c>
      <c r="AF101" s="7">
        <f t="shared" si="67"/>
        <v>1650</v>
      </c>
      <c r="AG101" s="7">
        <f t="shared" si="68"/>
        <v>1650</v>
      </c>
      <c r="AH101" s="7">
        <f t="shared" si="69"/>
        <v>2088</v>
      </c>
      <c r="AI101" s="7">
        <f t="shared" si="70"/>
        <v>2088</v>
      </c>
      <c r="AJ101" s="7">
        <f t="shared" si="71"/>
        <v>2088</v>
      </c>
      <c r="AK101" s="7">
        <f t="shared" si="72"/>
        <v>2088</v>
      </c>
      <c r="AL101" s="7">
        <f t="shared" si="73"/>
        <v>2088</v>
      </c>
      <c r="AM101" s="7">
        <f t="shared" si="74"/>
        <v>1740</v>
      </c>
      <c r="AN101" s="7">
        <f t="shared" si="75"/>
        <v>1740</v>
      </c>
      <c r="AO101" s="7">
        <f t="shared" si="76"/>
        <v>1740</v>
      </c>
      <c r="AP101" s="7">
        <f t="shared" si="77"/>
        <v>1740</v>
      </c>
      <c r="AQ101" s="7">
        <f t="shared" si="78"/>
        <v>1740</v>
      </c>
      <c r="AR101" s="7">
        <f t="shared" si="79"/>
        <v>3240</v>
      </c>
      <c r="AS101" s="7">
        <f t="shared" si="80"/>
        <v>3240</v>
      </c>
      <c r="AT101" s="7">
        <f t="shared" si="81"/>
        <v>3240</v>
      </c>
      <c r="AU101" s="7">
        <f t="shared" si="82"/>
        <v>3240</v>
      </c>
      <c r="AV101" s="7">
        <f t="shared" si="83"/>
        <v>3240</v>
      </c>
      <c r="AX101" s="7">
        <f t="shared" si="84"/>
        <v>29414</v>
      </c>
      <c r="AY101" s="7">
        <f t="shared" si="85"/>
        <v>29414</v>
      </c>
      <c r="AZ101" s="7">
        <f t="shared" si="86"/>
        <v>29414</v>
      </c>
      <c r="BA101" s="7">
        <f t="shared" si="87"/>
        <v>29414</v>
      </c>
      <c r="BB101" s="7">
        <f t="shared" si="88"/>
        <v>29414</v>
      </c>
    </row>
    <row r="102" spans="2:54" x14ac:dyDescent="0.15">
      <c r="D102" s="24"/>
      <c r="J102" s="24"/>
      <c r="K102" s="24"/>
      <c r="L102" s="24"/>
      <c r="M102" s="24"/>
      <c r="N102" s="24"/>
      <c r="O102" s="24"/>
      <c r="R102" s="7">
        <v>95</v>
      </c>
      <c r="S102" s="7">
        <f t="shared" si="54"/>
        <v>8696</v>
      </c>
      <c r="T102" s="7">
        <f t="shared" si="55"/>
        <v>8696</v>
      </c>
      <c r="U102" s="7">
        <f t="shared" si="56"/>
        <v>8696</v>
      </c>
      <c r="V102" s="7">
        <f t="shared" si="57"/>
        <v>8696</v>
      </c>
      <c r="W102" s="7">
        <f t="shared" si="58"/>
        <v>8696</v>
      </c>
      <c r="X102" s="7">
        <f t="shared" si="59"/>
        <v>12000</v>
      </c>
      <c r="Y102" s="7">
        <f t="shared" si="60"/>
        <v>12000</v>
      </c>
      <c r="Z102" s="7">
        <f t="shared" si="61"/>
        <v>12000</v>
      </c>
      <c r="AA102" s="7">
        <f t="shared" si="62"/>
        <v>12000</v>
      </c>
      <c r="AB102" s="7">
        <f t="shared" si="63"/>
        <v>12000</v>
      </c>
      <c r="AC102" s="7">
        <f t="shared" si="64"/>
        <v>1650</v>
      </c>
      <c r="AD102" s="7">
        <f t="shared" si="65"/>
        <v>1650</v>
      </c>
      <c r="AE102" s="7">
        <f t="shared" si="66"/>
        <v>1650</v>
      </c>
      <c r="AF102" s="7">
        <f t="shared" si="67"/>
        <v>1650</v>
      </c>
      <c r="AG102" s="7">
        <f t="shared" si="68"/>
        <v>1650</v>
      </c>
      <c r="AH102" s="7">
        <f t="shared" si="69"/>
        <v>2088</v>
      </c>
      <c r="AI102" s="7">
        <f t="shared" si="70"/>
        <v>2088</v>
      </c>
      <c r="AJ102" s="7">
        <f t="shared" si="71"/>
        <v>2088</v>
      </c>
      <c r="AK102" s="7">
        <f t="shared" si="72"/>
        <v>2088</v>
      </c>
      <c r="AL102" s="7">
        <f t="shared" si="73"/>
        <v>2088</v>
      </c>
      <c r="AM102" s="7">
        <f t="shared" si="74"/>
        <v>1740</v>
      </c>
      <c r="AN102" s="7">
        <f t="shared" si="75"/>
        <v>1740</v>
      </c>
      <c r="AO102" s="7">
        <f t="shared" si="76"/>
        <v>1740</v>
      </c>
      <c r="AP102" s="7">
        <f t="shared" si="77"/>
        <v>1740</v>
      </c>
      <c r="AQ102" s="7">
        <f t="shared" si="78"/>
        <v>1740</v>
      </c>
      <c r="AR102" s="7">
        <f t="shared" si="79"/>
        <v>3240</v>
      </c>
      <c r="AS102" s="7">
        <f t="shared" si="80"/>
        <v>3240</v>
      </c>
      <c r="AT102" s="7">
        <f t="shared" si="81"/>
        <v>3240</v>
      </c>
      <c r="AU102" s="7">
        <f t="shared" si="82"/>
        <v>3240</v>
      </c>
      <c r="AV102" s="7">
        <f t="shared" si="83"/>
        <v>3240</v>
      </c>
      <c r="AX102" s="7">
        <f t="shared" si="84"/>
        <v>29414</v>
      </c>
      <c r="AY102" s="7">
        <f t="shared" si="85"/>
        <v>29414</v>
      </c>
      <c r="AZ102" s="7">
        <f t="shared" si="86"/>
        <v>29414</v>
      </c>
      <c r="BA102" s="7">
        <f t="shared" si="87"/>
        <v>29414</v>
      </c>
      <c r="BB102" s="7">
        <f t="shared" si="88"/>
        <v>29414</v>
      </c>
    </row>
    <row r="103" spans="2:54" x14ac:dyDescent="0.15">
      <c r="D103" s="24"/>
      <c r="J103" s="24"/>
      <c r="K103" s="24"/>
      <c r="L103" s="24"/>
      <c r="M103" s="24"/>
      <c r="N103" s="24"/>
      <c r="O103" s="24"/>
      <c r="R103" s="7">
        <v>96</v>
      </c>
      <c r="S103" s="7">
        <f t="shared" si="54"/>
        <v>8696</v>
      </c>
      <c r="T103" s="7">
        <f t="shared" si="55"/>
        <v>8696</v>
      </c>
      <c r="U103" s="7">
        <f t="shared" si="56"/>
        <v>8696</v>
      </c>
      <c r="V103" s="7">
        <f t="shared" si="57"/>
        <v>8696</v>
      </c>
      <c r="W103" s="7">
        <f t="shared" si="58"/>
        <v>8696</v>
      </c>
      <c r="X103" s="7">
        <f t="shared" si="59"/>
        <v>12000</v>
      </c>
      <c r="Y103" s="7">
        <f t="shared" si="60"/>
        <v>12000</v>
      </c>
      <c r="Z103" s="7">
        <f t="shared" si="61"/>
        <v>12000</v>
      </c>
      <c r="AA103" s="7">
        <f t="shared" si="62"/>
        <v>12000</v>
      </c>
      <c r="AB103" s="7">
        <f t="shared" si="63"/>
        <v>12000</v>
      </c>
      <c r="AC103" s="7">
        <f t="shared" si="64"/>
        <v>1650</v>
      </c>
      <c r="AD103" s="7">
        <f t="shared" si="65"/>
        <v>1650</v>
      </c>
      <c r="AE103" s="7">
        <f t="shared" si="66"/>
        <v>1650</v>
      </c>
      <c r="AF103" s="7">
        <f t="shared" si="67"/>
        <v>1650</v>
      </c>
      <c r="AG103" s="7">
        <f t="shared" si="68"/>
        <v>1650</v>
      </c>
      <c r="AH103" s="7">
        <f t="shared" si="69"/>
        <v>2088</v>
      </c>
      <c r="AI103" s="7">
        <f t="shared" si="70"/>
        <v>2088</v>
      </c>
      <c r="AJ103" s="7">
        <f t="shared" si="71"/>
        <v>2088</v>
      </c>
      <c r="AK103" s="7">
        <f t="shared" si="72"/>
        <v>2088</v>
      </c>
      <c r="AL103" s="7">
        <f t="shared" si="73"/>
        <v>2088</v>
      </c>
      <c r="AM103" s="7">
        <f t="shared" si="74"/>
        <v>1740</v>
      </c>
      <c r="AN103" s="7">
        <f t="shared" si="75"/>
        <v>1740</v>
      </c>
      <c r="AO103" s="7">
        <f t="shared" si="76"/>
        <v>1740</v>
      </c>
      <c r="AP103" s="7">
        <f t="shared" si="77"/>
        <v>1740</v>
      </c>
      <c r="AQ103" s="7">
        <f t="shared" si="78"/>
        <v>1740</v>
      </c>
      <c r="AR103" s="7">
        <f t="shared" si="79"/>
        <v>3240</v>
      </c>
      <c r="AS103" s="7">
        <f t="shared" si="80"/>
        <v>3240</v>
      </c>
      <c r="AT103" s="7">
        <f t="shared" si="81"/>
        <v>3240</v>
      </c>
      <c r="AU103" s="7">
        <f t="shared" si="82"/>
        <v>3240</v>
      </c>
      <c r="AV103" s="7">
        <f t="shared" si="83"/>
        <v>3240</v>
      </c>
      <c r="AX103" s="7">
        <f t="shared" si="84"/>
        <v>29414</v>
      </c>
      <c r="AY103" s="7">
        <f t="shared" si="85"/>
        <v>29414</v>
      </c>
      <c r="AZ103" s="7">
        <f t="shared" si="86"/>
        <v>29414</v>
      </c>
      <c r="BA103" s="7">
        <f t="shared" si="87"/>
        <v>29414</v>
      </c>
      <c r="BB103" s="7">
        <f t="shared" si="88"/>
        <v>29414</v>
      </c>
    </row>
    <row r="104" spans="2:54" x14ac:dyDescent="0.15">
      <c r="J104" s="24"/>
      <c r="K104" s="24"/>
      <c r="L104" s="24"/>
      <c r="M104" s="24"/>
      <c r="N104" s="24"/>
      <c r="O104" s="24"/>
      <c r="R104" s="7">
        <v>97</v>
      </c>
      <c r="S104" s="7">
        <f t="shared" si="54"/>
        <v>8696</v>
      </c>
      <c r="T104" s="7">
        <f t="shared" si="55"/>
        <v>8696</v>
      </c>
      <c r="U104" s="7">
        <f t="shared" si="56"/>
        <v>8696</v>
      </c>
      <c r="V104" s="7">
        <f t="shared" si="57"/>
        <v>8696</v>
      </c>
      <c r="W104" s="7">
        <f t="shared" si="58"/>
        <v>8696</v>
      </c>
      <c r="X104" s="7">
        <f t="shared" si="59"/>
        <v>12000</v>
      </c>
      <c r="Y104" s="7">
        <f t="shared" si="60"/>
        <v>12000</v>
      </c>
      <c r="Z104" s="7">
        <f t="shared" si="61"/>
        <v>12000</v>
      </c>
      <c r="AA104" s="7">
        <f t="shared" si="62"/>
        <v>12000</v>
      </c>
      <c r="AB104" s="7">
        <f t="shared" si="63"/>
        <v>12000</v>
      </c>
      <c r="AC104" s="7">
        <f t="shared" si="64"/>
        <v>1650</v>
      </c>
      <c r="AD104" s="7">
        <f t="shared" si="65"/>
        <v>1650</v>
      </c>
      <c r="AE104" s="7">
        <f t="shared" si="66"/>
        <v>1650</v>
      </c>
      <c r="AF104" s="7">
        <f t="shared" si="67"/>
        <v>1650</v>
      </c>
      <c r="AG104" s="7">
        <f t="shared" si="68"/>
        <v>1650</v>
      </c>
      <c r="AH104" s="7">
        <f t="shared" si="69"/>
        <v>2088</v>
      </c>
      <c r="AI104" s="7">
        <f t="shared" si="70"/>
        <v>2088</v>
      </c>
      <c r="AJ104" s="7">
        <f t="shared" si="71"/>
        <v>2088</v>
      </c>
      <c r="AK104" s="7">
        <f t="shared" si="72"/>
        <v>2088</v>
      </c>
      <c r="AL104" s="7">
        <f t="shared" si="73"/>
        <v>2088</v>
      </c>
      <c r="AM104" s="7">
        <f t="shared" si="74"/>
        <v>1740</v>
      </c>
      <c r="AN104" s="7">
        <f t="shared" si="75"/>
        <v>1740</v>
      </c>
      <c r="AO104" s="7">
        <f t="shared" si="76"/>
        <v>1740</v>
      </c>
      <c r="AP104" s="7">
        <f t="shared" si="77"/>
        <v>1740</v>
      </c>
      <c r="AQ104" s="7">
        <f t="shared" si="78"/>
        <v>1740</v>
      </c>
      <c r="AR104" s="7">
        <f t="shared" si="79"/>
        <v>3240</v>
      </c>
      <c r="AS104" s="7">
        <f t="shared" si="80"/>
        <v>3240</v>
      </c>
      <c r="AT104" s="7">
        <f t="shared" si="81"/>
        <v>3240</v>
      </c>
      <c r="AU104" s="7">
        <f t="shared" si="82"/>
        <v>3240</v>
      </c>
      <c r="AV104" s="7">
        <f t="shared" si="83"/>
        <v>3240</v>
      </c>
      <c r="AX104" s="7">
        <f t="shared" si="84"/>
        <v>29414</v>
      </c>
      <c r="AY104" s="7">
        <f t="shared" si="85"/>
        <v>29414</v>
      </c>
      <c r="AZ104" s="7">
        <f t="shared" si="86"/>
        <v>29414</v>
      </c>
      <c r="BA104" s="7">
        <f t="shared" si="87"/>
        <v>29414</v>
      </c>
      <c r="BB104" s="7">
        <f t="shared" si="88"/>
        <v>29414</v>
      </c>
    </row>
    <row r="105" spans="2:54" x14ac:dyDescent="0.15">
      <c r="J105" s="24"/>
      <c r="K105" s="24"/>
      <c r="L105" s="24"/>
      <c r="M105" s="24"/>
      <c r="N105" s="24"/>
      <c r="O105" s="24"/>
      <c r="R105" s="7">
        <v>98</v>
      </c>
      <c r="S105" s="7">
        <f t="shared" si="54"/>
        <v>8696</v>
      </c>
      <c r="T105" s="7">
        <f t="shared" si="55"/>
        <v>8696</v>
      </c>
      <c r="U105" s="7">
        <f t="shared" si="56"/>
        <v>8696</v>
      </c>
      <c r="V105" s="7">
        <f t="shared" si="57"/>
        <v>8696</v>
      </c>
      <c r="W105" s="7">
        <f t="shared" si="58"/>
        <v>8696</v>
      </c>
      <c r="X105" s="7">
        <f t="shared" si="59"/>
        <v>12000</v>
      </c>
      <c r="Y105" s="7">
        <f t="shared" si="60"/>
        <v>12000</v>
      </c>
      <c r="Z105" s="7">
        <f t="shared" si="61"/>
        <v>12000</v>
      </c>
      <c r="AA105" s="7">
        <f t="shared" si="62"/>
        <v>12000</v>
      </c>
      <c r="AB105" s="7">
        <f t="shared" si="63"/>
        <v>12000</v>
      </c>
      <c r="AC105" s="7">
        <f t="shared" si="64"/>
        <v>1650</v>
      </c>
      <c r="AD105" s="7">
        <f t="shared" si="65"/>
        <v>1650</v>
      </c>
      <c r="AE105" s="7">
        <f t="shared" si="66"/>
        <v>1650</v>
      </c>
      <c r="AF105" s="7">
        <f t="shared" si="67"/>
        <v>1650</v>
      </c>
      <c r="AG105" s="7">
        <f t="shared" si="68"/>
        <v>1650</v>
      </c>
      <c r="AH105" s="7">
        <f t="shared" si="69"/>
        <v>2088</v>
      </c>
      <c r="AI105" s="7">
        <f t="shared" si="70"/>
        <v>2088</v>
      </c>
      <c r="AJ105" s="7">
        <f t="shared" si="71"/>
        <v>2088</v>
      </c>
      <c r="AK105" s="7">
        <f t="shared" si="72"/>
        <v>2088</v>
      </c>
      <c r="AL105" s="7">
        <f t="shared" si="73"/>
        <v>2088</v>
      </c>
      <c r="AM105" s="7">
        <f t="shared" si="74"/>
        <v>1740</v>
      </c>
      <c r="AN105" s="7">
        <f t="shared" si="75"/>
        <v>1740</v>
      </c>
      <c r="AO105" s="7">
        <f t="shared" si="76"/>
        <v>1740</v>
      </c>
      <c r="AP105" s="7">
        <f t="shared" si="77"/>
        <v>1740</v>
      </c>
      <c r="AQ105" s="7">
        <f t="shared" si="78"/>
        <v>1740</v>
      </c>
      <c r="AR105" s="7">
        <f t="shared" si="79"/>
        <v>3240</v>
      </c>
      <c r="AS105" s="7">
        <f t="shared" si="80"/>
        <v>3240</v>
      </c>
      <c r="AT105" s="7">
        <f t="shared" si="81"/>
        <v>3240</v>
      </c>
      <c r="AU105" s="7">
        <f t="shared" si="82"/>
        <v>3240</v>
      </c>
      <c r="AV105" s="7">
        <f t="shared" si="83"/>
        <v>3240</v>
      </c>
      <c r="AX105" s="7">
        <f t="shared" si="84"/>
        <v>29414</v>
      </c>
      <c r="AY105" s="7">
        <f t="shared" si="85"/>
        <v>29414</v>
      </c>
      <c r="AZ105" s="7">
        <f t="shared" si="86"/>
        <v>29414</v>
      </c>
      <c r="BA105" s="7">
        <f t="shared" si="87"/>
        <v>29414</v>
      </c>
      <c r="BB105" s="7">
        <f t="shared" si="88"/>
        <v>29414</v>
      </c>
    </row>
    <row r="106" spans="2:54" x14ac:dyDescent="0.15">
      <c r="J106" s="24"/>
      <c r="K106" s="24"/>
      <c r="L106" s="24"/>
      <c r="M106" s="24"/>
      <c r="N106" s="24"/>
      <c r="O106" s="24"/>
      <c r="R106" s="7">
        <v>99</v>
      </c>
      <c r="S106" s="7">
        <f t="shared" si="54"/>
        <v>8696</v>
      </c>
      <c r="T106" s="7">
        <f t="shared" si="55"/>
        <v>8696</v>
      </c>
      <c r="U106" s="7">
        <f t="shared" si="56"/>
        <v>8696</v>
      </c>
      <c r="V106" s="7">
        <f t="shared" si="57"/>
        <v>8696</v>
      </c>
      <c r="W106" s="7">
        <f t="shared" si="58"/>
        <v>8696</v>
      </c>
      <c r="X106" s="7">
        <f t="shared" si="59"/>
        <v>12000</v>
      </c>
      <c r="Y106" s="7">
        <f t="shared" si="60"/>
        <v>12000</v>
      </c>
      <c r="Z106" s="7">
        <f t="shared" si="61"/>
        <v>12000</v>
      </c>
      <c r="AA106" s="7">
        <f t="shared" si="62"/>
        <v>12000</v>
      </c>
      <c r="AB106" s="7">
        <f t="shared" si="63"/>
        <v>12000</v>
      </c>
      <c r="AC106" s="7">
        <f t="shared" si="64"/>
        <v>1650</v>
      </c>
      <c r="AD106" s="7">
        <f t="shared" si="65"/>
        <v>1650</v>
      </c>
      <c r="AE106" s="7">
        <f t="shared" si="66"/>
        <v>1650</v>
      </c>
      <c r="AF106" s="7">
        <f t="shared" si="67"/>
        <v>1650</v>
      </c>
      <c r="AG106" s="7">
        <f t="shared" si="68"/>
        <v>1650</v>
      </c>
      <c r="AH106" s="7">
        <f t="shared" si="69"/>
        <v>2088</v>
      </c>
      <c r="AI106" s="7">
        <f t="shared" si="70"/>
        <v>2088</v>
      </c>
      <c r="AJ106" s="7">
        <f t="shared" si="71"/>
        <v>2088</v>
      </c>
      <c r="AK106" s="7">
        <f t="shared" si="72"/>
        <v>2088</v>
      </c>
      <c r="AL106" s="7">
        <f t="shared" si="73"/>
        <v>2088</v>
      </c>
      <c r="AM106" s="7">
        <f t="shared" si="74"/>
        <v>1740</v>
      </c>
      <c r="AN106" s="7">
        <f t="shared" si="75"/>
        <v>1740</v>
      </c>
      <c r="AO106" s="7">
        <f t="shared" si="76"/>
        <v>1740</v>
      </c>
      <c r="AP106" s="7">
        <f t="shared" si="77"/>
        <v>1740</v>
      </c>
      <c r="AQ106" s="7">
        <f t="shared" si="78"/>
        <v>1740</v>
      </c>
      <c r="AR106" s="7">
        <f t="shared" si="79"/>
        <v>3240</v>
      </c>
      <c r="AS106" s="7">
        <f t="shared" si="80"/>
        <v>3240</v>
      </c>
      <c r="AT106" s="7">
        <f t="shared" si="81"/>
        <v>3240</v>
      </c>
      <c r="AU106" s="7">
        <f t="shared" si="82"/>
        <v>3240</v>
      </c>
      <c r="AV106" s="7">
        <f t="shared" si="83"/>
        <v>3240</v>
      </c>
      <c r="AX106" s="7">
        <f t="shared" si="84"/>
        <v>29414</v>
      </c>
      <c r="AY106" s="7">
        <f t="shared" si="85"/>
        <v>29414</v>
      </c>
      <c r="AZ106" s="7">
        <f t="shared" si="86"/>
        <v>29414</v>
      </c>
      <c r="BA106" s="7">
        <f t="shared" si="87"/>
        <v>29414</v>
      </c>
      <c r="BB106" s="7">
        <f t="shared" si="88"/>
        <v>29414</v>
      </c>
    </row>
    <row r="107" spans="2:54" x14ac:dyDescent="0.15">
      <c r="J107" s="24"/>
      <c r="K107" s="24"/>
      <c r="L107" s="24"/>
      <c r="M107" s="24"/>
      <c r="N107" s="24"/>
      <c r="O107" s="24"/>
      <c r="R107" s="7">
        <v>100</v>
      </c>
      <c r="S107" s="7">
        <f t="shared" si="54"/>
        <v>8696</v>
      </c>
      <c r="T107" s="7">
        <f t="shared" si="55"/>
        <v>8696</v>
      </c>
      <c r="U107" s="7">
        <f t="shared" si="56"/>
        <v>8696</v>
      </c>
      <c r="V107" s="7">
        <f t="shared" si="57"/>
        <v>8696</v>
      </c>
      <c r="W107" s="7">
        <f t="shared" si="58"/>
        <v>8696</v>
      </c>
      <c r="X107" s="7">
        <f t="shared" si="59"/>
        <v>12000</v>
      </c>
      <c r="Y107" s="7">
        <f t="shared" si="60"/>
        <v>12000</v>
      </c>
      <c r="Z107" s="7">
        <f t="shared" si="61"/>
        <v>12000</v>
      </c>
      <c r="AA107" s="7">
        <f t="shared" si="62"/>
        <v>12000</v>
      </c>
      <c r="AB107" s="7">
        <f t="shared" si="63"/>
        <v>12000</v>
      </c>
      <c r="AC107" s="7">
        <f t="shared" si="64"/>
        <v>1650</v>
      </c>
      <c r="AD107" s="7">
        <f t="shared" si="65"/>
        <v>1650</v>
      </c>
      <c r="AE107" s="7">
        <f t="shared" si="66"/>
        <v>1650</v>
      </c>
      <c r="AF107" s="7">
        <f t="shared" si="67"/>
        <v>1650</v>
      </c>
      <c r="AG107" s="7">
        <f t="shared" si="68"/>
        <v>1650</v>
      </c>
      <c r="AH107" s="7">
        <f t="shared" si="69"/>
        <v>2088</v>
      </c>
      <c r="AI107" s="7">
        <f t="shared" si="70"/>
        <v>2088</v>
      </c>
      <c r="AJ107" s="7">
        <f t="shared" si="71"/>
        <v>2088</v>
      </c>
      <c r="AK107" s="7">
        <f t="shared" si="72"/>
        <v>2088</v>
      </c>
      <c r="AL107" s="7">
        <f t="shared" si="73"/>
        <v>2088</v>
      </c>
      <c r="AM107" s="7">
        <f t="shared" si="74"/>
        <v>1740</v>
      </c>
      <c r="AN107" s="7">
        <f t="shared" si="75"/>
        <v>1740</v>
      </c>
      <c r="AO107" s="7">
        <f t="shared" si="76"/>
        <v>1740</v>
      </c>
      <c r="AP107" s="7">
        <f t="shared" si="77"/>
        <v>1740</v>
      </c>
      <c r="AQ107" s="7">
        <f t="shared" si="78"/>
        <v>1740</v>
      </c>
      <c r="AR107" s="7">
        <f t="shared" si="79"/>
        <v>3240</v>
      </c>
      <c r="AS107" s="7">
        <f t="shared" si="80"/>
        <v>3240</v>
      </c>
      <c r="AT107" s="7">
        <f t="shared" si="81"/>
        <v>3240</v>
      </c>
      <c r="AU107" s="7">
        <f t="shared" si="82"/>
        <v>3240</v>
      </c>
      <c r="AV107" s="7">
        <f t="shared" si="83"/>
        <v>3240</v>
      </c>
      <c r="AX107" s="7">
        <f t="shared" si="84"/>
        <v>29414</v>
      </c>
      <c r="AY107" s="7">
        <f t="shared" si="85"/>
        <v>29414</v>
      </c>
      <c r="AZ107" s="7">
        <f t="shared" si="86"/>
        <v>29414</v>
      </c>
      <c r="BA107" s="7">
        <f t="shared" si="87"/>
        <v>29414</v>
      </c>
      <c r="BB107" s="7">
        <f t="shared" si="88"/>
        <v>29414</v>
      </c>
    </row>
    <row r="108" spans="2:54" x14ac:dyDescent="0.15">
      <c r="J108" s="24"/>
      <c r="K108" s="24"/>
      <c r="L108" s="24"/>
      <c r="M108" s="24"/>
      <c r="N108" s="24"/>
      <c r="O108" s="24"/>
    </row>
    <row r="109" spans="2:54" x14ac:dyDescent="0.15">
      <c r="J109" s="24"/>
      <c r="K109" s="24"/>
      <c r="L109" s="24"/>
      <c r="M109" s="24"/>
      <c r="N109" s="24"/>
      <c r="O109" s="24"/>
    </row>
    <row r="110" spans="2:54" x14ac:dyDescent="0.15">
      <c r="J110" s="24"/>
      <c r="K110" s="24"/>
      <c r="L110" s="24"/>
      <c r="M110" s="24"/>
      <c r="N110" s="24"/>
      <c r="O110" s="24"/>
    </row>
    <row r="111" spans="2:54" x14ac:dyDescent="0.15">
      <c r="J111" s="24"/>
      <c r="K111" s="24"/>
      <c r="L111" s="24"/>
      <c r="M111" s="24"/>
      <c r="N111" s="24"/>
      <c r="O111" s="24"/>
    </row>
    <row r="112" spans="2:54" x14ac:dyDescent="0.15">
      <c r="J112" s="24"/>
      <c r="K112" s="24"/>
      <c r="L112" s="24"/>
      <c r="M112" s="24"/>
      <c r="N112" s="24"/>
      <c r="O112" s="24"/>
    </row>
    <row r="113" spans="10:15" x14ac:dyDescent="0.15">
      <c r="J113" s="24"/>
      <c r="K113" s="24"/>
      <c r="L113" s="24"/>
      <c r="M113" s="24"/>
      <c r="N113" s="24"/>
      <c r="O113" s="24"/>
    </row>
    <row r="114" spans="10:15" x14ac:dyDescent="0.15">
      <c r="J114" s="24"/>
      <c r="K114" s="24"/>
      <c r="L114" s="24"/>
      <c r="M114" s="24"/>
      <c r="N114" s="24"/>
      <c r="O114" s="24"/>
    </row>
    <row r="115" spans="10:15" x14ac:dyDescent="0.15">
      <c r="J115" s="24"/>
      <c r="K115" s="24"/>
      <c r="L115" s="24"/>
      <c r="M115" s="24"/>
      <c r="N115" s="24"/>
      <c r="O115" s="24"/>
    </row>
    <row r="116" spans="10:15" x14ac:dyDescent="0.15">
      <c r="J116" s="24"/>
      <c r="K116" s="24"/>
      <c r="L116" s="24"/>
      <c r="M116" s="24"/>
      <c r="N116" s="24"/>
      <c r="O116" s="24"/>
    </row>
    <row r="117" spans="10:15" x14ac:dyDescent="0.15">
      <c r="J117" s="24"/>
      <c r="K117" s="24"/>
      <c r="L117" s="24"/>
      <c r="M117" s="24"/>
      <c r="N117" s="24"/>
      <c r="O117" s="24"/>
    </row>
    <row r="118" spans="10:15" x14ac:dyDescent="0.15">
      <c r="J118" s="24"/>
      <c r="K118" s="24"/>
      <c r="L118" s="24"/>
      <c r="M118" s="24"/>
      <c r="N118" s="24"/>
      <c r="O118" s="24"/>
    </row>
    <row r="119" spans="10:15" x14ac:dyDescent="0.15">
      <c r="J119" s="24"/>
      <c r="K119" s="24"/>
      <c r="L119" s="24"/>
      <c r="M119" s="24"/>
      <c r="N119" s="24"/>
      <c r="O119" s="24"/>
    </row>
    <row r="120" spans="10:15" x14ac:dyDescent="0.15">
      <c r="J120" s="24"/>
      <c r="K120" s="24"/>
      <c r="L120" s="24"/>
      <c r="M120" s="24"/>
      <c r="N120" s="24"/>
      <c r="O120" s="24"/>
    </row>
    <row r="121" spans="10:15" x14ac:dyDescent="0.15">
      <c r="J121" s="24"/>
      <c r="K121" s="24"/>
      <c r="L121" s="24"/>
      <c r="M121" s="24"/>
      <c r="N121" s="24"/>
      <c r="O121" s="24"/>
    </row>
    <row r="122" spans="10:15" x14ac:dyDescent="0.15">
      <c r="J122" s="24"/>
      <c r="K122" s="24"/>
      <c r="L122" s="24"/>
      <c r="M122" s="24"/>
      <c r="N122" s="24"/>
      <c r="O122" s="24"/>
    </row>
    <row r="123" spans="10:15" x14ac:dyDescent="0.15">
      <c r="J123" s="24"/>
      <c r="K123" s="24"/>
      <c r="L123" s="24"/>
      <c r="M123" s="24"/>
      <c r="N123" s="24"/>
      <c r="O123" s="24"/>
    </row>
    <row r="124" spans="10:15" x14ac:dyDescent="0.15">
      <c r="J124" s="24"/>
      <c r="K124" s="24"/>
      <c r="L124" s="24"/>
      <c r="M124" s="24"/>
      <c r="N124" s="24"/>
      <c r="O124" s="24"/>
    </row>
    <row r="125" spans="10:15" x14ac:dyDescent="0.15">
      <c r="J125" s="24"/>
      <c r="K125" s="24"/>
      <c r="L125" s="24"/>
      <c r="M125" s="24"/>
      <c r="N125" s="24"/>
      <c r="O125" s="24"/>
    </row>
    <row r="126" spans="10:15" x14ac:dyDescent="0.15">
      <c r="J126" s="24"/>
      <c r="K126" s="24"/>
      <c r="L126" s="24"/>
      <c r="M126" s="24"/>
      <c r="N126" s="24"/>
      <c r="O126" s="24"/>
    </row>
    <row r="127" spans="10:15" x14ac:dyDescent="0.15">
      <c r="J127" s="24"/>
      <c r="K127" s="24"/>
      <c r="L127" s="24"/>
      <c r="M127" s="24"/>
      <c r="N127" s="24"/>
      <c r="O127" s="24"/>
    </row>
    <row r="128" spans="10:15" x14ac:dyDescent="0.15">
      <c r="J128" s="24"/>
      <c r="K128" s="24"/>
      <c r="L128" s="24"/>
      <c r="M128" s="24"/>
      <c r="N128" s="24"/>
      <c r="O128" s="24"/>
    </row>
    <row r="129" spans="10:15" x14ac:dyDescent="0.15">
      <c r="J129" s="24"/>
      <c r="K129" s="24"/>
      <c r="L129" s="24"/>
      <c r="M129" s="24"/>
      <c r="N129" s="24"/>
      <c r="O129" s="24"/>
    </row>
    <row r="130" spans="10:15" x14ac:dyDescent="0.15">
      <c r="J130" s="24"/>
      <c r="K130" s="24"/>
      <c r="L130" s="24"/>
      <c r="M130" s="24"/>
      <c r="N130" s="24"/>
      <c r="O130" s="24"/>
    </row>
    <row r="131" spans="10:15" x14ac:dyDescent="0.15">
      <c r="J131" s="24"/>
      <c r="K131" s="24"/>
      <c r="L131" s="24"/>
      <c r="M131" s="24"/>
      <c r="N131" s="24"/>
      <c r="O131" s="24"/>
    </row>
    <row r="132" spans="10:15" x14ac:dyDescent="0.15">
      <c r="J132" s="24"/>
      <c r="K132" s="24"/>
      <c r="L132" s="24"/>
      <c r="M132" s="24"/>
      <c r="N132" s="24"/>
      <c r="O132" s="24"/>
    </row>
    <row r="133" spans="10:15" x14ac:dyDescent="0.15">
      <c r="J133" s="24"/>
      <c r="K133" s="24"/>
      <c r="L133" s="24"/>
      <c r="M133" s="24"/>
      <c r="N133" s="24"/>
      <c r="O133" s="24"/>
    </row>
    <row r="134" spans="10:15" x14ac:dyDescent="0.15">
      <c r="J134" s="24"/>
      <c r="K134" s="24"/>
      <c r="L134" s="24"/>
      <c r="M134" s="24"/>
      <c r="N134" s="24"/>
      <c r="O134" s="24"/>
    </row>
    <row r="135" spans="10:15" x14ac:dyDescent="0.15">
      <c r="J135" s="24"/>
      <c r="K135" s="24"/>
      <c r="L135" s="24"/>
      <c r="M135" s="24"/>
      <c r="N135" s="24"/>
      <c r="O135" s="24"/>
    </row>
    <row r="136" spans="10:15" x14ac:dyDescent="0.15">
      <c r="J136" s="24"/>
      <c r="K136" s="24"/>
      <c r="L136" s="24"/>
      <c r="M136" s="24"/>
      <c r="N136" s="24"/>
      <c r="O136" s="24"/>
    </row>
    <row r="137" spans="10:15" x14ac:dyDescent="0.15">
      <c r="J137" s="24"/>
      <c r="K137" s="24"/>
      <c r="L137" s="24"/>
      <c r="M137" s="24"/>
      <c r="N137" s="24"/>
      <c r="O137" s="24"/>
    </row>
    <row r="138" spans="10:15" x14ac:dyDescent="0.15">
      <c r="J138" s="24"/>
      <c r="K138" s="24"/>
      <c r="L138" s="24"/>
      <c r="M138" s="24"/>
      <c r="N138" s="24"/>
      <c r="O138" s="24"/>
    </row>
    <row r="139" spans="10:15" x14ac:dyDescent="0.15">
      <c r="J139" s="24"/>
      <c r="K139" s="24"/>
      <c r="L139" s="24"/>
      <c r="M139" s="24"/>
      <c r="N139" s="24"/>
      <c r="O139" s="24"/>
    </row>
    <row r="140" spans="10:15" x14ac:dyDescent="0.15">
      <c r="J140" s="24"/>
      <c r="K140" s="24"/>
      <c r="L140" s="24"/>
      <c r="M140" s="24"/>
      <c r="N140" s="24"/>
      <c r="O140" s="24"/>
    </row>
    <row r="141" spans="10:15" x14ac:dyDescent="0.15">
      <c r="J141" s="24"/>
      <c r="K141" s="24"/>
      <c r="L141" s="24"/>
      <c r="M141" s="24"/>
      <c r="N141" s="24"/>
      <c r="O141" s="24"/>
    </row>
    <row r="142" spans="10:15" x14ac:dyDescent="0.15">
      <c r="J142" s="24"/>
      <c r="K142" s="24"/>
      <c r="L142" s="24"/>
      <c r="M142" s="24"/>
      <c r="N142" s="24"/>
      <c r="O142" s="24"/>
    </row>
    <row r="143" spans="10:15" x14ac:dyDescent="0.15">
      <c r="J143" s="24"/>
      <c r="K143" s="24"/>
      <c r="L143" s="24"/>
      <c r="M143" s="24"/>
      <c r="N143" s="24"/>
      <c r="O143" s="24"/>
    </row>
    <row r="144" spans="10:15" x14ac:dyDescent="0.15">
      <c r="J144" s="24"/>
      <c r="K144" s="24"/>
      <c r="L144" s="24"/>
      <c r="M144" s="24"/>
      <c r="N144" s="24"/>
      <c r="O144" s="24"/>
    </row>
    <row r="145" spans="10:15" x14ac:dyDescent="0.15">
      <c r="J145" s="24"/>
      <c r="K145" s="24"/>
      <c r="L145" s="24"/>
      <c r="M145" s="24"/>
      <c r="N145" s="24"/>
      <c r="O145" s="24"/>
    </row>
    <row r="146" spans="10:15" x14ac:dyDescent="0.15">
      <c r="J146" s="24"/>
      <c r="K146" s="24"/>
      <c r="L146" s="24"/>
      <c r="M146" s="24"/>
      <c r="N146" s="24"/>
      <c r="O146" s="24"/>
    </row>
    <row r="147" spans="10:15" x14ac:dyDescent="0.15">
      <c r="J147" s="24"/>
      <c r="K147" s="24"/>
      <c r="L147" s="24"/>
      <c r="M147" s="24"/>
      <c r="N147" s="24"/>
      <c r="O147" s="24"/>
    </row>
    <row r="148" spans="10:15" x14ac:dyDescent="0.15">
      <c r="J148" s="24"/>
      <c r="K148" s="24"/>
      <c r="L148" s="24"/>
      <c r="M148" s="24"/>
      <c r="N148" s="24"/>
      <c r="O148" s="24"/>
    </row>
    <row r="149" spans="10:15" x14ac:dyDescent="0.15">
      <c r="J149" s="24"/>
      <c r="K149" s="24"/>
      <c r="L149" s="24"/>
      <c r="M149" s="24"/>
      <c r="N149" s="24"/>
      <c r="O149" s="24"/>
    </row>
    <row r="150" spans="10:15" x14ac:dyDescent="0.15">
      <c r="J150" s="24"/>
      <c r="K150" s="24"/>
      <c r="L150" s="24"/>
      <c r="M150" s="24"/>
      <c r="N150" s="24"/>
      <c r="O150" s="24"/>
    </row>
    <row r="151" spans="10:15" x14ac:dyDescent="0.15">
      <c r="J151" s="24"/>
      <c r="K151" s="24"/>
      <c r="L151" s="24"/>
      <c r="M151" s="24"/>
      <c r="N151" s="24"/>
      <c r="O151" s="24"/>
    </row>
    <row r="152" spans="10:15" x14ac:dyDescent="0.15">
      <c r="J152" s="24"/>
      <c r="K152" s="24"/>
      <c r="L152" s="24"/>
      <c r="M152" s="24"/>
      <c r="N152" s="24"/>
      <c r="O152" s="24"/>
    </row>
    <row r="153" spans="10:15" x14ac:dyDescent="0.15">
      <c r="J153" s="24"/>
      <c r="K153" s="24"/>
      <c r="L153" s="24"/>
      <c r="M153" s="24"/>
      <c r="N153" s="24"/>
      <c r="O153" s="24"/>
    </row>
    <row r="154" spans="10:15" x14ac:dyDescent="0.15">
      <c r="J154" s="24"/>
      <c r="K154" s="24"/>
      <c r="L154" s="24"/>
      <c r="M154" s="24"/>
      <c r="N154" s="24"/>
      <c r="O154" s="24"/>
    </row>
    <row r="155" spans="10:15" x14ac:dyDescent="0.15">
      <c r="J155" s="24"/>
      <c r="K155" s="24"/>
      <c r="L155" s="24"/>
      <c r="M155" s="24"/>
      <c r="N155" s="24"/>
      <c r="O155" s="24"/>
    </row>
    <row r="156" spans="10:15" x14ac:dyDescent="0.15">
      <c r="J156" s="24"/>
      <c r="K156" s="24"/>
      <c r="L156" s="24"/>
      <c r="M156" s="24"/>
      <c r="N156" s="24"/>
      <c r="O156" s="24"/>
    </row>
    <row r="157" spans="10:15" x14ac:dyDescent="0.15">
      <c r="J157" s="24"/>
      <c r="K157" s="24"/>
      <c r="L157" s="24"/>
      <c r="M157" s="24"/>
      <c r="N157" s="24"/>
      <c r="O157" s="24"/>
    </row>
    <row r="158" spans="10:15" x14ac:dyDescent="0.15">
      <c r="J158" s="24"/>
      <c r="K158" s="24"/>
      <c r="L158" s="24"/>
      <c r="M158" s="24"/>
      <c r="N158" s="24"/>
      <c r="O158" s="24"/>
    </row>
    <row r="159" spans="10:15" x14ac:dyDescent="0.15">
      <c r="J159" s="24"/>
      <c r="K159" s="24"/>
      <c r="L159" s="24"/>
      <c r="M159" s="24"/>
      <c r="N159" s="24"/>
      <c r="O159" s="24"/>
    </row>
    <row r="160" spans="10:15" x14ac:dyDescent="0.15">
      <c r="J160" s="24"/>
      <c r="K160" s="24"/>
      <c r="L160" s="24"/>
      <c r="M160" s="24"/>
      <c r="N160" s="24"/>
      <c r="O160" s="24"/>
    </row>
    <row r="161" spans="10:15" x14ac:dyDescent="0.15">
      <c r="J161" s="24"/>
      <c r="K161" s="24"/>
      <c r="L161" s="24"/>
      <c r="M161" s="24"/>
      <c r="N161" s="24"/>
      <c r="O161" s="24"/>
    </row>
    <row r="162" spans="10:15" x14ac:dyDescent="0.15">
      <c r="J162" s="24"/>
      <c r="K162" s="24"/>
      <c r="L162" s="24"/>
      <c r="M162" s="24"/>
      <c r="N162" s="24"/>
      <c r="O162" s="24"/>
    </row>
    <row r="163" spans="10:15" x14ac:dyDescent="0.15">
      <c r="J163" s="24"/>
      <c r="K163" s="24"/>
      <c r="L163" s="24"/>
      <c r="M163" s="24"/>
      <c r="N163" s="24"/>
      <c r="O163" s="24"/>
    </row>
    <row r="164" spans="10:15" x14ac:dyDescent="0.15">
      <c r="J164" s="24"/>
      <c r="K164" s="24"/>
      <c r="L164" s="24"/>
      <c r="M164" s="24"/>
      <c r="N164" s="24"/>
      <c r="O164" s="24"/>
    </row>
    <row r="165" spans="10:15" x14ac:dyDescent="0.15">
      <c r="J165" s="24"/>
      <c r="K165" s="24"/>
      <c r="L165" s="24"/>
      <c r="M165" s="24"/>
      <c r="N165" s="24"/>
      <c r="O165" s="24"/>
    </row>
    <row r="166" spans="10:15" x14ac:dyDescent="0.15">
      <c r="J166" s="24"/>
      <c r="K166" s="24"/>
      <c r="L166" s="24"/>
      <c r="M166" s="24"/>
      <c r="N166" s="24"/>
      <c r="O166" s="24"/>
    </row>
    <row r="167" spans="10:15" x14ac:dyDescent="0.15">
      <c r="J167" s="24"/>
      <c r="K167" s="24"/>
      <c r="L167" s="24"/>
      <c r="M167" s="24"/>
      <c r="N167" s="24"/>
      <c r="O167" s="24"/>
    </row>
    <row r="168" spans="10:15" x14ac:dyDescent="0.15">
      <c r="J168" s="24"/>
      <c r="K168" s="24"/>
      <c r="L168" s="24"/>
      <c r="M168" s="24"/>
      <c r="N168" s="24"/>
      <c r="O168" s="24"/>
    </row>
    <row r="169" spans="10:15" x14ac:dyDescent="0.15">
      <c r="J169" s="24"/>
      <c r="K169" s="24"/>
      <c r="L169" s="24"/>
      <c r="M169" s="24"/>
      <c r="N169" s="24"/>
      <c r="O169" s="24"/>
    </row>
    <row r="170" spans="10:15" x14ac:dyDescent="0.15">
      <c r="J170" s="24"/>
      <c r="K170" s="24"/>
      <c r="L170" s="24"/>
      <c r="M170" s="24"/>
      <c r="N170" s="24"/>
      <c r="O170" s="24"/>
    </row>
    <row r="171" spans="10:15" x14ac:dyDescent="0.15">
      <c r="J171" s="24"/>
      <c r="K171" s="24"/>
      <c r="L171" s="24"/>
      <c r="M171" s="24"/>
      <c r="N171" s="24"/>
      <c r="O171" s="24"/>
    </row>
    <row r="172" spans="10:15" x14ac:dyDescent="0.15">
      <c r="J172" s="24"/>
      <c r="K172" s="24"/>
      <c r="L172" s="24"/>
      <c r="M172" s="24"/>
      <c r="N172" s="24"/>
      <c r="O172" s="24"/>
    </row>
    <row r="173" spans="10:15" x14ac:dyDescent="0.15">
      <c r="J173" s="24"/>
      <c r="K173" s="24"/>
      <c r="L173" s="24"/>
      <c r="M173" s="24"/>
      <c r="N173" s="24"/>
      <c r="O173" s="24"/>
    </row>
    <row r="174" spans="10:15" x14ac:dyDescent="0.15">
      <c r="J174" s="24"/>
      <c r="K174" s="24"/>
      <c r="L174" s="24"/>
      <c r="M174" s="24"/>
      <c r="N174" s="24"/>
      <c r="O174" s="24"/>
    </row>
    <row r="175" spans="10:15" x14ac:dyDescent="0.15">
      <c r="J175" s="24"/>
      <c r="K175" s="24"/>
      <c r="L175" s="24"/>
      <c r="M175" s="24"/>
      <c r="N175" s="24"/>
      <c r="O175" s="24"/>
    </row>
    <row r="176" spans="10:15" x14ac:dyDescent="0.15">
      <c r="J176" s="24"/>
      <c r="K176" s="24"/>
      <c r="L176" s="24"/>
      <c r="M176" s="24"/>
      <c r="N176" s="24"/>
      <c r="O176" s="24"/>
    </row>
    <row r="177" spans="10:15" x14ac:dyDescent="0.15">
      <c r="J177" s="24"/>
      <c r="K177" s="24"/>
      <c r="L177" s="24"/>
      <c r="M177" s="24"/>
      <c r="N177" s="24"/>
      <c r="O177" s="24"/>
    </row>
    <row r="178" spans="10:15" x14ac:dyDescent="0.15">
      <c r="J178" s="24"/>
      <c r="K178" s="24"/>
      <c r="L178" s="24"/>
      <c r="M178" s="24"/>
      <c r="N178" s="24"/>
      <c r="O178" s="24"/>
    </row>
    <row r="179" spans="10:15" x14ac:dyDescent="0.15">
      <c r="J179" s="24"/>
      <c r="K179" s="24"/>
      <c r="L179" s="24"/>
      <c r="M179" s="24"/>
      <c r="N179" s="24"/>
      <c r="O179" s="24"/>
    </row>
    <row r="180" spans="10:15" x14ac:dyDescent="0.15">
      <c r="J180" s="24"/>
      <c r="K180" s="24"/>
      <c r="L180" s="24"/>
      <c r="M180" s="24"/>
      <c r="N180" s="24"/>
      <c r="O180" s="24"/>
    </row>
    <row r="181" spans="10:15" x14ac:dyDescent="0.15">
      <c r="M181" s="24"/>
      <c r="N181" s="24"/>
      <c r="O181" s="24"/>
    </row>
  </sheetData>
  <mergeCells count="8">
    <mergeCell ref="AX6:BB6"/>
    <mergeCell ref="C37:G37"/>
    <mergeCell ref="S6:W6"/>
    <mergeCell ref="X6:AB6"/>
    <mergeCell ref="AC6:AG6"/>
    <mergeCell ref="AH6:AL6"/>
    <mergeCell ref="AM6:AQ6"/>
    <mergeCell ref="AR6:AV6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E2B10-77AA-42A9-A727-FD61E0EEA4F8}">
  <dimension ref="A1:BB181"/>
  <sheetViews>
    <sheetView workbookViewId="0">
      <selection activeCell="Q31" sqref="Q9:Q31"/>
    </sheetView>
  </sheetViews>
  <sheetFormatPr defaultColWidth="6.625" defaultRowHeight="13.5" x14ac:dyDescent="0.15"/>
  <cols>
    <col min="1" max="3" width="6.625" style="24"/>
    <col min="4" max="4" width="6.625" style="7"/>
    <col min="5" max="9" width="6.625" style="24"/>
    <col min="10" max="11" width="6.625" style="7"/>
    <col min="12" max="12" width="10.5" style="7" bestFit="1" customWidth="1"/>
    <col min="13" max="13" width="15.5" style="7" bestFit="1" customWidth="1"/>
    <col min="14" max="14" width="14.75" style="7" bestFit="1" customWidth="1"/>
    <col min="15" max="15" width="6.625" style="7"/>
    <col min="16" max="16" width="6.625" style="39"/>
    <col min="17" max="16384" width="6.625" style="7"/>
  </cols>
  <sheetData>
    <row r="1" spans="1:54" ht="11.25" x14ac:dyDescent="0.15">
      <c r="B1" s="24" t="s">
        <v>55</v>
      </c>
      <c r="J1" s="24"/>
      <c r="K1" s="25"/>
      <c r="L1" s="24"/>
      <c r="M1" s="24"/>
      <c r="N1" s="24"/>
      <c r="O1" s="24"/>
    </row>
    <row r="2" spans="1:54" ht="11.25" x14ac:dyDescent="0.15">
      <c r="J2" s="24"/>
      <c r="K2" s="25"/>
      <c r="L2" s="24"/>
      <c r="M2" s="24"/>
      <c r="N2" s="24"/>
      <c r="O2" s="24"/>
      <c r="S2" s="10"/>
      <c r="V2" s="10"/>
      <c r="X2" s="10"/>
      <c r="AA2" s="10"/>
      <c r="AX2" s="10"/>
      <c r="BA2" s="10"/>
    </row>
    <row r="3" spans="1:54" ht="11.25" x14ac:dyDescent="0.15">
      <c r="J3" s="24"/>
      <c r="L3" s="24"/>
      <c r="M3" s="24"/>
      <c r="N3" s="24"/>
      <c r="O3" s="24"/>
    </row>
    <row r="4" spans="1:54" ht="11.25" x14ac:dyDescent="0.15">
      <c r="J4" s="24"/>
      <c r="K4" s="24"/>
      <c r="L4" s="24"/>
      <c r="M4" s="24"/>
      <c r="N4" s="24"/>
      <c r="O4" s="24"/>
      <c r="S4" s="10"/>
      <c r="V4" s="10"/>
      <c r="X4" s="10"/>
      <c r="AA4" s="10"/>
      <c r="AX4" s="10"/>
      <c r="BA4" s="10"/>
    </row>
    <row r="5" spans="1:54" ht="11.25" x14ac:dyDescent="0.15">
      <c r="A5" s="25" t="s">
        <v>163</v>
      </c>
      <c r="J5" s="24"/>
      <c r="K5" s="24"/>
      <c r="L5" s="24"/>
      <c r="M5" s="24"/>
      <c r="N5" s="24"/>
      <c r="O5" s="24"/>
    </row>
    <row r="6" spans="1:54" ht="11.25" customHeight="1" x14ac:dyDescent="0.15">
      <c r="O6" s="24"/>
      <c r="S6" s="86" t="s">
        <v>89</v>
      </c>
      <c r="T6" s="86"/>
      <c r="U6" s="86"/>
      <c r="V6" s="86"/>
      <c r="W6" s="86"/>
      <c r="X6" s="86" t="s">
        <v>91</v>
      </c>
      <c r="Y6" s="86"/>
      <c r="Z6" s="86"/>
      <c r="AA6" s="86"/>
      <c r="AB6" s="86"/>
      <c r="AC6" s="86" t="s">
        <v>279</v>
      </c>
      <c r="AD6" s="86"/>
      <c r="AE6" s="86"/>
      <c r="AF6" s="86"/>
      <c r="AG6" s="86"/>
      <c r="AH6" s="86" t="s">
        <v>280</v>
      </c>
      <c r="AI6" s="86"/>
      <c r="AJ6" s="86"/>
      <c r="AK6" s="86"/>
      <c r="AL6" s="86"/>
      <c r="AM6" s="86" t="s">
        <v>281</v>
      </c>
      <c r="AN6" s="86"/>
      <c r="AO6" s="86"/>
      <c r="AP6" s="86"/>
      <c r="AQ6" s="86"/>
      <c r="AR6" s="86" t="s">
        <v>282</v>
      </c>
      <c r="AS6" s="86"/>
      <c r="AT6" s="86"/>
      <c r="AU6" s="86"/>
      <c r="AV6" s="86"/>
      <c r="AX6" s="86" t="s">
        <v>92</v>
      </c>
      <c r="AY6" s="86"/>
      <c r="AZ6" s="86"/>
      <c r="BA6" s="86"/>
      <c r="BB6" s="86"/>
    </row>
    <row r="7" spans="1:54" ht="22.5" x14ac:dyDescent="0.15">
      <c r="A7" s="23"/>
      <c r="B7" s="23" t="s">
        <v>244</v>
      </c>
      <c r="C7" s="24" t="s">
        <v>241</v>
      </c>
      <c r="D7" s="24" t="s">
        <v>242</v>
      </c>
      <c r="E7" s="23" t="s">
        <v>166</v>
      </c>
      <c r="F7" s="23" t="s">
        <v>202</v>
      </c>
      <c r="G7" s="7" t="s">
        <v>203</v>
      </c>
      <c r="H7" s="7"/>
      <c r="I7" s="24" t="s">
        <v>154</v>
      </c>
      <c r="K7" s="38"/>
      <c r="R7" s="7" t="s">
        <v>196</v>
      </c>
      <c r="S7" s="23" t="s">
        <v>51</v>
      </c>
      <c r="T7" s="23" t="s">
        <v>30</v>
      </c>
      <c r="U7" s="23" t="s">
        <v>52</v>
      </c>
      <c r="V7" s="23" t="s">
        <v>53</v>
      </c>
      <c r="W7" s="23" t="s">
        <v>54</v>
      </c>
      <c r="X7" s="23" t="s">
        <v>51</v>
      </c>
      <c r="Y7" s="23" t="s">
        <v>30</v>
      </c>
      <c r="Z7" s="23" t="s">
        <v>52</v>
      </c>
      <c r="AA7" s="23" t="s">
        <v>53</v>
      </c>
      <c r="AB7" s="23" t="s">
        <v>54</v>
      </c>
      <c r="AC7" s="23" t="s">
        <v>51</v>
      </c>
      <c r="AD7" s="23" t="s">
        <v>30</v>
      </c>
      <c r="AE7" s="23" t="s">
        <v>52</v>
      </c>
      <c r="AF7" s="23" t="s">
        <v>53</v>
      </c>
      <c r="AG7" s="23" t="s">
        <v>54</v>
      </c>
      <c r="AH7" s="23" t="s">
        <v>51</v>
      </c>
      <c r="AI7" s="23" t="s">
        <v>30</v>
      </c>
      <c r="AJ7" s="23" t="s">
        <v>52</v>
      </c>
      <c r="AK7" s="23" t="s">
        <v>53</v>
      </c>
      <c r="AL7" s="23" t="s">
        <v>54</v>
      </c>
      <c r="AM7" s="23" t="s">
        <v>51</v>
      </c>
      <c r="AN7" s="23" t="s">
        <v>30</v>
      </c>
      <c r="AO7" s="23" t="s">
        <v>52</v>
      </c>
      <c r="AP7" s="23" t="s">
        <v>53</v>
      </c>
      <c r="AQ7" s="23" t="s">
        <v>54</v>
      </c>
      <c r="AR7" s="23" t="s">
        <v>51</v>
      </c>
      <c r="AS7" s="23" t="s">
        <v>30</v>
      </c>
      <c r="AT7" s="23" t="s">
        <v>52</v>
      </c>
      <c r="AU7" s="23" t="s">
        <v>53</v>
      </c>
      <c r="AV7" s="23" t="s">
        <v>54</v>
      </c>
      <c r="AX7" s="23" t="s">
        <v>51</v>
      </c>
      <c r="AY7" s="23" t="s">
        <v>30</v>
      </c>
      <c r="AZ7" s="23" t="s">
        <v>52</v>
      </c>
      <c r="BA7" s="23" t="s">
        <v>53</v>
      </c>
      <c r="BB7" s="23" t="s">
        <v>54</v>
      </c>
    </row>
    <row r="8" spans="1:54" ht="11.25" x14ac:dyDescent="0.15">
      <c r="A8" s="23"/>
      <c r="B8" s="23"/>
      <c r="E8" s="23"/>
      <c r="F8" s="23"/>
      <c r="G8" s="7"/>
      <c r="H8" s="7"/>
      <c r="R8" s="7">
        <v>1</v>
      </c>
      <c r="S8" s="7">
        <f t="shared" ref="S8:W39" si="0">求节点(C$39:C$62,$B$70:$B$93,$R8)</f>
        <v>66</v>
      </c>
      <c r="T8" s="7">
        <f t="shared" si="0"/>
        <v>59.201072261689134</v>
      </c>
      <c r="U8" s="7">
        <f t="shared" si="0"/>
        <v>51.71709429926122</v>
      </c>
      <c r="V8" s="7">
        <f t="shared" si="0"/>
        <v>42.712276308529155</v>
      </c>
      <c r="W8" s="7">
        <f t="shared" si="0"/>
        <v>30.997685965226573</v>
      </c>
      <c r="X8" s="7">
        <f t="shared" ref="X8:AB39" si="1">求节点(C$39:C$62,$C$70:$C$93,$R8)*240</f>
        <v>240</v>
      </c>
      <c r="Y8" s="7">
        <f t="shared" si="1"/>
        <v>215.2766264061423</v>
      </c>
      <c r="Z8" s="7">
        <f t="shared" si="1"/>
        <v>188.06216108822261</v>
      </c>
      <c r="AA8" s="7">
        <f t="shared" si="1"/>
        <v>155.31736839465145</v>
      </c>
      <c r="AB8" s="7">
        <f t="shared" si="1"/>
        <v>112.71885805536934</v>
      </c>
      <c r="AC8" s="7">
        <f>求节点(C$39:C$62,$D$70:$D$93,$R8)/10</f>
        <v>10</v>
      </c>
      <c r="AD8" s="7">
        <f t="shared" ref="AD8:AG23" si="2">求节点(D$39:D$62,$D$70:$D$93,$R8)/10</f>
        <v>8.9698594335892619</v>
      </c>
      <c r="AE8" s="7">
        <f t="shared" si="2"/>
        <v>7.8359233786759415</v>
      </c>
      <c r="AF8" s="7">
        <f t="shared" si="2"/>
        <v>6.4715570164438105</v>
      </c>
      <c r="AG8" s="7">
        <f t="shared" si="2"/>
        <v>4.6966190856403891</v>
      </c>
      <c r="AH8" s="7">
        <f>求节点(C$39:C$62,$E$70:$E$93,$R8)*36</f>
        <v>0</v>
      </c>
      <c r="AI8" s="7">
        <f t="shared" ref="AI8:AL23" si="3">求节点(D$39:D$62,$E$70:$E$93,$R8)*36</f>
        <v>0</v>
      </c>
      <c r="AJ8" s="7">
        <f t="shared" si="3"/>
        <v>0</v>
      </c>
      <c r="AK8" s="7">
        <f t="shared" si="3"/>
        <v>0</v>
      </c>
      <c r="AL8" s="7">
        <f t="shared" si="3"/>
        <v>0</v>
      </c>
      <c r="AM8" s="7">
        <f>求节点(C$39:C$62,$F$70:$F$93,$R8)*60</f>
        <v>0</v>
      </c>
      <c r="AN8" s="7">
        <f t="shared" ref="AN8:AQ23" si="4">求节点(D$39:D$62,$F$70:$F$93,$R8)*60</f>
        <v>0</v>
      </c>
      <c r="AO8" s="7">
        <f t="shared" si="4"/>
        <v>0</v>
      </c>
      <c r="AP8" s="7">
        <f t="shared" si="4"/>
        <v>0</v>
      </c>
      <c r="AQ8" s="7">
        <f t="shared" si="4"/>
        <v>0</v>
      </c>
      <c r="AR8" s="7">
        <f>求节点(C$39:C$62,$G$70:$G$93,$R8)*8</f>
        <v>40</v>
      </c>
      <c r="AS8" s="7">
        <f t="shared" ref="AS8:AV23" si="5">求节点(D$39:D$62,$G$70:$G$93,$R8)*8</f>
        <v>35.879437734357047</v>
      </c>
      <c r="AT8" s="7">
        <f t="shared" si="5"/>
        <v>31.343693514703766</v>
      </c>
      <c r="AU8" s="7">
        <f t="shared" si="5"/>
        <v>25.886228065775242</v>
      </c>
      <c r="AV8" s="7">
        <f t="shared" si="5"/>
        <v>18.786476342561556</v>
      </c>
      <c r="AX8" s="7">
        <f>S8+X8+AC8+AH8+AM8+AR8</f>
        <v>356</v>
      </c>
      <c r="AY8" s="7">
        <f t="shared" ref="AY8:BB23" si="6">T8+Y8+AD8+AI8+AN8+AS8</f>
        <v>319.32699583577772</v>
      </c>
      <c r="AZ8" s="7">
        <f t="shared" si="6"/>
        <v>278.95887228086355</v>
      </c>
      <c r="BA8" s="7">
        <f t="shared" si="6"/>
        <v>230.38742978539966</v>
      </c>
      <c r="BB8" s="7">
        <f t="shared" si="6"/>
        <v>167.19963944879783</v>
      </c>
    </row>
    <row r="9" spans="1:54" ht="11.25" x14ac:dyDescent="0.15">
      <c r="A9" s="41" t="s">
        <v>56</v>
      </c>
      <c r="B9" s="41">
        <v>1</v>
      </c>
      <c r="C9" s="24" t="s">
        <v>243</v>
      </c>
      <c r="E9" s="23">
        <v>0.1</v>
      </c>
      <c r="F9" s="24">
        <f t="shared" ref="F9:F32" si="7">E9-E8</f>
        <v>0.1</v>
      </c>
      <c r="G9" s="7">
        <f>F9*H9</f>
        <v>1.0000000000000002E-2</v>
      </c>
      <c r="H9" s="7">
        <v>0.1</v>
      </c>
      <c r="N9" s="7">
        <v>0.1</v>
      </c>
      <c r="R9" s="7">
        <v>2</v>
      </c>
      <c r="S9" s="7">
        <f t="shared" si="0"/>
        <v>192</v>
      </c>
      <c r="T9" s="7">
        <f t="shared" si="0"/>
        <v>166.0404577264494</v>
      </c>
      <c r="U9" s="7">
        <f t="shared" si="0"/>
        <v>137.46526914263376</v>
      </c>
      <c r="V9" s="7">
        <f t="shared" si="0"/>
        <v>103.08323681438404</v>
      </c>
      <c r="W9" s="7">
        <f t="shared" si="0"/>
        <v>61.995371930453132</v>
      </c>
      <c r="X9" s="7">
        <f t="shared" si="1"/>
        <v>480</v>
      </c>
      <c r="Y9" s="7">
        <f t="shared" si="1"/>
        <v>430.5532528122846</v>
      </c>
      <c r="Z9" s="7">
        <f t="shared" si="1"/>
        <v>376.12432217644522</v>
      </c>
      <c r="AA9" s="7">
        <f t="shared" si="1"/>
        <v>310.63473678930291</v>
      </c>
      <c r="AB9" s="7">
        <f t="shared" si="1"/>
        <v>225.43771611073868</v>
      </c>
      <c r="AC9" s="7">
        <f t="shared" ref="AC9:AG72" si="8">求节点(C$39:C$62,$D$70:$D$93,$R9)/10</f>
        <v>30</v>
      </c>
      <c r="AD9" s="7">
        <f t="shared" si="2"/>
        <v>25.879437734357047</v>
      </c>
      <c r="AE9" s="7">
        <f t="shared" si="2"/>
        <v>21.343693514703766</v>
      </c>
      <c r="AF9" s="7">
        <f t="shared" si="2"/>
        <v>15.886228065775242</v>
      </c>
      <c r="AG9" s="7">
        <f t="shared" si="2"/>
        <v>9.3932381712807782</v>
      </c>
      <c r="AH9" s="7">
        <f t="shared" ref="AH9:AL72" si="9">求节点(C$39:C$62,$E$70:$E$93,$R9)*36</f>
        <v>0</v>
      </c>
      <c r="AI9" s="7">
        <f t="shared" si="3"/>
        <v>0</v>
      </c>
      <c r="AJ9" s="7">
        <f t="shared" si="3"/>
        <v>0</v>
      </c>
      <c r="AK9" s="7">
        <f t="shared" si="3"/>
        <v>0</v>
      </c>
      <c r="AL9" s="7">
        <f t="shared" si="3"/>
        <v>0</v>
      </c>
      <c r="AM9" s="7">
        <f t="shared" ref="AM9:AQ72" si="10">求节点(C$39:C$62,$F$70:$F$93,$R9)*60</f>
        <v>0</v>
      </c>
      <c r="AN9" s="7">
        <f t="shared" si="4"/>
        <v>0</v>
      </c>
      <c r="AO9" s="7">
        <f t="shared" si="4"/>
        <v>0</v>
      </c>
      <c r="AP9" s="7">
        <f t="shared" si="4"/>
        <v>0</v>
      </c>
      <c r="AQ9" s="7">
        <f t="shared" si="4"/>
        <v>0</v>
      </c>
      <c r="AR9" s="7">
        <f t="shared" ref="AR9:AV72" si="11">求节点(C$39:C$62,$G$70:$G$93,$R9)*8</f>
        <v>80</v>
      </c>
      <c r="AS9" s="7">
        <f t="shared" si="5"/>
        <v>71.758875468714095</v>
      </c>
      <c r="AT9" s="7">
        <f t="shared" si="5"/>
        <v>62.687387029407539</v>
      </c>
      <c r="AU9" s="7">
        <f t="shared" si="5"/>
        <v>51.772456131550484</v>
      </c>
      <c r="AV9" s="7">
        <f t="shared" si="5"/>
        <v>37.572952685123113</v>
      </c>
      <c r="AX9" s="7">
        <f t="shared" ref="AX9:BB72" si="12">S9+X9+AC9+AH9+AM9+AR9</f>
        <v>782</v>
      </c>
      <c r="AY9" s="7">
        <f t="shared" si="6"/>
        <v>694.23202374180516</v>
      </c>
      <c r="AZ9" s="7">
        <f t="shared" si="6"/>
        <v>597.6206718631903</v>
      </c>
      <c r="BA9" s="7">
        <f t="shared" si="6"/>
        <v>481.37665780101264</v>
      </c>
      <c r="BB9" s="7">
        <f t="shared" si="6"/>
        <v>334.39927889759565</v>
      </c>
    </row>
    <row r="10" spans="1:54" ht="11.25" x14ac:dyDescent="0.15">
      <c r="A10" s="23" t="s">
        <v>56</v>
      </c>
      <c r="B10" s="23">
        <v>2</v>
      </c>
      <c r="C10" s="24" t="s">
        <v>224</v>
      </c>
      <c r="E10" s="23">
        <f>N9+E9</f>
        <v>0.2</v>
      </c>
      <c r="F10" s="24">
        <f t="shared" si="7"/>
        <v>0.1</v>
      </c>
      <c r="G10" s="7">
        <f t="shared" ref="G10:G32" si="13">F10*H10</f>
        <v>1.0000000000000002E-2</v>
      </c>
      <c r="H10" s="7">
        <v>0.1</v>
      </c>
      <c r="N10" s="7">
        <v>0.15</v>
      </c>
      <c r="R10" s="7">
        <v>3</v>
      </c>
      <c r="S10" s="7">
        <f t="shared" si="0"/>
        <v>276</v>
      </c>
      <c r="T10" s="7">
        <f t="shared" si="0"/>
        <v>250.0404577264494</v>
      </c>
      <c r="U10" s="7">
        <f t="shared" si="0"/>
        <v>221.46526914263373</v>
      </c>
      <c r="V10" s="7">
        <f t="shared" si="0"/>
        <v>184.62485522157604</v>
      </c>
      <c r="W10" s="7">
        <f t="shared" si="0"/>
        <v>117.53220143720662</v>
      </c>
      <c r="X10" s="7">
        <f t="shared" si="1"/>
        <v>640</v>
      </c>
      <c r="Y10" s="7">
        <f t="shared" si="1"/>
        <v>590.55325281228454</v>
      </c>
      <c r="Z10" s="7">
        <f t="shared" si="1"/>
        <v>536.12432217644516</v>
      </c>
      <c r="AA10" s="7">
        <f t="shared" si="1"/>
        <v>465.95210518395442</v>
      </c>
      <c r="AB10" s="7">
        <f t="shared" si="1"/>
        <v>338.15657416610787</v>
      </c>
      <c r="AC10" s="7">
        <f t="shared" si="8"/>
        <v>43.333333333333336</v>
      </c>
      <c r="AD10" s="7">
        <f t="shared" si="2"/>
        <v>39.212771067690383</v>
      </c>
      <c r="AE10" s="7">
        <f t="shared" si="2"/>
        <v>34.677026848037102</v>
      </c>
      <c r="AF10" s="7">
        <f t="shared" si="2"/>
        <v>28.829342098662863</v>
      </c>
      <c r="AG10" s="7">
        <f t="shared" si="2"/>
        <v>18.17971451384232</v>
      </c>
      <c r="AH10" s="7">
        <f t="shared" si="9"/>
        <v>0</v>
      </c>
      <c r="AI10" s="7">
        <f t="shared" si="3"/>
        <v>0</v>
      </c>
      <c r="AJ10" s="7">
        <f t="shared" si="3"/>
        <v>0</v>
      </c>
      <c r="AK10" s="7">
        <f t="shared" si="3"/>
        <v>0</v>
      </c>
      <c r="AL10" s="7">
        <f t="shared" si="3"/>
        <v>0</v>
      </c>
      <c r="AM10" s="7">
        <f t="shared" si="10"/>
        <v>0</v>
      </c>
      <c r="AN10" s="7">
        <f t="shared" si="4"/>
        <v>0</v>
      </c>
      <c r="AO10" s="7">
        <f t="shared" si="4"/>
        <v>0</v>
      </c>
      <c r="AP10" s="7">
        <f t="shared" si="4"/>
        <v>0</v>
      </c>
      <c r="AQ10" s="7">
        <f t="shared" si="4"/>
        <v>0</v>
      </c>
      <c r="AR10" s="7">
        <f t="shared" si="11"/>
        <v>106.66666666666667</v>
      </c>
      <c r="AS10" s="7">
        <f t="shared" si="5"/>
        <v>98.425542135380766</v>
      </c>
      <c r="AT10" s="7">
        <f t="shared" si="5"/>
        <v>89.354053696074203</v>
      </c>
      <c r="AU10" s="7">
        <f t="shared" si="5"/>
        <v>77.658684197325726</v>
      </c>
      <c r="AV10" s="7">
        <f t="shared" si="5"/>
        <v>56.359429027684641</v>
      </c>
      <c r="AX10" s="7">
        <f t="shared" si="12"/>
        <v>1066</v>
      </c>
      <c r="AY10" s="7">
        <f t="shared" si="6"/>
        <v>978.23202374180505</v>
      </c>
      <c r="AZ10" s="7">
        <f t="shared" si="6"/>
        <v>881.62067186319018</v>
      </c>
      <c r="BA10" s="7">
        <f t="shared" si="6"/>
        <v>757.06498670151905</v>
      </c>
      <c r="BB10" s="7">
        <f t="shared" si="6"/>
        <v>530.22791914484151</v>
      </c>
    </row>
    <row r="11" spans="1:54" ht="11.25" x14ac:dyDescent="0.15">
      <c r="A11" s="41" t="s">
        <v>56</v>
      </c>
      <c r="B11" s="41">
        <v>3</v>
      </c>
      <c r="C11" s="24" t="s">
        <v>243</v>
      </c>
      <c r="E11" s="99">
        <f t="shared" ref="E11:E33" si="14">N10+E10</f>
        <v>0.35</v>
      </c>
      <c r="F11" s="24">
        <f t="shared" si="7"/>
        <v>0.14999999999999997</v>
      </c>
      <c r="G11" s="7">
        <f t="shared" si="13"/>
        <v>1.4999999999999998E-2</v>
      </c>
      <c r="H11" s="7">
        <v>0.1</v>
      </c>
      <c r="I11" s="24" t="s">
        <v>400</v>
      </c>
      <c r="N11" s="7">
        <v>0.2</v>
      </c>
      <c r="R11" s="7">
        <v>4</v>
      </c>
      <c r="S11" s="7">
        <f t="shared" si="0"/>
        <v>349.5</v>
      </c>
      <c r="T11" s="7">
        <f t="shared" si="0"/>
        <v>323.5404577264494</v>
      </c>
      <c r="U11" s="7">
        <f t="shared" si="0"/>
        <v>287.2870255235116</v>
      </c>
      <c r="V11" s="7">
        <f t="shared" si="0"/>
        <v>241.44431575251201</v>
      </c>
      <c r="W11" s="7">
        <f t="shared" si="0"/>
        <v>176.7096019162754</v>
      </c>
      <c r="X11" s="7">
        <f t="shared" si="1"/>
        <v>780</v>
      </c>
      <c r="Y11" s="7">
        <f t="shared" si="1"/>
        <v>730.55325281228454</v>
      </c>
      <c r="Z11" s="7">
        <f t="shared" si="1"/>
        <v>661.49909623526025</v>
      </c>
      <c r="AA11" s="7">
        <f t="shared" si="1"/>
        <v>574.17964905240387</v>
      </c>
      <c r="AB11" s="7">
        <f t="shared" si="1"/>
        <v>450.87543222147701</v>
      </c>
      <c r="AC11" s="7">
        <f t="shared" si="8"/>
        <v>55</v>
      </c>
      <c r="AD11" s="7">
        <f t="shared" si="2"/>
        <v>50.879437734357047</v>
      </c>
      <c r="AE11" s="7">
        <f t="shared" si="2"/>
        <v>45.124924686271683</v>
      </c>
      <c r="AF11" s="7">
        <f t="shared" si="2"/>
        <v>37.848304087700321</v>
      </c>
      <c r="AG11" s="7">
        <f t="shared" si="2"/>
        <v>27.572952685123084</v>
      </c>
      <c r="AH11" s="7">
        <f t="shared" si="9"/>
        <v>18</v>
      </c>
      <c r="AI11" s="7">
        <f t="shared" si="3"/>
        <v>3.1659758436853771</v>
      </c>
      <c r="AJ11" s="7">
        <f t="shared" si="3"/>
        <v>0</v>
      </c>
      <c r="AK11" s="7">
        <f t="shared" si="3"/>
        <v>0</v>
      </c>
      <c r="AL11" s="7">
        <f t="shared" si="3"/>
        <v>0</v>
      </c>
      <c r="AM11" s="7">
        <f t="shared" si="10"/>
        <v>15</v>
      </c>
      <c r="AN11" s="7">
        <f t="shared" si="4"/>
        <v>2.6383132030711476</v>
      </c>
      <c r="AO11" s="7">
        <f t="shared" si="4"/>
        <v>0</v>
      </c>
      <c r="AP11" s="7">
        <f t="shared" si="4"/>
        <v>0</v>
      </c>
      <c r="AQ11" s="7">
        <f t="shared" si="4"/>
        <v>0</v>
      </c>
      <c r="AR11" s="7">
        <f t="shared" si="11"/>
        <v>120</v>
      </c>
      <c r="AS11" s="7">
        <f t="shared" si="5"/>
        <v>120</v>
      </c>
      <c r="AT11" s="7">
        <f t="shared" si="5"/>
        <v>110.24984937254337</v>
      </c>
      <c r="AU11" s="7">
        <f t="shared" si="5"/>
        <v>95.696608175400641</v>
      </c>
      <c r="AV11" s="7">
        <f t="shared" si="5"/>
        <v>75.145905370246169</v>
      </c>
      <c r="AX11" s="7">
        <f t="shared" si="12"/>
        <v>1337.5</v>
      </c>
      <c r="AY11" s="7">
        <f t="shared" si="6"/>
        <v>1230.7774373198474</v>
      </c>
      <c r="AZ11" s="7">
        <f t="shared" si="6"/>
        <v>1104.1608958175868</v>
      </c>
      <c r="BA11" s="7">
        <f t="shared" si="6"/>
        <v>949.16887706801685</v>
      </c>
      <c r="BB11" s="7">
        <f t="shared" si="6"/>
        <v>730.30389219312167</v>
      </c>
    </row>
    <row r="12" spans="1:54" ht="11.25" x14ac:dyDescent="0.15">
      <c r="A12" s="23" t="s">
        <v>56</v>
      </c>
      <c r="B12" s="23">
        <v>4</v>
      </c>
      <c r="C12" s="24" t="s">
        <v>225</v>
      </c>
      <c r="D12" s="7" t="s">
        <v>226</v>
      </c>
      <c r="E12" s="23">
        <f t="shared" si="14"/>
        <v>0.55000000000000004</v>
      </c>
      <c r="F12" s="24">
        <f t="shared" si="7"/>
        <v>0.20000000000000007</v>
      </c>
      <c r="G12" s="7">
        <f t="shared" si="13"/>
        <v>4.0000000000000015E-2</v>
      </c>
      <c r="H12" s="7">
        <f>H9+0.1</f>
        <v>0.2</v>
      </c>
      <c r="N12" s="7">
        <v>0.25</v>
      </c>
      <c r="R12" s="7">
        <v>5</v>
      </c>
      <c r="S12" s="7">
        <f t="shared" si="0"/>
        <v>412.5</v>
      </c>
      <c r="T12" s="7">
        <f t="shared" si="0"/>
        <v>380.0505721580617</v>
      </c>
      <c r="U12" s="7">
        <f t="shared" si="0"/>
        <v>344.3315864282921</v>
      </c>
      <c r="V12" s="7">
        <f t="shared" si="0"/>
        <v>295.80539469064001</v>
      </c>
      <c r="W12" s="7">
        <f t="shared" si="0"/>
        <v>221.25800159689618</v>
      </c>
      <c r="X12" s="7">
        <f t="shared" si="1"/>
        <v>900</v>
      </c>
      <c r="Y12" s="7">
        <f t="shared" si="1"/>
        <v>838.19156601535565</v>
      </c>
      <c r="Z12" s="7">
        <f t="shared" si="1"/>
        <v>770.15540272055637</v>
      </c>
      <c r="AA12" s="7">
        <f t="shared" si="1"/>
        <v>677.72456131550473</v>
      </c>
      <c r="AB12" s="7">
        <f t="shared" si="1"/>
        <v>535.72952685123073</v>
      </c>
      <c r="AC12" s="7">
        <f t="shared" si="8"/>
        <v>65</v>
      </c>
      <c r="AD12" s="7">
        <f t="shared" si="2"/>
        <v>59.849297167946304</v>
      </c>
      <c r="AE12" s="7">
        <f t="shared" si="2"/>
        <v>54.179616893379695</v>
      </c>
      <c r="AF12" s="7">
        <f t="shared" si="2"/>
        <v>46.477046776292063</v>
      </c>
      <c r="AG12" s="7">
        <f t="shared" si="2"/>
        <v>34.644127237602568</v>
      </c>
      <c r="AH12" s="7">
        <f t="shared" si="9"/>
        <v>54</v>
      </c>
      <c r="AI12" s="7">
        <f t="shared" si="3"/>
        <v>35.457469804606696</v>
      </c>
      <c r="AJ12" s="7">
        <f t="shared" si="3"/>
        <v>15.046620816166918</v>
      </c>
      <c r="AK12" s="7">
        <f t="shared" si="3"/>
        <v>0</v>
      </c>
      <c r="AL12" s="7">
        <f t="shared" si="3"/>
        <v>0</v>
      </c>
      <c r="AM12" s="7">
        <f t="shared" si="10"/>
        <v>45</v>
      </c>
      <c r="AN12" s="7">
        <f t="shared" si="4"/>
        <v>29.547891503838915</v>
      </c>
      <c r="AO12" s="7">
        <f t="shared" si="4"/>
        <v>12.538850680139099</v>
      </c>
      <c r="AP12" s="7">
        <f t="shared" si="4"/>
        <v>0</v>
      </c>
      <c r="AQ12" s="7">
        <f t="shared" si="4"/>
        <v>0</v>
      </c>
      <c r="AR12" s="7">
        <f t="shared" si="11"/>
        <v>120</v>
      </c>
      <c r="AS12" s="7">
        <f t="shared" si="5"/>
        <v>120</v>
      </c>
      <c r="AT12" s="7">
        <f t="shared" si="5"/>
        <v>120</v>
      </c>
      <c r="AU12" s="7">
        <f t="shared" si="5"/>
        <v>112.95409355258413</v>
      </c>
      <c r="AV12" s="7">
        <f t="shared" si="5"/>
        <v>89.288254475205136</v>
      </c>
      <c r="AX12" s="7">
        <f t="shared" si="12"/>
        <v>1596.5</v>
      </c>
      <c r="AY12" s="7">
        <f t="shared" si="6"/>
        <v>1463.0967966498092</v>
      </c>
      <c r="AZ12" s="7">
        <f t="shared" si="6"/>
        <v>1316.2520775385342</v>
      </c>
      <c r="BA12" s="7">
        <f t="shared" si="6"/>
        <v>1132.9610963350208</v>
      </c>
      <c r="BB12" s="7">
        <f t="shared" si="6"/>
        <v>880.91991016093459</v>
      </c>
    </row>
    <row r="13" spans="1:54" ht="11.25" x14ac:dyDescent="0.15">
      <c r="A13" s="23" t="s">
        <v>56</v>
      </c>
      <c r="B13" s="23">
        <v>5</v>
      </c>
      <c r="C13" s="24" t="s">
        <v>237</v>
      </c>
      <c r="D13" s="7" t="s">
        <v>238</v>
      </c>
      <c r="E13" s="99">
        <f t="shared" si="14"/>
        <v>0.8</v>
      </c>
      <c r="F13" s="24">
        <f t="shared" si="7"/>
        <v>0.25</v>
      </c>
      <c r="G13" s="7">
        <f t="shared" si="13"/>
        <v>0.05</v>
      </c>
      <c r="H13" s="7">
        <f t="shared" ref="H13:H32" si="15">H10+0.1</f>
        <v>0.2</v>
      </c>
      <c r="N13" s="7">
        <v>0.3</v>
      </c>
      <c r="R13" s="7">
        <v>6</v>
      </c>
      <c r="S13" s="7">
        <f t="shared" si="0"/>
        <v>481.2</v>
      </c>
      <c r="T13" s="7">
        <f t="shared" si="0"/>
        <v>436.56068658967399</v>
      </c>
      <c r="U13" s="7">
        <f t="shared" si="0"/>
        <v>393.6979037139505</v>
      </c>
      <c r="V13" s="7">
        <f t="shared" si="0"/>
        <v>342.12485522157596</v>
      </c>
      <c r="W13" s="7">
        <f t="shared" si="0"/>
        <v>260.70960191627546</v>
      </c>
      <c r="X13" s="7">
        <f t="shared" si="1"/>
        <v>1008</v>
      </c>
      <c r="Y13" s="7">
        <f t="shared" si="1"/>
        <v>945.82987921842675</v>
      </c>
      <c r="Z13" s="7">
        <f t="shared" si="1"/>
        <v>864.18648326466769</v>
      </c>
      <c r="AA13" s="7">
        <f t="shared" si="1"/>
        <v>765.95210518395425</v>
      </c>
      <c r="AB13" s="7">
        <f t="shared" si="1"/>
        <v>610.87543222147701</v>
      </c>
      <c r="AC13" s="7">
        <f t="shared" si="8"/>
        <v>78</v>
      </c>
      <c r="AD13" s="7">
        <f t="shared" si="2"/>
        <v>68.819156601535568</v>
      </c>
      <c r="AE13" s="7">
        <f t="shared" si="2"/>
        <v>62.015540272055638</v>
      </c>
      <c r="AF13" s="7">
        <f t="shared" si="2"/>
        <v>53.829342098662856</v>
      </c>
      <c r="AG13" s="7">
        <f t="shared" si="2"/>
        <v>40.906286018456413</v>
      </c>
      <c r="AH13" s="7">
        <f t="shared" si="9"/>
        <v>72</v>
      </c>
      <c r="AI13" s="7">
        <f t="shared" si="3"/>
        <v>67.748963765528018</v>
      </c>
      <c r="AJ13" s="7">
        <f t="shared" si="3"/>
        <v>43.255944979400283</v>
      </c>
      <c r="AK13" s="7">
        <f t="shared" si="3"/>
        <v>13.785631555186272</v>
      </c>
      <c r="AL13" s="7">
        <f t="shared" si="3"/>
        <v>0</v>
      </c>
      <c r="AM13" s="7">
        <f t="shared" si="10"/>
        <v>60</v>
      </c>
      <c r="AN13" s="7">
        <f t="shared" si="4"/>
        <v>56.457469804606681</v>
      </c>
      <c r="AO13" s="7">
        <f t="shared" si="4"/>
        <v>36.0466208161669</v>
      </c>
      <c r="AP13" s="7">
        <f t="shared" si="4"/>
        <v>11.488026295988561</v>
      </c>
      <c r="AQ13" s="7">
        <f t="shared" si="4"/>
        <v>0</v>
      </c>
      <c r="AR13" s="7">
        <f t="shared" si="11"/>
        <v>136</v>
      </c>
      <c r="AS13" s="7">
        <f t="shared" si="5"/>
        <v>120</v>
      </c>
      <c r="AT13" s="7">
        <f t="shared" si="5"/>
        <v>120</v>
      </c>
      <c r="AU13" s="7">
        <f t="shared" si="5"/>
        <v>120</v>
      </c>
      <c r="AV13" s="7">
        <f t="shared" si="5"/>
        <v>101.81257203691283</v>
      </c>
      <c r="AX13" s="7">
        <f t="shared" si="12"/>
        <v>1835.2</v>
      </c>
      <c r="AY13" s="7">
        <f t="shared" si="6"/>
        <v>1695.416155979771</v>
      </c>
      <c r="AZ13" s="7">
        <f t="shared" si="6"/>
        <v>1519.2024930462412</v>
      </c>
      <c r="BA13" s="7">
        <f t="shared" si="6"/>
        <v>1307.1799603553677</v>
      </c>
      <c r="BB13" s="7">
        <f t="shared" si="6"/>
        <v>1014.3038921931217</v>
      </c>
    </row>
    <row r="14" spans="1:54" ht="11.25" x14ac:dyDescent="0.15">
      <c r="A14" s="23" t="s">
        <v>56</v>
      </c>
      <c r="B14" s="23">
        <v>6</v>
      </c>
      <c r="C14" s="24" t="s">
        <v>228</v>
      </c>
      <c r="E14" s="23">
        <f t="shared" si="14"/>
        <v>1.1000000000000001</v>
      </c>
      <c r="F14" s="24">
        <f t="shared" si="7"/>
        <v>0.30000000000000004</v>
      </c>
      <c r="G14" s="7">
        <f t="shared" si="13"/>
        <v>6.0000000000000012E-2</v>
      </c>
      <c r="H14" s="7">
        <f t="shared" si="15"/>
        <v>0.2</v>
      </c>
      <c r="N14" s="7">
        <v>0.35</v>
      </c>
      <c r="R14" s="7">
        <v>7</v>
      </c>
      <c r="S14" s="7">
        <f t="shared" si="0"/>
        <v>555.6</v>
      </c>
      <c r="T14" s="7">
        <f t="shared" si="0"/>
        <v>501.95027930132869</v>
      </c>
      <c r="U14" s="7">
        <f t="shared" si="0"/>
        <v>443.06422099960889</v>
      </c>
      <c r="V14" s="7">
        <f t="shared" si="0"/>
        <v>382.89566442517196</v>
      </c>
      <c r="W14" s="7">
        <f t="shared" si="0"/>
        <v>300.16120223565468</v>
      </c>
      <c r="X14" s="7">
        <f t="shared" si="1"/>
        <v>1104</v>
      </c>
      <c r="Y14" s="7">
        <f t="shared" si="1"/>
        <v>1034.7745539371983</v>
      </c>
      <c r="Z14" s="7">
        <f t="shared" si="1"/>
        <v>958.21756380877878</v>
      </c>
      <c r="AA14" s="7">
        <f t="shared" si="1"/>
        <v>843.6107893812798</v>
      </c>
      <c r="AB14" s="7">
        <f t="shared" si="1"/>
        <v>686.02133759172318</v>
      </c>
      <c r="AC14" s="7">
        <f t="shared" si="8"/>
        <v>94</v>
      </c>
      <c r="AD14" s="7">
        <f t="shared" si="2"/>
        <v>82.462425656199713</v>
      </c>
      <c r="AE14" s="7">
        <f t="shared" si="2"/>
        <v>69.851463650731574</v>
      </c>
      <c r="AF14" s="7">
        <f t="shared" si="2"/>
        <v>60.300899115106652</v>
      </c>
      <c r="AG14" s="7">
        <f t="shared" si="2"/>
        <v>47.168444799310265</v>
      </c>
      <c r="AH14" s="7">
        <f t="shared" si="9"/>
        <v>72</v>
      </c>
      <c r="AI14" s="7">
        <f t="shared" si="3"/>
        <v>72</v>
      </c>
      <c r="AJ14" s="7">
        <f t="shared" si="3"/>
        <v>71.465269142633645</v>
      </c>
      <c r="AK14" s="7">
        <f t="shared" si="3"/>
        <v>37.083236814383966</v>
      </c>
      <c r="AL14" s="7">
        <f t="shared" si="3"/>
        <v>0</v>
      </c>
      <c r="AM14" s="7">
        <f t="shared" si="10"/>
        <v>60</v>
      </c>
      <c r="AN14" s="7">
        <f t="shared" si="4"/>
        <v>60</v>
      </c>
      <c r="AO14" s="7">
        <f t="shared" si="4"/>
        <v>59.554390952194709</v>
      </c>
      <c r="AP14" s="7">
        <f t="shared" si="4"/>
        <v>30.902697345319968</v>
      </c>
      <c r="AQ14" s="7">
        <f t="shared" si="4"/>
        <v>0</v>
      </c>
      <c r="AR14" s="7">
        <f t="shared" si="11"/>
        <v>168</v>
      </c>
      <c r="AS14" s="7">
        <f t="shared" si="5"/>
        <v>144.92485131239943</v>
      </c>
      <c r="AT14" s="7">
        <f t="shared" si="5"/>
        <v>120</v>
      </c>
      <c r="AU14" s="7">
        <f t="shared" si="5"/>
        <v>120</v>
      </c>
      <c r="AV14" s="7">
        <f t="shared" si="5"/>
        <v>114.33688959862053</v>
      </c>
      <c r="AX14" s="7">
        <f t="shared" si="12"/>
        <v>2053.6</v>
      </c>
      <c r="AY14" s="7">
        <f t="shared" si="6"/>
        <v>1896.1121102071261</v>
      </c>
      <c r="AZ14" s="7">
        <f t="shared" si="6"/>
        <v>1722.1529085539478</v>
      </c>
      <c r="BA14" s="7">
        <f t="shared" si="6"/>
        <v>1474.7932870812622</v>
      </c>
      <c r="BB14" s="7">
        <f t="shared" si="6"/>
        <v>1147.6878742253086</v>
      </c>
    </row>
    <row r="15" spans="1:54" ht="11.25" x14ac:dyDescent="0.15">
      <c r="A15" s="41" t="s">
        <v>58</v>
      </c>
      <c r="B15" s="41">
        <v>7</v>
      </c>
      <c r="C15" s="24" t="s">
        <v>243</v>
      </c>
      <c r="E15" s="23">
        <f t="shared" si="14"/>
        <v>1.4500000000000002</v>
      </c>
      <c r="F15" s="24">
        <f t="shared" si="7"/>
        <v>0.35000000000000009</v>
      </c>
      <c r="G15" s="7">
        <f t="shared" si="13"/>
        <v>0.10500000000000004</v>
      </c>
      <c r="H15" s="7">
        <f t="shared" si="15"/>
        <v>0.30000000000000004</v>
      </c>
      <c r="N15" s="7">
        <v>0.4</v>
      </c>
      <c r="R15" s="7">
        <v>8</v>
      </c>
      <c r="S15" s="7">
        <f t="shared" si="0"/>
        <v>630</v>
      </c>
      <c r="T15" s="7">
        <f t="shared" si="0"/>
        <v>568.68603348723275</v>
      </c>
      <c r="U15" s="7">
        <f t="shared" si="0"/>
        <v>501.19415949879181</v>
      </c>
      <c r="V15" s="7">
        <f t="shared" si="0"/>
        <v>423.6664736287679</v>
      </c>
      <c r="W15" s="7">
        <f t="shared" si="0"/>
        <v>334.2096019162754</v>
      </c>
      <c r="X15" s="7">
        <f t="shared" si="1"/>
        <v>1200</v>
      </c>
      <c r="Y15" s="7">
        <f t="shared" si="1"/>
        <v>1120.8852044996552</v>
      </c>
      <c r="Z15" s="7">
        <f t="shared" si="1"/>
        <v>1033.7989154823119</v>
      </c>
      <c r="AA15" s="7">
        <f t="shared" si="1"/>
        <v>921.26947357860547</v>
      </c>
      <c r="AB15" s="7">
        <f t="shared" si="1"/>
        <v>750.87543222147701</v>
      </c>
      <c r="AC15" s="7">
        <f t="shared" si="8"/>
        <v>110</v>
      </c>
      <c r="AD15" s="7">
        <f t="shared" si="2"/>
        <v>96.814200749942529</v>
      </c>
      <c r="AE15" s="7">
        <f t="shared" si="2"/>
        <v>82.299819247052</v>
      </c>
      <c r="AF15" s="7">
        <f t="shared" si="2"/>
        <v>66.772456131550456</v>
      </c>
      <c r="AG15" s="7">
        <f t="shared" si="2"/>
        <v>52.572952685123084</v>
      </c>
      <c r="AH15" s="7">
        <f t="shared" si="9"/>
        <v>72</v>
      </c>
      <c r="AI15" s="7">
        <f t="shared" si="3"/>
        <v>72</v>
      </c>
      <c r="AJ15" s="7">
        <f t="shared" si="3"/>
        <v>72</v>
      </c>
      <c r="AK15" s="7">
        <f t="shared" si="3"/>
        <v>60.380842073581654</v>
      </c>
      <c r="AL15" s="7">
        <f t="shared" si="3"/>
        <v>9.2626296664431038</v>
      </c>
      <c r="AM15" s="7">
        <f t="shared" si="10"/>
        <v>60</v>
      </c>
      <c r="AN15" s="7">
        <f t="shared" si="4"/>
        <v>60</v>
      </c>
      <c r="AO15" s="7">
        <f t="shared" si="4"/>
        <v>60</v>
      </c>
      <c r="AP15" s="7">
        <f t="shared" si="4"/>
        <v>50.317368394651382</v>
      </c>
      <c r="AQ15" s="7">
        <f t="shared" si="4"/>
        <v>7.7188580553692532</v>
      </c>
      <c r="AR15" s="7">
        <f t="shared" si="11"/>
        <v>200</v>
      </c>
      <c r="AS15" s="7">
        <f t="shared" si="5"/>
        <v>173.62840149988506</v>
      </c>
      <c r="AT15" s="7">
        <f t="shared" si="5"/>
        <v>144.59963849410403</v>
      </c>
      <c r="AU15" s="7">
        <f t="shared" si="5"/>
        <v>120</v>
      </c>
      <c r="AV15" s="7">
        <f t="shared" si="5"/>
        <v>120</v>
      </c>
      <c r="AX15" s="7">
        <f t="shared" si="12"/>
        <v>2272</v>
      </c>
      <c r="AY15" s="7">
        <f t="shared" si="6"/>
        <v>2092.0138402367156</v>
      </c>
      <c r="AZ15" s="7">
        <f t="shared" si="6"/>
        <v>1893.8925327222598</v>
      </c>
      <c r="BA15" s="7">
        <f t="shared" si="6"/>
        <v>1642.4066138071566</v>
      </c>
      <c r="BB15" s="7">
        <f t="shared" si="6"/>
        <v>1274.6394745446878</v>
      </c>
    </row>
    <row r="16" spans="1:54" ht="11.25" x14ac:dyDescent="0.15">
      <c r="A16" s="23" t="s">
        <v>58</v>
      </c>
      <c r="B16" s="23">
        <v>8</v>
      </c>
      <c r="C16" s="24" t="s">
        <v>230</v>
      </c>
      <c r="E16" s="99">
        <f t="shared" si="14"/>
        <v>1.85</v>
      </c>
      <c r="F16" s="24">
        <f t="shared" si="7"/>
        <v>0.39999999999999991</v>
      </c>
      <c r="G16" s="7">
        <f t="shared" si="13"/>
        <v>0.12</v>
      </c>
      <c r="H16" s="7">
        <f t="shared" si="15"/>
        <v>0.30000000000000004</v>
      </c>
      <c r="N16" s="7">
        <v>0.45</v>
      </c>
      <c r="Q16" s="7">
        <v>1</v>
      </c>
      <c r="R16" s="7">
        <v>9</v>
      </c>
      <c r="S16" s="7">
        <f t="shared" si="0"/>
        <v>701.96704866655011</v>
      </c>
      <c r="T16" s="7">
        <f t="shared" si="0"/>
        <v>635.31699217345135</v>
      </c>
      <c r="U16" s="7">
        <f t="shared" si="0"/>
        <v>559.49342943614079</v>
      </c>
      <c r="V16" s="7">
        <f t="shared" si="0"/>
        <v>468.13545782107735</v>
      </c>
      <c r="W16" s="7">
        <f t="shared" si="0"/>
        <v>363.79830215580984</v>
      </c>
      <c r="X16" s="7">
        <f t="shared" si="1"/>
        <v>1292.8607079568387</v>
      </c>
      <c r="Y16" s="7">
        <f t="shared" si="1"/>
        <v>1206.8606350625178</v>
      </c>
      <c r="Z16" s="7">
        <f t="shared" si="1"/>
        <v>1109.0237799176009</v>
      </c>
      <c r="AA16" s="7">
        <f t="shared" si="1"/>
        <v>991.14252622074503</v>
      </c>
      <c r="AB16" s="7">
        <f t="shared" si="1"/>
        <v>807.23486124916167</v>
      </c>
      <c r="AC16" s="7">
        <f t="shared" si="8"/>
        <v>125.47678465947315</v>
      </c>
      <c r="AD16" s="7">
        <f t="shared" si="2"/>
        <v>111.14343917708632</v>
      </c>
      <c r="AE16" s="7">
        <f t="shared" si="2"/>
        <v>94.837296652933517</v>
      </c>
      <c r="AF16" s="7">
        <f t="shared" si="2"/>
        <v>75.190421036790823</v>
      </c>
      <c r="AG16" s="7">
        <f t="shared" si="2"/>
        <v>57.26957177076347</v>
      </c>
      <c r="AH16" s="7">
        <f t="shared" si="9"/>
        <v>72</v>
      </c>
      <c r="AI16" s="7">
        <f t="shared" si="3"/>
        <v>72</v>
      </c>
      <c r="AJ16" s="7">
        <f t="shared" si="3"/>
        <v>72</v>
      </c>
      <c r="AK16" s="7">
        <f t="shared" si="3"/>
        <v>72</v>
      </c>
      <c r="AL16" s="7">
        <f t="shared" si="3"/>
        <v>26.170458374748485</v>
      </c>
      <c r="AM16" s="7">
        <f t="shared" si="10"/>
        <v>60</v>
      </c>
      <c r="AN16" s="7">
        <f t="shared" si="4"/>
        <v>60</v>
      </c>
      <c r="AO16" s="7">
        <f t="shared" si="4"/>
        <v>60</v>
      </c>
      <c r="AP16" s="7">
        <f t="shared" si="4"/>
        <v>60</v>
      </c>
      <c r="AQ16" s="7">
        <f t="shared" si="4"/>
        <v>21.808715312290403</v>
      </c>
      <c r="AR16" s="7">
        <f t="shared" si="11"/>
        <v>230.95356931894628</v>
      </c>
      <c r="AS16" s="7">
        <f t="shared" si="5"/>
        <v>202.28687835417261</v>
      </c>
      <c r="AT16" s="7">
        <f t="shared" si="5"/>
        <v>169.67459330586701</v>
      </c>
      <c r="AU16" s="7">
        <f t="shared" si="5"/>
        <v>130.38084207358165</v>
      </c>
      <c r="AV16" s="7">
        <f t="shared" si="5"/>
        <v>120</v>
      </c>
      <c r="AX16" s="7">
        <f t="shared" si="12"/>
        <v>2483.2581106018083</v>
      </c>
      <c r="AY16" s="7">
        <f t="shared" si="6"/>
        <v>2287.6079447672282</v>
      </c>
      <c r="AZ16" s="7">
        <f t="shared" si="6"/>
        <v>2065.0290993125423</v>
      </c>
      <c r="BA16" s="7">
        <f t="shared" si="6"/>
        <v>1796.8492471521949</v>
      </c>
      <c r="BB16" s="7">
        <f t="shared" si="6"/>
        <v>1396.2819088627737</v>
      </c>
    </row>
    <row r="17" spans="1:54" ht="11.25" x14ac:dyDescent="0.15">
      <c r="A17" s="23" t="s">
        <v>58</v>
      </c>
      <c r="B17" s="23">
        <v>9</v>
      </c>
      <c r="C17" s="24" t="s">
        <v>227</v>
      </c>
      <c r="E17" s="23">
        <f t="shared" si="14"/>
        <v>2.3000000000000003</v>
      </c>
      <c r="F17" s="24">
        <f t="shared" si="7"/>
        <v>0.45000000000000018</v>
      </c>
      <c r="G17" s="7">
        <f t="shared" si="13"/>
        <v>0.13500000000000006</v>
      </c>
      <c r="H17" s="7">
        <f t="shared" si="15"/>
        <v>0.30000000000000004</v>
      </c>
      <c r="N17" s="7">
        <v>0.5</v>
      </c>
      <c r="R17" s="7">
        <v>10</v>
      </c>
      <c r="S17" s="7">
        <f t="shared" si="0"/>
        <v>773.93409733310023</v>
      </c>
      <c r="T17" s="7">
        <f t="shared" si="0"/>
        <v>700.76283846763613</v>
      </c>
      <c r="U17" s="7">
        <f t="shared" si="0"/>
        <v>617.79269937348977</v>
      </c>
      <c r="V17" s="7">
        <f t="shared" si="0"/>
        <v>516.28384202341931</v>
      </c>
      <c r="W17" s="7">
        <f t="shared" si="0"/>
        <v>393.38700239534427</v>
      </c>
      <c r="X17" s="7">
        <f t="shared" si="1"/>
        <v>1385.7214159136777</v>
      </c>
      <c r="Y17" s="7">
        <f t="shared" si="1"/>
        <v>1291.306888345337</v>
      </c>
      <c r="Z17" s="7">
        <f t="shared" si="1"/>
        <v>1184.2486443528899</v>
      </c>
      <c r="AA17" s="7">
        <f t="shared" si="1"/>
        <v>1053.2694735786054</v>
      </c>
      <c r="AB17" s="7">
        <f t="shared" si="1"/>
        <v>863.59429027684632</v>
      </c>
      <c r="AC17" s="7">
        <f t="shared" si="8"/>
        <v>140.95356931894631</v>
      </c>
      <c r="AD17" s="7">
        <f t="shared" si="2"/>
        <v>125.21781472422283</v>
      </c>
      <c r="AE17" s="7">
        <f t="shared" si="2"/>
        <v>107.37477405881501</v>
      </c>
      <c r="AF17" s="7">
        <f t="shared" si="2"/>
        <v>85.544912263100926</v>
      </c>
      <c r="AG17" s="7">
        <f t="shared" si="2"/>
        <v>61.966190856403855</v>
      </c>
      <c r="AH17" s="7">
        <f t="shared" si="9"/>
        <v>72</v>
      </c>
      <c r="AI17" s="7">
        <f t="shared" si="3"/>
        <v>72</v>
      </c>
      <c r="AJ17" s="7">
        <f t="shared" si="3"/>
        <v>72</v>
      </c>
      <c r="AK17" s="7">
        <f t="shared" si="3"/>
        <v>72</v>
      </c>
      <c r="AL17" s="7">
        <f t="shared" si="3"/>
        <v>43.078287083053866</v>
      </c>
      <c r="AM17" s="7">
        <f t="shared" si="10"/>
        <v>60</v>
      </c>
      <c r="AN17" s="7">
        <f t="shared" si="4"/>
        <v>60</v>
      </c>
      <c r="AO17" s="7">
        <f t="shared" si="4"/>
        <v>60</v>
      </c>
      <c r="AP17" s="7">
        <f t="shared" si="4"/>
        <v>60</v>
      </c>
      <c r="AQ17" s="7">
        <f t="shared" si="4"/>
        <v>35.898572569211552</v>
      </c>
      <c r="AR17" s="7">
        <f t="shared" si="11"/>
        <v>261.90713863789256</v>
      </c>
      <c r="AS17" s="7">
        <f t="shared" si="5"/>
        <v>230.43562944844567</v>
      </c>
      <c r="AT17" s="7">
        <f t="shared" si="5"/>
        <v>194.74954811763001</v>
      </c>
      <c r="AU17" s="7">
        <f t="shared" si="5"/>
        <v>151.08982452620185</v>
      </c>
      <c r="AV17" s="7">
        <f t="shared" si="5"/>
        <v>120</v>
      </c>
      <c r="AX17" s="7">
        <f t="shared" si="12"/>
        <v>2694.5162212036166</v>
      </c>
      <c r="AY17" s="7">
        <f t="shared" si="6"/>
        <v>2479.7231709856414</v>
      </c>
      <c r="AZ17" s="7">
        <f t="shared" si="6"/>
        <v>2236.1656659028249</v>
      </c>
      <c r="BA17" s="7">
        <f t="shared" si="6"/>
        <v>1938.1880523913276</v>
      </c>
      <c r="BB17" s="7">
        <f t="shared" si="6"/>
        <v>1517.9243431808602</v>
      </c>
    </row>
    <row r="18" spans="1:54" ht="11.25" x14ac:dyDescent="0.15">
      <c r="A18" s="41" t="s">
        <v>58</v>
      </c>
      <c r="B18" s="41">
        <v>10</v>
      </c>
      <c r="C18" s="24" t="s">
        <v>243</v>
      </c>
      <c r="E18" s="23">
        <f t="shared" si="14"/>
        <v>2.8000000000000003</v>
      </c>
      <c r="F18" s="24">
        <f t="shared" si="7"/>
        <v>0.5</v>
      </c>
      <c r="G18" s="7">
        <f t="shared" si="13"/>
        <v>0.2</v>
      </c>
      <c r="H18" s="7">
        <f t="shared" si="15"/>
        <v>0.4</v>
      </c>
      <c r="N18" s="7">
        <v>0.55000000000000004</v>
      </c>
      <c r="Q18" s="7">
        <v>2</v>
      </c>
      <c r="R18" s="7">
        <v>11</v>
      </c>
      <c r="S18" s="7">
        <f t="shared" si="0"/>
        <v>853.7748301956085</v>
      </c>
      <c r="T18" s="7">
        <f t="shared" si="0"/>
        <v>766.20868476182102</v>
      </c>
      <c r="U18" s="7">
        <f t="shared" si="0"/>
        <v>675.91855319791955</v>
      </c>
      <c r="V18" s="7">
        <f t="shared" si="0"/>
        <v>564.43222622576127</v>
      </c>
      <c r="W18" s="7">
        <f t="shared" si="0"/>
        <v>422.97570263487864</v>
      </c>
      <c r="X18" s="7">
        <f t="shared" si="1"/>
        <v>1488.7417163814305</v>
      </c>
      <c r="Y18" s="7">
        <f t="shared" si="1"/>
        <v>1375.7531416281561</v>
      </c>
      <c r="Z18" s="7">
        <f t="shared" si="1"/>
        <v>1259.2497460618317</v>
      </c>
      <c r="AA18" s="7">
        <f t="shared" si="1"/>
        <v>1115.396420936466</v>
      </c>
      <c r="AB18" s="7">
        <f t="shared" si="1"/>
        <v>919.95371930453075</v>
      </c>
      <c r="AC18" s="7">
        <f t="shared" si="8"/>
        <v>158.12361939690507</v>
      </c>
      <c r="AD18" s="7">
        <f t="shared" si="2"/>
        <v>139.29219027135935</v>
      </c>
      <c r="AE18" s="7">
        <f t="shared" si="2"/>
        <v>119.87495767697195</v>
      </c>
      <c r="AF18" s="7">
        <f t="shared" si="2"/>
        <v>95.899403489411014</v>
      </c>
      <c r="AG18" s="7">
        <f t="shared" si="2"/>
        <v>66.662809942044234</v>
      </c>
      <c r="AH18" s="7">
        <f t="shared" si="9"/>
        <v>72</v>
      </c>
      <c r="AI18" s="7">
        <f t="shared" si="3"/>
        <v>72</v>
      </c>
      <c r="AJ18" s="7">
        <f t="shared" si="3"/>
        <v>72</v>
      </c>
      <c r="AK18" s="7">
        <f t="shared" si="3"/>
        <v>72</v>
      </c>
      <c r="AL18" s="7">
        <f t="shared" si="3"/>
        <v>59.986115791359246</v>
      </c>
      <c r="AM18" s="7">
        <f t="shared" si="10"/>
        <v>60</v>
      </c>
      <c r="AN18" s="7">
        <f t="shared" si="4"/>
        <v>60</v>
      </c>
      <c r="AO18" s="7">
        <f t="shared" si="4"/>
        <v>60</v>
      </c>
      <c r="AP18" s="7">
        <f t="shared" si="4"/>
        <v>60</v>
      </c>
      <c r="AQ18" s="7">
        <f t="shared" si="4"/>
        <v>49.988429826132702</v>
      </c>
      <c r="AR18" s="7">
        <f t="shared" si="11"/>
        <v>296.24723879381014</v>
      </c>
      <c r="AS18" s="7">
        <f t="shared" si="5"/>
        <v>258.58438054271869</v>
      </c>
      <c r="AT18" s="7">
        <f t="shared" si="5"/>
        <v>219.74991535394389</v>
      </c>
      <c r="AU18" s="7">
        <f t="shared" si="5"/>
        <v>171.79880697882203</v>
      </c>
      <c r="AV18" s="7">
        <f t="shared" si="5"/>
        <v>120</v>
      </c>
      <c r="AX18" s="7">
        <f t="shared" si="12"/>
        <v>2928.8874047677541</v>
      </c>
      <c r="AY18" s="7">
        <f t="shared" si="6"/>
        <v>2671.8383972040547</v>
      </c>
      <c r="AZ18" s="7">
        <f t="shared" si="6"/>
        <v>2406.7931722906669</v>
      </c>
      <c r="BA18" s="7">
        <f t="shared" si="6"/>
        <v>2079.5268576304602</v>
      </c>
      <c r="BB18" s="7">
        <f t="shared" si="6"/>
        <v>1639.5667774989456</v>
      </c>
    </row>
    <row r="19" spans="1:54" ht="11.25" x14ac:dyDescent="0.15">
      <c r="A19" s="23" t="s">
        <v>58</v>
      </c>
      <c r="B19" s="23">
        <v>11</v>
      </c>
      <c r="C19" s="24" t="s">
        <v>231</v>
      </c>
      <c r="D19" s="7" t="s">
        <v>232</v>
      </c>
      <c r="E19" s="99">
        <f t="shared" si="14"/>
        <v>3.3500000000000005</v>
      </c>
      <c r="F19" s="24">
        <f t="shared" si="7"/>
        <v>0.55000000000000027</v>
      </c>
      <c r="G19" s="7">
        <f t="shared" si="13"/>
        <v>0.22000000000000011</v>
      </c>
      <c r="H19" s="7">
        <f t="shared" si="15"/>
        <v>0.4</v>
      </c>
      <c r="I19" s="24" t="s">
        <v>401</v>
      </c>
      <c r="N19" s="7">
        <v>0.6</v>
      </c>
      <c r="R19" s="7">
        <v>12</v>
      </c>
      <c r="S19" s="7">
        <f t="shared" si="0"/>
        <v>944.69251753407434</v>
      </c>
      <c r="T19" s="7">
        <f t="shared" si="0"/>
        <v>836.75867248960799</v>
      </c>
      <c r="U19" s="7">
        <f t="shared" si="0"/>
        <v>733.99847835721437</v>
      </c>
      <c r="V19" s="7">
        <f t="shared" si="0"/>
        <v>612.58061042810311</v>
      </c>
      <c r="W19" s="7">
        <f t="shared" si="0"/>
        <v>454.11415196597358</v>
      </c>
      <c r="X19" s="7">
        <f t="shared" si="1"/>
        <v>1606.0548613342894</v>
      </c>
      <c r="Y19" s="7">
        <f t="shared" si="1"/>
        <v>1466.7853838575588</v>
      </c>
      <c r="Z19" s="7">
        <f t="shared" si="1"/>
        <v>1334.1915849770508</v>
      </c>
      <c r="AA19" s="7">
        <f t="shared" si="1"/>
        <v>1177.5233682943265</v>
      </c>
      <c r="AB19" s="7">
        <f t="shared" si="1"/>
        <v>973.05051866577242</v>
      </c>
      <c r="AC19" s="7">
        <f t="shared" si="8"/>
        <v>177.67581022238159</v>
      </c>
      <c r="AD19" s="7">
        <f t="shared" si="2"/>
        <v>154.46423064292645</v>
      </c>
      <c r="AE19" s="7">
        <f t="shared" si="2"/>
        <v>132.36526416284181</v>
      </c>
      <c r="AF19" s="7">
        <f t="shared" si="2"/>
        <v>106.25389471572112</v>
      </c>
      <c r="AG19" s="7">
        <f t="shared" si="2"/>
        <v>72.175086444295388</v>
      </c>
      <c r="AH19" s="7">
        <f t="shared" si="9"/>
        <v>72</v>
      </c>
      <c r="AI19" s="7">
        <f t="shared" si="3"/>
        <v>72</v>
      </c>
      <c r="AJ19" s="7">
        <f t="shared" si="3"/>
        <v>72</v>
      </c>
      <c r="AK19" s="7">
        <f t="shared" si="3"/>
        <v>72</v>
      </c>
      <c r="AL19" s="7">
        <f t="shared" si="3"/>
        <v>72</v>
      </c>
      <c r="AM19" s="7">
        <f t="shared" si="10"/>
        <v>60</v>
      </c>
      <c r="AN19" s="7">
        <f t="shared" si="4"/>
        <v>60</v>
      </c>
      <c r="AO19" s="7">
        <f t="shared" si="4"/>
        <v>60</v>
      </c>
      <c r="AP19" s="7">
        <f t="shared" si="4"/>
        <v>60</v>
      </c>
      <c r="AQ19" s="7">
        <f t="shared" si="4"/>
        <v>60</v>
      </c>
      <c r="AR19" s="7">
        <f t="shared" si="11"/>
        <v>335.35162044476311</v>
      </c>
      <c r="AS19" s="7">
        <f t="shared" si="5"/>
        <v>288.92846128585285</v>
      </c>
      <c r="AT19" s="7">
        <f t="shared" si="5"/>
        <v>244.73052832568359</v>
      </c>
      <c r="AU19" s="7">
        <f t="shared" si="5"/>
        <v>192.50778943144223</v>
      </c>
      <c r="AV19" s="7">
        <f t="shared" si="5"/>
        <v>124.35017288859078</v>
      </c>
      <c r="AX19" s="7">
        <f t="shared" si="12"/>
        <v>3195.7748095355087</v>
      </c>
      <c r="AY19" s="7">
        <f t="shared" si="6"/>
        <v>2878.9367482759458</v>
      </c>
      <c r="AZ19" s="7">
        <f t="shared" si="6"/>
        <v>2577.2858558227908</v>
      </c>
      <c r="BA19" s="7">
        <f t="shared" si="6"/>
        <v>2220.8656628695926</v>
      </c>
      <c r="BB19" s="7">
        <f t="shared" si="6"/>
        <v>1755.6899299646323</v>
      </c>
    </row>
    <row r="20" spans="1:54" ht="11.25" x14ac:dyDescent="0.15">
      <c r="A20" s="40" t="s">
        <v>58</v>
      </c>
      <c r="B20" s="40">
        <v>12</v>
      </c>
      <c r="C20" s="24" t="s">
        <v>229</v>
      </c>
      <c r="E20" s="23">
        <f t="shared" si="14"/>
        <v>3.9500000000000006</v>
      </c>
      <c r="F20" s="24">
        <f t="shared" si="7"/>
        <v>0.60000000000000009</v>
      </c>
      <c r="G20" s="7">
        <f t="shared" si="13"/>
        <v>0.24000000000000005</v>
      </c>
      <c r="H20" s="7">
        <f t="shared" si="15"/>
        <v>0.4</v>
      </c>
      <c r="N20" s="7">
        <v>0.65</v>
      </c>
      <c r="Q20" s="7">
        <v>3</v>
      </c>
      <c r="R20" s="7">
        <v>13</v>
      </c>
      <c r="S20" s="7">
        <f t="shared" si="0"/>
        <v>1031.4089292634726</v>
      </c>
      <c r="T20" s="7">
        <f t="shared" si="0"/>
        <v>923.543059972425</v>
      </c>
      <c r="U20" s="7">
        <f t="shared" si="0"/>
        <v>792.07840351650918</v>
      </c>
      <c r="V20" s="7">
        <f t="shared" si="0"/>
        <v>661.24803449265937</v>
      </c>
      <c r="W20" s="7">
        <f t="shared" si="0"/>
        <v>489.05699796313803</v>
      </c>
      <c r="X20" s="7">
        <f t="shared" si="1"/>
        <v>1717.9470055012548</v>
      </c>
      <c r="Y20" s="7">
        <f t="shared" si="1"/>
        <v>1578.765238674097</v>
      </c>
      <c r="Z20" s="7">
        <f t="shared" si="1"/>
        <v>1409.13342389227</v>
      </c>
      <c r="AA20" s="7">
        <f t="shared" si="1"/>
        <v>1240.3200445066573</v>
      </c>
      <c r="AB20" s="7">
        <f t="shared" si="1"/>
        <v>1018.1380618879201</v>
      </c>
      <c r="AC20" s="7">
        <f t="shared" si="8"/>
        <v>196.32450091687582</v>
      </c>
      <c r="AD20" s="7">
        <f t="shared" si="2"/>
        <v>173.12753977901613</v>
      </c>
      <c r="AE20" s="7">
        <f t="shared" si="2"/>
        <v>144.85557064871165</v>
      </c>
      <c r="AF20" s="7">
        <f t="shared" si="2"/>
        <v>116.72000741777622</v>
      </c>
      <c r="AG20" s="7">
        <f t="shared" si="2"/>
        <v>79.689676981320005</v>
      </c>
      <c r="AH20" s="7">
        <f t="shared" si="9"/>
        <v>83.384101650376465</v>
      </c>
      <c r="AI20" s="7">
        <f t="shared" si="3"/>
        <v>72</v>
      </c>
      <c r="AJ20" s="7">
        <f t="shared" si="3"/>
        <v>72</v>
      </c>
      <c r="AK20" s="7">
        <f t="shared" si="3"/>
        <v>72</v>
      </c>
      <c r="AL20" s="7">
        <f t="shared" si="3"/>
        <v>72</v>
      </c>
      <c r="AM20" s="7">
        <f t="shared" si="10"/>
        <v>69.486751375313716</v>
      </c>
      <c r="AN20" s="7">
        <f t="shared" si="4"/>
        <v>60</v>
      </c>
      <c r="AO20" s="7">
        <f t="shared" si="4"/>
        <v>60</v>
      </c>
      <c r="AP20" s="7">
        <f t="shared" si="4"/>
        <v>60</v>
      </c>
      <c r="AQ20" s="7">
        <f t="shared" si="4"/>
        <v>60</v>
      </c>
      <c r="AR20" s="7">
        <f t="shared" si="11"/>
        <v>360</v>
      </c>
      <c r="AS20" s="7">
        <f t="shared" si="5"/>
        <v>326.25507955803226</v>
      </c>
      <c r="AT20" s="7">
        <f t="shared" si="5"/>
        <v>269.7111412974233</v>
      </c>
      <c r="AU20" s="7">
        <f t="shared" si="5"/>
        <v>213.44001483555243</v>
      </c>
      <c r="AV20" s="7">
        <f t="shared" si="5"/>
        <v>139.37935396264001</v>
      </c>
      <c r="AX20" s="7">
        <f t="shared" si="12"/>
        <v>3458.5512887072937</v>
      </c>
      <c r="AY20" s="7">
        <f t="shared" si="6"/>
        <v>3133.6909179835702</v>
      </c>
      <c r="AZ20" s="7">
        <f t="shared" si="6"/>
        <v>2747.7785393549143</v>
      </c>
      <c r="BA20" s="7">
        <f t="shared" si="6"/>
        <v>2363.7281012526455</v>
      </c>
      <c r="BB20" s="7">
        <f t="shared" si="6"/>
        <v>1858.2640907950181</v>
      </c>
    </row>
    <row r="21" spans="1:54" ht="11.25" x14ac:dyDescent="0.15">
      <c r="A21" s="41" t="s">
        <v>58</v>
      </c>
      <c r="B21" s="41">
        <v>13</v>
      </c>
      <c r="C21" s="24" t="s">
        <v>243</v>
      </c>
      <c r="E21" s="23">
        <f t="shared" si="14"/>
        <v>4.6000000000000005</v>
      </c>
      <c r="F21" s="24">
        <f t="shared" si="7"/>
        <v>0.64999999999999991</v>
      </c>
      <c r="G21" s="7">
        <f t="shared" si="13"/>
        <v>0.32499999999999996</v>
      </c>
      <c r="H21" s="7">
        <v>0.5</v>
      </c>
      <c r="N21" s="7">
        <v>0.7</v>
      </c>
      <c r="R21" s="7">
        <v>14</v>
      </c>
      <c r="S21" s="7">
        <f t="shared" si="0"/>
        <v>1110.9619056846302</v>
      </c>
      <c r="T21" s="7">
        <f t="shared" si="0"/>
        <v>1009.2865165233369</v>
      </c>
      <c r="U21" s="7">
        <f t="shared" si="0"/>
        <v>864.07411745929448</v>
      </c>
      <c r="V21" s="7">
        <f t="shared" si="0"/>
        <v>710.20968743362323</v>
      </c>
      <c r="W21" s="7">
        <f t="shared" si="0"/>
        <v>523.99984396030254</v>
      </c>
      <c r="X21" s="7">
        <f t="shared" si="1"/>
        <v>1820.5960073350068</v>
      </c>
      <c r="Y21" s="7">
        <f t="shared" si="1"/>
        <v>1689.4019568043059</v>
      </c>
      <c r="Z21" s="7">
        <f t="shared" si="1"/>
        <v>1502.0311193023156</v>
      </c>
      <c r="AA21" s="7">
        <f t="shared" si="1"/>
        <v>1303.4963708820944</v>
      </c>
      <c r="AB21" s="7">
        <f t="shared" si="1"/>
        <v>1063.2256051100678</v>
      </c>
      <c r="AC21" s="7">
        <f t="shared" si="8"/>
        <v>213.43266788916776</v>
      </c>
      <c r="AD21" s="7">
        <f t="shared" si="2"/>
        <v>191.56699280071763</v>
      </c>
      <c r="AE21" s="7">
        <f t="shared" si="2"/>
        <v>160.33851988371924</v>
      </c>
      <c r="AF21" s="7">
        <f t="shared" si="2"/>
        <v>127.24939514701575</v>
      </c>
      <c r="AG21" s="7">
        <f t="shared" si="2"/>
        <v>87.204267518344622</v>
      </c>
      <c r="AH21" s="7">
        <f t="shared" si="9"/>
        <v>114.17880220050199</v>
      </c>
      <c r="AI21" s="7">
        <f t="shared" si="3"/>
        <v>74.820587041291716</v>
      </c>
      <c r="AJ21" s="7">
        <f t="shared" si="3"/>
        <v>72</v>
      </c>
      <c r="AK21" s="7">
        <f t="shared" si="3"/>
        <v>72</v>
      </c>
      <c r="AL21" s="7">
        <f t="shared" si="3"/>
        <v>72</v>
      </c>
      <c r="AM21" s="7">
        <f t="shared" si="10"/>
        <v>95.149001833751655</v>
      </c>
      <c r="AN21" s="7">
        <f t="shared" si="4"/>
        <v>62.350489201076428</v>
      </c>
      <c r="AO21" s="7">
        <f t="shared" si="4"/>
        <v>60</v>
      </c>
      <c r="AP21" s="7">
        <f t="shared" si="4"/>
        <v>60</v>
      </c>
      <c r="AQ21" s="7">
        <f t="shared" si="4"/>
        <v>60</v>
      </c>
      <c r="AR21" s="7">
        <f t="shared" si="11"/>
        <v>360</v>
      </c>
      <c r="AS21" s="7">
        <f t="shared" si="5"/>
        <v>360</v>
      </c>
      <c r="AT21" s="7">
        <f t="shared" si="5"/>
        <v>300.67703976743849</v>
      </c>
      <c r="AU21" s="7">
        <f t="shared" si="5"/>
        <v>234.49879029403152</v>
      </c>
      <c r="AV21" s="7">
        <f t="shared" si="5"/>
        <v>154.40853503668924</v>
      </c>
      <c r="AX21" s="7">
        <f t="shared" si="12"/>
        <v>3714.3183849430588</v>
      </c>
      <c r="AY21" s="7">
        <f t="shared" si="6"/>
        <v>3387.4265423707288</v>
      </c>
      <c r="AZ21" s="7">
        <f t="shared" si="6"/>
        <v>2959.120796412768</v>
      </c>
      <c r="BA21" s="7">
        <f t="shared" si="6"/>
        <v>2507.4542437567648</v>
      </c>
      <c r="BB21" s="7">
        <f t="shared" si="6"/>
        <v>1960.8382516254042</v>
      </c>
    </row>
    <row r="22" spans="1:54" ht="11.25" x14ac:dyDescent="0.15">
      <c r="A22" s="23" t="s">
        <v>58</v>
      </c>
      <c r="B22" s="23">
        <v>14</v>
      </c>
      <c r="C22" s="24" t="s">
        <v>233</v>
      </c>
      <c r="E22" s="99">
        <f t="shared" si="14"/>
        <v>5.3000000000000007</v>
      </c>
      <c r="F22" s="24">
        <f t="shared" si="7"/>
        <v>0.70000000000000018</v>
      </c>
      <c r="G22" s="7">
        <f t="shared" si="13"/>
        <v>0.35000000000000009</v>
      </c>
      <c r="H22" s="7">
        <v>0.5</v>
      </c>
      <c r="N22" s="7">
        <v>0.75</v>
      </c>
      <c r="R22" s="7">
        <v>15</v>
      </c>
      <c r="S22" s="7">
        <f t="shared" si="0"/>
        <v>1192.2880269836835</v>
      </c>
      <c r="T22" s="7">
        <f t="shared" si="0"/>
        <v>1085.222855570802</v>
      </c>
      <c r="U22" s="7">
        <f t="shared" si="0"/>
        <v>945.81526968706089</v>
      </c>
      <c r="V22" s="7">
        <f t="shared" si="0"/>
        <v>759.1713403745872</v>
      </c>
      <c r="W22" s="7">
        <f t="shared" si="0"/>
        <v>558.942689957467</v>
      </c>
      <c r="X22" s="7">
        <f t="shared" si="1"/>
        <v>1927.1467116394724</v>
      </c>
      <c r="Y22" s="7">
        <f t="shared" si="1"/>
        <v>1787.3843297687765</v>
      </c>
      <c r="Z22" s="7">
        <f t="shared" si="1"/>
        <v>1607.503573789756</v>
      </c>
      <c r="AA22" s="7">
        <f t="shared" si="1"/>
        <v>1366.6726972575318</v>
      </c>
      <c r="AB22" s="7">
        <f t="shared" si="1"/>
        <v>1108.3131483322154</v>
      </c>
      <c r="AC22" s="7">
        <f t="shared" si="8"/>
        <v>230.89333895493405</v>
      </c>
      <c r="AD22" s="7">
        <f t="shared" si="2"/>
        <v>207.89738829479612</v>
      </c>
      <c r="AE22" s="7">
        <f t="shared" si="2"/>
        <v>177.91726229829266</v>
      </c>
      <c r="AF22" s="7">
        <f t="shared" si="2"/>
        <v>137.77878287625532</v>
      </c>
      <c r="AG22" s="7">
        <f t="shared" si="2"/>
        <v>94.718858055369239</v>
      </c>
      <c r="AH22" s="7">
        <f t="shared" si="9"/>
        <v>144</v>
      </c>
      <c r="AI22" s="7">
        <f t="shared" si="3"/>
        <v>104.21529893063301</v>
      </c>
      <c r="AJ22" s="7">
        <f t="shared" si="3"/>
        <v>72</v>
      </c>
      <c r="AK22" s="7">
        <f t="shared" si="3"/>
        <v>72</v>
      </c>
      <c r="AL22" s="7">
        <f t="shared" si="3"/>
        <v>72</v>
      </c>
      <c r="AM22" s="7">
        <f t="shared" si="10"/>
        <v>120</v>
      </c>
      <c r="AN22" s="7">
        <f t="shared" si="4"/>
        <v>86.846082442194174</v>
      </c>
      <c r="AO22" s="7">
        <f t="shared" si="4"/>
        <v>60</v>
      </c>
      <c r="AP22" s="7">
        <f t="shared" si="4"/>
        <v>60</v>
      </c>
      <c r="AQ22" s="7">
        <f t="shared" si="4"/>
        <v>60</v>
      </c>
      <c r="AR22" s="7">
        <f t="shared" si="11"/>
        <v>362.38223721315751</v>
      </c>
      <c r="AS22" s="7">
        <f t="shared" si="5"/>
        <v>360</v>
      </c>
      <c r="AT22" s="7">
        <f t="shared" si="5"/>
        <v>335.83452459658531</v>
      </c>
      <c r="AU22" s="7">
        <f t="shared" si="5"/>
        <v>255.55756575251064</v>
      </c>
      <c r="AV22" s="7">
        <f t="shared" si="5"/>
        <v>169.43771611073848</v>
      </c>
      <c r="AX22" s="7">
        <f t="shared" si="12"/>
        <v>3976.7103147912471</v>
      </c>
      <c r="AY22" s="7">
        <f t="shared" si="6"/>
        <v>3631.5659550072019</v>
      </c>
      <c r="AZ22" s="7">
        <f t="shared" si="6"/>
        <v>3199.0706303716952</v>
      </c>
      <c r="BA22" s="7">
        <f t="shared" si="6"/>
        <v>2651.1803862608849</v>
      </c>
      <c r="BB22" s="7">
        <f t="shared" si="6"/>
        <v>2063.4124124557902</v>
      </c>
    </row>
    <row r="23" spans="1:54" ht="11.25" x14ac:dyDescent="0.15">
      <c r="A23" s="42" t="s">
        <v>58</v>
      </c>
      <c r="B23" s="42">
        <v>15</v>
      </c>
      <c r="C23" s="24" t="s">
        <v>236</v>
      </c>
      <c r="E23" s="23">
        <f t="shared" si="14"/>
        <v>6.0500000000000007</v>
      </c>
      <c r="F23" s="24">
        <f t="shared" si="7"/>
        <v>0.75</v>
      </c>
      <c r="G23" s="7">
        <f t="shared" si="13"/>
        <v>0.375</v>
      </c>
      <c r="H23" s="7">
        <v>0.5</v>
      </c>
      <c r="J23" s="24"/>
      <c r="N23" s="7">
        <v>0.8</v>
      </c>
      <c r="Q23" s="7">
        <v>4</v>
      </c>
      <c r="R23" s="7">
        <v>16</v>
      </c>
      <c r="S23" s="7">
        <f t="shared" si="0"/>
        <v>1327.9306914017097</v>
      </c>
      <c r="T23" s="7">
        <f t="shared" si="0"/>
        <v>1161.1591946182671</v>
      </c>
      <c r="U23" s="7">
        <f t="shared" si="0"/>
        <v>1024.3618691754739</v>
      </c>
      <c r="V23" s="7">
        <f t="shared" si="0"/>
        <v>808.13299331555118</v>
      </c>
      <c r="W23" s="7">
        <f t="shared" si="0"/>
        <v>593.88553595463145</v>
      </c>
      <c r="X23" s="7">
        <f t="shared" si="1"/>
        <v>2153.2178190028494</v>
      </c>
      <c r="Y23" s="7">
        <f t="shared" si="1"/>
        <v>1885.3667027332476</v>
      </c>
      <c r="Z23" s="7">
        <f t="shared" si="1"/>
        <v>1708.8540247425469</v>
      </c>
      <c r="AA23" s="7">
        <f t="shared" si="1"/>
        <v>1429.8490236329692</v>
      </c>
      <c r="AB23" s="7">
        <f t="shared" si="1"/>
        <v>1153.4006915543632</v>
      </c>
      <c r="AC23" s="7">
        <f t="shared" si="8"/>
        <v>259.15222737535618</v>
      </c>
      <c r="AD23" s="7">
        <f t="shared" si="2"/>
        <v>224.2277837888746</v>
      </c>
      <c r="AE23" s="7">
        <f t="shared" si="2"/>
        <v>194.8090041237578</v>
      </c>
      <c r="AF23" s="7">
        <f t="shared" si="2"/>
        <v>148.30817060549487</v>
      </c>
      <c r="AG23" s="7">
        <f t="shared" si="2"/>
        <v>102.23344859239384</v>
      </c>
      <c r="AH23" s="7">
        <f t="shared" si="9"/>
        <v>144</v>
      </c>
      <c r="AI23" s="7">
        <f t="shared" si="3"/>
        <v>133.61001081997432</v>
      </c>
      <c r="AJ23" s="7">
        <f t="shared" si="3"/>
        <v>80.656207422764055</v>
      </c>
      <c r="AK23" s="7">
        <f t="shared" si="3"/>
        <v>72</v>
      </c>
      <c r="AL23" s="7">
        <f t="shared" si="3"/>
        <v>72</v>
      </c>
      <c r="AM23" s="7">
        <f t="shared" si="10"/>
        <v>120</v>
      </c>
      <c r="AN23" s="7">
        <f t="shared" si="4"/>
        <v>111.34167568331193</v>
      </c>
      <c r="AO23" s="7">
        <f t="shared" si="4"/>
        <v>67.213506185636717</v>
      </c>
      <c r="AP23" s="7">
        <f t="shared" si="4"/>
        <v>60</v>
      </c>
      <c r="AQ23" s="7">
        <f t="shared" si="4"/>
        <v>60</v>
      </c>
      <c r="AR23" s="7">
        <f t="shared" si="11"/>
        <v>437.73927300094988</v>
      </c>
      <c r="AS23" s="7">
        <f t="shared" si="5"/>
        <v>360</v>
      </c>
      <c r="AT23" s="7">
        <f t="shared" si="5"/>
        <v>360</v>
      </c>
      <c r="AU23" s="7">
        <f t="shared" si="5"/>
        <v>276.61634121098973</v>
      </c>
      <c r="AV23" s="7">
        <f t="shared" si="5"/>
        <v>184.46689718478771</v>
      </c>
      <c r="AX23" s="7">
        <f t="shared" si="12"/>
        <v>4442.0400107808655</v>
      </c>
      <c r="AY23" s="7">
        <f t="shared" si="6"/>
        <v>3875.7053676436758</v>
      </c>
      <c r="AZ23" s="7">
        <f t="shared" si="6"/>
        <v>3435.8946116501793</v>
      </c>
      <c r="BA23" s="7">
        <f t="shared" si="6"/>
        <v>2794.9065287650046</v>
      </c>
      <c r="BB23" s="7">
        <f t="shared" si="6"/>
        <v>2165.9865732861763</v>
      </c>
    </row>
    <row r="24" spans="1:54" ht="11.25" x14ac:dyDescent="0.15">
      <c r="A24" s="23" t="s">
        <v>58</v>
      </c>
      <c r="B24" s="23">
        <v>16</v>
      </c>
      <c r="C24" s="24" t="s">
        <v>239</v>
      </c>
      <c r="D24" s="7" t="s">
        <v>240</v>
      </c>
      <c r="E24" s="23">
        <f t="shared" si="14"/>
        <v>6.8500000000000005</v>
      </c>
      <c r="F24" s="24">
        <f t="shared" si="7"/>
        <v>0.79999999999999982</v>
      </c>
      <c r="G24" s="7">
        <f t="shared" si="13"/>
        <v>0.39999999999999991</v>
      </c>
      <c r="H24" s="7">
        <v>0.5</v>
      </c>
      <c r="N24" s="7">
        <v>0.85</v>
      </c>
      <c r="R24" s="7">
        <v>17</v>
      </c>
      <c r="S24" s="7">
        <f t="shared" si="0"/>
        <v>1463.573355819736</v>
      </c>
      <c r="T24" s="7">
        <f t="shared" si="0"/>
        <v>1272.6340250042731</v>
      </c>
      <c r="U24" s="7">
        <f t="shared" si="0"/>
        <v>1095.8853773747694</v>
      </c>
      <c r="V24" s="7">
        <f t="shared" si="0"/>
        <v>878.96046926463373</v>
      </c>
      <c r="W24" s="7">
        <f t="shared" si="0"/>
        <v>628.8283819517959</v>
      </c>
      <c r="X24" s="7">
        <f t="shared" si="1"/>
        <v>2379.2889263662269</v>
      </c>
      <c r="Y24" s="7">
        <f t="shared" si="1"/>
        <v>2061.0567083404553</v>
      </c>
      <c r="Z24" s="7">
        <f t="shared" si="1"/>
        <v>1801.1424224190571</v>
      </c>
      <c r="AA24" s="7">
        <f t="shared" si="1"/>
        <v>1521.2393151801728</v>
      </c>
      <c r="AB24" s="7">
        <f t="shared" si="1"/>
        <v>1198.4882347765108</v>
      </c>
      <c r="AC24" s="7">
        <f t="shared" si="8"/>
        <v>287.41111579577836</v>
      </c>
      <c r="AD24" s="7">
        <f t="shared" si="8"/>
        <v>247.63208854255691</v>
      </c>
      <c r="AE24" s="7">
        <f t="shared" si="8"/>
        <v>210.19040373650955</v>
      </c>
      <c r="AF24" s="7">
        <f t="shared" si="8"/>
        <v>163.53988586336209</v>
      </c>
      <c r="AG24" s="7">
        <f t="shared" si="8"/>
        <v>109.74803912941847</v>
      </c>
      <c r="AH24" s="7">
        <f t="shared" si="9"/>
        <v>144</v>
      </c>
      <c r="AI24" s="7">
        <f t="shared" si="9"/>
        <v>144</v>
      </c>
      <c r="AJ24" s="7">
        <f t="shared" si="9"/>
        <v>108.34272672571717</v>
      </c>
      <c r="AK24" s="7">
        <f t="shared" si="9"/>
        <v>72</v>
      </c>
      <c r="AL24" s="7">
        <f t="shared" si="9"/>
        <v>72</v>
      </c>
      <c r="AM24" s="7">
        <f t="shared" si="10"/>
        <v>120</v>
      </c>
      <c r="AN24" s="7">
        <f t="shared" si="10"/>
        <v>120</v>
      </c>
      <c r="AO24" s="7">
        <f t="shared" si="10"/>
        <v>90.285605604764314</v>
      </c>
      <c r="AP24" s="7">
        <f t="shared" si="10"/>
        <v>60</v>
      </c>
      <c r="AQ24" s="7">
        <f t="shared" si="10"/>
        <v>60</v>
      </c>
      <c r="AR24" s="7">
        <f t="shared" si="11"/>
        <v>513.09630878874225</v>
      </c>
      <c r="AS24" s="7">
        <f t="shared" si="11"/>
        <v>407.01890278015173</v>
      </c>
      <c r="AT24" s="7">
        <f t="shared" si="11"/>
        <v>360</v>
      </c>
      <c r="AU24" s="7">
        <f t="shared" si="11"/>
        <v>307.07977172672418</v>
      </c>
      <c r="AV24" s="7">
        <f t="shared" si="11"/>
        <v>199.49607825883697</v>
      </c>
      <c r="AX24" s="7">
        <f t="shared" si="12"/>
        <v>4907.3697067704834</v>
      </c>
      <c r="AY24" s="7">
        <f t="shared" si="12"/>
        <v>4252.3417246674371</v>
      </c>
      <c r="AZ24" s="7">
        <f t="shared" si="12"/>
        <v>3665.8465358608173</v>
      </c>
      <c r="BA24" s="7">
        <f t="shared" si="12"/>
        <v>3002.8194420348927</v>
      </c>
      <c r="BB24" s="7">
        <f t="shared" si="12"/>
        <v>2268.5607341165619</v>
      </c>
    </row>
    <row r="25" spans="1:54" ht="11.25" x14ac:dyDescent="0.15">
      <c r="A25" s="23" t="s">
        <v>58</v>
      </c>
      <c r="B25" s="23">
        <v>17</v>
      </c>
      <c r="C25" s="24" t="s">
        <v>234</v>
      </c>
      <c r="E25" s="23">
        <f t="shared" si="14"/>
        <v>7.7</v>
      </c>
      <c r="F25" s="24">
        <f t="shared" si="7"/>
        <v>0.84999999999999964</v>
      </c>
      <c r="G25" s="7">
        <f t="shared" si="13"/>
        <v>0.42499999999999982</v>
      </c>
      <c r="H25" s="7">
        <v>0.5</v>
      </c>
      <c r="N25" s="7">
        <v>0.9</v>
      </c>
      <c r="R25" s="7">
        <v>18</v>
      </c>
      <c r="S25" s="7">
        <f t="shared" si="0"/>
        <v>1601.9329010572535</v>
      </c>
      <c r="T25" s="7">
        <f t="shared" si="0"/>
        <v>1403.5379492070958</v>
      </c>
      <c r="U25" s="7">
        <f t="shared" si="0"/>
        <v>1167.4088855740649</v>
      </c>
      <c r="V25" s="7">
        <f t="shared" si="0"/>
        <v>953.97385728343215</v>
      </c>
      <c r="W25" s="7">
        <f t="shared" si="0"/>
        <v>665.47176588014156</v>
      </c>
      <c r="X25" s="7">
        <f t="shared" si="1"/>
        <v>2609.8881684287558</v>
      </c>
      <c r="Y25" s="7">
        <f t="shared" si="1"/>
        <v>2279.2299153451595</v>
      </c>
      <c r="Z25" s="7">
        <f t="shared" si="1"/>
        <v>1893.4308200955677</v>
      </c>
      <c r="AA25" s="7">
        <f t="shared" si="1"/>
        <v>1618.0307835915253</v>
      </c>
      <c r="AB25" s="7">
        <f t="shared" si="1"/>
        <v>1245.7700204905052</v>
      </c>
      <c r="AC25" s="7">
        <f t="shared" si="8"/>
        <v>316.23602105359447</v>
      </c>
      <c r="AD25" s="7">
        <f t="shared" si="8"/>
        <v>274.90373941814494</v>
      </c>
      <c r="AE25" s="7">
        <f t="shared" si="8"/>
        <v>225.57180334926124</v>
      </c>
      <c r="AF25" s="7">
        <f t="shared" si="8"/>
        <v>179.67179726525421</v>
      </c>
      <c r="AG25" s="7">
        <f t="shared" si="8"/>
        <v>117.62833674841754</v>
      </c>
      <c r="AH25" s="7">
        <f t="shared" si="9"/>
        <v>144</v>
      </c>
      <c r="AI25" s="7">
        <f t="shared" si="9"/>
        <v>144</v>
      </c>
      <c r="AJ25" s="7">
        <f t="shared" si="9"/>
        <v>136.02924602867029</v>
      </c>
      <c r="AK25" s="7">
        <f t="shared" si="9"/>
        <v>72</v>
      </c>
      <c r="AL25" s="7">
        <f t="shared" si="9"/>
        <v>72</v>
      </c>
      <c r="AM25" s="7">
        <f t="shared" si="10"/>
        <v>120</v>
      </c>
      <c r="AN25" s="7">
        <f t="shared" si="10"/>
        <v>120</v>
      </c>
      <c r="AO25" s="7">
        <f t="shared" si="10"/>
        <v>113.3577050238919</v>
      </c>
      <c r="AP25" s="7">
        <f t="shared" si="10"/>
        <v>60</v>
      </c>
      <c r="AQ25" s="7">
        <f t="shared" si="10"/>
        <v>60</v>
      </c>
      <c r="AR25" s="7">
        <f t="shared" si="11"/>
        <v>589.96272280958533</v>
      </c>
      <c r="AS25" s="7">
        <f t="shared" si="11"/>
        <v>479.7433051150532</v>
      </c>
      <c r="AT25" s="7">
        <f t="shared" si="11"/>
        <v>360</v>
      </c>
      <c r="AU25" s="7">
        <f t="shared" si="11"/>
        <v>339.34359453050843</v>
      </c>
      <c r="AV25" s="7">
        <f t="shared" si="11"/>
        <v>215.25667349683508</v>
      </c>
      <c r="AX25" s="7">
        <f t="shared" si="12"/>
        <v>5382.0198133491886</v>
      </c>
      <c r="AY25" s="7">
        <f t="shared" si="12"/>
        <v>4701.4149090854535</v>
      </c>
      <c r="AZ25" s="7">
        <f t="shared" si="12"/>
        <v>3895.7984600714562</v>
      </c>
      <c r="BA25" s="7">
        <f t="shared" si="12"/>
        <v>3223.02003267072</v>
      </c>
      <c r="BB25" s="7">
        <f t="shared" si="12"/>
        <v>2376.1267966158994</v>
      </c>
    </row>
    <row r="26" spans="1:54" ht="11.25" x14ac:dyDescent="0.15">
      <c r="A26" s="43" t="s">
        <v>58</v>
      </c>
      <c r="B26" s="43">
        <v>18</v>
      </c>
      <c r="C26" s="24" t="s">
        <v>245</v>
      </c>
      <c r="E26" s="99">
        <f t="shared" si="14"/>
        <v>8.6</v>
      </c>
      <c r="F26" s="24">
        <f t="shared" si="7"/>
        <v>0.89999999999999947</v>
      </c>
      <c r="G26" s="7">
        <f t="shared" si="13"/>
        <v>0.44999999999999973</v>
      </c>
      <c r="H26" s="7">
        <v>0.5</v>
      </c>
      <c r="N26" s="7">
        <v>0.95</v>
      </c>
      <c r="Q26" s="7">
        <v>5</v>
      </c>
      <c r="R26" s="7">
        <v>19</v>
      </c>
      <c r="S26" s="7">
        <f t="shared" si="0"/>
        <v>1740.5664505286268</v>
      </c>
      <c r="T26" s="7">
        <f t="shared" si="0"/>
        <v>1536.1974644530569</v>
      </c>
      <c r="U26" s="7">
        <f t="shared" si="0"/>
        <v>1276.5269619151154</v>
      </c>
      <c r="V26" s="7">
        <f t="shared" si="0"/>
        <v>1025.6138396394517</v>
      </c>
      <c r="W26" s="7">
        <f t="shared" si="0"/>
        <v>702.17414621024204</v>
      </c>
      <c r="X26" s="7">
        <f t="shared" si="1"/>
        <v>2840.9440842143781</v>
      </c>
      <c r="Y26" s="7">
        <f t="shared" si="1"/>
        <v>2500.3291074217618</v>
      </c>
      <c r="Z26" s="7">
        <f t="shared" si="1"/>
        <v>2067.5449365251925</v>
      </c>
      <c r="AA26" s="7">
        <f t="shared" si="1"/>
        <v>1710.4694705025183</v>
      </c>
      <c r="AB26" s="7">
        <f t="shared" si="1"/>
        <v>1293.1279305938606</v>
      </c>
      <c r="AC26" s="7">
        <f t="shared" si="8"/>
        <v>345.11801052679721</v>
      </c>
      <c r="AD26" s="7">
        <f t="shared" si="8"/>
        <v>302.54113842772023</v>
      </c>
      <c r="AE26" s="7">
        <f t="shared" si="8"/>
        <v>248.44311706564903</v>
      </c>
      <c r="AF26" s="7">
        <f t="shared" si="8"/>
        <v>195.07824508375305</v>
      </c>
      <c r="AG26" s="7">
        <f t="shared" si="8"/>
        <v>125.52132176564344</v>
      </c>
      <c r="AH26" s="7">
        <f t="shared" si="9"/>
        <v>144</v>
      </c>
      <c r="AI26" s="7">
        <f t="shared" si="9"/>
        <v>144</v>
      </c>
      <c r="AJ26" s="7">
        <f t="shared" si="9"/>
        <v>144</v>
      </c>
      <c r="AK26" s="7">
        <f t="shared" si="9"/>
        <v>81.140841150755492</v>
      </c>
      <c r="AL26" s="7">
        <f t="shared" si="9"/>
        <v>72</v>
      </c>
      <c r="AM26" s="7">
        <f t="shared" si="10"/>
        <v>120</v>
      </c>
      <c r="AN26" s="7">
        <f t="shared" si="10"/>
        <v>120</v>
      </c>
      <c r="AO26" s="7">
        <f t="shared" si="10"/>
        <v>120</v>
      </c>
      <c r="AP26" s="7">
        <f t="shared" si="10"/>
        <v>67.617367625629569</v>
      </c>
      <c r="AQ26" s="7">
        <f t="shared" si="10"/>
        <v>60</v>
      </c>
      <c r="AR26" s="7">
        <f t="shared" si="11"/>
        <v>666.98136140479255</v>
      </c>
      <c r="AS26" s="7">
        <f t="shared" si="11"/>
        <v>553.44303580725386</v>
      </c>
      <c r="AT26" s="7">
        <f t="shared" si="11"/>
        <v>409.18164550839748</v>
      </c>
      <c r="AU26" s="7">
        <f t="shared" si="11"/>
        <v>360</v>
      </c>
      <c r="AV26" s="7">
        <f t="shared" si="11"/>
        <v>231.04264353128687</v>
      </c>
      <c r="AX26" s="7">
        <f t="shared" si="12"/>
        <v>5857.6099066745955</v>
      </c>
      <c r="AY26" s="7">
        <f t="shared" si="12"/>
        <v>5156.5107461097932</v>
      </c>
      <c r="AZ26" s="7">
        <f t="shared" si="12"/>
        <v>4265.6966610143545</v>
      </c>
      <c r="BA26" s="7">
        <f t="shared" si="12"/>
        <v>3439.9197640021084</v>
      </c>
      <c r="BB26" s="7">
        <f t="shared" si="12"/>
        <v>2483.8660421010331</v>
      </c>
    </row>
    <row r="27" spans="1:54" ht="11.25" x14ac:dyDescent="0.15">
      <c r="A27" s="41" t="s">
        <v>58</v>
      </c>
      <c r="B27" s="41">
        <v>19</v>
      </c>
      <c r="C27" s="24" t="s">
        <v>243</v>
      </c>
      <c r="E27" s="23">
        <f t="shared" si="14"/>
        <v>9.5499999999999989</v>
      </c>
      <c r="F27" s="24">
        <f t="shared" si="7"/>
        <v>0.94999999999999929</v>
      </c>
      <c r="G27" s="7">
        <f t="shared" si="13"/>
        <v>0.47499999999999964</v>
      </c>
      <c r="H27" s="7">
        <v>0.5</v>
      </c>
      <c r="N27" s="7">
        <v>1</v>
      </c>
      <c r="R27" s="7">
        <v>20</v>
      </c>
      <c r="S27" s="7">
        <f t="shared" si="0"/>
        <v>1886.3727798885366</v>
      </c>
      <c r="T27" s="7">
        <f t="shared" si="0"/>
        <v>1671.0337361908435</v>
      </c>
      <c r="U27" s="7">
        <f t="shared" si="0"/>
        <v>1400.8438929937845</v>
      </c>
      <c r="V27" s="7">
        <f t="shared" si="0"/>
        <v>1091.2505541559003</v>
      </c>
      <c r="W27" s="7">
        <f t="shared" si="0"/>
        <v>738.87652654034241</v>
      </c>
      <c r="X27" s="7">
        <f t="shared" si="1"/>
        <v>3083.9546331475613</v>
      </c>
      <c r="Y27" s="7">
        <f t="shared" si="1"/>
        <v>2725.0562269847392</v>
      </c>
      <c r="Z27" s="7">
        <f t="shared" si="1"/>
        <v>2274.7398216563079</v>
      </c>
      <c r="AA27" s="7">
        <f t="shared" si="1"/>
        <v>1795.162005362452</v>
      </c>
      <c r="AB27" s="7">
        <f t="shared" si="1"/>
        <v>1340.485840697216</v>
      </c>
      <c r="AC27" s="7">
        <f t="shared" si="8"/>
        <v>375.4943291434451</v>
      </c>
      <c r="AD27" s="7">
        <f t="shared" si="8"/>
        <v>330.6320283730924</v>
      </c>
      <c r="AE27" s="7">
        <f t="shared" si="8"/>
        <v>274.34247770703848</v>
      </c>
      <c r="AF27" s="7">
        <f t="shared" si="8"/>
        <v>209.19366756040867</v>
      </c>
      <c r="AG27" s="7">
        <f t="shared" si="8"/>
        <v>133.41430678286935</v>
      </c>
      <c r="AH27" s="7">
        <f t="shared" si="9"/>
        <v>174.59319497213414</v>
      </c>
      <c r="AI27" s="7">
        <f t="shared" si="9"/>
        <v>144</v>
      </c>
      <c r="AJ27" s="7">
        <f t="shared" si="9"/>
        <v>144</v>
      </c>
      <c r="AK27" s="7">
        <f t="shared" si="9"/>
        <v>106.54860160873561</v>
      </c>
      <c r="AL27" s="7">
        <f t="shared" si="9"/>
        <v>72</v>
      </c>
      <c r="AM27" s="7">
        <f t="shared" si="10"/>
        <v>145.49432914344513</v>
      </c>
      <c r="AN27" s="7">
        <f t="shared" si="10"/>
        <v>120</v>
      </c>
      <c r="AO27" s="7">
        <f t="shared" si="10"/>
        <v>120</v>
      </c>
      <c r="AP27" s="7">
        <f t="shared" si="10"/>
        <v>88.790501340613005</v>
      </c>
      <c r="AQ27" s="7">
        <f t="shared" si="10"/>
        <v>60</v>
      </c>
      <c r="AR27" s="7">
        <f t="shared" si="11"/>
        <v>680</v>
      </c>
      <c r="AS27" s="7">
        <f t="shared" si="11"/>
        <v>628.35207566157976</v>
      </c>
      <c r="AT27" s="7">
        <f t="shared" si="11"/>
        <v>478.24660721876921</v>
      </c>
      <c r="AU27" s="7">
        <f t="shared" si="11"/>
        <v>360</v>
      </c>
      <c r="AV27" s="7">
        <f t="shared" si="11"/>
        <v>246.82861356573866</v>
      </c>
      <c r="AX27" s="7">
        <f t="shared" si="12"/>
        <v>6345.9092662951216</v>
      </c>
      <c r="AY27" s="7">
        <f t="shared" si="12"/>
        <v>5619.0740672102547</v>
      </c>
      <c r="AZ27" s="7">
        <f t="shared" si="12"/>
        <v>4692.1727995759002</v>
      </c>
      <c r="BA27" s="7">
        <f t="shared" si="12"/>
        <v>3650.9453300281098</v>
      </c>
      <c r="BB27" s="7">
        <f t="shared" si="12"/>
        <v>2591.6052875861665</v>
      </c>
    </row>
    <row r="28" spans="1:54" ht="11.25" x14ac:dyDescent="0.15">
      <c r="A28" s="42" t="s">
        <v>57</v>
      </c>
      <c r="B28" s="42">
        <v>20</v>
      </c>
      <c r="C28" s="24" t="s">
        <v>246</v>
      </c>
      <c r="E28" s="23">
        <f t="shared" si="14"/>
        <v>10.549999999999999</v>
      </c>
      <c r="F28" s="24">
        <f t="shared" si="7"/>
        <v>1</v>
      </c>
      <c r="G28" s="7">
        <f t="shared" si="13"/>
        <v>0.5</v>
      </c>
      <c r="H28" s="7">
        <v>0.5</v>
      </c>
      <c r="N28" s="7">
        <v>1</v>
      </c>
      <c r="Q28" s="7">
        <v>6</v>
      </c>
      <c r="R28" s="7">
        <v>21</v>
      </c>
      <c r="S28" s="7">
        <f t="shared" si="0"/>
        <v>2033.6381690780063</v>
      </c>
      <c r="T28" s="7">
        <f t="shared" si="0"/>
        <v>1808.560458398659</v>
      </c>
      <c r="U28" s="7">
        <f t="shared" si="0"/>
        <v>1526.9396889601269</v>
      </c>
      <c r="V28" s="7">
        <f t="shared" si="0"/>
        <v>1156.8872686723489</v>
      </c>
      <c r="W28" s="7">
        <f t="shared" si="0"/>
        <v>775.57890687044278</v>
      </c>
      <c r="X28" s="7">
        <f t="shared" si="1"/>
        <v>3329.396948463344</v>
      </c>
      <c r="Y28" s="7">
        <f t="shared" si="1"/>
        <v>2954.2674306644317</v>
      </c>
      <c r="Z28" s="7">
        <f t="shared" si="1"/>
        <v>2484.8994816002114</v>
      </c>
      <c r="AA28" s="7">
        <f t="shared" si="1"/>
        <v>1879.8545402223858</v>
      </c>
      <c r="AB28" s="7">
        <f t="shared" si="1"/>
        <v>1387.8437508005713</v>
      </c>
      <c r="AC28" s="7">
        <f t="shared" si="8"/>
        <v>406.174618557918</v>
      </c>
      <c r="AD28" s="7">
        <f t="shared" si="8"/>
        <v>359.28342883305396</v>
      </c>
      <c r="AE28" s="7">
        <f t="shared" si="8"/>
        <v>300.61243520002643</v>
      </c>
      <c r="AF28" s="7">
        <f t="shared" si="8"/>
        <v>223.30909003706429</v>
      </c>
      <c r="AG28" s="7">
        <f t="shared" si="8"/>
        <v>141.30729180009524</v>
      </c>
      <c r="AH28" s="7">
        <f t="shared" si="9"/>
        <v>211.40954226950157</v>
      </c>
      <c r="AI28" s="7">
        <f t="shared" si="9"/>
        <v>155.14011459966474</v>
      </c>
      <c r="AJ28" s="7">
        <f t="shared" si="9"/>
        <v>144</v>
      </c>
      <c r="AK28" s="7">
        <f t="shared" si="9"/>
        <v>131.95636206671571</v>
      </c>
      <c r="AL28" s="7">
        <f t="shared" si="9"/>
        <v>72</v>
      </c>
      <c r="AM28" s="7">
        <f t="shared" si="10"/>
        <v>176.174618557918</v>
      </c>
      <c r="AN28" s="7">
        <f t="shared" si="10"/>
        <v>129.28342883305396</v>
      </c>
      <c r="AO28" s="7">
        <f t="shared" si="10"/>
        <v>120</v>
      </c>
      <c r="AP28" s="7">
        <f t="shared" si="10"/>
        <v>109.96363505559644</v>
      </c>
      <c r="AQ28" s="7">
        <f t="shared" si="10"/>
        <v>60</v>
      </c>
      <c r="AR28" s="7">
        <f t="shared" si="11"/>
        <v>680</v>
      </c>
      <c r="AS28" s="7">
        <f t="shared" si="11"/>
        <v>680</v>
      </c>
      <c r="AT28" s="7">
        <f t="shared" si="11"/>
        <v>548.29982720007047</v>
      </c>
      <c r="AU28" s="7">
        <f t="shared" si="11"/>
        <v>360</v>
      </c>
      <c r="AV28" s="7">
        <f t="shared" si="11"/>
        <v>262.61458360019043</v>
      </c>
      <c r="AX28" s="7">
        <f t="shared" si="12"/>
        <v>6836.7938969266879</v>
      </c>
      <c r="AY28" s="7">
        <f t="shared" si="12"/>
        <v>6086.5348613288643</v>
      </c>
      <c r="AZ28" s="7">
        <f t="shared" si="12"/>
        <v>5124.7514329604346</v>
      </c>
      <c r="BA28" s="7">
        <f t="shared" si="12"/>
        <v>3861.9708960541116</v>
      </c>
      <c r="BB28" s="7">
        <f t="shared" si="12"/>
        <v>2699.3445330713002</v>
      </c>
    </row>
    <row r="29" spans="1:54" ht="11.25" x14ac:dyDescent="0.15">
      <c r="A29" s="41" t="s">
        <v>58</v>
      </c>
      <c r="B29" s="41">
        <v>21</v>
      </c>
      <c r="C29" s="24" t="s">
        <v>243</v>
      </c>
      <c r="E29" s="23">
        <f t="shared" si="14"/>
        <v>11.549999999999999</v>
      </c>
      <c r="F29" s="24">
        <f t="shared" si="7"/>
        <v>1</v>
      </c>
      <c r="G29" s="7">
        <f t="shared" si="13"/>
        <v>0.5</v>
      </c>
      <c r="H29" s="7">
        <v>0.5</v>
      </c>
      <c r="N29" s="7">
        <v>1</v>
      </c>
      <c r="R29" s="7">
        <v>22</v>
      </c>
      <c r="S29" s="7">
        <f t="shared" si="0"/>
        <v>2228.1496208266444</v>
      </c>
      <c r="T29" s="7">
        <f t="shared" si="0"/>
        <v>1952.0609346260228</v>
      </c>
      <c r="U29" s="7">
        <f t="shared" si="0"/>
        <v>1655.7549787992841</v>
      </c>
      <c r="V29" s="7">
        <f t="shared" si="0"/>
        <v>1248.6166984633251</v>
      </c>
      <c r="W29" s="7">
        <f t="shared" si="0"/>
        <v>812.28128720054315</v>
      </c>
      <c r="X29" s="7">
        <f t="shared" si="1"/>
        <v>3577.917056692756</v>
      </c>
      <c r="Y29" s="7">
        <f t="shared" si="1"/>
        <v>3193.4348910433714</v>
      </c>
      <c r="Z29" s="7">
        <f t="shared" si="1"/>
        <v>2699.59163133214</v>
      </c>
      <c r="AA29" s="7">
        <f t="shared" si="1"/>
        <v>2021.0278307722083</v>
      </c>
      <c r="AB29" s="7">
        <f t="shared" si="1"/>
        <v>1435.2016609039267</v>
      </c>
      <c r="AC29" s="7">
        <f t="shared" si="8"/>
        <v>446.31950944879264</v>
      </c>
      <c r="AD29" s="7">
        <f t="shared" si="8"/>
        <v>389.17936138042143</v>
      </c>
      <c r="AE29" s="7">
        <f t="shared" si="8"/>
        <v>327.44895391651755</v>
      </c>
      <c r="AF29" s="7">
        <f t="shared" si="8"/>
        <v>242.62847884652606</v>
      </c>
      <c r="AG29" s="7">
        <f t="shared" si="8"/>
        <v>149.20027681732114</v>
      </c>
      <c r="AH29" s="7">
        <f t="shared" si="9"/>
        <v>216</v>
      </c>
      <c r="AI29" s="7">
        <f t="shared" si="9"/>
        <v>191.0152336565057</v>
      </c>
      <c r="AJ29" s="7">
        <f t="shared" si="9"/>
        <v>144</v>
      </c>
      <c r="AK29" s="7">
        <f t="shared" si="9"/>
        <v>144</v>
      </c>
      <c r="AL29" s="7">
        <f t="shared" si="9"/>
        <v>72</v>
      </c>
      <c r="AM29" s="7">
        <f t="shared" si="10"/>
        <v>180</v>
      </c>
      <c r="AN29" s="7">
        <f t="shared" si="10"/>
        <v>159.17936138042143</v>
      </c>
      <c r="AO29" s="7">
        <f t="shared" si="10"/>
        <v>120</v>
      </c>
      <c r="AP29" s="7">
        <f t="shared" si="10"/>
        <v>120</v>
      </c>
      <c r="AQ29" s="7">
        <f t="shared" si="10"/>
        <v>60</v>
      </c>
      <c r="AR29" s="7">
        <f t="shared" si="11"/>
        <v>825.27803779517058</v>
      </c>
      <c r="AS29" s="7">
        <f t="shared" si="11"/>
        <v>680</v>
      </c>
      <c r="AT29" s="7">
        <f t="shared" si="11"/>
        <v>619.86387711071336</v>
      </c>
      <c r="AU29" s="7">
        <f t="shared" si="11"/>
        <v>393.6759435907361</v>
      </c>
      <c r="AV29" s="7">
        <f t="shared" si="11"/>
        <v>278.40055363464222</v>
      </c>
      <c r="AX29" s="7">
        <f t="shared" si="12"/>
        <v>7473.6642247633636</v>
      </c>
      <c r="AY29" s="7">
        <f t="shared" si="12"/>
        <v>6564.8697820867428</v>
      </c>
      <c r="AZ29" s="7">
        <f t="shared" si="12"/>
        <v>5566.6594411586557</v>
      </c>
      <c r="BA29" s="7">
        <f t="shared" si="12"/>
        <v>4169.9489516727954</v>
      </c>
      <c r="BB29" s="7">
        <f t="shared" si="12"/>
        <v>2807.0837785564331</v>
      </c>
    </row>
    <row r="30" spans="1:54" ht="11.25" x14ac:dyDescent="0.15">
      <c r="A30" s="23" t="s">
        <v>57</v>
      </c>
      <c r="B30" s="23">
        <v>22</v>
      </c>
      <c r="C30" s="24" t="s">
        <v>235</v>
      </c>
      <c r="E30" s="99">
        <f t="shared" si="14"/>
        <v>12.549999999999999</v>
      </c>
      <c r="F30" s="24">
        <f t="shared" si="7"/>
        <v>1</v>
      </c>
      <c r="G30" s="7">
        <f t="shared" si="13"/>
        <v>0.5</v>
      </c>
      <c r="H30" s="7">
        <v>0.5</v>
      </c>
      <c r="N30" s="7">
        <v>1</v>
      </c>
      <c r="Q30" s="7">
        <v>7</v>
      </c>
      <c r="R30" s="7">
        <v>23</v>
      </c>
      <c r="S30" s="7">
        <f t="shared" si="0"/>
        <v>2429.3910979066336</v>
      </c>
      <c r="T30" s="7">
        <f t="shared" si="0"/>
        <v>2111.6103041490492</v>
      </c>
      <c r="U30" s="7">
        <f t="shared" si="0"/>
        <v>1785.987095411982</v>
      </c>
      <c r="V30" s="7">
        <f t="shared" si="0"/>
        <v>1363.8606698848475</v>
      </c>
      <c r="W30" s="7">
        <f t="shared" si="0"/>
        <v>875.00403142730306</v>
      </c>
      <c r="X30" s="7">
        <f t="shared" si="1"/>
        <v>3826.875585039134</v>
      </c>
      <c r="Y30" s="7">
        <f t="shared" si="1"/>
        <v>3433.7447061637722</v>
      </c>
      <c r="Z30" s="7">
        <f t="shared" si="1"/>
        <v>2916.6451590199699</v>
      </c>
      <c r="AA30" s="7">
        <f t="shared" si="1"/>
        <v>2213.101116474746</v>
      </c>
      <c r="AB30" s="7">
        <f t="shared" si="1"/>
        <v>1516.1342340997458</v>
      </c>
      <c r="AC30" s="7">
        <f t="shared" si="8"/>
        <v>487.81259750652237</v>
      </c>
      <c r="AD30" s="7">
        <f t="shared" si="8"/>
        <v>422.29078436062872</v>
      </c>
      <c r="AE30" s="7">
        <f t="shared" si="8"/>
        <v>354.58064487749624</v>
      </c>
      <c r="AF30" s="7">
        <f t="shared" si="8"/>
        <v>266.63763955934326</v>
      </c>
      <c r="AG30" s="7">
        <f t="shared" si="8"/>
        <v>162.68903901662432</v>
      </c>
      <c r="AH30" s="7">
        <f t="shared" si="9"/>
        <v>216</v>
      </c>
      <c r="AI30" s="7">
        <f t="shared" si="9"/>
        <v>216</v>
      </c>
      <c r="AJ30" s="7">
        <f t="shared" si="9"/>
        <v>149.49677385299552</v>
      </c>
      <c r="AK30" s="7">
        <f t="shared" si="9"/>
        <v>144</v>
      </c>
      <c r="AL30" s="7">
        <f t="shared" si="9"/>
        <v>72</v>
      </c>
      <c r="AM30" s="7">
        <f t="shared" si="10"/>
        <v>180</v>
      </c>
      <c r="AN30" s="7">
        <f t="shared" si="10"/>
        <v>180</v>
      </c>
      <c r="AO30" s="7">
        <f t="shared" si="10"/>
        <v>124.58064487749625</v>
      </c>
      <c r="AP30" s="7">
        <f t="shared" si="10"/>
        <v>120</v>
      </c>
      <c r="AQ30" s="7">
        <f t="shared" si="10"/>
        <v>60</v>
      </c>
      <c r="AR30" s="7">
        <f t="shared" si="11"/>
        <v>991.25039002608935</v>
      </c>
      <c r="AS30" s="7">
        <f t="shared" si="11"/>
        <v>729.16313744251477</v>
      </c>
      <c r="AT30" s="7">
        <f t="shared" si="11"/>
        <v>680</v>
      </c>
      <c r="AU30" s="7">
        <f t="shared" si="11"/>
        <v>457.70037215824868</v>
      </c>
      <c r="AV30" s="7">
        <f t="shared" si="11"/>
        <v>305.37807803324864</v>
      </c>
      <c r="AX30" s="7">
        <f t="shared" si="12"/>
        <v>8131.3296704783788</v>
      </c>
      <c r="AY30" s="7">
        <f t="shared" si="12"/>
        <v>7092.8089321159659</v>
      </c>
      <c r="AZ30" s="7">
        <f t="shared" si="12"/>
        <v>6011.2903180399408</v>
      </c>
      <c r="BA30" s="7">
        <f t="shared" si="12"/>
        <v>4565.2997980771861</v>
      </c>
      <c r="BB30" s="7">
        <f t="shared" si="12"/>
        <v>2991.2053825769221</v>
      </c>
    </row>
    <row r="31" spans="1:54" ht="11.25" x14ac:dyDescent="0.15">
      <c r="A31" s="41" t="s">
        <v>57</v>
      </c>
      <c r="B31" s="41">
        <v>23</v>
      </c>
      <c r="C31" s="24" t="s">
        <v>243</v>
      </c>
      <c r="E31" s="23">
        <f t="shared" si="14"/>
        <v>13.549999999999999</v>
      </c>
      <c r="F31" s="24">
        <f t="shared" si="7"/>
        <v>1</v>
      </c>
      <c r="G31" s="7">
        <f t="shared" si="13"/>
        <v>0.5</v>
      </c>
      <c r="H31" s="7">
        <v>0.5</v>
      </c>
      <c r="N31" s="7">
        <v>1</v>
      </c>
      <c r="R31" s="7">
        <v>24</v>
      </c>
      <c r="S31" s="7">
        <f t="shared" si="0"/>
        <v>2651.2654193920325</v>
      </c>
      <c r="T31" s="7">
        <f t="shared" si="0"/>
        <v>2307.9792202577778</v>
      </c>
      <c r="U31" s="7">
        <f t="shared" si="0"/>
        <v>1923.6748484500133</v>
      </c>
      <c r="V31" s="7">
        <f t="shared" si="0"/>
        <v>1479.2409177170393</v>
      </c>
      <c r="W31" s="7">
        <f t="shared" si="0"/>
        <v>940.66041728682353</v>
      </c>
      <c r="X31" s="7">
        <f t="shared" si="1"/>
        <v>4101.3592817221024</v>
      </c>
      <c r="Y31" s="7">
        <f t="shared" si="1"/>
        <v>3676.6753240302405</v>
      </c>
      <c r="Z31" s="7">
        <f t="shared" si="1"/>
        <v>3146.1247474166889</v>
      </c>
      <c r="AA31" s="7">
        <f t="shared" si="1"/>
        <v>2405.4015295283994</v>
      </c>
      <c r="AB31" s="7">
        <f t="shared" si="1"/>
        <v>1600.8521513378369</v>
      </c>
      <c r="AC31" s="7">
        <f t="shared" si="8"/>
        <v>533.55988028701699</v>
      </c>
      <c r="AD31" s="7">
        <f t="shared" si="8"/>
        <v>462.77922067170675</v>
      </c>
      <c r="AE31" s="7">
        <f t="shared" si="8"/>
        <v>383.26559342708612</v>
      </c>
      <c r="AF31" s="7">
        <f t="shared" si="8"/>
        <v>290.67519119104986</v>
      </c>
      <c r="AG31" s="7">
        <f t="shared" si="8"/>
        <v>176.80869188963948</v>
      </c>
      <c r="AH31" s="7">
        <f t="shared" si="9"/>
        <v>216</v>
      </c>
      <c r="AI31" s="7">
        <f t="shared" si="9"/>
        <v>216</v>
      </c>
      <c r="AJ31" s="7">
        <f t="shared" si="9"/>
        <v>183.91871211250336</v>
      </c>
      <c r="AK31" s="7">
        <f t="shared" si="9"/>
        <v>144</v>
      </c>
      <c r="AL31" s="7">
        <f t="shared" si="9"/>
        <v>72</v>
      </c>
      <c r="AM31" s="7">
        <f t="shared" si="10"/>
        <v>180</v>
      </c>
      <c r="AN31" s="7">
        <f t="shared" si="10"/>
        <v>180</v>
      </c>
      <c r="AO31" s="7">
        <f t="shared" si="10"/>
        <v>153.26559342708612</v>
      </c>
      <c r="AP31" s="7">
        <f t="shared" si="10"/>
        <v>120</v>
      </c>
      <c r="AQ31" s="7">
        <f t="shared" si="10"/>
        <v>60</v>
      </c>
      <c r="AR31" s="7">
        <f t="shared" si="11"/>
        <v>1174.239521148068</v>
      </c>
      <c r="AS31" s="7">
        <f t="shared" si="11"/>
        <v>891.11688268682701</v>
      </c>
      <c r="AT31" s="7">
        <f t="shared" si="11"/>
        <v>680</v>
      </c>
      <c r="AU31" s="7">
        <f t="shared" si="11"/>
        <v>521.80050984279967</v>
      </c>
      <c r="AV31" s="7">
        <f t="shared" si="11"/>
        <v>333.61738377927895</v>
      </c>
      <c r="AX31" s="7">
        <f t="shared" si="12"/>
        <v>8856.4241025492192</v>
      </c>
      <c r="AY31" s="7">
        <f t="shared" si="12"/>
        <v>7734.5506476465516</v>
      </c>
      <c r="AZ31" s="7">
        <f t="shared" si="12"/>
        <v>6470.2494948333779</v>
      </c>
      <c r="BA31" s="7">
        <f t="shared" si="12"/>
        <v>4961.1181482792881</v>
      </c>
      <c r="BB31" s="7">
        <f t="shared" si="12"/>
        <v>3183.9386442935788</v>
      </c>
    </row>
    <row r="32" spans="1:54" ht="11.25" x14ac:dyDescent="0.15">
      <c r="A32" s="41" t="s">
        <v>57</v>
      </c>
      <c r="B32" s="41">
        <v>24</v>
      </c>
      <c r="C32" s="24" t="s">
        <v>243</v>
      </c>
      <c r="E32" s="23">
        <f t="shared" si="14"/>
        <v>14.549999999999999</v>
      </c>
      <c r="F32" s="24">
        <f t="shared" si="7"/>
        <v>1</v>
      </c>
      <c r="G32" s="7">
        <f t="shared" si="13"/>
        <v>0.5</v>
      </c>
      <c r="H32" s="7">
        <v>0.5</v>
      </c>
      <c r="R32" s="7">
        <v>25</v>
      </c>
      <c r="S32" s="7">
        <f t="shared" si="0"/>
        <v>2874.8047809340278</v>
      </c>
      <c r="T32" s="7">
        <f t="shared" si="0"/>
        <v>2511.5245520909339</v>
      </c>
      <c r="U32" s="7">
        <f t="shared" si="0"/>
        <v>2064.8533324606346</v>
      </c>
      <c r="V32" s="7">
        <f t="shared" si="0"/>
        <v>1599.5434557254193</v>
      </c>
      <c r="W32" s="7">
        <f t="shared" si="0"/>
        <v>1005.7772027530509</v>
      </c>
      <c r="X32" s="7">
        <f t="shared" si="1"/>
        <v>4377.9028217740552</v>
      </c>
      <c r="Y32" s="7">
        <f t="shared" si="1"/>
        <v>3928.4839819681656</v>
      </c>
      <c r="Z32" s="7">
        <f t="shared" si="1"/>
        <v>3375.9010298482076</v>
      </c>
      <c r="AA32" s="7">
        <f t="shared" si="1"/>
        <v>2605.9057595423651</v>
      </c>
      <c r="AB32" s="7">
        <f t="shared" si="1"/>
        <v>1684.8738100039368</v>
      </c>
      <c r="AC32" s="7">
        <f t="shared" si="8"/>
        <v>579.65047029567586</v>
      </c>
      <c r="AD32" s="7">
        <f t="shared" si="8"/>
        <v>504.7473303280276</v>
      </c>
      <c r="AE32" s="7">
        <f t="shared" si="8"/>
        <v>412.65017164136799</v>
      </c>
      <c r="AF32" s="7">
        <f t="shared" si="8"/>
        <v>315.73821994279569</v>
      </c>
      <c r="AG32" s="7">
        <f t="shared" si="8"/>
        <v>190.8123016673228</v>
      </c>
      <c r="AH32" s="7">
        <f t="shared" si="9"/>
        <v>233.37084653221649</v>
      </c>
      <c r="AI32" s="7">
        <f t="shared" si="9"/>
        <v>216</v>
      </c>
      <c r="AJ32" s="7">
        <f t="shared" si="9"/>
        <v>216</v>
      </c>
      <c r="AK32" s="7">
        <f t="shared" si="9"/>
        <v>144</v>
      </c>
      <c r="AL32" s="7">
        <f t="shared" si="9"/>
        <v>73.462143001181033</v>
      </c>
      <c r="AM32" s="7">
        <f t="shared" si="10"/>
        <v>194.47570544351373</v>
      </c>
      <c r="AN32" s="7">
        <f t="shared" si="10"/>
        <v>180</v>
      </c>
      <c r="AO32" s="7">
        <f t="shared" si="10"/>
        <v>180</v>
      </c>
      <c r="AP32" s="7">
        <f t="shared" si="10"/>
        <v>120</v>
      </c>
      <c r="AQ32" s="7">
        <f t="shared" si="10"/>
        <v>61.218452500984185</v>
      </c>
      <c r="AR32" s="7">
        <f t="shared" si="11"/>
        <v>1320</v>
      </c>
      <c r="AS32" s="7">
        <f t="shared" si="11"/>
        <v>1058.9893213121104</v>
      </c>
      <c r="AT32" s="7">
        <f t="shared" si="11"/>
        <v>690.60068656547185</v>
      </c>
      <c r="AU32" s="7">
        <f t="shared" si="11"/>
        <v>588.63525318078848</v>
      </c>
      <c r="AV32" s="7">
        <f t="shared" si="11"/>
        <v>360</v>
      </c>
      <c r="AX32" s="7">
        <f t="shared" si="12"/>
        <v>9580.2046249794894</v>
      </c>
      <c r="AY32" s="7">
        <f t="shared" si="12"/>
        <v>8399.7451856992375</v>
      </c>
      <c r="AZ32" s="7">
        <f t="shared" si="12"/>
        <v>6940.0052205156817</v>
      </c>
      <c r="BA32" s="7">
        <f t="shared" si="12"/>
        <v>5373.8226883913694</v>
      </c>
      <c r="BB32" s="7">
        <f t="shared" si="12"/>
        <v>3376.1439099264762</v>
      </c>
    </row>
    <row r="33" spans="2:54" ht="11.25" x14ac:dyDescent="0.15">
      <c r="E33" s="23">
        <f t="shared" si="14"/>
        <v>14.549999999999999</v>
      </c>
      <c r="F33" s="7"/>
      <c r="H33" s="7"/>
      <c r="I33" s="7"/>
      <c r="J33" s="24"/>
      <c r="K33" s="24"/>
      <c r="L33" s="24"/>
      <c r="M33" s="24"/>
      <c r="N33" s="24"/>
      <c r="O33" s="24"/>
      <c r="R33" s="7">
        <v>26</v>
      </c>
      <c r="S33" s="7">
        <f t="shared" si="0"/>
        <v>3100.3173664882747</v>
      </c>
      <c r="T33" s="7">
        <f t="shared" si="0"/>
        <v>2729.7934804910051</v>
      </c>
      <c r="U33" s="7">
        <f t="shared" si="0"/>
        <v>2253.876273126793</v>
      </c>
      <c r="V33" s="7">
        <f t="shared" si="0"/>
        <v>1719.8459937337991</v>
      </c>
      <c r="W33" s="7">
        <f t="shared" si="0"/>
        <v>1063.2265403801314</v>
      </c>
      <c r="X33" s="7">
        <f t="shared" si="1"/>
        <v>4656.8874636968349</v>
      </c>
      <c r="Y33" s="7">
        <f t="shared" si="1"/>
        <v>4198.5073985455738</v>
      </c>
      <c r="Z33" s="7">
        <f t="shared" si="1"/>
        <v>3609.7438430434549</v>
      </c>
      <c r="AA33" s="7">
        <f t="shared" si="1"/>
        <v>2806.4099895563318</v>
      </c>
      <c r="AB33" s="7">
        <f t="shared" si="1"/>
        <v>1759.0019875872663</v>
      </c>
      <c r="AC33" s="7">
        <f t="shared" si="8"/>
        <v>626.14791061613903</v>
      </c>
      <c r="AD33" s="7">
        <f t="shared" si="8"/>
        <v>549.75123309092885</v>
      </c>
      <c r="AE33" s="7">
        <f t="shared" si="8"/>
        <v>451.62397384057584</v>
      </c>
      <c r="AF33" s="7">
        <f t="shared" si="8"/>
        <v>340.80124869454147</v>
      </c>
      <c r="AG33" s="7">
        <f t="shared" si="8"/>
        <v>203.16699793121106</v>
      </c>
      <c r="AH33" s="7">
        <f t="shared" si="9"/>
        <v>317.0662391090504</v>
      </c>
      <c r="AI33" s="7">
        <f t="shared" si="9"/>
        <v>216</v>
      </c>
      <c r="AJ33" s="7">
        <f t="shared" si="9"/>
        <v>216</v>
      </c>
      <c r="AK33" s="7">
        <f t="shared" si="9"/>
        <v>144</v>
      </c>
      <c r="AL33" s="7">
        <f t="shared" si="9"/>
        <v>95.700596276179894</v>
      </c>
      <c r="AM33" s="7">
        <f t="shared" si="10"/>
        <v>264.22186592420866</v>
      </c>
      <c r="AN33" s="7">
        <f t="shared" si="10"/>
        <v>180</v>
      </c>
      <c r="AO33" s="7">
        <f t="shared" si="10"/>
        <v>180</v>
      </c>
      <c r="AP33" s="7">
        <f t="shared" si="10"/>
        <v>120</v>
      </c>
      <c r="AQ33" s="7">
        <f t="shared" si="10"/>
        <v>79.750496896816585</v>
      </c>
      <c r="AR33" s="7">
        <f t="shared" si="11"/>
        <v>1320</v>
      </c>
      <c r="AS33" s="7">
        <f t="shared" si="11"/>
        <v>1239.0049323637156</v>
      </c>
      <c r="AT33" s="7">
        <f t="shared" si="11"/>
        <v>846.49589536230337</v>
      </c>
      <c r="AU33" s="7">
        <f t="shared" si="11"/>
        <v>655.46999651877729</v>
      </c>
      <c r="AV33" s="7">
        <f t="shared" si="11"/>
        <v>360</v>
      </c>
      <c r="AX33" s="7">
        <f t="shared" si="12"/>
        <v>10284.640845834507</v>
      </c>
      <c r="AY33" s="7">
        <f t="shared" si="12"/>
        <v>9113.0570444912228</v>
      </c>
      <c r="AZ33" s="7">
        <f t="shared" si="12"/>
        <v>7557.7399853731276</v>
      </c>
      <c r="BA33" s="7">
        <f t="shared" si="12"/>
        <v>5786.5272285034498</v>
      </c>
      <c r="BB33" s="7">
        <f t="shared" si="12"/>
        <v>3560.8466190716053</v>
      </c>
    </row>
    <row r="34" spans="2:54" ht="11.25" x14ac:dyDescent="0.15">
      <c r="F34" s="7"/>
      <c r="G34" s="7"/>
      <c r="J34" s="24"/>
      <c r="K34" s="24"/>
      <c r="L34" s="24"/>
      <c r="M34" s="24"/>
      <c r="N34" s="24"/>
      <c r="O34" s="24"/>
      <c r="R34" s="7">
        <v>27</v>
      </c>
      <c r="S34" s="7">
        <f t="shared" si="0"/>
        <v>3359.6340389129905</v>
      </c>
      <c r="T34" s="7">
        <f t="shared" si="0"/>
        <v>2949.7982933655044</v>
      </c>
      <c r="U34" s="7">
        <f t="shared" si="0"/>
        <v>2443.2824046256364</v>
      </c>
      <c r="V34" s="7">
        <f t="shared" si="0"/>
        <v>1847.4344163524445</v>
      </c>
      <c r="W34" s="7">
        <f t="shared" si="0"/>
        <v>1120.6758780072118</v>
      </c>
      <c r="X34" s="7">
        <f t="shared" si="1"/>
        <v>5011.9190738060515</v>
      </c>
      <c r="Y34" s="7">
        <f t="shared" si="1"/>
        <v>4470.6783010707277</v>
      </c>
      <c r="Z34" s="7">
        <f t="shared" si="1"/>
        <v>3844.0607067533647</v>
      </c>
      <c r="AA34" s="7">
        <f t="shared" si="1"/>
        <v>3019.0573605874074</v>
      </c>
      <c r="AB34" s="7">
        <f t="shared" si="1"/>
        <v>1833.1301651705958</v>
      </c>
      <c r="AC34" s="7">
        <f t="shared" si="8"/>
        <v>679.43320469528487</v>
      </c>
      <c r="AD34" s="7">
        <f t="shared" si="8"/>
        <v>595.1130501784545</v>
      </c>
      <c r="AE34" s="7">
        <f t="shared" si="8"/>
        <v>490.67678445889413</v>
      </c>
      <c r="AF34" s="7">
        <f t="shared" si="8"/>
        <v>367.38217007342598</v>
      </c>
      <c r="AG34" s="7">
        <f t="shared" si="8"/>
        <v>215.52169419509931</v>
      </c>
      <c r="AH34" s="7">
        <f t="shared" si="9"/>
        <v>360</v>
      </c>
      <c r="AI34" s="7">
        <f t="shared" si="9"/>
        <v>261.20349032121817</v>
      </c>
      <c r="AJ34" s="7">
        <f t="shared" si="9"/>
        <v>216</v>
      </c>
      <c r="AK34" s="7">
        <f t="shared" si="9"/>
        <v>164.85860408811112</v>
      </c>
      <c r="AL34" s="7">
        <f t="shared" si="9"/>
        <v>117.93904955117877</v>
      </c>
      <c r="AM34" s="7">
        <f t="shared" si="10"/>
        <v>300</v>
      </c>
      <c r="AN34" s="7">
        <f t="shared" si="10"/>
        <v>217.66957526768181</v>
      </c>
      <c r="AO34" s="7">
        <f t="shared" si="10"/>
        <v>180</v>
      </c>
      <c r="AP34" s="7">
        <f t="shared" si="10"/>
        <v>137.38217007342595</v>
      </c>
      <c r="AQ34" s="7">
        <f t="shared" si="10"/>
        <v>98.282541292648972</v>
      </c>
      <c r="AR34" s="7">
        <f t="shared" si="11"/>
        <v>1461.2793825373676</v>
      </c>
      <c r="AS34" s="7">
        <f t="shared" si="11"/>
        <v>1320</v>
      </c>
      <c r="AT34" s="7">
        <f t="shared" si="11"/>
        <v>1002.7071378355765</v>
      </c>
      <c r="AU34" s="7">
        <f t="shared" si="11"/>
        <v>680</v>
      </c>
      <c r="AV34" s="7">
        <f t="shared" si="11"/>
        <v>360</v>
      </c>
      <c r="AX34" s="7">
        <f t="shared" si="12"/>
        <v>11172.265699951695</v>
      </c>
      <c r="AY34" s="7">
        <f t="shared" si="12"/>
        <v>9814.4627102035865</v>
      </c>
      <c r="AZ34" s="7">
        <f t="shared" si="12"/>
        <v>8176.7270336734719</v>
      </c>
      <c r="BA34" s="7">
        <f t="shared" si="12"/>
        <v>6216.1147211748148</v>
      </c>
      <c r="BB34" s="7">
        <f t="shared" si="12"/>
        <v>3745.5493282167349</v>
      </c>
    </row>
    <row r="35" spans="2:54" ht="11.25" x14ac:dyDescent="0.15">
      <c r="R35" s="7">
        <v>28</v>
      </c>
      <c r="S35" s="7">
        <f t="shared" si="0"/>
        <v>3654.5561697751368</v>
      </c>
      <c r="T35" s="7">
        <f t="shared" si="0"/>
        <v>3171.2229942305735</v>
      </c>
      <c r="U35" s="7">
        <f t="shared" si="0"/>
        <v>2657.2886211738969</v>
      </c>
      <c r="V35" s="7">
        <f t="shared" si="0"/>
        <v>1979.2474902857823</v>
      </c>
      <c r="W35" s="7">
        <f t="shared" si="0"/>
        <v>1178.1252156342923</v>
      </c>
      <c r="X35" s="7">
        <f t="shared" si="1"/>
        <v>5447.0500865534805</v>
      </c>
      <c r="Y35" s="7">
        <f t="shared" si="1"/>
        <v>4744.6057660584411</v>
      </c>
      <c r="Z35" s="7">
        <f t="shared" si="1"/>
        <v>4108.8106653697696</v>
      </c>
      <c r="AA35" s="7">
        <f t="shared" si="1"/>
        <v>3238.7458171429703</v>
      </c>
      <c r="AB35" s="7">
        <f t="shared" si="1"/>
        <v>1907.2583427539255</v>
      </c>
      <c r="AC35" s="7">
        <f t="shared" si="8"/>
        <v>739.86806757687225</v>
      </c>
      <c r="AD35" s="7">
        <f t="shared" si="8"/>
        <v>640.76762767640685</v>
      </c>
      <c r="AE35" s="7">
        <f t="shared" si="8"/>
        <v>534.80177756162834</v>
      </c>
      <c r="AF35" s="7">
        <f t="shared" si="8"/>
        <v>394.84322714287129</v>
      </c>
      <c r="AG35" s="7">
        <f t="shared" si="8"/>
        <v>227.8763904589876</v>
      </c>
      <c r="AH35" s="7">
        <f t="shared" si="9"/>
        <v>360</v>
      </c>
      <c r="AI35" s="7">
        <f t="shared" si="9"/>
        <v>343.38172981753235</v>
      </c>
      <c r="AJ35" s="7">
        <f t="shared" si="9"/>
        <v>216</v>
      </c>
      <c r="AK35" s="7">
        <f t="shared" si="9"/>
        <v>197.81187257144555</v>
      </c>
      <c r="AL35" s="7">
        <f t="shared" si="9"/>
        <v>140.17750282617766</v>
      </c>
      <c r="AM35" s="7">
        <f t="shared" si="10"/>
        <v>300</v>
      </c>
      <c r="AN35" s="7">
        <f t="shared" si="10"/>
        <v>286.15144151461033</v>
      </c>
      <c r="AO35" s="7">
        <f t="shared" si="10"/>
        <v>180</v>
      </c>
      <c r="AP35" s="7">
        <f t="shared" si="10"/>
        <v>164.84322714287129</v>
      </c>
      <c r="AQ35" s="7">
        <f t="shared" si="10"/>
        <v>116.81458568848139</v>
      </c>
      <c r="AR35" s="7">
        <f t="shared" si="11"/>
        <v>1751.366724368987</v>
      </c>
      <c r="AS35" s="7">
        <f t="shared" si="11"/>
        <v>1320</v>
      </c>
      <c r="AT35" s="7">
        <f t="shared" si="11"/>
        <v>1179.2071102465131</v>
      </c>
      <c r="AU35" s="7">
        <f t="shared" si="11"/>
        <v>680</v>
      </c>
      <c r="AV35" s="7">
        <f t="shared" si="11"/>
        <v>360</v>
      </c>
      <c r="AX35" s="7">
        <f t="shared" si="12"/>
        <v>12252.841048274477</v>
      </c>
      <c r="AY35" s="7">
        <f t="shared" si="12"/>
        <v>10506.129559297564</v>
      </c>
      <c r="AZ35" s="7">
        <f t="shared" si="12"/>
        <v>8876.108174351808</v>
      </c>
      <c r="BA35" s="7">
        <f t="shared" si="12"/>
        <v>6655.4916342859406</v>
      </c>
      <c r="BB35" s="7">
        <f t="shared" si="12"/>
        <v>3930.2520373618645</v>
      </c>
    </row>
    <row r="36" spans="2:54" ht="11.25" x14ac:dyDescent="0.15">
      <c r="R36" s="7">
        <v>29</v>
      </c>
      <c r="S36" s="7">
        <f t="shared" si="0"/>
        <v>3967.2393812577029</v>
      </c>
      <c r="T36" s="7">
        <f t="shared" si="0"/>
        <v>3448.2244601467801</v>
      </c>
      <c r="U36" s="7">
        <f t="shared" si="0"/>
        <v>2871.9107113000782</v>
      </c>
      <c r="V36" s="7">
        <f t="shared" si="0"/>
        <v>2134.6280536779836</v>
      </c>
      <c r="W36" s="7">
        <f t="shared" si="0"/>
        <v>1274.6096689920159</v>
      </c>
      <c r="X36" s="7">
        <f t="shared" si="1"/>
        <v>5908.3859723474307</v>
      </c>
      <c r="Y36" s="7">
        <f t="shared" si="1"/>
        <v>5142.6262526755772</v>
      </c>
      <c r="Z36" s="7">
        <f t="shared" si="1"/>
        <v>4374.322529443396</v>
      </c>
      <c r="AA36" s="7">
        <f t="shared" si="1"/>
        <v>3462.2202725913198</v>
      </c>
      <c r="AB36" s="7">
        <f t="shared" si="1"/>
        <v>2064.3494483200266</v>
      </c>
      <c r="AC36" s="7">
        <f t="shared" si="8"/>
        <v>803.94249615936531</v>
      </c>
      <c r="AD36" s="7">
        <f t="shared" si="8"/>
        <v>697.58697953827459</v>
      </c>
      <c r="AE36" s="7">
        <f t="shared" si="8"/>
        <v>579.05375490723259</v>
      </c>
      <c r="AF36" s="7">
        <f t="shared" si="8"/>
        <v>427.03671209855327</v>
      </c>
      <c r="AG36" s="7">
        <f t="shared" si="8"/>
        <v>248.04368104000332</v>
      </c>
      <c r="AH36" s="7">
        <f t="shared" si="9"/>
        <v>476.51579170422912</v>
      </c>
      <c r="AI36" s="7">
        <f t="shared" si="9"/>
        <v>360</v>
      </c>
      <c r="AJ36" s="7">
        <f t="shared" si="9"/>
        <v>232.29675883301877</v>
      </c>
      <c r="AK36" s="7">
        <f t="shared" si="9"/>
        <v>216</v>
      </c>
      <c r="AL36" s="7">
        <f t="shared" si="9"/>
        <v>144</v>
      </c>
      <c r="AM36" s="7">
        <f t="shared" si="10"/>
        <v>397.09649308685761</v>
      </c>
      <c r="AN36" s="7">
        <f t="shared" si="10"/>
        <v>300</v>
      </c>
      <c r="AO36" s="7">
        <f t="shared" si="10"/>
        <v>193.58063236084899</v>
      </c>
      <c r="AP36" s="7">
        <f t="shared" si="10"/>
        <v>180</v>
      </c>
      <c r="AQ36" s="7">
        <f t="shared" si="10"/>
        <v>120</v>
      </c>
      <c r="AR36" s="7">
        <f t="shared" si="11"/>
        <v>1800</v>
      </c>
      <c r="AS36" s="7">
        <f t="shared" si="11"/>
        <v>1548.4175017837181</v>
      </c>
      <c r="AT36" s="7">
        <f t="shared" si="11"/>
        <v>1320</v>
      </c>
      <c r="AU36" s="7">
        <f t="shared" si="11"/>
        <v>748.14684839421318</v>
      </c>
      <c r="AV36" s="7">
        <f t="shared" si="11"/>
        <v>408.11648277334217</v>
      </c>
      <c r="AX36" s="7">
        <f t="shared" si="12"/>
        <v>13353.180134555585</v>
      </c>
      <c r="AY36" s="7">
        <f t="shared" si="12"/>
        <v>11496.855194144351</v>
      </c>
      <c r="AZ36" s="7">
        <f t="shared" si="12"/>
        <v>9571.1643868445735</v>
      </c>
      <c r="BA36" s="7">
        <f t="shared" si="12"/>
        <v>7168.0318867620699</v>
      </c>
      <c r="BB36" s="7">
        <f t="shared" si="12"/>
        <v>4259.1192811253877</v>
      </c>
    </row>
    <row r="37" spans="2:54" ht="11.25" x14ac:dyDescent="0.15">
      <c r="C37" s="87" t="s">
        <v>201</v>
      </c>
      <c r="D37" s="87"/>
      <c r="E37" s="87"/>
      <c r="F37" s="87"/>
      <c r="G37" s="87"/>
      <c r="H37" s="23" t="s">
        <v>86</v>
      </c>
      <c r="I37" s="23"/>
      <c r="J37" s="58" t="s">
        <v>265</v>
      </c>
      <c r="L37" s="58" t="s">
        <v>266</v>
      </c>
      <c r="R37" s="7">
        <v>30</v>
      </c>
      <c r="S37" s="7">
        <f t="shared" si="0"/>
        <v>4287.8067319844085</v>
      </c>
      <c r="T37" s="7">
        <f t="shared" si="0"/>
        <v>3742.2049918693297</v>
      </c>
      <c r="U37" s="7">
        <f t="shared" si="0"/>
        <v>3088.9611885781901</v>
      </c>
      <c r="V37" s="7">
        <f t="shared" si="0"/>
        <v>2319.039731629714</v>
      </c>
      <c r="W37" s="7">
        <f t="shared" si="0"/>
        <v>1379.1964233511349</v>
      </c>
      <c r="X37" s="7">
        <f t="shared" si="1"/>
        <v>6381.354194731095</v>
      </c>
      <c r="Y37" s="7">
        <f t="shared" si="1"/>
        <v>5576.3680207908137</v>
      </c>
      <c r="Z37" s="7">
        <f t="shared" si="1"/>
        <v>4642.8385838080694</v>
      </c>
      <c r="AA37" s="7">
        <f t="shared" si="1"/>
        <v>3690.3584308821205</v>
      </c>
      <c r="AB37" s="7">
        <f t="shared" si="1"/>
        <v>2238.6607055852246</v>
      </c>
      <c r="AC37" s="7">
        <f t="shared" si="8"/>
        <v>869.6325270459854</v>
      </c>
      <c r="AD37" s="7">
        <f t="shared" si="8"/>
        <v>757.82889177650191</v>
      </c>
      <c r="AE37" s="7">
        <f t="shared" si="8"/>
        <v>623.80643063467835</v>
      </c>
      <c r="AF37" s="7">
        <f t="shared" si="8"/>
        <v>465.05973848035336</v>
      </c>
      <c r="AG37" s="7">
        <f t="shared" si="8"/>
        <v>269.83258819815308</v>
      </c>
      <c r="AH37" s="7">
        <f t="shared" si="9"/>
        <v>576</v>
      </c>
      <c r="AI37" s="7">
        <f t="shared" si="9"/>
        <v>376.91040623724427</v>
      </c>
      <c r="AJ37" s="7">
        <f t="shared" si="9"/>
        <v>312.85157514242104</v>
      </c>
      <c r="AK37" s="7">
        <f t="shared" si="9"/>
        <v>216</v>
      </c>
      <c r="AL37" s="7">
        <f t="shared" si="9"/>
        <v>144</v>
      </c>
      <c r="AM37" s="7">
        <f t="shared" si="10"/>
        <v>480</v>
      </c>
      <c r="AN37" s="7">
        <f t="shared" si="10"/>
        <v>314.09200519770354</v>
      </c>
      <c r="AO37" s="7">
        <f t="shared" si="10"/>
        <v>260.70964595201752</v>
      </c>
      <c r="AP37" s="7">
        <f t="shared" si="10"/>
        <v>180</v>
      </c>
      <c r="AQ37" s="7">
        <f t="shared" si="10"/>
        <v>120</v>
      </c>
      <c r="AR37" s="7">
        <f t="shared" si="11"/>
        <v>1894.2361298207297</v>
      </c>
      <c r="AS37" s="7">
        <f t="shared" si="11"/>
        <v>1800</v>
      </c>
      <c r="AT37" s="7">
        <f t="shared" si="11"/>
        <v>1320</v>
      </c>
      <c r="AU37" s="7">
        <f t="shared" si="11"/>
        <v>900.23895392141344</v>
      </c>
      <c r="AV37" s="7">
        <f t="shared" si="11"/>
        <v>466.22023519507485</v>
      </c>
      <c r="AX37" s="7">
        <f t="shared" si="12"/>
        <v>14489.029583582218</v>
      </c>
      <c r="AY37" s="7">
        <f t="shared" si="12"/>
        <v>12567.404315871592</v>
      </c>
      <c r="AZ37" s="7">
        <f t="shared" si="12"/>
        <v>10249.167424115376</v>
      </c>
      <c r="BA37" s="7">
        <f t="shared" si="12"/>
        <v>7770.6968549136009</v>
      </c>
      <c r="BB37" s="7">
        <f t="shared" si="12"/>
        <v>4617.9099523295872</v>
      </c>
    </row>
    <row r="38" spans="2:54" ht="11.25" x14ac:dyDescent="0.15">
      <c r="B38" s="24" t="s">
        <v>244</v>
      </c>
      <c r="C38" s="24" t="s">
        <v>51</v>
      </c>
      <c r="D38" s="24" t="s">
        <v>30</v>
      </c>
      <c r="E38" s="24" t="s">
        <v>52</v>
      </c>
      <c r="F38" s="24" t="s">
        <v>53</v>
      </c>
      <c r="G38" s="24" t="s">
        <v>54</v>
      </c>
      <c r="H38" s="24" t="s">
        <v>88</v>
      </c>
      <c r="I38" s="7" t="s">
        <v>90</v>
      </c>
      <c r="J38" s="7" t="s">
        <v>264</v>
      </c>
      <c r="L38" s="7" t="s">
        <v>268</v>
      </c>
      <c r="M38" s="7" t="s">
        <v>269</v>
      </c>
      <c r="N38" s="7" t="s">
        <v>271</v>
      </c>
      <c r="O38" s="7" t="s">
        <v>270</v>
      </c>
      <c r="R38" s="7">
        <v>31</v>
      </c>
      <c r="S38" s="7">
        <f t="shared" si="0"/>
        <v>4618.9531400397809</v>
      </c>
      <c r="T38" s="7">
        <f t="shared" si="0"/>
        <v>4057.1275379641766</v>
      </c>
      <c r="U38" s="7">
        <f t="shared" si="0"/>
        <v>3333.9079103447216</v>
      </c>
      <c r="V38" s="7">
        <f t="shared" si="0"/>
        <v>2511.0162830598256</v>
      </c>
      <c r="W38" s="7">
        <f t="shared" si="0"/>
        <v>1484.3525925320503</v>
      </c>
      <c r="X38" s="7">
        <f t="shared" si="1"/>
        <v>6869.9308623537754</v>
      </c>
      <c r="Y38" s="7">
        <f t="shared" si="1"/>
        <v>6041.007842897965</v>
      </c>
      <c r="Z38" s="7">
        <f t="shared" si="1"/>
        <v>4973.9624906725403</v>
      </c>
      <c r="AA38" s="7">
        <f t="shared" si="1"/>
        <v>3927.8551955379289</v>
      </c>
      <c r="AB38" s="7">
        <f t="shared" si="1"/>
        <v>2413.9209875534175</v>
      </c>
      <c r="AC38" s="7">
        <f t="shared" si="8"/>
        <v>937.49039754913554</v>
      </c>
      <c r="AD38" s="7">
        <f t="shared" si="8"/>
        <v>822.3622004024952</v>
      </c>
      <c r="AE38" s="7">
        <f t="shared" si="8"/>
        <v>674.16145703785276</v>
      </c>
      <c r="AF38" s="7">
        <f t="shared" si="8"/>
        <v>504.64253258965482</v>
      </c>
      <c r="AG38" s="7">
        <f t="shared" si="8"/>
        <v>291.74012344417713</v>
      </c>
      <c r="AH38" s="7">
        <f t="shared" si="9"/>
        <v>576</v>
      </c>
      <c r="AI38" s="7">
        <f t="shared" si="9"/>
        <v>516.30235286938955</v>
      </c>
      <c r="AJ38" s="7">
        <f t="shared" si="9"/>
        <v>360</v>
      </c>
      <c r="AK38" s="7">
        <f t="shared" si="9"/>
        <v>216</v>
      </c>
      <c r="AL38" s="7">
        <f t="shared" si="9"/>
        <v>144</v>
      </c>
      <c r="AM38" s="7">
        <f t="shared" si="10"/>
        <v>480</v>
      </c>
      <c r="AN38" s="7">
        <f t="shared" si="10"/>
        <v>430.25196072449131</v>
      </c>
      <c r="AO38" s="7">
        <f t="shared" si="10"/>
        <v>300</v>
      </c>
      <c r="AP38" s="7">
        <f t="shared" si="10"/>
        <v>180</v>
      </c>
      <c r="AQ38" s="7">
        <f t="shared" si="10"/>
        <v>120</v>
      </c>
      <c r="AR38" s="7">
        <f t="shared" si="11"/>
        <v>2219.9539082358506</v>
      </c>
      <c r="AS38" s="7">
        <f t="shared" si="11"/>
        <v>1800</v>
      </c>
      <c r="AT38" s="7">
        <f t="shared" si="11"/>
        <v>1435.9749937816935</v>
      </c>
      <c r="AU38" s="7">
        <f t="shared" si="11"/>
        <v>1058.5701303586191</v>
      </c>
      <c r="AV38" s="7">
        <f t="shared" si="11"/>
        <v>524.64032918447242</v>
      </c>
      <c r="AX38" s="7">
        <f t="shared" si="12"/>
        <v>15702.328308178541</v>
      </c>
      <c r="AY38" s="7">
        <f t="shared" si="12"/>
        <v>13667.05189485852</v>
      </c>
      <c r="AZ38" s="7">
        <f t="shared" si="12"/>
        <v>11078.00685183681</v>
      </c>
      <c r="BA38" s="7">
        <f t="shared" si="12"/>
        <v>8398.0841415460291</v>
      </c>
      <c r="BB38" s="7">
        <f t="shared" si="12"/>
        <v>4978.6540327141174</v>
      </c>
    </row>
    <row r="39" spans="2:54" ht="11.25" x14ac:dyDescent="0.15">
      <c r="B39" s="24">
        <v>1</v>
      </c>
      <c r="C39" s="24">
        <f>求节点(节奏总纲!$AC$4:$AC$363,节奏总纲!AD$4:AD$363,$E9)</f>
        <v>1</v>
      </c>
      <c r="D39" s="24">
        <f>求节点(节奏总纲!$AC$4:$AC$363,节奏总纲!AE$4:AE$363,$E9)</f>
        <v>1.11484467220893</v>
      </c>
      <c r="E39" s="24">
        <f>求节点(节奏总纲!$AC$4:$AC$363,节奏总纲!AF$4:AF$363,$E9)</f>
        <v>1.276173785365641</v>
      </c>
      <c r="F39" s="24">
        <f>求节点(节奏总纲!$AC$4:$AC$363,节奏总纲!AG$4:AG$363,$E9)</f>
        <v>1.5452231935206076</v>
      </c>
      <c r="G39" s="24">
        <f>求节点(节奏总纲!$AC$4:$AC$363,节奏总纲!AH$4:AH$363,$E9)</f>
        <v>2.1291911942729946</v>
      </c>
      <c r="H39" s="24">
        <v>66</v>
      </c>
      <c r="I39" s="24">
        <v>1</v>
      </c>
      <c r="J39" s="7">
        <v>100</v>
      </c>
      <c r="N39" s="24" t="s">
        <v>272</v>
      </c>
      <c r="O39" s="7">
        <v>5</v>
      </c>
      <c r="R39" s="7">
        <v>32</v>
      </c>
      <c r="S39" s="7">
        <f t="shared" si="0"/>
        <v>4960.2184011629242</v>
      </c>
      <c r="T39" s="7">
        <f t="shared" si="0"/>
        <v>4376.3979945017081</v>
      </c>
      <c r="U39" s="7">
        <f t="shared" si="0"/>
        <v>3618.2262592134412</v>
      </c>
      <c r="V39" s="7">
        <f t="shared" si="0"/>
        <v>2717.414092144707</v>
      </c>
      <c r="W39" s="7">
        <f t="shared" si="0"/>
        <v>1596.5908807906521</v>
      </c>
      <c r="X39" s="7">
        <f t="shared" si="1"/>
        <v>7373.436985322347</v>
      </c>
      <c r="Y39" s="7">
        <f t="shared" si="1"/>
        <v>6512.0626148385863</v>
      </c>
      <c r="Z39" s="7">
        <f t="shared" si="1"/>
        <v>5393.4485791673724</v>
      </c>
      <c r="AA39" s="7">
        <f t="shared" si="1"/>
        <v>4183.1926913130392</v>
      </c>
      <c r="AB39" s="7">
        <f t="shared" si="1"/>
        <v>2600.9848013177539</v>
      </c>
      <c r="AC39" s="7">
        <f t="shared" si="8"/>
        <v>1007.4218035169927</v>
      </c>
      <c r="AD39" s="7">
        <f t="shared" si="8"/>
        <v>887.78647428313707</v>
      </c>
      <c r="AE39" s="7">
        <f t="shared" si="8"/>
        <v>732.42341377324612</v>
      </c>
      <c r="AF39" s="7">
        <f t="shared" si="8"/>
        <v>547.19878188550661</v>
      </c>
      <c r="AG39" s="7">
        <f t="shared" si="8"/>
        <v>315.12310016471918</v>
      </c>
      <c r="AH39" s="7">
        <f t="shared" si="9"/>
        <v>700.03109559670406</v>
      </c>
      <c r="AI39" s="7">
        <f t="shared" si="9"/>
        <v>576</v>
      </c>
      <c r="AJ39" s="7">
        <f t="shared" si="9"/>
        <v>360</v>
      </c>
      <c r="AK39" s="7">
        <f t="shared" si="9"/>
        <v>216</v>
      </c>
      <c r="AL39" s="7">
        <f t="shared" si="9"/>
        <v>144</v>
      </c>
      <c r="AM39" s="7">
        <f t="shared" si="10"/>
        <v>583.35924633058676</v>
      </c>
      <c r="AN39" s="7">
        <f t="shared" si="10"/>
        <v>480</v>
      </c>
      <c r="AO39" s="7">
        <f t="shared" si="10"/>
        <v>300</v>
      </c>
      <c r="AP39" s="7">
        <f t="shared" si="10"/>
        <v>180</v>
      </c>
      <c r="AQ39" s="7">
        <f t="shared" si="10"/>
        <v>120</v>
      </c>
      <c r="AR39" s="7">
        <f t="shared" si="11"/>
        <v>2280</v>
      </c>
      <c r="AS39" s="7">
        <f t="shared" si="11"/>
        <v>1981.3750765590576</v>
      </c>
      <c r="AT39" s="7">
        <f t="shared" si="11"/>
        <v>1715.6323861115816</v>
      </c>
      <c r="AU39" s="7">
        <f t="shared" si="11"/>
        <v>1228.7951275420262</v>
      </c>
      <c r="AV39" s="7">
        <f t="shared" si="11"/>
        <v>586.99493377258455</v>
      </c>
      <c r="AX39" s="7">
        <f t="shared" si="12"/>
        <v>16904.467531929557</v>
      </c>
      <c r="AY39" s="7">
        <f t="shared" si="12"/>
        <v>14813.622160182489</v>
      </c>
      <c r="AZ39" s="7">
        <f t="shared" si="12"/>
        <v>12119.730638265641</v>
      </c>
      <c r="BA39" s="7">
        <f t="shared" si="12"/>
        <v>9072.6006928852785</v>
      </c>
      <c r="BB39" s="7">
        <f t="shared" si="12"/>
        <v>5363.6937160457101</v>
      </c>
    </row>
    <row r="40" spans="2:54" ht="11.25" x14ac:dyDescent="0.15">
      <c r="B40" s="24">
        <v>2</v>
      </c>
      <c r="C40" s="24">
        <f>求节点(节奏总纲!$AC$4:$AC$363,节奏总纲!AD$4:AD$363,$E10)</f>
        <v>2</v>
      </c>
      <c r="D40" s="24">
        <f>求节点(节奏总纲!$AC$4:$AC$363,节奏总纲!AE$4:AE$363,$E10)</f>
        <v>2.22968934441786</v>
      </c>
      <c r="E40" s="24">
        <f>求节点(节奏总纲!$AC$4:$AC$363,节奏总纲!AF$4:AF$363,$E10)</f>
        <v>2.5523475707312819</v>
      </c>
      <c r="F40" s="24">
        <f>求节点(节奏总纲!$AC$4:$AC$363,节奏总纲!AG$4:AG$363,$E10)</f>
        <v>3.0904463870412151</v>
      </c>
      <c r="G40" s="24">
        <f>求节点(节奏总纲!$AC$4:$AC$363,节奏总纲!AH$4:AH$363,$E10)</f>
        <v>4.2583823885459928</v>
      </c>
      <c r="H40" s="24">
        <v>126</v>
      </c>
      <c r="I40" s="24">
        <v>1</v>
      </c>
      <c r="J40" s="7">
        <v>200</v>
      </c>
      <c r="N40" s="24" t="s">
        <v>263</v>
      </c>
      <c r="O40" s="7">
        <v>5</v>
      </c>
      <c r="R40" s="7">
        <v>33</v>
      </c>
      <c r="S40" s="7">
        <f t="shared" ref="S40:W71" si="16">求节点(C$39:C$62,$B$70:$B$93,$R40)</f>
        <v>5338.427173728749</v>
      </c>
      <c r="T40" s="7">
        <f t="shared" si="16"/>
        <v>4699.8797019587291</v>
      </c>
      <c r="U40" s="7">
        <f t="shared" si="16"/>
        <v>3918.060305023856</v>
      </c>
      <c r="V40" s="7">
        <f t="shared" si="16"/>
        <v>2925.1057459219928</v>
      </c>
      <c r="W40" s="7">
        <f t="shared" si="16"/>
        <v>1708.8291690492542</v>
      </c>
      <c r="X40" s="7">
        <f t="shared" ref="X40:AB71" si="17">求节点(C$39:C$62,$C$70:$C$93,$R40)*240</f>
        <v>7888.6863351780612</v>
      </c>
      <c r="Y40" s="7">
        <f t="shared" si="17"/>
        <v>6989.3307078079615</v>
      </c>
      <c r="Z40" s="7">
        <f t="shared" si="17"/>
        <v>5835.8266795433947</v>
      </c>
      <c r="AA40" s="7">
        <f t="shared" si="17"/>
        <v>4440.1308196973105</v>
      </c>
      <c r="AB40" s="7">
        <f t="shared" si="17"/>
        <v>2788.0486150820898</v>
      </c>
      <c r="AC40" s="7">
        <f t="shared" si="8"/>
        <v>1078.984213219175</v>
      </c>
      <c r="AD40" s="7">
        <f t="shared" si="8"/>
        <v>954.07370941777242</v>
      </c>
      <c r="AE40" s="7">
        <f t="shared" si="8"/>
        <v>793.86481660324921</v>
      </c>
      <c r="AF40" s="7">
        <f t="shared" si="8"/>
        <v>590.021803282885</v>
      </c>
      <c r="AG40" s="7">
        <f t="shared" si="8"/>
        <v>338.50607688526128</v>
      </c>
      <c r="AH40" s="7">
        <f t="shared" si="9"/>
        <v>792</v>
      </c>
      <c r="AI40" s="7">
        <f t="shared" si="9"/>
        <v>584.79921234238839</v>
      </c>
      <c r="AJ40" s="7">
        <f t="shared" si="9"/>
        <v>454.74800386301814</v>
      </c>
      <c r="AK40" s="7">
        <f t="shared" si="9"/>
        <v>252.03924590919314</v>
      </c>
      <c r="AL40" s="7">
        <f t="shared" si="9"/>
        <v>144</v>
      </c>
      <c r="AM40" s="7">
        <f t="shared" si="10"/>
        <v>660</v>
      </c>
      <c r="AN40" s="7">
        <f t="shared" si="10"/>
        <v>487.33267695199032</v>
      </c>
      <c r="AO40" s="7">
        <f t="shared" si="10"/>
        <v>378.95666988584844</v>
      </c>
      <c r="AP40" s="7">
        <f t="shared" si="10"/>
        <v>210.03270492432762</v>
      </c>
      <c r="AQ40" s="7">
        <f t="shared" si="10"/>
        <v>120</v>
      </c>
      <c r="AR40" s="7">
        <f t="shared" si="11"/>
        <v>2419.12422345204</v>
      </c>
      <c r="AS40" s="7">
        <f t="shared" si="11"/>
        <v>2280</v>
      </c>
      <c r="AT40" s="7">
        <f t="shared" si="11"/>
        <v>1800</v>
      </c>
      <c r="AU40" s="7">
        <f t="shared" si="11"/>
        <v>1320</v>
      </c>
      <c r="AV40" s="7">
        <f t="shared" si="11"/>
        <v>649.34953836069678</v>
      </c>
      <c r="AX40" s="7">
        <f t="shared" si="12"/>
        <v>18177.221945578025</v>
      </c>
      <c r="AY40" s="7">
        <f t="shared" si="12"/>
        <v>15995.416008478842</v>
      </c>
      <c r="AZ40" s="7">
        <f t="shared" si="12"/>
        <v>13181.456474919367</v>
      </c>
      <c r="BA40" s="7">
        <f t="shared" si="12"/>
        <v>9737.3303197357091</v>
      </c>
      <c r="BB40" s="7">
        <f t="shared" si="12"/>
        <v>5748.7333993773018</v>
      </c>
    </row>
    <row r="41" spans="2:54" ht="11.25" x14ac:dyDescent="0.15">
      <c r="B41" s="24">
        <v>3</v>
      </c>
      <c r="C41" s="24">
        <f>求节点(节奏总纲!$AC$4:$AC$363,节奏总纲!AD$4:AD$363,$E11)</f>
        <v>3.5</v>
      </c>
      <c r="D41" s="24">
        <f>求节点(节奏总纲!$AC$4:$AC$363,节奏总纲!AE$4:AE$363,$E11)</f>
        <v>3.9019563527312551</v>
      </c>
      <c r="E41" s="24">
        <f>求节点(节奏总纲!$AC$4:$AC$363,节奏总纲!AF$4:AF$363,$E11)</f>
        <v>4.4666082487797443</v>
      </c>
      <c r="F41" s="24">
        <f>求节点(节奏总纲!$AC$4:$AC$363,节奏总纲!AG$4:AG$363,$E11)</f>
        <v>5.4082811773221273</v>
      </c>
      <c r="G41" s="24">
        <f>求节点(节奏总纲!$AC$4:$AC$363,节奏总纲!AH$4:AH$363,$E11)</f>
        <v>7.4521691799554866</v>
      </c>
      <c r="H41" s="24">
        <v>126</v>
      </c>
      <c r="I41" s="24">
        <v>1</v>
      </c>
      <c r="J41" s="7">
        <v>200</v>
      </c>
      <c r="N41" s="24" t="s">
        <v>272</v>
      </c>
      <c r="O41" s="7">
        <v>5</v>
      </c>
      <c r="R41" s="7">
        <v>34</v>
      </c>
      <c r="S41" s="7">
        <f t="shared" si="16"/>
        <v>5770.2296811751194</v>
      </c>
      <c r="T41" s="7">
        <f t="shared" si="16"/>
        <v>5038.6704099777853</v>
      </c>
      <c r="U41" s="7">
        <f t="shared" si="16"/>
        <v>4226.2419969631947</v>
      </c>
      <c r="V41" s="7">
        <f t="shared" si="16"/>
        <v>3134.2907526971539</v>
      </c>
      <c r="W41" s="7">
        <f t="shared" si="16"/>
        <v>1825.1135281930792</v>
      </c>
      <c r="X41" s="7">
        <f t="shared" si="17"/>
        <v>8417.4240993981057</v>
      </c>
      <c r="Y41" s="7">
        <f t="shared" si="17"/>
        <v>7489.1858507868965</v>
      </c>
      <c r="Z41" s="7">
        <f t="shared" si="17"/>
        <v>6290.5209791260258</v>
      </c>
      <c r="AA41" s="7">
        <f t="shared" si="17"/>
        <v>4698.9163950892626</v>
      </c>
      <c r="AB41" s="7">
        <f t="shared" si="17"/>
        <v>2981.8558803217988</v>
      </c>
      <c r="AC41" s="7">
        <f t="shared" si="8"/>
        <v>1152.4200138052925</v>
      </c>
      <c r="AD41" s="7">
        <f t="shared" si="8"/>
        <v>1023.4980348315133</v>
      </c>
      <c r="AE41" s="7">
        <f t="shared" si="8"/>
        <v>857.01680265639243</v>
      </c>
      <c r="AF41" s="7">
        <f t="shared" si="8"/>
        <v>633.15273251487713</v>
      </c>
      <c r="AG41" s="7">
        <f t="shared" si="8"/>
        <v>362.73198504022486</v>
      </c>
      <c r="AH41" s="7">
        <f t="shared" si="9"/>
        <v>797.2272298194315</v>
      </c>
      <c r="AI41" s="7">
        <f t="shared" si="9"/>
        <v>734.75575523606869</v>
      </c>
      <c r="AJ41" s="7">
        <f t="shared" si="9"/>
        <v>576</v>
      </c>
      <c r="AK41" s="7">
        <f t="shared" si="9"/>
        <v>329.67491852677881</v>
      </c>
      <c r="AL41" s="7">
        <f t="shared" si="9"/>
        <v>159.2783820482698</v>
      </c>
      <c r="AM41" s="7">
        <f t="shared" si="10"/>
        <v>664.35602484952619</v>
      </c>
      <c r="AN41" s="7">
        <f t="shared" si="10"/>
        <v>612.29646269672389</v>
      </c>
      <c r="AO41" s="7">
        <f t="shared" si="10"/>
        <v>480</v>
      </c>
      <c r="AP41" s="7">
        <f t="shared" si="10"/>
        <v>274.72909877231564</v>
      </c>
      <c r="AQ41" s="7">
        <f t="shared" si="10"/>
        <v>132.73198504022483</v>
      </c>
      <c r="AR41" s="7">
        <f t="shared" si="11"/>
        <v>2760</v>
      </c>
      <c r="AS41" s="7">
        <f t="shared" si="11"/>
        <v>2280</v>
      </c>
      <c r="AT41" s="7">
        <f t="shared" si="11"/>
        <v>1833.6806527506835</v>
      </c>
      <c r="AU41" s="7">
        <f t="shared" si="11"/>
        <v>1320</v>
      </c>
      <c r="AV41" s="7">
        <f t="shared" si="11"/>
        <v>680</v>
      </c>
      <c r="AX41" s="7">
        <f t="shared" si="12"/>
        <v>19561.657049047477</v>
      </c>
      <c r="AY41" s="7">
        <f t="shared" si="12"/>
        <v>17178.406513528986</v>
      </c>
      <c r="AZ41" s="7">
        <f t="shared" si="12"/>
        <v>14263.460431496294</v>
      </c>
      <c r="BA41" s="7">
        <f t="shared" si="12"/>
        <v>10390.763897600387</v>
      </c>
      <c r="BB41" s="7">
        <f t="shared" si="12"/>
        <v>6141.7117606435977</v>
      </c>
    </row>
    <row r="42" spans="2:54" ht="11.25" x14ac:dyDescent="0.15">
      <c r="B42" s="24">
        <v>4</v>
      </c>
      <c r="C42" s="24">
        <f>求节点(节奏总纲!$AC$4:$AC$363,节奏总纲!AD$4:AD$363,$E12)</f>
        <v>5.5</v>
      </c>
      <c r="D42" s="24">
        <f>求节点(节奏总纲!$AC$4:$AC$363,节奏总纲!AE$4:AE$363,$E12)</f>
        <v>6.1316456971491169</v>
      </c>
      <c r="E42" s="24">
        <f>求节点(节奏总纲!$AC$4:$AC$363,节奏总纲!AF$4:AF$363,$E12)</f>
        <v>7.0189558195110289</v>
      </c>
      <c r="F42" s="24">
        <f>求节点(节奏总纲!$AC$4:$AC$363,节奏总纲!AG$4:AG$363,$E12)</f>
        <v>8.498727564363346</v>
      </c>
      <c r="G42" s="24">
        <f>求节点(节奏总纲!$AC$4:$AC$363,节奏总纲!AH$4:AH$363,$E12)</f>
        <v>11.710551568501481</v>
      </c>
      <c r="H42" s="24">
        <v>126</v>
      </c>
      <c r="I42" s="24">
        <v>1</v>
      </c>
      <c r="J42" s="7">
        <v>200</v>
      </c>
      <c r="L42" s="7" t="s">
        <v>267</v>
      </c>
      <c r="M42" s="7">
        <v>1</v>
      </c>
      <c r="N42" s="24"/>
      <c r="R42" s="7">
        <v>35</v>
      </c>
      <c r="S42" s="7">
        <f t="shared" si="16"/>
        <v>6219.0090653048555</v>
      </c>
      <c r="T42" s="7">
        <f t="shared" si="16"/>
        <v>5434.5381726454179</v>
      </c>
      <c r="U42" s="7">
        <f t="shared" si="16"/>
        <v>4548.2450976239543</v>
      </c>
      <c r="V42" s="7">
        <f t="shared" si="16"/>
        <v>3382.7908285909962</v>
      </c>
      <c r="W42" s="7">
        <f t="shared" si="16"/>
        <v>1945.3094878068389</v>
      </c>
      <c r="X42" s="7">
        <f t="shared" si="17"/>
        <v>8966.9498758834961</v>
      </c>
      <c r="Y42" s="7">
        <f t="shared" si="17"/>
        <v>8006.3732726270418</v>
      </c>
      <c r="Z42" s="7">
        <f t="shared" si="17"/>
        <v>6765.6075210845229</v>
      </c>
      <c r="AA42" s="7">
        <f t="shared" si="17"/>
        <v>5046.0848290686836</v>
      </c>
      <c r="AB42" s="7">
        <f t="shared" si="17"/>
        <v>3182.1824796780647</v>
      </c>
      <c r="AC42" s="7">
        <f t="shared" si="8"/>
        <v>1228.7430383171522</v>
      </c>
      <c r="AD42" s="7">
        <f t="shared" si="8"/>
        <v>1095.3296211982001</v>
      </c>
      <c r="AE42" s="7">
        <f t="shared" si="8"/>
        <v>923.0010445950727</v>
      </c>
      <c r="AF42" s="7">
        <f t="shared" si="8"/>
        <v>684.17844848176151</v>
      </c>
      <c r="AG42" s="7">
        <f t="shared" si="8"/>
        <v>387.77280995975809</v>
      </c>
      <c r="AH42" s="7">
        <f t="shared" si="9"/>
        <v>962.08496276504889</v>
      </c>
      <c r="AI42" s="7">
        <f t="shared" si="9"/>
        <v>792</v>
      </c>
      <c r="AJ42" s="7">
        <f t="shared" si="9"/>
        <v>576</v>
      </c>
      <c r="AK42" s="7">
        <f t="shared" si="9"/>
        <v>360</v>
      </c>
      <c r="AL42" s="7">
        <f t="shared" si="9"/>
        <v>189.32737195170972</v>
      </c>
      <c r="AM42" s="7">
        <f t="shared" si="10"/>
        <v>801.73746897087415</v>
      </c>
      <c r="AN42" s="7">
        <f t="shared" si="10"/>
        <v>660</v>
      </c>
      <c r="AO42" s="7">
        <f t="shared" si="10"/>
        <v>480</v>
      </c>
      <c r="AP42" s="7">
        <f t="shared" si="10"/>
        <v>300</v>
      </c>
      <c r="AQ42" s="7">
        <f t="shared" si="10"/>
        <v>157.77280995975812</v>
      </c>
      <c r="AR42" s="7">
        <f t="shared" si="11"/>
        <v>2760</v>
      </c>
      <c r="AS42" s="7">
        <f t="shared" si="11"/>
        <v>2497.5821817513615</v>
      </c>
      <c r="AT42" s="7">
        <f t="shared" si="11"/>
        <v>2150.405014056349</v>
      </c>
      <c r="AU42" s="7">
        <f t="shared" si="11"/>
        <v>1484.0565527124554</v>
      </c>
      <c r="AV42" s="7">
        <f t="shared" si="11"/>
        <v>680</v>
      </c>
      <c r="AX42" s="7">
        <f t="shared" si="12"/>
        <v>20938.524411241426</v>
      </c>
      <c r="AY42" s="7">
        <f t="shared" si="12"/>
        <v>18485.823248222023</v>
      </c>
      <c r="AZ42" s="7">
        <f t="shared" si="12"/>
        <v>15443.258677359898</v>
      </c>
      <c r="BA42" s="7">
        <f t="shared" si="12"/>
        <v>11257.110658853897</v>
      </c>
      <c r="BB42" s="7">
        <f t="shared" si="12"/>
        <v>6542.3649593561295</v>
      </c>
    </row>
    <row r="43" spans="2:54" ht="11.25" x14ac:dyDescent="0.15">
      <c r="B43" s="24">
        <v>5</v>
      </c>
      <c r="C43" s="24">
        <f>求节点(节奏总纲!$AC$4:$AC$363,节奏总纲!AD$4:AD$363,$E13)</f>
        <v>8</v>
      </c>
      <c r="D43" s="24">
        <f>求节点(节奏总纲!$AC$4:$AC$363,节奏总纲!AE$4:AE$363,$E13)</f>
        <v>8.9187573776714419</v>
      </c>
      <c r="E43" s="24">
        <f>求节点(节奏总纲!$AC$4:$AC$363,节奏总纲!AF$4:AF$363,$E13)</f>
        <v>10.209390282925133</v>
      </c>
      <c r="F43" s="24">
        <f>求节点(节奏总纲!$AC$4:$AC$363,节奏总纲!AG$4:AG$363,$E13)</f>
        <v>12.361785548164866</v>
      </c>
      <c r="G43" s="24">
        <f>求节点(节奏总纲!$AC$4:$AC$363,节奏总纲!AH$4:AH$363,$E13)</f>
        <v>17.033529554183971</v>
      </c>
      <c r="H43" s="24">
        <v>186</v>
      </c>
      <c r="I43" s="24">
        <v>1</v>
      </c>
      <c r="J43" s="7">
        <v>400</v>
      </c>
      <c r="N43" s="24" t="s">
        <v>263</v>
      </c>
      <c r="O43" s="7">
        <v>10</v>
      </c>
      <c r="R43" s="7">
        <v>36</v>
      </c>
      <c r="S43" s="7">
        <f t="shared" si="16"/>
        <v>6696.311475188847</v>
      </c>
      <c r="T43" s="7">
        <f t="shared" si="16"/>
        <v>5869.4256335938808</v>
      </c>
      <c r="U43" s="7">
        <f t="shared" si="16"/>
        <v>4876.20964676737</v>
      </c>
      <c r="V43" s="7">
        <f t="shared" si="16"/>
        <v>3656.4910265993844</v>
      </c>
      <c r="W43" s="7">
        <f t="shared" si="16"/>
        <v>2070.5670255340547</v>
      </c>
      <c r="X43" s="7">
        <f t="shared" si="17"/>
        <v>9551.4018063536896</v>
      </c>
      <c r="Y43" s="7">
        <f t="shared" si="17"/>
        <v>8538.8885309312827</v>
      </c>
      <c r="Z43" s="7">
        <f t="shared" si="17"/>
        <v>7249.4896427715303</v>
      </c>
      <c r="AA43" s="7">
        <f t="shared" si="17"/>
        <v>5449.904793343354</v>
      </c>
      <c r="AB43" s="7">
        <f t="shared" si="17"/>
        <v>3382.9695161246032</v>
      </c>
      <c r="AC43" s="7">
        <f t="shared" si="8"/>
        <v>1309.9169175491238</v>
      </c>
      <c r="AD43" s="7">
        <f t="shared" si="8"/>
        <v>1169.2900737404559</v>
      </c>
      <c r="AE43" s="7">
        <f t="shared" si="8"/>
        <v>990.20689482937905</v>
      </c>
      <c r="AF43" s="7">
        <f t="shared" si="8"/>
        <v>740.26455463102138</v>
      </c>
      <c r="AG43" s="7">
        <f t="shared" si="8"/>
        <v>413.82825268743392</v>
      </c>
      <c r="AH43" s="7">
        <f t="shared" si="9"/>
        <v>1008</v>
      </c>
      <c r="AI43" s="7">
        <f t="shared" si="9"/>
        <v>833.66655927938496</v>
      </c>
      <c r="AJ43" s="7">
        <f t="shared" si="9"/>
        <v>662.84689283145894</v>
      </c>
      <c r="AK43" s="7">
        <f t="shared" si="9"/>
        <v>360</v>
      </c>
      <c r="AL43" s="7">
        <f t="shared" si="9"/>
        <v>216</v>
      </c>
      <c r="AM43" s="7">
        <f t="shared" si="10"/>
        <v>840</v>
      </c>
      <c r="AN43" s="7">
        <f t="shared" si="10"/>
        <v>694.7221327328208</v>
      </c>
      <c r="AO43" s="7">
        <f t="shared" si="10"/>
        <v>552.37241069288245</v>
      </c>
      <c r="AP43" s="7">
        <f t="shared" si="10"/>
        <v>300</v>
      </c>
      <c r="AQ43" s="7">
        <f t="shared" si="10"/>
        <v>180</v>
      </c>
      <c r="AR43" s="7">
        <f t="shared" si="11"/>
        <v>3047.6012042357938</v>
      </c>
      <c r="AS43" s="7">
        <f t="shared" si="11"/>
        <v>2760</v>
      </c>
      <c r="AT43" s="7">
        <f t="shared" si="11"/>
        <v>2280</v>
      </c>
      <c r="AU43" s="7">
        <f t="shared" si="11"/>
        <v>1753.2698622289026</v>
      </c>
      <c r="AV43" s="7">
        <f t="shared" si="11"/>
        <v>695.31301074973567</v>
      </c>
      <c r="AX43" s="7">
        <f t="shared" si="12"/>
        <v>22453.231403327452</v>
      </c>
      <c r="AY43" s="7">
        <f t="shared" si="12"/>
        <v>19865.992930277826</v>
      </c>
      <c r="AZ43" s="7">
        <f t="shared" si="12"/>
        <v>16611.125487892619</v>
      </c>
      <c r="BA43" s="7">
        <f t="shared" si="12"/>
        <v>12259.930236802662</v>
      </c>
      <c r="BB43" s="7">
        <f t="shared" si="12"/>
        <v>6958.6778050958264</v>
      </c>
    </row>
    <row r="44" spans="2:54" ht="11.25" x14ac:dyDescent="0.15">
      <c r="B44" s="24">
        <v>6</v>
      </c>
      <c r="C44" s="24">
        <f>求节点(节奏总纲!$AC$4:$AC$363,节奏总纲!AD$4:AD$363,$E14)</f>
        <v>10.584516156301012</v>
      </c>
      <c r="D44" s="24">
        <f>求节点(节奏总纲!$AC$4:$AC$363,节奏总纲!AE$4:AE$363,$E14)</f>
        <v>11.760801762947073</v>
      </c>
      <c r="E44" s="24">
        <f>求节点(节奏总纲!$AC$4:$AC$363,节奏总纲!AF$4:AF$363,$E14)</f>
        <v>13.411873748423082</v>
      </c>
      <c r="F44" s="24">
        <f>求节点(节奏总纲!$AC$4:$AC$363,节奏总纲!AG$4:AG$363,$E14)</f>
        <v>16.160676901450501</v>
      </c>
      <c r="G44" s="24">
        <f>求节点(节奏总纲!$AC$4:$AC$363,节奏总纲!AH$4:AH$363,$E14)</f>
        <v>22.10132075265993</v>
      </c>
      <c r="H44" s="24">
        <v>186</v>
      </c>
      <c r="I44" s="24">
        <v>1</v>
      </c>
      <c r="J44" s="7">
        <v>400</v>
      </c>
      <c r="N44" s="24" t="s">
        <v>273</v>
      </c>
      <c r="O44" s="7">
        <v>10</v>
      </c>
      <c r="R44" s="7">
        <v>37</v>
      </c>
      <c r="S44" s="7">
        <f t="shared" si="16"/>
        <v>7206.4420736814873</v>
      </c>
      <c r="T44" s="7">
        <f t="shared" si="16"/>
        <v>6315.3895226283585</v>
      </c>
      <c r="U44" s="7">
        <f t="shared" si="16"/>
        <v>5217.6074762111639</v>
      </c>
      <c r="V44" s="7">
        <f t="shared" si="16"/>
        <v>3940.5398163474183</v>
      </c>
      <c r="W44" s="7">
        <f t="shared" si="16"/>
        <v>2235.8100850001997</v>
      </c>
      <c r="X44" s="7">
        <f t="shared" si="17"/>
        <v>10176.051518793658</v>
      </c>
      <c r="Y44" s="7">
        <f t="shared" si="17"/>
        <v>9084.9667624020713</v>
      </c>
      <c r="Z44" s="7">
        <f t="shared" si="17"/>
        <v>7740.7438484218328</v>
      </c>
      <c r="AA44" s="7">
        <f t="shared" si="17"/>
        <v>5868.993171660125</v>
      </c>
      <c r="AB44" s="7">
        <f t="shared" si="17"/>
        <v>3587.3939195878761</v>
      </c>
      <c r="AC44" s="7">
        <f t="shared" si="8"/>
        <v>1396.6738220546747</v>
      </c>
      <c r="AD44" s="7">
        <f t="shared" si="8"/>
        <v>1245.1342725558434</v>
      </c>
      <c r="AE44" s="7">
        <f t="shared" si="8"/>
        <v>1058.4366456141436</v>
      </c>
      <c r="AF44" s="7">
        <f t="shared" si="8"/>
        <v>798.47127384168402</v>
      </c>
      <c r="AG44" s="7">
        <f t="shared" si="8"/>
        <v>447.89898659797927</v>
      </c>
      <c r="AH44" s="7">
        <f t="shared" si="9"/>
        <v>1176.025759396829</v>
      </c>
      <c r="AI44" s="7">
        <f t="shared" si="9"/>
        <v>997.49002872062158</v>
      </c>
      <c r="AJ44" s="7">
        <f t="shared" si="9"/>
        <v>792</v>
      </c>
      <c r="AK44" s="7">
        <f t="shared" si="9"/>
        <v>464.69795149803753</v>
      </c>
      <c r="AL44" s="7">
        <f t="shared" si="9"/>
        <v>216</v>
      </c>
      <c r="AM44" s="7">
        <f t="shared" si="10"/>
        <v>980.02146616402433</v>
      </c>
      <c r="AN44" s="7">
        <f t="shared" si="10"/>
        <v>831.24169060051804</v>
      </c>
      <c r="AO44" s="7">
        <f t="shared" si="10"/>
        <v>660</v>
      </c>
      <c r="AP44" s="7">
        <f t="shared" si="10"/>
        <v>387.24829291503124</v>
      </c>
      <c r="AQ44" s="7">
        <f t="shared" si="10"/>
        <v>180</v>
      </c>
      <c r="AR44" s="7">
        <f t="shared" si="11"/>
        <v>3240</v>
      </c>
      <c r="AS44" s="7">
        <f t="shared" si="11"/>
        <v>2760</v>
      </c>
      <c r="AT44" s="7">
        <f t="shared" si="11"/>
        <v>2320.4958989478887</v>
      </c>
      <c r="AU44" s="7">
        <f t="shared" si="11"/>
        <v>1800</v>
      </c>
      <c r="AV44" s="7">
        <f t="shared" si="11"/>
        <v>831.59594639191732</v>
      </c>
      <c r="AX44" s="7">
        <f t="shared" si="12"/>
        <v>24175.214640090675</v>
      </c>
      <c r="AY44" s="7">
        <f t="shared" si="12"/>
        <v>21234.222276907411</v>
      </c>
      <c r="AZ44" s="7">
        <f t="shared" si="12"/>
        <v>17789.283869195027</v>
      </c>
      <c r="BA44" s="7">
        <f t="shared" si="12"/>
        <v>13259.950506262297</v>
      </c>
      <c r="BB44" s="7">
        <f t="shared" si="12"/>
        <v>7498.6989375779722</v>
      </c>
    </row>
    <row r="45" spans="2:54" ht="11.25" x14ac:dyDescent="0.15">
      <c r="B45" s="24">
        <v>7</v>
      </c>
      <c r="C45" s="24">
        <f>求节点(节奏总纲!$AC$4:$AC$363,节奏总纲!AD$4:AD$363,$E15)</f>
        <v>12.630322703354553</v>
      </c>
      <c r="D45" s="24">
        <f>求节点(节奏总纲!$AC$4:$AC$363,节奏总纲!AE$4:AE$363,$E15)</f>
        <v>13.904044405949273</v>
      </c>
      <c r="E45" s="24">
        <f>求节点(节奏总纲!$AC$4:$AC$363,节奏总纲!AF$4:AF$363,$E15)</f>
        <v>15.687349380106413</v>
      </c>
      <c r="F45" s="24">
        <f>求节点(节奏总纲!$AC$4:$AC$363,节奏总纲!AG$4:AG$363,$E15)</f>
        <v>18.640234283305968</v>
      </c>
      <c r="G45" s="24">
        <f>求节点(节奏总纲!$AC$4:$AC$363,节奏总纲!AH$4:AH$363,$E15)</f>
        <v>24.934251587414813</v>
      </c>
      <c r="H45" s="24">
        <v>186</v>
      </c>
      <c r="I45" s="24">
        <v>1</v>
      </c>
      <c r="J45" s="7">
        <v>400</v>
      </c>
      <c r="N45" s="24" t="s">
        <v>272</v>
      </c>
      <c r="O45" s="7">
        <v>10</v>
      </c>
      <c r="R45" s="7">
        <v>38</v>
      </c>
      <c r="S45" s="7">
        <f t="shared" si="16"/>
        <v>7753.9759020981946</v>
      </c>
      <c r="T45" s="7">
        <f t="shared" si="16"/>
        <v>6791.836224196225</v>
      </c>
      <c r="U45" s="7">
        <f t="shared" si="16"/>
        <v>5626.3711599900334</v>
      </c>
      <c r="V45" s="7">
        <f t="shared" si="16"/>
        <v>4229.5184163982894</v>
      </c>
      <c r="W45" s="7">
        <f t="shared" si="16"/>
        <v>2401.0531444663447</v>
      </c>
      <c r="X45" s="7">
        <f t="shared" si="17"/>
        <v>10846.501104610034</v>
      </c>
      <c r="Y45" s="7">
        <f t="shared" si="17"/>
        <v>9668.3708867708883</v>
      </c>
      <c r="Z45" s="7">
        <f t="shared" si="17"/>
        <v>8241.2708081510609</v>
      </c>
      <c r="AA45" s="7">
        <f t="shared" si="17"/>
        <v>6295.3550405876404</v>
      </c>
      <c r="AB45" s="7">
        <f t="shared" si="17"/>
        <v>3791.8183230511486</v>
      </c>
      <c r="AC45" s="7">
        <f t="shared" si="8"/>
        <v>1489.7918200847271</v>
      </c>
      <c r="AD45" s="7">
        <f t="shared" si="8"/>
        <v>1326.1626231626233</v>
      </c>
      <c r="AE45" s="7">
        <f t="shared" si="8"/>
        <v>1127.9542789098696</v>
      </c>
      <c r="AF45" s="7">
        <f t="shared" si="8"/>
        <v>857.68820008161674</v>
      </c>
      <c r="AG45" s="7">
        <f t="shared" si="8"/>
        <v>481.96972050852474</v>
      </c>
      <c r="AH45" s="7">
        <f t="shared" si="9"/>
        <v>1511.2505523050174</v>
      </c>
      <c r="AI45" s="7">
        <f t="shared" si="9"/>
        <v>1008</v>
      </c>
      <c r="AJ45" s="7">
        <f t="shared" si="9"/>
        <v>792</v>
      </c>
      <c r="AK45" s="7">
        <f t="shared" si="9"/>
        <v>576</v>
      </c>
      <c r="AL45" s="7">
        <f t="shared" si="9"/>
        <v>216</v>
      </c>
      <c r="AM45" s="7">
        <f t="shared" si="10"/>
        <v>1259.3754602541812</v>
      </c>
      <c r="AN45" s="7">
        <f t="shared" si="10"/>
        <v>840</v>
      </c>
      <c r="AO45" s="7">
        <f t="shared" si="10"/>
        <v>660</v>
      </c>
      <c r="AP45" s="7">
        <f t="shared" si="10"/>
        <v>480</v>
      </c>
      <c r="AQ45" s="7">
        <f t="shared" si="10"/>
        <v>180</v>
      </c>
      <c r="AR45" s="7">
        <f t="shared" si="11"/>
        <v>3240</v>
      </c>
      <c r="AS45" s="7">
        <f t="shared" si="11"/>
        <v>3125.5805911805919</v>
      </c>
      <c r="AT45" s="7">
        <f t="shared" si="11"/>
        <v>2654.1805387673744</v>
      </c>
      <c r="AU45" s="7">
        <f t="shared" si="11"/>
        <v>1836.9033603917603</v>
      </c>
      <c r="AV45" s="7">
        <f t="shared" si="11"/>
        <v>967.87888203409887</v>
      </c>
      <c r="AX45" s="7">
        <f t="shared" si="12"/>
        <v>26100.894839352153</v>
      </c>
      <c r="AY45" s="7">
        <f t="shared" si="12"/>
        <v>22759.950325310328</v>
      </c>
      <c r="AZ45" s="7">
        <f t="shared" si="12"/>
        <v>19101.77678581834</v>
      </c>
      <c r="BA45" s="7">
        <f t="shared" si="12"/>
        <v>14275.465017459306</v>
      </c>
      <c r="BB45" s="7">
        <f t="shared" si="12"/>
        <v>8038.720070060117</v>
      </c>
    </row>
    <row r="46" spans="2:54" ht="11.25" x14ac:dyDescent="0.15">
      <c r="B46" s="24">
        <v>8</v>
      </c>
      <c r="C46" s="24">
        <f>求节点(节奏总纲!$AC$4:$AC$363,节奏总纲!AD$4:AD$363,$E16)</f>
        <v>14.968387328558597</v>
      </c>
      <c r="D46" s="24">
        <f>求节点(节奏总纲!$AC$4:$AC$363,节奏总纲!AE$4:AE$363,$E16)</f>
        <v>16.353464569380357</v>
      </c>
      <c r="E46" s="24">
        <f>求节点(节奏总纲!$AC$4:$AC$363,节奏总纲!AF$4:AF$363,$E16)</f>
        <v>18.287892959173078</v>
      </c>
      <c r="F46" s="24">
        <f>求节点(节奏总纲!$AC$4:$AC$363,节奏总纲!AG$4:AG$363,$E16)</f>
        <v>21.474014148283644</v>
      </c>
      <c r="G46" s="24">
        <f>求节点(节奏总纲!$AC$4:$AC$363,节奏总纲!AH$4:AH$363,$E16)</f>
        <v>28.171886827134678</v>
      </c>
      <c r="H46" s="24">
        <v>186</v>
      </c>
      <c r="I46" s="24">
        <v>1</v>
      </c>
      <c r="J46" s="7">
        <v>400</v>
      </c>
      <c r="L46" s="7" t="s">
        <v>267</v>
      </c>
      <c r="M46" s="7">
        <v>1</v>
      </c>
      <c r="N46" s="24"/>
      <c r="R46" s="7">
        <v>39</v>
      </c>
      <c r="S46" s="7">
        <f t="shared" si="16"/>
        <v>8341.2142827827793</v>
      </c>
      <c r="T46" s="7">
        <f t="shared" si="16"/>
        <v>7295.4025838933603</v>
      </c>
      <c r="U46" s="7">
        <f t="shared" si="16"/>
        <v>6050.101069586678</v>
      </c>
      <c r="V46" s="7">
        <f t="shared" si="16"/>
        <v>4538.4346199088741</v>
      </c>
      <c r="W46" s="7">
        <f t="shared" si="16"/>
        <v>2591.889642618336</v>
      </c>
      <c r="X46" s="7">
        <f t="shared" si="17"/>
        <v>11565.568509529934</v>
      </c>
      <c r="Y46" s="7">
        <f t="shared" si="17"/>
        <v>10284.982755787789</v>
      </c>
      <c r="Z46" s="7">
        <f t="shared" si="17"/>
        <v>8760.1237586775642</v>
      </c>
      <c r="AA46" s="7">
        <f t="shared" si="17"/>
        <v>6751.1330457671911</v>
      </c>
      <c r="AB46" s="7">
        <f t="shared" si="17"/>
        <v>4027.9047125175293</v>
      </c>
      <c r="AC46" s="7">
        <f t="shared" si="8"/>
        <v>1589.6622929902687</v>
      </c>
      <c r="AD46" s="7">
        <f t="shared" si="8"/>
        <v>1411.8031605260817</v>
      </c>
      <c r="AE46" s="7">
        <f t="shared" si="8"/>
        <v>1200.0171887052172</v>
      </c>
      <c r="AF46" s="7">
        <f t="shared" si="8"/>
        <v>920.99070080099864</v>
      </c>
      <c r="AG46" s="7">
        <f t="shared" si="8"/>
        <v>521.31745208625489</v>
      </c>
      <c r="AH46" s="7">
        <f t="shared" si="9"/>
        <v>1870.7842547649673</v>
      </c>
      <c r="AI46" s="7">
        <f t="shared" si="9"/>
        <v>1230.4913778938944</v>
      </c>
      <c r="AJ46" s="7">
        <f t="shared" si="9"/>
        <v>900.03712760326925</v>
      </c>
      <c r="AK46" s="7">
        <f t="shared" si="9"/>
        <v>576</v>
      </c>
      <c r="AL46" s="7">
        <f t="shared" si="9"/>
        <v>216</v>
      </c>
      <c r="AM46" s="7">
        <f t="shared" si="10"/>
        <v>1558.9868789708062</v>
      </c>
      <c r="AN46" s="7">
        <f t="shared" si="10"/>
        <v>1025.4094815782453</v>
      </c>
      <c r="AO46" s="7">
        <f t="shared" si="10"/>
        <v>750.03093966939105</v>
      </c>
      <c r="AP46" s="7">
        <f t="shared" si="10"/>
        <v>480</v>
      </c>
      <c r="AQ46" s="7">
        <f t="shared" si="10"/>
        <v>180</v>
      </c>
      <c r="AR46" s="7">
        <f t="shared" si="11"/>
        <v>3240</v>
      </c>
      <c r="AS46" s="7">
        <f t="shared" si="11"/>
        <v>3240</v>
      </c>
      <c r="AT46" s="7">
        <f t="shared" si="11"/>
        <v>2760</v>
      </c>
      <c r="AU46" s="7">
        <f t="shared" si="11"/>
        <v>2140.7553638447935</v>
      </c>
      <c r="AV46" s="7">
        <f t="shared" si="11"/>
        <v>1125.2698083450193</v>
      </c>
      <c r="AX46" s="7">
        <f t="shared" si="12"/>
        <v>28166.216219038753</v>
      </c>
      <c r="AY46" s="7">
        <f t="shared" si="12"/>
        <v>24488.089359679368</v>
      </c>
      <c r="AZ46" s="7">
        <f t="shared" si="12"/>
        <v>20420.310084242119</v>
      </c>
      <c r="BA46" s="7">
        <f t="shared" si="12"/>
        <v>15407.313730321857</v>
      </c>
      <c r="BB46" s="7">
        <f t="shared" si="12"/>
        <v>8662.3816155671393</v>
      </c>
    </row>
    <row r="47" spans="2:54" ht="11.25" x14ac:dyDescent="0.15">
      <c r="B47" s="24">
        <v>9</v>
      </c>
      <c r="C47" s="24">
        <f>求节点(节奏总纲!$AC$4:$AC$363,节奏总纲!AD$4:AD$363,$E17)</f>
        <v>17.091613094107082</v>
      </c>
      <c r="D47" s="24">
        <f>求节点(节奏总纲!$AC$4:$AC$363,节奏总纲!AE$4:AE$363,$E17)</f>
        <v>18.553551402176694</v>
      </c>
      <c r="E47" s="24">
        <f>求节点(节奏总纲!$AC$4:$AC$363,节奏总纲!AF$4:AF$363,$E17)</f>
        <v>20.604552464045753</v>
      </c>
      <c r="F47" s="24">
        <f>求节点(节奏总纲!$AC$4:$AC$363,节奏总纲!AG$4:AG$363,$E17)</f>
        <v>23.973060271456504</v>
      </c>
      <c r="G47" s="24">
        <f>求节点(节奏总纲!$AC$4:$AC$363,节奏总纲!AH$4:AH$363,$E17)</f>
        <v>30.925581611572643</v>
      </c>
      <c r="H47" s="24">
        <v>288</v>
      </c>
      <c r="I47" s="24">
        <v>2</v>
      </c>
      <c r="J47" s="7">
        <v>600</v>
      </c>
      <c r="N47" s="24" t="s">
        <v>274</v>
      </c>
      <c r="O47" s="7">
        <v>20</v>
      </c>
      <c r="R47" s="7">
        <v>40</v>
      </c>
      <c r="S47" s="7">
        <f t="shared" si="16"/>
        <v>8696</v>
      </c>
      <c r="T47" s="7">
        <f t="shared" si="16"/>
        <v>7835.8086009574954</v>
      </c>
      <c r="U47" s="7">
        <f t="shared" si="16"/>
        <v>6498.467766438298</v>
      </c>
      <c r="V47" s="7">
        <f t="shared" si="16"/>
        <v>4860.838679785993</v>
      </c>
      <c r="W47" s="7">
        <f t="shared" si="16"/>
        <v>2790.6185708519147</v>
      </c>
      <c r="X47" s="7">
        <f t="shared" si="17"/>
        <v>12000</v>
      </c>
      <c r="Y47" s="7">
        <f t="shared" si="17"/>
        <v>10946.704409335709</v>
      </c>
      <c r="Z47" s="7">
        <f t="shared" si="17"/>
        <v>9309.1442038019977</v>
      </c>
      <c r="AA47" s="7">
        <f t="shared" si="17"/>
        <v>7226.811166897367</v>
      </c>
      <c r="AB47" s="7">
        <f t="shared" si="17"/>
        <v>4273.7549330126785</v>
      </c>
      <c r="AC47" s="7">
        <f t="shared" si="8"/>
        <v>1650</v>
      </c>
      <c r="AD47" s="7">
        <f t="shared" si="8"/>
        <v>1503.7089457410707</v>
      </c>
      <c r="AE47" s="7">
        <f t="shared" si="8"/>
        <v>1276.270028305833</v>
      </c>
      <c r="AF47" s="7">
        <f t="shared" si="8"/>
        <v>987.05710651352331</v>
      </c>
      <c r="AG47" s="7">
        <f t="shared" si="8"/>
        <v>562.29248883544631</v>
      </c>
      <c r="AH47" s="7">
        <f t="shared" si="9"/>
        <v>2088</v>
      </c>
      <c r="AI47" s="7">
        <f t="shared" si="9"/>
        <v>1561.3522046678545</v>
      </c>
      <c r="AJ47" s="7">
        <f t="shared" si="9"/>
        <v>1008</v>
      </c>
      <c r="AK47" s="7">
        <f t="shared" si="9"/>
        <v>656.04335006921019</v>
      </c>
      <c r="AL47" s="7">
        <f t="shared" si="9"/>
        <v>216</v>
      </c>
      <c r="AM47" s="7">
        <f t="shared" si="10"/>
        <v>1740</v>
      </c>
      <c r="AN47" s="7">
        <f t="shared" si="10"/>
        <v>1301.1268372232121</v>
      </c>
      <c r="AO47" s="7">
        <f t="shared" si="10"/>
        <v>840</v>
      </c>
      <c r="AP47" s="7">
        <f t="shared" si="10"/>
        <v>546.70279172434186</v>
      </c>
      <c r="AQ47" s="7">
        <f t="shared" si="10"/>
        <v>180</v>
      </c>
      <c r="AR47" s="7">
        <f t="shared" si="11"/>
        <v>3240</v>
      </c>
      <c r="AS47" s="7">
        <f t="shared" si="11"/>
        <v>3240</v>
      </c>
      <c r="AT47" s="7">
        <f t="shared" si="11"/>
        <v>2886.0961358679988</v>
      </c>
      <c r="AU47" s="7">
        <f t="shared" si="11"/>
        <v>2280</v>
      </c>
      <c r="AV47" s="7">
        <f t="shared" si="11"/>
        <v>1289.1699553417855</v>
      </c>
      <c r="AX47" s="7">
        <f t="shared" si="12"/>
        <v>29414</v>
      </c>
      <c r="AY47" s="7">
        <f t="shared" si="12"/>
        <v>26388.700997925342</v>
      </c>
      <c r="AZ47" s="7">
        <f t="shared" si="12"/>
        <v>21817.97813441413</v>
      </c>
      <c r="BA47" s="7">
        <f t="shared" si="12"/>
        <v>16557.453094990437</v>
      </c>
      <c r="BB47" s="7">
        <f t="shared" si="12"/>
        <v>9311.8359480418258</v>
      </c>
    </row>
    <row r="48" spans="2:54" ht="11.25" x14ac:dyDescent="0.15">
      <c r="B48" s="24">
        <v>10</v>
      </c>
      <c r="C48" s="24">
        <f>求节点(节奏总纲!$AC$4:$AC$363,节奏总纲!AD$4:AD$363,$E18)</f>
        <v>19.169032312602024</v>
      </c>
      <c r="D48" s="24">
        <f>求节点(节奏总纲!$AC$4:$AC$363,节奏总纲!AE$4:AE$363,$E18)</f>
        <v>20.689475188026158</v>
      </c>
      <c r="E48" s="24">
        <f>求节点(节奏总纲!$AC$4:$AC$363,节奏总纲!AF$4:AF$363,$E18)</f>
        <v>22.840311901916877</v>
      </c>
      <c r="F48" s="24">
        <f>求节点(节奏总纲!$AC$4:$AC$363,节奏总纲!AG$4:AG$363,$E18)</f>
        <v>26.367024727800217</v>
      </c>
      <c r="G48" s="24">
        <f>求节点(节奏总纲!$AC$4:$AC$363,节奏总纲!AH$4:AH$363,$E18)</f>
        <v>33.491550894144339</v>
      </c>
      <c r="H48" s="24">
        <v>288</v>
      </c>
      <c r="I48" s="24">
        <v>2</v>
      </c>
      <c r="J48" s="7">
        <v>600</v>
      </c>
      <c r="N48" s="24" t="s">
        <v>275</v>
      </c>
      <c r="O48" s="7">
        <v>20</v>
      </c>
      <c r="R48" s="7">
        <v>41</v>
      </c>
      <c r="S48" s="7">
        <f t="shared" si="16"/>
        <v>8696</v>
      </c>
      <c r="T48" s="7">
        <f t="shared" si="16"/>
        <v>8428.0379804917684</v>
      </c>
      <c r="U48" s="7">
        <f t="shared" si="16"/>
        <v>6990.0181630191437</v>
      </c>
      <c r="V48" s="7">
        <f t="shared" si="16"/>
        <v>5201.4288999039727</v>
      </c>
      <c r="W48" s="7">
        <f t="shared" si="16"/>
        <v>2991.690492088353</v>
      </c>
      <c r="X48" s="7">
        <f t="shared" si="17"/>
        <v>12000</v>
      </c>
      <c r="Y48" s="7">
        <f t="shared" si="17"/>
        <v>11671.883241418493</v>
      </c>
      <c r="Z48" s="7">
        <f t="shared" si="17"/>
        <v>9911.0426485948701</v>
      </c>
      <c r="AA48" s="7">
        <f t="shared" si="17"/>
        <v>7720.9333468211917</v>
      </c>
      <c r="AB48" s="7">
        <f t="shared" si="17"/>
        <v>4522.5037015526023</v>
      </c>
      <c r="AC48" s="7">
        <f t="shared" si="8"/>
        <v>1650</v>
      </c>
      <c r="AD48" s="7">
        <f t="shared" si="8"/>
        <v>1604.4282279747906</v>
      </c>
      <c r="AE48" s="7">
        <f t="shared" si="8"/>
        <v>1359.8670345270652</v>
      </c>
      <c r="AF48" s="7">
        <f t="shared" si="8"/>
        <v>1055.6851870584987</v>
      </c>
      <c r="AG48" s="7">
        <f t="shared" si="8"/>
        <v>603.75061692543363</v>
      </c>
      <c r="AH48" s="7">
        <f t="shared" si="9"/>
        <v>2088</v>
      </c>
      <c r="AI48" s="7">
        <f t="shared" si="9"/>
        <v>1923.9416207092461</v>
      </c>
      <c r="AJ48" s="7">
        <f t="shared" si="9"/>
        <v>1043.5213242974351</v>
      </c>
      <c r="AK48" s="7">
        <f t="shared" si="9"/>
        <v>792</v>
      </c>
      <c r="AL48" s="7">
        <f t="shared" si="9"/>
        <v>276.75111046578053</v>
      </c>
      <c r="AM48" s="7">
        <f t="shared" si="10"/>
        <v>1740</v>
      </c>
      <c r="AN48" s="7">
        <f t="shared" si="10"/>
        <v>1603.2846839243718</v>
      </c>
      <c r="AO48" s="7">
        <f t="shared" si="10"/>
        <v>869.60110358119584</v>
      </c>
      <c r="AP48" s="7">
        <f t="shared" si="10"/>
        <v>660</v>
      </c>
      <c r="AQ48" s="7">
        <f t="shared" si="10"/>
        <v>230.62592538815045</v>
      </c>
      <c r="AR48" s="7">
        <f t="shared" si="11"/>
        <v>3240</v>
      </c>
      <c r="AS48" s="7">
        <f t="shared" si="11"/>
        <v>3240</v>
      </c>
      <c r="AT48" s="7">
        <f t="shared" si="11"/>
        <v>3240</v>
      </c>
      <c r="AU48" s="7">
        <f t="shared" si="11"/>
        <v>2307.2888978807941</v>
      </c>
      <c r="AV48" s="7">
        <f t="shared" si="11"/>
        <v>1320</v>
      </c>
      <c r="AX48" s="7">
        <f t="shared" si="12"/>
        <v>29414</v>
      </c>
      <c r="AY48" s="7">
        <f t="shared" si="12"/>
        <v>28471.575754518672</v>
      </c>
      <c r="AZ48" s="7">
        <f t="shared" si="12"/>
        <v>23414.050274019712</v>
      </c>
      <c r="BA48" s="7">
        <f t="shared" si="12"/>
        <v>17737.336331664457</v>
      </c>
      <c r="BB48" s="7">
        <f t="shared" si="12"/>
        <v>9945.3218464203201</v>
      </c>
    </row>
    <row r="49" spans="2:54" ht="11.25" x14ac:dyDescent="0.15">
      <c r="B49" s="24">
        <v>11</v>
      </c>
      <c r="C49" s="24">
        <f>求节点(节奏总纲!$AC$4:$AC$363,节奏总纲!AD$4:AD$363,$E19)</f>
        <v>21.124685311484626</v>
      </c>
      <c r="D49" s="24">
        <f>求节点(节奏总纲!$AC$4:$AC$363,节奏总纲!AE$4:AE$363,$E19)</f>
        <v>22.696437168721534</v>
      </c>
      <c r="E49" s="24">
        <f>求节点(节奏总纲!$AC$4:$AC$363,节奏总纲!AF$4:AF$363,$E19)</f>
        <v>24.932001203582292</v>
      </c>
      <c r="F49" s="24">
        <f>求节点(节奏总纲!$AC$4:$AC$363,节奏总纲!AG$4:AG$363,$E19)</f>
        <v>28.551936978201503</v>
      </c>
      <c r="G49" s="24">
        <f>求节点(节奏总纲!$AC$4:$AC$363,节奏总纲!AH$4:AH$363,$E19)</f>
        <v>35.88763809146333</v>
      </c>
      <c r="H49" s="24">
        <v>288</v>
      </c>
      <c r="I49" s="24">
        <v>2</v>
      </c>
      <c r="J49" s="7">
        <v>600</v>
      </c>
      <c r="L49" s="7" t="s">
        <v>267</v>
      </c>
      <c r="M49" s="7">
        <v>1</v>
      </c>
      <c r="N49" s="24"/>
      <c r="R49" s="7">
        <v>42</v>
      </c>
      <c r="S49" s="7">
        <f t="shared" si="16"/>
        <v>8696</v>
      </c>
      <c r="T49" s="7">
        <f t="shared" si="16"/>
        <v>8696</v>
      </c>
      <c r="U49" s="7">
        <f t="shared" si="16"/>
        <v>7524.3350392921657</v>
      </c>
      <c r="V49" s="7">
        <f t="shared" si="16"/>
        <v>5620.1165709969891</v>
      </c>
      <c r="W49" s="7">
        <f t="shared" si="16"/>
        <v>3193.3052443412453</v>
      </c>
      <c r="X49" s="7">
        <f t="shared" si="17"/>
        <v>12000</v>
      </c>
      <c r="Y49" s="7">
        <f t="shared" si="17"/>
        <v>12000</v>
      </c>
      <c r="Z49" s="7">
        <f t="shared" si="17"/>
        <v>10565.308211378162</v>
      </c>
      <c r="AA49" s="7">
        <f t="shared" si="17"/>
        <v>8233.6121277514158</v>
      </c>
      <c r="AB49" s="7">
        <f t="shared" si="17"/>
        <v>4771.9240136180351</v>
      </c>
      <c r="AC49" s="7">
        <f t="shared" si="8"/>
        <v>1650</v>
      </c>
      <c r="AD49" s="7">
        <f t="shared" si="8"/>
        <v>1650</v>
      </c>
      <c r="AE49" s="7">
        <f t="shared" si="8"/>
        <v>1450.7372515803004</v>
      </c>
      <c r="AF49" s="7">
        <f t="shared" si="8"/>
        <v>1126.8905732988076</v>
      </c>
      <c r="AG49" s="7">
        <f t="shared" si="8"/>
        <v>645.3206689363393</v>
      </c>
      <c r="AH49" s="7">
        <f t="shared" si="9"/>
        <v>2088</v>
      </c>
      <c r="AI49" s="7">
        <f t="shared" si="9"/>
        <v>2088</v>
      </c>
      <c r="AJ49" s="7">
        <f t="shared" si="9"/>
        <v>1370.6541056890812</v>
      </c>
      <c r="AK49" s="7">
        <f t="shared" si="9"/>
        <v>792</v>
      </c>
      <c r="AL49" s="7">
        <f t="shared" si="9"/>
        <v>351.57720408541064</v>
      </c>
      <c r="AM49" s="7">
        <f t="shared" si="10"/>
        <v>1740</v>
      </c>
      <c r="AN49" s="7">
        <f t="shared" si="10"/>
        <v>1740</v>
      </c>
      <c r="AO49" s="7">
        <f t="shared" si="10"/>
        <v>1142.2117547409011</v>
      </c>
      <c r="AP49" s="7">
        <f t="shared" si="10"/>
        <v>660</v>
      </c>
      <c r="AQ49" s="7">
        <f t="shared" si="10"/>
        <v>292.9810034045089</v>
      </c>
      <c r="AR49" s="7">
        <f t="shared" si="11"/>
        <v>3240</v>
      </c>
      <c r="AS49" s="7">
        <f t="shared" si="11"/>
        <v>3240</v>
      </c>
      <c r="AT49" s="7">
        <f t="shared" si="11"/>
        <v>3240</v>
      </c>
      <c r="AU49" s="7">
        <f t="shared" si="11"/>
        <v>2649.0747518342769</v>
      </c>
      <c r="AV49" s="7">
        <f t="shared" si="11"/>
        <v>1320</v>
      </c>
      <c r="AX49" s="7">
        <f t="shared" si="12"/>
        <v>29414</v>
      </c>
      <c r="AY49" s="7">
        <f t="shared" si="12"/>
        <v>29414</v>
      </c>
      <c r="AZ49" s="7">
        <f t="shared" si="12"/>
        <v>25293.246362680609</v>
      </c>
      <c r="BA49" s="7">
        <f t="shared" si="12"/>
        <v>19081.694023881486</v>
      </c>
      <c r="BB49" s="7">
        <f t="shared" si="12"/>
        <v>10575.108134385539</v>
      </c>
    </row>
    <row r="50" spans="2:54" ht="11.25" x14ac:dyDescent="0.15">
      <c r="B50" s="24">
        <v>12</v>
      </c>
      <c r="C50" s="24">
        <f>求节点(节奏总纲!$AC$4:$AC$363,节奏总纲!AD$4:AD$363,$E20)</f>
        <v>23.052717274029696</v>
      </c>
      <c r="D50" s="24">
        <f>求节点(节奏总纲!$AC$4:$AC$363,节奏总纲!AE$4:AE$363,$E20)</f>
        <v>24.672309968188259</v>
      </c>
      <c r="E50" s="24">
        <f>求节点(节奏总纲!$AC$4:$AC$363,节奏总纲!AF$4:AF$363,$E20)</f>
        <v>26.984662106182807</v>
      </c>
      <c r="F50" s="24">
        <f>求节点(节奏总纲!$AC$4:$AC$363,节奏总纲!AG$4:AG$363,$E20)</f>
        <v>30.655925208825156</v>
      </c>
      <c r="G50" s="24">
        <f>求节点(节奏总纲!$AC$4:$AC$363,节奏总纲!AH$4:AH$363,$E20)</f>
        <v>38.235694350246732</v>
      </c>
      <c r="H50" s="24">
        <v>388</v>
      </c>
      <c r="I50" s="24">
        <v>2</v>
      </c>
      <c r="J50" s="7">
        <v>800</v>
      </c>
      <c r="N50" s="24" t="s">
        <v>263</v>
      </c>
      <c r="O50" s="7">
        <v>40</v>
      </c>
      <c r="R50" s="7">
        <v>43</v>
      </c>
      <c r="S50" s="7">
        <f t="shared" si="16"/>
        <v>8696</v>
      </c>
      <c r="T50" s="7">
        <f t="shared" si="16"/>
        <v>8696</v>
      </c>
      <c r="U50" s="7">
        <f t="shared" si="16"/>
        <v>8091.9324315695012</v>
      </c>
      <c r="V50" s="7">
        <f t="shared" si="16"/>
        <v>6045.7299917098444</v>
      </c>
      <c r="W50" s="7">
        <f t="shared" si="16"/>
        <v>3447.7291079666593</v>
      </c>
      <c r="X50" s="7">
        <f t="shared" si="17"/>
        <v>12000</v>
      </c>
      <c r="Y50" s="7">
        <f t="shared" si="17"/>
        <v>12000</v>
      </c>
      <c r="Z50" s="7">
        <f t="shared" si="17"/>
        <v>11260.325426411635</v>
      </c>
      <c r="AA50" s="7">
        <f t="shared" si="17"/>
        <v>8754.7714184202177</v>
      </c>
      <c r="AB50" s="7">
        <f t="shared" si="17"/>
        <v>5141.8954051967103</v>
      </c>
      <c r="AC50" s="7">
        <f t="shared" si="8"/>
        <v>1650</v>
      </c>
      <c r="AD50" s="7">
        <f t="shared" si="8"/>
        <v>1650</v>
      </c>
      <c r="AE50" s="7">
        <f t="shared" si="8"/>
        <v>1547.2674203349493</v>
      </c>
      <c r="AF50" s="7">
        <f t="shared" si="8"/>
        <v>1199.2738081139191</v>
      </c>
      <c r="AG50" s="7">
        <f t="shared" si="8"/>
        <v>697.48547294398747</v>
      </c>
      <c r="AH50" s="7">
        <f t="shared" si="9"/>
        <v>2088</v>
      </c>
      <c r="AI50" s="7">
        <f t="shared" si="9"/>
        <v>2088</v>
      </c>
      <c r="AJ50" s="7">
        <f t="shared" si="9"/>
        <v>1718.1627132058175</v>
      </c>
      <c r="AK50" s="7">
        <f t="shared" si="9"/>
        <v>898.43142552606537</v>
      </c>
      <c r="AL50" s="7">
        <f t="shared" si="9"/>
        <v>360</v>
      </c>
      <c r="AM50" s="7">
        <f t="shared" si="10"/>
        <v>1740</v>
      </c>
      <c r="AN50" s="7">
        <f t="shared" si="10"/>
        <v>1740</v>
      </c>
      <c r="AO50" s="7">
        <f t="shared" si="10"/>
        <v>1431.8022610048479</v>
      </c>
      <c r="AP50" s="7">
        <f t="shared" si="10"/>
        <v>748.69285460505455</v>
      </c>
      <c r="AQ50" s="7">
        <f t="shared" si="10"/>
        <v>300</v>
      </c>
      <c r="AR50" s="7">
        <f t="shared" si="11"/>
        <v>3240</v>
      </c>
      <c r="AS50" s="7">
        <f t="shared" si="11"/>
        <v>3240</v>
      </c>
      <c r="AT50" s="7">
        <f t="shared" si="11"/>
        <v>3240</v>
      </c>
      <c r="AU50" s="7">
        <f t="shared" si="11"/>
        <v>2760</v>
      </c>
      <c r="AV50" s="7">
        <f t="shared" si="11"/>
        <v>1547.9302701311401</v>
      </c>
      <c r="AX50" s="7">
        <f t="shared" si="12"/>
        <v>29414</v>
      </c>
      <c r="AY50" s="7">
        <f t="shared" si="12"/>
        <v>29414</v>
      </c>
      <c r="AZ50" s="7">
        <f t="shared" si="12"/>
        <v>27289.49025252675</v>
      </c>
      <c r="BA50" s="7">
        <f t="shared" si="12"/>
        <v>20406.899498375104</v>
      </c>
      <c r="BB50" s="7">
        <f t="shared" si="12"/>
        <v>11495.040256238497</v>
      </c>
    </row>
    <row r="51" spans="2:54" ht="11.25" x14ac:dyDescent="0.15">
      <c r="B51" s="24">
        <v>13</v>
      </c>
      <c r="C51" s="24">
        <f>求节点(节奏总纲!$AC$4:$AC$363,节奏总纲!AD$4:AD$363,$E21)</f>
        <v>24.792451579502782</v>
      </c>
      <c r="D51" s="24">
        <f>求节点(节奏总纲!$AC$4:$AC$363,节奏总纲!AE$4:AE$363,$E21)</f>
        <v>26.44993357611116</v>
      </c>
      <c r="E51" s="24">
        <f>求节点(节奏总纲!$AC$4:$AC$363,节奏总纲!AF$4:AF$363,$E21)</f>
        <v>28.797693551054419</v>
      </c>
      <c r="F51" s="24">
        <f>求节点(节奏总纲!$AC$4:$AC$363,节奏总纲!AG$4:AG$363,$E21)</f>
        <v>32.535790124641366</v>
      </c>
      <c r="G51" s="24">
        <f>求节点(节奏总纲!$AC$4:$AC$363,节奏总纲!AH$4:AH$363,$E21)</f>
        <v>40.188102605294326</v>
      </c>
      <c r="H51" s="24">
        <v>388</v>
      </c>
      <c r="I51" s="24">
        <v>2</v>
      </c>
      <c r="J51" s="7">
        <v>800</v>
      </c>
      <c r="N51" s="24" t="s">
        <v>273</v>
      </c>
      <c r="O51" s="7">
        <v>40</v>
      </c>
      <c r="R51" s="7">
        <v>44</v>
      </c>
      <c r="S51" s="7">
        <f t="shared" si="16"/>
        <v>8696</v>
      </c>
      <c r="T51" s="7">
        <f t="shared" si="16"/>
        <v>8696</v>
      </c>
      <c r="U51" s="7">
        <f t="shared" si="16"/>
        <v>8689.1520885171558</v>
      </c>
      <c r="V51" s="7">
        <f t="shared" si="16"/>
        <v>6486.1804321605805</v>
      </c>
      <c r="W51" s="7">
        <f t="shared" si="16"/>
        <v>3709.0984053131847</v>
      </c>
      <c r="X51" s="7">
        <f t="shared" si="17"/>
        <v>12000</v>
      </c>
      <c r="Y51" s="7">
        <f t="shared" si="17"/>
        <v>12000</v>
      </c>
      <c r="Z51" s="7">
        <f t="shared" si="17"/>
        <v>11991.614802265905</v>
      </c>
      <c r="AA51" s="7">
        <f t="shared" si="17"/>
        <v>9294.098488359894</v>
      </c>
      <c r="AB51" s="7">
        <f t="shared" si="17"/>
        <v>5527.5222373473216</v>
      </c>
      <c r="AC51" s="7">
        <f t="shared" si="8"/>
        <v>1650</v>
      </c>
      <c r="AD51" s="7">
        <f t="shared" si="8"/>
        <v>1650</v>
      </c>
      <c r="AE51" s="7">
        <f t="shared" si="8"/>
        <v>1648.835389203598</v>
      </c>
      <c r="AF51" s="7">
        <f t="shared" si="8"/>
        <v>1274.1803456055409</v>
      </c>
      <c r="AG51" s="7">
        <f t="shared" si="8"/>
        <v>751.04475518712798</v>
      </c>
      <c r="AH51" s="7">
        <f t="shared" si="9"/>
        <v>2088</v>
      </c>
      <c r="AI51" s="7">
        <f t="shared" si="9"/>
        <v>2088</v>
      </c>
      <c r="AJ51" s="7">
        <f t="shared" si="9"/>
        <v>2083.8074011329522</v>
      </c>
      <c r="AK51" s="7">
        <f t="shared" si="9"/>
        <v>1008</v>
      </c>
      <c r="AL51" s="7">
        <f t="shared" si="9"/>
        <v>362.25667120419649</v>
      </c>
      <c r="AM51" s="7">
        <f t="shared" si="10"/>
        <v>1740</v>
      </c>
      <c r="AN51" s="7">
        <f t="shared" si="10"/>
        <v>1740</v>
      </c>
      <c r="AO51" s="7">
        <f t="shared" si="10"/>
        <v>1736.5061676107935</v>
      </c>
      <c r="AP51" s="7">
        <f t="shared" si="10"/>
        <v>840</v>
      </c>
      <c r="AQ51" s="7">
        <f t="shared" si="10"/>
        <v>301.8805593368304</v>
      </c>
      <c r="AR51" s="7">
        <f t="shared" si="11"/>
        <v>3240</v>
      </c>
      <c r="AS51" s="7">
        <f t="shared" si="11"/>
        <v>3240</v>
      </c>
      <c r="AT51" s="7">
        <f t="shared" si="11"/>
        <v>3240</v>
      </c>
      <c r="AU51" s="7">
        <f t="shared" si="11"/>
        <v>2876.0656589065961</v>
      </c>
      <c r="AV51" s="7">
        <f t="shared" si="11"/>
        <v>1800</v>
      </c>
      <c r="AX51" s="7">
        <f t="shared" si="12"/>
        <v>29414</v>
      </c>
      <c r="AY51" s="7">
        <f t="shared" si="12"/>
        <v>29414</v>
      </c>
      <c r="AZ51" s="7">
        <f t="shared" si="12"/>
        <v>29389.915848730405</v>
      </c>
      <c r="BA51" s="7">
        <f t="shared" si="12"/>
        <v>21778.524925032612</v>
      </c>
      <c r="BB51" s="7">
        <f t="shared" si="12"/>
        <v>12451.802628388661</v>
      </c>
    </row>
    <row r="52" spans="2:54" ht="11.25" x14ac:dyDescent="0.15">
      <c r="B52" s="24">
        <v>14</v>
      </c>
      <c r="C52" s="24">
        <f>求节点(节奏总纲!$AC$4:$AC$363,节奏总纲!AD$4:AD$363,$E22)</f>
        <v>26.512976396538622</v>
      </c>
      <c r="D52" s="24">
        <f>求节点(节奏总纲!$AC$4:$AC$363,节奏总纲!AE$4:AE$363,$E22)</f>
        <v>28.202222270570946</v>
      </c>
      <c r="E52" s="24">
        <f>求节点(节奏总纲!$AC$4:$AC$363,节奏总纲!AF$4:AF$363,$E22)</f>
        <v>30.585296162509849</v>
      </c>
      <c r="F52" s="24">
        <f>求节点(节奏总纲!$AC$4:$AC$363,节奏总纲!AG$4:AG$363,$E22)</f>
        <v>34.390607570602178</v>
      </c>
      <c r="G52" s="24">
        <f>求节点(节奏总纲!$AC$4:$AC$363,节奏总纲!AH$4:AH$363,$E22)</f>
        <v>42.112564955714589</v>
      </c>
      <c r="H52" s="24">
        <v>388</v>
      </c>
      <c r="I52" s="24">
        <v>2</v>
      </c>
      <c r="J52" s="7">
        <v>800</v>
      </c>
      <c r="L52" s="7" t="s">
        <v>267</v>
      </c>
      <c r="M52" s="7">
        <v>2</v>
      </c>
      <c r="N52" s="24"/>
      <c r="R52" s="7">
        <v>45</v>
      </c>
      <c r="S52" s="7">
        <f t="shared" si="16"/>
        <v>8696</v>
      </c>
      <c r="T52" s="7">
        <f t="shared" si="16"/>
        <v>8696</v>
      </c>
      <c r="U52" s="7">
        <f t="shared" si="16"/>
        <v>8696</v>
      </c>
      <c r="V52" s="7">
        <f t="shared" si="16"/>
        <v>6954.5591335054423</v>
      </c>
      <c r="W52" s="7">
        <f t="shared" si="16"/>
        <v>3983.5133385574559</v>
      </c>
      <c r="X52" s="7">
        <f t="shared" si="17"/>
        <v>12000</v>
      </c>
      <c r="Y52" s="7">
        <f t="shared" si="17"/>
        <v>12000</v>
      </c>
      <c r="Z52" s="7">
        <f t="shared" si="17"/>
        <v>12000</v>
      </c>
      <c r="AA52" s="7">
        <f t="shared" si="17"/>
        <v>9867.6234287821753</v>
      </c>
      <c r="AB52" s="7">
        <f t="shared" si="17"/>
        <v>5932.3967290191968</v>
      </c>
      <c r="AC52" s="7">
        <f t="shared" si="8"/>
        <v>1650</v>
      </c>
      <c r="AD52" s="7">
        <f t="shared" si="8"/>
        <v>1650</v>
      </c>
      <c r="AE52" s="7">
        <f t="shared" si="8"/>
        <v>1650</v>
      </c>
      <c r="AF52" s="7">
        <f t="shared" si="8"/>
        <v>1353.8365873308576</v>
      </c>
      <c r="AG52" s="7">
        <f t="shared" si="8"/>
        <v>807.27732347488848</v>
      </c>
      <c r="AH52" s="7">
        <f t="shared" si="9"/>
        <v>2088</v>
      </c>
      <c r="AI52" s="7">
        <f t="shared" si="9"/>
        <v>2088</v>
      </c>
      <c r="AJ52" s="7">
        <f t="shared" si="9"/>
        <v>2088</v>
      </c>
      <c r="AK52" s="7">
        <f t="shared" si="9"/>
        <v>1021.811714391087</v>
      </c>
      <c r="AL52" s="7">
        <f t="shared" si="9"/>
        <v>483.71901870575908</v>
      </c>
      <c r="AM52" s="7">
        <f t="shared" si="10"/>
        <v>1740</v>
      </c>
      <c r="AN52" s="7">
        <f t="shared" si="10"/>
        <v>1740</v>
      </c>
      <c r="AO52" s="7">
        <f t="shared" si="10"/>
        <v>1740</v>
      </c>
      <c r="AP52" s="7">
        <f t="shared" si="10"/>
        <v>851.50976199257252</v>
      </c>
      <c r="AQ52" s="7">
        <f t="shared" si="10"/>
        <v>403.09918225479925</v>
      </c>
      <c r="AR52" s="7">
        <f t="shared" si="11"/>
        <v>3240</v>
      </c>
      <c r="AS52" s="7">
        <f t="shared" si="11"/>
        <v>3240</v>
      </c>
      <c r="AT52" s="7">
        <f t="shared" si="11"/>
        <v>3240</v>
      </c>
      <c r="AU52" s="7">
        <f t="shared" si="11"/>
        <v>3240</v>
      </c>
      <c r="AV52" s="7">
        <f t="shared" si="11"/>
        <v>1800</v>
      </c>
      <c r="AX52" s="7">
        <f t="shared" si="12"/>
        <v>29414</v>
      </c>
      <c r="AY52" s="7">
        <f t="shared" si="12"/>
        <v>29414</v>
      </c>
      <c r="AZ52" s="7">
        <f t="shared" si="12"/>
        <v>29414</v>
      </c>
      <c r="BA52" s="7">
        <f t="shared" si="12"/>
        <v>23289.340626002133</v>
      </c>
      <c r="BB52" s="7">
        <f t="shared" si="12"/>
        <v>13410.005592012099</v>
      </c>
    </row>
    <row r="53" spans="2:54" ht="11.25" x14ac:dyDescent="0.15">
      <c r="B53" s="24">
        <v>15</v>
      </c>
      <c r="C53" s="24">
        <f>求节点(节奏总纲!$AC$4:$AC$363,节奏总纲!AD$4:AD$363,$E23)</f>
        <v>28.167650457699882</v>
      </c>
      <c r="D53" s="24">
        <f>求节点(节奏总纲!$AC$4:$AC$363,节奏总纲!AE$4:AE$363,$E23)</f>
        <v>29.878684481809621</v>
      </c>
      <c r="E53" s="24">
        <f>求节点(节奏总纲!$AC$4:$AC$363,节奏总纲!AF$4:AF$363,$E23)</f>
        <v>32.301682044538616</v>
      </c>
      <c r="F53" s="24">
        <f>求节点(节奏总纲!$AC$4:$AC$363,节奏总纲!AG$4:AG$363,$E23)</f>
        <v>36.173580339898621</v>
      </c>
      <c r="G53" s="24">
        <f>求节点(节奏总纲!$AC$4:$AC$363,节奏总纲!AH$4:AH$363,$E23)</f>
        <v>43.981420816815948</v>
      </c>
      <c r="H53" s="24">
        <v>488</v>
      </c>
      <c r="I53" s="24">
        <v>3</v>
      </c>
      <c r="J53" s="7">
        <v>1000</v>
      </c>
      <c r="N53" s="24" t="s">
        <v>272</v>
      </c>
      <c r="O53" s="7">
        <v>60</v>
      </c>
      <c r="R53" s="7">
        <v>46</v>
      </c>
      <c r="S53" s="7">
        <f t="shared" si="16"/>
        <v>8696</v>
      </c>
      <c r="T53" s="7">
        <f t="shared" si="16"/>
        <v>8696</v>
      </c>
      <c r="U53" s="7">
        <f t="shared" si="16"/>
        <v>8696</v>
      </c>
      <c r="V53" s="7">
        <f t="shared" si="16"/>
        <v>7458.2829876769547</v>
      </c>
      <c r="W53" s="7">
        <f t="shared" si="16"/>
        <v>4260.3546249578731</v>
      </c>
      <c r="X53" s="7">
        <f t="shared" si="17"/>
        <v>12000</v>
      </c>
      <c r="Y53" s="7">
        <f t="shared" si="17"/>
        <v>12000</v>
      </c>
      <c r="Z53" s="7">
        <f t="shared" si="17"/>
        <v>12000</v>
      </c>
      <c r="AA53" s="7">
        <f t="shared" si="17"/>
        <v>10484.428148175863</v>
      </c>
      <c r="AB53" s="7">
        <f t="shared" si="17"/>
        <v>6340.8510860034194</v>
      </c>
      <c r="AC53" s="7">
        <f t="shared" si="8"/>
        <v>1650</v>
      </c>
      <c r="AD53" s="7">
        <f t="shared" si="8"/>
        <v>1650</v>
      </c>
      <c r="AE53" s="7">
        <f t="shared" si="8"/>
        <v>1650</v>
      </c>
      <c r="AF53" s="7">
        <f t="shared" si="8"/>
        <v>1439.5039094688698</v>
      </c>
      <c r="AG53" s="7">
        <f t="shared" si="8"/>
        <v>864.00709527825279</v>
      </c>
      <c r="AH53" s="7">
        <f t="shared" si="9"/>
        <v>2088</v>
      </c>
      <c r="AI53" s="7">
        <f t="shared" si="9"/>
        <v>2088</v>
      </c>
      <c r="AJ53" s="7">
        <f t="shared" si="9"/>
        <v>2088</v>
      </c>
      <c r="AK53" s="7">
        <f t="shared" si="9"/>
        <v>1330.2140740879317</v>
      </c>
      <c r="AL53" s="7">
        <f t="shared" si="9"/>
        <v>576</v>
      </c>
      <c r="AM53" s="7">
        <f t="shared" si="10"/>
        <v>1740</v>
      </c>
      <c r="AN53" s="7">
        <f t="shared" si="10"/>
        <v>1740</v>
      </c>
      <c r="AO53" s="7">
        <f t="shared" si="10"/>
        <v>1740</v>
      </c>
      <c r="AP53" s="7">
        <f t="shared" si="10"/>
        <v>1108.5117284066098</v>
      </c>
      <c r="AQ53" s="7">
        <f t="shared" si="10"/>
        <v>480</v>
      </c>
      <c r="AR53" s="7">
        <f t="shared" si="11"/>
        <v>3240</v>
      </c>
      <c r="AS53" s="7">
        <f t="shared" si="11"/>
        <v>3240</v>
      </c>
      <c r="AT53" s="7">
        <f t="shared" si="11"/>
        <v>3240</v>
      </c>
      <c r="AU53" s="7">
        <f t="shared" si="11"/>
        <v>3240</v>
      </c>
      <c r="AV53" s="7">
        <f t="shared" si="11"/>
        <v>1867.2340573356128</v>
      </c>
      <c r="AX53" s="7">
        <f t="shared" si="12"/>
        <v>29414</v>
      </c>
      <c r="AY53" s="7">
        <f t="shared" si="12"/>
        <v>29414</v>
      </c>
      <c r="AZ53" s="7">
        <f t="shared" si="12"/>
        <v>29414</v>
      </c>
      <c r="BA53" s="7">
        <f t="shared" si="12"/>
        <v>25060.94084781623</v>
      </c>
      <c r="BB53" s="7">
        <f t="shared" si="12"/>
        <v>14388.446863575158</v>
      </c>
    </row>
    <row r="54" spans="2:54" ht="11.25" x14ac:dyDescent="0.15">
      <c r="B54" s="24">
        <v>16</v>
      </c>
      <c r="C54" s="24">
        <f>求节点(节奏总纲!$AC$4:$AC$363,节奏总纲!AD$4:AD$363,$E24)</f>
        <v>29.710681651215772</v>
      </c>
      <c r="D54" s="24">
        <f>求节点(节奏总纲!$AC$4:$AC$363,节奏总纲!AE$4:AE$363,$E24)</f>
        <v>31.428271851946743</v>
      </c>
      <c r="E54" s="24">
        <f>求节点(节奏总纲!$AC$4:$AC$363,节奏总纲!AF$4:AF$363,$E24)</f>
        <v>33.89365941851824</v>
      </c>
      <c r="F54" s="24">
        <f>求节点(节奏总纲!$AC$4:$AC$363,节奏总纲!AG$4:AG$363,$E24)</f>
        <v>37.878548240681702</v>
      </c>
      <c r="G54" s="24">
        <f>求节点(节奏总纲!$AC$4:$AC$363,节奏总纲!AH$4:AH$363,$E24)</f>
        <v>45.759749693567002</v>
      </c>
      <c r="H54" s="24">
        <v>488</v>
      </c>
      <c r="I54" s="24">
        <v>3</v>
      </c>
      <c r="J54" s="7">
        <v>1000</v>
      </c>
      <c r="L54" s="7" t="s">
        <v>267</v>
      </c>
      <c r="M54" s="7">
        <v>3</v>
      </c>
      <c r="N54" s="24"/>
      <c r="R54" s="7">
        <v>47</v>
      </c>
      <c r="S54" s="7">
        <f t="shared" si="16"/>
        <v>8696</v>
      </c>
      <c r="T54" s="7">
        <f t="shared" si="16"/>
        <v>8696</v>
      </c>
      <c r="U54" s="7">
        <f t="shared" si="16"/>
        <v>8696</v>
      </c>
      <c r="V54" s="7">
        <f t="shared" si="16"/>
        <v>7987.8839693970613</v>
      </c>
      <c r="W54" s="7">
        <f t="shared" si="16"/>
        <v>4544.8688300497861</v>
      </c>
      <c r="X54" s="7">
        <f t="shared" si="17"/>
        <v>12000</v>
      </c>
      <c r="Y54" s="7">
        <f t="shared" si="17"/>
        <v>12000</v>
      </c>
      <c r="Z54" s="7">
        <f t="shared" si="17"/>
        <v>12000</v>
      </c>
      <c r="AA54" s="7">
        <f t="shared" si="17"/>
        <v>11132.919146200484</v>
      </c>
      <c r="AB54" s="7">
        <f t="shared" si="17"/>
        <v>6760.6261426964065</v>
      </c>
      <c r="AC54" s="7">
        <f t="shared" si="8"/>
        <v>1650</v>
      </c>
      <c r="AD54" s="7">
        <f t="shared" si="8"/>
        <v>1650</v>
      </c>
      <c r="AE54" s="7">
        <f t="shared" si="8"/>
        <v>1650</v>
      </c>
      <c r="AF54" s="7">
        <f t="shared" si="8"/>
        <v>1529.5721036389559</v>
      </c>
      <c r="AG54" s="7">
        <f t="shared" si="8"/>
        <v>922.30918648561203</v>
      </c>
      <c r="AH54" s="7">
        <f t="shared" si="9"/>
        <v>2088</v>
      </c>
      <c r="AI54" s="7">
        <f t="shared" si="9"/>
        <v>2088</v>
      </c>
      <c r="AJ54" s="7">
        <f t="shared" si="9"/>
        <v>2088</v>
      </c>
      <c r="AK54" s="7">
        <f t="shared" si="9"/>
        <v>1654.4595731002414</v>
      </c>
      <c r="AL54" s="7">
        <f t="shared" si="9"/>
        <v>576</v>
      </c>
      <c r="AM54" s="7">
        <f t="shared" si="10"/>
        <v>1740</v>
      </c>
      <c r="AN54" s="7">
        <f t="shared" si="10"/>
        <v>1740</v>
      </c>
      <c r="AO54" s="7">
        <f t="shared" si="10"/>
        <v>1740</v>
      </c>
      <c r="AP54" s="7">
        <f t="shared" si="10"/>
        <v>1378.716310916868</v>
      </c>
      <c r="AQ54" s="7">
        <f t="shared" si="10"/>
        <v>480</v>
      </c>
      <c r="AR54" s="7">
        <f t="shared" si="11"/>
        <v>3240</v>
      </c>
      <c r="AS54" s="7">
        <f t="shared" si="11"/>
        <v>3240</v>
      </c>
      <c r="AT54" s="7">
        <f t="shared" si="11"/>
        <v>3240</v>
      </c>
      <c r="AU54" s="7">
        <f t="shared" si="11"/>
        <v>3240</v>
      </c>
      <c r="AV54" s="7">
        <f t="shared" si="11"/>
        <v>2147.0840951309374</v>
      </c>
      <c r="AX54" s="7">
        <f t="shared" si="12"/>
        <v>29414</v>
      </c>
      <c r="AY54" s="7">
        <f t="shared" si="12"/>
        <v>29414</v>
      </c>
      <c r="AZ54" s="7">
        <f t="shared" si="12"/>
        <v>29414</v>
      </c>
      <c r="BA54" s="7">
        <f t="shared" si="12"/>
        <v>26923.551103253609</v>
      </c>
      <c r="BB54" s="7">
        <f t="shared" si="12"/>
        <v>15430.888254362744</v>
      </c>
    </row>
    <row r="55" spans="2:54" ht="11.25" x14ac:dyDescent="0.15">
      <c r="B55" s="24">
        <v>17</v>
      </c>
      <c r="C55" s="24">
        <f>求节点(节奏总纲!$AC$4:$AC$363,节奏总纲!AD$4:AD$363,$E25)</f>
        <v>31.184350059294651</v>
      </c>
      <c r="D55" s="24">
        <f>求节点(节奏总纲!$AC$4:$AC$363,节奏总纲!AE$4:AE$363,$E25)</f>
        <v>32.941321584423115</v>
      </c>
      <c r="E55" s="24">
        <f>求节点(节奏总纲!$AC$4:$AC$363,节奏总纲!AF$4:AF$363,$E25)</f>
        <v>35.409172775372909</v>
      </c>
      <c r="F55" s="24">
        <f>求节点(节奏总纲!$AC$4:$AC$363,节奏总纲!AG$4:AG$363,$E25)</f>
        <v>39.458264663628356</v>
      </c>
      <c r="G55" s="24">
        <f>求节点(节奏总纲!$AC$4:$AC$363,节奏总纲!AH$4:AH$363,$E25)</f>
        <v>47.474954035797822</v>
      </c>
      <c r="H55" s="24">
        <v>488</v>
      </c>
      <c r="I55" s="24">
        <v>3</v>
      </c>
      <c r="J55" s="7">
        <v>1000</v>
      </c>
      <c r="N55" s="24" t="s">
        <v>274</v>
      </c>
      <c r="O55" s="7">
        <v>60</v>
      </c>
      <c r="R55" s="7">
        <v>48</v>
      </c>
      <c r="S55" s="7">
        <f t="shared" si="16"/>
        <v>8696</v>
      </c>
      <c r="T55" s="7">
        <f t="shared" si="16"/>
        <v>8696</v>
      </c>
      <c r="U55" s="7">
        <f t="shared" si="16"/>
        <v>8696</v>
      </c>
      <c r="V55" s="7">
        <f t="shared" si="16"/>
        <v>8543.0335346863649</v>
      </c>
      <c r="W55" s="7">
        <f t="shared" si="16"/>
        <v>4842.6255535621713</v>
      </c>
      <c r="X55" s="7">
        <f t="shared" si="17"/>
        <v>12000</v>
      </c>
      <c r="Y55" s="7">
        <f t="shared" si="17"/>
        <v>12000</v>
      </c>
      <c r="Z55" s="7">
        <f t="shared" si="17"/>
        <v>12000</v>
      </c>
      <c r="AA55" s="7">
        <f t="shared" si="17"/>
        <v>11812.694124105754</v>
      </c>
      <c r="AB55" s="7">
        <f t="shared" si="17"/>
        <v>7199.9393413212365</v>
      </c>
      <c r="AC55" s="7">
        <f t="shared" si="8"/>
        <v>1650</v>
      </c>
      <c r="AD55" s="7">
        <f t="shared" si="8"/>
        <v>1650</v>
      </c>
      <c r="AE55" s="7">
        <f t="shared" si="8"/>
        <v>1650</v>
      </c>
      <c r="AF55" s="7">
        <f t="shared" si="8"/>
        <v>1623.9852950146881</v>
      </c>
      <c r="AG55" s="7">
        <f t="shared" si="8"/>
        <v>983.32490851683849</v>
      </c>
      <c r="AH55" s="7">
        <f t="shared" si="9"/>
        <v>2088</v>
      </c>
      <c r="AI55" s="7">
        <f t="shared" si="9"/>
        <v>2088</v>
      </c>
      <c r="AJ55" s="7">
        <f t="shared" si="9"/>
        <v>2088</v>
      </c>
      <c r="AK55" s="7">
        <f t="shared" si="9"/>
        <v>1994.3470620528765</v>
      </c>
      <c r="AL55" s="7">
        <f t="shared" si="9"/>
        <v>647.98180239637111</v>
      </c>
      <c r="AM55" s="7">
        <f t="shared" si="10"/>
        <v>1740</v>
      </c>
      <c r="AN55" s="7">
        <f t="shared" si="10"/>
        <v>1740</v>
      </c>
      <c r="AO55" s="7">
        <f t="shared" si="10"/>
        <v>1740</v>
      </c>
      <c r="AP55" s="7">
        <f t="shared" si="10"/>
        <v>1661.9558850440637</v>
      </c>
      <c r="AQ55" s="7">
        <f t="shared" si="10"/>
        <v>539.98483533030924</v>
      </c>
      <c r="AR55" s="7">
        <f t="shared" si="11"/>
        <v>3240</v>
      </c>
      <c r="AS55" s="7">
        <f t="shared" si="11"/>
        <v>3240</v>
      </c>
      <c r="AT55" s="7">
        <f t="shared" si="11"/>
        <v>3240</v>
      </c>
      <c r="AU55" s="7">
        <f t="shared" si="11"/>
        <v>3240</v>
      </c>
      <c r="AV55" s="7">
        <f t="shared" si="11"/>
        <v>2280</v>
      </c>
      <c r="AX55" s="7">
        <f t="shared" si="12"/>
        <v>29414</v>
      </c>
      <c r="AY55" s="7">
        <f t="shared" si="12"/>
        <v>29414</v>
      </c>
      <c r="AZ55" s="7">
        <f t="shared" si="12"/>
        <v>29414</v>
      </c>
      <c r="BA55" s="7">
        <f t="shared" si="12"/>
        <v>28876.015900903745</v>
      </c>
      <c r="BB55" s="7">
        <f t="shared" si="12"/>
        <v>16493.856441126925</v>
      </c>
    </row>
    <row r="56" spans="2:54" ht="11.25" x14ac:dyDescent="0.15">
      <c r="B56" s="24">
        <v>18</v>
      </c>
      <c r="C56" s="24">
        <f>求节点(节奏总纲!$AC$4:$AC$363,节奏总纲!AD$4:AD$363,$E26)</f>
        <v>32.604803424999155</v>
      </c>
      <c r="D56" s="24">
        <f>求节点(节奏总纲!$AC$4:$AC$363,节奏总纲!AE$4:AE$363,$E26)</f>
        <v>34.381738893544096</v>
      </c>
      <c r="E56" s="24">
        <f>求节点(节奏总纲!$AC$4:$AC$363,节奏总纲!AF$4:AF$363,$E26)</f>
        <v>36.878640206604068</v>
      </c>
      <c r="F56" s="24">
        <f>求节点(节奏总纲!$AC$4:$AC$363,节奏总纲!AG$4:AG$363,$E26)</f>
        <v>40.920157907165731</v>
      </c>
      <c r="G56" s="24">
        <f>求节点(节奏总纲!$AC$4:$AC$363,节奏总纲!AH$4:AH$363,$E26)</f>
        <v>49.050490136480235</v>
      </c>
      <c r="H56" s="24">
        <v>488</v>
      </c>
      <c r="I56" s="24">
        <v>3</v>
      </c>
      <c r="J56" s="7">
        <v>1000</v>
      </c>
      <c r="L56" s="7" t="s">
        <v>267</v>
      </c>
      <c r="M56" s="7">
        <v>3</v>
      </c>
      <c r="N56" s="24"/>
      <c r="R56" s="7">
        <v>49</v>
      </c>
      <c r="S56" s="7">
        <f t="shared" si="16"/>
        <v>8696</v>
      </c>
      <c r="T56" s="7">
        <f t="shared" si="16"/>
        <v>8696</v>
      </c>
      <c r="U56" s="7">
        <f t="shared" si="16"/>
        <v>8696</v>
      </c>
      <c r="V56" s="7">
        <f t="shared" si="16"/>
        <v>8696</v>
      </c>
      <c r="W56" s="7">
        <f t="shared" si="16"/>
        <v>5152.3613950885147</v>
      </c>
      <c r="X56" s="7">
        <f t="shared" si="17"/>
        <v>12000</v>
      </c>
      <c r="Y56" s="7">
        <f t="shared" si="17"/>
        <v>12000</v>
      </c>
      <c r="Z56" s="7">
        <f t="shared" si="17"/>
        <v>12000</v>
      </c>
      <c r="AA56" s="7">
        <f t="shared" si="17"/>
        <v>12000</v>
      </c>
      <c r="AB56" s="7">
        <f t="shared" si="17"/>
        <v>7656.9266484912514</v>
      </c>
      <c r="AC56" s="7">
        <f t="shared" si="8"/>
        <v>1650</v>
      </c>
      <c r="AD56" s="7">
        <f t="shared" si="8"/>
        <v>1650</v>
      </c>
      <c r="AE56" s="7">
        <f t="shared" si="8"/>
        <v>1650</v>
      </c>
      <c r="AF56" s="7">
        <f t="shared" si="8"/>
        <v>1650</v>
      </c>
      <c r="AG56" s="7">
        <f t="shared" si="8"/>
        <v>1046.7953678460071</v>
      </c>
      <c r="AH56" s="7">
        <f t="shared" si="9"/>
        <v>2088</v>
      </c>
      <c r="AI56" s="7">
        <f t="shared" si="9"/>
        <v>2088</v>
      </c>
      <c r="AJ56" s="7">
        <f t="shared" si="9"/>
        <v>2088</v>
      </c>
      <c r="AK56" s="7">
        <f t="shared" si="9"/>
        <v>2088</v>
      </c>
      <c r="AL56" s="7">
        <f t="shared" si="9"/>
        <v>785.07799454737528</v>
      </c>
      <c r="AM56" s="7">
        <f t="shared" si="10"/>
        <v>1740</v>
      </c>
      <c r="AN56" s="7">
        <f t="shared" si="10"/>
        <v>1740</v>
      </c>
      <c r="AO56" s="7">
        <f t="shared" si="10"/>
        <v>1740</v>
      </c>
      <c r="AP56" s="7">
        <f t="shared" si="10"/>
        <v>1740</v>
      </c>
      <c r="AQ56" s="7">
        <f t="shared" si="10"/>
        <v>654.23166212281274</v>
      </c>
      <c r="AR56" s="7">
        <f t="shared" si="11"/>
        <v>3240</v>
      </c>
      <c r="AS56" s="7">
        <f t="shared" si="11"/>
        <v>3240</v>
      </c>
      <c r="AT56" s="7">
        <f t="shared" si="11"/>
        <v>3240</v>
      </c>
      <c r="AU56" s="7">
        <f t="shared" si="11"/>
        <v>3240</v>
      </c>
      <c r="AV56" s="7">
        <f t="shared" si="11"/>
        <v>2280</v>
      </c>
      <c r="AX56" s="7">
        <f t="shared" si="12"/>
        <v>29414</v>
      </c>
      <c r="AY56" s="7">
        <f t="shared" si="12"/>
        <v>29414</v>
      </c>
      <c r="AZ56" s="7">
        <f t="shared" si="12"/>
        <v>29414</v>
      </c>
      <c r="BA56" s="7">
        <f t="shared" si="12"/>
        <v>29414</v>
      </c>
      <c r="BB56" s="7">
        <f t="shared" si="12"/>
        <v>17575.39306809596</v>
      </c>
    </row>
    <row r="57" spans="2:54" ht="11.25" x14ac:dyDescent="0.15">
      <c r="B57" s="24">
        <v>19</v>
      </c>
      <c r="C57" s="24">
        <f>求节点(节奏总纲!$AC$4:$AC$363,节奏总纲!AD$4:AD$363,$E27)</f>
        <v>33.968292480273547</v>
      </c>
      <c r="D57" s="24">
        <f>求节点(节奏总纲!$AC$4:$AC$363,节奏总纲!AE$4:AE$363,$E27)</f>
        <v>35.745661843071083</v>
      </c>
      <c r="E57" s="24">
        <f>求节点(节奏总纲!$AC$4:$AC$363,节奏总纲!AF$4:AF$363,$E27)</f>
        <v>38.317124160374512</v>
      </c>
      <c r="F57" s="24">
        <f>求节点(节奏总纲!$AC$4:$AC$363,节奏总纲!AG$4:AG$363,$E27)</f>
        <v>42.324546048008237</v>
      </c>
      <c r="G57" s="24">
        <f>求节点(节奏总纲!$AC$4:$AC$363,节奏总纲!AH$4:AH$363,$E27)</f>
        <v>50.534777590932407</v>
      </c>
      <c r="H57" s="24">
        <v>588</v>
      </c>
      <c r="I57" s="24">
        <v>3</v>
      </c>
      <c r="J57" s="7">
        <v>1000</v>
      </c>
      <c r="N57" s="24" t="s">
        <v>275</v>
      </c>
      <c r="O57" s="7">
        <v>60</v>
      </c>
      <c r="R57" s="7">
        <v>50</v>
      </c>
      <c r="S57" s="7">
        <f t="shared" si="16"/>
        <v>8696</v>
      </c>
      <c r="T57" s="7">
        <f t="shared" si="16"/>
        <v>8696</v>
      </c>
      <c r="U57" s="7">
        <f t="shared" si="16"/>
        <v>8696</v>
      </c>
      <c r="V57" s="7">
        <f t="shared" si="16"/>
        <v>8696</v>
      </c>
      <c r="W57" s="7">
        <f t="shared" si="16"/>
        <v>5544.1480285203152</v>
      </c>
      <c r="X57" s="7">
        <f t="shared" si="17"/>
        <v>12000</v>
      </c>
      <c r="Y57" s="7">
        <f t="shared" si="17"/>
        <v>12000</v>
      </c>
      <c r="Z57" s="7">
        <f t="shared" si="17"/>
        <v>12000</v>
      </c>
      <c r="AA57" s="7">
        <f t="shared" si="17"/>
        <v>12000</v>
      </c>
      <c r="AB57" s="7">
        <f t="shared" si="17"/>
        <v>8140.5894226779374</v>
      </c>
      <c r="AC57" s="7">
        <f t="shared" si="8"/>
        <v>1650</v>
      </c>
      <c r="AD57" s="7">
        <f t="shared" si="8"/>
        <v>1650</v>
      </c>
      <c r="AE57" s="7">
        <f t="shared" si="8"/>
        <v>1650</v>
      </c>
      <c r="AF57" s="7">
        <f t="shared" si="8"/>
        <v>1650</v>
      </c>
      <c r="AG57" s="7">
        <f t="shared" si="8"/>
        <v>1113.9707531497136</v>
      </c>
      <c r="AH57" s="7">
        <f t="shared" si="9"/>
        <v>2088</v>
      </c>
      <c r="AI57" s="7">
        <f t="shared" si="9"/>
        <v>2088</v>
      </c>
      <c r="AJ57" s="7">
        <f t="shared" si="9"/>
        <v>2088</v>
      </c>
      <c r="AK57" s="7">
        <f t="shared" si="9"/>
        <v>2088</v>
      </c>
      <c r="AL57" s="7">
        <f t="shared" si="9"/>
        <v>792</v>
      </c>
      <c r="AM57" s="7">
        <f t="shared" si="10"/>
        <v>1740</v>
      </c>
      <c r="AN57" s="7">
        <f t="shared" si="10"/>
        <v>1740</v>
      </c>
      <c r="AO57" s="7">
        <f t="shared" si="10"/>
        <v>1740</v>
      </c>
      <c r="AP57" s="7">
        <f t="shared" si="10"/>
        <v>1740</v>
      </c>
      <c r="AQ57" s="7">
        <f t="shared" si="10"/>
        <v>660</v>
      </c>
      <c r="AR57" s="7">
        <f t="shared" si="11"/>
        <v>3240</v>
      </c>
      <c r="AS57" s="7">
        <f t="shared" si="11"/>
        <v>3240</v>
      </c>
      <c r="AT57" s="7">
        <f t="shared" si="11"/>
        <v>3240</v>
      </c>
      <c r="AU57" s="7">
        <f t="shared" si="11"/>
        <v>3240</v>
      </c>
      <c r="AV57" s="7">
        <f t="shared" si="11"/>
        <v>2587.0596151186246</v>
      </c>
      <c r="AX57" s="7">
        <f t="shared" si="12"/>
        <v>29414</v>
      </c>
      <c r="AY57" s="7">
        <f t="shared" si="12"/>
        <v>29414</v>
      </c>
      <c r="AZ57" s="7">
        <f t="shared" si="12"/>
        <v>29414</v>
      </c>
      <c r="BA57" s="7">
        <f t="shared" si="12"/>
        <v>29414</v>
      </c>
      <c r="BB57" s="7">
        <f t="shared" si="12"/>
        <v>18837.76781946659</v>
      </c>
    </row>
    <row r="58" spans="2:54" ht="11.25" x14ac:dyDescent="0.15">
      <c r="B58" s="24">
        <v>20</v>
      </c>
      <c r="C58" s="24">
        <f>求节点(节奏总纲!$AC$4:$AC$363,节奏总纲!AD$4:AD$363,$E28)</f>
        <v>35.278513093772176</v>
      </c>
      <c r="D58" s="24">
        <f>求节点(节奏总纲!$AC$4:$AC$363,节奏总纲!AE$4:AE$363,$E28)</f>
        <v>37.064154246734155</v>
      </c>
      <c r="E58" s="24">
        <f>求节点(节奏总纲!$AC$4:$AC$363,节奏总纲!AF$4:AF$363,$E28)</f>
        <v>39.682406490915128</v>
      </c>
      <c r="F58" s="24">
        <f>求节点(节奏总纲!$AC$4:$AC$363,节奏总纲!AG$4:AG$363,$E28)</f>
        <v>43.69536348194827</v>
      </c>
      <c r="G58" s="24">
        <f>求节点(节奏总纲!$AC$4:$AC$363,节奏总纲!AH$4:AH$363,$E28)</f>
        <v>51.953450492855012</v>
      </c>
      <c r="H58" s="24">
        <v>588</v>
      </c>
      <c r="I58" s="24">
        <v>3</v>
      </c>
      <c r="J58" s="7">
        <v>1000</v>
      </c>
      <c r="L58" s="7" t="s">
        <v>267</v>
      </c>
      <c r="M58" s="7">
        <v>3</v>
      </c>
      <c r="N58" s="24"/>
      <c r="R58" s="7">
        <v>51</v>
      </c>
      <c r="S58" s="7">
        <f t="shared" si="16"/>
        <v>8696</v>
      </c>
      <c r="T58" s="7">
        <f t="shared" si="16"/>
        <v>8696</v>
      </c>
      <c r="U58" s="7">
        <f t="shared" si="16"/>
        <v>8696</v>
      </c>
      <c r="V58" s="7">
        <f t="shared" si="16"/>
        <v>8696</v>
      </c>
      <c r="W58" s="7">
        <f t="shared" si="16"/>
        <v>5948.821598383267</v>
      </c>
      <c r="X58" s="7">
        <f t="shared" si="17"/>
        <v>12000</v>
      </c>
      <c r="Y58" s="7">
        <f t="shared" si="17"/>
        <v>12000</v>
      </c>
      <c r="Z58" s="7">
        <f t="shared" si="17"/>
        <v>12000</v>
      </c>
      <c r="AA58" s="7">
        <f t="shared" si="17"/>
        <v>12000</v>
      </c>
      <c r="AB58" s="7">
        <f t="shared" si="17"/>
        <v>8636.1080796529805</v>
      </c>
      <c r="AC58" s="7">
        <f t="shared" si="8"/>
        <v>1650</v>
      </c>
      <c r="AD58" s="7">
        <f t="shared" si="8"/>
        <v>1650</v>
      </c>
      <c r="AE58" s="7">
        <f t="shared" si="8"/>
        <v>1650</v>
      </c>
      <c r="AF58" s="7">
        <f t="shared" si="8"/>
        <v>1650</v>
      </c>
      <c r="AG58" s="7">
        <f t="shared" si="8"/>
        <v>1182.7927888406916</v>
      </c>
      <c r="AH58" s="7">
        <f t="shared" si="9"/>
        <v>2088</v>
      </c>
      <c r="AI58" s="7">
        <f t="shared" si="9"/>
        <v>2088</v>
      </c>
      <c r="AJ58" s="7">
        <f t="shared" si="9"/>
        <v>2088</v>
      </c>
      <c r="AK58" s="7">
        <f t="shared" si="9"/>
        <v>2088</v>
      </c>
      <c r="AL58" s="7">
        <f t="shared" si="9"/>
        <v>862.83242389589407</v>
      </c>
      <c r="AM58" s="7">
        <f t="shared" si="10"/>
        <v>1740</v>
      </c>
      <c r="AN58" s="7">
        <f t="shared" si="10"/>
        <v>1740</v>
      </c>
      <c r="AO58" s="7">
        <f t="shared" si="10"/>
        <v>1740</v>
      </c>
      <c r="AP58" s="7">
        <f t="shared" si="10"/>
        <v>1740</v>
      </c>
      <c r="AQ58" s="7">
        <f t="shared" si="10"/>
        <v>719.027019913245</v>
      </c>
      <c r="AR58" s="7">
        <f t="shared" si="11"/>
        <v>3240</v>
      </c>
      <c r="AS58" s="7">
        <f t="shared" si="11"/>
        <v>3240</v>
      </c>
      <c r="AT58" s="7">
        <f t="shared" si="11"/>
        <v>3240</v>
      </c>
      <c r="AU58" s="7">
        <f t="shared" si="11"/>
        <v>3240</v>
      </c>
      <c r="AV58" s="7">
        <f t="shared" si="11"/>
        <v>2760</v>
      </c>
      <c r="AX58" s="7">
        <f t="shared" si="12"/>
        <v>29414</v>
      </c>
      <c r="AY58" s="7">
        <f t="shared" si="12"/>
        <v>29414</v>
      </c>
      <c r="AZ58" s="7">
        <f t="shared" si="12"/>
        <v>29414</v>
      </c>
      <c r="BA58" s="7">
        <f t="shared" si="12"/>
        <v>29414</v>
      </c>
      <c r="BB58" s="7">
        <f t="shared" si="12"/>
        <v>20109.58191068608</v>
      </c>
    </row>
    <row r="59" spans="2:54" ht="11.25" x14ac:dyDescent="0.15">
      <c r="B59" s="24">
        <v>21</v>
      </c>
      <c r="C59" s="24">
        <f>求节点(节奏总纲!$AC$4:$AC$363,节奏总纲!AD$4:AD$363,$E29)</f>
        <v>36.482658660233106</v>
      </c>
      <c r="D59" s="24">
        <f>求节点(节奏总纲!$AC$4:$AC$363,节奏总纲!AE$4:AE$363,$E29)</f>
        <v>38.292900992060424</v>
      </c>
      <c r="E59" s="24">
        <f>求节点(节奏总纲!$AC$4:$AC$363,节奏总纲!AF$4:AF$363,$E29)</f>
        <v>40.891364111316143</v>
      </c>
      <c r="F59" s="24">
        <f>求节点(节奏总纲!$AC$4:$AC$363,节奏总纲!AG$4:AG$363,$E29)</f>
        <v>44.955215276547612</v>
      </c>
      <c r="G59" s="24">
        <f>求节点(节奏总纲!$AC$4:$AC$363,节奏总纲!AH$4:AH$363,$E29)</f>
        <v>53.272289688332023</v>
      </c>
      <c r="H59" s="24">
        <v>588</v>
      </c>
      <c r="I59" s="24">
        <v>3</v>
      </c>
      <c r="J59" s="7">
        <v>1000</v>
      </c>
      <c r="N59" s="24" t="s">
        <v>272</v>
      </c>
      <c r="O59" s="7">
        <v>60</v>
      </c>
      <c r="R59" s="7">
        <v>52</v>
      </c>
      <c r="S59" s="7">
        <f t="shared" si="16"/>
        <v>8696</v>
      </c>
      <c r="T59" s="7">
        <f t="shared" si="16"/>
        <v>8696</v>
      </c>
      <c r="U59" s="7">
        <f t="shared" si="16"/>
        <v>8696</v>
      </c>
      <c r="V59" s="7">
        <f t="shared" si="16"/>
        <v>8696</v>
      </c>
      <c r="W59" s="7">
        <f t="shared" si="16"/>
        <v>6364.7539405070174</v>
      </c>
      <c r="X59" s="7">
        <f t="shared" si="17"/>
        <v>12000</v>
      </c>
      <c r="Y59" s="7">
        <f t="shared" si="17"/>
        <v>12000</v>
      </c>
      <c r="Z59" s="7">
        <f t="shared" si="17"/>
        <v>12000</v>
      </c>
      <c r="AA59" s="7">
        <f t="shared" si="17"/>
        <v>12000</v>
      </c>
      <c r="AB59" s="7">
        <f t="shared" si="17"/>
        <v>9145.4129883759397</v>
      </c>
      <c r="AC59" s="7">
        <f t="shared" si="8"/>
        <v>1650</v>
      </c>
      <c r="AD59" s="7">
        <f t="shared" si="8"/>
        <v>1650</v>
      </c>
      <c r="AE59" s="7">
        <f t="shared" si="8"/>
        <v>1650</v>
      </c>
      <c r="AF59" s="7">
        <f t="shared" si="8"/>
        <v>1650</v>
      </c>
      <c r="AG59" s="7">
        <f t="shared" si="8"/>
        <v>1253.5295817188805</v>
      </c>
      <c r="AH59" s="7">
        <f t="shared" si="9"/>
        <v>2088</v>
      </c>
      <c r="AI59" s="7">
        <f t="shared" si="9"/>
        <v>2088</v>
      </c>
      <c r="AJ59" s="7">
        <f t="shared" si="9"/>
        <v>2088</v>
      </c>
      <c r="AK59" s="7">
        <f t="shared" si="9"/>
        <v>2088</v>
      </c>
      <c r="AL59" s="7">
        <f t="shared" si="9"/>
        <v>1008</v>
      </c>
      <c r="AM59" s="7">
        <f t="shared" si="10"/>
        <v>1740</v>
      </c>
      <c r="AN59" s="7">
        <f t="shared" si="10"/>
        <v>1740</v>
      </c>
      <c r="AO59" s="7">
        <f t="shared" si="10"/>
        <v>1740</v>
      </c>
      <c r="AP59" s="7">
        <f t="shared" si="10"/>
        <v>1740</v>
      </c>
      <c r="AQ59" s="7">
        <f t="shared" si="10"/>
        <v>840</v>
      </c>
      <c r="AR59" s="7">
        <f t="shared" si="11"/>
        <v>3240</v>
      </c>
      <c r="AS59" s="7">
        <f t="shared" si="11"/>
        <v>3240</v>
      </c>
      <c r="AT59" s="7">
        <f t="shared" si="11"/>
        <v>3240</v>
      </c>
      <c r="AU59" s="7">
        <f t="shared" si="11"/>
        <v>3240</v>
      </c>
      <c r="AV59" s="7">
        <f t="shared" si="11"/>
        <v>2776.9419922506268</v>
      </c>
      <c r="AX59" s="7">
        <f t="shared" si="12"/>
        <v>29414</v>
      </c>
      <c r="AY59" s="7">
        <f t="shared" si="12"/>
        <v>29414</v>
      </c>
      <c r="AZ59" s="7">
        <f t="shared" si="12"/>
        <v>29414</v>
      </c>
      <c r="BA59" s="7">
        <f t="shared" si="12"/>
        <v>29414</v>
      </c>
      <c r="BB59" s="7">
        <f t="shared" si="12"/>
        <v>21388.638502852467</v>
      </c>
    </row>
    <row r="60" spans="2:54" ht="11.25" x14ac:dyDescent="0.15">
      <c r="B60" s="24">
        <v>22</v>
      </c>
      <c r="C60" s="24">
        <f>求节点(节奏总纲!$AC$4:$AC$363,节奏总纲!AD$4:AD$363,$E30)</f>
        <v>37.591077291903915</v>
      </c>
      <c r="D60" s="24">
        <f>求节点(节奏总纲!$AC$4:$AC$363,节奏总纲!AE$4:AE$363,$E30)</f>
        <v>39.437015632672001</v>
      </c>
      <c r="E60" s="24">
        <f>求节点(节奏总纲!$AC$4:$AC$363,节奏总纲!AF$4:AF$363,$E30)</f>
        <v>41.992362474967031</v>
      </c>
      <c r="F60" s="24">
        <f>求节点(节奏总纲!$AC$4:$AC$363,节奏总纲!AG$4:AG$363,$E30)</f>
        <v>46.122521520098651</v>
      </c>
      <c r="G60" s="24">
        <f>求节点(节奏总纲!$AC$4:$AC$363,节奏总纲!AH$4:AH$363,$E30)</f>
        <v>54.519152333671116</v>
      </c>
      <c r="H60" s="24">
        <v>588</v>
      </c>
      <c r="I60" s="24">
        <v>3</v>
      </c>
      <c r="J60" s="7">
        <v>1000</v>
      </c>
      <c r="L60" s="7" t="s">
        <v>267</v>
      </c>
      <c r="M60" s="7">
        <v>5</v>
      </c>
      <c r="N60" s="24"/>
      <c r="R60" s="7">
        <v>53</v>
      </c>
      <c r="S60" s="7">
        <f t="shared" si="16"/>
        <v>8696</v>
      </c>
      <c r="T60" s="7">
        <f t="shared" si="16"/>
        <v>8696</v>
      </c>
      <c r="U60" s="7">
        <f t="shared" si="16"/>
        <v>8696</v>
      </c>
      <c r="V60" s="7">
        <f t="shared" si="16"/>
        <v>8696</v>
      </c>
      <c r="W60" s="7">
        <f t="shared" si="16"/>
        <v>6810.6005623063693</v>
      </c>
      <c r="X60" s="7">
        <f t="shared" si="17"/>
        <v>12000</v>
      </c>
      <c r="Y60" s="7">
        <f t="shared" si="17"/>
        <v>12000</v>
      </c>
      <c r="Z60" s="7">
        <f t="shared" si="17"/>
        <v>12000</v>
      </c>
      <c r="AA60" s="7">
        <f t="shared" si="17"/>
        <v>12000</v>
      </c>
      <c r="AB60" s="7">
        <f t="shared" si="17"/>
        <v>9691.3476273139204</v>
      </c>
      <c r="AC60" s="7">
        <f t="shared" si="8"/>
        <v>1650</v>
      </c>
      <c r="AD60" s="7">
        <f t="shared" si="8"/>
        <v>1650</v>
      </c>
      <c r="AE60" s="7">
        <f t="shared" si="8"/>
        <v>1650</v>
      </c>
      <c r="AF60" s="7">
        <f t="shared" si="8"/>
        <v>1650</v>
      </c>
      <c r="AG60" s="7">
        <f t="shared" si="8"/>
        <v>1329.3538371269335</v>
      </c>
      <c r="AH60" s="7">
        <f t="shared" si="9"/>
        <v>2088</v>
      </c>
      <c r="AI60" s="7">
        <f t="shared" si="9"/>
        <v>2088</v>
      </c>
      <c r="AJ60" s="7">
        <f t="shared" si="9"/>
        <v>2088</v>
      </c>
      <c r="AK60" s="7">
        <f t="shared" si="9"/>
        <v>2088</v>
      </c>
      <c r="AL60" s="7">
        <f t="shared" si="9"/>
        <v>1008</v>
      </c>
      <c r="AM60" s="7">
        <f t="shared" si="10"/>
        <v>1740</v>
      </c>
      <c r="AN60" s="7">
        <f t="shared" si="10"/>
        <v>1740</v>
      </c>
      <c r="AO60" s="7">
        <f t="shared" si="10"/>
        <v>1740</v>
      </c>
      <c r="AP60" s="7">
        <f t="shared" si="10"/>
        <v>1740</v>
      </c>
      <c r="AQ60" s="7">
        <f t="shared" si="10"/>
        <v>840</v>
      </c>
      <c r="AR60" s="7">
        <f t="shared" si="11"/>
        <v>3240</v>
      </c>
      <c r="AS60" s="7">
        <f t="shared" si="11"/>
        <v>3240</v>
      </c>
      <c r="AT60" s="7">
        <f t="shared" si="11"/>
        <v>3240</v>
      </c>
      <c r="AU60" s="7">
        <f t="shared" si="11"/>
        <v>3240</v>
      </c>
      <c r="AV60" s="7">
        <f t="shared" si="11"/>
        <v>3140.8984182092809</v>
      </c>
      <c r="AX60" s="7">
        <f t="shared" si="12"/>
        <v>29414</v>
      </c>
      <c r="AY60" s="7">
        <f t="shared" si="12"/>
        <v>29414</v>
      </c>
      <c r="AZ60" s="7">
        <f t="shared" si="12"/>
        <v>29414</v>
      </c>
      <c r="BA60" s="7">
        <f t="shared" si="12"/>
        <v>29414</v>
      </c>
      <c r="BB60" s="7">
        <f t="shared" si="12"/>
        <v>22820.200444956507</v>
      </c>
    </row>
    <row r="61" spans="2:54" ht="11.25" x14ac:dyDescent="0.15">
      <c r="B61" s="24">
        <v>23</v>
      </c>
      <c r="C61" s="24">
        <f>求节点(节奏总纲!$AC$4:$AC$363,节奏总纲!AD$4:AD$363,$E31)</f>
        <v>38.618732491453429</v>
      </c>
      <c r="D61" s="24">
        <f>求节点(节奏总纲!$AC$4:$AC$363,节奏总纲!AE$4:AE$363,$E31)</f>
        <v>40.485229034666766</v>
      </c>
      <c r="E61" s="24">
        <f>求节点(节奏总纲!$AC$4:$AC$363,节奏总纲!AF$4:AF$363,$E31)</f>
        <v>43.028308037790715</v>
      </c>
      <c r="F61" s="24">
        <f>求节点(节奏总纲!$AC$4:$AC$363,节奏总纲!AG$4:AG$363,$E31)</f>
        <v>47.225267884430991</v>
      </c>
      <c r="G61" s="24">
        <f>求节点(节奏总纲!$AC$4:$AC$363,节奏总纲!AH$4:AH$363,$E31)</f>
        <v>55.669236590915752</v>
      </c>
      <c r="H61" s="24">
        <v>588</v>
      </c>
      <c r="I61" s="24">
        <v>3</v>
      </c>
      <c r="J61" s="7">
        <v>1000</v>
      </c>
      <c r="L61" s="7" t="s">
        <v>267</v>
      </c>
      <c r="M61" s="7">
        <v>5</v>
      </c>
      <c r="N61" s="24"/>
      <c r="R61" s="7">
        <v>54</v>
      </c>
      <c r="S61" s="7">
        <f t="shared" si="16"/>
        <v>8696</v>
      </c>
      <c r="T61" s="7">
        <f t="shared" si="16"/>
        <v>8696</v>
      </c>
      <c r="U61" s="7">
        <f t="shared" si="16"/>
        <v>8696</v>
      </c>
      <c r="V61" s="7">
        <f t="shared" si="16"/>
        <v>8696</v>
      </c>
      <c r="W61" s="7">
        <f t="shared" si="16"/>
        <v>7275.1762631275251</v>
      </c>
      <c r="X61" s="7">
        <f t="shared" si="17"/>
        <v>12000</v>
      </c>
      <c r="Y61" s="7">
        <f t="shared" si="17"/>
        <v>12000</v>
      </c>
      <c r="Z61" s="7">
        <f t="shared" si="17"/>
        <v>12000</v>
      </c>
      <c r="AA61" s="7">
        <f t="shared" si="17"/>
        <v>12000</v>
      </c>
      <c r="AB61" s="7">
        <f t="shared" si="17"/>
        <v>10260.215832401051</v>
      </c>
      <c r="AC61" s="7">
        <f t="shared" si="8"/>
        <v>1650</v>
      </c>
      <c r="AD61" s="7">
        <f t="shared" si="8"/>
        <v>1650</v>
      </c>
      <c r="AE61" s="7">
        <f t="shared" si="8"/>
        <v>1650</v>
      </c>
      <c r="AF61" s="7">
        <f t="shared" si="8"/>
        <v>1650</v>
      </c>
      <c r="AG61" s="7">
        <f t="shared" si="8"/>
        <v>1408.3633100557015</v>
      </c>
      <c r="AH61" s="7">
        <f t="shared" si="9"/>
        <v>2088</v>
      </c>
      <c r="AI61" s="7">
        <f t="shared" si="9"/>
        <v>2088</v>
      </c>
      <c r="AJ61" s="7">
        <f t="shared" si="9"/>
        <v>2088</v>
      </c>
      <c r="AK61" s="7">
        <f t="shared" si="9"/>
        <v>2088</v>
      </c>
      <c r="AL61" s="7">
        <f t="shared" si="9"/>
        <v>1218.1079162005256</v>
      </c>
      <c r="AM61" s="7">
        <f t="shared" si="10"/>
        <v>1740</v>
      </c>
      <c r="AN61" s="7">
        <f t="shared" si="10"/>
        <v>1740</v>
      </c>
      <c r="AO61" s="7">
        <f t="shared" si="10"/>
        <v>1740</v>
      </c>
      <c r="AP61" s="7">
        <f t="shared" si="10"/>
        <v>1740</v>
      </c>
      <c r="AQ61" s="7">
        <f t="shared" si="10"/>
        <v>1015.0899301671045</v>
      </c>
      <c r="AR61" s="7">
        <f t="shared" si="11"/>
        <v>3240</v>
      </c>
      <c r="AS61" s="7">
        <f t="shared" si="11"/>
        <v>3240</v>
      </c>
      <c r="AT61" s="7">
        <f t="shared" si="11"/>
        <v>3240</v>
      </c>
      <c r="AU61" s="7">
        <f t="shared" si="11"/>
        <v>3240</v>
      </c>
      <c r="AV61" s="7">
        <f t="shared" si="11"/>
        <v>3240</v>
      </c>
      <c r="AX61" s="7">
        <f t="shared" si="12"/>
        <v>29414</v>
      </c>
      <c r="AY61" s="7">
        <f t="shared" si="12"/>
        <v>29414</v>
      </c>
      <c r="AZ61" s="7">
        <f t="shared" si="12"/>
        <v>29414</v>
      </c>
      <c r="BA61" s="7">
        <f t="shared" si="12"/>
        <v>29414</v>
      </c>
      <c r="BB61" s="7">
        <f t="shared" si="12"/>
        <v>24416.953251951909</v>
      </c>
    </row>
    <row r="62" spans="2:54" ht="11.25" x14ac:dyDescent="0.15">
      <c r="B62" s="24">
        <v>24</v>
      </c>
      <c r="C62" s="24">
        <f>求节点(节奏总纲!$AC$4:$AC$363,节奏总纲!AD$4:AD$363,$E32)</f>
        <v>39.580017076386824</v>
      </c>
      <c r="D62" s="24">
        <f>求节点(节奏总纲!$AC$4:$AC$363,节奏总纲!AE$4:AE$363,$E32)</f>
        <v>41.431008429821169</v>
      </c>
      <c r="E62" s="24">
        <f>求节点(节奏总纲!$AC$4:$AC$363,节奏总纲!AF$4:AF$363,$E32)</f>
        <v>44.0114497748133</v>
      </c>
      <c r="F62" s="24">
        <f>求节点(节奏总纲!$AC$4:$AC$363,节奏总纲!AG$4:AG$363,$E32)</f>
        <v>48.272411259902029</v>
      </c>
      <c r="G62" s="24">
        <f>求节点(节奏总纲!$AC$4:$AC$363,节奏总纲!AH$4:AH$363,$E32)</f>
        <v>56.721957821141565</v>
      </c>
      <c r="H62" s="24">
        <v>588</v>
      </c>
      <c r="I62" s="24">
        <v>3</v>
      </c>
      <c r="J62" s="7">
        <v>1000</v>
      </c>
      <c r="L62" s="7" t="s">
        <v>267</v>
      </c>
      <c r="M62" s="7">
        <v>5</v>
      </c>
      <c r="N62" s="24"/>
      <c r="R62" s="7">
        <v>55</v>
      </c>
      <c r="S62" s="7">
        <f t="shared" si="16"/>
        <v>8696</v>
      </c>
      <c r="T62" s="7">
        <f t="shared" si="16"/>
        <v>8696</v>
      </c>
      <c r="U62" s="7">
        <f t="shared" si="16"/>
        <v>8696</v>
      </c>
      <c r="V62" s="7">
        <f t="shared" si="16"/>
        <v>8696</v>
      </c>
      <c r="W62" s="7">
        <f t="shared" si="16"/>
        <v>7765.8414903259063</v>
      </c>
      <c r="X62" s="7">
        <f t="shared" si="17"/>
        <v>12000</v>
      </c>
      <c r="Y62" s="7">
        <f t="shared" si="17"/>
        <v>12000</v>
      </c>
      <c r="Z62" s="7">
        <f t="shared" si="17"/>
        <v>12000</v>
      </c>
      <c r="AA62" s="7">
        <f t="shared" si="17"/>
        <v>12000</v>
      </c>
      <c r="AB62" s="7">
        <f t="shared" si="17"/>
        <v>10861.030396317436</v>
      </c>
      <c r="AC62" s="7">
        <f t="shared" si="8"/>
        <v>1650</v>
      </c>
      <c r="AD62" s="7">
        <f t="shared" si="8"/>
        <v>1650</v>
      </c>
      <c r="AE62" s="7">
        <f t="shared" si="8"/>
        <v>1650</v>
      </c>
      <c r="AF62" s="7">
        <f t="shared" si="8"/>
        <v>1650</v>
      </c>
      <c r="AG62" s="7">
        <f t="shared" si="8"/>
        <v>1491.8097772663107</v>
      </c>
      <c r="AH62" s="7">
        <f t="shared" si="9"/>
        <v>2088</v>
      </c>
      <c r="AI62" s="7">
        <f t="shared" si="9"/>
        <v>2088</v>
      </c>
      <c r="AJ62" s="7">
        <f t="shared" si="9"/>
        <v>2088</v>
      </c>
      <c r="AK62" s="7">
        <f t="shared" si="9"/>
        <v>2088</v>
      </c>
      <c r="AL62" s="7">
        <f t="shared" si="9"/>
        <v>1518.515198158718</v>
      </c>
      <c r="AM62" s="7">
        <f t="shared" si="10"/>
        <v>1740</v>
      </c>
      <c r="AN62" s="7">
        <f t="shared" si="10"/>
        <v>1740</v>
      </c>
      <c r="AO62" s="7">
        <f t="shared" si="10"/>
        <v>1740</v>
      </c>
      <c r="AP62" s="7">
        <f t="shared" si="10"/>
        <v>1740</v>
      </c>
      <c r="AQ62" s="7">
        <f t="shared" si="10"/>
        <v>1265.4293317989318</v>
      </c>
      <c r="AR62" s="7">
        <f t="shared" si="11"/>
        <v>3240</v>
      </c>
      <c r="AS62" s="7">
        <f t="shared" si="11"/>
        <v>3240</v>
      </c>
      <c r="AT62" s="7">
        <f t="shared" si="11"/>
        <v>3240</v>
      </c>
      <c r="AU62" s="7">
        <f t="shared" si="11"/>
        <v>3240</v>
      </c>
      <c r="AV62" s="7">
        <f t="shared" si="11"/>
        <v>3240</v>
      </c>
      <c r="AX62" s="7">
        <f t="shared" si="12"/>
        <v>29414</v>
      </c>
      <c r="AY62" s="7">
        <f t="shared" si="12"/>
        <v>29414</v>
      </c>
      <c r="AZ62" s="7">
        <f t="shared" si="12"/>
        <v>29414</v>
      </c>
      <c r="BA62" s="7">
        <f t="shared" si="12"/>
        <v>29414</v>
      </c>
      <c r="BB62" s="7">
        <f t="shared" si="12"/>
        <v>26142.626193867301</v>
      </c>
    </row>
    <row r="63" spans="2:54" ht="11.25" x14ac:dyDescent="0.15">
      <c r="J63" s="24"/>
      <c r="R63" s="7">
        <v>56</v>
      </c>
      <c r="S63" s="7">
        <f t="shared" si="16"/>
        <v>8696</v>
      </c>
      <c r="T63" s="7">
        <f t="shared" si="16"/>
        <v>8696</v>
      </c>
      <c r="U63" s="7">
        <f t="shared" si="16"/>
        <v>8696</v>
      </c>
      <c r="V63" s="7">
        <f t="shared" si="16"/>
        <v>8696</v>
      </c>
      <c r="W63" s="7">
        <f t="shared" si="16"/>
        <v>8292.748705504704</v>
      </c>
      <c r="X63" s="7">
        <f t="shared" si="17"/>
        <v>12000</v>
      </c>
      <c r="Y63" s="7">
        <f t="shared" si="17"/>
        <v>12000</v>
      </c>
      <c r="Z63" s="7">
        <f t="shared" si="17"/>
        <v>12000</v>
      </c>
      <c r="AA63" s="7">
        <f t="shared" si="17"/>
        <v>12000</v>
      </c>
      <c r="AB63" s="7">
        <f t="shared" si="17"/>
        <v>11506.222904699638</v>
      </c>
      <c r="AC63" s="7">
        <f t="shared" si="8"/>
        <v>1650</v>
      </c>
      <c r="AD63" s="7">
        <f t="shared" si="8"/>
        <v>1650</v>
      </c>
      <c r="AE63" s="7">
        <f t="shared" si="8"/>
        <v>1650</v>
      </c>
      <c r="AF63" s="7">
        <f t="shared" si="8"/>
        <v>1650</v>
      </c>
      <c r="AG63" s="7">
        <f t="shared" si="8"/>
        <v>1581.4198478749497</v>
      </c>
      <c r="AH63" s="7">
        <f t="shared" si="9"/>
        <v>2088</v>
      </c>
      <c r="AI63" s="7">
        <f t="shared" si="9"/>
        <v>2088</v>
      </c>
      <c r="AJ63" s="7">
        <f t="shared" si="9"/>
        <v>2088</v>
      </c>
      <c r="AK63" s="7">
        <f t="shared" si="9"/>
        <v>2088</v>
      </c>
      <c r="AL63" s="7">
        <f t="shared" si="9"/>
        <v>1841.1114523498184</v>
      </c>
      <c r="AM63" s="7">
        <f t="shared" si="10"/>
        <v>1740</v>
      </c>
      <c r="AN63" s="7">
        <f t="shared" si="10"/>
        <v>1740</v>
      </c>
      <c r="AO63" s="7">
        <f t="shared" si="10"/>
        <v>1740</v>
      </c>
      <c r="AP63" s="7">
        <f t="shared" si="10"/>
        <v>1740</v>
      </c>
      <c r="AQ63" s="7">
        <f t="shared" si="10"/>
        <v>1534.2595436248487</v>
      </c>
      <c r="AR63" s="7">
        <f t="shared" si="11"/>
        <v>3240</v>
      </c>
      <c r="AS63" s="7">
        <f t="shared" si="11"/>
        <v>3240</v>
      </c>
      <c r="AT63" s="7">
        <f t="shared" si="11"/>
        <v>3240</v>
      </c>
      <c r="AU63" s="7">
        <f t="shared" si="11"/>
        <v>3240</v>
      </c>
      <c r="AV63" s="7">
        <f t="shared" si="11"/>
        <v>3240</v>
      </c>
      <c r="AX63" s="7">
        <f t="shared" si="12"/>
        <v>29414</v>
      </c>
      <c r="AY63" s="7">
        <f t="shared" si="12"/>
        <v>29414</v>
      </c>
      <c r="AZ63" s="7">
        <f t="shared" si="12"/>
        <v>29414</v>
      </c>
      <c r="BA63" s="7">
        <f t="shared" si="12"/>
        <v>29414</v>
      </c>
      <c r="BB63" s="7">
        <f t="shared" si="12"/>
        <v>27995.762454053958</v>
      </c>
    </row>
    <row r="64" spans="2:54" ht="11.25" x14ac:dyDescent="0.15">
      <c r="J64" s="24"/>
      <c r="R64" s="7">
        <v>57</v>
      </c>
      <c r="S64" s="7">
        <f t="shared" si="16"/>
        <v>8696</v>
      </c>
      <c r="T64" s="7">
        <f t="shared" si="16"/>
        <v>8696</v>
      </c>
      <c r="U64" s="7">
        <f t="shared" si="16"/>
        <v>8696</v>
      </c>
      <c r="V64" s="7">
        <f t="shared" si="16"/>
        <v>8696</v>
      </c>
      <c r="W64" s="7">
        <f t="shared" si="16"/>
        <v>8696</v>
      </c>
      <c r="X64" s="7">
        <f t="shared" si="17"/>
        <v>12000</v>
      </c>
      <c r="Y64" s="7">
        <f t="shared" si="17"/>
        <v>12000</v>
      </c>
      <c r="Z64" s="7">
        <f t="shared" si="17"/>
        <v>12000</v>
      </c>
      <c r="AA64" s="7">
        <f t="shared" si="17"/>
        <v>12000</v>
      </c>
      <c r="AB64" s="7">
        <f t="shared" si="17"/>
        <v>12000</v>
      </c>
      <c r="AC64" s="7">
        <f t="shared" si="8"/>
        <v>1650</v>
      </c>
      <c r="AD64" s="7">
        <f t="shared" si="8"/>
        <v>1650</v>
      </c>
      <c r="AE64" s="7">
        <f t="shared" si="8"/>
        <v>1650</v>
      </c>
      <c r="AF64" s="7">
        <f t="shared" si="8"/>
        <v>1650</v>
      </c>
      <c r="AG64" s="7">
        <f t="shared" si="8"/>
        <v>1650</v>
      </c>
      <c r="AH64" s="7">
        <f t="shared" si="9"/>
        <v>2088</v>
      </c>
      <c r="AI64" s="7">
        <f t="shared" si="9"/>
        <v>2088</v>
      </c>
      <c r="AJ64" s="7">
        <f t="shared" si="9"/>
        <v>2088</v>
      </c>
      <c r="AK64" s="7">
        <f t="shared" si="9"/>
        <v>2088</v>
      </c>
      <c r="AL64" s="7">
        <f t="shared" si="9"/>
        <v>2088</v>
      </c>
      <c r="AM64" s="7">
        <f t="shared" si="10"/>
        <v>1740</v>
      </c>
      <c r="AN64" s="7">
        <f t="shared" si="10"/>
        <v>1740</v>
      </c>
      <c r="AO64" s="7">
        <f t="shared" si="10"/>
        <v>1740</v>
      </c>
      <c r="AP64" s="7">
        <f t="shared" si="10"/>
        <v>1740</v>
      </c>
      <c r="AQ64" s="7">
        <f t="shared" si="10"/>
        <v>1740</v>
      </c>
      <c r="AR64" s="7">
        <f t="shared" si="11"/>
        <v>3240</v>
      </c>
      <c r="AS64" s="7">
        <f t="shared" si="11"/>
        <v>3240</v>
      </c>
      <c r="AT64" s="7">
        <f t="shared" si="11"/>
        <v>3240</v>
      </c>
      <c r="AU64" s="7">
        <f t="shared" si="11"/>
        <v>3240</v>
      </c>
      <c r="AV64" s="7">
        <f t="shared" si="11"/>
        <v>3240</v>
      </c>
      <c r="AX64" s="7">
        <f t="shared" si="12"/>
        <v>29414</v>
      </c>
      <c r="AY64" s="7">
        <f t="shared" si="12"/>
        <v>29414</v>
      </c>
      <c r="AZ64" s="7">
        <f t="shared" si="12"/>
        <v>29414</v>
      </c>
      <c r="BA64" s="7">
        <f t="shared" si="12"/>
        <v>29414</v>
      </c>
      <c r="BB64" s="7">
        <f t="shared" si="12"/>
        <v>29414</v>
      </c>
    </row>
    <row r="65" spans="1:54" ht="11.25" x14ac:dyDescent="0.15">
      <c r="R65" s="7">
        <v>58</v>
      </c>
      <c r="S65" s="7">
        <f t="shared" si="16"/>
        <v>8696</v>
      </c>
      <c r="T65" s="7">
        <f t="shared" si="16"/>
        <v>8696</v>
      </c>
      <c r="U65" s="7">
        <f t="shared" si="16"/>
        <v>8696</v>
      </c>
      <c r="V65" s="7">
        <f t="shared" si="16"/>
        <v>8696</v>
      </c>
      <c r="W65" s="7">
        <f t="shared" si="16"/>
        <v>8696</v>
      </c>
      <c r="X65" s="7">
        <f t="shared" si="17"/>
        <v>12000</v>
      </c>
      <c r="Y65" s="7">
        <f t="shared" si="17"/>
        <v>12000</v>
      </c>
      <c r="Z65" s="7">
        <f t="shared" si="17"/>
        <v>12000</v>
      </c>
      <c r="AA65" s="7">
        <f t="shared" si="17"/>
        <v>12000</v>
      </c>
      <c r="AB65" s="7">
        <f t="shared" si="17"/>
        <v>12000</v>
      </c>
      <c r="AC65" s="7">
        <f t="shared" si="8"/>
        <v>1650</v>
      </c>
      <c r="AD65" s="7">
        <f t="shared" si="8"/>
        <v>1650</v>
      </c>
      <c r="AE65" s="7">
        <f t="shared" si="8"/>
        <v>1650</v>
      </c>
      <c r="AF65" s="7">
        <f t="shared" si="8"/>
        <v>1650</v>
      </c>
      <c r="AG65" s="7">
        <f t="shared" si="8"/>
        <v>1650</v>
      </c>
      <c r="AH65" s="7">
        <f t="shared" si="9"/>
        <v>2088</v>
      </c>
      <c r="AI65" s="7">
        <f t="shared" si="9"/>
        <v>2088</v>
      </c>
      <c r="AJ65" s="7">
        <f t="shared" si="9"/>
        <v>2088</v>
      </c>
      <c r="AK65" s="7">
        <f t="shared" si="9"/>
        <v>2088</v>
      </c>
      <c r="AL65" s="7">
        <f t="shared" si="9"/>
        <v>2088</v>
      </c>
      <c r="AM65" s="7">
        <f t="shared" si="10"/>
        <v>1740</v>
      </c>
      <c r="AN65" s="7">
        <f t="shared" si="10"/>
        <v>1740</v>
      </c>
      <c r="AO65" s="7">
        <f t="shared" si="10"/>
        <v>1740</v>
      </c>
      <c r="AP65" s="7">
        <f t="shared" si="10"/>
        <v>1740</v>
      </c>
      <c r="AQ65" s="7">
        <f t="shared" si="10"/>
        <v>1740</v>
      </c>
      <c r="AR65" s="7">
        <f t="shared" si="11"/>
        <v>3240</v>
      </c>
      <c r="AS65" s="7">
        <f t="shared" si="11"/>
        <v>3240</v>
      </c>
      <c r="AT65" s="7">
        <f t="shared" si="11"/>
        <v>3240</v>
      </c>
      <c r="AU65" s="7">
        <f t="shared" si="11"/>
        <v>3240</v>
      </c>
      <c r="AV65" s="7">
        <f t="shared" si="11"/>
        <v>3240</v>
      </c>
      <c r="AX65" s="7">
        <f t="shared" si="12"/>
        <v>29414</v>
      </c>
      <c r="AY65" s="7">
        <f t="shared" si="12"/>
        <v>29414</v>
      </c>
      <c r="AZ65" s="7">
        <f t="shared" si="12"/>
        <v>29414</v>
      </c>
      <c r="BA65" s="7">
        <f t="shared" si="12"/>
        <v>29414</v>
      </c>
      <c r="BB65" s="7">
        <f t="shared" si="12"/>
        <v>29414</v>
      </c>
    </row>
    <row r="66" spans="1:54" ht="11.25" x14ac:dyDescent="0.15">
      <c r="A66" s="7"/>
      <c r="B66" s="7"/>
      <c r="C66" s="7"/>
      <c r="D66" s="24"/>
      <c r="R66" s="7">
        <v>59</v>
      </c>
      <c r="S66" s="7">
        <f t="shared" si="16"/>
        <v>8696</v>
      </c>
      <c r="T66" s="7">
        <f t="shared" si="16"/>
        <v>8696</v>
      </c>
      <c r="U66" s="7">
        <f t="shared" si="16"/>
        <v>8696</v>
      </c>
      <c r="V66" s="7">
        <f t="shared" si="16"/>
        <v>8696</v>
      </c>
      <c r="W66" s="7">
        <f t="shared" si="16"/>
        <v>8696</v>
      </c>
      <c r="X66" s="7">
        <f t="shared" si="17"/>
        <v>12000</v>
      </c>
      <c r="Y66" s="7">
        <f t="shared" si="17"/>
        <v>12000</v>
      </c>
      <c r="Z66" s="7">
        <f t="shared" si="17"/>
        <v>12000</v>
      </c>
      <c r="AA66" s="7">
        <f t="shared" si="17"/>
        <v>12000</v>
      </c>
      <c r="AB66" s="7">
        <f t="shared" si="17"/>
        <v>12000</v>
      </c>
      <c r="AC66" s="7">
        <f t="shared" si="8"/>
        <v>1650</v>
      </c>
      <c r="AD66" s="7">
        <f t="shared" si="8"/>
        <v>1650</v>
      </c>
      <c r="AE66" s="7">
        <f t="shared" si="8"/>
        <v>1650</v>
      </c>
      <c r="AF66" s="7">
        <f t="shared" si="8"/>
        <v>1650</v>
      </c>
      <c r="AG66" s="7">
        <f t="shared" si="8"/>
        <v>1650</v>
      </c>
      <c r="AH66" s="7">
        <f t="shared" si="9"/>
        <v>2088</v>
      </c>
      <c r="AI66" s="7">
        <f t="shared" si="9"/>
        <v>2088</v>
      </c>
      <c r="AJ66" s="7">
        <f t="shared" si="9"/>
        <v>2088</v>
      </c>
      <c r="AK66" s="7">
        <f t="shared" si="9"/>
        <v>2088</v>
      </c>
      <c r="AL66" s="7">
        <f t="shared" si="9"/>
        <v>2088</v>
      </c>
      <c r="AM66" s="7">
        <f t="shared" si="10"/>
        <v>1740</v>
      </c>
      <c r="AN66" s="7">
        <f t="shared" si="10"/>
        <v>1740</v>
      </c>
      <c r="AO66" s="7">
        <f t="shared" si="10"/>
        <v>1740</v>
      </c>
      <c r="AP66" s="7">
        <f t="shared" si="10"/>
        <v>1740</v>
      </c>
      <c r="AQ66" s="7">
        <f t="shared" si="10"/>
        <v>1740</v>
      </c>
      <c r="AR66" s="7">
        <f t="shared" si="11"/>
        <v>3240</v>
      </c>
      <c r="AS66" s="7">
        <f t="shared" si="11"/>
        <v>3240</v>
      </c>
      <c r="AT66" s="7">
        <f t="shared" si="11"/>
        <v>3240</v>
      </c>
      <c r="AU66" s="7">
        <f t="shared" si="11"/>
        <v>3240</v>
      </c>
      <c r="AV66" s="7">
        <f t="shared" si="11"/>
        <v>3240</v>
      </c>
      <c r="AX66" s="7">
        <f t="shared" si="12"/>
        <v>29414</v>
      </c>
      <c r="AY66" s="7">
        <f t="shared" si="12"/>
        <v>29414</v>
      </c>
      <c r="AZ66" s="7">
        <f t="shared" si="12"/>
        <v>29414</v>
      </c>
      <c r="BA66" s="7">
        <f t="shared" si="12"/>
        <v>29414</v>
      </c>
      <c r="BB66" s="7">
        <f t="shared" si="12"/>
        <v>29414</v>
      </c>
    </row>
    <row r="67" spans="1:54" ht="11.25" x14ac:dyDescent="0.15">
      <c r="A67" s="7"/>
      <c r="B67" s="7"/>
      <c r="C67" s="7"/>
      <c r="D67" s="24"/>
      <c r="R67" s="7">
        <v>60</v>
      </c>
      <c r="S67" s="7">
        <f t="shared" si="16"/>
        <v>8696</v>
      </c>
      <c r="T67" s="7">
        <f t="shared" si="16"/>
        <v>8696</v>
      </c>
      <c r="U67" s="7">
        <f t="shared" si="16"/>
        <v>8696</v>
      </c>
      <c r="V67" s="7">
        <f t="shared" si="16"/>
        <v>8696</v>
      </c>
      <c r="W67" s="7">
        <f t="shared" si="16"/>
        <v>8696</v>
      </c>
      <c r="X67" s="7">
        <f t="shared" si="17"/>
        <v>12000</v>
      </c>
      <c r="Y67" s="7">
        <f t="shared" si="17"/>
        <v>12000</v>
      </c>
      <c r="Z67" s="7">
        <f t="shared" si="17"/>
        <v>12000</v>
      </c>
      <c r="AA67" s="7">
        <f t="shared" si="17"/>
        <v>12000</v>
      </c>
      <c r="AB67" s="7">
        <f t="shared" si="17"/>
        <v>12000</v>
      </c>
      <c r="AC67" s="7">
        <f t="shared" si="8"/>
        <v>1650</v>
      </c>
      <c r="AD67" s="7">
        <f t="shared" si="8"/>
        <v>1650</v>
      </c>
      <c r="AE67" s="7">
        <f t="shared" si="8"/>
        <v>1650</v>
      </c>
      <c r="AF67" s="7">
        <f t="shared" si="8"/>
        <v>1650</v>
      </c>
      <c r="AG67" s="7">
        <f t="shared" si="8"/>
        <v>1650</v>
      </c>
      <c r="AH67" s="7">
        <f t="shared" si="9"/>
        <v>2088</v>
      </c>
      <c r="AI67" s="7">
        <f t="shared" si="9"/>
        <v>2088</v>
      </c>
      <c r="AJ67" s="7">
        <f t="shared" si="9"/>
        <v>2088</v>
      </c>
      <c r="AK67" s="7">
        <f t="shared" si="9"/>
        <v>2088</v>
      </c>
      <c r="AL67" s="7">
        <f t="shared" si="9"/>
        <v>2088</v>
      </c>
      <c r="AM67" s="7">
        <f t="shared" si="10"/>
        <v>1740</v>
      </c>
      <c r="AN67" s="7">
        <f t="shared" si="10"/>
        <v>1740</v>
      </c>
      <c r="AO67" s="7">
        <f t="shared" si="10"/>
        <v>1740</v>
      </c>
      <c r="AP67" s="7">
        <f t="shared" si="10"/>
        <v>1740</v>
      </c>
      <c r="AQ67" s="7">
        <f t="shared" si="10"/>
        <v>1740</v>
      </c>
      <c r="AR67" s="7">
        <f t="shared" si="11"/>
        <v>3240</v>
      </c>
      <c r="AS67" s="7">
        <f t="shared" si="11"/>
        <v>3240</v>
      </c>
      <c r="AT67" s="7">
        <f t="shared" si="11"/>
        <v>3240</v>
      </c>
      <c r="AU67" s="7">
        <f t="shared" si="11"/>
        <v>3240</v>
      </c>
      <c r="AV67" s="7">
        <f t="shared" si="11"/>
        <v>3240</v>
      </c>
      <c r="AX67" s="7">
        <f t="shared" si="12"/>
        <v>29414</v>
      </c>
      <c r="AY67" s="7">
        <f t="shared" si="12"/>
        <v>29414</v>
      </c>
      <c r="AZ67" s="7">
        <f t="shared" si="12"/>
        <v>29414</v>
      </c>
      <c r="BA67" s="7">
        <f t="shared" si="12"/>
        <v>29414</v>
      </c>
      <c r="BB67" s="7">
        <f t="shared" si="12"/>
        <v>29414</v>
      </c>
    </row>
    <row r="68" spans="1:54" ht="11.25" x14ac:dyDescent="0.15">
      <c r="A68" s="7"/>
      <c r="B68" s="38" t="s">
        <v>85</v>
      </c>
      <c r="C68" s="38"/>
      <c r="D68" s="24"/>
      <c r="R68" s="7">
        <v>61</v>
      </c>
      <c r="S68" s="7">
        <f t="shared" si="16"/>
        <v>8696</v>
      </c>
      <c r="T68" s="7">
        <f t="shared" si="16"/>
        <v>8696</v>
      </c>
      <c r="U68" s="7">
        <f t="shared" si="16"/>
        <v>8696</v>
      </c>
      <c r="V68" s="7">
        <f t="shared" si="16"/>
        <v>8696</v>
      </c>
      <c r="W68" s="7">
        <f t="shared" si="16"/>
        <v>8696</v>
      </c>
      <c r="X68" s="7">
        <f t="shared" si="17"/>
        <v>12000</v>
      </c>
      <c r="Y68" s="7">
        <f t="shared" si="17"/>
        <v>12000</v>
      </c>
      <c r="Z68" s="7">
        <f t="shared" si="17"/>
        <v>12000</v>
      </c>
      <c r="AA68" s="7">
        <f t="shared" si="17"/>
        <v>12000</v>
      </c>
      <c r="AB68" s="7">
        <f t="shared" si="17"/>
        <v>12000</v>
      </c>
      <c r="AC68" s="7">
        <f t="shared" si="8"/>
        <v>1650</v>
      </c>
      <c r="AD68" s="7">
        <f t="shared" si="8"/>
        <v>1650</v>
      </c>
      <c r="AE68" s="7">
        <f t="shared" si="8"/>
        <v>1650</v>
      </c>
      <c r="AF68" s="7">
        <f t="shared" si="8"/>
        <v>1650</v>
      </c>
      <c r="AG68" s="7">
        <f t="shared" si="8"/>
        <v>1650</v>
      </c>
      <c r="AH68" s="7">
        <f t="shared" si="9"/>
        <v>2088</v>
      </c>
      <c r="AI68" s="7">
        <f t="shared" si="9"/>
        <v>2088</v>
      </c>
      <c r="AJ68" s="7">
        <f t="shared" si="9"/>
        <v>2088</v>
      </c>
      <c r="AK68" s="7">
        <f t="shared" si="9"/>
        <v>2088</v>
      </c>
      <c r="AL68" s="7">
        <f t="shared" si="9"/>
        <v>2088</v>
      </c>
      <c r="AM68" s="7">
        <f t="shared" si="10"/>
        <v>1740</v>
      </c>
      <c r="AN68" s="7">
        <f t="shared" si="10"/>
        <v>1740</v>
      </c>
      <c r="AO68" s="7">
        <f t="shared" si="10"/>
        <v>1740</v>
      </c>
      <c r="AP68" s="7">
        <f t="shared" si="10"/>
        <v>1740</v>
      </c>
      <c r="AQ68" s="7">
        <f t="shared" si="10"/>
        <v>1740</v>
      </c>
      <c r="AR68" s="7">
        <f t="shared" si="11"/>
        <v>3240</v>
      </c>
      <c r="AS68" s="7">
        <f t="shared" si="11"/>
        <v>3240</v>
      </c>
      <c r="AT68" s="7">
        <f t="shared" si="11"/>
        <v>3240</v>
      </c>
      <c r="AU68" s="7">
        <f t="shared" si="11"/>
        <v>3240</v>
      </c>
      <c r="AV68" s="7">
        <f t="shared" si="11"/>
        <v>3240</v>
      </c>
      <c r="AX68" s="7">
        <f t="shared" si="12"/>
        <v>29414</v>
      </c>
      <c r="AY68" s="7">
        <f t="shared" si="12"/>
        <v>29414</v>
      </c>
      <c r="AZ68" s="7">
        <f t="shared" si="12"/>
        <v>29414</v>
      </c>
      <c r="BA68" s="7">
        <f t="shared" si="12"/>
        <v>29414</v>
      </c>
      <c r="BB68" s="7">
        <f t="shared" si="12"/>
        <v>29414</v>
      </c>
    </row>
    <row r="69" spans="1:54" ht="11.25" x14ac:dyDescent="0.15">
      <c r="A69" s="7"/>
      <c r="B69" s="24" t="s">
        <v>88</v>
      </c>
      <c r="C69" s="7" t="s">
        <v>90</v>
      </c>
      <c r="D69" s="7" t="s">
        <v>264</v>
      </c>
      <c r="E69" s="7" t="s">
        <v>276</v>
      </c>
      <c r="F69" s="24" t="s">
        <v>277</v>
      </c>
      <c r="G69" s="24" t="s">
        <v>278</v>
      </c>
      <c r="H69" s="24" t="s">
        <v>87</v>
      </c>
      <c r="R69" s="7">
        <v>62</v>
      </c>
      <c r="S69" s="7">
        <f t="shared" si="16"/>
        <v>8696</v>
      </c>
      <c r="T69" s="7">
        <f t="shared" si="16"/>
        <v>8696</v>
      </c>
      <c r="U69" s="7">
        <f t="shared" si="16"/>
        <v>8696</v>
      </c>
      <c r="V69" s="7">
        <f t="shared" si="16"/>
        <v>8696</v>
      </c>
      <c r="W69" s="7">
        <f t="shared" si="16"/>
        <v>8696</v>
      </c>
      <c r="X69" s="7">
        <f t="shared" si="17"/>
        <v>12000</v>
      </c>
      <c r="Y69" s="7">
        <f t="shared" si="17"/>
        <v>12000</v>
      </c>
      <c r="Z69" s="7">
        <f t="shared" si="17"/>
        <v>12000</v>
      </c>
      <c r="AA69" s="7">
        <f t="shared" si="17"/>
        <v>12000</v>
      </c>
      <c r="AB69" s="7">
        <f t="shared" si="17"/>
        <v>12000</v>
      </c>
      <c r="AC69" s="7">
        <f t="shared" si="8"/>
        <v>1650</v>
      </c>
      <c r="AD69" s="7">
        <f t="shared" si="8"/>
        <v>1650</v>
      </c>
      <c r="AE69" s="7">
        <f t="shared" si="8"/>
        <v>1650</v>
      </c>
      <c r="AF69" s="7">
        <f t="shared" si="8"/>
        <v>1650</v>
      </c>
      <c r="AG69" s="7">
        <f t="shared" si="8"/>
        <v>1650</v>
      </c>
      <c r="AH69" s="7">
        <f t="shared" si="9"/>
        <v>2088</v>
      </c>
      <c r="AI69" s="7">
        <f t="shared" si="9"/>
        <v>2088</v>
      </c>
      <c r="AJ69" s="7">
        <f t="shared" si="9"/>
        <v>2088</v>
      </c>
      <c r="AK69" s="7">
        <f t="shared" si="9"/>
        <v>2088</v>
      </c>
      <c r="AL69" s="7">
        <f t="shared" si="9"/>
        <v>2088</v>
      </c>
      <c r="AM69" s="7">
        <f t="shared" si="10"/>
        <v>1740</v>
      </c>
      <c r="AN69" s="7">
        <f t="shared" si="10"/>
        <v>1740</v>
      </c>
      <c r="AO69" s="7">
        <f t="shared" si="10"/>
        <v>1740</v>
      </c>
      <c r="AP69" s="7">
        <f t="shared" si="10"/>
        <v>1740</v>
      </c>
      <c r="AQ69" s="7">
        <f t="shared" si="10"/>
        <v>1740</v>
      </c>
      <c r="AR69" s="7">
        <f t="shared" si="11"/>
        <v>3240</v>
      </c>
      <c r="AS69" s="7">
        <f t="shared" si="11"/>
        <v>3240</v>
      </c>
      <c r="AT69" s="7">
        <f t="shared" si="11"/>
        <v>3240</v>
      </c>
      <c r="AU69" s="7">
        <f t="shared" si="11"/>
        <v>3240</v>
      </c>
      <c r="AV69" s="7">
        <f t="shared" si="11"/>
        <v>3240</v>
      </c>
      <c r="AX69" s="7">
        <f t="shared" si="12"/>
        <v>29414</v>
      </c>
      <c r="AY69" s="7">
        <f t="shared" si="12"/>
        <v>29414</v>
      </c>
      <c r="AZ69" s="7">
        <f t="shared" si="12"/>
        <v>29414</v>
      </c>
      <c r="BA69" s="7">
        <f t="shared" si="12"/>
        <v>29414</v>
      </c>
      <c r="BB69" s="7">
        <f t="shared" si="12"/>
        <v>29414</v>
      </c>
    </row>
    <row r="70" spans="1:54" ht="11.25" x14ac:dyDescent="0.15">
      <c r="A70" s="7"/>
      <c r="B70" s="7">
        <f>SUM(H$39:H39)</f>
        <v>66</v>
      </c>
      <c r="C70" s="7">
        <f>SUM(I$39:I39)</f>
        <v>1</v>
      </c>
      <c r="D70" s="7">
        <f>SUM(J$39:J39)</f>
        <v>100</v>
      </c>
      <c r="E70" s="7">
        <f>SUM(M$39:M39)*2</f>
        <v>0</v>
      </c>
      <c r="F70" s="24">
        <f>SUM(M$39:M39)</f>
        <v>0</v>
      </c>
      <c r="G70" s="24">
        <f>SUM(O$39:O39)</f>
        <v>5</v>
      </c>
      <c r="H70" s="24">
        <f t="shared" ref="H70:H93" si="18">(H39+240*I39+J39/10+M39*(36*2+60)+O39*8)/(E9-E8)</f>
        <v>3560</v>
      </c>
      <c r="R70" s="7">
        <v>63</v>
      </c>
      <c r="S70" s="7">
        <f t="shared" si="16"/>
        <v>8696</v>
      </c>
      <c r="T70" s="7">
        <f t="shared" si="16"/>
        <v>8696</v>
      </c>
      <c r="U70" s="7">
        <f t="shared" si="16"/>
        <v>8696</v>
      </c>
      <c r="V70" s="7">
        <f t="shared" si="16"/>
        <v>8696</v>
      </c>
      <c r="W70" s="7">
        <f t="shared" si="16"/>
        <v>8696</v>
      </c>
      <c r="X70" s="7">
        <f t="shared" si="17"/>
        <v>12000</v>
      </c>
      <c r="Y70" s="7">
        <f t="shared" si="17"/>
        <v>12000</v>
      </c>
      <c r="Z70" s="7">
        <f t="shared" si="17"/>
        <v>12000</v>
      </c>
      <c r="AA70" s="7">
        <f t="shared" si="17"/>
        <v>12000</v>
      </c>
      <c r="AB70" s="7">
        <f t="shared" si="17"/>
        <v>12000</v>
      </c>
      <c r="AC70" s="7">
        <f t="shared" si="8"/>
        <v>1650</v>
      </c>
      <c r="AD70" s="7">
        <f t="shared" si="8"/>
        <v>1650</v>
      </c>
      <c r="AE70" s="7">
        <f t="shared" si="8"/>
        <v>1650</v>
      </c>
      <c r="AF70" s="7">
        <f t="shared" si="8"/>
        <v>1650</v>
      </c>
      <c r="AG70" s="7">
        <f t="shared" si="8"/>
        <v>1650</v>
      </c>
      <c r="AH70" s="7">
        <f t="shared" si="9"/>
        <v>2088</v>
      </c>
      <c r="AI70" s="7">
        <f t="shared" si="9"/>
        <v>2088</v>
      </c>
      <c r="AJ70" s="7">
        <f t="shared" si="9"/>
        <v>2088</v>
      </c>
      <c r="AK70" s="7">
        <f t="shared" si="9"/>
        <v>2088</v>
      </c>
      <c r="AL70" s="7">
        <f t="shared" si="9"/>
        <v>2088</v>
      </c>
      <c r="AM70" s="7">
        <f t="shared" si="10"/>
        <v>1740</v>
      </c>
      <c r="AN70" s="7">
        <f t="shared" si="10"/>
        <v>1740</v>
      </c>
      <c r="AO70" s="7">
        <f t="shared" si="10"/>
        <v>1740</v>
      </c>
      <c r="AP70" s="7">
        <f t="shared" si="10"/>
        <v>1740</v>
      </c>
      <c r="AQ70" s="7">
        <f t="shared" si="10"/>
        <v>1740</v>
      </c>
      <c r="AR70" s="7">
        <f t="shared" si="11"/>
        <v>3240</v>
      </c>
      <c r="AS70" s="7">
        <f t="shared" si="11"/>
        <v>3240</v>
      </c>
      <c r="AT70" s="7">
        <f t="shared" si="11"/>
        <v>3240</v>
      </c>
      <c r="AU70" s="7">
        <f t="shared" si="11"/>
        <v>3240</v>
      </c>
      <c r="AV70" s="7">
        <f t="shared" si="11"/>
        <v>3240</v>
      </c>
      <c r="AX70" s="7">
        <f t="shared" si="12"/>
        <v>29414</v>
      </c>
      <c r="AY70" s="7">
        <f t="shared" si="12"/>
        <v>29414</v>
      </c>
      <c r="AZ70" s="7">
        <f t="shared" si="12"/>
        <v>29414</v>
      </c>
      <c r="BA70" s="7">
        <f t="shared" si="12"/>
        <v>29414</v>
      </c>
      <c r="BB70" s="7">
        <f t="shared" si="12"/>
        <v>29414</v>
      </c>
    </row>
    <row r="71" spans="1:54" ht="11.25" x14ac:dyDescent="0.15">
      <c r="A71" s="7"/>
      <c r="B71" s="7">
        <f>SUM(H$39:H40)</f>
        <v>192</v>
      </c>
      <c r="C71" s="7">
        <f>SUM(I$39:I40)</f>
        <v>2</v>
      </c>
      <c r="D71" s="7">
        <f>SUM(J$39:J40)</f>
        <v>300</v>
      </c>
      <c r="E71" s="7">
        <f>SUM(M$39:M40)*2</f>
        <v>0</v>
      </c>
      <c r="F71" s="24">
        <f>SUM(M$39:M40)</f>
        <v>0</v>
      </c>
      <c r="G71" s="24">
        <f>SUM(O$39:O40)</f>
        <v>10</v>
      </c>
      <c r="H71" s="24">
        <f t="shared" si="18"/>
        <v>4260</v>
      </c>
      <c r="R71" s="7">
        <v>64</v>
      </c>
      <c r="S71" s="7">
        <f t="shared" si="16"/>
        <v>8696</v>
      </c>
      <c r="T71" s="7">
        <f t="shared" si="16"/>
        <v>8696</v>
      </c>
      <c r="U71" s="7">
        <f t="shared" si="16"/>
        <v>8696</v>
      </c>
      <c r="V71" s="7">
        <f t="shared" si="16"/>
        <v>8696</v>
      </c>
      <c r="W71" s="7">
        <f t="shared" si="16"/>
        <v>8696</v>
      </c>
      <c r="X71" s="7">
        <f t="shared" si="17"/>
        <v>12000</v>
      </c>
      <c r="Y71" s="7">
        <f t="shared" si="17"/>
        <v>12000</v>
      </c>
      <c r="Z71" s="7">
        <f t="shared" si="17"/>
        <v>12000</v>
      </c>
      <c r="AA71" s="7">
        <f t="shared" si="17"/>
        <v>12000</v>
      </c>
      <c r="AB71" s="7">
        <f t="shared" si="17"/>
        <v>12000</v>
      </c>
      <c r="AC71" s="7">
        <f t="shared" si="8"/>
        <v>1650</v>
      </c>
      <c r="AD71" s="7">
        <f t="shared" si="8"/>
        <v>1650</v>
      </c>
      <c r="AE71" s="7">
        <f t="shared" si="8"/>
        <v>1650</v>
      </c>
      <c r="AF71" s="7">
        <f t="shared" si="8"/>
        <v>1650</v>
      </c>
      <c r="AG71" s="7">
        <f t="shared" si="8"/>
        <v>1650</v>
      </c>
      <c r="AH71" s="7">
        <f t="shared" si="9"/>
        <v>2088</v>
      </c>
      <c r="AI71" s="7">
        <f t="shared" si="9"/>
        <v>2088</v>
      </c>
      <c r="AJ71" s="7">
        <f t="shared" si="9"/>
        <v>2088</v>
      </c>
      <c r="AK71" s="7">
        <f t="shared" si="9"/>
        <v>2088</v>
      </c>
      <c r="AL71" s="7">
        <f t="shared" si="9"/>
        <v>2088</v>
      </c>
      <c r="AM71" s="7">
        <f t="shared" si="10"/>
        <v>1740</v>
      </c>
      <c r="AN71" s="7">
        <f t="shared" si="10"/>
        <v>1740</v>
      </c>
      <c r="AO71" s="7">
        <f t="shared" si="10"/>
        <v>1740</v>
      </c>
      <c r="AP71" s="7">
        <f t="shared" si="10"/>
        <v>1740</v>
      </c>
      <c r="AQ71" s="7">
        <f t="shared" si="10"/>
        <v>1740</v>
      </c>
      <c r="AR71" s="7">
        <f t="shared" si="11"/>
        <v>3240</v>
      </c>
      <c r="AS71" s="7">
        <f t="shared" si="11"/>
        <v>3240</v>
      </c>
      <c r="AT71" s="7">
        <f t="shared" si="11"/>
        <v>3240</v>
      </c>
      <c r="AU71" s="7">
        <f t="shared" si="11"/>
        <v>3240</v>
      </c>
      <c r="AV71" s="7">
        <f t="shared" si="11"/>
        <v>3240</v>
      </c>
      <c r="AX71" s="7">
        <f t="shared" si="12"/>
        <v>29414</v>
      </c>
      <c r="AY71" s="7">
        <f t="shared" si="12"/>
        <v>29414</v>
      </c>
      <c r="AZ71" s="7">
        <f t="shared" si="12"/>
        <v>29414</v>
      </c>
      <c r="BA71" s="7">
        <f t="shared" si="12"/>
        <v>29414</v>
      </c>
      <c r="BB71" s="7">
        <f t="shared" si="12"/>
        <v>29414</v>
      </c>
    </row>
    <row r="72" spans="1:54" ht="11.25" x14ac:dyDescent="0.15">
      <c r="A72" s="7"/>
      <c r="B72" s="7">
        <f>SUM(H$39:H41)</f>
        <v>318</v>
      </c>
      <c r="C72" s="7">
        <f>SUM(I$39:I41)</f>
        <v>3</v>
      </c>
      <c r="D72" s="7">
        <f>SUM(J$39:J41)</f>
        <v>500</v>
      </c>
      <c r="E72" s="7">
        <f>SUM(M$39:M41)*2</f>
        <v>0</v>
      </c>
      <c r="F72" s="24">
        <f>SUM(M$39:M41)</f>
        <v>0</v>
      </c>
      <c r="G72" s="24">
        <f>SUM(O$39:O41)</f>
        <v>15</v>
      </c>
      <c r="H72" s="24">
        <f t="shared" si="18"/>
        <v>2840.0000000000005</v>
      </c>
      <c r="R72" s="7">
        <v>65</v>
      </c>
      <c r="S72" s="7">
        <f t="shared" ref="S72:W107" si="19">求节点(C$39:C$62,$B$70:$B$93,$R72)</f>
        <v>8696</v>
      </c>
      <c r="T72" s="7">
        <f t="shared" si="19"/>
        <v>8696</v>
      </c>
      <c r="U72" s="7">
        <f t="shared" si="19"/>
        <v>8696</v>
      </c>
      <c r="V72" s="7">
        <f t="shared" si="19"/>
        <v>8696</v>
      </c>
      <c r="W72" s="7">
        <f t="shared" si="19"/>
        <v>8696</v>
      </c>
      <c r="X72" s="7">
        <f t="shared" ref="X72:AB107" si="20">求节点(C$39:C$62,$C$70:$C$93,$R72)*240</f>
        <v>12000</v>
      </c>
      <c r="Y72" s="7">
        <f t="shared" si="20"/>
        <v>12000</v>
      </c>
      <c r="Z72" s="7">
        <f t="shared" si="20"/>
        <v>12000</v>
      </c>
      <c r="AA72" s="7">
        <f t="shared" si="20"/>
        <v>12000</v>
      </c>
      <c r="AB72" s="7">
        <f t="shared" si="20"/>
        <v>12000</v>
      </c>
      <c r="AC72" s="7">
        <f t="shared" ref="AC72:AG135" si="21">求节点(C$39:C$62,$D$70:$D$93,$R72)/10</f>
        <v>1650</v>
      </c>
      <c r="AD72" s="7">
        <f t="shared" si="21"/>
        <v>1650</v>
      </c>
      <c r="AE72" s="7">
        <f t="shared" si="21"/>
        <v>1650</v>
      </c>
      <c r="AF72" s="7">
        <f t="shared" si="21"/>
        <v>1650</v>
      </c>
      <c r="AG72" s="7">
        <f t="shared" si="21"/>
        <v>1650</v>
      </c>
      <c r="AH72" s="7">
        <f t="shared" ref="AH72:AL135" si="22">求节点(C$39:C$62,$E$70:$E$93,$R72)*36</f>
        <v>2088</v>
      </c>
      <c r="AI72" s="7">
        <f t="shared" si="22"/>
        <v>2088</v>
      </c>
      <c r="AJ72" s="7">
        <f t="shared" si="22"/>
        <v>2088</v>
      </c>
      <c r="AK72" s="7">
        <f t="shared" si="22"/>
        <v>2088</v>
      </c>
      <c r="AL72" s="7">
        <f t="shared" si="22"/>
        <v>2088</v>
      </c>
      <c r="AM72" s="7">
        <f t="shared" ref="AM72:AQ135" si="23">求节点(C$39:C$62,$F$70:$F$93,$R72)*60</f>
        <v>1740</v>
      </c>
      <c r="AN72" s="7">
        <f t="shared" si="23"/>
        <v>1740</v>
      </c>
      <c r="AO72" s="7">
        <f t="shared" si="23"/>
        <v>1740</v>
      </c>
      <c r="AP72" s="7">
        <f t="shared" si="23"/>
        <v>1740</v>
      </c>
      <c r="AQ72" s="7">
        <f t="shared" si="23"/>
        <v>1740</v>
      </c>
      <c r="AR72" s="7">
        <f t="shared" ref="AR72:AV135" si="24">求节点(C$39:C$62,$G$70:$G$93,$R72)*8</f>
        <v>3240</v>
      </c>
      <c r="AS72" s="7">
        <f t="shared" si="24"/>
        <v>3240</v>
      </c>
      <c r="AT72" s="7">
        <f t="shared" si="24"/>
        <v>3240</v>
      </c>
      <c r="AU72" s="7">
        <f t="shared" si="24"/>
        <v>3240</v>
      </c>
      <c r="AV72" s="7">
        <f t="shared" si="24"/>
        <v>3240</v>
      </c>
      <c r="AX72" s="7">
        <f t="shared" ref="AX72:BB135" si="25">S72+X72+AC72+AH72+AM72+AR72</f>
        <v>29414</v>
      </c>
      <c r="AY72" s="7">
        <f t="shared" si="25"/>
        <v>29414</v>
      </c>
      <c r="AZ72" s="7">
        <f t="shared" si="25"/>
        <v>29414</v>
      </c>
      <c r="BA72" s="7">
        <f t="shared" si="25"/>
        <v>29414</v>
      </c>
      <c r="BB72" s="7">
        <f t="shared" si="25"/>
        <v>29414</v>
      </c>
    </row>
    <row r="73" spans="1:54" ht="11.25" x14ac:dyDescent="0.15">
      <c r="A73" s="7"/>
      <c r="B73" s="7">
        <f>SUM(H$39:H42)</f>
        <v>444</v>
      </c>
      <c r="C73" s="7">
        <f>SUM(I$39:I42)</f>
        <v>4</v>
      </c>
      <c r="D73" s="7">
        <f>SUM(J$39:J42)</f>
        <v>700</v>
      </c>
      <c r="E73" s="7">
        <f>SUM(M$39:M42)*2</f>
        <v>2</v>
      </c>
      <c r="F73" s="24">
        <f>SUM(M$39:M42)</f>
        <v>1</v>
      </c>
      <c r="G73" s="24">
        <f>SUM(O$39:O42)</f>
        <v>15</v>
      </c>
      <c r="H73" s="24">
        <f t="shared" si="18"/>
        <v>2589.9999999999991</v>
      </c>
      <c r="R73" s="7">
        <v>66</v>
      </c>
      <c r="S73" s="7">
        <f t="shared" si="19"/>
        <v>8696</v>
      </c>
      <c r="T73" s="7">
        <f t="shared" si="19"/>
        <v>8696</v>
      </c>
      <c r="U73" s="7">
        <f t="shared" si="19"/>
        <v>8696</v>
      </c>
      <c r="V73" s="7">
        <f t="shared" si="19"/>
        <v>8696</v>
      </c>
      <c r="W73" s="7">
        <f t="shared" si="19"/>
        <v>8696</v>
      </c>
      <c r="X73" s="7">
        <f t="shared" si="20"/>
        <v>12000</v>
      </c>
      <c r="Y73" s="7">
        <f t="shared" si="20"/>
        <v>12000</v>
      </c>
      <c r="Z73" s="7">
        <f t="shared" si="20"/>
        <v>12000</v>
      </c>
      <c r="AA73" s="7">
        <f t="shared" si="20"/>
        <v>12000</v>
      </c>
      <c r="AB73" s="7">
        <f t="shared" si="20"/>
        <v>12000</v>
      </c>
      <c r="AC73" s="7">
        <f t="shared" si="21"/>
        <v>1650</v>
      </c>
      <c r="AD73" s="7">
        <f t="shared" si="21"/>
        <v>1650</v>
      </c>
      <c r="AE73" s="7">
        <f t="shared" si="21"/>
        <v>1650</v>
      </c>
      <c r="AF73" s="7">
        <f t="shared" si="21"/>
        <v>1650</v>
      </c>
      <c r="AG73" s="7">
        <f t="shared" si="21"/>
        <v>1650</v>
      </c>
      <c r="AH73" s="7">
        <f t="shared" si="22"/>
        <v>2088</v>
      </c>
      <c r="AI73" s="7">
        <f t="shared" si="22"/>
        <v>2088</v>
      </c>
      <c r="AJ73" s="7">
        <f t="shared" si="22"/>
        <v>2088</v>
      </c>
      <c r="AK73" s="7">
        <f t="shared" si="22"/>
        <v>2088</v>
      </c>
      <c r="AL73" s="7">
        <f t="shared" si="22"/>
        <v>2088</v>
      </c>
      <c r="AM73" s="7">
        <f t="shared" si="23"/>
        <v>1740</v>
      </c>
      <c r="AN73" s="7">
        <f t="shared" si="23"/>
        <v>1740</v>
      </c>
      <c r="AO73" s="7">
        <f t="shared" si="23"/>
        <v>1740</v>
      </c>
      <c r="AP73" s="7">
        <f t="shared" si="23"/>
        <v>1740</v>
      </c>
      <c r="AQ73" s="7">
        <f t="shared" si="23"/>
        <v>1740</v>
      </c>
      <c r="AR73" s="7">
        <f t="shared" si="24"/>
        <v>3240</v>
      </c>
      <c r="AS73" s="7">
        <f t="shared" si="24"/>
        <v>3240</v>
      </c>
      <c r="AT73" s="7">
        <f t="shared" si="24"/>
        <v>3240</v>
      </c>
      <c r="AU73" s="7">
        <f t="shared" si="24"/>
        <v>3240</v>
      </c>
      <c r="AV73" s="7">
        <f t="shared" si="24"/>
        <v>3240</v>
      </c>
      <c r="AX73" s="7">
        <f t="shared" si="25"/>
        <v>29414</v>
      </c>
      <c r="AY73" s="7">
        <f t="shared" si="25"/>
        <v>29414</v>
      </c>
      <c r="AZ73" s="7">
        <f t="shared" si="25"/>
        <v>29414</v>
      </c>
      <c r="BA73" s="7">
        <f t="shared" si="25"/>
        <v>29414</v>
      </c>
      <c r="BB73" s="7">
        <f t="shared" si="25"/>
        <v>29414</v>
      </c>
    </row>
    <row r="74" spans="1:54" ht="11.25" x14ac:dyDescent="0.15">
      <c r="A74" s="7"/>
      <c r="B74" s="7">
        <f>SUM(H$39:H43)</f>
        <v>630</v>
      </c>
      <c r="C74" s="7">
        <f>SUM(I$39:I43)</f>
        <v>5</v>
      </c>
      <c r="D74" s="7">
        <f>SUM(J$39:J43)</f>
        <v>1100</v>
      </c>
      <c r="E74" s="7">
        <f>SUM(M$39:M43)*2</f>
        <v>2</v>
      </c>
      <c r="F74" s="24">
        <f>SUM(M$39:M43)</f>
        <v>1</v>
      </c>
      <c r="G74" s="24">
        <f>SUM(O$39:O43)</f>
        <v>25</v>
      </c>
      <c r="H74" s="24">
        <f t="shared" si="18"/>
        <v>2184</v>
      </c>
      <c r="R74" s="7">
        <v>67</v>
      </c>
      <c r="S74" s="7">
        <f t="shared" si="19"/>
        <v>8696</v>
      </c>
      <c r="T74" s="7">
        <f t="shared" si="19"/>
        <v>8696</v>
      </c>
      <c r="U74" s="7">
        <f t="shared" si="19"/>
        <v>8696</v>
      </c>
      <c r="V74" s="7">
        <f t="shared" si="19"/>
        <v>8696</v>
      </c>
      <c r="W74" s="7">
        <f t="shared" si="19"/>
        <v>8696</v>
      </c>
      <c r="X74" s="7">
        <f t="shared" si="20"/>
        <v>12000</v>
      </c>
      <c r="Y74" s="7">
        <f t="shared" si="20"/>
        <v>12000</v>
      </c>
      <c r="Z74" s="7">
        <f t="shared" si="20"/>
        <v>12000</v>
      </c>
      <c r="AA74" s="7">
        <f t="shared" si="20"/>
        <v>12000</v>
      </c>
      <c r="AB74" s="7">
        <f t="shared" si="20"/>
        <v>12000</v>
      </c>
      <c r="AC74" s="7">
        <f t="shared" si="21"/>
        <v>1650</v>
      </c>
      <c r="AD74" s="7">
        <f t="shared" si="21"/>
        <v>1650</v>
      </c>
      <c r="AE74" s="7">
        <f t="shared" si="21"/>
        <v>1650</v>
      </c>
      <c r="AF74" s="7">
        <f t="shared" si="21"/>
        <v>1650</v>
      </c>
      <c r="AG74" s="7">
        <f t="shared" si="21"/>
        <v>1650</v>
      </c>
      <c r="AH74" s="7">
        <f t="shared" si="22"/>
        <v>2088</v>
      </c>
      <c r="AI74" s="7">
        <f t="shared" si="22"/>
        <v>2088</v>
      </c>
      <c r="AJ74" s="7">
        <f t="shared" si="22"/>
        <v>2088</v>
      </c>
      <c r="AK74" s="7">
        <f t="shared" si="22"/>
        <v>2088</v>
      </c>
      <c r="AL74" s="7">
        <f t="shared" si="22"/>
        <v>2088</v>
      </c>
      <c r="AM74" s="7">
        <f t="shared" si="23"/>
        <v>1740</v>
      </c>
      <c r="AN74" s="7">
        <f t="shared" si="23"/>
        <v>1740</v>
      </c>
      <c r="AO74" s="7">
        <f t="shared" si="23"/>
        <v>1740</v>
      </c>
      <c r="AP74" s="7">
        <f t="shared" si="23"/>
        <v>1740</v>
      </c>
      <c r="AQ74" s="7">
        <f t="shared" si="23"/>
        <v>1740</v>
      </c>
      <c r="AR74" s="7">
        <f t="shared" si="24"/>
        <v>3240</v>
      </c>
      <c r="AS74" s="7">
        <f t="shared" si="24"/>
        <v>3240</v>
      </c>
      <c r="AT74" s="7">
        <f t="shared" si="24"/>
        <v>3240</v>
      </c>
      <c r="AU74" s="7">
        <f t="shared" si="24"/>
        <v>3240</v>
      </c>
      <c r="AV74" s="7">
        <f t="shared" si="24"/>
        <v>3240</v>
      </c>
      <c r="AX74" s="7">
        <f t="shared" si="25"/>
        <v>29414</v>
      </c>
      <c r="AY74" s="7">
        <f t="shared" si="25"/>
        <v>29414</v>
      </c>
      <c r="AZ74" s="7">
        <f t="shared" si="25"/>
        <v>29414</v>
      </c>
      <c r="BA74" s="7">
        <f t="shared" si="25"/>
        <v>29414</v>
      </c>
      <c r="BB74" s="7">
        <f t="shared" si="25"/>
        <v>29414</v>
      </c>
    </row>
    <row r="75" spans="1:54" ht="11.25" x14ac:dyDescent="0.15">
      <c r="A75" s="7"/>
      <c r="B75" s="7">
        <f>SUM(H$39:H44)</f>
        <v>816</v>
      </c>
      <c r="C75" s="7">
        <f>SUM(I$39:I44)</f>
        <v>6</v>
      </c>
      <c r="D75" s="7">
        <f>SUM(J$39:J44)</f>
        <v>1500</v>
      </c>
      <c r="E75" s="7">
        <f>SUM(M$39:M44)*2</f>
        <v>2</v>
      </c>
      <c r="F75" s="24">
        <f>SUM(M$39:M44)</f>
        <v>1</v>
      </c>
      <c r="G75" s="24">
        <f>SUM(O$39:O44)</f>
        <v>35</v>
      </c>
      <c r="H75" s="24">
        <f t="shared" si="18"/>
        <v>1819.9999999999998</v>
      </c>
      <c r="R75" s="7">
        <v>68</v>
      </c>
      <c r="S75" s="7">
        <f t="shared" si="19"/>
        <v>8696</v>
      </c>
      <c r="T75" s="7">
        <f t="shared" si="19"/>
        <v>8696</v>
      </c>
      <c r="U75" s="7">
        <f t="shared" si="19"/>
        <v>8696</v>
      </c>
      <c r="V75" s="7">
        <f t="shared" si="19"/>
        <v>8696</v>
      </c>
      <c r="W75" s="7">
        <f t="shared" si="19"/>
        <v>8696</v>
      </c>
      <c r="X75" s="7">
        <f t="shared" si="20"/>
        <v>12000</v>
      </c>
      <c r="Y75" s="7">
        <f t="shared" si="20"/>
        <v>12000</v>
      </c>
      <c r="Z75" s="7">
        <f t="shared" si="20"/>
        <v>12000</v>
      </c>
      <c r="AA75" s="7">
        <f t="shared" si="20"/>
        <v>12000</v>
      </c>
      <c r="AB75" s="7">
        <f t="shared" si="20"/>
        <v>12000</v>
      </c>
      <c r="AC75" s="7">
        <f t="shared" si="21"/>
        <v>1650</v>
      </c>
      <c r="AD75" s="7">
        <f t="shared" si="21"/>
        <v>1650</v>
      </c>
      <c r="AE75" s="7">
        <f t="shared" si="21"/>
        <v>1650</v>
      </c>
      <c r="AF75" s="7">
        <f t="shared" si="21"/>
        <v>1650</v>
      </c>
      <c r="AG75" s="7">
        <f t="shared" si="21"/>
        <v>1650</v>
      </c>
      <c r="AH75" s="7">
        <f t="shared" si="22"/>
        <v>2088</v>
      </c>
      <c r="AI75" s="7">
        <f t="shared" si="22"/>
        <v>2088</v>
      </c>
      <c r="AJ75" s="7">
        <f t="shared" si="22"/>
        <v>2088</v>
      </c>
      <c r="AK75" s="7">
        <f t="shared" si="22"/>
        <v>2088</v>
      </c>
      <c r="AL75" s="7">
        <f t="shared" si="22"/>
        <v>2088</v>
      </c>
      <c r="AM75" s="7">
        <f t="shared" si="23"/>
        <v>1740</v>
      </c>
      <c r="AN75" s="7">
        <f t="shared" si="23"/>
        <v>1740</v>
      </c>
      <c r="AO75" s="7">
        <f t="shared" si="23"/>
        <v>1740</v>
      </c>
      <c r="AP75" s="7">
        <f t="shared" si="23"/>
        <v>1740</v>
      </c>
      <c r="AQ75" s="7">
        <f t="shared" si="23"/>
        <v>1740</v>
      </c>
      <c r="AR75" s="7">
        <f t="shared" si="24"/>
        <v>3240</v>
      </c>
      <c r="AS75" s="7">
        <f t="shared" si="24"/>
        <v>3240</v>
      </c>
      <c r="AT75" s="7">
        <f t="shared" si="24"/>
        <v>3240</v>
      </c>
      <c r="AU75" s="7">
        <f t="shared" si="24"/>
        <v>3240</v>
      </c>
      <c r="AV75" s="7">
        <f t="shared" si="24"/>
        <v>3240</v>
      </c>
      <c r="AX75" s="7">
        <f t="shared" si="25"/>
        <v>29414</v>
      </c>
      <c r="AY75" s="7">
        <f t="shared" si="25"/>
        <v>29414</v>
      </c>
      <c r="AZ75" s="7">
        <f t="shared" si="25"/>
        <v>29414</v>
      </c>
      <c r="BA75" s="7">
        <f t="shared" si="25"/>
        <v>29414</v>
      </c>
      <c r="BB75" s="7">
        <f t="shared" si="25"/>
        <v>29414</v>
      </c>
    </row>
    <row r="76" spans="1:54" ht="11.25" x14ac:dyDescent="0.15">
      <c r="A76" s="7"/>
      <c r="B76" s="7">
        <f>SUM(H$39:H45)</f>
        <v>1002</v>
      </c>
      <c r="C76" s="7">
        <f>SUM(I$39:I45)</f>
        <v>7</v>
      </c>
      <c r="D76" s="7">
        <f>SUM(J$39:J45)</f>
        <v>1900</v>
      </c>
      <c r="E76" s="7">
        <f>SUM(M$39:M45)*2</f>
        <v>2</v>
      </c>
      <c r="F76" s="24">
        <f>SUM(M$39:M45)</f>
        <v>1</v>
      </c>
      <c r="G76" s="24">
        <f>SUM(O$39:O45)</f>
        <v>45</v>
      </c>
      <c r="H76" s="24">
        <f t="shared" si="18"/>
        <v>1559.9999999999995</v>
      </c>
      <c r="R76" s="7">
        <v>69</v>
      </c>
      <c r="S76" s="7">
        <f t="shared" si="19"/>
        <v>8696</v>
      </c>
      <c r="T76" s="7">
        <f t="shared" si="19"/>
        <v>8696</v>
      </c>
      <c r="U76" s="7">
        <f t="shared" si="19"/>
        <v>8696</v>
      </c>
      <c r="V76" s="7">
        <f t="shared" si="19"/>
        <v>8696</v>
      </c>
      <c r="W76" s="7">
        <f t="shared" si="19"/>
        <v>8696</v>
      </c>
      <c r="X76" s="7">
        <f t="shared" si="20"/>
        <v>12000</v>
      </c>
      <c r="Y76" s="7">
        <f t="shared" si="20"/>
        <v>12000</v>
      </c>
      <c r="Z76" s="7">
        <f t="shared" si="20"/>
        <v>12000</v>
      </c>
      <c r="AA76" s="7">
        <f t="shared" si="20"/>
        <v>12000</v>
      </c>
      <c r="AB76" s="7">
        <f t="shared" si="20"/>
        <v>12000</v>
      </c>
      <c r="AC76" s="7">
        <f t="shared" si="21"/>
        <v>1650</v>
      </c>
      <c r="AD76" s="7">
        <f t="shared" si="21"/>
        <v>1650</v>
      </c>
      <c r="AE76" s="7">
        <f t="shared" si="21"/>
        <v>1650</v>
      </c>
      <c r="AF76" s="7">
        <f t="shared" si="21"/>
        <v>1650</v>
      </c>
      <c r="AG76" s="7">
        <f t="shared" si="21"/>
        <v>1650</v>
      </c>
      <c r="AH76" s="7">
        <f t="shared" si="22"/>
        <v>2088</v>
      </c>
      <c r="AI76" s="7">
        <f t="shared" si="22"/>
        <v>2088</v>
      </c>
      <c r="AJ76" s="7">
        <f t="shared" si="22"/>
        <v>2088</v>
      </c>
      <c r="AK76" s="7">
        <f t="shared" si="22"/>
        <v>2088</v>
      </c>
      <c r="AL76" s="7">
        <f t="shared" si="22"/>
        <v>2088</v>
      </c>
      <c r="AM76" s="7">
        <f t="shared" si="23"/>
        <v>1740</v>
      </c>
      <c r="AN76" s="7">
        <f t="shared" si="23"/>
        <v>1740</v>
      </c>
      <c r="AO76" s="7">
        <f t="shared" si="23"/>
        <v>1740</v>
      </c>
      <c r="AP76" s="7">
        <f t="shared" si="23"/>
        <v>1740</v>
      </c>
      <c r="AQ76" s="7">
        <f t="shared" si="23"/>
        <v>1740</v>
      </c>
      <c r="AR76" s="7">
        <f t="shared" si="24"/>
        <v>3240</v>
      </c>
      <c r="AS76" s="7">
        <f t="shared" si="24"/>
        <v>3240</v>
      </c>
      <c r="AT76" s="7">
        <f t="shared" si="24"/>
        <v>3240</v>
      </c>
      <c r="AU76" s="7">
        <f t="shared" si="24"/>
        <v>3240</v>
      </c>
      <c r="AV76" s="7">
        <f t="shared" si="24"/>
        <v>3240</v>
      </c>
      <c r="AX76" s="7">
        <f t="shared" si="25"/>
        <v>29414</v>
      </c>
      <c r="AY76" s="7">
        <f t="shared" si="25"/>
        <v>29414</v>
      </c>
      <c r="AZ76" s="7">
        <f t="shared" si="25"/>
        <v>29414</v>
      </c>
      <c r="BA76" s="7">
        <f t="shared" si="25"/>
        <v>29414</v>
      </c>
      <c r="BB76" s="7">
        <f t="shared" si="25"/>
        <v>29414</v>
      </c>
    </row>
    <row r="77" spans="1:54" ht="11.25" x14ac:dyDescent="0.15">
      <c r="A77" s="7"/>
      <c r="B77" s="7">
        <f>SUM(H$39:H46)</f>
        <v>1188</v>
      </c>
      <c r="C77" s="7">
        <f>SUM(I$39:I46)</f>
        <v>8</v>
      </c>
      <c r="D77" s="7">
        <f>SUM(J$39:J46)</f>
        <v>2300</v>
      </c>
      <c r="E77" s="7">
        <f>SUM(M$39:M46)*2</f>
        <v>4</v>
      </c>
      <c r="F77" s="24">
        <f>SUM(M$39:M46)</f>
        <v>2</v>
      </c>
      <c r="G77" s="24">
        <f>SUM(O$39:O46)</f>
        <v>45</v>
      </c>
      <c r="H77" s="24">
        <f t="shared" si="18"/>
        <v>1495.0000000000002</v>
      </c>
      <c r="R77" s="7">
        <v>70</v>
      </c>
      <c r="S77" s="7">
        <f t="shared" si="19"/>
        <v>8696</v>
      </c>
      <c r="T77" s="7">
        <f t="shared" si="19"/>
        <v>8696</v>
      </c>
      <c r="U77" s="7">
        <f t="shared" si="19"/>
        <v>8696</v>
      </c>
      <c r="V77" s="7">
        <f t="shared" si="19"/>
        <v>8696</v>
      </c>
      <c r="W77" s="7">
        <f t="shared" si="19"/>
        <v>8696</v>
      </c>
      <c r="X77" s="7">
        <f t="shared" si="20"/>
        <v>12000</v>
      </c>
      <c r="Y77" s="7">
        <f t="shared" si="20"/>
        <v>12000</v>
      </c>
      <c r="Z77" s="7">
        <f t="shared" si="20"/>
        <v>12000</v>
      </c>
      <c r="AA77" s="7">
        <f t="shared" si="20"/>
        <v>12000</v>
      </c>
      <c r="AB77" s="7">
        <f t="shared" si="20"/>
        <v>12000</v>
      </c>
      <c r="AC77" s="7">
        <f t="shared" si="21"/>
        <v>1650</v>
      </c>
      <c r="AD77" s="7">
        <f t="shared" si="21"/>
        <v>1650</v>
      </c>
      <c r="AE77" s="7">
        <f t="shared" si="21"/>
        <v>1650</v>
      </c>
      <c r="AF77" s="7">
        <f t="shared" si="21"/>
        <v>1650</v>
      </c>
      <c r="AG77" s="7">
        <f t="shared" si="21"/>
        <v>1650</v>
      </c>
      <c r="AH77" s="7">
        <f t="shared" si="22"/>
        <v>2088</v>
      </c>
      <c r="AI77" s="7">
        <f t="shared" si="22"/>
        <v>2088</v>
      </c>
      <c r="AJ77" s="7">
        <f t="shared" si="22"/>
        <v>2088</v>
      </c>
      <c r="AK77" s="7">
        <f t="shared" si="22"/>
        <v>2088</v>
      </c>
      <c r="AL77" s="7">
        <f t="shared" si="22"/>
        <v>2088</v>
      </c>
      <c r="AM77" s="7">
        <f t="shared" si="23"/>
        <v>1740</v>
      </c>
      <c r="AN77" s="7">
        <f t="shared" si="23"/>
        <v>1740</v>
      </c>
      <c r="AO77" s="7">
        <f t="shared" si="23"/>
        <v>1740</v>
      </c>
      <c r="AP77" s="7">
        <f t="shared" si="23"/>
        <v>1740</v>
      </c>
      <c r="AQ77" s="7">
        <f t="shared" si="23"/>
        <v>1740</v>
      </c>
      <c r="AR77" s="7">
        <f t="shared" si="24"/>
        <v>3240</v>
      </c>
      <c r="AS77" s="7">
        <f t="shared" si="24"/>
        <v>3240</v>
      </c>
      <c r="AT77" s="7">
        <f t="shared" si="24"/>
        <v>3240</v>
      </c>
      <c r="AU77" s="7">
        <f t="shared" si="24"/>
        <v>3240</v>
      </c>
      <c r="AV77" s="7">
        <f t="shared" si="24"/>
        <v>3240</v>
      </c>
      <c r="AX77" s="7">
        <f t="shared" si="25"/>
        <v>29414</v>
      </c>
      <c r="AY77" s="7">
        <f t="shared" si="25"/>
        <v>29414</v>
      </c>
      <c r="AZ77" s="7">
        <f t="shared" si="25"/>
        <v>29414</v>
      </c>
      <c r="BA77" s="7">
        <f t="shared" si="25"/>
        <v>29414</v>
      </c>
      <c r="BB77" s="7">
        <f t="shared" si="25"/>
        <v>29414</v>
      </c>
    </row>
    <row r="78" spans="1:54" ht="11.25" x14ac:dyDescent="0.15">
      <c r="A78" s="7"/>
      <c r="B78" s="7">
        <f>SUM(H$39:H47)</f>
        <v>1476</v>
      </c>
      <c r="C78" s="7">
        <f>SUM(I$39:I47)</f>
        <v>10</v>
      </c>
      <c r="D78" s="7">
        <f>SUM(J$39:J47)</f>
        <v>2900</v>
      </c>
      <c r="E78" s="7">
        <f>SUM(M$39:M47)*2</f>
        <v>4</v>
      </c>
      <c r="F78" s="24">
        <f>SUM(M$39:M47)</f>
        <v>2</v>
      </c>
      <c r="G78" s="24">
        <f>SUM(O$39:O47)</f>
        <v>65</v>
      </c>
      <c r="H78" s="24">
        <f t="shared" si="18"/>
        <v>2195.5555555555547</v>
      </c>
      <c r="R78" s="7">
        <v>71</v>
      </c>
      <c r="S78" s="7">
        <f t="shared" si="19"/>
        <v>8696</v>
      </c>
      <c r="T78" s="7">
        <f t="shared" si="19"/>
        <v>8696</v>
      </c>
      <c r="U78" s="7">
        <f t="shared" si="19"/>
        <v>8696</v>
      </c>
      <c r="V78" s="7">
        <f t="shared" si="19"/>
        <v>8696</v>
      </c>
      <c r="W78" s="7">
        <f t="shared" si="19"/>
        <v>8696</v>
      </c>
      <c r="X78" s="7">
        <f t="shared" si="20"/>
        <v>12000</v>
      </c>
      <c r="Y78" s="7">
        <f t="shared" si="20"/>
        <v>12000</v>
      </c>
      <c r="Z78" s="7">
        <f t="shared" si="20"/>
        <v>12000</v>
      </c>
      <c r="AA78" s="7">
        <f t="shared" si="20"/>
        <v>12000</v>
      </c>
      <c r="AB78" s="7">
        <f t="shared" si="20"/>
        <v>12000</v>
      </c>
      <c r="AC78" s="7">
        <f t="shared" si="21"/>
        <v>1650</v>
      </c>
      <c r="AD78" s="7">
        <f t="shared" si="21"/>
        <v>1650</v>
      </c>
      <c r="AE78" s="7">
        <f t="shared" si="21"/>
        <v>1650</v>
      </c>
      <c r="AF78" s="7">
        <f t="shared" si="21"/>
        <v>1650</v>
      </c>
      <c r="AG78" s="7">
        <f t="shared" si="21"/>
        <v>1650</v>
      </c>
      <c r="AH78" s="7">
        <f t="shared" si="22"/>
        <v>2088</v>
      </c>
      <c r="AI78" s="7">
        <f t="shared" si="22"/>
        <v>2088</v>
      </c>
      <c r="AJ78" s="7">
        <f t="shared" si="22"/>
        <v>2088</v>
      </c>
      <c r="AK78" s="7">
        <f t="shared" si="22"/>
        <v>2088</v>
      </c>
      <c r="AL78" s="7">
        <f t="shared" si="22"/>
        <v>2088</v>
      </c>
      <c r="AM78" s="7">
        <f t="shared" si="23"/>
        <v>1740</v>
      </c>
      <c r="AN78" s="7">
        <f t="shared" si="23"/>
        <v>1740</v>
      </c>
      <c r="AO78" s="7">
        <f t="shared" si="23"/>
        <v>1740</v>
      </c>
      <c r="AP78" s="7">
        <f t="shared" si="23"/>
        <v>1740</v>
      </c>
      <c r="AQ78" s="7">
        <f t="shared" si="23"/>
        <v>1740</v>
      </c>
      <c r="AR78" s="7">
        <f t="shared" si="24"/>
        <v>3240</v>
      </c>
      <c r="AS78" s="7">
        <f t="shared" si="24"/>
        <v>3240</v>
      </c>
      <c r="AT78" s="7">
        <f t="shared" si="24"/>
        <v>3240</v>
      </c>
      <c r="AU78" s="7">
        <f t="shared" si="24"/>
        <v>3240</v>
      </c>
      <c r="AV78" s="7">
        <f t="shared" si="24"/>
        <v>3240</v>
      </c>
      <c r="AX78" s="7">
        <f t="shared" si="25"/>
        <v>29414</v>
      </c>
      <c r="AY78" s="7">
        <f t="shared" si="25"/>
        <v>29414</v>
      </c>
      <c r="AZ78" s="7">
        <f t="shared" si="25"/>
        <v>29414</v>
      </c>
      <c r="BA78" s="7">
        <f t="shared" si="25"/>
        <v>29414</v>
      </c>
      <c r="BB78" s="7">
        <f t="shared" si="25"/>
        <v>29414</v>
      </c>
    </row>
    <row r="79" spans="1:54" ht="11.25" x14ac:dyDescent="0.15">
      <c r="A79" s="7"/>
      <c r="B79" s="7">
        <f>SUM(H$39:H48)</f>
        <v>1764</v>
      </c>
      <c r="C79" s="7">
        <f>SUM(I$39:I48)</f>
        <v>12</v>
      </c>
      <c r="D79" s="7">
        <f>SUM(J$39:J48)</f>
        <v>3500</v>
      </c>
      <c r="E79" s="7">
        <f>SUM(M$39:M48)*2</f>
        <v>4</v>
      </c>
      <c r="F79" s="24">
        <f>SUM(M$39:M48)</f>
        <v>2</v>
      </c>
      <c r="G79" s="24">
        <f>SUM(O$39:O48)</f>
        <v>85</v>
      </c>
      <c r="H79" s="24">
        <f t="shared" si="18"/>
        <v>1976</v>
      </c>
      <c r="R79" s="7">
        <v>72</v>
      </c>
      <c r="S79" s="7">
        <f t="shared" si="19"/>
        <v>8696</v>
      </c>
      <c r="T79" s="7">
        <f t="shared" si="19"/>
        <v>8696</v>
      </c>
      <c r="U79" s="7">
        <f t="shared" si="19"/>
        <v>8696</v>
      </c>
      <c r="V79" s="7">
        <f t="shared" si="19"/>
        <v>8696</v>
      </c>
      <c r="W79" s="7">
        <f t="shared" si="19"/>
        <v>8696</v>
      </c>
      <c r="X79" s="7">
        <f t="shared" si="20"/>
        <v>12000</v>
      </c>
      <c r="Y79" s="7">
        <f t="shared" si="20"/>
        <v>12000</v>
      </c>
      <c r="Z79" s="7">
        <f t="shared" si="20"/>
        <v>12000</v>
      </c>
      <c r="AA79" s="7">
        <f t="shared" si="20"/>
        <v>12000</v>
      </c>
      <c r="AB79" s="7">
        <f t="shared" si="20"/>
        <v>12000</v>
      </c>
      <c r="AC79" s="7">
        <f t="shared" si="21"/>
        <v>1650</v>
      </c>
      <c r="AD79" s="7">
        <f t="shared" si="21"/>
        <v>1650</v>
      </c>
      <c r="AE79" s="7">
        <f t="shared" si="21"/>
        <v>1650</v>
      </c>
      <c r="AF79" s="7">
        <f t="shared" si="21"/>
        <v>1650</v>
      </c>
      <c r="AG79" s="7">
        <f t="shared" si="21"/>
        <v>1650</v>
      </c>
      <c r="AH79" s="7">
        <f t="shared" si="22"/>
        <v>2088</v>
      </c>
      <c r="AI79" s="7">
        <f t="shared" si="22"/>
        <v>2088</v>
      </c>
      <c r="AJ79" s="7">
        <f t="shared" si="22"/>
        <v>2088</v>
      </c>
      <c r="AK79" s="7">
        <f t="shared" si="22"/>
        <v>2088</v>
      </c>
      <c r="AL79" s="7">
        <f t="shared" si="22"/>
        <v>2088</v>
      </c>
      <c r="AM79" s="7">
        <f t="shared" si="23"/>
        <v>1740</v>
      </c>
      <c r="AN79" s="7">
        <f t="shared" si="23"/>
        <v>1740</v>
      </c>
      <c r="AO79" s="7">
        <f t="shared" si="23"/>
        <v>1740</v>
      </c>
      <c r="AP79" s="7">
        <f t="shared" si="23"/>
        <v>1740</v>
      </c>
      <c r="AQ79" s="7">
        <f t="shared" si="23"/>
        <v>1740</v>
      </c>
      <c r="AR79" s="7">
        <f t="shared" si="24"/>
        <v>3240</v>
      </c>
      <c r="AS79" s="7">
        <f t="shared" si="24"/>
        <v>3240</v>
      </c>
      <c r="AT79" s="7">
        <f t="shared" si="24"/>
        <v>3240</v>
      </c>
      <c r="AU79" s="7">
        <f t="shared" si="24"/>
        <v>3240</v>
      </c>
      <c r="AV79" s="7">
        <f t="shared" si="24"/>
        <v>3240</v>
      </c>
      <c r="AX79" s="7">
        <f t="shared" si="25"/>
        <v>29414</v>
      </c>
      <c r="AY79" s="7">
        <f t="shared" si="25"/>
        <v>29414</v>
      </c>
      <c r="AZ79" s="7">
        <f t="shared" si="25"/>
        <v>29414</v>
      </c>
      <c r="BA79" s="7">
        <f t="shared" si="25"/>
        <v>29414</v>
      </c>
      <c r="BB79" s="7">
        <f t="shared" si="25"/>
        <v>29414</v>
      </c>
    </row>
    <row r="80" spans="1:54" ht="11.25" x14ac:dyDescent="0.15">
      <c r="A80" s="7"/>
      <c r="B80" s="7">
        <f>SUM(H$39:H49)</f>
        <v>2052</v>
      </c>
      <c r="C80" s="7">
        <f>SUM(I$39:I49)</f>
        <v>14</v>
      </c>
      <c r="D80" s="7">
        <f>SUM(J$39:J49)</f>
        <v>4100</v>
      </c>
      <c r="E80" s="7">
        <f>SUM(M$39:M49)*2</f>
        <v>6</v>
      </c>
      <c r="F80" s="24">
        <f>SUM(M$39:M49)</f>
        <v>3</v>
      </c>
      <c r="G80" s="24">
        <f>SUM(O$39:O49)</f>
        <v>85</v>
      </c>
      <c r="H80" s="24">
        <f t="shared" si="18"/>
        <v>1745.4545454545446</v>
      </c>
      <c r="R80" s="7">
        <v>73</v>
      </c>
      <c r="S80" s="7">
        <f t="shared" si="19"/>
        <v>8696</v>
      </c>
      <c r="T80" s="7">
        <f t="shared" si="19"/>
        <v>8696</v>
      </c>
      <c r="U80" s="7">
        <f t="shared" si="19"/>
        <v>8696</v>
      </c>
      <c r="V80" s="7">
        <f t="shared" si="19"/>
        <v>8696</v>
      </c>
      <c r="W80" s="7">
        <f t="shared" si="19"/>
        <v>8696</v>
      </c>
      <c r="X80" s="7">
        <f t="shared" si="20"/>
        <v>12000</v>
      </c>
      <c r="Y80" s="7">
        <f t="shared" si="20"/>
        <v>12000</v>
      </c>
      <c r="Z80" s="7">
        <f t="shared" si="20"/>
        <v>12000</v>
      </c>
      <c r="AA80" s="7">
        <f t="shared" si="20"/>
        <v>12000</v>
      </c>
      <c r="AB80" s="7">
        <f t="shared" si="20"/>
        <v>12000</v>
      </c>
      <c r="AC80" s="7">
        <f t="shared" si="21"/>
        <v>1650</v>
      </c>
      <c r="AD80" s="7">
        <f t="shared" si="21"/>
        <v>1650</v>
      </c>
      <c r="AE80" s="7">
        <f t="shared" si="21"/>
        <v>1650</v>
      </c>
      <c r="AF80" s="7">
        <f t="shared" si="21"/>
        <v>1650</v>
      </c>
      <c r="AG80" s="7">
        <f t="shared" si="21"/>
        <v>1650</v>
      </c>
      <c r="AH80" s="7">
        <f t="shared" si="22"/>
        <v>2088</v>
      </c>
      <c r="AI80" s="7">
        <f t="shared" si="22"/>
        <v>2088</v>
      </c>
      <c r="AJ80" s="7">
        <f t="shared" si="22"/>
        <v>2088</v>
      </c>
      <c r="AK80" s="7">
        <f t="shared" si="22"/>
        <v>2088</v>
      </c>
      <c r="AL80" s="7">
        <f t="shared" si="22"/>
        <v>2088</v>
      </c>
      <c r="AM80" s="7">
        <f t="shared" si="23"/>
        <v>1740</v>
      </c>
      <c r="AN80" s="7">
        <f t="shared" si="23"/>
        <v>1740</v>
      </c>
      <c r="AO80" s="7">
        <f t="shared" si="23"/>
        <v>1740</v>
      </c>
      <c r="AP80" s="7">
        <f t="shared" si="23"/>
        <v>1740</v>
      </c>
      <c r="AQ80" s="7">
        <f t="shared" si="23"/>
        <v>1740</v>
      </c>
      <c r="AR80" s="7">
        <f t="shared" si="24"/>
        <v>3240</v>
      </c>
      <c r="AS80" s="7">
        <f t="shared" si="24"/>
        <v>3240</v>
      </c>
      <c r="AT80" s="7">
        <f t="shared" si="24"/>
        <v>3240</v>
      </c>
      <c r="AU80" s="7">
        <f t="shared" si="24"/>
        <v>3240</v>
      </c>
      <c r="AV80" s="7">
        <f t="shared" si="24"/>
        <v>3240</v>
      </c>
      <c r="AX80" s="7">
        <f t="shared" si="25"/>
        <v>29414</v>
      </c>
      <c r="AY80" s="7">
        <f t="shared" si="25"/>
        <v>29414</v>
      </c>
      <c r="AZ80" s="7">
        <f t="shared" si="25"/>
        <v>29414</v>
      </c>
      <c r="BA80" s="7">
        <f t="shared" si="25"/>
        <v>29414</v>
      </c>
      <c r="BB80" s="7">
        <f t="shared" si="25"/>
        <v>29414</v>
      </c>
    </row>
    <row r="81" spans="1:54" ht="11.25" x14ac:dyDescent="0.15">
      <c r="A81" s="7"/>
      <c r="B81" s="7">
        <f>SUM(H$39:H50)</f>
        <v>2440</v>
      </c>
      <c r="C81" s="7">
        <f>SUM(I$39:I50)</f>
        <v>16</v>
      </c>
      <c r="D81" s="7">
        <f>SUM(J$39:J50)</f>
        <v>4900</v>
      </c>
      <c r="E81" s="7">
        <f>SUM(M$39:M50)*2</f>
        <v>6</v>
      </c>
      <c r="F81" s="24">
        <f>SUM(M$39:M50)</f>
        <v>3</v>
      </c>
      <c r="G81" s="24">
        <f>SUM(O$39:O50)</f>
        <v>125</v>
      </c>
      <c r="H81" s="24">
        <f t="shared" si="18"/>
        <v>2113.333333333333</v>
      </c>
      <c r="R81" s="7">
        <v>74</v>
      </c>
      <c r="S81" s="7">
        <f t="shared" si="19"/>
        <v>8696</v>
      </c>
      <c r="T81" s="7">
        <f t="shared" si="19"/>
        <v>8696</v>
      </c>
      <c r="U81" s="7">
        <f t="shared" si="19"/>
        <v>8696</v>
      </c>
      <c r="V81" s="7">
        <f t="shared" si="19"/>
        <v>8696</v>
      </c>
      <c r="W81" s="7">
        <f t="shared" si="19"/>
        <v>8696</v>
      </c>
      <c r="X81" s="7">
        <f t="shared" si="20"/>
        <v>12000</v>
      </c>
      <c r="Y81" s="7">
        <f t="shared" si="20"/>
        <v>12000</v>
      </c>
      <c r="Z81" s="7">
        <f t="shared" si="20"/>
        <v>12000</v>
      </c>
      <c r="AA81" s="7">
        <f t="shared" si="20"/>
        <v>12000</v>
      </c>
      <c r="AB81" s="7">
        <f t="shared" si="20"/>
        <v>12000</v>
      </c>
      <c r="AC81" s="7">
        <f t="shared" si="21"/>
        <v>1650</v>
      </c>
      <c r="AD81" s="7">
        <f t="shared" si="21"/>
        <v>1650</v>
      </c>
      <c r="AE81" s="7">
        <f t="shared" si="21"/>
        <v>1650</v>
      </c>
      <c r="AF81" s="7">
        <f t="shared" si="21"/>
        <v>1650</v>
      </c>
      <c r="AG81" s="7">
        <f t="shared" si="21"/>
        <v>1650</v>
      </c>
      <c r="AH81" s="7">
        <f t="shared" si="22"/>
        <v>2088</v>
      </c>
      <c r="AI81" s="7">
        <f t="shared" si="22"/>
        <v>2088</v>
      </c>
      <c r="AJ81" s="7">
        <f t="shared" si="22"/>
        <v>2088</v>
      </c>
      <c r="AK81" s="7">
        <f t="shared" si="22"/>
        <v>2088</v>
      </c>
      <c r="AL81" s="7">
        <f t="shared" si="22"/>
        <v>2088</v>
      </c>
      <c r="AM81" s="7">
        <f t="shared" si="23"/>
        <v>1740</v>
      </c>
      <c r="AN81" s="7">
        <f t="shared" si="23"/>
        <v>1740</v>
      </c>
      <c r="AO81" s="7">
        <f t="shared" si="23"/>
        <v>1740</v>
      </c>
      <c r="AP81" s="7">
        <f t="shared" si="23"/>
        <v>1740</v>
      </c>
      <c r="AQ81" s="7">
        <f t="shared" si="23"/>
        <v>1740</v>
      </c>
      <c r="AR81" s="7">
        <f t="shared" si="24"/>
        <v>3240</v>
      </c>
      <c r="AS81" s="7">
        <f t="shared" si="24"/>
        <v>3240</v>
      </c>
      <c r="AT81" s="7">
        <f t="shared" si="24"/>
        <v>3240</v>
      </c>
      <c r="AU81" s="7">
        <f t="shared" si="24"/>
        <v>3240</v>
      </c>
      <c r="AV81" s="7">
        <f t="shared" si="24"/>
        <v>3240</v>
      </c>
      <c r="AX81" s="7">
        <f t="shared" si="25"/>
        <v>29414</v>
      </c>
      <c r="AY81" s="7">
        <f t="shared" si="25"/>
        <v>29414</v>
      </c>
      <c r="AZ81" s="7">
        <f t="shared" si="25"/>
        <v>29414</v>
      </c>
      <c r="BA81" s="7">
        <f t="shared" si="25"/>
        <v>29414</v>
      </c>
      <c r="BB81" s="7">
        <f t="shared" si="25"/>
        <v>29414</v>
      </c>
    </row>
    <row r="82" spans="1:54" ht="11.25" x14ac:dyDescent="0.15">
      <c r="A82" s="7"/>
      <c r="B82" s="7">
        <f>SUM(H$39:H51)</f>
        <v>2828</v>
      </c>
      <c r="C82" s="7">
        <f>SUM(I$39:I51)</f>
        <v>18</v>
      </c>
      <c r="D82" s="7">
        <f>SUM(J$39:J51)</f>
        <v>5700</v>
      </c>
      <c r="E82" s="7">
        <f>SUM(M$39:M51)*2</f>
        <v>6</v>
      </c>
      <c r="F82" s="24">
        <f>SUM(M$39:M51)</f>
        <v>3</v>
      </c>
      <c r="G82" s="24">
        <f>SUM(O$39:O51)</f>
        <v>165</v>
      </c>
      <c r="H82" s="24">
        <f t="shared" si="18"/>
        <v>1950.7692307692309</v>
      </c>
      <c r="R82" s="7">
        <v>75</v>
      </c>
      <c r="S82" s="7">
        <f t="shared" si="19"/>
        <v>8696</v>
      </c>
      <c r="T82" s="7">
        <f t="shared" si="19"/>
        <v>8696</v>
      </c>
      <c r="U82" s="7">
        <f t="shared" si="19"/>
        <v>8696</v>
      </c>
      <c r="V82" s="7">
        <f t="shared" si="19"/>
        <v>8696</v>
      </c>
      <c r="W82" s="7">
        <f t="shared" si="19"/>
        <v>8696</v>
      </c>
      <c r="X82" s="7">
        <f t="shared" si="20"/>
        <v>12000</v>
      </c>
      <c r="Y82" s="7">
        <f t="shared" si="20"/>
        <v>12000</v>
      </c>
      <c r="Z82" s="7">
        <f t="shared" si="20"/>
        <v>12000</v>
      </c>
      <c r="AA82" s="7">
        <f t="shared" si="20"/>
        <v>12000</v>
      </c>
      <c r="AB82" s="7">
        <f t="shared" si="20"/>
        <v>12000</v>
      </c>
      <c r="AC82" s="7">
        <f t="shared" si="21"/>
        <v>1650</v>
      </c>
      <c r="AD82" s="7">
        <f t="shared" si="21"/>
        <v>1650</v>
      </c>
      <c r="AE82" s="7">
        <f t="shared" si="21"/>
        <v>1650</v>
      </c>
      <c r="AF82" s="7">
        <f t="shared" si="21"/>
        <v>1650</v>
      </c>
      <c r="AG82" s="7">
        <f t="shared" si="21"/>
        <v>1650</v>
      </c>
      <c r="AH82" s="7">
        <f t="shared" si="22"/>
        <v>2088</v>
      </c>
      <c r="AI82" s="7">
        <f t="shared" si="22"/>
        <v>2088</v>
      </c>
      <c r="AJ82" s="7">
        <f t="shared" si="22"/>
        <v>2088</v>
      </c>
      <c r="AK82" s="7">
        <f t="shared" si="22"/>
        <v>2088</v>
      </c>
      <c r="AL82" s="7">
        <f t="shared" si="22"/>
        <v>2088</v>
      </c>
      <c r="AM82" s="7">
        <f t="shared" si="23"/>
        <v>1740</v>
      </c>
      <c r="AN82" s="7">
        <f t="shared" si="23"/>
        <v>1740</v>
      </c>
      <c r="AO82" s="7">
        <f t="shared" si="23"/>
        <v>1740</v>
      </c>
      <c r="AP82" s="7">
        <f t="shared" si="23"/>
        <v>1740</v>
      </c>
      <c r="AQ82" s="7">
        <f t="shared" si="23"/>
        <v>1740</v>
      </c>
      <c r="AR82" s="7">
        <f t="shared" si="24"/>
        <v>3240</v>
      </c>
      <c r="AS82" s="7">
        <f t="shared" si="24"/>
        <v>3240</v>
      </c>
      <c r="AT82" s="7">
        <f t="shared" si="24"/>
        <v>3240</v>
      </c>
      <c r="AU82" s="7">
        <f t="shared" si="24"/>
        <v>3240</v>
      </c>
      <c r="AV82" s="7">
        <f t="shared" si="24"/>
        <v>3240</v>
      </c>
      <c r="AX82" s="7">
        <f t="shared" si="25"/>
        <v>29414</v>
      </c>
      <c r="AY82" s="7">
        <f t="shared" si="25"/>
        <v>29414</v>
      </c>
      <c r="AZ82" s="7">
        <f t="shared" si="25"/>
        <v>29414</v>
      </c>
      <c r="BA82" s="7">
        <f t="shared" si="25"/>
        <v>29414</v>
      </c>
      <c r="BB82" s="7">
        <f t="shared" si="25"/>
        <v>29414</v>
      </c>
    </row>
    <row r="83" spans="1:54" ht="11.25" x14ac:dyDescent="0.15">
      <c r="A83" s="7"/>
      <c r="B83" s="7">
        <f>SUM(H$39:H52)</f>
        <v>3216</v>
      </c>
      <c r="C83" s="7">
        <f>SUM(I$39:I52)</f>
        <v>20</v>
      </c>
      <c r="D83" s="7">
        <f>SUM(J$39:J52)</f>
        <v>6500</v>
      </c>
      <c r="E83" s="7">
        <f>SUM(M$39:M52)*2</f>
        <v>10</v>
      </c>
      <c r="F83" s="24">
        <f>SUM(M$39:M52)</f>
        <v>5</v>
      </c>
      <c r="G83" s="24">
        <f>SUM(O$39:O52)</f>
        <v>165</v>
      </c>
      <c r="H83" s="24">
        <f t="shared" si="18"/>
        <v>1731.4285714285709</v>
      </c>
      <c r="R83" s="7">
        <v>76</v>
      </c>
      <c r="S83" s="7">
        <f t="shared" si="19"/>
        <v>8696</v>
      </c>
      <c r="T83" s="7">
        <f t="shared" si="19"/>
        <v>8696</v>
      </c>
      <c r="U83" s="7">
        <f t="shared" si="19"/>
        <v>8696</v>
      </c>
      <c r="V83" s="7">
        <f t="shared" si="19"/>
        <v>8696</v>
      </c>
      <c r="W83" s="7">
        <f t="shared" si="19"/>
        <v>8696</v>
      </c>
      <c r="X83" s="7">
        <f t="shared" si="20"/>
        <v>12000</v>
      </c>
      <c r="Y83" s="7">
        <f t="shared" si="20"/>
        <v>12000</v>
      </c>
      <c r="Z83" s="7">
        <f t="shared" si="20"/>
        <v>12000</v>
      </c>
      <c r="AA83" s="7">
        <f t="shared" si="20"/>
        <v>12000</v>
      </c>
      <c r="AB83" s="7">
        <f t="shared" si="20"/>
        <v>12000</v>
      </c>
      <c r="AC83" s="7">
        <f t="shared" si="21"/>
        <v>1650</v>
      </c>
      <c r="AD83" s="7">
        <f t="shared" si="21"/>
        <v>1650</v>
      </c>
      <c r="AE83" s="7">
        <f t="shared" si="21"/>
        <v>1650</v>
      </c>
      <c r="AF83" s="7">
        <f t="shared" si="21"/>
        <v>1650</v>
      </c>
      <c r="AG83" s="7">
        <f t="shared" si="21"/>
        <v>1650</v>
      </c>
      <c r="AH83" s="7">
        <f t="shared" si="22"/>
        <v>2088</v>
      </c>
      <c r="AI83" s="7">
        <f t="shared" si="22"/>
        <v>2088</v>
      </c>
      <c r="AJ83" s="7">
        <f t="shared" si="22"/>
        <v>2088</v>
      </c>
      <c r="AK83" s="7">
        <f t="shared" si="22"/>
        <v>2088</v>
      </c>
      <c r="AL83" s="7">
        <f t="shared" si="22"/>
        <v>2088</v>
      </c>
      <c r="AM83" s="7">
        <f t="shared" si="23"/>
        <v>1740</v>
      </c>
      <c r="AN83" s="7">
        <f t="shared" si="23"/>
        <v>1740</v>
      </c>
      <c r="AO83" s="7">
        <f t="shared" si="23"/>
        <v>1740</v>
      </c>
      <c r="AP83" s="7">
        <f t="shared" si="23"/>
        <v>1740</v>
      </c>
      <c r="AQ83" s="7">
        <f t="shared" si="23"/>
        <v>1740</v>
      </c>
      <c r="AR83" s="7">
        <f t="shared" si="24"/>
        <v>3240</v>
      </c>
      <c r="AS83" s="7">
        <f t="shared" si="24"/>
        <v>3240</v>
      </c>
      <c r="AT83" s="7">
        <f t="shared" si="24"/>
        <v>3240</v>
      </c>
      <c r="AU83" s="7">
        <f t="shared" si="24"/>
        <v>3240</v>
      </c>
      <c r="AV83" s="7">
        <f t="shared" si="24"/>
        <v>3240</v>
      </c>
      <c r="AX83" s="7">
        <f t="shared" si="25"/>
        <v>29414</v>
      </c>
      <c r="AY83" s="7">
        <f t="shared" si="25"/>
        <v>29414</v>
      </c>
      <c r="AZ83" s="7">
        <f t="shared" si="25"/>
        <v>29414</v>
      </c>
      <c r="BA83" s="7">
        <f t="shared" si="25"/>
        <v>29414</v>
      </c>
      <c r="BB83" s="7">
        <f t="shared" si="25"/>
        <v>29414</v>
      </c>
    </row>
    <row r="84" spans="1:54" ht="11.25" x14ac:dyDescent="0.15">
      <c r="A84" s="7"/>
      <c r="B84" s="7">
        <f>SUM(H$39:H53)</f>
        <v>3704</v>
      </c>
      <c r="C84" s="7">
        <f>SUM(I$39:I53)</f>
        <v>23</v>
      </c>
      <c r="D84" s="7">
        <f>SUM(J$39:J53)</f>
        <v>7500</v>
      </c>
      <c r="E84" s="7">
        <f>SUM(M$39:M53)*2</f>
        <v>10</v>
      </c>
      <c r="F84" s="24">
        <f>SUM(M$39:M53)</f>
        <v>5</v>
      </c>
      <c r="G84" s="24">
        <f>SUM(O$39:O53)</f>
        <v>225</v>
      </c>
      <c r="H84" s="24">
        <f t="shared" si="18"/>
        <v>2384</v>
      </c>
      <c r="R84" s="7">
        <v>77</v>
      </c>
      <c r="S84" s="7">
        <f t="shared" si="19"/>
        <v>8696</v>
      </c>
      <c r="T84" s="7">
        <f t="shared" si="19"/>
        <v>8696</v>
      </c>
      <c r="U84" s="7">
        <f t="shared" si="19"/>
        <v>8696</v>
      </c>
      <c r="V84" s="7">
        <f t="shared" si="19"/>
        <v>8696</v>
      </c>
      <c r="W84" s="7">
        <f t="shared" si="19"/>
        <v>8696</v>
      </c>
      <c r="X84" s="7">
        <f t="shared" si="20"/>
        <v>12000</v>
      </c>
      <c r="Y84" s="7">
        <f t="shared" si="20"/>
        <v>12000</v>
      </c>
      <c r="Z84" s="7">
        <f t="shared" si="20"/>
        <v>12000</v>
      </c>
      <c r="AA84" s="7">
        <f t="shared" si="20"/>
        <v>12000</v>
      </c>
      <c r="AB84" s="7">
        <f t="shared" si="20"/>
        <v>12000</v>
      </c>
      <c r="AC84" s="7">
        <f t="shared" si="21"/>
        <v>1650</v>
      </c>
      <c r="AD84" s="7">
        <f t="shared" si="21"/>
        <v>1650</v>
      </c>
      <c r="AE84" s="7">
        <f t="shared" si="21"/>
        <v>1650</v>
      </c>
      <c r="AF84" s="7">
        <f t="shared" si="21"/>
        <v>1650</v>
      </c>
      <c r="AG84" s="7">
        <f t="shared" si="21"/>
        <v>1650</v>
      </c>
      <c r="AH84" s="7">
        <f t="shared" si="22"/>
        <v>2088</v>
      </c>
      <c r="AI84" s="7">
        <f t="shared" si="22"/>
        <v>2088</v>
      </c>
      <c r="AJ84" s="7">
        <f t="shared" si="22"/>
        <v>2088</v>
      </c>
      <c r="AK84" s="7">
        <f t="shared" si="22"/>
        <v>2088</v>
      </c>
      <c r="AL84" s="7">
        <f t="shared" si="22"/>
        <v>2088</v>
      </c>
      <c r="AM84" s="7">
        <f t="shared" si="23"/>
        <v>1740</v>
      </c>
      <c r="AN84" s="7">
        <f t="shared" si="23"/>
        <v>1740</v>
      </c>
      <c r="AO84" s="7">
        <f t="shared" si="23"/>
        <v>1740</v>
      </c>
      <c r="AP84" s="7">
        <f t="shared" si="23"/>
        <v>1740</v>
      </c>
      <c r="AQ84" s="7">
        <f t="shared" si="23"/>
        <v>1740</v>
      </c>
      <c r="AR84" s="7">
        <f t="shared" si="24"/>
        <v>3240</v>
      </c>
      <c r="AS84" s="7">
        <f t="shared" si="24"/>
        <v>3240</v>
      </c>
      <c r="AT84" s="7">
        <f t="shared" si="24"/>
        <v>3240</v>
      </c>
      <c r="AU84" s="7">
        <f t="shared" si="24"/>
        <v>3240</v>
      </c>
      <c r="AV84" s="7">
        <f t="shared" si="24"/>
        <v>3240</v>
      </c>
      <c r="AX84" s="7">
        <f t="shared" si="25"/>
        <v>29414</v>
      </c>
      <c r="AY84" s="7">
        <f t="shared" si="25"/>
        <v>29414</v>
      </c>
      <c r="AZ84" s="7">
        <f t="shared" si="25"/>
        <v>29414</v>
      </c>
      <c r="BA84" s="7">
        <f t="shared" si="25"/>
        <v>29414</v>
      </c>
      <c r="BB84" s="7">
        <f t="shared" si="25"/>
        <v>29414</v>
      </c>
    </row>
    <row r="85" spans="1:54" ht="11.25" x14ac:dyDescent="0.15">
      <c r="A85" s="7"/>
      <c r="B85" s="7">
        <f>SUM(H$39:H54)</f>
        <v>4192</v>
      </c>
      <c r="C85" s="7">
        <f>SUM(I$39:I54)</f>
        <v>26</v>
      </c>
      <c r="D85" s="7">
        <f>SUM(J$39:J54)</f>
        <v>8500</v>
      </c>
      <c r="E85" s="7">
        <f>SUM(M$39:M54)*2</f>
        <v>16</v>
      </c>
      <c r="F85" s="24">
        <f>SUM(M$39:M54)</f>
        <v>8</v>
      </c>
      <c r="G85" s="24">
        <f>SUM(O$39:O54)</f>
        <v>225</v>
      </c>
      <c r="H85" s="24">
        <f t="shared" si="18"/>
        <v>2130.0000000000005</v>
      </c>
      <c r="R85" s="7">
        <v>78</v>
      </c>
      <c r="S85" s="7">
        <f t="shared" si="19"/>
        <v>8696</v>
      </c>
      <c r="T85" s="7">
        <f t="shared" si="19"/>
        <v>8696</v>
      </c>
      <c r="U85" s="7">
        <f t="shared" si="19"/>
        <v>8696</v>
      </c>
      <c r="V85" s="7">
        <f t="shared" si="19"/>
        <v>8696</v>
      </c>
      <c r="W85" s="7">
        <f t="shared" si="19"/>
        <v>8696</v>
      </c>
      <c r="X85" s="7">
        <f t="shared" si="20"/>
        <v>12000</v>
      </c>
      <c r="Y85" s="7">
        <f t="shared" si="20"/>
        <v>12000</v>
      </c>
      <c r="Z85" s="7">
        <f t="shared" si="20"/>
        <v>12000</v>
      </c>
      <c r="AA85" s="7">
        <f t="shared" si="20"/>
        <v>12000</v>
      </c>
      <c r="AB85" s="7">
        <f t="shared" si="20"/>
        <v>12000</v>
      </c>
      <c r="AC85" s="7">
        <f t="shared" si="21"/>
        <v>1650</v>
      </c>
      <c r="AD85" s="7">
        <f t="shared" si="21"/>
        <v>1650</v>
      </c>
      <c r="AE85" s="7">
        <f t="shared" si="21"/>
        <v>1650</v>
      </c>
      <c r="AF85" s="7">
        <f t="shared" si="21"/>
        <v>1650</v>
      </c>
      <c r="AG85" s="7">
        <f t="shared" si="21"/>
        <v>1650</v>
      </c>
      <c r="AH85" s="7">
        <f t="shared" si="22"/>
        <v>2088</v>
      </c>
      <c r="AI85" s="7">
        <f t="shared" si="22"/>
        <v>2088</v>
      </c>
      <c r="AJ85" s="7">
        <f t="shared" si="22"/>
        <v>2088</v>
      </c>
      <c r="AK85" s="7">
        <f t="shared" si="22"/>
        <v>2088</v>
      </c>
      <c r="AL85" s="7">
        <f t="shared" si="22"/>
        <v>2088</v>
      </c>
      <c r="AM85" s="7">
        <f t="shared" si="23"/>
        <v>1740</v>
      </c>
      <c r="AN85" s="7">
        <f t="shared" si="23"/>
        <v>1740</v>
      </c>
      <c r="AO85" s="7">
        <f t="shared" si="23"/>
        <v>1740</v>
      </c>
      <c r="AP85" s="7">
        <f t="shared" si="23"/>
        <v>1740</v>
      </c>
      <c r="AQ85" s="7">
        <f t="shared" si="23"/>
        <v>1740</v>
      </c>
      <c r="AR85" s="7">
        <f t="shared" si="24"/>
        <v>3240</v>
      </c>
      <c r="AS85" s="7">
        <f t="shared" si="24"/>
        <v>3240</v>
      </c>
      <c r="AT85" s="7">
        <f t="shared" si="24"/>
        <v>3240</v>
      </c>
      <c r="AU85" s="7">
        <f t="shared" si="24"/>
        <v>3240</v>
      </c>
      <c r="AV85" s="7">
        <f t="shared" si="24"/>
        <v>3240</v>
      </c>
      <c r="AX85" s="7">
        <f t="shared" si="25"/>
        <v>29414</v>
      </c>
      <c r="AY85" s="7">
        <f t="shared" si="25"/>
        <v>29414</v>
      </c>
      <c r="AZ85" s="7">
        <f t="shared" si="25"/>
        <v>29414</v>
      </c>
      <c r="BA85" s="7">
        <f t="shared" si="25"/>
        <v>29414</v>
      </c>
      <c r="BB85" s="7">
        <f t="shared" si="25"/>
        <v>29414</v>
      </c>
    </row>
    <row r="86" spans="1:54" ht="11.25" x14ac:dyDescent="0.15">
      <c r="A86" s="7"/>
      <c r="B86" s="7">
        <f>SUM(H$39:H55)</f>
        <v>4680</v>
      </c>
      <c r="C86" s="7">
        <f>SUM(I$39:I55)</f>
        <v>29</v>
      </c>
      <c r="D86" s="7">
        <f>SUM(J$39:J55)</f>
        <v>9500</v>
      </c>
      <c r="E86" s="7">
        <f>SUM(M$39:M55)*2</f>
        <v>16</v>
      </c>
      <c r="F86" s="24">
        <f>SUM(M$39:M55)</f>
        <v>8</v>
      </c>
      <c r="G86" s="24">
        <f>SUM(O$39:O55)</f>
        <v>285</v>
      </c>
      <c r="H86" s="24">
        <f t="shared" si="18"/>
        <v>2103.5294117647068</v>
      </c>
      <c r="R86" s="7">
        <v>79</v>
      </c>
      <c r="S86" s="7">
        <f t="shared" si="19"/>
        <v>8696</v>
      </c>
      <c r="T86" s="7">
        <f t="shared" si="19"/>
        <v>8696</v>
      </c>
      <c r="U86" s="7">
        <f t="shared" si="19"/>
        <v>8696</v>
      </c>
      <c r="V86" s="7">
        <f t="shared" si="19"/>
        <v>8696</v>
      </c>
      <c r="W86" s="7">
        <f t="shared" si="19"/>
        <v>8696</v>
      </c>
      <c r="X86" s="7">
        <f t="shared" si="20"/>
        <v>12000</v>
      </c>
      <c r="Y86" s="7">
        <f t="shared" si="20"/>
        <v>12000</v>
      </c>
      <c r="Z86" s="7">
        <f t="shared" si="20"/>
        <v>12000</v>
      </c>
      <c r="AA86" s="7">
        <f t="shared" si="20"/>
        <v>12000</v>
      </c>
      <c r="AB86" s="7">
        <f t="shared" si="20"/>
        <v>12000</v>
      </c>
      <c r="AC86" s="7">
        <f t="shared" si="21"/>
        <v>1650</v>
      </c>
      <c r="AD86" s="7">
        <f t="shared" si="21"/>
        <v>1650</v>
      </c>
      <c r="AE86" s="7">
        <f t="shared" si="21"/>
        <v>1650</v>
      </c>
      <c r="AF86" s="7">
        <f t="shared" si="21"/>
        <v>1650</v>
      </c>
      <c r="AG86" s="7">
        <f t="shared" si="21"/>
        <v>1650</v>
      </c>
      <c r="AH86" s="7">
        <f t="shared" si="22"/>
        <v>2088</v>
      </c>
      <c r="AI86" s="7">
        <f t="shared" si="22"/>
        <v>2088</v>
      </c>
      <c r="AJ86" s="7">
        <f t="shared" si="22"/>
        <v>2088</v>
      </c>
      <c r="AK86" s="7">
        <f t="shared" si="22"/>
        <v>2088</v>
      </c>
      <c r="AL86" s="7">
        <f t="shared" si="22"/>
        <v>2088</v>
      </c>
      <c r="AM86" s="7">
        <f t="shared" si="23"/>
        <v>1740</v>
      </c>
      <c r="AN86" s="7">
        <f t="shared" si="23"/>
        <v>1740</v>
      </c>
      <c r="AO86" s="7">
        <f t="shared" si="23"/>
        <v>1740</v>
      </c>
      <c r="AP86" s="7">
        <f t="shared" si="23"/>
        <v>1740</v>
      </c>
      <c r="AQ86" s="7">
        <f t="shared" si="23"/>
        <v>1740</v>
      </c>
      <c r="AR86" s="7">
        <f t="shared" si="24"/>
        <v>3240</v>
      </c>
      <c r="AS86" s="7">
        <f t="shared" si="24"/>
        <v>3240</v>
      </c>
      <c r="AT86" s="7">
        <f t="shared" si="24"/>
        <v>3240</v>
      </c>
      <c r="AU86" s="7">
        <f t="shared" si="24"/>
        <v>3240</v>
      </c>
      <c r="AV86" s="7">
        <f t="shared" si="24"/>
        <v>3240</v>
      </c>
      <c r="AX86" s="7">
        <f t="shared" si="25"/>
        <v>29414</v>
      </c>
      <c r="AY86" s="7">
        <f t="shared" si="25"/>
        <v>29414</v>
      </c>
      <c r="AZ86" s="7">
        <f t="shared" si="25"/>
        <v>29414</v>
      </c>
      <c r="BA86" s="7">
        <f t="shared" si="25"/>
        <v>29414</v>
      </c>
      <c r="BB86" s="7">
        <f t="shared" si="25"/>
        <v>29414</v>
      </c>
    </row>
    <row r="87" spans="1:54" ht="11.25" x14ac:dyDescent="0.15">
      <c r="A87" s="7"/>
      <c r="B87" s="7">
        <f>SUM(H$39:H56)</f>
        <v>5168</v>
      </c>
      <c r="C87" s="7">
        <f>SUM(I$39:I56)</f>
        <v>32</v>
      </c>
      <c r="D87" s="7">
        <f>SUM(J$39:J56)</f>
        <v>10500</v>
      </c>
      <c r="E87" s="7">
        <f>SUM(M$39:M56)*2</f>
        <v>22</v>
      </c>
      <c r="F87" s="24">
        <f>SUM(M$39:M56)</f>
        <v>11</v>
      </c>
      <c r="G87" s="24">
        <f>SUM(O$39:O56)</f>
        <v>285</v>
      </c>
      <c r="H87" s="24">
        <f t="shared" si="18"/>
        <v>1893.3333333333344</v>
      </c>
      <c r="R87" s="7">
        <v>80</v>
      </c>
      <c r="S87" s="7">
        <f t="shared" si="19"/>
        <v>8696</v>
      </c>
      <c r="T87" s="7">
        <f t="shared" si="19"/>
        <v>8696</v>
      </c>
      <c r="U87" s="7">
        <f t="shared" si="19"/>
        <v>8696</v>
      </c>
      <c r="V87" s="7">
        <f t="shared" si="19"/>
        <v>8696</v>
      </c>
      <c r="W87" s="7">
        <f t="shared" si="19"/>
        <v>8696</v>
      </c>
      <c r="X87" s="7">
        <f t="shared" si="20"/>
        <v>12000</v>
      </c>
      <c r="Y87" s="7">
        <f t="shared" si="20"/>
        <v>12000</v>
      </c>
      <c r="Z87" s="7">
        <f t="shared" si="20"/>
        <v>12000</v>
      </c>
      <c r="AA87" s="7">
        <f t="shared" si="20"/>
        <v>12000</v>
      </c>
      <c r="AB87" s="7">
        <f t="shared" si="20"/>
        <v>12000</v>
      </c>
      <c r="AC87" s="7">
        <f t="shared" si="21"/>
        <v>1650</v>
      </c>
      <c r="AD87" s="7">
        <f t="shared" si="21"/>
        <v>1650</v>
      </c>
      <c r="AE87" s="7">
        <f t="shared" si="21"/>
        <v>1650</v>
      </c>
      <c r="AF87" s="7">
        <f t="shared" si="21"/>
        <v>1650</v>
      </c>
      <c r="AG87" s="7">
        <f t="shared" si="21"/>
        <v>1650</v>
      </c>
      <c r="AH87" s="7">
        <f t="shared" si="22"/>
        <v>2088</v>
      </c>
      <c r="AI87" s="7">
        <f t="shared" si="22"/>
        <v>2088</v>
      </c>
      <c r="AJ87" s="7">
        <f t="shared" si="22"/>
        <v>2088</v>
      </c>
      <c r="AK87" s="7">
        <f t="shared" si="22"/>
        <v>2088</v>
      </c>
      <c r="AL87" s="7">
        <f t="shared" si="22"/>
        <v>2088</v>
      </c>
      <c r="AM87" s="7">
        <f t="shared" si="23"/>
        <v>1740</v>
      </c>
      <c r="AN87" s="7">
        <f t="shared" si="23"/>
        <v>1740</v>
      </c>
      <c r="AO87" s="7">
        <f t="shared" si="23"/>
        <v>1740</v>
      </c>
      <c r="AP87" s="7">
        <f t="shared" si="23"/>
        <v>1740</v>
      </c>
      <c r="AQ87" s="7">
        <f t="shared" si="23"/>
        <v>1740</v>
      </c>
      <c r="AR87" s="7">
        <f t="shared" si="24"/>
        <v>3240</v>
      </c>
      <c r="AS87" s="7">
        <f t="shared" si="24"/>
        <v>3240</v>
      </c>
      <c r="AT87" s="7">
        <f t="shared" si="24"/>
        <v>3240</v>
      </c>
      <c r="AU87" s="7">
        <f t="shared" si="24"/>
        <v>3240</v>
      </c>
      <c r="AV87" s="7">
        <f t="shared" si="24"/>
        <v>3240</v>
      </c>
      <c r="AX87" s="7">
        <f t="shared" si="25"/>
        <v>29414</v>
      </c>
      <c r="AY87" s="7">
        <f t="shared" si="25"/>
        <v>29414</v>
      </c>
      <c r="AZ87" s="7">
        <f t="shared" si="25"/>
        <v>29414</v>
      </c>
      <c r="BA87" s="7">
        <f t="shared" si="25"/>
        <v>29414</v>
      </c>
      <c r="BB87" s="7">
        <f t="shared" si="25"/>
        <v>29414</v>
      </c>
    </row>
    <row r="88" spans="1:54" ht="11.25" x14ac:dyDescent="0.15">
      <c r="A88" s="7"/>
      <c r="B88" s="7">
        <f>SUM(H$39:H57)</f>
        <v>5756</v>
      </c>
      <c r="C88" s="7">
        <f>SUM(I$39:I57)</f>
        <v>35</v>
      </c>
      <c r="D88" s="7">
        <f>SUM(J$39:J57)</f>
        <v>11500</v>
      </c>
      <c r="E88" s="7">
        <f>SUM(M$39:M57)*2</f>
        <v>22</v>
      </c>
      <c r="F88" s="24">
        <f>SUM(M$39:M57)</f>
        <v>11</v>
      </c>
      <c r="G88" s="24">
        <f>SUM(O$39:O57)</f>
        <v>345</v>
      </c>
      <c r="H88" s="24">
        <f t="shared" si="18"/>
        <v>1987.368421052633</v>
      </c>
      <c r="R88" s="7">
        <v>81</v>
      </c>
      <c r="S88" s="7">
        <f t="shared" si="19"/>
        <v>8696</v>
      </c>
      <c r="T88" s="7">
        <f t="shared" si="19"/>
        <v>8696</v>
      </c>
      <c r="U88" s="7">
        <f t="shared" si="19"/>
        <v>8696</v>
      </c>
      <c r="V88" s="7">
        <f t="shared" si="19"/>
        <v>8696</v>
      </c>
      <c r="W88" s="7">
        <f t="shared" si="19"/>
        <v>8696</v>
      </c>
      <c r="X88" s="7">
        <f t="shared" si="20"/>
        <v>12000</v>
      </c>
      <c r="Y88" s="7">
        <f t="shared" si="20"/>
        <v>12000</v>
      </c>
      <c r="Z88" s="7">
        <f t="shared" si="20"/>
        <v>12000</v>
      </c>
      <c r="AA88" s="7">
        <f t="shared" si="20"/>
        <v>12000</v>
      </c>
      <c r="AB88" s="7">
        <f t="shared" si="20"/>
        <v>12000</v>
      </c>
      <c r="AC88" s="7">
        <f t="shared" si="21"/>
        <v>1650</v>
      </c>
      <c r="AD88" s="7">
        <f t="shared" si="21"/>
        <v>1650</v>
      </c>
      <c r="AE88" s="7">
        <f t="shared" si="21"/>
        <v>1650</v>
      </c>
      <c r="AF88" s="7">
        <f t="shared" si="21"/>
        <v>1650</v>
      </c>
      <c r="AG88" s="7">
        <f t="shared" si="21"/>
        <v>1650</v>
      </c>
      <c r="AH88" s="7">
        <f t="shared" si="22"/>
        <v>2088</v>
      </c>
      <c r="AI88" s="7">
        <f t="shared" si="22"/>
        <v>2088</v>
      </c>
      <c r="AJ88" s="7">
        <f t="shared" si="22"/>
        <v>2088</v>
      </c>
      <c r="AK88" s="7">
        <f t="shared" si="22"/>
        <v>2088</v>
      </c>
      <c r="AL88" s="7">
        <f t="shared" si="22"/>
        <v>2088</v>
      </c>
      <c r="AM88" s="7">
        <f t="shared" si="23"/>
        <v>1740</v>
      </c>
      <c r="AN88" s="7">
        <f t="shared" si="23"/>
        <v>1740</v>
      </c>
      <c r="AO88" s="7">
        <f t="shared" si="23"/>
        <v>1740</v>
      </c>
      <c r="AP88" s="7">
        <f t="shared" si="23"/>
        <v>1740</v>
      </c>
      <c r="AQ88" s="7">
        <f t="shared" si="23"/>
        <v>1740</v>
      </c>
      <c r="AR88" s="7">
        <f t="shared" si="24"/>
        <v>3240</v>
      </c>
      <c r="AS88" s="7">
        <f t="shared" si="24"/>
        <v>3240</v>
      </c>
      <c r="AT88" s="7">
        <f t="shared" si="24"/>
        <v>3240</v>
      </c>
      <c r="AU88" s="7">
        <f t="shared" si="24"/>
        <v>3240</v>
      </c>
      <c r="AV88" s="7">
        <f t="shared" si="24"/>
        <v>3240</v>
      </c>
      <c r="AX88" s="7">
        <f t="shared" si="25"/>
        <v>29414</v>
      </c>
      <c r="AY88" s="7">
        <f t="shared" si="25"/>
        <v>29414</v>
      </c>
      <c r="AZ88" s="7">
        <f t="shared" si="25"/>
        <v>29414</v>
      </c>
      <c r="BA88" s="7">
        <f t="shared" si="25"/>
        <v>29414</v>
      </c>
      <c r="BB88" s="7">
        <f t="shared" si="25"/>
        <v>29414</v>
      </c>
    </row>
    <row r="89" spans="1:54" ht="11.25" x14ac:dyDescent="0.15">
      <c r="A89" s="7"/>
      <c r="B89" s="7">
        <f>SUM(H$39:H58)</f>
        <v>6344</v>
      </c>
      <c r="C89" s="7">
        <f>SUM(I$39:I58)</f>
        <v>38</v>
      </c>
      <c r="D89" s="7">
        <f>SUM(J$39:J58)</f>
        <v>12500</v>
      </c>
      <c r="E89" s="7">
        <f>SUM(M$39:M58)*2</f>
        <v>28</v>
      </c>
      <c r="F89" s="24">
        <f>SUM(M$39:M58)</f>
        <v>14</v>
      </c>
      <c r="G89" s="24">
        <f>SUM(O$39:O58)</f>
        <v>345</v>
      </c>
      <c r="H89" s="24">
        <f t="shared" si="18"/>
        <v>1804</v>
      </c>
      <c r="R89" s="7">
        <v>82</v>
      </c>
      <c r="S89" s="7">
        <f t="shared" si="19"/>
        <v>8696</v>
      </c>
      <c r="T89" s="7">
        <f t="shared" si="19"/>
        <v>8696</v>
      </c>
      <c r="U89" s="7">
        <f t="shared" si="19"/>
        <v>8696</v>
      </c>
      <c r="V89" s="7">
        <f t="shared" si="19"/>
        <v>8696</v>
      </c>
      <c r="W89" s="7">
        <f t="shared" si="19"/>
        <v>8696</v>
      </c>
      <c r="X89" s="7">
        <f t="shared" si="20"/>
        <v>12000</v>
      </c>
      <c r="Y89" s="7">
        <f t="shared" si="20"/>
        <v>12000</v>
      </c>
      <c r="Z89" s="7">
        <f t="shared" si="20"/>
        <v>12000</v>
      </c>
      <c r="AA89" s="7">
        <f t="shared" si="20"/>
        <v>12000</v>
      </c>
      <c r="AB89" s="7">
        <f t="shared" si="20"/>
        <v>12000</v>
      </c>
      <c r="AC89" s="7">
        <f t="shared" si="21"/>
        <v>1650</v>
      </c>
      <c r="AD89" s="7">
        <f t="shared" si="21"/>
        <v>1650</v>
      </c>
      <c r="AE89" s="7">
        <f t="shared" si="21"/>
        <v>1650</v>
      </c>
      <c r="AF89" s="7">
        <f t="shared" si="21"/>
        <v>1650</v>
      </c>
      <c r="AG89" s="7">
        <f t="shared" si="21"/>
        <v>1650</v>
      </c>
      <c r="AH89" s="7">
        <f t="shared" si="22"/>
        <v>2088</v>
      </c>
      <c r="AI89" s="7">
        <f t="shared" si="22"/>
        <v>2088</v>
      </c>
      <c r="AJ89" s="7">
        <f t="shared" si="22"/>
        <v>2088</v>
      </c>
      <c r="AK89" s="7">
        <f t="shared" si="22"/>
        <v>2088</v>
      </c>
      <c r="AL89" s="7">
        <f t="shared" si="22"/>
        <v>2088</v>
      </c>
      <c r="AM89" s="7">
        <f t="shared" si="23"/>
        <v>1740</v>
      </c>
      <c r="AN89" s="7">
        <f t="shared" si="23"/>
        <v>1740</v>
      </c>
      <c r="AO89" s="7">
        <f t="shared" si="23"/>
        <v>1740</v>
      </c>
      <c r="AP89" s="7">
        <f t="shared" si="23"/>
        <v>1740</v>
      </c>
      <c r="AQ89" s="7">
        <f t="shared" si="23"/>
        <v>1740</v>
      </c>
      <c r="AR89" s="7">
        <f t="shared" si="24"/>
        <v>3240</v>
      </c>
      <c r="AS89" s="7">
        <f t="shared" si="24"/>
        <v>3240</v>
      </c>
      <c r="AT89" s="7">
        <f t="shared" si="24"/>
        <v>3240</v>
      </c>
      <c r="AU89" s="7">
        <f t="shared" si="24"/>
        <v>3240</v>
      </c>
      <c r="AV89" s="7">
        <f t="shared" si="24"/>
        <v>3240</v>
      </c>
      <c r="AX89" s="7">
        <f t="shared" si="25"/>
        <v>29414</v>
      </c>
      <c r="AY89" s="7">
        <f t="shared" si="25"/>
        <v>29414</v>
      </c>
      <c r="AZ89" s="7">
        <f t="shared" si="25"/>
        <v>29414</v>
      </c>
      <c r="BA89" s="7">
        <f t="shared" si="25"/>
        <v>29414</v>
      </c>
      <c r="BB89" s="7">
        <f t="shared" si="25"/>
        <v>29414</v>
      </c>
    </row>
    <row r="90" spans="1:54" ht="11.25" x14ac:dyDescent="0.15">
      <c r="A90" s="7"/>
      <c r="B90" s="7">
        <f>SUM(H$39:H59)</f>
        <v>6932</v>
      </c>
      <c r="C90" s="7">
        <f>SUM(I$39:I59)</f>
        <v>41</v>
      </c>
      <c r="D90" s="7">
        <f>SUM(J$39:J59)</f>
        <v>13500</v>
      </c>
      <c r="E90" s="7">
        <f>SUM(M$39:M59)*2</f>
        <v>28</v>
      </c>
      <c r="F90" s="24">
        <f>SUM(M$39:M59)</f>
        <v>14</v>
      </c>
      <c r="G90" s="24">
        <f>SUM(O$39:O59)</f>
        <v>405</v>
      </c>
      <c r="H90" s="24">
        <f t="shared" si="18"/>
        <v>1888</v>
      </c>
      <c r="R90" s="7">
        <v>83</v>
      </c>
      <c r="S90" s="7">
        <f t="shared" si="19"/>
        <v>8696</v>
      </c>
      <c r="T90" s="7">
        <f t="shared" si="19"/>
        <v>8696</v>
      </c>
      <c r="U90" s="7">
        <f t="shared" si="19"/>
        <v>8696</v>
      </c>
      <c r="V90" s="7">
        <f t="shared" si="19"/>
        <v>8696</v>
      </c>
      <c r="W90" s="7">
        <f t="shared" si="19"/>
        <v>8696</v>
      </c>
      <c r="X90" s="7">
        <f t="shared" si="20"/>
        <v>12000</v>
      </c>
      <c r="Y90" s="7">
        <f t="shared" si="20"/>
        <v>12000</v>
      </c>
      <c r="Z90" s="7">
        <f t="shared" si="20"/>
        <v>12000</v>
      </c>
      <c r="AA90" s="7">
        <f t="shared" si="20"/>
        <v>12000</v>
      </c>
      <c r="AB90" s="7">
        <f t="shared" si="20"/>
        <v>12000</v>
      </c>
      <c r="AC90" s="7">
        <f t="shared" si="21"/>
        <v>1650</v>
      </c>
      <c r="AD90" s="7">
        <f t="shared" si="21"/>
        <v>1650</v>
      </c>
      <c r="AE90" s="7">
        <f t="shared" si="21"/>
        <v>1650</v>
      </c>
      <c r="AF90" s="7">
        <f t="shared" si="21"/>
        <v>1650</v>
      </c>
      <c r="AG90" s="7">
        <f t="shared" si="21"/>
        <v>1650</v>
      </c>
      <c r="AH90" s="7">
        <f t="shared" si="22"/>
        <v>2088</v>
      </c>
      <c r="AI90" s="7">
        <f t="shared" si="22"/>
        <v>2088</v>
      </c>
      <c r="AJ90" s="7">
        <f t="shared" si="22"/>
        <v>2088</v>
      </c>
      <c r="AK90" s="7">
        <f t="shared" si="22"/>
        <v>2088</v>
      </c>
      <c r="AL90" s="7">
        <f t="shared" si="22"/>
        <v>2088</v>
      </c>
      <c r="AM90" s="7">
        <f t="shared" si="23"/>
        <v>1740</v>
      </c>
      <c r="AN90" s="7">
        <f t="shared" si="23"/>
        <v>1740</v>
      </c>
      <c r="AO90" s="7">
        <f t="shared" si="23"/>
        <v>1740</v>
      </c>
      <c r="AP90" s="7">
        <f t="shared" si="23"/>
        <v>1740</v>
      </c>
      <c r="AQ90" s="7">
        <f t="shared" si="23"/>
        <v>1740</v>
      </c>
      <c r="AR90" s="7">
        <f t="shared" si="24"/>
        <v>3240</v>
      </c>
      <c r="AS90" s="7">
        <f t="shared" si="24"/>
        <v>3240</v>
      </c>
      <c r="AT90" s="7">
        <f t="shared" si="24"/>
        <v>3240</v>
      </c>
      <c r="AU90" s="7">
        <f t="shared" si="24"/>
        <v>3240</v>
      </c>
      <c r="AV90" s="7">
        <f t="shared" si="24"/>
        <v>3240</v>
      </c>
      <c r="AX90" s="7">
        <f t="shared" si="25"/>
        <v>29414</v>
      </c>
      <c r="AY90" s="7">
        <f t="shared" si="25"/>
        <v>29414</v>
      </c>
      <c r="AZ90" s="7">
        <f t="shared" si="25"/>
        <v>29414</v>
      </c>
      <c r="BA90" s="7">
        <f t="shared" si="25"/>
        <v>29414</v>
      </c>
      <c r="BB90" s="7">
        <f t="shared" si="25"/>
        <v>29414</v>
      </c>
    </row>
    <row r="91" spans="1:54" ht="11.25" x14ac:dyDescent="0.15">
      <c r="A91" s="7"/>
      <c r="B91" s="7">
        <f>SUM(H$39:H60)</f>
        <v>7520</v>
      </c>
      <c r="C91" s="7">
        <f>SUM(I$39:I60)</f>
        <v>44</v>
      </c>
      <c r="D91" s="7">
        <f>SUM(J$39:J60)</f>
        <v>14500</v>
      </c>
      <c r="E91" s="7">
        <f>SUM(M$39:M60)*2</f>
        <v>38</v>
      </c>
      <c r="F91" s="24">
        <f>SUM(M$39:M60)</f>
        <v>19</v>
      </c>
      <c r="G91" s="24">
        <f>SUM(O$39:O60)</f>
        <v>405</v>
      </c>
      <c r="H91" s="24">
        <f t="shared" si="18"/>
        <v>2068</v>
      </c>
      <c r="J91" s="24"/>
      <c r="K91" s="24"/>
      <c r="L91" s="24"/>
      <c r="M91" s="24"/>
      <c r="N91" s="24"/>
      <c r="O91" s="24"/>
      <c r="R91" s="7">
        <v>84</v>
      </c>
      <c r="S91" s="7">
        <f t="shared" si="19"/>
        <v>8696</v>
      </c>
      <c r="T91" s="7">
        <f t="shared" si="19"/>
        <v>8696</v>
      </c>
      <c r="U91" s="7">
        <f t="shared" si="19"/>
        <v>8696</v>
      </c>
      <c r="V91" s="7">
        <f t="shared" si="19"/>
        <v>8696</v>
      </c>
      <c r="W91" s="7">
        <f t="shared" si="19"/>
        <v>8696</v>
      </c>
      <c r="X91" s="7">
        <f t="shared" si="20"/>
        <v>12000</v>
      </c>
      <c r="Y91" s="7">
        <f t="shared" si="20"/>
        <v>12000</v>
      </c>
      <c r="Z91" s="7">
        <f t="shared" si="20"/>
        <v>12000</v>
      </c>
      <c r="AA91" s="7">
        <f t="shared" si="20"/>
        <v>12000</v>
      </c>
      <c r="AB91" s="7">
        <f t="shared" si="20"/>
        <v>12000</v>
      </c>
      <c r="AC91" s="7">
        <f t="shared" si="21"/>
        <v>1650</v>
      </c>
      <c r="AD91" s="7">
        <f t="shared" si="21"/>
        <v>1650</v>
      </c>
      <c r="AE91" s="7">
        <f t="shared" si="21"/>
        <v>1650</v>
      </c>
      <c r="AF91" s="7">
        <f t="shared" si="21"/>
        <v>1650</v>
      </c>
      <c r="AG91" s="7">
        <f t="shared" si="21"/>
        <v>1650</v>
      </c>
      <c r="AH91" s="7">
        <f t="shared" si="22"/>
        <v>2088</v>
      </c>
      <c r="AI91" s="7">
        <f t="shared" si="22"/>
        <v>2088</v>
      </c>
      <c r="AJ91" s="7">
        <f t="shared" si="22"/>
        <v>2088</v>
      </c>
      <c r="AK91" s="7">
        <f t="shared" si="22"/>
        <v>2088</v>
      </c>
      <c r="AL91" s="7">
        <f t="shared" si="22"/>
        <v>2088</v>
      </c>
      <c r="AM91" s="7">
        <f t="shared" si="23"/>
        <v>1740</v>
      </c>
      <c r="AN91" s="7">
        <f t="shared" si="23"/>
        <v>1740</v>
      </c>
      <c r="AO91" s="7">
        <f t="shared" si="23"/>
        <v>1740</v>
      </c>
      <c r="AP91" s="7">
        <f t="shared" si="23"/>
        <v>1740</v>
      </c>
      <c r="AQ91" s="7">
        <f t="shared" si="23"/>
        <v>1740</v>
      </c>
      <c r="AR91" s="7">
        <f t="shared" si="24"/>
        <v>3240</v>
      </c>
      <c r="AS91" s="7">
        <f t="shared" si="24"/>
        <v>3240</v>
      </c>
      <c r="AT91" s="7">
        <f t="shared" si="24"/>
        <v>3240</v>
      </c>
      <c r="AU91" s="7">
        <f t="shared" si="24"/>
        <v>3240</v>
      </c>
      <c r="AV91" s="7">
        <f t="shared" si="24"/>
        <v>3240</v>
      </c>
      <c r="AX91" s="7">
        <f t="shared" si="25"/>
        <v>29414</v>
      </c>
      <c r="AY91" s="7">
        <f t="shared" si="25"/>
        <v>29414</v>
      </c>
      <c r="AZ91" s="7">
        <f t="shared" si="25"/>
        <v>29414</v>
      </c>
      <c r="BA91" s="7">
        <f t="shared" si="25"/>
        <v>29414</v>
      </c>
      <c r="BB91" s="7">
        <f t="shared" si="25"/>
        <v>29414</v>
      </c>
    </row>
    <row r="92" spans="1:54" ht="11.25" x14ac:dyDescent="0.15">
      <c r="A92" s="7"/>
      <c r="B92" s="7">
        <f>SUM(H$39:H61)</f>
        <v>8108</v>
      </c>
      <c r="C92" s="7">
        <f>SUM(I$39:I61)</f>
        <v>47</v>
      </c>
      <c r="D92" s="7">
        <f>SUM(J$39:J61)</f>
        <v>15500</v>
      </c>
      <c r="E92" s="7">
        <f>SUM(M$39:M61)*2</f>
        <v>48</v>
      </c>
      <c r="F92" s="24">
        <f>SUM(M$39:M61)</f>
        <v>24</v>
      </c>
      <c r="G92" s="24">
        <f>SUM(O$39:O61)</f>
        <v>405</v>
      </c>
      <c r="H92" s="24">
        <f t="shared" si="18"/>
        <v>2068</v>
      </c>
      <c r="J92" s="24"/>
      <c r="K92" s="24"/>
      <c r="L92" s="24"/>
      <c r="M92" s="24"/>
      <c r="N92" s="24"/>
      <c r="O92" s="24"/>
      <c r="R92" s="7">
        <v>85</v>
      </c>
      <c r="S92" s="7">
        <f t="shared" si="19"/>
        <v>8696</v>
      </c>
      <c r="T92" s="7">
        <f t="shared" si="19"/>
        <v>8696</v>
      </c>
      <c r="U92" s="7">
        <f t="shared" si="19"/>
        <v>8696</v>
      </c>
      <c r="V92" s="7">
        <f t="shared" si="19"/>
        <v>8696</v>
      </c>
      <c r="W92" s="7">
        <f t="shared" si="19"/>
        <v>8696</v>
      </c>
      <c r="X92" s="7">
        <f t="shared" si="20"/>
        <v>12000</v>
      </c>
      <c r="Y92" s="7">
        <f t="shared" si="20"/>
        <v>12000</v>
      </c>
      <c r="Z92" s="7">
        <f t="shared" si="20"/>
        <v>12000</v>
      </c>
      <c r="AA92" s="7">
        <f t="shared" si="20"/>
        <v>12000</v>
      </c>
      <c r="AB92" s="7">
        <f t="shared" si="20"/>
        <v>12000</v>
      </c>
      <c r="AC92" s="7">
        <f t="shared" si="21"/>
        <v>1650</v>
      </c>
      <c r="AD92" s="7">
        <f t="shared" si="21"/>
        <v>1650</v>
      </c>
      <c r="AE92" s="7">
        <f t="shared" si="21"/>
        <v>1650</v>
      </c>
      <c r="AF92" s="7">
        <f t="shared" si="21"/>
        <v>1650</v>
      </c>
      <c r="AG92" s="7">
        <f t="shared" si="21"/>
        <v>1650</v>
      </c>
      <c r="AH92" s="7">
        <f t="shared" si="22"/>
        <v>2088</v>
      </c>
      <c r="AI92" s="7">
        <f t="shared" si="22"/>
        <v>2088</v>
      </c>
      <c r="AJ92" s="7">
        <f t="shared" si="22"/>
        <v>2088</v>
      </c>
      <c r="AK92" s="7">
        <f t="shared" si="22"/>
        <v>2088</v>
      </c>
      <c r="AL92" s="7">
        <f t="shared" si="22"/>
        <v>2088</v>
      </c>
      <c r="AM92" s="7">
        <f t="shared" si="23"/>
        <v>1740</v>
      </c>
      <c r="AN92" s="7">
        <f t="shared" si="23"/>
        <v>1740</v>
      </c>
      <c r="AO92" s="7">
        <f t="shared" si="23"/>
        <v>1740</v>
      </c>
      <c r="AP92" s="7">
        <f t="shared" si="23"/>
        <v>1740</v>
      </c>
      <c r="AQ92" s="7">
        <f t="shared" si="23"/>
        <v>1740</v>
      </c>
      <c r="AR92" s="7">
        <f t="shared" si="24"/>
        <v>3240</v>
      </c>
      <c r="AS92" s="7">
        <f t="shared" si="24"/>
        <v>3240</v>
      </c>
      <c r="AT92" s="7">
        <f t="shared" si="24"/>
        <v>3240</v>
      </c>
      <c r="AU92" s="7">
        <f t="shared" si="24"/>
        <v>3240</v>
      </c>
      <c r="AV92" s="7">
        <f t="shared" si="24"/>
        <v>3240</v>
      </c>
      <c r="AX92" s="7">
        <f t="shared" si="25"/>
        <v>29414</v>
      </c>
      <c r="AY92" s="7">
        <f t="shared" si="25"/>
        <v>29414</v>
      </c>
      <c r="AZ92" s="7">
        <f t="shared" si="25"/>
        <v>29414</v>
      </c>
      <c r="BA92" s="7">
        <f t="shared" si="25"/>
        <v>29414</v>
      </c>
      <c r="BB92" s="7">
        <f t="shared" si="25"/>
        <v>29414</v>
      </c>
    </row>
    <row r="93" spans="1:54" ht="11.25" x14ac:dyDescent="0.15">
      <c r="A93" s="7"/>
      <c r="B93" s="7">
        <f>SUM(H$39:H62)</f>
        <v>8696</v>
      </c>
      <c r="C93" s="7">
        <f>SUM(I$39:I62)</f>
        <v>50</v>
      </c>
      <c r="D93" s="7">
        <f>SUM(J$39:J62)</f>
        <v>16500</v>
      </c>
      <c r="E93" s="7">
        <f>SUM(M$39:M62)*2</f>
        <v>58</v>
      </c>
      <c r="F93" s="24">
        <f>SUM(M$39:M62)</f>
        <v>29</v>
      </c>
      <c r="G93" s="24">
        <f>SUM(O$39:O62)</f>
        <v>405</v>
      </c>
      <c r="H93" s="24">
        <f t="shared" si="18"/>
        <v>2068</v>
      </c>
      <c r="J93" s="24"/>
      <c r="K93" s="24"/>
      <c r="L93" s="24"/>
      <c r="M93" s="24"/>
      <c r="N93" s="24"/>
      <c r="O93" s="24"/>
      <c r="R93" s="7">
        <v>86</v>
      </c>
      <c r="S93" s="7">
        <f t="shared" si="19"/>
        <v>8696</v>
      </c>
      <c r="T93" s="7">
        <f t="shared" si="19"/>
        <v>8696</v>
      </c>
      <c r="U93" s="7">
        <f t="shared" si="19"/>
        <v>8696</v>
      </c>
      <c r="V93" s="7">
        <f t="shared" si="19"/>
        <v>8696</v>
      </c>
      <c r="W93" s="7">
        <f t="shared" si="19"/>
        <v>8696</v>
      </c>
      <c r="X93" s="7">
        <f t="shared" si="20"/>
        <v>12000</v>
      </c>
      <c r="Y93" s="7">
        <f t="shared" si="20"/>
        <v>12000</v>
      </c>
      <c r="Z93" s="7">
        <f t="shared" si="20"/>
        <v>12000</v>
      </c>
      <c r="AA93" s="7">
        <f t="shared" si="20"/>
        <v>12000</v>
      </c>
      <c r="AB93" s="7">
        <f t="shared" si="20"/>
        <v>12000</v>
      </c>
      <c r="AC93" s="7">
        <f t="shared" si="21"/>
        <v>1650</v>
      </c>
      <c r="AD93" s="7">
        <f t="shared" si="21"/>
        <v>1650</v>
      </c>
      <c r="AE93" s="7">
        <f t="shared" si="21"/>
        <v>1650</v>
      </c>
      <c r="AF93" s="7">
        <f t="shared" si="21"/>
        <v>1650</v>
      </c>
      <c r="AG93" s="7">
        <f t="shared" si="21"/>
        <v>1650</v>
      </c>
      <c r="AH93" s="7">
        <f t="shared" si="22"/>
        <v>2088</v>
      </c>
      <c r="AI93" s="7">
        <f t="shared" si="22"/>
        <v>2088</v>
      </c>
      <c r="AJ93" s="7">
        <f t="shared" si="22"/>
        <v>2088</v>
      </c>
      <c r="AK93" s="7">
        <f t="shared" si="22"/>
        <v>2088</v>
      </c>
      <c r="AL93" s="7">
        <f t="shared" si="22"/>
        <v>2088</v>
      </c>
      <c r="AM93" s="7">
        <f t="shared" si="23"/>
        <v>1740</v>
      </c>
      <c r="AN93" s="7">
        <f t="shared" si="23"/>
        <v>1740</v>
      </c>
      <c r="AO93" s="7">
        <f t="shared" si="23"/>
        <v>1740</v>
      </c>
      <c r="AP93" s="7">
        <f t="shared" si="23"/>
        <v>1740</v>
      </c>
      <c r="AQ93" s="7">
        <f t="shared" si="23"/>
        <v>1740</v>
      </c>
      <c r="AR93" s="7">
        <f t="shared" si="24"/>
        <v>3240</v>
      </c>
      <c r="AS93" s="7">
        <f t="shared" si="24"/>
        <v>3240</v>
      </c>
      <c r="AT93" s="7">
        <f t="shared" si="24"/>
        <v>3240</v>
      </c>
      <c r="AU93" s="7">
        <f t="shared" si="24"/>
        <v>3240</v>
      </c>
      <c r="AV93" s="7">
        <f t="shared" si="24"/>
        <v>3240</v>
      </c>
      <c r="AX93" s="7">
        <f t="shared" si="25"/>
        <v>29414</v>
      </c>
      <c r="AY93" s="7">
        <f t="shared" si="25"/>
        <v>29414</v>
      </c>
      <c r="AZ93" s="7">
        <f t="shared" si="25"/>
        <v>29414</v>
      </c>
      <c r="BA93" s="7">
        <f t="shared" si="25"/>
        <v>29414</v>
      </c>
      <c r="BB93" s="7">
        <f t="shared" si="25"/>
        <v>29414</v>
      </c>
    </row>
    <row r="94" spans="1:54" ht="11.25" x14ac:dyDescent="0.15">
      <c r="J94" s="24"/>
      <c r="K94" s="24"/>
      <c r="L94" s="24"/>
      <c r="M94" s="24"/>
      <c r="N94" s="24"/>
      <c r="O94" s="24"/>
      <c r="R94" s="7">
        <v>87</v>
      </c>
      <c r="S94" s="7">
        <f t="shared" si="19"/>
        <v>8696</v>
      </c>
      <c r="T94" s="7">
        <f t="shared" si="19"/>
        <v>8696</v>
      </c>
      <c r="U94" s="7">
        <f t="shared" si="19"/>
        <v>8696</v>
      </c>
      <c r="V94" s="7">
        <f t="shared" si="19"/>
        <v>8696</v>
      </c>
      <c r="W94" s="7">
        <f t="shared" si="19"/>
        <v>8696</v>
      </c>
      <c r="X94" s="7">
        <f t="shared" si="20"/>
        <v>12000</v>
      </c>
      <c r="Y94" s="7">
        <f t="shared" si="20"/>
        <v>12000</v>
      </c>
      <c r="Z94" s="7">
        <f t="shared" si="20"/>
        <v>12000</v>
      </c>
      <c r="AA94" s="7">
        <f t="shared" si="20"/>
        <v>12000</v>
      </c>
      <c r="AB94" s="7">
        <f t="shared" si="20"/>
        <v>12000</v>
      </c>
      <c r="AC94" s="7">
        <f t="shared" si="21"/>
        <v>1650</v>
      </c>
      <c r="AD94" s="7">
        <f t="shared" si="21"/>
        <v>1650</v>
      </c>
      <c r="AE94" s="7">
        <f t="shared" si="21"/>
        <v>1650</v>
      </c>
      <c r="AF94" s="7">
        <f t="shared" si="21"/>
        <v>1650</v>
      </c>
      <c r="AG94" s="7">
        <f t="shared" si="21"/>
        <v>1650</v>
      </c>
      <c r="AH94" s="7">
        <f t="shared" si="22"/>
        <v>2088</v>
      </c>
      <c r="AI94" s="7">
        <f t="shared" si="22"/>
        <v>2088</v>
      </c>
      <c r="AJ94" s="7">
        <f t="shared" si="22"/>
        <v>2088</v>
      </c>
      <c r="AK94" s="7">
        <f t="shared" si="22"/>
        <v>2088</v>
      </c>
      <c r="AL94" s="7">
        <f t="shared" si="22"/>
        <v>2088</v>
      </c>
      <c r="AM94" s="7">
        <f t="shared" si="23"/>
        <v>1740</v>
      </c>
      <c r="AN94" s="7">
        <f t="shared" si="23"/>
        <v>1740</v>
      </c>
      <c r="AO94" s="7">
        <f t="shared" si="23"/>
        <v>1740</v>
      </c>
      <c r="AP94" s="7">
        <f t="shared" si="23"/>
        <v>1740</v>
      </c>
      <c r="AQ94" s="7">
        <f t="shared" si="23"/>
        <v>1740</v>
      </c>
      <c r="AR94" s="7">
        <f t="shared" si="24"/>
        <v>3240</v>
      </c>
      <c r="AS94" s="7">
        <f t="shared" si="24"/>
        <v>3240</v>
      </c>
      <c r="AT94" s="7">
        <f t="shared" si="24"/>
        <v>3240</v>
      </c>
      <c r="AU94" s="7">
        <f t="shared" si="24"/>
        <v>3240</v>
      </c>
      <c r="AV94" s="7">
        <f t="shared" si="24"/>
        <v>3240</v>
      </c>
      <c r="AX94" s="7">
        <f t="shared" si="25"/>
        <v>29414</v>
      </c>
      <c r="AY94" s="7">
        <f t="shared" si="25"/>
        <v>29414</v>
      </c>
      <c r="AZ94" s="7">
        <f t="shared" si="25"/>
        <v>29414</v>
      </c>
      <c r="BA94" s="7">
        <f t="shared" si="25"/>
        <v>29414</v>
      </c>
      <c r="BB94" s="7">
        <f t="shared" si="25"/>
        <v>29414</v>
      </c>
    </row>
    <row r="95" spans="1:54" ht="11.25" x14ac:dyDescent="0.15">
      <c r="D95" s="24"/>
      <c r="J95" s="24"/>
      <c r="K95" s="24"/>
      <c r="L95" s="24"/>
      <c r="M95" s="24"/>
      <c r="N95" s="24"/>
      <c r="O95" s="24"/>
      <c r="R95" s="7">
        <v>88</v>
      </c>
      <c r="S95" s="7">
        <f t="shared" si="19"/>
        <v>8696</v>
      </c>
      <c r="T95" s="7">
        <f t="shared" si="19"/>
        <v>8696</v>
      </c>
      <c r="U95" s="7">
        <f t="shared" si="19"/>
        <v>8696</v>
      </c>
      <c r="V95" s="7">
        <f t="shared" si="19"/>
        <v>8696</v>
      </c>
      <c r="W95" s="7">
        <f t="shared" si="19"/>
        <v>8696</v>
      </c>
      <c r="X95" s="7">
        <f t="shared" si="20"/>
        <v>12000</v>
      </c>
      <c r="Y95" s="7">
        <f t="shared" si="20"/>
        <v>12000</v>
      </c>
      <c r="Z95" s="7">
        <f t="shared" si="20"/>
        <v>12000</v>
      </c>
      <c r="AA95" s="7">
        <f t="shared" si="20"/>
        <v>12000</v>
      </c>
      <c r="AB95" s="7">
        <f t="shared" si="20"/>
        <v>12000</v>
      </c>
      <c r="AC95" s="7">
        <f t="shared" si="21"/>
        <v>1650</v>
      </c>
      <c r="AD95" s="7">
        <f t="shared" si="21"/>
        <v>1650</v>
      </c>
      <c r="AE95" s="7">
        <f t="shared" si="21"/>
        <v>1650</v>
      </c>
      <c r="AF95" s="7">
        <f t="shared" si="21"/>
        <v>1650</v>
      </c>
      <c r="AG95" s="7">
        <f t="shared" si="21"/>
        <v>1650</v>
      </c>
      <c r="AH95" s="7">
        <f t="shared" si="22"/>
        <v>2088</v>
      </c>
      <c r="AI95" s="7">
        <f t="shared" si="22"/>
        <v>2088</v>
      </c>
      <c r="AJ95" s="7">
        <f t="shared" si="22"/>
        <v>2088</v>
      </c>
      <c r="AK95" s="7">
        <f t="shared" si="22"/>
        <v>2088</v>
      </c>
      <c r="AL95" s="7">
        <f t="shared" si="22"/>
        <v>2088</v>
      </c>
      <c r="AM95" s="7">
        <f t="shared" si="23"/>
        <v>1740</v>
      </c>
      <c r="AN95" s="7">
        <f t="shared" si="23"/>
        <v>1740</v>
      </c>
      <c r="AO95" s="7">
        <f t="shared" si="23"/>
        <v>1740</v>
      </c>
      <c r="AP95" s="7">
        <f t="shared" si="23"/>
        <v>1740</v>
      </c>
      <c r="AQ95" s="7">
        <f t="shared" si="23"/>
        <v>1740</v>
      </c>
      <c r="AR95" s="7">
        <f t="shared" si="24"/>
        <v>3240</v>
      </c>
      <c r="AS95" s="7">
        <f t="shared" si="24"/>
        <v>3240</v>
      </c>
      <c r="AT95" s="7">
        <f t="shared" si="24"/>
        <v>3240</v>
      </c>
      <c r="AU95" s="7">
        <f t="shared" si="24"/>
        <v>3240</v>
      </c>
      <c r="AV95" s="7">
        <f t="shared" si="24"/>
        <v>3240</v>
      </c>
      <c r="AX95" s="7">
        <f t="shared" si="25"/>
        <v>29414</v>
      </c>
      <c r="AY95" s="7">
        <f t="shared" si="25"/>
        <v>29414</v>
      </c>
      <c r="AZ95" s="7">
        <f t="shared" si="25"/>
        <v>29414</v>
      </c>
      <c r="BA95" s="7">
        <f t="shared" si="25"/>
        <v>29414</v>
      </c>
      <c r="BB95" s="7">
        <f t="shared" si="25"/>
        <v>29414</v>
      </c>
    </row>
    <row r="96" spans="1:54" ht="11.25" x14ac:dyDescent="0.15">
      <c r="J96" s="24"/>
      <c r="K96" s="24"/>
      <c r="L96" s="24"/>
      <c r="M96" s="24"/>
      <c r="N96" s="24"/>
      <c r="O96" s="24"/>
      <c r="R96" s="7">
        <v>89</v>
      </c>
      <c r="S96" s="7">
        <f t="shared" si="19"/>
        <v>8696</v>
      </c>
      <c r="T96" s="7">
        <f t="shared" si="19"/>
        <v>8696</v>
      </c>
      <c r="U96" s="7">
        <f t="shared" si="19"/>
        <v>8696</v>
      </c>
      <c r="V96" s="7">
        <f t="shared" si="19"/>
        <v>8696</v>
      </c>
      <c r="W96" s="7">
        <f t="shared" si="19"/>
        <v>8696</v>
      </c>
      <c r="X96" s="7">
        <f t="shared" si="20"/>
        <v>12000</v>
      </c>
      <c r="Y96" s="7">
        <f t="shared" si="20"/>
        <v>12000</v>
      </c>
      <c r="Z96" s="7">
        <f t="shared" si="20"/>
        <v>12000</v>
      </c>
      <c r="AA96" s="7">
        <f t="shared" si="20"/>
        <v>12000</v>
      </c>
      <c r="AB96" s="7">
        <f t="shared" si="20"/>
        <v>12000</v>
      </c>
      <c r="AC96" s="7">
        <f t="shared" si="21"/>
        <v>1650</v>
      </c>
      <c r="AD96" s="7">
        <f t="shared" si="21"/>
        <v>1650</v>
      </c>
      <c r="AE96" s="7">
        <f t="shared" si="21"/>
        <v>1650</v>
      </c>
      <c r="AF96" s="7">
        <f t="shared" si="21"/>
        <v>1650</v>
      </c>
      <c r="AG96" s="7">
        <f t="shared" si="21"/>
        <v>1650</v>
      </c>
      <c r="AH96" s="7">
        <f t="shared" si="22"/>
        <v>2088</v>
      </c>
      <c r="AI96" s="7">
        <f t="shared" si="22"/>
        <v>2088</v>
      </c>
      <c r="AJ96" s="7">
        <f t="shared" si="22"/>
        <v>2088</v>
      </c>
      <c r="AK96" s="7">
        <f t="shared" si="22"/>
        <v>2088</v>
      </c>
      <c r="AL96" s="7">
        <f t="shared" si="22"/>
        <v>2088</v>
      </c>
      <c r="AM96" s="7">
        <f t="shared" si="23"/>
        <v>1740</v>
      </c>
      <c r="AN96" s="7">
        <f t="shared" si="23"/>
        <v>1740</v>
      </c>
      <c r="AO96" s="7">
        <f t="shared" si="23"/>
        <v>1740</v>
      </c>
      <c r="AP96" s="7">
        <f t="shared" si="23"/>
        <v>1740</v>
      </c>
      <c r="AQ96" s="7">
        <f t="shared" si="23"/>
        <v>1740</v>
      </c>
      <c r="AR96" s="7">
        <f t="shared" si="24"/>
        <v>3240</v>
      </c>
      <c r="AS96" s="7">
        <f t="shared" si="24"/>
        <v>3240</v>
      </c>
      <c r="AT96" s="7">
        <f t="shared" si="24"/>
        <v>3240</v>
      </c>
      <c r="AU96" s="7">
        <f t="shared" si="24"/>
        <v>3240</v>
      </c>
      <c r="AV96" s="7">
        <f t="shared" si="24"/>
        <v>3240</v>
      </c>
      <c r="AX96" s="7">
        <f t="shared" si="25"/>
        <v>29414</v>
      </c>
      <c r="AY96" s="7">
        <f t="shared" si="25"/>
        <v>29414</v>
      </c>
      <c r="AZ96" s="7">
        <f t="shared" si="25"/>
        <v>29414</v>
      </c>
      <c r="BA96" s="7">
        <f t="shared" si="25"/>
        <v>29414</v>
      </c>
      <c r="BB96" s="7">
        <f t="shared" si="25"/>
        <v>29414</v>
      </c>
    </row>
    <row r="97" spans="2:54" ht="11.25" x14ac:dyDescent="0.15">
      <c r="J97" s="24"/>
      <c r="K97" s="24"/>
      <c r="L97" s="24"/>
      <c r="M97" s="24"/>
      <c r="N97" s="24"/>
      <c r="O97" s="24"/>
      <c r="R97" s="7">
        <v>90</v>
      </c>
      <c r="S97" s="7">
        <f t="shared" si="19"/>
        <v>8696</v>
      </c>
      <c r="T97" s="7">
        <f t="shared" si="19"/>
        <v>8696</v>
      </c>
      <c r="U97" s="7">
        <f t="shared" si="19"/>
        <v>8696</v>
      </c>
      <c r="V97" s="7">
        <f t="shared" si="19"/>
        <v>8696</v>
      </c>
      <c r="W97" s="7">
        <f t="shared" si="19"/>
        <v>8696</v>
      </c>
      <c r="X97" s="7">
        <f t="shared" si="20"/>
        <v>12000</v>
      </c>
      <c r="Y97" s="7">
        <f t="shared" si="20"/>
        <v>12000</v>
      </c>
      <c r="Z97" s="7">
        <f t="shared" si="20"/>
        <v>12000</v>
      </c>
      <c r="AA97" s="7">
        <f t="shared" si="20"/>
        <v>12000</v>
      </c>
      <c r="AB97" s="7">
        <f t="shared" si="20"/>
        <v>12000</v>
      </c>
      <c r="AC97" s="7">
        <f t="shared" si="21"/>
        <v>1650</v>
      </c>
      <c r="AD97" s="7">
        <f t="shared" si="21"/>
        <v>1650</v>
      </c>
      <c r="AE97" s="7">
        <f t="shared" si="21"/>
        <v>1650</v>
      </c>
      <c r="AF97" s="7">
        <f t="shared" si="21"/>
        <v>1650</v>
      </c>
      <c r="AG97" s="7">
        <f t="shared" si="21"/>
        <v>1650</v>
      </c>
      <c r="AH97" s="7">
        <f t="shared" si="22"/>
        <v>2088</v>
      </c>
      <c r="AI97" s="7">
        <f t="shared" si="22"/>
        <v>2088</v>
      </c>
      <c r="AJ97" s="7">
        <f t="shared" si="22"/>
        <v>2088</v>
      </c>
      <c r="AK97" s="7">
        <f t="shared" si="22"/>
        <v>2088</v>
      </c>
      <c r="AL97" s="7">
        <f t="shared" si="22"/>
        <v>2088</v>
      </c>
      <c r="AM97" s="7">
        <f t="shared" si="23"/>
        <v>1740</v>
      </c>
      <c r="AN97" s="7">
        <f t="shared" si="23"/>
        <v>1740</v>
      </c>
      <c r="AO97" s="7">
        <f t="shared" si="23"/>
        <v>1740</v>
      </c>
      <c r="AP97" s="7">
        <f t="shared" si="23"/>
        <v>1740</v>
      </c>
      <c r="AQ97" s="7">
        <f t="shared" si="23"/>
        <v>1740</v>
      </c>
      <c r="AR97" s="7">
        <f t="shared" si="24"/>
        <v>3240</v>
      </c>
      <c r="AS97" s="7">
        <f t="shared" si="24"/>
        <v>3240</v>
      </c>
      <c r="AT97" s="7">
        <f t="shared" si="24"/>
        <v>3240</v>
      </c>
      <c r="AU97" s="7">
        <f t="shared" si="24"/>
        <v>3240</v>
      </c>
      <c r="AV97" s="7">
        <f t="shared" si="24"/>
        <v>3240</v>
      </c>
      <c r="AX97" s="7">
        <f t="shared" si="25"/>
        <v>29414</v>
      </c>
      <c r="AY97" s="7">
        <f t="shared" si="25"/>
        <v>29414</v>
      </c>
      <c r="AZ97" s="7">
        <f t="shared" si="25"/>
        <v>29414</v>
      </c>
      <c r="BA97" s="7">
        <f t="shared" si="25"/>
        <v>29414</v>
      </c>
      <c r="BB97" s="7">
        <f t="shared" si="25"/>
        <v>29414</v>
      </c>
    </row>
    <row r="98" spans="2:54" ht="11.25" x14ac:dyDescent="0.15">
      <c r="J98" s="24"/>
      <c r="K98" s="24"/>
      <c r="L98" s="24"/>
      <c r="M98" s="24"/>
      <c r="N98" s="24"/>
      <c r="O98" s="24"/>
      <c r="R98" s="7">
        <v>91</v>
      </c>
      <c r="S98" s="7">
        <f t="shared" si="19"/>
        <v>8696</v>
      </c>
      <c r="T98" s="7">
        <f t="shared" si="19"/>
        <v>8696</v>
      </c>
      <c r="U98" s="7">
        <f t="shared" si="19"/>
        <v>8696</v>
      </c>
      <c r="V98" s="7">
        <f t="shared" si="19"/>
        <v>8696</v>
      </c>
      <c r="W98" s="7">
        <f t="shared" si="19"/>
        <v>8696</v>
      </c>
      <c r="X98" s="7">
        <f t="shared" si="20"/>
        <v>12000</v>
      </c>
      <c r="Y98" s="7">
        <f t="shared" si="20"/>
        <v>12000</v>
      </c>
      <c r="Z98" s="7">
        <f t="shared" si="20"/>
        <v>12000</v>
      </c>
      <c r="AA98" s="7">
        <f t="shared" si="20"/>
        <v>12000</v>
      </c>
      <c r="AB98" s="7">
        <f t="shared" si="20"/>
        <v>12000</v>
      </c>
      <c r="AC98" s="7">
        <f t="shared" si="21"/>
        <v>1650</v>
      </c>
      <c r="AD98" s="7">
        <f t="shared" si="21"/>
        <v>1650</v>
      </c>
      <c r="AE98" s="7">
        <f t="shared" si="21"/>
        <v>1650</v>
      </c>
      <c r="AF98" s="7">
        <f t="shared" si="21"/>
        <v>1650</v>
      </c>
      <c r="AG98" s="7">
        <f t="shared" si="21"/>
        <v>1650</v>
      </c>
      <c r="AH98" s="7">
        <f t="shared" si="22"/>
        <v>2088</v>
      </c>
      <c r="AI98" s="7">
        <f t="shared" si="22"/>
        <v>2088</v>
      </c>
      <c r="AJ98" s="7">
        <f t="shared" si="22"/>
        <v>2088</v>
      </c>
      <c r="AK98" s="7">
        <f t="shared" si="22"/>
        <v>2088</v>
      </c>
      <c r="AL98" s="7">
        <f t="shared" si="22"/>
        <v>2088</v>
      </c>
      <c r="AM98" s="7">
        <f t="shared" si="23"/>
        <v>1740</v>
      </c>
      <c r="AN98" s="7">
        <f t="shared" si="23"/>
        <v>1740</v>
      </c>
      <c r="AO98" s="7">
        <f t="shared" si="23"/>
        <v>1740</v>
      </c>
      <c r="AP98" s="7">
        <f t="shared" si="23"/>
        <v>1740</v>
      </c>
      <c r="AQ98" s="7">
        <f t="shared" si="23"/>
        <v>1740</v>
      </c>
      <c r="AR98" s="7">
        <f t="shared" si="24"/>
        <v>3240</v>
      </c>
      <c r="AS98" s="7">
        <f t="shared" si="24"/>
        <v>3240</v>
      </c>
      <c r="AT98" s="7">
        <f t="shared" si="24"/>
        <v>3240</v>
      </c>
      <c r="AU98" s="7">
        <f t="shared" si="24"/>
        <v>3240</v>
      </c>
      <c r="AV98" s="7">
        <f t="shared" si="24"/>
        <v>3240</v>
      </c>
      <c r="AX98" s="7">
        <f t="shared" si="25"/>
        <v>29414</v>
      </c>
      <c r="AY98" s="7">
        <f t="shared" si="25"/>
        <v>29414</v>
      </c>
      <c r="AZ98" s="7">
        <f t="shared" si="25"/>
        <v>29414</v>
      </c>
      <c r="BA98" s="7">
        <f t="shared" si="25"/>
        <v>29414</v>
      </c>
      <c r="BB98" s="7">
        <f t="shared" si="25"/>
        <v>29414</v>
      </c>
    </row>
    <row r="99" spans="2:54" ht="11.25" x14ac:dyDescent="0.15">
      <c r="B99" s="7"/>
      <c r="C99" s="7"/>
      <c r="D99" s="24"/>
      <c r="J99" s="24"/>
      <c r="K99" s="24"/>
      <c r="L99" s="24"/>
      <c r="M99" s="24"/>
      <c r="N99" s="24"/>
      <c r="O99" s="24"/>
      <c r="R99" s="7">
        <v>92</v>
      </c>
      <c r="S99" s="7">
        <f t="shared" si="19"/>
        <v>8696</v>
      </c>
      <c r="T99" s="7">
        <f t="shared" si="19"/>
        <v>8696</v>
      </c>
      <c r="U99" s="7">
        <f t="shared" si="19"/>
        <v>8696</v>
      </c>
      <c r="V99" s="7">
        <f t="shared" si="19"/>
        <v>8696</v>
      </c>
      <c r="W99" s="7">
        <f t="shared" si="19"/>
        <v>8696</v>
      </c>
      <c r="X99" s="7">
        <f t="shared" si="20"/>
        <v>12000</v>
      </c>
      <c r="Y99" s="7">
        <f t="shared" si="20"/>
        <v>12000</v>
      </c>
      <c r="Z99" s="7">
        <f t="shared" si="20"/>
        <v>12000</v>
      </c>
      <c r="AA99" s="7">
        <f t="shared" si="20"/>
        <v>12000</v>
      </c>
      <c r="AB99" s="7">
        <f t="shared" si="20"/>
        <v>12000</v>
      </c>
      <c r="AC99" s="7">
        <f t="shared" si="21"/>
        <v>1650</v>
      </c>
      <c r="AD99" s="7">
        <f t="shared" si="21"/>
        <v>1650</v>
      </c>
      <c r="AE99" s="7">
        <f t="shared" si="21"/>
        <v>1650</v>
      </c>
      <c r="AF99" s="7">
        <f t="shared" si="21"/>
        <v>1650</v>
      </c>
      <c r="AG99" s="7">
        <f t="shared" si="21"/>
        <v>1650</v>
      </c>
      <c r="AH99" s="7">
        <f t="shared" si="22"/>
        <v>2088</v>
      </c>
      <c r="AI99" s="7">
        <f t="shared" si="22"/>
        <v>2088</v>
      </c>
      <c r="AJ99" s="7">
        <f t="shared" si="22"/>
        <v>2088</v>
      </c>
      <c r="AK99" s="7">
        <f t="shared" si="22"/>
        <v>2088</v>
      </c>
      <c r="AL99" s="7">
        <f t="shared" si="22"/>
        <v>2088</v>
      </c>
      <c r="AM99" s="7">
        <f t="shared" si="23"/>
        <v>1740</v>
      </c>
      <c r="AN99" s="7">
        <f t="shared" si="23"/>
        <v>1740</v>
      </c>
      <c r="AO99" s="7">
        <f t="shared" si="23"/>
        <v>1740</v>
      </c>
      <c r="AP99" s="7">
        <f t="shared" si="23"/>
        <v>1740</v>
      </c>
      <c r="AQ99" s="7">
        <f t="shared" si="23"/>
        <v>1740</v>
      </c>
      <c r="AR99" s="7">
        <f t="shared" si="24"/>
        <v>3240</v>
      </c>
      <c r="AS99" s="7">
        <f t="shared" si="24"/>
        <v>3240</v>
      </c>
      <c r="AT99" s="7">
        <f t="shared" si="24"/>
        <v>3240</v>
      </c>
      <c r="AU99" s="7">
        <f t="shared" si="24"/>
        <v>3240</v>
      </c>
      <c r="AV99" s="7">
        <f t="shared" si="24"/>
        <v>3240</v>
      </c>
      <c r="AX99" s="7">
        <f t="shared" si="25"/>
        <v>29414</v>
      </c>
      <c r="AY99" s="7">
        <f t="shared" si="25"/>
        <v>29414</v>
      </c>
      <c r="AZ99" s="7">
        <f t="shared" si="25"/>
        <v>29414</v>
      </c>
      <c r="BA99" s="7">
        <f t="shared" si="25"/>
        <v>29414</v>
      </c>
      <c r="BB99" s="7">
        <f t="shared" si="25"/>
        <v>29414</v>
      </c>
    </row>
    <row r="100" spans="2:54" ht="11.25" x14ac:dyDescent="0.15">
      <c r="J100" s="24"/>
      <c r="K100" s="24"/>
      <c r="L100" s="24"/>
      <c r="M100" s="24"/>
      <c r="N100" s="24"/>
      <c r="O100" s="24"/>
      <c r="R100" s="7">
        <v>93</v>
      </c>
      <c r="S100" s="7">
        <f t="shared" si="19"/>
        <v>8696</v>
      </c>
      <c r="T100" s="7">
        <f t="shared" si="19"/>
        <v>8696</v>
      </c>
      <c r="U100" s="7">
        <f t="shared" si="19"/>
        <v>8696</v>
      </c>
      <c r="V100" s="7">
        <f t="shared" si="19"/>
        <v>8696</v>
      </c>
      <c r="W100" s="7">
        <f t="shared" si="19"/>
        <v>8696</v>
      </c>
      <c r="X100" s="7">
        <f t="shared" si="20"/>
        <v>12000</v>
      </c>
      <c r="Y100" s="7">
        <f t="shared" si="20"/>
        <v>12000</v>
      </c>
      <c r="Z100" s="7">
        <f t="shared" si="20"/>
        <v>12000</v>
      </c>
      <c r="AA100" s="7">
        <f t="shared" si="20"/>
        <v>12000</v>
      </c>
      <c r="AB100" s="7">
        <f t="shared" si="20"/>
        <v>12000</v>
      </c>
      <c r="AC100" s="7">
        <f t="shared" si="21"/>
        <v>1650</v>
      </c>
      <c r="AD100" s="7">
        <f t="shared" si="21"/>
        <v>1650</v>
      </c>
      <c r="AE100" s="7">
        <f t="shared" si="21"/>
        <v>1650</v>
      </c>
      <c r="AF100" s="7">
        <f t="shared" si="21"/>
        <v>1650</v>
      </c>
      <c r="AG100" s="7">
        <f t="shared" si="21"/>
        <v>1650</v>
      </c>
      <c r="AH100" s="7">
        <f t="shared" si="22"/>
        <v>2088</v>
      </c>
      <c r="AI100" s="7">
        <f t="shared" si="22"/>
        <v>2088</v>
      </c>
      <c r="AJ100" s="7">
        <f t="shared" si="22"/>
        <v>2088</v>
      </c>
      <c r="AK100" s="7">
        <f t="shared" si="22"/>
        <v>2088</v>
      </c>
      <c r="AL100" s="7">
        <f t="shared" si="22"/>
        <v>2088</v>
      </c>
      <c r="AM100" s="7">
        <f t="shared" si="23"/>
        <v>1740</v>
      </c>
      <c r="AN100" s="7">
        <f t="shared" si="23"/>
        <v>1740</v>
      </c>
      <c r="AO100" s="7">
        <f t="shared" si="23"/>
        <v>1740</v>
      </c>
      <c r="AP100" s="7">
        <f t="shared" si="23"/>
        <v>1740</v>
      </c>
      <c r="AQ100" s="7">
        <f t="shared" si="23"/>
        <v>1740</v>
      </c>
      <c r="AR100" s="7">
        <f t="shared" si="24"/>
        <v>3240</v>
      </c>
      <c r="AS100" s="7">
        <f t="shared" si="24"/>
        <v>3240</v>
      </c>
      <c r="AT100" s="7">
        <f t="shared" si="24"/>
        <v>3240</v>
      </c>
      <c r="AU100" s="7">
        <f t="shared" si="24"/>
        <v>3240</v>
      </c>
      <c r="AV100" s="7">
        <f t="shared" si="24"/>
        <v>3240</v>
      </c>
      <c r="AX100" s="7">
        <f t="shared" si="25"/>
        <v>29414</v>
      </c>
      <c r="AY100" s="7">
        <f t="shared" si="25"/>
        <v>29414</v>
      </c>
      <c r="AZ100" s="7">
        <f t="shared" si="25"/>
        <v>29414</v>
      </c>
      <c r="BA100" s="7">
        <f t="shared" si="25"/>
        <v>29414</v>
      </c>
      <c r="BB100" s="7">
        <f t="shared" si="25"/>
        <v>29414</v>
      </c>
    </row>
    <row r="101" spans="2:54" ht="11.25" x14ac:dyDescent="0.15">
      <c r="D101" s="24"/>
      <c r="J101" s="24"/>
      <c r="K101" s="24"/>
      <c r="L101" s="24"/>
      <c r="M101" s="24"/>
      <c r="N101" s="24"/>
      <c r="O101" s="24"/>
      <c r="R101" s="7">
        <v>94</v>
      </c>
      <c r="S101" s="7">
        <f t="shared" si="19"/>
        <v>8696</v>
      </c>
      <c r="T101" s="7">
        <f t="shared" si="19"/>
        <v>8696</v>
      </c>
      <c r="U101" s="7">
        <f t="shared" si="19"/>
        <v>8696</v>
      </c>
      <c r="V101" s="7">
        <f t="shared" si="19"/>
        <v>8696</v>
      </c>
      <c r="W101" s="7">
        <f t="shared" si="19"/>
        <v>8696</v>
      </c>
      <c r="X101" s="7">
        <f t="shared" si="20"/>
        <v>12000</v>
      </c>
      <c r="Y101" s="7">
        <f t="shared" si="20"/>
        <v>12000</v>
      </c>
      <c r="Z101" s="7">
        <f t="shared" si="20"/>
        <v>12000</v>
      </c>
      <c r="AA101" s="7">
        <f t="shared" si="20"/>
        <v>12000</v>
      </c>
      <c r="AB101" s="7">
        <f t="shared" si="20"/>
        <v>12000</v>
      </c>
      <c r="AC101" s="7">
        <f t="shared" si="21"/>
        <v>1650</v>
      </c>
      <c r="AD101" s="7">
        <f t="shared" si="21"/>
        <v>1650</v>
      </c>
      <c r="AE101" s="7">
        <f t="shared" si="21"/>
        <v>1650</v>
      </c>
      <c r="AF101" s="7">
        <f t="shared" si="21"/>
        <v>1650</v>
      </c>
      <c r="AG101" s="7">
        <f t="shared" si="21"/>
        <v>1650</v>
      </c>
      <c r="AH101" s="7">
        <f t="shared" si="22"/>
        <v>2088</v>
      </c>
      <c r="AI101" s="7">
        <f t="shared" si="22"/>
        <v>2088</v>
      </c>
      <c r="AJ101" s="7">
        <f t="shared" si="22"/>
        <v>2088</v>
      </c>
      <c r="AK101" s="7">
        <f t="shared" si="22"/>
        <v>2088</v>
      </c>
      <c r="AL101" s="7">
        <f t="shared" si="22"/>
        <v>2088</v>
      </c>
      <c r="AM101" s="7">
        <f t="shared" si="23"/>
        <v>1740</v>
      </c>
      <c r="AN101" s="7">
        <f t="shared" si="23"/>
        <v>1740</v>
      </c>
      <c r="AO101" s="7">
        <f t="shared" si="23"/>
        <v>1740</v>
      </c>
      <c r="AP101" s="7">
        <f t="shared" si="23"/>
        <v>1740</v>
      </c>
      <c r="AQ101" s="7">
        <f t="shared" si="23"/>
        <v>1740</v>
      </c>
      <c r="AR101" s="7">
        <f t="shared" si="24"/>
        <v>3240</v>
      </c>
      <c r="AS101" s="7">
        <f t="shared" si="24"/>
        <v>3240</v>
      </c>
      <c r="AT101" s="7">
        <f t="shared" si="24"/>
        <v>3240</v>
      </c>
      <c r="AU101" s="7">
        <f t="shared" si="24"/>
        <v>3240</v>
      </c>
      <c r="AV101" s="7">
        <f t="shared" si="24"/>
        <v>3240</v>
      </c>
      <c r="AX101" s="7">
        <f t="shared" si="25"/>
        <v>29414</v>
      </c>
      <c r="AY101" s="7">
        <f t="shared" si="25"/>
        <v>29414</v>
      </c>
      <c r="AZ101" s="7">
        <f t="shared" si="25"/>
        <v>29414</v>
      </c>
      <c r="BA101" s="7">
        <f t="shared" si="25"/>
        <v>29414</v>
      </c>
      <c r="BB101" s="7">
        <f t="shared" si="25"/>
        <v>29414</v>
      </c>
    </row>
    <row r="102" spans="2:54" ht="11.25" x14ac:dyDescent="0.15">
      <c r="D102" s="24"/>
      <c r="J102" s="24"/>
      <c r="K102" s="24"/>
      <c r="L102" s="24"/>
      <c r="M102" s="24"/>
      <c r="N102" s="24"/>
      <c r="O102" s="24"/>
      <c r="R102" s="7">
        <v>95</v>
      </c>
      <c r="S102" s="7">
        <f t="shared" si="19"/>
        <v>8696</v>
      </c>
      <c r="T102" s="7">
        <f t="shared" si="19"/>
        <v>8696</v>
      </c>
      <c r="U102" s="7">
        <f t="shared" si="19"/>
        <v>8696</v>
      </c>
      <c r="V102" s="7">
        <f t="shared" si="19"/>
        <v>8696</v>
      </c>
      <c r="W102" s="7">
        <f t="shared" si="19"/>
        <v>8696</v>
      </c>
      <c r="X102" s="7">
        <f t="shared" si="20"/>
        <v>12000</v>
      </c>
      <c r="Y102" s="7">
        <f t="shared" si="20"/>
        <v>12000</v>
      </c>
      <c r="Z102" s="7">
        <f t="shared" si="20"/>
        <v>12000</v>
      </c>
      <c r="AA102" s="7">
        <f t="shared" si="20"/>
        <v>12000</v>
      </c>
      <c r="AB102" s="7">
        <f t="shared" si="20"/>
        <v>12000</v>
      </c>
      <c r="AC102" s="7">
        <f t="shared" si="21"/>
        <v>1650</v>
      </c>
      <c r="AD102" s="7">
        <f t="shared" si="21"/>
        <v>1650</v>
      </c>
      <c r="AE102" s="7">
        <f t="shared" si="21"/>
        <v>1650</v>
      </c>
      <c r="AF102" s="7">
        <f t="shared" si="21"/>
        <v>1650</v>
      </c>
      <c r="AG102" s="7">
        <f t="shared" si="21"/>
        <v>1650</v>
      </c>
      <c r="AH102" s="7">
        <f t="shared" si="22"/>
        <v>2088</v>
      </c>
      <c r="AI102" s="7">
        <f t="shared" si="22"/>
        <v>2088</v>
      </c>
      <c r="AJ102" s="7">
        <f t="shared" si="22"/>
        <v>2088</v>
      </c>
      <c r="AK102" s="7">
        <f t="shared" si="22"/>
        <v>2088</v>
      </c>
      <c r="AL102" s="7">
        <f t="shared" si="22"/>
        <v>2088</v>
      </c>
      <c r="AM102" s="7">
        <f t="shared" si="23"/>
        <v>1740</v>
      </c>
      <c r="AN102" s="7">
        <f t="shared" si="23"/>
        <v>1740</v>
      </c>
      <c r="AO102" s="7">
        <f t="shared" si="23"/>
        <v>1740</v>
      </c>
      <c r="AP102" s="7">
        <f t="shared" si="23"/>
        <v>1740</v>
      </c>
      <c r="AQ102" s="7">
        <f t="shared" si="23"/>
        <v>1740</v>
      </c>
      <c r="AR102" s="7">
        <f t="shared" si="24"/>
        <v>3240</v>
      </c>
      <c r="AS102" s="7">
        <f t="shared" si="24"/>
        <v>3240</v>
      </c>
      <c r="AT102" s="7">
        <f t="shared" si="24"/>
        <v>3240</v>
      </c>
      <c r="AU102" s="7">
        <f t="shared" si="24"/>
        <v>3240</v>
      </c>
      <c r="AV102" s="7">
        <f t="shared" si="24"/>
        <v>3240</v>
      </c>
      <c r="AX102" s="7">
        <f t="shared" si="25"/>
        <v>29414</v>
      </c>
      <c r="AY102" s="7">
        <f t="shared" si="25"/>
        <v>29414</v>
      </c>
      <c r="AZ102" s="7">
        <f t="shared" si="25"/>
        <v>29414</v>
      </c>
      <c r="BA102" s="7">
        <f t="shared" si="25"/>
        <v>29414</v>
      </c>
      <c r="BB102" s="7">
        <f t="shared" si="25"/>
        <v>29414</v>
      </c>
    </row>
    <row r="103" spans="2:54" ht="11.25" x14ac:dyDescent="0.15">
      <c r="D103" s="24"/>
      <c r="J103" s="24"/>
      <c r="K103" s="24"/>
      <c r="L103" s="24"/>
      <c r="M103" s="24"/>
      <c r="N103" s="24"/>
      <c r="O103" s="24"/>
      <c r="R103" s="7">
        <v>96</v>
      </c>
      <c r="S103" s="7">
        <f t="shared" si="19"/>
        <v>8696</v>
      </c>
      <c r="T103" s="7">
        <f t="shared" si="19"/>
        <v>8696</v>
      </c>
      <c r="U103" s="7">
        <f t="shared" si="19"/>
        <v>8696</v>
      </c>
      <c r="V103" s="7">
        <f t="shared" si="19"/>
        <v>8696</v>
      </c>
      <c r="W103" s="7">
        <f t="shared" si="19"/>
        <v>8696</v>
      </c>
      <c r="X103" s="7">
        <f t="shared" si="20"/>
        <v>12000</v>
      </c>
      <c r="Y103" s="7">
        <f t="shared" si="20"/>
        <v>12000</v>
      </c>
      <c r="Z103" s="7">
        <f t="shared" si="20"/>
        <v>12000</v>
      </c>
      <c r="AA103" s="7">
        <f t="shared" si="20"/>
        <v>12000</v>
      </c>
      <c r="AB103" s="7">
        <f t="shared" si="20"/>
        <v>12000</v>
      </c>
      <c r="AC103" s="7">
        <f t="shared" si="21"/>
        <v>1650</v>
      </c>
      <c r="AD103" s="7">
        <f t="shared" si="21"/>
        <v>1650</v>
      </c>
      <c r="AE103" s="7">
        <f t="shared" si="21"/>
        <v>1650</v>
      </c>
      <c r="AF103" s="7">
        <f t="shared" si="21"/>
        <v>1650</v>
      </c>
      <c r="AG103" s="7">
        <f t="shared" si="21"/>
        <v>1650</v>
      </c>
      <c r="AH103" s="7">
        <f t="shared" si="22"/>
        <v>2088</v>
      </c>
      <c r="AI103" s="7">
        <f t="shared" si="22"/>
        <v>2088</v>
      </c>
      <c r="AJ103" s="7">
        <f t="shared" si="22"/>
        <v>2088</v>
      </c>
      <c r="AK103" s="7">
        <f t="shared" si="22"/>
        <v>2088</v>
      </c>
      <c r="AL103" s="7">
        <f t="shared" si="22"/>
        <v>2088</v>
      </c>
      <c r="AM103" s="7">
        <f t="shared" si="23"/>
        <v>1740</v>
      </c>
      <c r="AN103" s="7">
        <f t="shared" si="23"/>
        <v>1740</v>
      </c>
      <c r="AO103" s="7">
        <f t="shared" si="23"/>
        <v>1740</v>
      </c>
      <c r="AP103" s="7">
        <f t="shared" si="23"/>
        <v>1740</v>
      </c>
      <c r="AQ103" s="7">
        <f t="shared" si="23"/>
        <v>1740</v>
      </c>
      <c r="AR103" s="7">
        <f t="shared" si="24"/>
        <v>3240</v>
      </c>
      <c r="AS103" s="7">
        <f t="shared" si="24"/>
        <v>3240</v>
      </c>
      <c r="AT103" s="7">
        <f t="shared" si="24"/>
        <v>3240</v>
      </c>
      <c r="AU103" s="7">
        <f t="shared" si="24"/>
        <v>3240</v>
      </c>
      <c r="AV103" s="7">
        <f t="shared" si="24"/>
        <v>3240</v>
      </c>
      <c r="AX103" s="7">
        <f t="shared" si="25"/>
        <v>29414</v>
      </c>
      <c r="AY103" s="7">
        <f t="shared" si="25"/>
        <v>29414</v>
      </c>
      <c r="AZ103" s="7">
        <f t="shared" si="25"/>
        <v>29414</v>
      </c>
      <c r="BA103" s="7">
        <f t="shared" si="25"/>
        <v>29414</v>
      </c>
      <c r="BB103" s="7">
        <f t="shared" si="25"/>
        <v>29414</v>
      </c>
    </row>
    <row r="104" spans="2:54" ht="11.25" x14ac:dyDescent="0.15">
      <c r="J104" s="24"/>
      <c r="K104" s="24"/>
      <c r="L104" s="24"/>
      <c r="M104" s="24"/>
      <c r="N104" s="24"/>
      <c r="O104" s="24"/>
      <c r="R104" s="7">
        <v>97</v>
      </c>
      <c r="S104" s="7">
        <f t="shared" si="19"/>
        <v>8696</v>
      </c>
      <c r="T104" s="7">
        <f t="shared" si="19"/>
        <v>8696</v>
      </c>
      <c r="U104" s="7">
        <f t="shared" si="19"/>
        <v>8696</v>
      </c>
      <c r="V104" s="7">
        <f t="shared" si="19"/>
        <v>8696</v>
      </c>
      <c r="W104" s="7">
        <f t="shared" si="19"/>
        <v>8696</v>
      </c>
      <c r="X104" s="7">
        <f t="shared" si="20"/>
        <v>12000</v>
      </c>
      <c r="Y104" s="7">
        <f t="shared" si="20"/>
        <v>12000</v>
      </c>
      <c r="Z104" s="7">
        <f t="shared" si="20"/>
        <v>12000</v>
      </c>
      <c r="AA104" s="7">
        <f t="shared" si="20"/>
        <v>12000</v>
      </c>
      <c r="AB104" s="7">
        <f t="shared" si="20"/>
        <v>12000</v>
      </c>
      <c r="AC104" s="7">
        <f t="shared" si="21"/>
        <v>1650</v>
      </c>
      <c r="AD104" s="7">
        <f t="shared" si="21"/>
        <v>1650</v>
      </c>
      <c r="AE104" s="7">
        <f t="shared" si="21"/>
        <v>1650</v>
      </c>
      <c r="AF104" s="7">
        <f t="shared" si="21"/>
        <v>1650</v>
      </c>
      <c r="AG104" s="7">
        <f t="shared" si="21"/>
        <v>1650</v>
      </c>
      <c r="AH104" s="7">
        <f t="shared" si="22"/>
        <v>2088</v>
      </c>
      <c r="AI104" s="7">
        <f t="shared" si="22"/>
        <v>2088</v>
      </c>
      <c r="AJ104" s="7">
        <f t="shared" si="22"/>
        <v>2088</v>
      </c>
      <c r="AK104" s="7">
        <f t="shared" si="22"/>
        <v>2088</v>
      </c>
      <c r="AL104" s="7">
        <f t="shared" si="22"/>
        <v>2088</v>
      </c>
      <c r="AM104" s="7">
        <f t="shared" si="23"/>
        <v>1740</v>
      </c>
      <c r="AN104" s="7">
        <f t="shared" si="23"/>
        <v>1740</v>
      </c>
      <c r="AO104" s="7">
        <f t="shared" si="23"/>
        <v>1740</v>
      </c>
      <c r="AP104" s="7">
        <f t="shared" si="23"/>
        <v>1740</v>
      </c>
      <c r="AQ104" s="7">
        <f t="shared" si="23"/>
        <v>1740</v>
      </c>
      <c r="AR104" s="7">
        <f t="shared" si="24"/>
        <v>3240</v>
      </c>
      <c r="AS104" s="7">
        <f t="shared" si="24"/>
        <v>3240</v>
      </c>
      <c r="AT104" s="7">
        <f t="shared" si="24"/>
        <v>3240</v>
      </c>
      <c r="AU104" s="7">
        <f t="shared" si="24"/>
        <v>3240</v>
      </c>
      <c r="AV104" s="7">
        <f t="shared" si="24"/>
        <v>3240</v>
      </c>
      <c r="AX104" s="7">
        <f t="shared" si="25"/>
        <v>29414</v>
      </c>
      <c r="AY104" s="7">
        <f t="shared" si="25"/>
        <v>29414</v>
      </c>
      <c r="AZ104" s="7">
        <f t="shared" si="25"/>
        <v>29414</v>
      </c>
      <c r="BA104" s="7">
        <f t="shared" si="25"/>
        <v>29414</v>
      </c>
      <c r="BB104" s="7">
        <f t="shared" si="25"/>
        <v>29414</v>
      </c>
    </row>
    <row r="105" spans="2:54" ht="11.25" x14ac:dyDescent="0.15">
      <c r="J105" s="24"/>
      <c r="K105" s="24"/>
      <c r="L105" s="24"/>
      <c r="M105" s="24"/>
      <c r="N105" s="24"/>
      <c r="O105" s="24"/>
      <c r="R105" s="7">
        <v>98</v>
      </c>
      <c r="S105" s="7">
        <f t="shared" si="19"/>
        <v>8696</v>
      </c>
      <c r="T105" s="7">
        <f t="shared" si="19"/>
        <v>8696</v>
      </c>
      <c r="U105" s="7">
        <f t="shared" si="19"/>
        <v>8696</v>
      </c>
      <c r="V105" s="7">
        <f t="shared" si="19"/>
        <v>8696</v>
      </c>
      <c r="W105" s="7">
        <f t="shared" si="19"/>
        <v>8696</v>
      </c>
      <c r="X105" s="7">
        <f t="shared" si="20"/>
        <v>12000</v>
      </c>
      <c r="Y105" s="7">
        <f t="shared" si="20"/>
        <v>12000</v>
      </c>
      <c r="Z105" s="7">
        <f t="shared" si="20"/>
        <v>12000</v>
      </c>
      <c r="AA105" s="7">
        <f t="shared" si="20"/>
        <v>12000</v>
      </c>
      <c r="AB105" s="7">
        <f t="shared" si="20"/>
        <v>12000</v>
      </c>
      <c r="AC105" s="7">
        <f t="shared" si="21"/>
        <v>1650</v>
      </c>
      <c r="AD105" s="7">
        <f t="shared" si="21"/>
        <v>1650</v>
      </c>
      <c r="AE105" s="7">
        <f t="shared" si="21"/>
        <v>1650</v>
      </c>
      <c r="AF105" s="7">
        <f t="shared" si="21"/>
        <v>1650</v>
      </c>
      <c r="AG105" s="7">
        <f t="shared" si="21"/>
        <v>1650</v>
      </c>
      <c r="AH105" s="7">
        <f t="shared" si="22"/>
        <v>2088</v>
      </c>
      <c r="AI105" s="7">
        <f t="shared" si="22"/>
        <v>2088</v>
      </c>
      <c r="AJ105" s="7">
        <f t="shared" si="22"/>
        <v>2088</v>
      </c>
      <c r="AK105" s="7">
        <f t="shared" si="22"/>
        <v>2088</v>
      </c>
      <c r="AL105" s="7">
        <f t="shared" si="22"/>
        <v>2088</v>
      </c>
      <c r="AM105" s="7">
        <f t="shared" si="23"/>
        <v>1740</v>
      </c>
      <c r="AN105" s="7">
        <f t="shared" si="23"/>
        <v>1740</v>
      </c>
      <c r="AO105" s="7">
        <f t="shared" si="23"/>
        <v>1740</v>
      </c>
      <c r="AP105" s="7">
        <f t="shared" si="23"/>
        <v>1740</v>
      </c>
      <c r="AQ105" s="7">
        <f t="shared" si="23"/>
        <v>1740</v>
      </c>
      <c r="AR105" s="7">
        <f t="shared" si="24"/>
        <v>3240</v>
      </c>
      <c r="AS105" s="7">
        <f t="shared" si="24"/>
        <v>3240</v>
      </c>
      <c r="AT105" s="7">
        <f t="shared" si="24"/>
        <v>3240</v>
      </c>
      <c r="AU105" s="7">
        <f t="shared" si="24"/>
        <v>3240</v>
      </c>
      <c r="AV105" s="7">
        <f t="shared" si="24"/>
        <v>3240</v>
      </c>
      <c r="AX105" s="7">
        <f t="shared" si="25"/>
        <v>29414</v>
      </c>
      <c r="AY105" s="7">
        <f t="shared" si="25"/>
        <v>29414</v>
      </c>
      <c r="AZ105" s="7">
        <f t="shared" si="25"/>
        <v>29414</v>
      </c>
      <c r="BA105" s="7">
        <f t="shared" si="25"/>
        <v>29414</v>
      </c>
      <c r="BB105" s="7">
        <f t="shared" si="25"/>
        <v>29414</v>
      </c>
    </row>
    <row r="106" spans="2:54" ht="11.25" x14ac:dyDescent="0.15">
      <c r="J106" s="24"/>
      <c r="K106" s="24"/>
      <c r="L106" s="24"/>
      <c r="M106" s="24"/>
      <c r="N106" s="24"/>
      <c r="O106" s="24"/>
      <c r="R106" s="7">
        <v>99</v>
      </c>
      <c r="S106" s="7">
        <f t="shared" si="19"/>
        <v>8696</v>
      </c>
      <c r="T106" s="7">
        <f t="shared" si="19"/>
        <v>8696</v>
      </c>
      <c r="U106" s="7">
        <f t="shared" si="19"/>
        <v>8696</v>
      </c>
      <c r="V106" s="7">
        <f t="shared" si="19"/>
        <v>8696</v>
      </c>
      <c r="W106" s="7">
        <f t="shared" si="19"/>
        <v>8696</v>
      </c>
      <c r="X106" s="7">
        <f t="shared" si="20"/>
        <v>12000</v>
      </c>
      <c r="Y106" s="7">
        <f t="shared" si="20"/>
        <v>12000</v>
      </c>
      <c r="Z106" s="7">
        <f t="shared" si="20"/>
        <v>12000</v>
      </c>
      <c r="AA106" s="7">
        <f t="shared" si="20"/>
        <v>12000</v>
      </c>
      <c r="AB106" s="7">
        <f t="shared" si="20"/>
        <v>12000</v>
      </c>
      <c r="AC106" s="7">
        <f t="shared" si="21"/>
        <v>1650</v>
      </c>
      <c r="AD106" s="7">
        <f t="shared" si="21"/>
        <v>1650</v>
      </c>
      <c r="AE106" s="7">
        <f t="shared" si="21"/>
        <v>1650</v>
      </c>
      <c r="AF106" s="7">
        <f t="shared" si="21"/>
        <v>1650</v>
      </c>
      <c r="AG106" s="7">
        <f t="shared" si="21"/>
        <v>1650</v>
      </c>
      <c r="AH106" s="7">
        <f t="shared" si="22"/>
        <v>2088</v>
      </c>
      <c r="AI106" s="7">
        <f t="shared" si="22"/>
        <v>2088</v>
      </c>
      <c r="AJ106" s="7">
        <f t="shared" si="22"/>
        <v>2088</v>
      </c>
      <c r="AK106" s="7">
        <f t="shared" si="22"/>
        <v>2088</v>
      </c>
      <c r="AL106" s="7">
        <f t="shared" si="22"/>
        <v>2088</v>
      </c>
      <c r="AM106" s="7">
        <f t="shared" si="23"/>
        <v>1740</v>
      </c>
      <c r="AN106" s="7">
        <f t="shared" si="23"/>
        <v>1740</v>
      </c>
      <c r="AO106" s="7">
        <f t="shared" si="23"/>
        <v>1740</v>
      </c>
      <c r="AP106" s="7">
        <f t="shared" si="23"/>
        <v>1740</v>
      </c>
      <c r="AQ106" s="7">
        <f t="shared" si="23"/>
        <v>1740</v>
      </c>
      <c r="AR106" s="7">
        <f t="shared" si="24"/>
        <v>3240</v>
      </c>
      <c r="AS106" s="7">
        <f t="shared" si="24"/>
        <v>3240</v>
      </c>
      <c r="AT106" s="7">
        <f t="shared" si="24"/>
        <v>3240</v>
      </c>
      <c r="AU106" s="7">
        <f t="shared" si="24"/>
        <v>3240</v>
      </c>
      <c r="AV106" s="7">
        <f t="shared" si="24"/>
        <v>3240</v>
      </c>
      <c r="AX106" s="7">
        <f t="shared" si="25"/>
        <v>29414</v>
      </c>
      <c r="AY106" s="7">
        <f t="shared" si="25"/>
        <v>29414</v>
      </c>
      <c r="AZ106" s="7">
        <f t="shared" si="25"/>
        <v>29414</v>
      </c>
      <c r="BA106" s="7">
        <f t="shared" si="25"/>
        <v>29414</v>
      </c>
      <c r="BB106" s="7">
        <f t="shared" si="25"/>
        <v>29414</v>
      </c>
    </row>
    <row r="107" spans="2:54" ht="11.25" x14ac:dyDescent="0.15">
      <c r="J107" s="24"/>
      <c r="K107" s="24"/>
      <c r="L107" s="24"/>
      <c r="M107" s="24"/>
      <c r="N107" s="24"/>
      <c r="O107" s="24"/>
      <c r="R107" s="7">
        <v>100</v>
      </c>
      <c r="S107" s="7">
        <f t="shared" si="19"/>
        <v>8696</v>
      </c>
      <c r="T107" s="7">
        <f t="shared" si="19"/>
        <v>8696</v>
      </c>
      <c r="U107" s="7">
        <f t="shared" si="19"/>
        <v>8696</v>
      </c>
      <c r="V107" s="7">
        <f t="shared" si="19"/>
        <v>8696</v>
      </c>
      <c r="W107" s="7">
        <f t="shared" si="19"/>
        <v>8696</v>
      </c>
      <c r="X107" s="7">
        <f t="shared" si="20"/>
        <v>12000</v>
      </c>
      <c r="Y107" s="7">
        <f t="shared" si="20"/>
        <v>12000</v>
      </c>
      <c r="Z107" s="7">
        <f t="shared" si="20"/>
        <v>12000</v>
      </c>
      <c r="AA107" s="7">
        <f t="shared" si="20"/>
        <v>12000</v>
      </c>
      <c r="AB107" s="7">
        <f t="shared" si="20"/>
        <v>12000</v>
      </c>
      <c r="AC107" s="7">
        <f t="shared" si="21"/>
        <v>1650</v>
      </c>
      <c r="AD107" s="7">
        <f t="shared" si="21"/>
        <v>1650</v>
      </c>
      <c r="AE107" s="7">
        <f t="shared" si="21"/>
        <v>1650</v>
      </c>
      <c r="AF107" s="7">
        <f t="shared" si="21"/>
        <v>1650</v>
      </c>
      <c r="AG107" s="7">
        <f t="shared" si="21"/>
        <v>1650</v>
      </c>
      <c r="AH107" s="7">
        <f t="shared" si="22"/>
        <v>2088</v>
      </c>
      <c r="AI107" s="7">
        <f t="shared" si="22"/>
        <v>2088</v>
      </c>
      <c r="AJ107" s="7">
        <f t="shared" si="22"/>
        <v>2088</v>
      </c>
      <c r="AK107" s="7">
        <f t="shared" si="22"/>
        <v>2088</v>
      </c>
      <c r="AL107" s="7">
        <f t="shared" si="22"/>
        <v>2088</v>
      </c>
      <c r="AM107" s="7">
        <f t="shared" si="23"/>
        <v>1740</v>
      </c>
      <c r="AN107" s="7">
        <f t="shared" si="23"/>
        <v>1740</v>
      </c>
      <c r="AO107" s="7">
        <f t="shared" si="23"/>
        <v>1740</v>
      </c>
      <c r="AP107" s="7">
        <f t="shared" si="23"/>
        <v>1740</v>
      </c>
      <c r="AQ107" s="7">
        <f t="shared" si="23"/>
        <v>1740</v>
      </c>
      <c r="AR107" s="7">
        <f t="shared" si="24"/>
        <v>3240</v>
      </c>
      <c r="AS107" s="7">
        <f t="shared" si="24"/>
        <v>3240</v>
      </c>
      <c r="AT107" s="7">
        <f t="shared" si="24"/>
        <v>3240</v>
      </c>
      <c r="AU107" s="7">
        <f t="shared" si="24"/>
        <v>3240</v>
      </c>
      <c r="AV107" s="7">
        <f t="shared" si="24"/>
        <v>3240</v>
      </c>
      <c r="AX107" s="7">
        <f t="shared" si="25"/>
        <v>29414</v>
      </c>
      <c r="AY107" s="7">
        <f t="shared" si="25"/>
        <v>29414</v>
      </c>
      <c r="AZ107" s="7">
        <f t="shared" si="25"/>
        <v>29414</v>
      </c>
      <c r="BA107" s="7">
        <f t="shared" si="25"/>
        <v>29414</v>
      </c>
      <c r="BB107" s="7">
        <f t="shared" si="25"/>
        <v>29414</v>
      </c>
    </row>
    <row r="108" spans="2:54" ht="11.25" x14ac:dyDescent="0.15">
      <c r="J108" s="24"/>
      <c r="K108" s="24"/>
      <c r="L108" s="24"/>
      <c r="M108" s="24"/>
      <c r="N108" s="24"/>
      <c r="O108" s="24"/>
    </row>
    <row r="109" spans="2:54" ht="11.25" x14ac:dyDescent="0.15">
      <c r="J109" s="24"/>
      <c r="K109" s="24"/>
      <c r="L109" s="24"/>
      <c r="M109" s="24"/>
      <c r="N109" s="24"/>
      <c r="O109" s="24"/>
    </row>
    <row r="110" spans="2:54" ht="11.25" x14ac:dyDescent="0.15">
      <c r="J110" s="24"/>
      <c r="K110" s="24"/>
      <c r="L110" s="24"/>
      <c r="M110" s="24"/>
      <c r="N110" s="24"/>
      <c r="O110" s="24"/>
    </row>
    <row r="111" spans="2:54" ht="11.25" x14ac:dyDescent="0.15">
      <c r="J111" s="24"/>
      <c r="K111" s="24"/>
      <c r="L111" s="24"/>
      <c r="M111" s="24"/>
      <c r="N111" s="24"/>
      <c r="O111" s="24"/>
    </row>
    <row r="112" spans="2:54" ht="11.25" x14ac:dyDescent="0.15">
      <c r="J112" s="24"/>
      <c r="K112" s="24"/>
      <c r="L112" s="24"/>
      <c r="M112" s="24"/>
      <c r="N112" s="24"/>
      <c r="O112" s="24"/>
    </row>
    <row r="113" spans="10:15" ht="11.25" x14ac:dyDescent="0.15">
      <c r="J113" s="24"/>
      <c r="K113" s="24"/>
      <c r="L113" s="24"/>
      <c r="M113" s="24"/>
      <c r="N113" s="24"/>
      <c r="O113" s="24"/>
    </row>
    <row r="114" spans="10:15" ht="11.25" x14ac:dyDescent="0.15">
      <c r="J114" s="24"/>
      <c r="K114" s="24"/>
      <c r="L114" s="24"/>
      <c r="M114" s="24"/>
      <c r="N114" s="24"/>
      <c r="O114" s="24"/>
    </row>
    <row r="115" spans="10:15" ht="11.25" x14ac:dyDescent="0.15">
      <c r="J115" s="24"/>
      <c r="K115" s="24"/>
      <c r="L115" s="24"/>
      <c r="M115" s="24"/>
      <c r="N115" s="24"/>
      <c r="O115" s="24"/>
    </row>
    <row r="116" spans="10:15" ht="11.25" x14ac:dyDescent="0.15">
      <c r="J116" s="24"/>
      <c r="K116" s="24"/>
      <c r="L116" s="24"/>
      <c r="M116" s="24"/>
      <c r="N116" s="24"/>
      <c r="O116" s="24"/>
    </row>
    <row r="117" spans="10:15" ht="11.25" x14ac:dyDescent="0.15">
      <c r="J117" s="24"/>
      <c r="K117" s="24"/>
      <c r="L117" s="24"/>
      <c r="M117" s="24"/>
      <c r="N117" s="24"/>
      <c r="O117" s="24"/>
    </row>
    <row r="118" spans="10:15" ht="11.25" x14ac:dyDescent="0.15">
      <c r="J118" s="24"/>
      <c r="K118" s="24"/>
      <c r="L118" s="24"/>
      <c r="M118" s="24"/>
      <c r="N118" s="24"/>
      <c r="O118" s="24"/>
    </row>
    <row r="119" spans="10:15" ht="11.25" x14ac:dyDescent="0.15">
      <c r="J119" s="24"/>
      <c r="K119" s="24"/>
      <c r="L119" s="24"/>
      <c r="M119" s="24"/>
      <c r="N119" s="24"/>
      <c r="O119" s="24"/>
    </row>
    <row r="120" spans="10:15" ht="11.25" x14ac:dyDescent="0.15">
      <c r="J120" s="24"/>
      <c r="K120" s="24"/>
      <c r="L120" s="24"/>
      <c r="M120" s="24"/>
      <c r="N120" s="24"/>
      <c r="O120" s="24"/>
    </row>
    <row r="121" spans="10:15" ht="11.25" x14ac:dyDescent="0.15">
      <c r="J121" s="24"/>
      <c r="K121" s="24"/>
      <c r="L121" s="24"/>
      <c r="M121" s="24"/>
      <c r="N121" s="24"/>
      <c r="O121" s="24"/>
    </row>
    <row r="122" spans="10:15" ht="11.25" x14ac:dyDescent="0.15">
      <c r="J122" s="24"/>
      <c r="K122" s="24"/>
      <c r="L122" s="24"/>
      <c r="M122" s="24"/>
      <c r="N122" s="24"/>
      <c r="O122" s="24"/>
    </row>
    <row r="123" spans="10:15" ht="11.25" x14ac:dyDescent="0.15">
      <c r="J123" s="24"/>
      <c r="K123" s="24"/>
      <c r="L123" s="24"/>
      <c r="M123" s="24"/>
      <c r="N123" s="24"/>
      <c r="O123" s="24"/>
    </row>
    <row r="124" spans="10:15" ht="11.25" x14ac:dyDescent="0.15">
      <c r="J124" s="24"/>
      <c r="K124" s="24"/>
      <c r="L124" s="24"/>
      <c r="M124" s="24"/>
      <c r="N124" s="24"/>
      <c r="O124" s="24"/>
    </row>
    <row r="125" spans="10:15" ht="11.25" x14ac:dyDescent="0.15">
      <c r="J125" s="24"/>
      <c r="K125" s="24"/>
      <c r="L125" s="24"/>
      <c r="M125" s="24"/>
      <c r="N125" s="24"/>
      <c r="O125" s="24"/>
    </row>
    <row r="126" spans="10:15" ht="11.25" x14ac:dyDescent="0.15">
      <c r="J126" s="24"/>
      <c r="K126" s="24"/>
      <c r="L126" s="24"/>
      <c r="M126" s="24"/>
      <c r="N126" s="24"/>
      <c r="O126" s="24"/>
    </row>
    <row r="127" spans="10:15" ht="11.25" x14ac:dyDescent="0.15">
      <c r="J127" s="24"/>
      <c r="K127" s="24"/>
      <c r="L127" s="24"/>
      <c r="M127" s="24"/>
      <c r="N127" s="24"/>
      <c r="O127" s="24"/>
    </row>
    <row r="128" spans="10:15" ht="11.25" x14ac:dyDescent="0.15">
      <c r="J128" s="24"/>
      <c r="K128" s="24"/>
      <c r="L128" s="24"/>
      <c r="M128" s="24"/>
      <c r="N128" s="24"/>
      <c r="O128" s="24"/>
    </row>
    <row r="129" spans="10:15" ht="11.25" x14ac:dyDescent="0.15">
      <c r="J129" s="24"/>
      <c r="K129" s="24"/>
      <c r="L129" s="24"/>
      <c r="M129" s="24"/>
      <c r="N129" s="24"/>
      <c r="O129" s="24"/>
    </row>
    <row r="130" spans="10:15" ht="11.25" x14ac:dyDescent="0.15">
      <c r="J130" s="24"/>
      <c r="K130" s="24"/>
      <c r="L130" s="24"/>
      <c r="M130" s="24"/>
      <c r="N130" s="24"/>
      <c r="O130" s="24"/>
    </row>
    <row r="131" spans="10:15" ht="11.25" x14ac:dyDescent="0.15">
      <c r="J131" s="24"/>
      <c r="K131" s="24"/>
      <c r="L131" s="24"/>
      <c r="M131" s="24"/>
      <c r="N131" s="24"/>
      <c r="O131" s="24"/>
    </row>
    <row r="132" spans="10:15" ht="11.25" x14ac:dyDescent="0.15">
      <c r="J132" s="24"/>
      <c r="K132" s="24"/>
      <c r="L132" s="24"/>
      <c r="M132" s="24"/>
      <c r="N132" s="24"/>
      <c r="O132" s="24"/>
    </row>
    <row r="133" spans="10:15" ht="11.25" x14ac:dyDescent="0.15">
      <c r="J133" s="24"/>
      <c r="K133" s="24"/>
      <c r="L133" s="24"/>
      <c r="M133" s="24"/>
      <c r="N133" s="24"/>
      <c r="O133" s="24"/>
    </row>
    <row r="134" spans="10:15" ht="11.25" x14ac:dyDescent="0.15">
      <c r="J134" s="24"/>
      <c r="K134" s="24"/>
      <c r="L134" s="24"/>
      <c r="M134" s="24"/>
      <c r="N134" s="24"/>
      <c r="O134" s="24"/>
    </row>
    <row r="135" spans="10:15" ht="11.25" x14ac:dyDescent="0.15">
      <c r="J135" s="24"/>
      <c r="K135" s="24"/>
      <c r="L135" s="24"/>
      <c r="M135" s="24"/>
      <c r="N135" s="24"/>
      <c r="O135" s="24"/>
    </row>
    <row r="136" spans="10:15" ht="11.25" x14ac:dyDescent="0.15">
      <c r="J136" s="24"/>
      <c r="K136" s="24"/>
      <c r="L136" s="24"/>
      <c r="M136" s="24"/>
      <c r="N136" s="24"/>
      <c r="O136" s="24"/>
    </row>
    <row r="137" spans="10:15" ht="11.25" x14ac:dyDescent="0.15">
      <c r="J137" s="24"/>
      <c r="K137" s="24"/>
      <c r="L137" s="24"/>
      <c r="M137" s="24"/>
      <c r="N137" s="24"/>
      <c r="O137" s="24"/>
    </row>
    <row r="138" spans="10:15" ht="11.25" x14ac:dyDescent="0.15">
      <c r="J138" s="24"/>
      <c r="K138" s="24"/>
      <c r="L138" s="24"/>
      <c r="M138" s="24"/>
      <c r="N138" s="24"/>
      <c r="O138" s="24"/>
    </row>
    <row r="139" spans="10:15" ht="11.25" x14ac:dyDescent="0.15">
      <c r="J139" s="24"/>
      <c r="K139" s="24"/>
      <c r="L139" s="24"/>
      <c r="M139" s="24"/>
      <c r="N139" s="24"/>
      <c r="O139" s="24"/>
    </row>
    <row r="140" spans="10:15" ht="11.25" x14ac:dyDescent="0.15">
      <c r="J140" s="24"/>
      <c r="K140" s="24"/>
      <c r="L140" s="24"/>
      <c r="M140" s="24"/>
      <c r="N140" s="24"/>
      <c r="O140" s="24"/>
    </row>
    <row r="141" spans="10:15" ht="11.25" x14ac:dyDescent="0.15">
      <c r="J141" s="24"/>
      <c r="K141" s="24"/>
      <c r="L141" s="24"/>
      <c r="M141" s="24"/>
      <c r="N141" s="24"/>
      <c r="O141" s="24"/>
    </row>
    <row r="142" spans="10:15" ht="11.25" x14ac:dyDescent="0.15">
      <c r="J142" s="24"/>
      <c r="K142" s="24"/>
      <c r="L142" s="24"/>
      <c r="M142" s="24"/>
      <c r="N142" s="24"/>
      <c r="O142" s="24"/>
    </row>
    <row r="143" spans="10:15" ht="11.25" x14ac:dyDescent="0.15">
      <c r="J143" s="24"/>
      <c r="K143" s="24"/>
      <c r="L143" s="24"/>
      <c r="M143" s="24"/>
      <c r="N143" s="24"/>
      <c r="O143" s="24"/>
    </row>
    <row r="144" spans="10:15" ht="11.25" x14ac:dyDescent="0.15">
      <c r="J144" s="24"/>
      <c r="K144" s="24"/>
      <c r="L144" s="24"/>
      <c r="M144" s="24"/>
      <c r="N144" s="24"/>
      <c r="O144" s="24"/>
    </row>
    <row r="145" spans="10:15" ht="11.25" x14ac:dyDescent="0.15">
      <c r="J145" s="24"/>
      <c r="K145" s="24"/>
      <c r="L145" s="24"/>
      <c r="M145" s="24"/>
      <c r="N145" s="24"/>
      <c r="O145" s="24"/>
    </row>
    <row r="146" spans="10:15" ht="11.25" x14ac:dyDescent="0.15">
      <c r="J146" s="24"/>
      <c r="K146" s="24"/>
      <c r="L146" s="24"/>
      <c r="M146" s="24"/>
      <c r="N146" s="24"/>
      <c r="O146" s="24"/>
    </row>
    <row r="147" spans="10:15" ht="11.25" x14ac:dyDescent="0.15">
      <c r="J147" s="24"/>
      <c r="K147" s="24"/>
      <c r="L147" s="24"/>
      <c r="M147" s="24"/>
      <c r="N147" s="24"/>
      <c r="O147" s="24"/>
    </row>
    <row r="148" spans="10:15" ht="11.25" x14ac:dyDescent="0.15">
      <c r="J148" s="24"/>
      <c r="K148" s="24"/>
      <c r="L148" s="24"/>
      <c r="M148" s="24"/>
      <c r="N148" s="24"/>
      <c r="O148" s="24"/>
    </row>
    <row r="149" spans="10:15" ht="11.25" x14ac:dyDescent="0.15">
      <c r="J149" s="24"/>
      <c r="K149" s="24"/>
      <c r="L149" s="24"/>
      <c r="M149" s="24"/>
      <c r="N149" s="24"/>
      <c r="O149" s="24"/>
    </row>
    <row r="150" spans="10:15" ht="11.25" x14ac:dyDescent="0.15">
      <c r="J150" s="24"/>
      <c r="K150" s="24"/>
      <c r="L150" s="24"/>
      <c r="M150" s="24"/>
      <c r="N150" s="24"/>
      <c r="O150" s="24"/>
    </row>
    <row r="151" spans="10:15" ht="11.25" x14ac:dyDescent="0.15">
      <c r="J151" s="24"/>
      <c r="K151" s="24"/>
      <c r="L151" s="24"/>
      <c r="M151" s="24"/>
      <c r="N151" s="24"/>
      <c r="O151" s="24"/>
    </row>
    <row r="152" spans="10:15" ht="11.25" x14ac:dyDescent="0.15">
      <c r="J152" s="24"/>
      <c r="K152" s="24"/>
      <c r="L152" s="24"/>
      <c r="M152" s="24"/>
      <c r="N152" s="24"/>
      <c r="O152" s="24"/>
    </row>
    <row r="153" spans="10:15" ht="11.25" x14ac:dyDescent="0.15">
      <c r="J153" s="24"/>
      <c r="K153" s="24"/>
      <c r="L153" s="24"/>
      <c r="M153" s="24"/>
      <c r="N153" s="24"/>
      <c r="O153" s="24"/>
    </row>
    <row r="154" spans="10:15" ht="11.25" x14ac:dyDescent="0.15">
      <c r="J154" s="24"/>
      <c r="K154" s="24"/>
      <c r="L154" s="24"/>
      <c r="M154" s="24"/>
      <c r="N154" s="24"/>
      <c r="O154" s="24"/>
    </row>
    <row r="155" spans="10:15" ht="11.25" x14ac:dyDescent="0.15">
      <c r="J155" s="24"/>
      <c r="K155" s="24"/>
      <c r="L155" s="24"/>
      <c r="M155" s="24"/>
      <c r="N155" s="24"/>
      <c r="O155" s="24"/>
    </row>
    <row r="156" spans="10:15" ht="11.25" x14ac:dyDescent="0.15">
      <c r="J156" s="24"/>
      <c r="K156" s="24"/>
      <c r="L156" s="24"/>
      <c r="M156" s="24"/>
      <c r="N156" s="24"/>
      <c r="O156" s="24"/>
    </row>
    <row r="157" spans="10:15" ht="11.25" x14ac:dyDescent="0.15">
      <c r="J157" s="24"/>
      <c r="K157" s="24"/>
      <c r="L157" s="24"/>
      <c r="M157" s="24"/>
      <c r="N157" s="24"/>
      <c r="O157" s="24"/>
    </row>
    <row r="158" spans="10:15" ht="11.25" x14ac:dyDescent="0.15">
      <c r="J158" s="24"/>
      <c r="K158" s="24"/>
      <c r="L158" s="24"/>
      <c r="M158" s="24"/>
      <c r="N158" s="24"/>
      <c r="O158" s="24"/>
    </row>
    <row r="159" spans="10:15" ht="11.25" x14ac:dyDescent="0.15">
      <c r="J159" s="24"/>
      <c r="K159" s="24"/>
      <c r="L159" s="24"/>
      <c r="M159" s="24"/>
      <c r="N159" s="24"/>
      <c r="O159" s="24"/>
    </row>
    <row r="160" spans="10:15" ht="11.25" x14ac:dyDescent="0.15">
      <c r="J160" s="24"/>
      <c r="K160" s="24"/>
      <c r="L160" s="24"/>
      <c r="M160" s="24"/>
      <c r="N160" s="24"/>
      <c r="O160" s="24"/>
    </row>
    <row r="161" spans="10:15" ht="11.25" x14ac:dyDescent="0.15">
      <c r="J161" s="24"/>
      <c r="K161" s="24"/>
      <c r="L161" s="24"/>
      <c r="M161" s="24"/>
      <c r="N161" s="24"/>
      <c r="O161" s="24"/>
    </row>
    <row r="162" spans="10:15" ht="11.25" x14ac:dyDescent="0.15">
      <c r="J162" s="24"/>
      <c r="K162" s="24"/>
      <c r="L162" s="24"/>
      <c r="M162" s="24"/>
      <c r="N162" s="24"/>
      <c r="O162" s="24"/>
    </row>
    <row r="163" spans="10:15" ht="11.25" x14ac:dyDescent="0.15">
      <c r="J163" s="24"/>
      <c r="K163" s="24"/>
      <c r="L163" s="24"/>
      <c r="M163" s="24"/>
      <c r="N163" s="24"/>
      <c r="O163" s="24"/>
    </row>
    <row r="164" spans="10:15" ht="11.25" x14ac:dyDescent="0.15">
      <c r="J164" s="24"/>
      <c r="K164" s="24"/>
      <c r="L164" s="24"/>
      <c r="M164" s="24"/>
      <c r="N164" s="24"/>
      <c r="O164" s="24"/>
    </row>
    <row r="165" spans="10:15" ht="11.25" x14ac:dyDescent="0.15">
      <c r="J165" s="24"/>
      <c r="K165" s="24"/>
      <c r="L165" s="24"/>
      <c r="M165" s="24"/>
      <c r="N165" s="24"/>
      <c r="O165" s="24"/>
    </row>
    <row r="166" spans="10:15" ht="11.25" x14ac:dyDescent="0.15">
      <c r="J166" s="24"/>
      <c r="K166" s="24"/>
      <c r="L166" s="24"/>
      <c r="M166" s="24"/>
      <c r="N166" s="24"/>
      <c r="O166" s="24"/>
    </row>
    <row r="167" spans="10:15" ht="11.25" x14ac:dyDescent="0.15">
      <c r="J167" s="24"/>
      <c r="K167" s="24"/>
      <c r="L167" s="24"/>
      <c r="M167" s="24"/>
      <c r="N167" s="24"/>
      <c r="O167" s="24"/>
    </row>
    <row r="168" spans="10:15" ht="11.25" x14ac:dyDescent="0.15">
      <c r="J168" s="24"/>
      <c r="K168" s="24"/>
      <c r="L168" s="24"/>
      <c r="M168" s="24"/>
      <c r="N168" s="24"/>
      <c r="O168" s="24"/>
    </row>
    <row r="169" spans="10:15" ht="11.25" x14ac:dyDescent="0.15">
      <c r="J169" s="24"/>
      <c r="K169" s="24"/>
      <c r="L169" s="24"/>
      <c r="M169" s="24"/>
      <c r="N169" s="24"/>
      <c r="O169" s="24"/>
    </row>
    <row r="170" spans="10:15" ht="11.25" x14ac:dyDescent="0.15">
      <c r="J170" s="24"/>
      <c r="K170" s="24"/>
      <c r="L170" s="24"/>
      <c r="M170" s="24"/>
      <c r="N170" s="24"/>
      <c r="O170" s="24"/>
    </row>
    <row r="171" spans="10:15" ht="11.25" x14ac:dyDescent="0.15">
      <c r="J171" s="24"/>
      <c r="K171" s="24"/>
      <c r="L171" s="24"/>
      <c r="M171" s="24"/>
      <c r="N171" s="24"/>
      <c r="O171" s="24"/>
    </row>
    <row r="172" spans="10:15" ht="11.25" x14ac:dyDescent="0.15">
      <c r="J172" s="24"/>
      <c r="K172" s="24"/>
      <c r="L172" s="24"/>
      <c r="M172" s="24"/>
      <c r="N172" s="24"/>
      <c r="O172" s="24"/>
    </row>
    <row r="173" spans="10:15" ht="11.25" x14ac:dyDescent="0.15">
      <c r="J173" s="24"/>
      <c r="K173" s="24"/>
      <c r="L173" s="24"/>
      <c r="M173" s="24"/>
      <c r="N173" s="24"/>
      <c r="O173" s="24"/>
    </row>
    <row r="174" spans="10:15" ht="11.25" x14ac:dyDescent="0.15">
      <c r="J174" s="24"/>
      <c r="K174" s="24"/>
      <c r="L174" s="24"/>
      <c r="M174" s="24"/>
      <c r="N174" s="24"/>
      <c r="O174" s="24"/>
    </row>
    <row r="175" spans="10:15" ht="11.25" x14ac:dyDescent="0.15">
      <c r="J175" s="24"/>
      <c r="K175" s="24"/>
      <c r="L175" s="24"/>
      <c r="M175" s="24"/>
      <c r="N175" s="24"/>
      <c r="O175" s="24"/>
    </row>
    <row r="176" spans="10:15" ht="11.25" x14ac:dyDescent="0.15">
      <c r="J176" s="24"/>
      <c r="K176" s="24"/>
      <c r="L176" s="24"/>
      <c r="M176" s="24"/>
      <c r="N176" s="24"/>
      <c r="O176" s="24"/>
    </row>
    <row r="177" spans="10:15" ht="11.25" x14ac:dyDescent="0.15">
      <c r="J177" s="24"/>
      <c r="K177" s="24"/>
      <c r="L177" s="24"/>
      <c r="M177" s="24"/>
      <c r="N177" s="24"/>
      <c r="O177" s="24"/>
    </row>
    <row r="178" spans="10:15" ht="11.25" x14ac:dyDescent="0.15">
      <c r="J178" s="24"/>
      <c r="K178" s="24"/>
      <c r="L178" s="24"/>
      <c r="M178" s="24"/>
      <c r="N178" s="24"/>
      <c r="O178" s="24"/>
    </row>
    <row r="179" spans="10:15" ht="11.25" x14ac:dyDescent="0.15">
      <c r="J179" s="24"/>
      <c r="K179" s="24"/>
      <c r="L179" s="24"/>
      <c r="M179" s="24"/>
      <c r="N179" s="24"/>
      <c r="O179" s="24"/>
    </row>
    <row r="180" spans="10:15" ht="11.25" x14ac:dyDescent="0.15">
      <c r="J180" s="24"/>
      <c r="K180" s="24"/>
      <c r="L180" s="24"/>
      <c r="M180" s="24"/>
      <c r="N180" s="24"/>
      <c r="O180" s="24"/>
    </row>
    <row r="181" spans="10:15" ht="11.25" x14ac:dyDescent="0.15">
      <c r="M181" s="24"/>
      <c r="N181" s="24"/>
      <c r="O181" s="24"/>
    </row>
  </sheetData>
  <mergeCells count="8">
    <mergeCell ref="AX6:BB6"/>
    <mergeCell ref="C37:G37"/>
    <mergeCell ref="S6:W6"/>
    <mergeCell ref="X6:AB6"/>
    <mergeCell ref="AC6:AG6"/>
    <mergeCell ref="AH6:AL6"/>
    <mergeCell ref="AM6:AQ6"/>
    <mergeCell ref="AR6:AV6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1:BI221"/>
  <sheetViews>
    <sheetView workbookViewId="0">
      <selection activeCell="E34" sqref="E34"/>
    </sheetView>
  </sheetViews>
  <sheetFormatPr defaultColWidth="6.625" defaultRowHeight="11.25" x14ac:dyDescent="0.15"/>
  <cols>
    <col min="1" max="2" width="6.625" style="3"/>
    <col min="3" max="3" width="56.25" style="3" bestFit="1" customWidth="1"/>
    <col min="4" max="4" width="6.625" style="3"/>
    <col min="5" max="6" width="9.75" style="3" bestFit="1" customWidth="1"/>
    <col min="7" max="7" width="9.75" style="3" customWidth="1"/>
    <col min="8" max="8" width="7.25" style="3" customWidth="1"/>
    <col min="9" max="9" width="9.75" style="3" bestFit="1" customWidth="1"/>
    <col min="10" max="11" width="6.625" style="3"/>
    <col min="12" max="12" width="6.625" style="31"/>
    <col min="13" max="24" width="6.625" style="3" customWidth="1"/>
    <col min="25" max="25" width="6.625" style="31" customWidth="1"/>
    <col min="26" max="32" width="6.625" style="3" customWidth="1"/>
    <col min="33" max="33" width="6.625" style="31" customWidth="1"/>
    <col min="34" max="48" width="6.625" style="3" customWidth="1"/>
    <col min="49" max="49" width="6.625" style="31" customWidth="1"/>
    <col min="50" max="16384" width="6.625" style="3"/>
  </cols>
  <sheetData>
    <row r="1" spans="2:61" x14ac:dyDescent="0.15">
      <c r="E1" s="34" t="s">
        <v>205</v>
      </c>
      <c r="H1" s="3" t="s">
        <v>206</v>
      </c>
    </row>
    <row r="2" spans="2:61" x14ac:dyDescent="0.15">
      <c r="E2" s="3">
        <v>3000</v>
      </c>
      <c r="H2" s="3">
        <v>3</v>
      </c>
    </row>
    <row r="3" spans="2:61" x14ac:dyDescent="0.15">
      <c r="H3" s="85" t="s">
        <v>155</v>
      </c>
      <c r="I3" s="85"/>
      <c r="J3" s="85"/>
      <c r="AA3" s="85" t="s">
        <v>149</v>
      </c>
      <c r="AB3" s="85"/>
      <c r="AC3" s="85"/>
      <c r="AD3" s="85"/>
      <c r="AE3" s="85"/>
      <c r="AI3" s="85" t="s">
        <v>188</v>
      </c>
      <c r="AJ3" s="85"/>
      <c r="AK3" s="85"/>
      <c r="AL3" s="85"/>
      <c r="AM3" s="85"/>
      <c r="AP3" s="85" t="s">
        <v>189</v>
      </c>
      <c r="AQ3" s="85"/>
      <c r="AR3" s="85"/>
      <c r="AS3" s="85"/>
      <c r="AT3" s="85"/>
    </row>
    <row r="4" spans="2:61" s="9" customFormat="1" ht="45" x14ac:dyDescent="0.15">
      <c r="B4" s="30" t="s">
        <v>108</v>
      </c>
      <c r="C4" s="30" t="s">
        <v>107</v>
      </c>
      <c r="D4" s="9" t="s">
        <v>204</v>
      </c>
      <c r="E4" s="9" t="s">
        <v>164</v>
      </c>
      <c r="F4" s="9" t="s">
        <v>194</v>
      </c>
      <c r="G4" s="9" t="s">
        <v>195</v>
      </c>
      <c r="H4" s="9" t="s">
        <v>179</v>
      </c>
      <c r="I4" s="9" t="s">
        <v>183</v>
      </c>
      <c r="J4" s="9" t="s">
        <v>186</v>
      </c>
      <c r="K4" s="9" t="s">
        <v>185</v>
      </c>
      <c r="L4" s="32"/>
      <c r="Y4" s="32"/>
      <c r="Z4" s="9" t="s">
        <v>147</v>
      </c>
      <c r="AA4" s="9" t="s">
        <v>80</v>
      </c>
      <c r="AB4" s="9" t="s">
        <v>111</v>
      </c>
      <c r="AC4" s="9" t="s">
        <v>109</v>
      </c>
      <c r="AD4" s="9" t="s">
        <v>100</v>
      </c>
      <c r="AE4" s="9" t="s">
        <v>110</v>
      </c>
      <c r="AF4" s="9" t="s">
        <v>150</v>
      </c>
      <c r="AG4" s="32"/>
      <c r="AH4" s="9" t="s">
        <v>147</v>
      </c>
      <c r="AI4" s="9" t="s">
        <v>51</v>
      </c>
      <c r="AJ4" s="9" t="s">
        <v>30</v>
      </c>
      <c r="AK4" s="9" t="s">
        <v>52</v>
      </c>
      <c r="AL4" s="9" t="s">
        <v>53</v>
      </c>
      <c r="AM4" s="9" t="s">
        <v>54</v>
      </c>
      <c r="AN4" s="9" t="s">
        <v>151</v>
      </c>
      <c r="AP4" s="9" t="s">
        <v>51</v>
      </c>
      <c r="AQ4" s="9" t="s">
        <v>30</v>
      </c>
      <c r="AR4" s="9" t="s">
        <v>52</v>
      </c>
      <c r="AS4" s="9" t="s">
        <v>53</v>
      </c>
      <c r="AT4" s="9" t="s">
        <v>54</v>
      </c>
      <c r="AU4" s="9" t="s">
        <v>151</v>
      </c>
      <c r="AW4" s="32"/>
      <c r="AZ4" s="9" t="s">
        <v>154</v>
      </c>
      <c r="BA4" s="9" t="s">
        <v>184</v>
      </c>
      <c r="BB4" s="9" t="s">
        <v>156</v>
      </c>
      <c r="BC4" s="9" t="s">
        <v>181</v>
      </c>
      <c r="BD4" s="9" t="s">
        <v>182</v>
      </c>
      <c r="BE4" s="9" t="s">
        <v>157</v>
      </c>
      <c r="BF4" s="9" t="s">
        <v>158</v>
      </c>
      <c r="BG4" s="9" t="s">
        <v>159</v>
      </c>
      <c r="BH4" s="9" t="s">
        <v>160</v>
      </c>
      <c r="BI4" s="9" t="s">
        <v>161</v>
      </c>
    </row>
    <row r="5" spans="2:61" x14ac:dyDescent="0.15">
      <c r="B5" s="11">
        <v>1</v>
      </c>
      <c r="C5" s="12" t="s">
        <v>217</v>
      </c>
      <c r="D5" s="3">
        <f>基础信息!E9</f>
        <v>0.5</v>
      </c>
      <c r="E5" s="29">
        <f>求节点($Z$5:$Z$204,$AF$5:$AF$204,D5)*$E$2/SUM(其他调用!$C$5:$G$5)</f>
        <v>29765.437304347826</v>
      </c>
      <c r="F5" s="29">
        <f>求节点($AH$5:$AH$204,$AN$5:$AN$204,D5)*$E$2/SUM(其他调用!$C$5:$G$5)</f>
        <v>399041012.77968049</v>
      </c>
      <c r="G5" s="29">
        <f>求节点($AH$5:$AH$204,$AU$5:$AU$204,D5)*$E$2/SUM(其他调用!$C$5:$G$5)</f>
        <v>0</v>
      </c>
      <c r="H5" s="3">
        <f>MAX(IF($D5&lt;1,5,求节点(其他调用!$B$5:$B$124,其他调用!$N$5:$N$124,$D5))-(5-$H$2),1)</f>
        <v>3</v>
      </c>
      <c r="I5" s="3">
        <f>求节点($BD$5:$BD$11,$BF$5:$BF$11,$D5)/求节点(其他调用!$B$5:$B$124,其他调用!$N$5:$N$124,$D5)*求节点($BA$20:$BA$27,$BI$20:$BI$27,$D5)</f>
        <v>8.9622129249306983</v>
      </c>
      <c r="J5" s="3" t="str">
        <f t="shared" ref="J5:J28" si="0">IF(INT(求节点($BD$5:$BD$11,$BA$5:$BA$11,D5))=0,"",INT(求节点($BD$5:$BD$11,$BA$5:$BA$11,D5)))</f>
        <v/>
      </c>
      <c r="Z5" s="3">
        <v>1</v>
      </c>
      <c r="AA5" s="3">
        <f>其他调用!AW6*SUM($U$14:$U$17)</f>
        <v>46</v>
      </c>
      <c r="AB5" s="3">
        <f>其他调用!AX6*SUM($U$14:$U$17)</f>
        <v>67</v>
      </c>
      <c r="AC5" s="3">
        <f>其他调用!AY6*SUM($U$14:$U$17)</f>
        <v>91</v>
      </c>
      <c r="AD5" s="3">
        <f>其他调用!AZ6*SUM($U$14:$U$17)</f>
        <v>103</v>
      </c>
      <c r="AE5" s="3">
        <f>其他调用!BA6*SUM($U$14:$U$17)</f>
        <v>103</v>
      </c>
      <c r="AF5" s="3">
        <f>SUMPRODUCT(AA$5:AE5,其他调用!$C$6:$G6)</f>
        <v>198436.24869565218</v>
      </c>
      <c r="AH5" s="3">
        <v>1</v>
      </c>
      <c r="AI5" s="3">
        <f>其他调用!Y5</f>
        <v>650531.61554129585</v>
      </c>
      <c r="AJ5" s="3">
        <f>其他调用!Z5</f>
        <v>723873.61701285827</v>
      </c>
      <c r="AK5" s="3">
        <f>其他调用!AA5</f>
        <v>844493.17651458911</v>
      </c>
      <c r="AL5" s="3">
        <f>其他调用!AB5</f>
        <v>1104443.3676645255</v>
      </c>
      <c r="AM5" s="3">
        <f>其他调用!AC5</f>
        <v>2000481.6794019348</v>
      </c>
      <c r="AN5" s="3">
        <f>SUMPRODUCT(AI$5:AM5,其他调用!$C$6:$G6)</f>
        <v>2660273418.5312033</v>
      </c>
      <c r="AP5" s="3">
        <f>其他调用!AN5</f>
        <v>0</v>
      </c>
      <c r="AQ5" s="3">
        <f>其他调用!AO5</f>
        <v>0</v>
      </c>
      <c r="AR5" s="3">
        <f>其他调用!AP5</f>
        <v>0</v>
      </c>
      <c r="AS5" s="3">
        <f>其他调用!AQ5</f>
        <v>0</v>
      </c>
      <c r="AT5" s="3">
        <f>其他调用!AR5</f>
        <v>0</v>
      </c>
      <c r="AU5" s="3">
        <f>SUMPRODUCT(AP$5:AT5,其他调用!$C$6:$G6)</f>
        <v>0</v>
      </c>
      <c r="AY5" s="3" t="str">
        <f>IF([1]服务器生态!AL3="","",[1]服务器生态!AL3)</f>
        <v>第1赛季</v>
      </c>
      <c r="AZ5" s="3" t="str">
        <f>IF([1]服务器生态!AM3="","",[1]服务器生态!AM3)</f>
        <v>木石铜粮、驻防部队攻防</v>
      </c>
      <c r="BA5" s="3">
        <v>1</v>
      </c>
      <c r="BB5" s="3">
        <f>IF([1]服务器生态!AO3="","",[1]服务器生态!AO3)</f>
        <v>44</v>
      </c>
      <c r="BC5" s="3">
        <f>IF([1]服务器生态!AP3="","",[1]服务器生态!AP3)</f>
        <v>1.5</v>
      </c>
      <c r="BD5" s="3">
        <f>IF([1]服务器生态!AQ3="","",[1]服务器生态!AQ3)</f>
        <v>1.5</v>
      </c>
      <c r="BE5" s="3">
        <f>IF([1]服务器生态!AR3="","",[1]服务器生态!AR3)</f>
        <v>33.607392759355037</v>
      </c>
      <c r="BF5" s="3">
        <f>IF([1]服务器生态!AS3="","",[1]服务器生态!AS3)</f>
        <v>13.245829901886026</v>
      </c>
      <c r="BG5" s="3">
        <f>IF([1]服务器生态!AT3="","",[1]服务器生态!AT3)</f>
        <v>1.660900084249723</v>
      </c>
      <c r="BH5" s="3">
        <f>IF([1]服务器生态!AU3="","",[1]服务器生态!AU3)</f>
        <v>3.321800168499446</v>
      </c>
      <c r="BI5" s="3">
        <f>IF([1]服务器生态!AV3="","",[1]服务器生态!AV3)</f>
        <v>1.3092357480706995</v>
      </c>
    </row>
    <row r="6" spans="2:61" x14ac:dyDescent="0.15">
      <c r="B6" s="11">
        <v>2</v>
      </c>
      <c r="C6" s="12" t="s">
        <v>212</v>
      </c>
      <c r="D6" s="3">
        <f>基础信息!E10</f>
        <v>1</v>
      </c>
      <c r="E6" s="3">
        <f>(求节点($Z$5:$Z$204,$AF$5:$AF$204,D6)-求节点($Z$5:$Z$204,$AF$5:$AF$204,D5))*$E$2/SUM(其他调用!$C$5:$G$5)</f>
        <v>29765.437304347826</v>
      </c>
      <c r="F6" s="3">
        <f>(求节点($AH$5:$AH$204,$AN$5:$AN$204,D6)-求节点($AH$5:$AH$204,$AN$5:$AN$204,D5))*$E$2/SUM(其他调用!$C$5:$G$5)</f>
        <v>399041012.77968049</v>
      </c>
      <c r="G6" s="3">
        <f>(求节点($AH$5:$AH$204,$AU$5:$AU$204,D6)-求节点($AH$5:$AH$204,$AU$5:$AU$204,D5))*$E$2/SUM(其他调用!$C$5:$G$5)</f>
        <v>0</v>
      </c>
      <c r="H6" s="3">
        <f>MAX(IF($D6&lt;1,5,求节点(其他调用!$B$5:$B$124,其他调用!$N$5:$N$124,$D6))-(5-$H$2),1)</f>
        <v>3</v>
      </c>
      <c r="I6" s="3">
        <f>求节点($BD$5:$BD$11,$BF$5:$BF$11,$D6)/求节点(其他调用!$B$5:$B$124,其他调用!$N$5:$N$124,$D6)*求节点($BA$20:$BA$27,$BI$20:$BI$27,$D6)</f>
        <v>17.924425849861397</v>
      </c>
      <c r="J6" s="3" t="str">
        <f t="shared" si="0"/>
        <v/>
      </c>
      <c r="Z6" s="3">
        <v>2</v>
      </c>
      <c r="AA6" s="3">
        <f>其他调用!AW7*SUM($U$14:$U$17)</f>
        <v>46.000000000000007</v>
      </c>
      <c r="AB6" s="3">
        <f>其他调用!AX7*SUM($U$14:$U$17)</f>
        <v>67</v>
      </c>
      <c r="AC6" s="3">
        <f>其他调用!AY7*SUM($U$14:$U$17)</f>
        <v>91.000000000000014</v>
      </c>
      <c r="AD6" s="3">
        <f>其他调用!AZ7*SUM($U$14:$U$17)</f>
        <v>102.99999999999999</v>
      </c>
      <c r="AE6" s="3">
        <f>其他调用!BA7*SUM($U$14:$U$17)</f>
        <v>103</v>
      </c>
      <c r="AF6" s="3">
        <f>SUMPRODUCT(AA$5:AE6,其他调用!$C$6:$G7)</f>
        <v>359840.80660869565</v>
      </c>
      <c r="AH6" s="3">
        <v>2</v>
      </c>
      <c r="AI6" s="3">
        <f>其他调用!Y6</f>
        <v>1156325.3750176609</v>
      </c>
      <c r="AJ6" s="3">
        <f>其他调用!Z6</f>
        <v>1268324.2455294225</v>
      </c>
      <c r="AK6" s="3">
        <f>其他调用!AA6</f>
        <v>1549273.3368850346</v>
      </c>
      <c r="AL6" s="3">
        <f>其他调用!AB6</f>
        <v>2267146.6295857057</v>
      </c>
      <c r="AM6" s="3">
        <f>其他调用!AC6</f>
        <v>4478523.3214759454</v>
      </c>
      <c r="AN6" s="3">
        <f>SUMPRODUCT(AI$5:AM6,其他调用!$C$6:$G7)</f>
        <v>6461863899.1923323</v>
      </c>
      <c r="AP6" s="3">
        <f>其他调用!AN6</f>
        <v>0</v>
      </c>
      <c r="AQ6" s="3">
        <f>其他调用!AO6</f>
        <v>0</v>
      </c>
      <c r="AR6" s="3">
        <f>其他调用!AP6</f>
        <v>0</v>
      </c>
      <c r="AS6" s="3">
        <f>其他调用!AQ6</f>
        <v>0</v>
      </c>
      <c r="AT6" s="3">
        <f>其他调用!AR6</f>
        <v>0</v>
      </c>
      <c r="AU6" s="3">
        <f>SUMPRODUCT(AP$5:AT6,其他调用!$C$6:$G7)</f>
        <v>0</v>
      </c>
      <c r="AY6" s="3" t="str">
        <f>IF([1]服务器生态!AL4="","",[1]服务器生态!AL4)</f>
        <v/>
      </c>
      <c r="AZ6" s="3" t="str">
        <f>IF([1]服务器生态!AM4="","",[1]服务器生态!AM4)</f>
        <v>木石铜粮铁刀</v>
      </c>
      <c r="BA6" s="3">
        <v>2</v>
      </c>
      <c r="BB6" s="3">
        <f>IF([1]服务器生态!AO4="","",[1]服务器生态!AO4)</f>
        <v>50</v>
      </c>
      <c r="BC6" s="3">
        <f>IF([1]服务器生态!AP4="","",[1]服务器生态!AP4)</f>
        <v>2</v>
      </c>
      <c r="BD6" s="3">
        <f>IF([1]服务器生态!AQ4="","",[1]服务器生态!AQ4)</f>
        <v>3.5</v>
      </c>
      <c r="BE6" s="3">
        <f>IF([1]服务器生态!AR4="","",[1]服务器生态!AR4)</f>
        <v>16.557287377357532</v>
      </c>
      <c r="BF6" s="3">
        <f>IF([1]服务器生态!AS4="","",[1]服务器生态!AS4)</f>
        <v>10.98330500163452</v>
      </c>
      <c r="BG6" s="3">
        <f>IF([1]服务器生态!AT4="","",[1]服务器生态!AT4)</f>
        <v>1.468504448857991</v>
      </c>
      <c r="BH6" s="3">
        <f>IF([1]服务器生态!AU4="","",[1]服务器生态!AU4)</f>
        <v>4.5523637914597721</v>
      </c>
      <c r="BI6" s="3">
        <f>IF([1]服务器生态!AV4="","",[1]服务器生态!AV4)</f>
        <v>3.0198183349994965</v>
      </c>
    </row>
    <row r="7" spans="2:61" x14ac:dyDescent="0.15">
      <c r="B7" s="11">
        <v>3</v>
      </c>
      <c r="C7" s="36" t="s">
        <v>215</v>
      </c>
      <c r="D7" s="3">
        <f>基础信息!E11</f>
        <v>1.5</v>
      </c>
      <c r="E7" s="3">
        <f>(求节点($Z$5:$Z$204,$AF$5:$AF$204,D7)-求节点($Z$5:$Z$204,$AF$5:$AF$204,D6))*$E$2/SUM(其他调用!$C$5:$G$5)</f>
        <v>24210.683686956512</v>
      </c>
      <c r="F7" s="3">
        <f>(求节点($AH$5:$AH$204,$AN$5:$AN$204,D7)-求节点($AH$5:$AH$204,$AN$5:$AN$204,D6))*$E$2/SUM(其他调用!$C$5:$G$5)</f>
        <v>570238572.09916937</v>
      </c>
      <c r="G7" s="3">
        <f>(求节点($AH$5:$AH$204,$AU$5:$AU$204,D7)-求节点($AH$5:$AH$204,$AU$5:$AU$204,D6))*$E$2/SUM(其他调用!$C$5:$G$5)</f>
        <v>0</v>
      </c>
      <c r="H7" s="3">
        <f>MAX(IF($D7&lt;1,5,求节点(其他调用!$B$5:$B$124,其他调用!$N$5:$N$124,$D7))-(5-$H$2),1)</f>
        <v>3</v>
      </c>
      <c r="I7" s="3">
        <f>求节点($BD$5:$BD$11,$BF$5:$BF$11,$D7)/求节点(其他调用!$B$5:$B$124,其他调用!$N$5:$N$124,$D7)*求节点($BA$20:$BA$27,$BI$20:$BI$27,$D7)</f>
        <v>40.329958162188142</v>
      </c>
      <c r="J7" s="3">
        <f t="shared" si="0"/>
        <v>1</v>
      </c>
      <c r="Z7" s="3">
        <v>3</v>
      </c>
      <c r="AA7" s="3">
        <f>其他调用!AW8*SUM($U$14:$U$17)</f>
        <v>46</v>
      </c>
      <c r="AB7" s="3">
        <f>其他调用!AX8*SUM($U$14:$U$17)</f>
        <v>66.999999999999986</v>
      </c>
      <c r="AC7" s="3">
        <f>其他调用!AY8*SUM($U$14:$U$17)</f>
        <v>91</v>
      </c>
      <c r="AD7" s="3">
        <f>其他调用!AZ8*SUM($U$14:$U$17)</f>
        <v>103</v>
      </c>
      <c r="AE7" s="3">
        <f>其他调用!BA8*SUM($U$14:$U$17)</f>
        <v>102.99999999999999</v>
      </c>
      <c r="AF7" s="3">
        <f>SUMPRODUCT(AA$5:AE7,其他调用!$C$6:$G8)</f>
        <v>482885.89426086959</v>
      </c>
      <c r="AH7" s="3">
        <v>3</v>
      </c>
      <c r="AI7" s="3">
        <f>其他调用!Y7</f>
        <v>1709556.8766648057</v>
      </c>
      <c r="AJ7" s="3">
        <f>其他调用!Z7</f>
        <v>1990610.99483614</v>
      </c>
      <c r="AK7" s="3">
        <f>其他调用!AA7</f>
        <v>2493127.7261979994</v>
      </c>
      <c r="AL7" s="3">
        <f>其他调用!AB7</f>
        <v>3512172.6711086938</v>
      </c>
      <c r="AM7" s="3">
        <f>其他调用!AC7</f>
        <v>6376772.2335923603</v>
      </c>
      <c r="AN7" s="3">
        <f>SUMPRODUCT(AI$5:AM7,其他调用!$C$6:$G8)</f>
        <v>10761011664.454062</v>
      </c>
      <c r="AP7" s="3">
        <f>其他调用!AN7</f>
        <v>0</v>
      </c>
      <c r="AQ7" s="3">
        <f>其他调用!AO7</f>
        <v>0</v>
      </c>
      <c r="AR7" s="3">
        <f>其他调用!AP7</f>
        <v>0</v>
      </c>
      <c r="AS7" s="3">
        <f>其他调用!AQ7</f>
        <v>0</v>
      </c>
      <c r="AT7" s="3">
        <f>其他调用!AR7</f>
        <v>0</v>
      </c>
      <c r="AU7" s="3">
        <f>SUMPRODUCT(AP$5:AT7,其他调用!$C$6:$G8)</f>
        <v>0</v>
      </c>
      <c r="AY7" s="3" t="str">
        <f>IF([1]服务器生态!AL5="","",[1]服务器生态!AL5)</f>
        <v/>
      </c>
      <c r="AZ7" s="3" t="str">
        <f>IF([1]服务器生态!AM5="","",[1]服务器生态!AM5)</f>
        <v>低级特产2</v>
      </c>
      <c r="BA7" s="3">
        <v>3</v>
      </c>
      <c r="BB7" s="3">
        <f>IF([1]服务器生态!AO5="","",[1]服务器生态!AO5)</f>
        <v>42</v>
      </c>
      <c r="BC7" s="3">
        <f>IF([1]服务器生态!AP5="","",[1]服务器生态!AP5)</f>
        <v>3.1</v>
      </c>
      <c r="BD7" s="3">
        <f>IF([1]服务器生态!AQ5="","",[1]服务器生态!AQ5)</f>
        <v>6.6</v>
      </c>
      <c r="BE7" s="3">
        <f>IF([1]服务器生态!AR5="","",[1]服务器生态!AR5)</f>
        <v>13.72913125204315</v>
      </c>
      <c r="BF7" s="3">
        <f>IF([1]服务器生态!AS5="","",[1]服务器生态!AS5)</f>
        <v>10.908270676691728</v>
      </c>
      <c r="BG7" s="3">
        <f>IF([1]服务器生态!AT5="","",[1]服务器生态!AT5)</f>
        <v>0.71301657323162704</v>
      </c>
      <c r="BH7" s="3">
        <f>IF([1]服务器生态!AU5="","",[1]服务器生态!AU5)</f>
        <v>3.8502894954507862</v>
      </c>
      <c r="BI7" s="3">
        <f>IF([1]服务器生态!AV5="","",[1]服务器生态!AV5)</f>
        <v>3.0591884678609667</v>
      </c>
    </row>
    <row r="8" spans="2:61" x14ac:dyDescent="0.15">
      <c r="B8" s="11">
        <v>4</v>
      </c>
      <c r="C8" s="12" t="s">
        <v>217</v>
      </c>
      <c r="D8" s="3">
        <f>基础信息!E12</f>
        <v>2.1</v>
      </c>
      <c r="E8" s="3">
        <f>(求节点($Z$5:$Z$204,$AF$5:$AF$204,D8)-求节点($Z$5:$Z$204,$AF$5:$AF$204,D7))*$E$2/SUM(其他调用!$C$5:$G$5)</f>
        <v>27902.036316521746</v>
      </c>
      <c r="F8" s="3">
        <f>(求节点($AH$5:$AH$204,$AN$5:$AN$204,D8)-求节点($AH$5:$AH$204,$AN$5:$AN$204,D7))*$E$2/SUM(其他调用!$C$5:$G$5)</f>
        <v>699213005.05702138</v>
      </c>
      <c r="G8" s="3">
        <f>(求节点($AH$5:$AH$204,$AU$5:$AU$204,D8)-求节点($AH$5:$AH$204,$AU$5:$AU$204,D7))*$E$2/SUM(其他调用!$C$5:$G$5)</f>
        <v>0</v>
      </c>
      <c r="H8" s="3">
        <f>MAX(IF($D8&lt;1,5,求节点(其他调用!$B$5:$B$124,其他调用!$N$5:$N$124,$D8))-(5-$H$2),1)</f>
        <v>3</v>
      </c>
      <c r="I8" s="3">
        <f>求节点($BD$5:$BD$11,$BF$5:$BF$11,$D8)/求节点(其他调用!$B$5:$B$124,其他调用!$N$5:$N$124,$D8)*求节点($BA$20:$BA$27,$BI$20:$BI$27,$D8)</f>
        <v>53.568656158986379</v>
      </c>
      <c r="J8" s="3">
        <f t="shared" si="0"/>
        <v>1</v>
      </c>
      <c r="Z8" s="3">
        <v>4</v>
      </c>
      <c r="AA8" s="3">
        <f>其他调用!AW9*SUM($U$14:$U$17)</f>
        <v>45.999999999999993</v>
      </c>
      <c r="AB8" s="3">
        <f>其他调用!AX9*SUM($U$14:$U$17)</f>
        <v>67.000000000000028</v>
      </c>
      <c r="AC8" s="3">
        <f>其他调用!AY9*SUM($U$14:$U$17)</f>
        <v>91</v>
      </c>
      <c r="AD8" s="3">
        <f>其他调用!AZ9*SUM($U$14:$U$17)</f>
        <v>103.00000000000001</v>
      </c>
      <c r="AE8" s="3">
        <f>其他调用!BA9*SUM($U$14:$U$17)</f>
        <v>102.99999999999999</v>
      </c>
      <c r="AF8" s="3">
        <f>SUMPRODUCT(AA$5:AE8,其他调用!$C$6:$G9)</f>
        <v>596200.45517391304</v>
      </c>
      <c r="AH8" s="3">
        <v>4</v>
      </c>
      <c r="AI8" s="3">
        <f>其他调用!Y8</f>
        <v>2353902.5804224252</v>
      </c>
      <c r="AJ8" s="3">
        <f>其他调用!Z8</f>
        <v>2720166.4859724916</v>
      </c>
      <c r="AK8" s="3">
        <f>其他调用!AA8</f>
        <v>3264998.5812958041</v>
      </c>
      <c r="AL8" s="3">
        <f>其他调用!AB8</f>
        <v>4393924.7520090537</v>
      </c>
      <c r="AM8" s="3">
        <f>其他调用!AC8</f>
        <v>8183709.5459888577</v>
      </c>
      <c r="AN8" s="3">
        <f>SUMPRODUCT(AI$5:AM8,其他调用!$C$6:$G9)</f>
        <v>16137208015.076349</v>
      </c>
      <c r="AP8" s="3">
        <f>其他调用!AN8</f>
        <v>0</v>
      </c>
      <c r="AQ8" s="3">
        <f>其他调用!AO8</f>
        <v>0</v>
      </c>
      <c r="AR8" s="3">
        <f>其他调用!AP8</f>
        <v>0</v>
      </c>
      <c r="AS8" s="3">
        <f>其他调用!AQ8</f>
        <v>0</v>
      </c>
      <c r="AT8" s="3">
        <f>其他调用!AR8</f>
        <v>0</v>
      </c>
      <c r="AU8" s="3">
        <f>SUMPRODUCT(AP$5:AT8,其他调用!$C$6:$G9)</f>
        <v>0</v>
      </c>
      <c r="AY8" s="3" t="str">
        <f>IF([1]服务器生态!AL6="","",[1]服务器生态!AL6)</f>
        <v/>
      </c>
      <c r="AZ8" s="3" t="str">
        <f>IF([1]服务器生态!AM6="","",[1]服务器生态!AM6)</f>
        <v>各国首都</v>
      </c>
      <c r="BA8" s="3">
        <v>4</v>
      </c>
      <c r="BB8" s="3">
        <f>IF([1]服务器生态!AO6="","",[1]服务器生态!AO6)</f>
        <v>26</v>
      </c>
      <c r="BC8" s="3">
        <f>IF([1]服务器生态!AP6="","",[1]服务器生态!AP6)</f>
        <v>5.4</v>
      </c>
      <c r="BD8" s="3">
        <f>IF([1]服务器生态!AQ6="","",[1]服务器生态!AQ6)</f>
        <v>12</v>
      </c>
      <c r="BE8" s="3">
        <f>IF([1]服务器生态!AR6="","",[1]服务器生态!AR6)</f>
        <v>13.63533834586466</v>
      </c>
      <c r="BF8" s="3">
        <f>IF([1]服务器生态!AS6="","",[1]服务器生态!AS6)</f>
        <v>9.9207391973628987</v>
      </c>
      <c r="BG8" s="3">
        <f>IF([1]服务器生态!AT6="","",[1]服务器生态!AT6)</f>
        <v>0.27587078450672881</v>
      </c>
      <c r="BH8" s="3">
        <f>IF([1]服务器生态!AU6="","",[1]服务器生态!AU6)</f>
        <v>2.6207724528139238</v>
      </c>
      <c r="BI8" s="3">
        <f>IF([1]服务器生态!AV6="","",[1]服务器生态!AV6)</f>
        <v>1.9068100358422941</v>
      </c>
    </row>
    <row r="9" spans="2:61" x14ac:dyDescent="0.15">
      <c r="B9" s="11">
        <v>5</v>
      </c>
      <c r="C9" s="36" t="s">
        <v>216</v>
      </c>
      <c r="D9" s="3">
        <f>基础信息!E13</f>
        <v>3.3</v>
      </c>
      <c r="E9" s="3">
        <f>(求节点($Z$5:$Z$204,$AF$5:$AF$204,D9)-求节点($Z$5:$Z$204,$AF$5:$AF$204,D8))*$E$2/SUM(其他调用!$C$5:$G$5)</f>
        <v>43420.484148260883</v>
      </c>
      <c r="F9" s="3">
        <f>(求节点($AH$5:$AH$204,$AN$5:$AN$204,D9)-求节点($AH$5:$AH$204,$AN$5:$AN$204,D8))*$E$2/SUM(其他调用!$C$5:$G$5)</f>
        <v>1644627568.1766722</v>
      </c>
      <c r="G9" s="3">
        <f>(求节点($AH$5:$AH$204,$AU$5:$AU$204,D9)-求节点($AH$5:$AH$204,$AU$5:$AU$204,D8))*$E$2/SUM(其他调用!$C$5:$G$5)</f>
        <v>0</v>
      </c>
      <c r="H9" s="3">
        <f>MAX(IF($D9&lt;1,5,求节点(其他调用!$B$5:$B$124,其他调用!$N$5:$N$124,$D9))-(5-$H$2),1)</f>
        <v>3</v>
      </c>
      <c r="I9" s="3">
        <f>求节点($BD$5:$BD$11,$BF$5:$BF$11,$D9)/求节点(其他调用!$B$5:$B$124,其他调用!$N$5:$N$124,$D9)*求节点($BA$20:$BA$27,$BI$20:$BI$27,$D9)</f>
        <v>75.086134550164815</v>
      </c>
      <c r="J9" s="3">
        <f t="shared" si="0"/>
        <v>1</v>
      </c>
      <c r="N9" s="3" t="s">
        <v>112</v>
      </c>
      <c r="O9" s="17">
        <f>'[1]功能-行军令'!AD2</f>
        <v>500</v>
      </c>
      <c r="P9" s="17">
        <f>'[1]功能-行军令'!AE2</f>
        <v>200</v>
      </c>
      <c r="Q9" s="17">
        <f>'[1]功能-行军令'!AF2</f>
        <v>200</v>
      </c>
      <c r="R9" s="17">
        <f>'[1]功能-行军令'!AG2</f>
        <v>0</v>
      </c>
      <c r="S9" s="17">
        <f>'[1]功能-行军令'!AH2</f>
        <v>0</v>
      </c>
      <c r="T9" s="17">
        <f>'[1]功能-行军令'!AI2</f>
        <v>100</v>
      </c>
      <c r="Z9" s="3">
        <v>5</v>
      </c>
      <c r="AA9" s="3">
        <f>其他调用!AW10*SUM($U$14:$U$17)</f>
        <v>45.999999999999986</v>
      </c>
      <c r="AB9" s="3">
        <f>其他调用!AX10*SUM($U$14:$U$17)</f>
        <v>67</v>
      </c>
      <c r="AC9" s="3">
        <f>其他调用!AY10*SUM($U$14:$U$17)</f>
        <v>90.999999999999972</v>
      </c>
      <c r="AD9" s="3">
        <f>其他调用!AZ10*SUM($U$14:$U$17)</f>
        <v>102.99999999999999</v>
      </c>
      <c r="AE9" s="3">
        <f>其他调用!BA10*SUM($U$14:$U$17)</f>
        <v>103.00000000000001</v>
      </c>
      <c r="AF9" s="3">
        <f>SUMPRODUCT(AA$5:AE9,其他调用!$C$6:$G10)</f>
        <v>699411.05136956507</v>
      </c>
      <c r="AH9" s="3">
        <v>5</v>
      </c>
      <c r="AI9" s="3">
        <f>其他调用!Y9</f>
        <v>2819634.2836900521</v>
      </c>
      <c r="AJ9" s="3">
        <f>其他调用!Z9</f>
        <v>3153076.3776200404</v>
      </c>
      <c r="AK9" s="3">
        <f>其他调用!AA9</f>
        <v>3734622.4892355502</v>
      </c>
      <c r="AL9" s="3">
        <f>其他调用!AB9</f>
        <v>5148037.330609249</v>
      </c>
      <c r="AM9" s="3">
        <f>其他调用!AC9</f>
        <v>9527421.7795155309</v>
      </c>
      <c r="AN9" s="3">
        <f>SUMPRODUCT(AI$5:AM9,其他调用!$C$6:$G10)</f>
        <v>21885010846.520325</v>
      </c>
      <c r="AP9" s="3">
        <f>其他调用!AN9</f>
        <v>0</v>
      </c>
      <c r="AQ9" s="3">
        <f>其他调用!AO9</f>
        <v>0</v>
      </c>
      <c r="AR9" s="3">
        <f>其他调用!AP9</f>
        <v>0</v>
      </c>
      <c r="AS9" s="3">
        <f>其他调用!AQ9</f>
        <v>0</v>
      </c>
      <c r="AT9" s="3">
        <f>其他调用!AR9</f>
        <v>0</v>
      </c>
      <c r="AU9" s="3">
        <f>SUMPRODUCT(AP$5:AT9,其他调用!$C$6:$G10)</f>
        <v>0</v>
      </c>
      <c r="AY9" s="3" t="str">
        <f>IF([1]服务器生态!AL7="","",[1]服务器生态!AL7)</f>
        <v/>
      </c>
      <c r="AZ9" s="3" t="str">
        <f>IF([1]服务器生态!AM7="","",[1]服务器生态!AM7)</f>
        <v>高级特产</v>
      </c>
      <c r="BA9" s="3">
        <v>5</v>
      </c>
      <c r="BB9" s="3">
        <f>IF([1]服务器生态!AO7="","",[1]服务器生态!AO7)</f>
        <v>12</v>
      </c>
      <c r="BC9" s="3">
        <f>IF([1]服务器生态!AP7="","",[1]服务器生态!AP7)</f>
        <v>9.5</v>
      </c>
      <c r="BD9" s="3">
        <f>IF([1]服务器生态!AQ7="","",[1]服务器生态!AQ7)</f>
        <v>21.5</v>
      </c>
      <c r="BE9" s="3">
        <f>IF([1]服务器生态!AR7="","",[1]服务器生态!AR7)</f>
        <v>12.400923996703622</v>
      </c>
      <c r="BF9" s="3">
        <f>IF([1]服务器生态!AS7="","",[1]服务器生态!AS7)</f>
        <v>6.5386824354258835</v>
      </c>
      <c r="BG9" s="3">
        <f>IF([1]服务器生态!AT7="","",[1]服务器生态!AT7)</f>
        <v>0.11470200723261617</v>
      </c>
      <c r="BH9" s="3">
        <f>IF([1]服务器生态!AU7="","",[1]服务器生态!AU7)</f>
        <v>1.8352321157218587</v>
      </c>
      <c r="BI9" s="3">
        <f>IF([1]服务器生态!AV7="","",[1]服务器生态!AV7)</f>
        <v>0.96766982873129503</v>
      </c>
    </row>
    <row r="10" spans="2:61" x14ac:dyDescent="0.15">
      <c r="B10" s="11">
        <v>6</v>
      </c>
      <c r="C10" s="12" t="s">
        <v>212</v>
      </c>
      <c r="D10" s="3">
        <f>基础信息!E14</f>
        <v>4.8</v>
      </c>
      <c r="E10" s="3">
        <f>(求节点($Z$5:$Z$204,$AF$5:$AF$204,D10)-求节点($Z$5:$Z$204,$AF$5:$AF$204,D9))*$E$2/SUM(其他调用!$C$5:$G$5)</f>
        <v>48566.600878695608</v>
      </c>
      <c r="F10" s="3">
        <f>(求节点($AH$5:$AH$204,$AN$5:$AN$204,D10)-求节点($AH$5:$AH$204,$AN$5:$AN$204,D9))*$E$2/SUM(其他调用!$C$5:$G$5)</f>
        <v>2508473913.1772346</v>
      </c>
      <c r="G10" s="3">
        <f>(求节点($AH$5:$AH$204,$AU$5:$AU$204,D10)-求节点($AH$5:$AH$204,$AU$5:$AU$204,D9))*$E$2/SUM(其他调用!$C$5:$G$5)</f>
        <v>0</v>
      </c>
      <c r="H10" s="3">
        <f>MAX(IF($D10&lt;1,5,求节点(其他调用!$B$5:$B$124,其他调用!$N$5:$N$124,$D10))-(5-$H$2),1)</f>
        <v>3</v>
      </c>
      <c r="I10" s="3">
        <f>求节点($BD$5:$BD$11,$BF$5:$BF$11,$D10)/求节点(其他调用!$B$5:$B$124,其他调用!$N$5:$N$124,$D10)*求节点($BA$20:$BA$27,$BI$20:$BI$27,$D10)</f>
        <v>106.70521043131936</v>
      </c>
      <c r="J10" s="3">
        <f t="shared" si="0"/>
        <v>2</v>
      </c>
      <c r="N10" s="83" t="s">
        <v>113</v>
      </c>
      <c r="O10" s="85" t="s">
        <v>174</v>
      </c>
      <c r="P10" s="85"/>
      <c r="Q10" s="85"/>
      <c r="R10" s="85" t="s">
        <v>174</v>
      </c>
      <c r="S10" s="85"/>
      <c r="T10" s="85"/>
      <c r="Z10" s="3">
        <v>6</v>
      </c>
      <c r="AA10" s="3">
        <f>其他调用!AW11*SUM($U$14:$U$17)</f>
        <v>45.999999999999993</v>
      </c>
      <c r="AB10" s="3">
        <f>其他调用!AX11*SUM($U$14:$U$17)</f>
        <v>66.999999999999986</v>
      </c>
      <c r="AC10" s="3">
        <f>其他调用!AY11*SUM($U$14:$U$17)</f>
        <v>91</v>
      </c>
      <c r="AD10" s="3">
        <f>其他调用!AZ11*SUM($U$14:$U$17)</f>
        <v>103.00000000000001</v>
      </c>
      <c r="AE10" s="3">
        <f>其他调用!BA11*SUM($U$14:$U$17)</f>
        <v>103.00000000000004</v>
      </c>
      <c r="AF10" s="3">
        <f>SUMPRODUCT(AA$5:AE10,其他调用!$C$6:$G11)</f>
        <v>792144.24486956501</v>
      </c>
      <c r="AH10" s="3">
        <v>6</v>
      </c>
      <c r="AI10" s="3">
        <f>其他调用!Y10</f>
        <v>3141767.4075411111</v>
      </c>
      <c r="AJ10" s="3">
        <f>其他调用!Z10</f>
        <v>3506124.0511854384</v>
      </c>
      <c r="AK10" s="3">
        <f>其他调用!AA10</f>
        <v>4208235.0161126275</v>
      </c>
      <c r="AL10" s="3">
        <f>其他调用!AB10</f>
        <v>5832113.8145430256</v>
      </c>
      <c r="AM10" s="3">
        <f>其他调用!AC10</f>
        <v>10679341.1429714</v>
      </c>
      <c r="AN10" s="3">
        <f>SUMPRODUCT(AI$5:AM10,其他调用!$C$6:$G11)</f>
        <v>27579809348.772842</v>
      </c>
      <c r="AP10" s="3">
        <f>其他调用!AN10</f>
        <v>0</v>
      </c>
      <c r="AQ10" s="3">
        <f>其他调用!AO10</f>
        <v>0</v>
      </c>
      <c r="AR10" s="3">
        <f>其他调用!AP10</f>
        <v>0</v>
      </c>
      <c r="AS10" s="3">
        <f>其他调用!AQ10</f>
        <v>0</v>
      </c>
      <c r="AT10" s="3">
        <f>其他调用!AR10</f>
        <v>0</v>
      </c>
      <c r="AU10" s="3">
        <f>SUMPRODUCT(AP$5:AT10,其他调用!$C$6:$G11)</f>
        <v>0</v>
      </c>
      <c r="AY10" s="3" t="str">
        <f>IF([1]服务器生态!AL8="","",[1]服务器生态!AL8)</f>
        <v/>
      </c>
      <c r="AZ10" s="3" t="str">
        <f>IF([1]服务器生态!AM8="","",[1]服务器生态!AM8)</f>
        <v/>
      </c>
      <c r="BA10" s="3">
        <v>6</v>
      </c>
      <c r="BB10" s="3">
        <f>IF([1]服务器生态!AO8="","",[1]服务器生态!AO8)</f>
        <v>5</v>
      </c>
      <c r="BC10" s="3">
        <f>IF([1]服务器生态!AP8="","",[1]服务器生态!AP8)</f>
        <v>16</v>
      </c>
      <c r="BD10" s="3">
        <f>IF([1]服务器生态!AQ8="","",[1]服务器生态!AQ8)</f>
        <v>37.5</v>
      </c>
      <c r="BE10" s="3">
        <f>IF([1]服务器生态!AR8="","",[1]服务器生态!AR8)</f>
        <v>8.1733530442823543</v>
      </c>
      <c r="BF10" s="3">
        <f>IF([1]服务器生态!AS8="","",[1]服务器生态!AS8)</f>
        <v>4.1101725377426312</v>
      </c>
      <c r="BG10" s="3">
        <f>IF([1]服务器生态!AT8="","",[1]服务器生态!AT8)</f>
        <v>4.7705644853594943E-2</v>
      </c>
      <c r="BH10" s="3">
        <f>IF([1]服务器生态!AU8="","",[1]服务器生态!AU8)</f>
        <v>1.2164939437666711</v>
      </c>
      <c r="BI10" s="3">
        <f>IF([1]服务器生态!AV8="","",[1]服务器生态!AV8)</f>
        <v>0.61174403857395288</v>
      </c>
    </row>
    <row r="11" spans="2:61" x14ac:dyDescent="0.15">
      <c r="B11" s="11">
        <v>7</v>
      </c>
      <c r="C11" s="12" t="s">
        <v>217</v>
      </c>
      <c r="D11" s="3">
        <f>基础信息!E15</f>
        <v>6.6</v>
      </c>
      <c r="E11" s="3">
        <f>(求节点($Z$5:$Z$204,$AF$5:$AF$204,D11)-求节点($Z$5:$Z$204,$AF$5:$AF$204,D10))*$E$2/SUM(其他调用!$C$5:$G$5)</f>
        <v>48593.482430796292</v>
      </c>
      <c r="F11" s="3">
        <f>(求节点($AH$5:$AH$204,$AN$5:$AN$204,D11)-求节点($AH$5:$AH$204,$AN$5:$AN$204,D10))*$E$2/SUM(其他调用!$C$5:$G$5)</f>
        <v>3032664826.3590994</v>
      </c>
      <c r="G11" s="3">
        <f>(求节点($AH$5:$AH$204,$AU$5:$AU$204,D11)-求节点($AH$5:$AH$204,$AU$5:$AU$204,D10))*$E$2/SUM(其他调用!$C$5:$G$5)</f>
        <v>0</v>
      </c>
      <c r="H11" s="3">
        <f>MAX(IF($D11&lt;1,5,求节点(其他调用!$B$5:$B$124,其他调用!$N$5:$N$124,$D11))-(5-$H$2),1)</f>
        <v>3</v>
      </c>
      <c r="I11" s="3">
        <f>求节点($BD$5:$BD$11,$BF$5:$BF$11,$D11)/求节点(其他调用!$B$5:$B$124,其他调用!$N$5:$N$124,$D11)*求节点($BA$20:$BA$27,$BI$20:$BI$27,$D11)</f>
        <v>146.13598803505016</v>
      </c>
      <c r="J11" s="3">
        <f t="shared" si="0"/>
        <v>3</v>
      </c>
      <c r="N11" s="83"/>
      <c r="O11" s="3" t="s">
        <v>114</v>
      </c>
      <c r="P11" s="3" t="s">
        <v>114</v>
      </c>
      <c r="Q11" s="3" t="s">
        <v>115</v>
      </c>
      <c r="R11" s="3" t="s">
        <v>175</v>
      </c>
      <c r="S11" s="3" t="s">
        <v>176</v>
      </c>
      <c r="T11" s="3" t="s">
        <v>177</v>
      </c>
      <c r="U11" s="3" t="s">
        <v>116</v>
      </c>
      <c r="V11" s="3" t="s">
        <v>117</v>
      </c>
      <c r="W11" s="3" t="s">
        <v>118</v>
      </c>
      <c r="Z11" s="3">
        <v>7</v>
      </c>
      <c r="AA11" s="3">
        <f>其他调用!AW12*SUM($U$14:$U$17)</f>
        <v>46.000000000000007</v>
      </c>
      <c r="AB11" s="3">
        <f>其他调用!AX12*SUM($U$14:$U$17)</f>
        <v>67</v>
      </c>
      <c r="AC11" s="3">
        <f>其他调用!AY12*SUM($U$14:$U$17)</f>
        <v>91.000000000000071</v>
      </c>
      <c r="AD11" s="3">
        <f>其他调用!AZ12*SUM($U$14:$U$17)</f>
        <v>102.99999999999997</v>
      </c>
      <c r="AE11" s="3">
        <f>其他调用!BA12*SUM($U$14:$U$17)</f>
        <v>102.99999999999991</v>
      </c>
      <c r="AF11" s="3">
        <f>SUMPRODUCT(AA$5:AE11,其他调用!$C$6:$G12)</f>
        <v>873149.18158654938</v>
      </c>
      <c r="AH11" s="3">
        <v>7</v>
      </c>
      <c r="AI11" s="3">
        <f>其他调用!Y11</f>
        <v>3429336.6188568231</v>
      </c>
      <c r="AJ11" s="3">
        <f>其他调用!Z11</f>
        <v>3877135.7347288616</v>
      </c>
      <c r="AK11" s="3">
        <f>其他调用!AA11</f>
        <v>4675451.3490112014</v>
      </c>
      <c r="AL11" s="3">
        <f>其他调用!AB11</f>
        <v>6509964.3848079927</v>
      </c>
      <c r="AM11" s="3">
        <f>其他调用!AC11</f>
        <v>12297883.585731931</v>
      </c>
      <c r="AN11" s="3">
        <f>SUMPRODUCT(AI$5:AM11,其他调用!$C$6:$G12)</f>
        <v>33020682158.754543</v>
      </c>
      <c r="AP11" s="3">
        <f>其他调用!AN11</f>
        <v>0</v>
      </c>
      <c r="AQ11" s="3">
        <f>其他调用!AO11</f>
        <v>0</v>
      </c>
      <c r="AR11" s="3">
        <f>其他调用!AP11</f>
        <v>0</v>
      </c>
      <c r="AS11" s="3">
        <f>其他调用!AQ11</f>
        <v>0</v>
      </c>
      <c r="AT11" s="3">
        <f>其他调用!AR11</f>
        <v>0</v>
      </c>
      <c r="AU11" s="3">
        <f>SUMPRODUCT(AP$5:AT11,其他调用!$C$6:$G12)</f>
        <v>0</v>
      </c>
      <c r="AY11" s="3" t="str">
        <f>IF([1]服务器生态!AL9="","",[1]服务器生态!AL9)</f>
        <v/>
      </c>
      <c r="AZ11" s="3" t="str">
        <f>IF([1]服务器生态!AM9="","",[1]服务器生态!AM9)</f>
        <v>周朝都城</v>
      </c>
      <c r="BA11" s="3">
        <v>7</v>
      </c>
      <c r="BB11" s="3">
        <f>IF([1]服务器生态!AO9="","",[1]服务器生态!AO9)</f>
        <v>1</v>
      </c>
      <c r="BC11" s="3">
        <f>IF([1]服务器生态!AP9="","",[1]服务器生态!AP9)</f>
        <v>25.5</v>
      </c>
      <c r="BD11" s="3">
        <f>IF([1]服务器生态!AQ9="","",[1]服务器生态!AQ9)</f>
        <v>63</v>
      </c>
      <c r="BE11" s="3">
        <f>IF([1]服务器生态!AR9="","",[1]服务器生态!AR9)</f>
        <v>5.1377156721782891</v>
      </c>
      <c r="BF11" s="3">
        <f>IF([1]服务器生态!AS9="","",[1]服务器生态!AS9)</f>
        <v>3.288138030194105</v>
      </c>
      <c r="BG11" s="3">
        <f>IF([1]服务器生态!AT9="","",[1]服务器生态!AT9)</f>
        <v>1.9082257941437978E-2</v>
      </c>
      <c r="BH11" s="3">
        <f>IF([1]服务器生态!AU9="","",[1]服务器生态!AU9)</f>
        <v>0.30412348594166777</v>
      </c>
      <c r="BI11" s="3">
        <f>IF([1]服务器生态!AV9="","",[1]服务器生态!AV9)</f>
        <v>0.19463903100266736</v>
      </c>
    </row>
    <row r="12" spans="2:61" x14ac:dyDescent="0.15">
      <c r="B12" s="11">
        <v>8</v>
      </c>
      <c r="C12" s="36" t="s">
        <v>218</v>
      </c>
      <c r="D12" s="3">
        <f>基础信息!E16</f>
        <v>8.6999999999999993</v>
      </c>
      <c r="E12" s="3">
        <f>(求节点($Z$5:$Z$204,$AF$5:$AF$204,D12)-求节点($Z$5:$Z$204,$AF$5:$AF$204,D11))*$E$2/SUM(其他调用!$C$5:$G$5)</f>
        <v>49619.268412708232</v>
      </c>
      <c r="F12" s="3">
        <f>(求节点($AH$5:$AH$204,$AN$5:$AN$204,D12)-求节点($AH$5:$AH$204,$AN$5:$AN$204,D11))*$E$2/SUM(其他调用!$C$5:$G$5)</f>
        <v>3666398709.7644758</v>
      </c>
      <c r="G12" s="3">
        <f>(求节点($AH$5:$AH$204,$AU$5:$AU$204,D12)-求节点($AH$5:$AH$204,$AU$5:$AU$204,D11))*$E$2/SUM(其他调用!$C$5:$G$5)</f>
        <v>0</v>
      </c>
      <c r="H12" s="3">
        <f>MAX(IF($D12&lt;1,5,求节点(其他调用!$B$5:$B$124,其他调用!$N$5:$N$124,$D12))-(5-$H$2),1)</f>
        <v>3</v>
      </c>
      <c r="I12" s="3">
        <f>求节点($BD$5:$BD$11,$BF$5:$BF$11,$D12)/求节点(其他调用!$B$5:$B$124,其他调用!$N$5:$N$124,$D12)*求节点($BA$20:$BA$27,$BI$20:$BI$27,$D12)</f>
        <v>185.85187597323633</v>
      </c>
      <c r="J12" s="3">
        <f t="shared" si="0"/>
        <v>3</v>
      </c>
      <c r="N12" s="27" t="s">
        <v>119</v>
      </c>
      <c r="O12" s="28" t="s">
        <v>120</v>
      </c>
      <c r="P12" s="28"/>
      <c r="Q12" s="28"/>
      <c r="R12" s="28"/>
      <c r="S12" s="28"/>
      <c r="T12" s="28"/>
      <c r="U12" s="26">
        <f>'[1]功能-行军令'!AJ5</f>
        <v>0</v>
      </c>
      <c r="V12" s="26">
        <f>'[1]功能-行军令'!AK5</f>
        <v>1</v>
      </c>
      <c r="W12" s="26">
        <f>'[1]功能-行军令'!AL5</f>
        <v>0</v>
      </c>
      <c r="Z12" s="3">
        <v>8</v>
      </c>
      <c r="AA12" s="3">
        <f>其他调用!AW13*SUM($U$14:$U$17)</f>
        <v>46.000000000000014</v>
      </c>
      <c r="AB12" s="3">
        <f>其他调用!AX13*SUM($U$14:$U$17)</f>
        <v>67.000000000000028</v>
      </c>
      <c r="AC12" s="3">
        <f>其他调用!AY13*SUM($U$14:$U$17)</f>
        <v>90.999999999999972</v>
      </c>
      <c r="AD12" s="3">
        <f>其他调用!AZ13*SUM($U$14:$U$17)</f>
        <v>103.00000000000007</v>
      </c>
      <c r="AE12" s="3">
        <f>其他调用!BA13*SUM($U$14:$U$17)</f>
        <v>103.0000000000001</v>
      </c>
      <c r="AF12" s="3">
        <f>SUMPRODUCT(AA$5:AE12,其他调用!$C$6:$G13)</f>
        <v>952196.57220190775</v>
      </c>
      <c r="AH12" s="3">
        <v>8</v>
      </c>
      <c r="AI12" s="3">
        <f>其他调用!Y12</f>
        <v>3757709.8589692246</v>
      </c>
      <c r="AJ12" s="3">
        <f>其他调用!Z12</f>
        <v>4245864.5199035667</v>
      </c>
      <c r="AK12" s="3">
        <f>其他调用!AA12</f>
        <v>5084604.1200218685</v>
      </c>
      <c r="AL12" s="3">
        <f>其他调用!AB12</f>
        <v>7098491.7710414976</v>
      </c>
      <c r="AM12" s="3">
        <f>其他调用!AC12</f>
        <v>13412011.109070711</v>
      </c>
      <c r="AN12" s="3">
        <f>SUMPRODUCT(AI$5:AM12,其他调用!$C$6:$G13)</f>
        <v>38817668449.145409</v>
      </c>
      <c r="AP12" s="3">
        <f>其他调用!AN12</f>
        <v>0</v>
      </c>
      <c r="AQ12" s="3">
        <f>其他调用!AO12</f>
        <v>0</v>
      </c>
      <c r="AR12" s="3">
        <f>其他调用!AP12</f>
        <v>0</v>
      </c>
      <c r="AS12" s="3">
        <f>其他调用!AQ12</f>
        <v>0</v>
      </c>
      <c r="AT12" s="3">
        <f>其他调用!AR12</f>
        <v>0</v>
      </c>
      <c r="AU12" s="3">
        <f>SUMPRODUCT(AP$5:AT12,其他调用!$C$6:$G13)</f>
        <v>0</v>
      </c>
      <c r="BC12" s="3">
        <v>15</v>
      </c>
      <c r="BE12" s="3">
        <f>INDEX($P$3:$P$367,BD14,1)</f>
        <v>0</v>
      </c>
      <c r="BF12" s="3">
        <f>BF11</f>
        <v>3.288138030194105</v>
      </c>
    </row>
    <row r="13" spans="2:61" x14ac:dyDescent="0.15">
      <c r="B13" s="11">
        <v>9</v>
      </c>
      <c r="C13" s="12" t="s">
        <v>217</v>
      </c>
      <c r="D13" s="3">
        <f>基础信息!E17</f>
        <v>11.1</v>
      </c>
      <c r="E13" s="3">
        <f>(求节点($Z$5:$Z$204,$AF$5:$AF$204,D13)-求节点($Z$5:$Z$204,$AF$5:$AF$204,D12))*$E$2/SUM(其他调用!$C$5:$G$5)</f>
        <v>53501.849100765816</v>
      </c>
      <c r="F13" s="3">
        <f>(求节点($AH$5:$AH$204,$AN$5:$AN$204,D13)-求节点($AH$5:$AH$204,$AN$5:$AN$204,D12))*$E$2/SUM(其他调用!$C$5:$G$5)</f>
        <v>4587543370.5948458</v>
      </c>
      <c r="G13" s="3">
        <f>(求节点($AH$5:$AH$204,$AU$5:$AU$204,D13)-求节点($AH$5:$AH$204,$AU$5:$AU$204,D12))*$E$2/SUM(其他调用!$C$5:$G$5)</f>
        <v>0</v>
      </c>
      <c r="H13" s="3">
        <f>MAX(IF($D13&lt;1,5,求节点(其他调用!$B$5:$B$124,其他调用!$N$5:$N$124,$D13))-(5-$H$2),1)</f>
        <v>3</v>
      </c>
      <c r="I13" s="3">
        <f>求节点($BD$5:$BD$11,$BF$5:$BF$11,$D13)/求节点(其他调用!$B$5:$B$124,其他调用!$N$5:$N$124,$D13)*求节点($BA$20:$BA$27,$BI$20:$BI$27,$D13)</f>
        <v>227.23244163464966</v>
      </c>
      <c r="J13" s="3">
        <f t="shared" si="0"/>
        <v>3</v>
      </c>
      <c r="Z13" s="3">
        <v>9</v>
      </c>
      <c r="AA13" s="3">
        <f>其他调用!AW14*SUM($U$14:$U$17)</f>
        <v>46.000000000000007</v>
      </c>
      <c r="AB13" s="3">
        <f>其他调用!AX14*SUM($U$14:$U$17)</f>
        <v>66.999999999999957</v>
      </c>
      <c r="AC13" s="3">
        <f>其他调用!AY14*SUM($U$14:$U$17)</f>
        <v>91.000000000000014</v>
      </c>
      <c r="AD13" s="3">
        <f>其他调用!AZ14*SUM($U$14:$U$17)</f>
        <v>102.99999999999994</v>
      </c>
      <c r="AE13" s="3">
        <f>其他调用!BA14*SUM($U$14:$U$17)</f>
        <v>102.99999999999996</v>
      </c>
      <c r="AF13" s="3">
        <f>SUMPRODUCT(AA$5:AE13,其他调用!$C$6:$G14)</f>
        <v>1029265.4237355392</v>
      </c>
      <c r="AH13" s="3">
        <v>9</v>
      </c>
      <c r="AI13" s="3">
        <f>其他调用!Y13</f>
        <v>4051676.6468403861</v>
      </c>
      <c r="AJ13" s="3">
        <f>其他调用!Z13</f>
        <v>4559610.578050036</v>
      </c>
      <c r="AK13" s="3">
        <f>其他调用!AA13</f>
        <v>5498780.4419736788</v>
      </c>
      <c r="AL13" s="3">
        <f>其他调用!AB13</f>
        <v>7674091.4091355577</v>
      </c>
      <c r="AM13" s="3">
        <f>其他调用!AC13</f>
        <v>14275553.144965507</v>
      </c>
      <c r="AN13" s="3">
        <f>SUMPRODUCT(AI$5:AM13,其他调用!$C$6:$G14)</f>
        <v>44886230760.80928</v>
      </c>
      <c r="AP13" s="3">
        <f>其他调用!AN13</f>
        <v>0</v>
      </c>
      <c r="AQ13" s="3">
        <f>其他调用!AO13</f>
        <v>0</v>
      </c>
      <c r="AR13" s="3">
        <f>其他调用!AP13</f>
        <v>0</v>
      </c>
      <c r="AS13" s="3">
        <f>其他调用!AQ13</f>
        <v>0</v>
      </c>
      <c r="AT13" s="3">
        <f>其他调用!AR13</f>
        <v>0</v>
      </c>
      <c r="AU13" s="3">
        <f>SUMPRODUCT(AP$5:AT13,其他调用!$C$6:$G14)</f>
        <v>0</v>
      </c>
    </row>
    <row r="14" spans="2:61" x14ac:dyDescent="0.15">
      <c r="B14" s="11">
        <v>10</v>
      </c>
      <c r="C14" s="12" t="s">
        <v>212</v>
      </c>
      <c r="D14" s="3">
        <f>基础信息!E18</f>
        <v>13.8</v>
      </c>
      <c r="E14" s="3">
        <f>(求节点($Z$5:$Z$204,$AF$5:$AF$204,D14)-求节点($Z$5:$Z$204,$AF$5:$AF$204,D13))*$E$2/SUM(其他调用!$C$5:$G$5)</f>
        <v>55856.941440786301</v>
      </c>
      <c r="F14" s="3">
        <f>(求节点($AH$5:$AH$204,$AN$5:$AN$204,D14)-求节点($AH$5:$AH$204,$AN$5:$AN$204,D13))*$E$2/SUM(其他调用!$C$5:$G$5)</f>
        <v>5441267077.1371489</v>
      </c>
      <c r="G14" s="3">
        <f>(求节点($AH$5:$AH$204,$AU$5:$AU$204,D14)-求节点($AH$5:$AH$204,$AU$5:$AU$204,D13))*$E$2/SUM(其他调用!$C$5:$G$5)</f>
        <v>0</v>
      </c>
      <c r="H14" s="3">
        <f>MAX(IF($D14&lt;1,5,求节点(其他调用!$B$5:$B$124,其他调用!$N$5:$N$124,$D14))-(5-$H$2),1)</f>
        <v>3</v>
      </c>
      <c r="I14" s="3">
        <f>求节点($BD$5:$BD$11,$BF$5:$BF$11,$D14)/求节点(其他调用!$B$5:$B$124,其他调用!$N$5:$N$124,$D14)*求节点($BA$20:$BA$27,$BI$20:$BI$27,$D14)</f>
        <v>259.9447511531456</v>
      </c>
      <c r="J14" s="3">
        <f t="shared" si="0"/>
        <v>4</v>
      </c>
      <c r="N14" s="3" t="s">
        <v>121</v>
      </c>
      <c r="O14" s="3" t="s">
        <v>122</v>
      </c>
      <c r="P14" s="3" t="s">
        <v>126</v>
      </c>
      <c r="Q14" s="3" t="s">
        <v>123</v>
      </c>
      <c r="R14" s="3" t="s">
        <v>124</v>
      </c>
      <c r="S14" s="3" t="s">
        <v>120</v>
      </c>
      <c r="T14" s="3" t="s">
        <v>178</v>
      </c>
      <c r="U14" s="26">
        <f>'[1]功能-行军令'!AJ7</f>
        <v>0.6</v>
      </c>
      <c r="V14" s="26">
        <f>'[1]功能-行军令'!AK7</f>
        <v>1</v>
      </c>
      <c r="W14" s="26">
        <f>'[1]功能-行军令'!AL7</f>
        <v>24</v>
      </c>
      <c r="Z14" s="3">
        <v>10</v>
      </c>
      <c r="AA14" s="3">
        <f>其他调用!AW15*SUM($U$14:$U$17)</f>
        <v>45.999999999999993</v>
      </c>
      <c r="AB14" s="3">
        <f>其他调用!AX15*SUM($U$14:$U$17)</f>
        <v>67</v>
      </c>
      <c r="AC14" s="3">
        <f>其他调用!AY15*SUM($U$14:$U$17)</f>
        <v>90.999999999999986</v>
      </c>
      <c r="AD14" s="3">
        <f>其他调用!AZ15*SUM($U$14:$U$17)</f>
        <v>103.00000000000006</v>
      </c>
      <c r="AE14" s="3">
        <f>其他调用!BA15*SUM($U$14:$U$17)</f>
        <v>103.00000000000004</v>
      </c>
      <c r="AF14" s="3">
        <f>SUMPRODUCT(AA$5:AE14,其他调用!$C$6:$G15)</f>
        <v>1104334.7432073432</v>
      </c>
      <c r="AH14" s="3">
        <v>10</v>
      </c>
      <c r="AI14" s="3">
        <f>其他调用!Y14</f>
        <v>4346297.5282019787</v>
      </c>
      <c r="AJ14" s="3">
        <f>其他调用!Z14</f>
        <v>4898282.9746681489</v>
      </c>
      <c r="AK14" s="3">
        <f>其他调用!AA14</f>
        <v>5843244.3266106918</v>
      </c>
      <c r="AL14" s="3">
        <f>其他调用!AB14</f>
        <v>8097655.6779189482</v>
      </c>
      <c r="AM14" s="3">
        <f>其他调用!AC14</f>
        <v>14540861.800278664</v>
      </c>
      <c r="AN14" s="3">
        <f>SUMPRODUCT(AI$5:AM14,其他调用!$C$6:$G15)</f>
        <v>51206441654.721985</v>
      </c>
      <c r="AP14" s="3">
        <f>其他调用!AN14</f>
        <v>0</v>
      </c>
      <c r="AQ14" s="3">
        <f>其他调用!AO14</f>
        <v>0</v>
      </c>
      <c r="AR14" s="3">
        <f>其他调用!AP14</f>
        <v>0</v>
      </c>
      <c r="AS14" s="3">
        <f>其他调用!AQ14</f>
        <v>0</v>
      </c>
      <c r="AT14" s="3">
        <f>其他调用!AR14</f>
        <v>0</v>
      </c>
      <c r="AU14" s="3">
        <f>SUMPRODUCT(AP$5:AT14,其他调用!$C$6:$G15)</f>
        <v>0</v>
      </c>
    </row>
    <row r="15" spans="2:61" x14ac:dyDescent="0.15">
      <c r="B15" s="11">
        <v>11</v>
      </c>
      <c r="C15" s="36" t="s">
        <v>219</v>
      </c>
      <c r="D15" s="3">
        <f>基础信息!E19</f>
        <v>16.8</v>
      </c>
      <c r="E15" s="3">
        <f>(求节点($Z$5:$Z$204,$AF$5:$AF$204,D15)-求节点($Z$5:$Z$204,$AF$5:$AF$204,D14))*$E$2/SUM(其他调用!$C$5:$G$5)</f>
        <v>57918.841482342876</v>
      </c>
      <c r="F15" s="3">
        <f>(求节点($AH$5:$AH$204,$AN$5:$AN$204,D15)-求节点($AH$5:$AH$204,$AN$5:$AN$204,D14))*$E$2/SUM(其他调用!$C$5:$G$5)</f>
        <v>6322305699.3158522</v>
      </c>
      <c r="G15" s="3">
        <f>(求节点($AH$5:$AH$204,$AU$5:$AU$204,D15)-求节点($AH$5:$AH$204,$AU$5:$AU$204,D14))*$E$2/SUM(其他调用!$C$5:$G$5)</f>
        <v>4118915.9647635939</v>
      </c>
      <c r="H15" s="3">
        <f>MAX(IF($D15&lt;1,5,求节点(其他调用!$B$5:$B$124,其他调用!$N$5:$N$124,$D15))-(5-$H$2),1)</f>
        <v>2.6399999999999997</v>
      </c>
      <c r="I15" s="3">
        <f>求节点($BD$5:$BD$11,$BF$5:$BF$11,$D15)/求节点(其他调用!$B$5:$B$124,其他调用!$N$5:$N$124,$D15)*求节点($BA$20:$BA$27,$BI$20:$BI$27,$D15)</f>
        <v>301.76082096969225</v>
      </c>
      <c r="J15" s="3">
        <f t="shared" si="0"/>
        <v>4</v>
      </c>
      <c r="N15" s="3" t="s">
        <v>167</v>
      </c>
      <c r="O15" s="3" t="s">
        <v>125</v>
      </c>
      <c r="P15" s="3" t="s">
        <v>126</v>
      </c>
      <c r="Q15" s="3" t="s">
        <v>123</v>
      </c>
      <c r="R15" s="3" t="s">
        <v>124</v>
      </c>
      <c r="S15" s="3" t="s">
        <v>120</v>
      </c>
      <c r="T15" s="3" t="s">
        <v>178</v>
      </c>
      <c r="U15" s="26">
        <f>'[1]功能-行军令'!AJ8</f>
        <v>0.4</v>
      </c>
      <c r="V15" s="26">
        <f>'[1]功能-行军令'!AK8</f>
        <v>2</v>
      </c>
      <c r="W15" s="26">
        <f>'[1]功能-行军令'!AL8</f>
        <v>8</v>
      </c>
      <c r="Z15" s="3">
        <v>11</v>
      </c>
      <c r="AA15" s="3">
        <f>其他调用!AW16*SUM($U$14:$U$17)</f>
        <v>46.000000000000021</v>
      </c>
      <c r="AB15" s="3">
        <f>其他调用!AX16*SUM($U$14:$U$17)</f>
        <v>67</v>
      </c>
      <c r="AC15" s="3">
        <f>其他调用!AY16*SUM($U$14:$U$17)</f>
        <v>91.000000000000028</v>
      </c>
      <c r="AD15" s="3">
        <f>其他调用!AZ16*SUM($U$14:$U$17)</f>
        <v>103</v>
      </c>
      <c r="AE15" s="3">
        <f>其他调用!BA16*SUM($U$14:$U$17)</f>
        <v>102.99999999999997</v>
      </c>
      <c r="AF15" s="3">
        <f>SUMPRODUCT(AA$5:AE15,其他调用!$C$6:$G16)</f>
        <v>1177383.5376372181</v>
      </c>
      <c r="AH15" s="3">
        <v>11</v>
      </c>
      <c r="AI15" s="3">
        <f>其他调用!Y15</f>
        <v>4601390.9802592546</v>
      </c>
      <c r="AJ15" s="3">
        <f>其他调用!Z15</f>
        <v>5172926.6127361543</v>
      </c>
      <c r="AK15" s="3">
        <f>其他调用!AA15</f>
        <v>6238118.9148200154</v>
      </c>
      <c r="AL15" s="3">
        <f>其他调用!AB15</f>
        <v>8710380.1532913595</v>
      </c>
      <c r="AM15" s="3">
        <f>其他调用!AC15</f>
        <v>14750722.964415565</v>
      </c>
      <c r="AN15" s="3">
        <f>SUMPRODUCT(AI$5:AM15,其他调用!$C$6:$G16)</f>
        <v>57694956772.422485</v>
      </c>
      <c r="AP15" s="3">
        <f>其他调用!AN15</f>
        <v>0</v>
      </c>
      <c r="AQ15" s="3">
        <f>其他调用!AO15</f>
        <v>0</v>
      </c>
      <c r="AR15" s="3">
        <f>其他调用!AP15</f>
        <v>0</v>
      </c>
      <c r="AS15" s="3">
        <f>其他调用!AQ15</f>
        <v>0</v>
      </c>
      <c r="AT15" s="3">
        <f>其他调用!AR15</f>
        <v>0</v>
      </c>
      <c r="AU15" s="3">
        <f>SUMPRODUCT(AP$5:AT15,其他调用!$C$6:$G16)</f>
        <v>0</v>
      </c>
    </row>
    <row r="16" spans="2:61" x14ac:dyDescent="0.15">
      <c r="B16" s="11">
        <v>12</v>
      </c>
      <c r="C16" s="12" t="s">
        <v>213</v>
      </c>
      <c r="D16" s="3">
        <f>基础信息!E20</f>
        <v>20.100000000000001</v>
      </c>
      <c r="E16" s="3">
        <f>(求节点($Z$5:$Z$204,$AF$5:$AF$204,D16)-求节点($Z$5:$Z$204,$AF$5:$AF$204,D15))*$E$2/SUM(其他调用!$C$5:$G$5)</f>
        <v>59675.871425830177</v>
      </c>
      <c r="F16" s="35">
        <f>(求节点($AH$5:$AH$204,$AN$5:$AN$204,D16)-求节点($AH$5:$AH$204,$AN$5:$AN$204,D15))*$E$2/SUM(其他调用!$C$5:$G$5)/4</f>
        <v>1820768438.5787234</v>
      </c>
      <c r="G16" s="3">
        <f>(求节点($AH$5:$AH$204,$AU$5:$AU$204,D16)-求节点($AH$5:$AH$204,$AU$5:$AU$204,D15))*$E$2/SUM(其他调用!$C$5:$G$5)</f>
        <v>9153384.1050634142</v>
      </c>
      <c r="H16" s="3">
        <f>MAX(IF($D16&lt;1,5,求节点(其他调用!$B$5:$B$124,其他调用!$N$5:$N$124,$D16))-(5-$H$2),1)</f>
        <v>1.9950000000000001</v>
      </c>
      <c r="I16" s="3">
        <f>求节点($BD$5:$BD$11,$BF$5:$BF$11,$D16)/求节点(其他调用!$B$5:$B$124,其他调用!$N$5:$N$124,$D16)*求节点($BA$20:$BA$27,$BI$20:$BI$27,$D16)</f>
        <v>359.33520781324887</v>
      </c>
      <c r="J16" s="3">
        <f t="shared" si="0"/>
        <v>4</v>
      </c>
      <c r="Z16" s="3">
        <v>12</v>
      </c>
      <c r="AA16" s="3">
        <f>其他调用!AW17*SUM($U$14:$U$17)</f>
        <v>45.999999999999957</v>
      </c>
      <c r="AB16" s="3">
        <f>其他调用!AX17*SUM($U$14:$U$17)</f>
        <v>66.999999999999972</v>
      </c>
      <c r="AC16" s="3">
        <f>其他调用!AY17*SUM($U$14:$U$17)</f>
        <v>90.999999999999972</v>
      </c>
      <c r="AD16" s="3">
        <f>其他调用!AZ17*SUM($U$14:$U$17)</f>
        <v>102.9999999999999</v>
      </c>
      <c r="AE16" s="3">
        <f>其他调用!BA17*SUM($U$14:$U$17)</f>
        <v>102.99999999999991</v>
      </c>
      <c r="AF16" s="3">
        <f>SUMPRODUCT(AA$5:AE16,其他调用!$C$6:$G17)</f>
        <v>1248390.814045063</v>
      </c>
      <c r="AH16" s="3">
        <v>12</v>
      </c>
      <c r="AI16" s="3">
        <f>其他调用!Y16</f>
        <v>4851172.4570169412</v>
      </c>
      <c r="AJ16" s="3">
        <f>其他调用!Z16</f>
        <v>5444007.6036144122</v>
      </c>
      <c r="AK16" s="3">
        <f>其他调用!AA16</f>
        <v>6554251.0299695209</v>
      </c>
      <c r="AL16" s="3">
        <f>其他调用!AB16</f>
        <v>9459970.437242955</v>
      </c>
      <c r="AM16" s="3">
        <f>其他调用!AC16</f>
        <v>14844489.388314113</v>
      </c>
      <c r="AN16" s="3">
        <f>SUMPRODUCT(AI$5:AM16,其他调用!$C$6:$G17)</f>
        <v>64320122074.460358</v>
      </c>
      <c r="AP16" s="3">
        <f>其他调用!AN16</f>
        <v>0</v>
      </c>
      <c r="AQ16" s="3">
        <f>其他调用!AO16</f>
        <v>0</v>
      </c>
      <c r="AR16" s="3">
        <f>其他调用!AP16</f>
        <v>0</v>
      </c>
      <c r="AS16" s="3">
        <f>其他调用!AQ16</f>
        <v>0</v>
      </c>
      <c r="AT16" s="3">
        <f>其他调用!AR16</f>
        <v>0</v>
      </c>
      <c r="AU16" s="3">
        <f>SUMPRODUCT(AP$5:AT16,其他调用!$C$6:$G17)</f>
        <v>0</v>
      </c>
    </row>
    <row r="17" spans="2:61" x14ac:dyDescent="0.15">
      <c r="B17" s="11">
        <v>13</v>
      </c>
      <c r="C17" s="12" t="s">
        <v>223</v>
      </c>
      <c r="D17" s="3">
        <f>基础信息!E21</f>
        <v>23.700000000000003</v>
      </c>
      <c r="E17" s="3">
        <f>(求节点($Z$5:$Z$204,$AF$5:$AF$204,D17)-求节点($Z$5:$Z$204,$AF$5:$AF$204,D16))*$E$2/SUM(其他调用!$C$5:$G$5)</f>
        <v>60170.786899233673</v>
      </c>
      <c r="F17" s="3">
        <f>(求节点($AH$5:$AH$204,$AN$5:$AN$204,D17)-求节点($AH$5:$AH$204,$AN$5:$AN$204,D16))*$E$2/SUM(其他调用!$C$5:$G$5)</f>
        <v>8238691889.7780266</v>
      </c>
      <c r="G17" s="3">
        <f>(求节点($AH$5:$AH$204,$AU$5:$AU$204,D17)-求节点($AH$5:$AH$204,$AU$5:$AU$204,D16))*$E$2/SUM(其他调用!$C$5:$G$5)</f>
        <v>23537320.249601789</v>
      </c>
      <c r="H17" s="3">
        <f>MAX(IF($D17&lt;1,5,求节点(其他调用!$B$5:$B$124,其他调用!$N$5:$N$124,$D17))-(5-$H$2),1)</f>
        <v>1.8150000000000004</v>
      </c>
      <c r="I17" s="3">
        <f>求节点($BD$5:$BD$11,$BF$5:$BF$11,$D17)/求节点(其他调用!$B$5:$B$124,其他调用!$N$5:$N$124,$D17)*求节点($BA$20:$BA$27,$BI$20:$BI$27,$D17)</f>
        <v>391.206711724142</v>
      </c>
      <c r="J17" s="3">
        <f t="shared" si="0"/>
        <v>5</v>
      </c>
      <c r="Z17" s="3">
        <v>13</v>
      </c>
      <c r="AA17" s="3">
        <f>其他调用!AW18*SUM($U$14:$U$17)</f>
        <v>46.000000000000021</v>
      </c>
      <c r="AB17" s="3">
        <f>其他调用!AX18*SUM($U$14:$U$17)</f>
        <v>67.000000000000028</v>
      </c>
      <c r="AC17" s="3">
        <f>其他调用!AY18*SUM($U$14:$U$17)</f>
        <v>91.000000000000014</v>
      </c>
      <c r="AD17" s="3">
        <f>其他调用!AZ18*SUM($U$14:$U$17)</f>
        <v>103.0000000000001</v>
      </c>
      <c r="AE17" s="3">
        <f>其他调用!BA18*SUM($U$14:$U$17)</f>
        <v>103.00000000000003</v>
      </c>
      <c r="AF17" s="3">
        <f>SUMPRODUCT(AA$5:AE17,其他调用!$C$6:$G18)</f>
        <v>1317335.5794507773</v>
      </c>
      <c r="AH17" s="3">
        <v>13</v>
      </c>
      <c r="AI17" s="3">
        <f>其他调用!Y17</f>
        <v>5105309.1090094447</v>
      </c>
      <c r="AJ17" s="3">
        <f>其他调用!Z17</f>
        <v>5712320.1231742501</v>
      </c>
      <c r="AK17" s="3">
        <f>其他调用!AA17</f>
        <v>6851585.74376183</v>
      </c>
      <c r="AL17" s="3">
        <f>其他调用!AB17</f>
        <v>9899009.6204317361</v>
      </c>
      <c r="AM17" s="3">
        <f>其他调用!AC17</f>
        <v>14909334.258428544</v>
      </c>
      <c r="AN17" s="3">
        <f>SUMPRODUCT(AI$5:AM17,其他调用!$C$6:$G18)</f>
        <v>71058656964.836121</v>
      </c>
      <c r="AP17" s="3">
        <f>其他调用!AN17</f>
        <v>0</v>
      </c>
      <c r="AQ17" s="3">
        <f>其他调用!AO17</f>
        <v>0</v>
      </c>
      <c r="AR17" s="3">
        <f>其他调用!AP17</f>
        <v>0</v>
      </c>
      <c r="AS17" s="3">
        <f>其他调用!AQ17</f>
        <v>0</v>
      </c>
      <c r="AT17" s="3">
        <f>其他调用!AR17</f>
        <v>0</v>
      </c>
      <c r="AU17" s="3">
        <f>SUMPRODUCT(AP$5:AT17,其他调用!$C$6:$G18)</f>
        <v>0</v>
      </c>
    </row>
    <row r="18" spans="2:61" x14ac:dyDescent="0.15">
      <c r="B18" s="11">
        <v>14</v>
      </c>
      <c r="C18" s="36" t="s">
        <v>220</v>
      </c>
      <c r="D18" s="3">
        <f>基础信息!E22</f>
        <v>27.6</v>
      </c>
      <c r="E18" s="3">
        <f>(求节点($Z$5:$Z$204,$AF$5:$AF$204,D18)-求节点($Z$5:$Z$204,$AF$5:$AF$204,D17))*$E$2/SUM(其他调用!$C$5:$G$5)</f>
        <v>59375.034434538473</v>
      </c>
      <c r="F18" s="3">
        <f>(求节点($AH$5:$AH$204,$AN$5:$AN$204,D18)-求节点($AH$5:$AH$204,$AN$5:$AN$204,D17))*$E$2/SUM(其他调用!$C$5:$G$5)</f>
        <v>8683199148.79879</v>
      </c>
      <c r="G18" s="3">
        <f>(求节点($AH$5:$AH$204,$AU$5:$AU$204,D18)-求节点($AH$5:$AH$204,$AU$5:$AU$204,D17))*$E$2/SUM(其他调用!$C$5:$G$5)</f>
        <v>84436632.256886467</v>
      </c>
      <c r="H18" s="3">
        <f>MAX(IF($D18&lt;1,5,求节点(其他调用!$B$5:$B$124,其他调用!$N$5:$N$124,$D18))-(5-$H$2),1)</f>
        <v>1.6200000000000014</v>
      </c>
      <c r="I18" s="3">
        <f>求节点($BD$5:$BD$11,$BF$5:$BF$11,$D18)/求节点(其他调用!$B$5:$B$124,其他调用!$N$5:$N$124,$D18)*求节点($BA$20:$BA$27,$BI$20:$BI$27,$D18)</f>
        <v>434.31860195646709</v>
      </c>
      <c r="J18" s="3">
        <f t="shared" si="0"/>
        <v>5</v>
      </c>
      <c r="Z18" s="3">
        <v>14</v>
      </c>
      <c r="AA18" s="3">
        <f>其他调用!AW19*SUM($U$14:$U$17)</f>
        <v>45.999999999999972</v>
      </c>
      <c r="AB18" s="3">
        <f>其他调用!AX19*SUM($U$14:$U$17)</f>
        <v>67.000000000000028</v>
      </c>
      <c r="AC18" s="3">
        <f>其他调用!AY19*SUM($U$14:$U$17)</f>
        <v>91</v>
      </c>
      <c r="AD18" s="3">
        <f>其他调用!AZ19*SUM($U$14:$U$17)</f>
        <v>103.00000000000003</v>
      </c>
      <c r="AE18" s="3">
        <f>其他调用!BA19*SUM($U$14:$U$17)</f>
        <v>103.00000000000006</v>
      </c>
      <c r="AF18" s="3">
        <f>SUMPRODUCT(AA$5:AE18,其他调用!$C$6:$G19)</f>
        <v>1384008.6927380851</v>
      </c>
      <c r="AH18" s="3">
        <v>14</v>
      </c>
      <c r="AI18" s="3">
        <f>其他调用!Y18</f>
        <v>5324646.5624590963</v>
      </c>
      <c r="AJ18" s="3">
        <f>其他调用!Z18</f>
        <v>5974288.4088780433</v>
      </c>
      <c r="AK18" s="3">
        <f>其他调用!AA18</f>
        <v>7146084.9195549488</v>
      </c>
      <c r="AL18" s="3">
        <f>其他调用!AB18</f>
        <v>10327098.89835541</v>
      </c>
      <c r="AM18" s="3">
        <f>其他调用!AC18</f>
        <v>14945620.435780793</v>
      </c>
      <c r="AN18" s="3">
        <f>SUMPRODUCT(AI$5:AM18,其他调用!$C$6:$G19)</f>
        <v>77854123541.81192</v>
      </c>
      <c r="AP18" s="3">
        <f>其他调用!AN18</f>
        <v>0</v>
      </c>
      <c r="AQ18" s="3">
        <f>其他调用!AO18</f>
        <v>0</v>
      </c>
      <c r="AR18" s="3">
        <f>其他调用!AP18</f>
        <v>0</v>
      </c>
      <c r="AS18" s="3">
        <f>其他调用!AQ18</f>
        <v>0</v>
      </c>
      <c r="AT18" s="3">
        <f>其他调用!AR18</f>
        <v>0</v>
      </c>
      <c r="AU18" s="3">
        <f>SUMPRODUCT(AP$5:AT18,其他调用!$C$6:$G19)</f>
        <v>0</v>
      </c>
      <c r="BA18" s="85" t="s">
        <v>207</v>
      </c>
      <c r="BB18" s="85"/>
      <c r="BC18" s="85"/>
      <c r="BD18" s="85"/>
      <c r="BE18" s="85"/>
      <c r="BF18" s="85"/>
      <c r="BG18" s="85"/>
      <c r="BH18" s="85"/>
    </row>
    <row r="19" spans="2:61" x14ac:dyDescent="0.15">
      <c r="B19" s="11">
        <v>15</v>
      </c>
      <c r="C19" s="12" t="s">
        <v>213</v>
      </c>
      <c r="D19" s="3">
        <f>基础信息!E23</f>
        <v>31.8</v>
      </c>
      <c r="E19" s="3">
        <f>(求节点($Z$5:$Z$204,$AF$5:$AF$204,D19)-求节点($Z$5:$Z$204,$AF$5:$AF$204,D18))*$E$2/SUM(其他调用!$C$5:$G$5)</f>
        <v>57668.448018330993</v>
      </c>
      <c r="F19" s="3">
        <f>(求节点($AH$5:$AH$204,$AN$5:$AN$204,D19)-求节点($AH$5:$AH$204,$AN$5:$AN$204,D18))*$E$2/SUM(其他调用!$C$5:$G$5)</f>
        <v>8739048694.1249084</v>
      </c>
      <c r="G19" s="3">
        <f>(求节点($AH$5:$AH$204,$AU$5:$AU$204,D19)-求节点($AH$5:$AH$204,$AU$5:$AU$204,D18))*$E$2/SUM(其他调用!$C$5:$G$5)</f>
        <v>299194896.82600164</v>
      </c>
      <c r="H19" s="3">
        <f>MAX(IF($D19&lt;1,5,求节点(其他调用!$B$5:$B$124,其他调用!$N$5:$N$124,$D19))-(5-$H$2),1)</f>
        <v>1.4100000000000019</v>
      </c>
      <c r="I19" s="3">
        <f>求节点($BD$5:$BD$11,$BF$5:$BF$11,$D19)/求节点(其他调用!$B$5:$B$124,其他调用!$N$5:$N$124,$D19)*求节点($BA$20:$BA$27,$BI$20:$BI$27,$D19)</f>
        <v>470.89264251708067</v>
      </c>
      <c r="J19" s="3">
        <f t="shared" si="0"/>
        <v>5</v>
      </c>
      <c r="U19" s="3">
        <f>SUM(U12:U18)</f>
        <v>1</v>
      </c>
      <c r="Z19" s="3">
        <v>15</v>
      </c>
      <c r="AA19" s="3">
        <f>其他调用!AW20*SUM($U$14:$U$17)</f>
        <v>46</v>
      </c>
      <c r="AB19" s="3">
        <f>其他调用!AX20*SUM($U$14:$U$17)</f>
        <v>66.999999999999957</v>
      </c>
      <c r="AC19" s="3">
        <f>其他调用!AY20*SUM($U$14:$U$17)</f>
        <v>90.999999999999972</v>
      </c>
      <c r="AD19" s="3">
        <f>其他调用!AZ20*SUM($U$14:$U$17)</f>
        <v>102.9999999999999</v>
      </c>
      <c r="AE19" s="3">
        <f>其他调用!BA20*SUM($U$14:$U$17)</f>
        <v>103</v>
      </c>
      <c r="AF19" s="3">
        <f>SUMPRODUCT(AA$5:AE19,其他调用!$C$6:$G20)</f>
        <v>1449396.3332174534</v>
      </c>
      <c r="AH19" s="3">
        <v>15</v>
      </c>
      <c r="AI19" s="3">
        <f>其他调用!Y19</f>
        <v>5533464.5487205312</v>
      </c>
      <c r="AJ19" s="3">
        <f>其他调用!Z19</f>
        <v>6221858.2997586653</v>
      </c>
      <c r="AK19" s="3">
        <f>其他调用!AA19</f>
        <v>7604666.5461952835</v>
      </c>
      <c r="AL19" s="3">
        <f>其他调用!AB19</f>
        <v>10757356.975406632</v>
      </c>
      <c r="AM19" s="3">
        <f>其他调用!AC19</f>
        <v>15324095.828963459</v>
      </c>
      <c r="AN19" s="3">
        <f>SUMPRODUCT(AI$5:AM19,其他调用!$C$6:$G20)</f>
        <v>84785794063.852264</v>
      </c>
      <c r="AP19" s="3">
        <f>其他调用!AN19</f>
        <v>0</v>
      </c>
      <c r="AQ19" s="3">
        <f>其他调用!AO19</f>
        <v>0</v>
      </c>
      <c r="AR19" s="3">
        <f>其他调用!AP19</f>
        <v>0</v>
      </c>
      <c r="AS19" s="3">
        <f>其他调用!AQ19</f>
        <v>0</v>
      </c>
      <c r="AT19" s="3">
        <f>其他调用!AR19</f>
        <v>760849.16757446539</v>
      </c>
      <c r="AU19" s="3">
        <f>SUMPRODUCT(AP$5:AT19,其他调用!$C$6:$G20)</f>
        <v>1099617.259436996</v>
      </c>
      <c r="AZ19" s="3" t="s">
        <v>208</v>
      </c>
      <c r="BA19" s="3" t="s">
        <v>209</v>
      </c>
      <c r="BB19" s="3">
        <v>1</v>
      </c>
      <c r="BC19" s="3">
        <v>2</v>
      </c>
      <c r="BD19" s="3">
        <v>3</v>
      </c>
      <c r="BE19" s="3">
        <v>4</v>
      </c>
      <c r="BF19" s="3">
        <v>5</v>
      </c>
      <c r="BG19" s="3">
        <v>6</v>
      </c>
      <c r="BH19" s="3">
        <v>7</v>
      </c>
      <c r="BI19" s="3" t="s">
        <v>210</v>
      </c>
    </row>
    <row r="20" spans="2:61" x14ac:dyDescent="0.15">
      <c r="B20" s="11">
        <v>16</v>
      </c>
      <c r="C20" s="37" t="s">
        <v>165</v>
      </c>
      <c r="D20" s="3">
        <f>基础信息!E24</f>
        <v>36.299999999999997</v>
      </c>
      <c r="E20" s="3">
        <f>(求节点($Z$5:$Z$204,$AF$5:$AF$204,D20)-求节点($Z$5:$Z$204,$AF$5:$AF$204,D19))*$E$2/SUM(其他调用!$C$5:$G$5)</f>
        <v>57949.447100726844</v>
      </c>
      <c r="F20" s="3">
        <f>(求节点($AH$5:$AH$204,$AN$5:$AN$204,D20)-求节点($AH$5:$AH$204,$AN$5:$AN$204,D19))*$E$2/SUM(其他调用!$C$5:$G$5)</f>
        <v>8927587459.6600246</v>
      </c>
      <c r="G20" s="3">
        <f>(求节点($AH$5:$AH$204,$AU$5:$AU$204,D20)-求节点($AH$5:$AH$204,$AU$5:$AU$204,D19))*$E$2/SUM(其他调用!$C$5:$G$5)</f>
        <v>738111397.25624597</v>
      </c>
      <c r="H20" s="3">
        <f>MAX(IF($D20&lt;1,5,求节点(其他调用!$B$5:$B$124,其他调用!$N$5:$N$124,$D20))-(5-$H$2),1)</f>
        <v>1.1850000000000032</v>
      </c>
      <c r="I20" s="3">
        <f>求节点($BD$5:$BD$11,$BF$5:$BF$11,$D20)/求节点(其他调用!$B$5:$B$124,其他调用!$N$5:$N$124,$D20)*求节点($BA$20:$BA$27,$BI$20:$BI$27,$D20)</f>
        <v>496.4959274116365</v>
      </c>
      <c r="J20" s="3">
        <f t="shared" si="0"/>
        <v>5</v>
      </c>
      <c r="K20" s="3">
        <v>5</v>
      </c>
      <c r="N20" s="85" t="s">
        <v>127</v>
      </c>
      <c r="O20" s="85"/>
      <c r="Z20" s="3">
        <v>16</v>
      </c>
      <c r="AA20" s="3">
        <f>其他调用!AW21*SUM($U$14:$U$17)</f>
        <v>46</v>
      </c>
      <c r="AB20" s="3">
        <f>其他调用!AX21*SUM($U$14:$U$17)</f>
        <v>67.000000000000043</v>
      </c>
      <c r="AC20" s="3">
        <f>其他调用!AY21*SUM($U$14:$U$17)</f>
        <v>90.999999999999915</v>
      </c>
      <c r="AD20" s="3">
        <f>其他调用!AZ21*SUM($U$14:$U$17)</f>
        <v>103</v>
      </c>
      <c r="AE20" s="3">
        <f>其他调用!BA21*SUM($U$14:$U$17)</f>
        <v>102.99999999999996</v>
      </c>
      <c r="AF20" s="3">
        <f>SUMPRODUCT(AA$5:AE20,其他调用!$C$6:$G21)</f>
        <v>1513494.0944894978</v>
      </c>
      <c r="AH20" s="3">
        <v>16</v>
      </c>
      <c r="AI20" s="3">
        <f>其他调用!Y20</f>
        <v>5764401.6559455991</v>
      </c>
      <c r="AJ20" s="3">
        <f>其他调用!Z20</f>
        <v>6447519.1322088316</v>
      </c>
      <c r="AK20" s="3">
        <f>其他调用!AA20</f>
        <v>8068924.1177033633</v>
      </c>
      <c r="AL20" s="3">
        <f>其他调用!AB20</f>
        <v>10965739.45582208</v>
      </c>
      <c r="AM20" s="3">
        <f>其他调用!AC20</f>
        <v>17027205.885863185</v>
      </c>
      <c r="AN20" s="3">
        <f>SUMPRODUCT(AI$5:AM20,其他调用!$C$6:$G21)</f>
        <v>91848764113.39183</v>
      </c>
      <c r="AP20" s="3">
        <f>其他调用!AN20</f>
        <v>0</v>
      </c>
      <c r="AQ20" s="3">
        <f>其他调用!AO20</f>
        <v>0</v>
      </c>
      <c r="AR20" s="3">
        <f>其他调用!AP20</f>
        <v>0</v>
      </c>
      <c r="AS20" s="3">
        <f>其他调用!AQ20</f>
        <v>107247.80423522901</v>
      </c>
      <c r="AT20" s="3">
        <f>其他调用!AR20</f>
        <v>4153742.1791548012</v>
      </c>
      <c r="AU20" s="3">
        <f>SUMPRODUCT(AP$5:AT20,其他调用!$C$6:$G21)</f>
        <v>7710156.4542703731</v>
      </c>
      <c r="AZ20" s="3">
        <f>IF([1]服务器生态!AN30="","",[1]服务器生态!AN30)</f>
        <v>4</v>
      </c>
      <c r="BA20" s="3">
        <f>IF([1]服务器生态!AO30="","",[1]服务器生态!AO30)</f>
        <v>26</v>
      </c>
      <c r="BB20" s="3">
        <f>IF([1]服务器生态!AP30="","",[1]服务器生态!AP30)</f>
        <v>5.4</v>
      </c>
      <c r="BC20" s="3">
        <f>IF([1]服务器生态!AQ30="","",[1]服务器生态!AQ30)</f>
        <v>237</v>
      </c>
      <c r="BD20" s="3">
        <f>IF([1]服务器生态!AR30="","",[1]服务器生态!AR30)</f>
        <v>5.1608390624999982</v>
      </c>
      <c r="BE20" s="3">
        <f>IF([1]服务器生态!AS30="","",[1]服务器生态!AS30)</f>
        <v>3.8896187343749986</v>
      </c>
      <c r="BF20" s="3">
        <f>IF([1]服务器生态!AT30="","",[1]服务器生态!AT30)</f>
        <v>0.70362734554828443</v>
      </c>
      <c r="BG20" s="3">
        <f>IF([1]服务器生态!AU30="","",[1]服务器生态!AU30)</f>
        <v>6.6844597827087018</v>
      </c>
      <c r="BH20" s="3">
        <f>IF([1]服务器生态!AV30="","",[1]服务器生态!AV30)</f>
        <v>5.037940475401137</v>
      </c>
      <c r="BI20" s="3">
        <f>SUM(BB20:BH20)</f>
        <v>263.87648540053311</v>
      </c>
    </row>
    <row r="21" spans="2:61" x14ac:dyDescent="0.15">
      <c r="B21" s="11">
        <v>17</v>
      </c>
      <c r="C21" s="12" t="s">
        <v>214</v>
      </c>
      <c r="D21" s="3">
        <f>基础信息!E25</f>
        <v>41.099999999999994</v>
      </c>
      <c r="E21" s="3">
        <f>(求节点($Z$5:$Z$204,$AF$5:$AF$204,D21)-求节点($Z$5:$Z$204,$AF$5:$AF$204,D20))*$E$2/SUM(其他调用!$C$5:$G$5)</f>
        <v>57991.399291203037</v>
      </c>
      <c r="F21" s="3">
        <f>(求节点($AH$5:$AH$204,$AN$5:$AN$204,D21)-求节点($AH$5:$AH$204,$AN$5:$AN$204,D20))*$E$2/SUM(其他调用!$C$5:$G$5)</f>
        <v>9092797908.1851273</v>
      </c>
      <c r="G21" s="3">
        <f>(求节点($AH$5:$AH$204,$AU$5:$AU$204,D21)-求节点($AH$5:$AH$204,$AU$5:$AU$204,D20))*$E$2/SUM(其他调用!$C$5:$G$5)</f>
        <v>1363747710.5056746</v>
      </c>
      <c r="H21" s="3">
        <f>MAX(IF($D21&lt;1,5,求节点(其他调用!$B$5:$B$124,其他调用!$N$5:$N$124,$D21))-(5-$H$2),1)</f>
        <v>1</v>
      </c>
      <c r="I21" s="3">
        <f>求节点($BD$5:$BD$11,$BF$5:$BF$11,$D21)/求节点(其他调用!$B$5:$B$124,其他调用!$N$5:$N$124,$D21)*求节点($BA$20:$BA$27,$BI$20:$BI$27,$D21)</f>
        <v>565.72456945750673</v>
      </c>
      <c r="J21" s="3">
        <f t="shared" si="0"/>
        <v>6</v>
      </c>
      <c r="O21" s="3" t="s">
        <v>128</v>
      </c>
      <c r="P21" s="3" t="s">
        <v>129</v>
      </c>
      <c r="Q21" s="3" t="s">
        <v>130</v>
      </c>
      <c r="Z21" s="3">
        <v>17</v>
      </c>
      <c r="AA21" s="3">
        <f>其他调用!AW22*SUM($U$14:$U$17)</f>
        <v>46.000000000000036</v>
      </c>
      <c r="AB21" s="3">
        <f>其他调用!AX22*SUM($U$14:$U$17)</f>
        <v>66.999999999999986</v>
      </c>
      <c r="AC21" s="3">
        <f>其他调用!AY22*SUM($U$14:$U$17)</f>
        <v>91.000000000000071</v>
      </c>
      <c r="AD21" s="3">
        <f>其他调用!AZ22*SUM($U$14:$U$17)</f>
        <v>102.99999999999999</v>
      </c>
      <c r="AE21" s="3">
        <f>其他调用!BA22*SUM($U$14:$U$17)</f>
        <v>102.99999999999991</v>
      </c>
      <c r="AF21" s="3">
        <f>SUMPRODUCT(AA$5:AE21,其他调用!$C$6:$G22)</f>
        <v>1576297.5701548334</v>
      </c>
      <c r="AH21" s="3">
        <v>17</v>
      </c>
      <c r="AI21" s="3">
        <f>其他调用!Y21</f>
        <v>5966512.0816763192</v>
      </c>
      <c r="AJ21" s="3">
        <f>其他调用!Z21</f>
        <v>6668427.422319673</v>
      </c>
      <c r="AK21" s="3">
        <f>其他调用!AA21</f>
        <v>8337882.0440259129</v>
      </c>
      <c r="AL21" s="3">
        <f>其他调用!AB21</f>
        <v>11079334.030413121</v>
      </c>
      <c r="AM21" s="3">
        <f>其他调用!AC21</f>
        <v>17476054.887205184</v>
      </c>
      <c r="AN21" s="3">
        <f>SUMPRODUCT(AI$5:AM21,其他调用!$C$6:$G22)</f>
        <v>98999537168.489044</v>
      </c>
      <c r="AP21" s="3">
        <f>其他调用!AN21</f>
        <v>0</v>
      </c>
      <c r="AQ21" s="3">
        <f>其他调用!AO21</f>
        <v>0</v>
      </c>
      <c r="AR21" s="3">
        <f>其他调用!AP21</f>
        <v>0</v>
      </c>
      <c r="AS21" s="3">
        <f>其他调用!AQ21</f>
        <v>242662.77967321387</v>
      </c>
      <c r="AT21" s="3">
        <f>其他调用!AR21</f>
        <v>4265962.5758753503</v>
      </c>
      <c r="AU21" s="3">
        <f>SUMPRODUCT(AP$5:AT21,其他调用!$C$6:$G22)</f>
        <v>15234610.739614043</v>
      </c>
      <c r="AZ21" s="3">
        <f>IF([1]服务器生态!AN31="","",[1]服务器生态!AN31)</f>
        <v>5</v>
      </c>
      <c r="BA21" s="3">
        <f>IF([1]服务器生态!AO31="","",[1]服务器生态!AO31)</f>
        <v>12</v>
      </c>
      <c r="BB21" s="3">
        <f>IF([1]服务器生态!AP31="","",[1]服务器生态!AP31)</f>
        <v>9.5</v>
      </c>
      <c r="BC21" s="3">
        <f>IF([1]服务器生态!AQ31="","",[1]服务器生态!AQ31)</f>
        <v>246.5</v>
      </c>
      <c r="BD21" s="3">
        <f>IF([1]服务器生态!AR31="","",[1]服务器生态!AR31)</f>
        <v>4.8620234179687483</v>
      </c>
      <c r="BE21" s="3">
        <f>IF([1]服务器生态!AS31="","",[1]服务器生态!AS31)</f>
        <v>3.5122802343749981</v>
      </c>
      <c r="BF21" s="3">
        <f>IF([1]服务器生态!AT31="","",[1]服务器生态!AT31)</f>
        <v>0.21353649195177637</v>
      </c>
      <c r="BG21" s="3">
        <f>IF([1]服务器生态!AU31="","",[1]服务器生态!AU31)</f>
        <v>3.416583871228422</v>
      </c>
      <c r="BH21" s="3">
        <f>IF([1]服务器生态!AV31="","",[1]服务器生态!AV31)</f>
        <v>2.4681082274616748</v>
      </c>
      <c r="BI21" s="3">
        <f t="shared" ref="BI21:BI27" si="1">SUM(BB21:BH21)</f>
        <v>270.47253224298566</v>
      </c>
    </row>
    <row r="22" spans="2:61" x14ac:dyDescent="0.15">
      <c r="B22" s="11">
        <v>18</v>
      </c>
      <c r="C22" s="36" t="s">
        <v>222</v>
      </c>
      <c r="D22" s="3">
        <f>基础信息!E26</f>
        <v>46.199999999999996</v>
      </c>
      <c r="E22" s="3">
        <f>(求节点($Z$5:$Z$204,$AF$5:$AF$204,D22)-求节点($Z$5:$Z$204,$AF$5:$AF$204,D21))*$E$2/SUM(其他调用!$C$5:$G$5)</f>
        <v>57241.783115770435</v>
      </c>
      <c r="F22" s="3">
        <f>(求节点($AH$5:$AH$204,$AN$5:$AN$204,D22)-求节点($AH$5:$AH$204,$AN$5:$AN$204,D21))*$E$2/SUM(其他调用!$C$5:$G$5)</f>
        <v>9272080807.2348366</v>
      </c>
      <c r="G22" s="3">
        <f>(求节点($AH$5:$AH$204,$AU$5:$AU$204,D22)-求节点($AH$5:$AH$204,$AU$5:$AU$204,D21))*$E$2/SUM(其他调用!$C$5:$G$5)</f>
        <v>1961128033.2137001</v>
      </c>
      <c r="H22" s="3">
        <f>MAX(IF($D22&lt;1,5,求节点(其他调用!$B$5:$B$124,其他调用!$N$5:$N$124,$D22))-(5-$H$2),1)</f>
        <v>1</v>
      </c>
      <c r="I22" s="3">
        <f>求节点($BD$5:$BD$11,$BF$5:$BF$11,$D22)/求节点(其他调用!$B$5:$B$124,其他调用!$N$5:$N$124,$D22)*求节点($BA$20:$BA$27,$BI$20:$BI$27,$D22)</f>
        <v>667.54930434291316</v>
      </c>
      <c r="J22" s="3">
        <f t="shared" si="0"/>
        <v>6</v>
      </c>
      <c r="N22" s="3" t="s">
        <v>131</v>
      </c>
      <c r="O22" s="18">
        <f>'[1]功能-行军令'!AD15</f>
        <v>0.3</v>
      </c>
      <c r="P22" s="18">
        <f>'[1]功能-行军令'!AE15</f>
        <v>0.5</v>
      </c>
      <c r="Q22" s="26">
        <f>'[1]功能-行军令'!AF15</f>
        <v>1.6666666666666667</v>
      </c>
      <c r="Z22" s="3">
        <v>18</v>
      </c>
      <c r="AA22" s="3">
        <f>其他调用!AW23*SUM($U$14:$U$17)</f>
        <v>45.999999999999979</v>
      </c>
      <c r="AB22" s="3">
        <f>其他调用!AX23*SUM($U$14:$U$17)</f>
        <v>67.000000000000043</v>
      </c>
      <c r="AC22" s="3">
        <f>其他调用!AY23*SUM($U$14:$U$17)</f>
        <v>91.000000000000057</v>
      </c>
      <c r="AD22" s="3">
        <f>其他调用!AZ23*SUM($U$14:$U$17)</f>
        <v>103.0000000000001</v>
      </c>
      <c r="AE22" s="3">
        <f>其他调用!BA23*SUM($U$14:$U$17)</f>
        <v>103.00000000000009</v>
      </c>
      <c r="AF22" s="3">
        <f>SUMPRODUCT(AA$5:AE22,其他调用!$C$6:$G23)</f>
        <v>1637802.3538140748</v>
      </c>
      <c r="AH22" s="3">
        <v>18</v>
      </c>
      <c r="AI22" s="3">
        <f>其他调用!Y22</f>
        <v>6153487.0373648852</v>
      </c>
      <c r="AJ22" s="3">
        <f>其他调用!Z22</f>
        <v>7014599.0797777176</v>
      </c>
      <c r="AK22" s="3">
        <f>其他调用!AA22</f>
        <v>8585137.2610038966</v>
      </c>
      <c r="AL22" s="3">
        <f>其他调用!AB22</f>
        <v>11177709.717277199</v>
      </c>
      <c r="AM22" s="3">
        <f>其他调用!AC22</f>
        <v>18009242.704306126</v>
      </c>
      <c r="AN22" s="3">
        <f>SUMPRODUCT(AI$5:AM22,其他调用!$C$6:$G23)</f>
        <v>106268698534.55573</v>
      </c>
      <c r="AP22" s="3">
        <f>其他调用!AN22</f>
        <v>0</v>
      </c>
      <c r="AQ22" s="3">
        <f>其他调用!AO22</f>
        <v>0</v>
      </c>
      <c r="AR22" s="3">
        <f>其他调用!AP22</f>
        <v>0</v>
      </c>
      <c r="AS22" s="3">
        <f>其他调用!AQ22</f>
        <v>372282.24833438918</v>
      </c>
      <c r="AT22" s="3">
        <f>其他调用!AR22</f>
        <v>4399416.6836587191</v>
      </c>
      <c r="AU22" s="3">
        <f>SUMPRODUCT(AP$5:AT22,其他调用!$C$6:$G23)</f>
        <v>23634577.164844222</v>
      </c>
      <c r="AZ22" s="3">
        <f>IF([1]服务器生态!AN32="","",[1]服务器生态!AN32)</f>
        <v>6</v>
      </c>
      <c r="BA22" s="3">
        <f>IF([1]服务器生态!AO32="","",[1]服务器生态!AO32)</f>
        <v>5</v>
      </c>
      <c r="BB22" s="3">
        <f>IF([1]服务器生态!AP32="","",[1]服务器生态!AP32)</f>
        <v>16</v>
      </c>
      <c r="BC22" s="3">
        <f>IF([1]服务器生态!AQ32="","",[1]服务器生态!AQ32)</f>
        <v>262.5</v>
      </c>
      <c r="BD22" s="3">
        <f>IF([1]服务器生态!AR32="","",[1]服务器生态!AR32)</f>
        <v>4.3903502929687477</v>
      </c>
      <c r="BE22" s="3">
        <f>IF([1]服务器生态!AS32="","",[1]服务器生态!AS32)</f>
        <v>2.985185517187499</v>
      </c>
      <c r="BF22" s="3">
        <f>IF([1]服务器生态!AT32="","",[1]服务器生态!AT32)</f>
        <v>6.5683834469786942E-2</v>
      </c>
      <c r="BG22" s="3">
        <f>IF([1]服务器生态!AU32="","",[1]服务器生态!AU32)</f>
        <v>1.6749377789795672</v>
      </c>
      <c r="BH22" s="3">
        <f>IF([1]服务器生态!AV32="","",[1]服务器生态!AV32)</f>
        <v>1.1388612904094739</v>
      </c>
      <c r="BI22" s="3">
        <f t="shared" si="1"/>
        <v>288.75501871401502</v>
      </c>
    </row>
    <row r="23" spans="2:61" x14ac:dyDescent="0.15">
      <c r="B23" s="11">
        <v>19</v>
      </c>
      <c r="C23" s="12" t="s">
        <v>213</v>
      </c>
      <c r="D23" s="3">
        <f>基础信息!E27</f>
        <v>51.599999999999994</v>
      </c>
      <c r="E23" s="3">
        <f>(求节点($Z$5:$Z$204,$AF$5:$AF$204,D23)-求节点($Z$5:$Z$204,$AF$5:$AF$204,D22))*$E$2/SUM(其他调用!$C$5:$G$5)</f>
        <v>55693.89588989639</v>
      </c>
      <c r="F23" s="3">
        <f>(求节点($AH$5:$AH$204,$AN$5:$AN$204,D23)-求节点($AH$5:$AH$204,$AN$5:$AN$204,D22))*$E$2/SUM(其他调用!$C$5:$G$5)</f>
        <v>9618904276.6613884</v>
      </c>
      <c r="G23" s="3">
        <f>(求节点($AH$5:$AH$204,$AU$5:$AU$204,D23)-求节点($AH$5:$AH$204,$AU$5:$AU$204,D22))*$E$2/SUM(其他调用!$C$5:$G$5)</f>
        <v>2281959683.7495079</v>
      </c>
      <c r="H23" s="3">
        <f>MAX(IF($D23&lt;1,5,求节点(其他调用!$B$5:$B$124,其他调用!$N$5:$N$124,$D23))-(5-$H$2),1)</f>
        <v>1</v>
      </c>
      <c r="I23" s="3">
        <f>求节点($BD$5:$BD$11,$BF$5:$BF$11,$D23)/求节点(其他调用!$B$5:$B$124,其他调用!$N$5:$N$124,$D23)*求节点($BA$20:$BA$27,$BI$20:$BI$27,$D23)</f>
        <v>791.08764462821568</v>
      </c>
      <c r="J23" s="3">
        <f t="shared" si="0"/>
        <v>6</v>
      </c>
      <c r="N23" s="3" t="s">
        <v>168</v>
      </c>
      <c r="O23" s="18">
        <f>'[1]功能-行军令'!AD16</f>
        <v>0.2</v>
      </c>
      <c r="P23" s="18">
        <f>'[1]功能-行军令'!AE16</f>
        <v>0.2</v>
      </c>
      <c r="Q23" s="26">
        <f>'[1]功能-行军令'!AF16</f>
        <v>1</v>
      </c>
      <c r="Z23" s="3">
        <v>19</v>
      </c>
      <c r="AA23" s="3">
        <f>其他调用!AW24*SUM($U$14:$U$17)</f>
        <v>46.000000000000007</v>
      </c>
      <c r="AB23" s="3">
        <f>其他调用!AX24*SUM($U$14:$U$17)</f>
        <v>66.999999999999957</v>
      </c>
      <c r="AC23" s="3">
        <f>其他调用!AY24*SUM($U$14:$U$17)</f>
        <v>90.999999999999901</v>
      </c>
      <c r="AD23" s="3">
        <f>其他调用!AZ24*SUM($U$14:$U$17)</f>
        <v>103</v>
      </c>
      <c r="AE23" s="3">
        <f>其他调用!BA24*SUM($U$14:$U$17)</f>
        <v>103.00000000000003</v>
      </c>
      <c r="AF23" s="3">
        <f>SUMPRODUCT(AA$5:AE23,其他调用!$C$6:$G24)</f>
        <v>1698004.0390678372</v>
      </c>
      <c r="AH23" s="3">
        <v>19</v>
      </c>
      <c r="AI23" s="3">
        <f>其他调用!Y23</f>
        <v>6321779.8846998066</v>
      </c>
      <c r="AJ23" s="3">
        <f>其他调用!Z23</f>
        <v>7389737.5988722593</v>
      </c>
      <c r="AK23" s="3">
        <f>其他调用!AA23</f>
        <v>8919724.6074591726</v>
      </c>
      <c r="AL23" s="3">
        <f>其他调用!AB23</f>
        <v>11255910.003126159</v>
      </c>
      <c r="AM23" s="3">
        <f>其他调用!AC23</f>
        <v>18406570.362246752</v>
      </c>
      <c r="AN23" s="3">
        <f>SUMPRODUCT(AI$5:AM23,其他调用!$C$6:$G24)</f>
        <v>113648367796.22932</v>
      </c>
      <c r="AP23" s="3">
        <f>其他调用!AN23</f>
        <v>0</v>
      </c>
      <c r="AQ23" s="3">
        <f>其他调用!AO23</f>
        <v>0</v>
      </c>
      <c r="AR23" s="3">
        <f>其他调用!AP23</f>
        <v>0</v>
      </c>
      <c r="AS23" s="3">
        <f>其他调用!AQ23</f>
        <v>482968.68624493899</v>
      </c>
      <c r="AT23" s="3">
        <f>其他调用!AR23</f>
        <v>4499674.5522361435</v>
      </c>
      <c r="AU23" s="3">
        <f>SUMPRODUCT(AP$5:AT23,其他调用!$C$6:$G24)</f>
        <v>32718630.998151202</v>
      </c>
      <c r="AZ23" s="3">
        <f>IF([1]服务器生态!AN33="","",[1]服务器生态!AN33)</f>
        <v>7</v>
      </c>
      <c r="BA23" s="3">
        <f>IF([1]服务器生态!AO33="","",[1]服务器生态!AO33)</f>
        <v>1</v>
      </c>
      <c r="BB23" s="3">
        <f>IF([1]服务器生态!AP33="","",[1]服务器生态!AP33)</f>
        <v>25.5</v>
      </c>
      <c r="BC23" s="3">
        <f>IF([1]服务器生态!AQ33="","",[1]服务器生态!AQ33)</f>
        <v>288</v>
      </c>
      <c r="BD23" s="3">
        <f>IF([1]服务器生态!AR33="","",[1]服务器生态!AR33)</f>
        <v>3.7314818964843735</v>
      </c>
      <c r="BE23" s="3">
        <f>IF([1]服务器生态!AS33="","",[1]服务器生态!AS33)</f>
        <v>2.3881484137499993</v>
      </c>
      <c r="BF23" s="3">
        <f>IF([1]服务器生态!AT33="","",[1]服务器生态!AT33)</f>
        <v>2.6273533787914777E-2</v>
      </c>
      <c r="BG23" s="3">
        <f>IF([1]服务器生态!AU33="","",[1]服务器生态!AU33)</f>
        <v>0.41873444474489174</v>
      </c>
      <c r="BH23" s="3">
        <f>IF([1]服务器生态!AV33="","",[1]服务器生态!AV33)</f>
        <v>0.26799004463673076</v>
      </c>
      <c r="BI23" s="3">
        <f t="shared" si="1"/>
        <v>320.33262833340387</v>
      </c>
    </row>
    <row r="24" spans="2:61" x14ac:dyDescent="0.15">
      <c r="B24" s="11">
        <v>20</v>
      </c>
      <c r="C24" s="37" t="s">
        <v>162</v>
      </c>
      <c r="D24" s="3">
        <f>基础信息!E28</f>
        <v>57.3</v>
      </c>
      <c r="E24" s="3">
        <f>(求节点($Z$5:$Z$204,$AF$5:$AF$204,D24)-求节点($Z$5:$Z$204,$AF$5:$AF$204,D23))*$E$2/SUM(其他调用!$C$5:$G$5)</f>
        <v>53288.551671841553</v>
      </c>
      <c r="F24" s="3">
        <f>(求节点($AH$5:$AH$204,$AN$5:$AN$204,D24)-求节点($AH$5:$AH$204,$AN$5:$AN$204,D23))*$E$2/SUM(其他调用!$C$5:$G$5)</f>
        <v>10054206126.562061</v>
      </c>
      <c r="G24" s="3">
        <f>(求节点($AH$5:$AH$204,$AU$5:$AU$204,D24)-求节点($AH$5:$AH$204,$AU$5:$AU$204,D23))*$E$2/SUM(其他调用!$C$5:$G$5)</f>
        <v>2433109024.0005364</v>
      </c>
      <c r="H24" s="3">
        <f>MAX(IF($D24&lt;1,5,求节点(其他调用!$B$5:$B$124,其他调用!$N$5:$N$124,$D24))-(5-$H$2),1)</f>
        <v>1</v>
      </c>
      <c r="I24" s="3">
        <f>求节点($BD$5:$BD$11,$BF$5:$BF$11,$D24)/求节点(其他调用!$B$5:$B$124,其他调用!$N$5:$N$124,$D24)*求节点($BA$20:$BA$27,$BI$20:$BI$27,$D24)</f>
        <v>945.69187411637108</v>
      </c>
      <c r="J24" s="3">
        <f t="shared" si="0"/>
        <v>6</v>
      </c>
      <c r="K24" s="3">
        <v>8</v>
      </c>
      <c r="N24" s="3" t="s">
        <v>132</v>
      </c>
      <c r="O24" s="18">
        <f>'[1]功能-行军令'!AD17</f>
        <v>0.2</v>
      </c>
      <c r="P24" s="18">
        <f>'[1]功能-行军令'!AE17</f>
        <v>0.5</v>
      </c>
      <c r="Q24" s="26">
        <f>'[1]功能-行军令'!AF17</f>
        <v>2.5</v>
      </c>
      <c r="Z24" s="3">
        <v>20</v>
      </c>
      <c r="AA24" s="3">
        <f>其他调用!AW25*SUM($U$14:$U$17)</f>
        <v>45.999999999999993</v>
      </c>
      <c r="AB24" s="3">
        <f>其他调用!AX25*SUM($U$14:$U$17)</f>
        <v>67.000000000000043</v>
      </c>
      <c r="AC24" s="3">
        <f>其他调用!AY25*SUM($U$14:$U$17)</f>
        <v>91</v>
      </c>
      <c r="AD24" s="3">
        <f>其他调用!AZ25*SUM($U$14:$U$17)</f>
        <v>102.99999999999993</v>
      </c>
      <c r="AE24" s="3">
        <f>其他调用!BA25*SUM($U$14:$U$17)</f>
        <v>102.99999999999994</v>
      </c>
      <c r="AF24" s="3">
        <f>SUMPRODUCT(AA$5:AE24,其他调用!$C$6:$G25)</f>
        <v>1756898.2195167353</v>
      </c>
      <c r="AH24" s="3">
        <v>20</v>
      </c>
      <c r="AI24" s="3">
        <f>其他调用!Y24</f>
        <v>6496776.2090941519</v>
      </c>
      <c r="AJ24" s="3">
        <f>其他调用!Z24</f>
        <v>7650215.7882938832</v>
      </c>
      <c r="AK24" s="3">
        <f>其他调用!AA24</f>
        <v>9150809.0204986632</v>
      </c>
      <c r="AL24" s="3">
        <f>其他调用!AB24</f>
        <v>11357698.808538914</v>
      </c>
      <c r="AM24" s="3">
        <f>其他调用!AC24</f>
        <v>18782443.355514944</v>
      </c>
      <c r="AN24" s="3">
        <f>SUMPRODUCT(AI$5:AM24,其他调用!$C$6:$G25)</f>
        <v>121081493396.114</v>
      </c>
      <c r="AP24" s="3">
        <f>其他调用!AN24</f>
        <v>0</v>
      </c>
      <c r="AQ24" s="3">
        <f>其他调用!AO24</f>
        <v>0</v>
      </c>
      <c r="AR24" s="3">
        <f>其他调用!AP24</f>
        <v>0</v>
      </c>
      <c r="AS24" s="3">
        <f>其他调用!AQ24</f>
        <v>648900.78215196053</v>
      </c>
      <c r="AT24" s="3">
        <f>其他调用!AR24</f>
        <v>4595973.3616454974</v>
      </c>
      <c r="AU24" s="3">
        <f>SUMPRODUCT(AP$5:AT24,其他调用!$C$6:$G25)</f>
        <v>42771160.317907371</v>
      </c>
      <c r="AZ24" s="3" t="str">
        <f>IF([1]服务器生态!AN34="","",[1]服务器生态!AN34)</f>
        <v/>
      </c>
      <c r="BA24" s="3" t="str">
        <f>IF([1]服务器生态!AO34="","",[1]服务器生态!AO34)</f>
        <v/>
      </c>
      <c r="BB24" s="3" t="str">
        <f>IF([1]服务器生态!AP34="","",[1]服务器生态!AP34)</f>
        <v/>
      </c>
      <c r="BC24" s="3" t="str">
        <f>IF([1]服务器生态!AQ34="","",[1]服务器生态!AQ34)</f>
        <v/>
      </c>
      <c r="BD24" s="3" t="str">
        <f>IF([1]服务器生态!AR34="","",[1]服务器生态!AR34)</f>
        <v/>
      </c>
      <c r="BE24" s="3" t="str">
        <f>IF([1]服务器生态!AS34="","",[1]服务器生态!AS34)</f>
        <v/>
      </c>
      <c r="BF24" s="3" t="str">
        <f>IF([1]服务器生态!AT34="","",[1]服务器生态!AT34)</f>
        <v/>
      </c>
      <c r="BG24" s="3" t="str">
        <f>IF([1]服务器生态!AU34="","",[1]服务器生态!AU34)</f>
        <v/>
      </c>
      <c r="BH24" s="3" t="str">
        <f>IF([1]服务器生态!AV34="","",[1]服务器生态!AV34)</f>
        <v/>
      </c>
      <c r="BI24" s="3">
        <f t="shared" si="1"/>
        <v>0</v>
      </c>
    </row>
    <row r="25" spans="2:61" x14ac:dyDescent="0.15">
      <c r="B25" s="11">
        <v>21</v>
      </c>
      <c r="C25" s="12" t="s">
        <v>221</v>
      </c>
      <c r="D25" s="3">
        <f>基础信息!E29</f>
        <v>63.3</v>
      </c>
      <c r="E25" s="3">
        <f>(求节点($Z$5:$Z$204,$AF$5:$AF$204,D25)-求节点($Z$5:$Z$204,$AF$5:$AF$204,D24))*$E$2/SUM(其他调用!$C$5:$G$5)</f>
        <v>51666.278941263867</v>
      </c>
      <c r="F25" s="3">
        <f>(求节点($AH$5:$AH$204,$AN$5:$AN$204,D25)-求节点($AH$5:$AH$204,$AN$5:$AN$204,D24))*$E$2/SUM(其他调用!$C$5:$G$5)</f>
        <v>10175684534.575653</v>
      </c>
      <c r="G25" s="3">
        <f>(求节点($AH$5:$AH$204,$AU$5:$AU$204,D25)-求节点($AH$5:$AH$204,$AU$5:$AU$204,D24))*$E$2/SUM(其他调用!$C$5:$G$5)</f>
        <v>2437138318.5357671</v>
      </c>
      <c r="H25" s="3">
        <f>MAX(IF($D25&lt;1,5,求节点(其他调用!$B$5:$B$124,其他调用!$N$5:$N$124,$D25))-(5-$H$2),1)</f>
        <v>1</v>
      </c>
      <c r="I25" s="3">
        <f>求节点($BD$5:$BD$11,$BF$5:$BF$11,$D25)/求节点(其他调用!$B$5:$B$124,其他调用!$N$5:$N$124,$D25)*求节点($BA$20:$BA$27,$BI$20:$BI$27,$D25)</f>
        <v>1151.1847417313168</v>
      </c>
      <c r="J25" s="3">
        <f t="shared" si="0"/>
        <v>7</v>
      </c>
      <c r="Z25" s="3">
        <v>21</v>
      </c>
      <c r="AA25" s="3">
        <f>其他调用!AW26*SUM($U$14:$U$17)</f>
        <v>46.000000000000021</v>
      </c>
      <c r="AB25" s="3">
        <f>其他调用!AX26*SUM($U$14:$U$17)</f>
        <v>66.999999999999943</v>
      </c>
      <c r="AC25" s="3">
        <f>其他调用!AY26*SUM($U$14:$U$17)</f>
        <v>91.000000000000043</v>
      </c>
      <c r="AD25" s="3">
        <f>其他调用!AZ26*SUM($U$14:$U$17)</f>
        <v>102.99999999999994</v>
      </c>
      <c r="AE25" s="3">
        <f>其他调用!BA26*SUM($U$14:$U$17)</f>
        <v>103.00000000000009</v>
      </c>
      <c r="AF25" s="3">
        <f>SUMPRODUCT(AA$5:AE25,其他调用!$C$6:$G26)</f>
        <v>1814480.488761385</v>
      </c>
      <c r="AH25" s="3">
        <v>21</v>
      </c>
      <c r="AI25" s="3">
        <f>其他调用!Y25</f>
        <v>7009070.6593281627</v>
      </c>
      <c r="AJ25" s="3">
        <f>其他调用!Z25</f>
        <v>7855590.2845819443</v>
      </c>
      <c r="AK25" s="3">
        <f>其他调用!AA25</f>
        <v>9295904.2344097346</v>
      </c>
      <c r="AL25" s="3">
        <f>其他调用!AB25</f>
        <v>11420759.737235427</v>
      </c>
      <c r="AM25" s="3">
        <f>其他调用!AC25</f>
        <v>19122805.260403156</v>
      </c>
      <c r="AN25" s="3">
        <f>SUMPRODUCT(AI$5:AM25,其他调用!$C$6:$G26)</f>
        <v>128729510153.49979</v>
      </c>
      <c r="AP25" s="3">
        <f>其他调用!AN25</f>
        <v>0</v>
      </c>
      <c r="AQ25" s="3">
        <f>其他调用!AO25</f>
        <v>0</v>
      </c>
      <c r="AR25" s="3">
        <f>其他调用!AP25</f>
        <v>36506.238918292773</v>
      </c>
      <c r="AS25" s="3">
        <f>其他调用!AQ25</f>
        <v>1228183.7820945175</v>
      </c>
      <c r="AT25" s="3">
        <f>其他调用!AR25</f>
        <v>4684056.0096338987</v>
      </c>
      <c r="AU25" s="3">
        <f>SUMPRODUCT(AP$5:AT25,其他调用!$C$6:$G26)</f>
        <v>57469559.4664004</v>
      </c>
      <c r="AZ25" s="3" t="str">
        <f>IF([1]服务器生态!AN35="","",[1]服务器生态!AN35)</f>
        <v/>
      </c>
      <c r="BA25" s="3" t="str">
        <f>IF([1]服务器生态!AO35="","",[1]服务器生态!AO35)</f>
        <v/>
      </c>
      <c r="BB25" s="3" t="str">
        <f>IF([1]服务器生态!AP35="","",[1]服务器生态!AP35)</f>
        <v/>
      </c>
      <c r="BC25" s="3" t="str">
        <f>IF([1]服务器生态!AQ35="","",[1]服务器生态!AQ35)</f>
        <v/>
      </c>
      <c r="BD25" s="3" t="str">
        <f>IF([1]服务器生态!AR35="","",[1]服务器生态!AR35)</f>
        <v/>
      </c>
      <c r="BE25" s="3" t="str">
        <f>IF([1]服务器生态!AS35="","",[1]服务器生态!AS35)</f>
        <v/>
      </c>
      <c r="BF25" s="3" t="str">
        <f>IF([1]服务器生态!AT35="","",[1]服务器生态!AT35)</f>
        <v/>
      </c>
      <c r="BG25" s="3" t="str">
        <f>IF([1]服务器生态!AU35="","",[1]服务器生态!AU35)</f>
        <v/>
      </c>
      <c r="BH25" s="3" t="str">
        <f>IF([1]服务器生态!AV35="","",[1]服务器生态!AV35)</f>
        <v/>
      </c>
      <c r="BI25" s="3">
        <f t="shared" si="1"/>
        <v>0</v>
      </c>
    </row>
    <row r="26" spans="2:61" x14ac:dyDescent="0.15">
      <c r="B26" s="11">
        <v>22</v>
      </c>
      <c r="C26" s="12" t="s">
        <v>106</v>
      </c>
      <c r="D26" s="3">
        <f>基础信息!E30</f>
        <v>69.599999999999994</v>
      </c>
      <c r="E26" s="3">
        <f>(求节点($Z$5:$Z$204,$AF$5:$AF$204,D26)-求节点($Z$5:$Z$204,$AF$5:$AF$204,D25))*$E$2/SUM(其他调用!$C$5:$G$5)</f>
        <v>53130.55205872943</v>
      </c>
      <c r="F26" s="3">
        <f>(求节点($AH$5:$AH$204,$AN$5:$AN$204,D26)-求节点($AH$5:$AH$204,$AN$5:$AN$204,D25))*$E$2/SUM(其他调用!$C$5:$G$5)</f>
        <v>10961561963.078596</v>
      </c>
      <c r="G26" s="3">
        <f>(求节点($AH$5:$AH$204,$AU$5:$AU$204,D26)-求节点($AH$5:$AH$204,$AU$5:$AU$204,D25))*$E$2/SUM(其他调用!$C$5:$G$5)</f>
        <v>2595805287.1371369</v>
      </c>
      <c r="H26" s="3">
        <f>MAX(IF($D26&lt;1,5,求节点(其他调用!$B$5:$B$124,其他调用!$N$5:$N$124,$D26))-(5-$H$2),1)</f>
        <v>1</v>
      </c>
      <c r="I26" s="3">
        <f>求节点($BD$5:$BD$11,$BF$5:$BF$11,$D26)/求节点(其他调用!$B$5:$B$124,其他调用!$N$5:$N$124,$D26)*求节点($BA$20:$BA$27,$BI$20:$BI$27,$D26)</f>
        <v>1528.0692449795954</v>
      </c>
      <c r="J26" s="3">
        <f t="shared" si="0"/>
        <v>7</v>
      </c>
      <c r="Z26" s="3">
        <v>22</v>
      </c>
      <c r="AA26" s="3">
        <f>其他调用!AW27*SUM($U$14:$U$17)</f>
        <v>46</v>
      </c>
      <c r="AB26" s="3">
        <f>其他调用!AX27*SUM($U$14:$U$17)</f>
        <v>67.000000000000043</v>
      </c>
      <c r="AC26" s="3">
        <f>其他调用!AY27*SUM($U$14:$U$17)</f>
        <v>90.999999999999943</v>
      </c>
      <c r="AD26" s="3">
        <f>其他调用!AZ27*SUM($U$14:$U$17)</f>
        <v>103.00000000000014</v>
      </c>
      <c r="AE26" s="3">
        <f>其他调用!BA27*SUM($U$14:$U$17)</f>
        <v>103</v>
      </c>
      <c r="AF26" s="3">
        <f>SUMPRODUCT(AA$5:AE26,其他调用!$C$6:$G27)</f>
        <v>1870746.4404024007</v>
      </c>
      <c r="AH26" s="3">
        <v>22</v>
      </c>
      <c r="AI26" s="3">
        <f>其他调用!Y26</f>
        <v>7175625.3726370335</v>
      </c>
      <c r="AJ26" s="3">
        <f>其他调用!Z26</f>
        <v>8001512.054442659</v>
      </c>
      <c r="AK26" s="3">
        <f>其他调用!AA26</f>
        <v>9376834.3331700861</v>
      </c>
      <c r="AL26" s="3">
        <f>其他调用!AB26</f>
        <v>11469361.344479293</v>
      </c>
      <c r="AM26" s="3">
        <f>其他调用!AC26</f>
        <v>19628899.666003108</v>
      </c>
      <c r="AN26" s="3">
        <f>SUMPRODUCT(AI$5:AM26,其他调用!$C$6:$G27)</f>
        <v>136349900873.75391</v>
      </c>
      <c r="AP26" s="3">
        <f>其他调用!AN26</f>
        <v>0</v>
      </c>
      <c r="AQ26" s="3">
        <f>其他调用!AO26</f>
        <v>0</v>
      </c>
      <c r="AR26" s="3">
        <f>其他调用!AP26</f>
        <v>130084.88166402475</v>
      </c>
      <c r="AS26" s="3">
        <f>其他调用!AQ26</f>
        <v>1584207.1939516836</v>
      </c>
      <c r="AT26" s="3">
        <f>其他调用!AR26</f>
        <v>4815641.2688948587</v>
      </c>
      <c r="AU26" s="3">
        <f>SUMPRODUCT(AP$5:AT26,其他调用!$C$6:$G27)</f>
        <v>77542550.311831668</v>
      </c>
      <c r="AZ26" s="3" t="str">
        <f>IF([1]服务器生态!AN36="","",[1]服务器生态!AN36)</f>
        <v/>
      </c>
      <c r="BA26" s="3" t="str">
        <f>IF([1]服务器生态!AO36="","",[1]服务器生态!AO36)</f>
        <v/>
      </c>
      <c r="BB26" s="3" t="str">
        <f>IF([1]服务器生态!AP36="","",[1]服务器生态!AP36)</f>
        <v/>
      </c>
      <c r="BC26" s="3" t="str">
        <f>IF([1]服务器生态!AQ36="","",[1]服务器生态!AQ36)</f>
        <v/>
      </c>
      <c r="BD26" s="3" t="str">
        <f>IF([1]服务器生态!AR36="","",[1]服务器生态!AR36)</f>
        <v/>
      </c>
      <c r="BE26" s="3" t="str">
        <f>IF([1]服务器生态!AS36="","",[1]服务器生态!AS36)</f>
        <v/>
      </c>
      <c r="BF26" s="3" t="str">
        <f>IF([1]服务器生态!AT36="","",[1]服务器生态!AT36)</f>
        <v/>
      </c>
      <c r="BG26" s="3" t="str">
        <f>IF([1]服务器生态!AU36="","",[1]服务器生态!AU36)</f>
        <v/>
      </c>
      <c r="BH26" s="3" t="str">
        <f>IF([1]服务器生态!AV36="","",[1]服务器生态!AV36)</f>
        <v/>
      </c>
      <c r="BI26" s="3">
        <f t="shared" si="1"/>
        <v>0</v>
      </c>
    </row>
    <row r="27" spans="2:61" x14ac:dyDescent="0.15">
      <c r="B27" s="11">
        <v>23</v>
      </c>
      <c r="C27" s="12" t="s">
        <v>213</v>
      </c>
      <c r="D27" s="3">
        <f>基础信息!E31</f>
        <v>76.199999999999989</v>
      </c>
      <c r="E27" s="3">
        <f>(求节点($Z$5:$Z$204,$AF$5:$AF$204,D27)-求节点($Z$5:$Z$204,$AF$5:$AF$204,D26))*$E$2/SUM(其他调用!$C$5:$G$5)</f>
        <v>54548.304767703594</v>
      </c>
      <c r="F27" s="3">
        <f>(求节点($AH$5:$AH$204,$AN$5:$AN$204,D27)-求节点($AH$5:$AH$204,$AN$5:$AN$204,D26))*$E$2/SUM(其他调用!$C$5:$G$5)</f>
        <v>11694219046.32151</v>
      </c>
      <c r="G27" s="3">
        <f>(求节点($AH$5:$AH$204,$AU$5:$AU$204,D27)-求节点($AH$5:$AH$204,$AU$5:$AU$204,D26))*$E$2/SUM(其他调用!$C$5:$G$5)</f>
        <v>2745639528.8214068</v>
      </c>
      <c r="H27" s="3">
        <f>MAX(IF($D27&lt;1,5,求节点(其他调用!$B$5:$B$124,其他调用!$N$5:$N$124,$D27))-(5-$H$2),1)</f>
        <v>1</v>
      </c>
      <c r="I27" s="3">
        <f>求节点($BD$5:$BD$11,$BF$5:$BF$11,$D27)/求节点(其他调用!$B$5:$B$124,其他调用!$N$5:$N$124,$D27)*求节点($BA$20:$BA$27,$BI$20:$BI$27,$D27)</f>
        <v>2136.9058754771127</v>
      </c>
      <c r="J27" s="3">
        <f t="shared" si="0"/>
        <v>7</v>
      </c>
      <c r="K27" s="3">
        <v>12</v>
      </c>
      <c r="N27" s="3" t="s">
        <v>133</v>
      </c>
      <c r="O27" s="18">
        <f>'[1]功能-行军令'!AD20</f>
        <v>0</v>
      </c>
      <c r="P27" s="18">
        <f>'[1]功能-行军令'!AE20</f>
        <v>0</v>
      </c>
      <c r="Q27" s="26" t="e">
        <f>'[1]功能-行军令'!AF20</f>
        <v>#DIV/0!</v>
      </c>
      <c r="Z27" s="3">
        <v>23</v>
      </c>
      <c r="AA27" s="3">
        <f>其他调用!AW28*SUM($U$14:$U$17)</f>
        <v>46.000000000000021</v>
      </c>
      <c r="AB27" s="3">
        <f>其他调用!AX28*SUM($U$14:$U$17)</f>
        <v>66.999999999999929</v>
      </c>
      <c r="AC27" s="3">
        <f>其他调用!AY28*SUM($U$14:$U$17)</f>
        <v>91.000000000000085</v>
      </c>
      <c r="AD27" s="3">
        <f>其他调用!AZ28*SUM($U$14:$U$17)</f>
        <v>103</v>
      </c>
      <c r="AE27" s="3">
        <f>其他调用!BA28*SUM($U$14:$U$17)</f>
        <v>102.99999999999999</v>
      </c>
      <c r="AF27" s="3">
        <f>SUMPRODUCT(AA$5:AE27,其他调用!$C$6:$G28)</f>
        <v>1925691.6680403973</v>
      </c>
      <c r="AH27" s="3">
        <v>23</v>
      </c>
      <c r="AI27" s="3">
        <f>其他调用!Y27</f>
        <v>7347152.0257540047</v>
      </c>
      <c r="AJ27" s="3">
        <f>其他调用!Z27</f>
        <v>8250807.8150736094</v>
      </c>
      <c r="AK27" s="3">
        <f>其他调用!AA27</f>
        <v>9460350.0994331837</v>
      </c>
      <c r="AL27" s="3">
        <f>其他调用!AB27</f>
        <v>11530272.716317236</v>
      </c>
      <c r="AM27" s="3">
        <f>其他调用!AC27</f>
        <v>19878435.336781561</v>
      </c>
      <c r="AN27" s="3">
        <f>SUMPRODUCT(AI$5:AM27,其他调用!$C$6:$G28)</f>
        <v>143976894675.18292</v>
      </c>
      <c r="AP27" s="3">
        <f>其他调用!AN27</f>
        <v>0</v>
      </c>
      <c r="AQ27" s="3">
        <f>其他调用!AO27</f>
        <v>0</v>
      </c>
      <c r="AR27" s="3">
        <f>其他调用!AP27</f>
        <v>240136.02275478869</v>
      </c>
      <c r="AS27" s="3">
        <f>其他调用!AQ27</f>
        <v>1853747.3132618973</v>
      </c>
      <c r="AT27" s="3">
        <f>其他调用!AR27</f>
        <v>4884221.8648752496</v>
      </c>
      <c r="AU27" s="3">
        <f>SUMPRODUCT(AP$5:AT27,其他调用!$C$6:$G28)</f>
        <v>102777070.39394826</v>
      </c>
      <c r="AZ27" s="3" t="str">
        <f>IF([1]服务器生态!AN37="","",[1]服务器生态!AN37)</f>
        <v/>
      </c>
      <c r="BA27" s="3" t="str">
        <f>IF([1]服务器生态!AO37="","",[1]服务器生态!AO37)</f>
        <v/>
      </c>
      <c r="BB27" s="3" t="str">
        <f>IF([1]服务器生态!AP37="","",[1]服务器生态!AP37)</f>
        <v/>
      </c>
      <c r="BC27" s="3" t="str">
        <f>IF([1]服务器生态!AQ37="","",[1]服务器生态!AQ37)</f>
        <v/>
      </c>
      <c r="BD27" s="3" t="str">
        <f>IF([1]服务器生态!AR37="","",[1]服务器生态!AR37)</f>
        <v/>
      </c>
      <c r="BE27" s="3" t="str">
        <f>IF([1]服务器生态!AS37="","",[1]服务器生态!AS37)</f>
        <v/>
      </c>
      <c r="BF27" s="3" t="str">
        <f>IF([1]服务器生态!AT37="","",[1]服务器生态!AT37)</f>
        <v/>
      </c>
      <c r="BG27" s="3" t="str">
        <f>IF([1]服务器生态!AU37="","",[1]服务器生态!AU37)</f>
        <v/>
      </c>
      <c r="BH27" s="3" t="str">
        <f>IF([1]服务器生态!AV37="","",[1]服务器生态!AV37)</f>
        <v/>
      </c>
      <c r="BI27" s="3">
        <f t="shared" si="1"/>
        <v>0</v>
      </c>
    </row>
    <row r="28" spans="2:61" x14ac:dyDescent="0.15">
      <c r="B28" s="11">
        <v>24</v>
      </c>
      <c r="C28" s="12" t="s">
        <v>187</v>
      </c>
      <c r="D28" s="3">
        <f>基础信息!E32</f>
        <v>83.1</v>
      </c>
      <c r="E28" s="3">
        <f>(求节点($Z$5:$Z$204,$AF$5:$AF$204,D28)-求节点($Z$5:$Z$204,$AF$5:$AF$204,D27))*$E$2/SUM(其他调用!$C$5:$G$5)</f>
        <v>55803.246136421156</v>
      </c>
      <c r="F28" s="3">
        <f>(求节点($AH$5:$AH$204,$AN$5:$AN$204,D28)-求节点($AH$5:$AH$204,$AN$5:$AN$204,D27))*$E$2/SUM(其他调用!$C$5:$G$5)</f>
        <v>12403588037.428785</v>
      </c>
      <c r="G28" s="3">
        <f>(求节点($AH$5:$AH$204,$AU$5:$AU$204,D28)-求节点($AH$5:$AH$204,$AU$5:$AU$204,D27))*$E$2/SUM(其他调用!$C$5:$G$5)</f>
        <v>2893573182.3904586</v>
      </c>
      <c r="H28" s="3">
        <f>MAX(IF($D28&lt;1,5,求节点(其他调用!$B$5:$B$124,其他调用!$N$5:$N$124,$D28))-(5-$H$2),1)</f>
        <v>1</v>
      </c>
      <c r="I28" s="3">
        <f>求节点($BD$5:$BD$11,$BF$5:$BF$11,$D28)/求节点(其他调用!$B$5:$B$124,其他调用!$N$5:$N$124,$D28)*求节点($BA$20:$BA$27,$BI$20:$BI$27,$D28)</f>
        <v>2773.1822194233264</v>
      </c>
      <c r="J28" s="3">
        <f t="shared" si="0"/>
        <v>7</v>
      </c>
      <c r="K28" s="3">
        <v>14</v>
      </c>
      <c r="N28" s="3" t="s">
        <v>169</v>
      </c>
      <c r="O28" s="18">
        <f>'[1]功能-行军令'!AD21</f>
        <v>0.1</v>
      </c>
      <c r="P28" s="18">
        <f>'[1]功能-行军令'!AE21</f>
        <v>0.1</v>
      </c>
      <c r="Q28" s="26">
        <f>'[1]功能-行军令'!AF21</f>
        <v>1</v>
      </c>
      <c r="Z28" s="3">
        <v>24</v>
      </c>
      <c r="AA28" s="3">
        <f>其他调用!AW29*SUM($U$14:$U$17)</f>
        <v>45.999999999999943</v>
      </c>
      <c r="AB28" s="3">
        <f>其他调用!AX29*SUM($U$14:$U$17)</f>
        <v>67</v>
      </c>
      <c r="AC28" s="3">
        <f>其他调用!AY29*SUM($U$14:$U$17)</f>
        <v>90.999999999999972</v>
      </c>
      <c r="AD28" s="3">
        <f>其他调用!AZ29*SUM($U$14:$U$17)</f>
        <v>102.99999999999991</v>
      </c>
      <c r="AE28" s="3">
        <f>其他调用!BA29*SUM($U$14:$U$17)</f>
        <v>102.99999999999997</v>
      </c>
      <c r="AF28" s="3">
        <f>SUMPRODUCT(AA$5:AE28,其他调用!$C$6:$G29)</f>
        <v>1979311.7652759904</v>
      </c>
      <c r="AH28" s="3">
        <v>24</v>
      </c>
      <c r="AI28" s="3">
        <f>其他调用!Y28</f>
        <v>7557776.4337840676</v>
      </c>
      <c r="AJ28" s="3">
        <f>其他调用!Z28</f>
        <v>8429295.4582792521</v>
      </c>
      <c r="AK28" s="3">
        <f>其他调用!AA28</f>
        <v>9503845.0716109872</v>
      </c>
      <c r="AL28" s="3">
        <f>其他调用!AB28</f>
        <v>11589299.272528827</v>
      </c>
      <c r="AM28" s="3">
        <f>其他调用!AC28</f>
        <v>20293488.221395493</v>
      </c>
      <c r="AN28" s="3">
        <f>SUMPRODUCT(AI$5:AM28,其他调用!$C$6:$G29)</f>
        <v>151593618526.51111</v>
      </c>
      <c r="AP28" s="3">
        <f>其他调用!AN28</f>
        <v>0</v>
      </c>
      <c r="AQ28" s="3">
        <f>其他调用!AO28</f>
        <v>0</v>
      </c>
      <c r="AR28" s="3">
        <f>其他调用!AP28</f>
        <v>300398.71635066357</v>
      </c>
      <c r="AS28" s="3">
        <f>其他调用!AQ28</f>
        <v>2126301.4604134532</v>
      </c>
      <c r="AT28" s="3">
        <f>其他调用!AR28</f>
        <v>5000774.5990873724</v>
      </c>
      <c r="AU28" s="3">
        <f>SUMPRODUCT(AP$5:AT28,其他调用!$C$6:$G29)</f>
        <v>131236590.39987347</v>
      </c>
    </row>
    <row r="29" spans="2:61" x14ac:dyDescent="0.15">
      <c r="N29" s="3" t="s">
        <v>134</v>
      </c>
      <c r="O29" s="18">
        <f>'[1]功能-行军令'!AD22</f>
        <v>0</v>
      </c>
      <c r="P29" s="18">
        <f>'[1]功能-行军令'!AE22</f>
        <v>0</v>
      </c>
      <c r="Q29" s="26" t="e">
        <f>'[1]功能-行军令'!AF22</f>
        <v>#DIV/0!</v>
      </c>
      <c r="Z29" s="3">
        <v>25</v>
      </c>
      <c r="AA29" s="3">
        <f>其他调用!AW30*SUM($U$14:$U$17)</f>
        <v>46.000000000000043</v>
      </c>
      <c r="AB29" s="3">
        <f>其他调用!AX30*SUM($U$14:$U$17)</f>
        <v>67.000000000000071</v>
      </c>
      <c r="AC29" s="3">
        <f>其他调用!AY30*SUM($U$14:$U$17)</f>
        <v>90.999999999999943</v>
      </c>
      <c r="AD29" s="3">
        <f>其他调用!AZ30*SUM($U$14:$U$17)</f>
        <v>103</v>
      </c>
      <c r="AE29" s="3">
        <f>其他调用!BA30*SUM($U$14:$U$17)</f>
        <v>103.00000000000001</v>
      </c>
      <c r="AF29" s="3">
        <f>SUMPRODUCT(AA$5:AE29,其他调用!$C$6:$G30)</f>
        <v>2031602.3257097946</v>
      </c>
      <c r="AH29" s="3">
        <v>25</v>
      </c>
      <c r="AI29" s="3">
        <f>其他调用!Y29</f>
        <v>7630830.2896825373</v>
      </c>
      <c r="AJ29" s="3">
        <f>其他调用!Z29</f>
        <v>8561336.9170413911</v>
      </c>
      <c r="AK29" s="3">
        <f>其他调用!AA29</f>
        <v>9583344.3755182326</v>
      </c>
      <c r="AL29" s="3">
        <f>其他调用!AB29</f>
        <v>11617448.067489982</v>
      </c>
      <c r="AM29" s="3">
        <f>其他调用!AC29</f>
        <v>20682696.975433707</v>
      </c>
      <c r="AN29" s="3">
        <f>SUMPRODUCT(AI$5:AM29,其他调用!$C$6:$G30)</f>
        <v>159103424450.47052</v>
      </c>
      <c r="AP29" s="3">
        <f>其他调用!AN29</f>
        <v>0</v>
      </c>
      <c r="AQ29" s="3">
        <f>其他调用!AO29</f>
        <v>0</v>
      </c>
      <c r="AR29" s="3">
        <f>其他调用!AP29</f>
        <v>415849.53176421393</v>
      </c>
      <c r="AS29" s="3">
        <f>其他调用!AQ29</f>
        <v>2269586.7163253035</v>
      </c>
      <c r="AT29" s="3">
        <f>其他调用!AR29</f>
        <v>5112907.8868712932</v>
      </c>
      <c r="AU29" s="3">
        <f>SUMPRODUCT(AP$5:AT29,其他调用!$C$6:$G30)</f>
        <v>163952126.53303441</v>
      </c>
    </row>
    <row r="30" spans="2:61" x14ac:dyDescent="0.15">
      <c r="N30" s="3" t="s">
        <v>135</v>
      </c>
      <c r="O30" s="18">
        <f>'[1]功能-行军令'!AD23</f>
        <v>0.2</v>
      </c>
      <c r="P30" s="18">
        <f>'[1]功能-行军令'!AE23</f>
        <v>0.2</v>
      </c>
      <c r="Q30" s="26">
        <f>'[1]功能-行军令'!AF23</f>
        <v>1</v>
      </c>
      <c r="Z30" s="3">
        <v>26</v>
      </c>
      <c r="AA30" s="3">
        <f>其他调用!AW31*SUM($U$14:$U$17)</f>
        <v>45.999999999999957</v>
      </c>
      <c r="AB30" s="3">
        <f>其他调用!AX31*SUM($U$14:$U$17)</f>
        <v>66.999999999999929</v>
      </c>
      <c r="AC30" s="3">
        <f>其他调用!AY31*SUM($U$14:$U$17)</f>
        <v>90.999999999999986</v>
      </c>
      <c r="AD30" s="3">
        <f>其他调用!AZ31*SUM($U$14:$U$17)</f>
        <v>103</v>
      </c>
      <c r="AE30" s="3">
        <f>其他调用!BA31*SUM($U$14:$U$17)</f>
        <v>103.00000000000007</v>
      </c>
      <c r="AF30" s="3">
        <f>SUMPRODUCT(AA$5:AE30,其他调用!$C$6:$G31)</f>
        <v>2082558.9429424251</v>
      </c>
      <c r="AH30" s="3">
        <v>26</v>
      </c>
      <c r="AI30" s="3">
        <f>其他调用!Y30</f>
        <v>7918319.7673307359</v>
      </c>
      <c r="AJ30" s="3">
        <f>其他调用!Z30</f>
        <v>8642398.0950081348</v>
      </c>
      <c r="AK30" s="3">
        <f>其他调用!AA30</f>
        <v>9619152.7191522121</v>
      </c>
      <c r="AL30" s="3">
        <f>其他调用!AB30</f>
        <v>11667441.419268399</v>
      </c>
      <c r="AM30" s="3">
        <f>其他调用!AC30</f>
        <v>20888819.956072986</v>
      </c>
      <c r="AN30" s="3">
        <f>SUMPRODUCT(AI$5:AM30,其他调用!$C$6:$G31)</f>
        <v>166587395607.94351</v>
      </c>
      <c r="AP30" s="3">
        <f>其他调用!AN30</f>
        <v>0</v>
      </c>
      <c r="AQ30" s="3">
        <f>其他调用!AO30</f>
        <v>102977.73878805758</v>
      </c>
      <c r="AR30" s="3">
        <f>其他调用!AP30</f>
        <v>477382.51949441247</v>
      </c>
      <c r="AS30" s="3">
        <f>其他调用!AQ30</f>
        <v>2635882.4165662806</v>
      </c>
      <c r="AT30" s="3">
        <f>其他调用!AR30</f>
        <v>5172334.4515307918</v>
      </c>
      <c r="AU30" s="3">
        <f>SUMPRODUCT(AP$5:AT30,其他调用!$C$6:$G31)</f>
        <v>237648633.15169746</v>
      </c>
    </row>
    <row r="31" spans="2:61" x14ac:dyDescent="0.15">
      <c r="K31" s="34" t="s">
        <v>211</v>
      </c>
      <c r="N31" s="3" t="s">
        <v>170</v>
      </c>
      <c r="O31" s="15">
        <f>SUM(O22:O30)</f>
        <v>1</v>
      </c>
      <c r="P31" s="15"/>
      <c r="Q31" s="16"/>
      <c r="Z31" s="3">
        <v>27</v>
      </c>
      <c r="AA31" s="3">
        <f>其他调用!AW32*SUM($U$14:$U$17)</f>
        <v>46.000000000000007</v>
      </c>
      <c r="AB31" s="3">
        <f>其他调用!AX32*SUM($U$14:$U$17)</f>
        <v>67.000000000000043</v>
      </c>
      <c r="AC31" s="3">
        <f>其他调用!AY32*SUM($U$14:$U$17)</f>
        <v>91.000000000000142</v>
      </c>
      <c r="AD31" s="3">
        <f>其他调用!AZ32*SUM($U$14:$U$17)</f>
        <v>102.9999999999999</v>
      </c>
      <c r="AE31" s="3">
        <f>其他调用!BA32*SUM($U$14:$U$17)</f>
        <v>103.00000000000001</v>
      </c>
      <c r="AF31" s="3">
        <f>SUMPRODUCT(AA$5:AE31,其他调用!$C$6:$G32)</f>
        <v>2132177.210574497</v>
      </c>
      <c r="AH31" s="3">
        <v>27</v>
      </c>
      <c r="AI31" s="3">
        <f>其他调用!Y31</f>
        <v>7960813.0421952307</v>
      </c>
      <c r="AJ31" s="3">
        <f>其他调用!Z31</f>
        <v>8658560.3540311158</v>
      </c>
      <c r="AK31" s="3">
        <f>其他调用!AA31</f>
        <v>9674356.1310319304</v>
      </c>
      <c r="AL31" s="3">
        <f>其他调用!AB31</f>
        <v>12197558.372279584</v>
      </c>
      <c r="AM31" s="3">
        <f>其他调用!AC31</f>
        <v>21493872.601977766</v>
      </c>
      <c r="AN31" s="3">
        <f>SUMPRODUCT(AI$5:AM31,其他调用!$C$6:$G32)</f>
        <v>173897615901.73511</v>
      </c>
      <c r="AP31" s="3">
        <f>其他调用!AN31</f>
        <v>0</v>
      </c>
      <c r="AQ31" s="3">
        <f>其他调用!AO31</f>
        <v>123509.79777908523</v>
      </c>
      <c r="AR31" s="3">
        <f>其他调用!AP31</f>
        <v>572243.95459953323</v>
      </c>
      <c r="AS31" s="3">
        <f>其他调用!AQ31</f>
        <v>2794957.5755327567</v>
      </c>
      <c r="AT31" s="3">
        <f>其他调用!AR31</f>
        <v>5353080.0245770141</v>
      </c>
      <c r="AU31" s="3">
        <f>SUMPRODUCT(AP$5:AT31,其他调用!$C$6:$G32)</f>
        <v>321307132.71440274</v>
      </c>
    </row>
    <row r="32" spans="2:61" x14ac:dyDescent="0.15">
      <c r="Z32" s="3">
        <v>28</v>
      </c>
      <c r="AA32" s="3">
        <f>其他调用!AW33*SUM($U$14:$U$17)</f>
        <v>45.999999999999972</v>
      </c>
      <c r="AB32" s="3">
        <f>其他调用!AX33*SUM($U$14:$U$17)</f>
        <v>66.999999999999986</v>
      </c>
      <c r="AC32" s="3">
        <f>其他调用!AY33*SUM($U$14:$U$17)</f>
        <v>90.999999999999986</v>
      </c>
      <c r="AD32" s="3">
        <f>其他调用!AZ33*SUM($U$14:$U$17)</f>
        <v>103.00000000000003</v>
      </c>
      <c r="AE32" s="3">
        <f>其他调用!BA33*SUM($U$14:$U$17)</f>
        <v>102.99999999999986</v>
      </c>
      <c r="AF32" s="3">
        <f>SUMPRODUCT(AA$5:AE32,其他调用!$C$6:$G33)</f>
        <v>2180452.7222066256</v>
      </c>
      <c r="AH32" s="3">
        <v>28</v>
      </c>
      <c r="AI32" s="3">
        <f>其他调用!Y32</f>
        <v>8216765.3746945858</v>
      </c>
      <c r="AJ32" s="3">
        <f>其他调用!Z32</f>
        <v>8744319.6952614486</v>
      </c>
      <c r="AK32" s="3">
        <f>其他调用!AA32</f>
        <v>9707976.6167393029</v>
      </c>
      <c r="AL32" s="3">
        <f>其他调用!AB32</f>
        <v>13248521.822860926</v>
      </c>
      <c r="AM32" s="3">
        <f>其他调用!AC32</f>
        <v>21586663.332490623</v>
      </c>
      <c r="AN32" s="3">
        <f>SUMPRODUCT(AI$5:AM32,其他调用!$C$6:$G33)</f>
        <v>181155920288.46872</v>
      </c>
      <c r="AP32" s="3">
        <f>其他调用!AN32</f>
        <v>0</v>
      </c>
      <c r="AQ32" s="3">
        <f>其他调用!AO32</f>
        <v>250234.76540791697</v>
      </c>
      <c r="AR32" s="3">
        <f>其他调用!AP32</f>
        <v>887328.94837589283</v>
      </c>
      <c r="AS32" s="3">
        <f>其他调用!AQ32</f>
        <v>3110326.0560530461</v>
      </c>
      <c r="AT32" s="3">
        <f>其他调用!AR32</f>
        <v>5380999.8327039033</v>
      </c>
      <c r="AU32" s="3">
        <f>SUMPRODUCT(AP$5:AT32,其他调用!$C$6:$G33)</f>
        <v>459385536.94770485</v>
      </c>
    </row>
    <row r="33" spans="14:47" x14ac:dyDescent="0.15">
      <c r="Z33" s="3">
        <v>29</v>
      </c>
      <c r="AA33" s="3">
        <f>其他调用!AW34*SUM($U$14:$U$17)</f>
        <v>46.000000000000092</v>
      </c>
      <c r="AB33" s="3">
        <f>其他调用!AX34*SUM($U$14:$U$17)</f>
        <v>67.000000000000014</v>
      </c>
      <c r="AC33" s="3">
        <f>其他调用!AY34*SUM($U$14:$U$17)</f>
        <v>91.000000000000014</v>
      </c>
      <c r="AD33" s="3">
        <f>其他调用!AZ34*SUM($U$14:$U$17)</f>
        <v>103.0000000000001</v>
      </c>
      <c r="AE33" s="3">
        <f>其他调用!BA34*SUM($U$14:$U$17)</f>
        <v>103.00000000000006</v>
      </c>
      <c r="AF33" s="3">
        <f>SUMPRODUCT(AA$5:AE33,其他调用!$C$6:$G34)</f>
        <v>2227381.0714394259</v>
      </c>
      <c r="AH33" s="3">
        <v>29</v>
      </c>
      <c r="AI33" s="3">
        <f>其他调用!Y33</f>
        <v>8230349.8695180416</v>
      </c>
      <c r="AJ33" s="3">
        <f>其他调用!Z33</f>
        <v>8753486.2624709904</v>
      </c>
      <c r="AK33" s="3">
        <f>其他调用!AA33</f>
        <v>9754460.7942868769</v>
      </c>
      <c r="AL33" s="3">
        <f>其他调用!AB33</f>
        <v>13444710.910468996</v>
      </c>
      <c r="AM33" s="3">
        <f>其他调用!AC33</f>
        <v>22117885.838291526</v>
      </c>
      <c r="AN33" s="3">
        <f>SUMPRODUCT(AI$5:AM33,其他调用!$C$6:$G34)</f>
        <v>188215014253.50159</v>
      </c>
      <c r="AP33" s="3">
        <f>其他调用!AN33</f>
        <v>17198.396657108486</v>
      </c>
      <c r="AQ33" s="3">
        <f>其他调用!AO33</f>
        <v>264857.16909771145</v>
      </c>
      <c r="AR33" s="3">
        <f>其他调用!AP33</f>
        <v>1322970.0905274972</v>
      </c>
      <c r="AS33" s="3">
        <f>其他调用!AQ33</f>
        <v>3152535.6586578898</v>
      </c>
      <c r="AT33" s="3">
        <f>其他调用!AR33</f>
        <v>5540839.4023750052</v>
      </c>
      <c r="AU33" s="3">
        <f>SUMPRODUCT(AP$5:AT33,其他调用!$C$6:$G34)</f>
        <v>620867395.88160169</v>
      </c>
    </row>
    <row r="34" spans="14:47" x14ac:dyDescent="0.15">
      <c r="Z34" s="3">
        <v>30</v>
      </c>
      <c r="AA34" s="3">
        <f>其他调用!AW35*SUM($U$14:$U$17)</f>
        <v>45.99999999999995</v>
      </c>
      <c r="AB34" s="3">
        <f>其他调用!AX35*SUM($U$14:$U$17)</f>
        <v>66.999999999999972</v>
      </c>
      <c r="AC34" s="3">
        <f>其他调用!AY35*SUM($U$14:$U$17)</f>
        <v>90.999999999999972</v>
      </c>
      <c r="AD34" s="3">
        <f>其他调用!AZ35*SUM($U$14:$U$17)</f>
        <v>102.99999999999997</v>
      </c>
      <c r="AE34" s="3">
        <f>其他调用!BA35*SUM($U$14:$U$17)</f>
        <v>103.00000000000006</v>
      </c>
      <c r="AF34" s="3">
        <f>SUMPRODUCT(AA$5:AE34,其他调用!$C$6:$G35)</f>
        <v>2272906.5472958428</v>
      </c>
      <c r="AH34" s="3">
        <v>30</v>
      </c>
      <c r="AI34" s="3">
        <f>其他调用!Y34</f>
        <v>8311798.8779286146</v>
      </c>
      <c r="AJ34" s="3">
        <f>其他调用!Z34</f>
        <v>8831678.2710093856</v>
      </c>
      <c r="AK34" s="3">
        <f>其他调用!AA34</f>
        <v>9777009.0264989436</v>
      </c>
      <c r="AL34" s="3">
        <f>其他调用!AB34</f>
        <v>13707225.060461283</v>
      </c>
      <c r="AM34" s="3">
        <f>其他调用!AC34</f>
        <v>22246550.894344628</v>
      </c>
      <c r="AN34" s="3">
        <f>SUMPRODUCT(AI$5:AM34,其他调用!$C$6:$G35)</f>
        <v>195124043441.7854</v>
      </c>
      <c r="AP34" s="3">
        <f>其他调用!AN34</f>
        <v>120315.39675000355</v>
      </c>
      <c r="AQ34" s="3">
        <f>其他调用!AO34</f>
        <v>394328.40778341691</v>
      </c>
      <c r="AR34" s="3">
        <f>其他调用!AP34</f>
        <v>1460963.7123670466</v>
      </c>
      <c r="AS34" s="3">
        <f>其他调用!AQ34</f>
        <v>3209014.9362997748</v>
      </c>
      <c r="AT34" s="3">
        <f>其他调用!AR34</f>
        <v>5580019.9623723179</v>
      </c>
      <c r="AU34" s="3">
        <f>SUMPRODUCT(AP$5:AT34,其他调用!$C$6:$G35)</f>
        <v>869864180.25312364</v>
      </c>
    </row>
    <row r="35" spans="14:47" x14ac:dyDescent="0.15">
      <c r="Z35" s="3">
        <v>31</v>
      </c>
      <c r="AA35" s="3">
        <f>其他调用!AW36*SUM($U$14:$U$17)</f>
        <v>45.999999999999972</v>
      </c>
      <c r="AB35" s="3">
        <f>其他调用!AX36*SUM($U$14:$U$17)</f>
        <v>66.999999999999972</v>
      </c>
      <c r="AC35" s="3">
        <f>其他调用!AY36*SUM($U$14:$U$17)</f>
        <v>91.000000000000028</v>
      </c>
      <c r="AD35" s="3">
        <f>其他调用!AZ36*SUM($U$14:$U$17)</f>
        <v>102.99999999999991</v>
      </c>
      <c r="AE35" s="3">
        <f>其他调用!BA36*SUM($U$14:$U$17)</f>
        <v>102.99999999999996</v>
      </c>
      <c r="AF35" s="3">
        <f>SUMPRODUCT(AA$5:AE35,其他调用!$C$6:$G36)</f>
        <v>2317862.2812190307</v>
      </c>
      <c r="AH35" s="3">
        <v>31</v>
      </c>
      <c r="AI35" s="3">
        <f>其他调用!Y35</f>
        <v>8311798.8779286444</v>
      </c>
      <c r="AJ35" s="3">
        <f>其他调用!Z35</f>
        <v>8831678.2710094154</v>
      </c>
      <c r="AK35" s="3">
        <f>其他调用!AA35</f>
        <v>9804979.6585120857</v>
      </c>
      <c r="AL35" s="3">
        <f>其他调用!AB35</f>
        <v>13876389.479742706</v>
      </c>
      <c r="AM35" s="3">
        <f>其他调用!AC35</f>
        <v>22758099.579591215</v>
      </c>
      <c r="AN35" s="3">
        <f>SUMPRODUCT(AI$5:AM35,其他调用!$C$6:$G36)</f>
        <v>201946558732.71887</v>
      </c>
      <c r="AP35" s="3">
        <f>其他调用!AN35</f>
        <v>120315.39675000357</v>
      </c>
      <c r="AQ35" s="3">
        <f>其他调用!AO35</f>
        <v>394328.4077834168</v>
      </c>
      <c r="AR35" s="3">
        <f>其他调用!AP35</f>
        <v>1632142.0460091364</v>
      </c>
      <c r="AS35" s="3">
        <f>其他调用!AQ35</f>
        <v>3249191.1133196168</v>
      </c>
      <c r="AT35" s="3">
        <f>其他调用!AR35</f>
        <v>5735794.6891605705</v>
      </c>
      <c r="AU35" s="3">
        <f>SUMPRODUCT(AP$5:AT35,其他调用!$C$6:$G36)</f>
        <v>1121386809.5191257</v>
      </c>
    </row>
    <row r="36" spans="14:47" x14ac:dyDescent="0.15">
      <c r="Z36" s="3">
        <v>32</v>
      </c>
      <c r="AA36" s="3">
        <f>其他调用!AW37*SUM($U$14:$U$17)</f>
        <v>46.00000000000005</v>
      </c>
      <c r="AB36" s="3">
        <f>其他调用!AX37*SUM($U$14:$U$17)</f>
        <v>67.000000000000043</v>
      </c>
      <c r="AC36" s="3">
        <f>其他调用!AY37*SUM($U$14:$U$17)</f>
        <v>91.000000000000028</v>
      </c>
      <c r="AD36" s="3">
        <f>其他调用!AZ37*SUM($U$14:$U$17)</f>
        <v>103</v>
      </c>
      <c r="AE36" s="3">
        <f>其他调用!BA37*SUM($U$14:$U$17)</f>
        <v>102.99999999999993</v>
      </c>
      <c r="AF36" s="3">
        <f>SUMPRODUCT(AA$5:AE36,其他调用!$C$6:$G37)</f>
        <v>2362247.7767138393</v>
      </c>
      <c r="AH36" s="3">
        <v>32</v>
      </c>
      <c r="AI36" s="3">
        <f>其他调用!Y36</f>
        <v>8398522.0987577736</v>
      </c>
      <c r="AJ36" s="3">
        <f>其他调用!Z36</f>
        <v>8903922.5833167434</v>
      </c>
      <c r="AK36" s="3">
        <f>其他调用!AA36</f>
        <v>9817871.4090788662</v>
      </c>
      <c r="AL36" s="3">
        <f>其他调用!AB36</f>
        <v>14138399.90136534</v>
      </c>
      <c r="AM36" s="3">
        <f>其他调用!AC36</f>
        <v>22850970.989333928</v>
      </c>
      <c r="AN36" s="3">
        <f>SUMPRODUCT(AI$5:AM36,其他调用!$C$6:$G37)</f>
        <v>208741811376.22653</v>
      </c>
      <c r="AP36" s="3">
        <f>其他调用!AN36</f>
        <v>248209.64759615503</v>
      </c>
      <c r="AQ36" s="3">
        <f>其他调用!AO36</f>
        <v>530227.77639462915</v>
      </c>
      <c r="AR36" s="3">
        <f>其他调用!AP36</f>
        <v>1748235.6310642678</v>
      </c>
      <c r="AS36" s="3">
        <f>其他调用!AQ36</f>
        <v>3311418.011415977</v>
      </c>
      <c r="AT36" s="3">
        <f>其他调用!AR36</f>
        <v>5764508.0231511593</v>
      </c>
      <c r="AU36" s="3">
        <f>SUMPRODUCT(AP$5:AT36,其他调用!$C$6:$G37)</f>
        <v>1471491420.1298721</v>
      </c>
    </row>
    <row r="37" spans="14:47" x14ac:dyDescent="0.15">
      <c r="N37" s="13" t="s">
        <v>171</v>
      </c>
      <c r="Z37" s="3">
        <v>33</v>
      </c>
      <c r="AA37" s="3">
        <f>其他调用!AW38*SUM($U$14:$U$17)</f>
        <v>46.000000000000021</v>
      </c>
      <c r="AB37" s="3">
        <f>其他调用!AX38*SUM($U$14:$U$17)</f>
        <v>67.000000000000043</v>
      </c>
      <c r="AC37" s="3">
        <f>其他调用!AY38*SUM($U$14:$U$17)</f>
        <v>90.999999999999815</v>
      </c>
      <c r="AD37" s="3">
        <f>其他调用!AZ38*SUM($U$14:$U$17)</f>
        <v>103.00000000000009</v>
      </c>
      <c r="AE37" s="3">
        <f>其他调用!BA38*SUM($U$14:$U$17)</f>
        <v>103.00000000000013</v>
      </c>
      <c r="AF37" s="3">
        <f>SUMPRODUCT(AA$5:AE37,其他调用!$C$6:$G38)</f>
        <v>2406062.5372851188</v>
      </c>
      <c r="AH37" s="3">
        <v>33</v>
      </c>
      <c r="AI37" s="3">
        <f>其他调用!Y37</f>
        <v>8398522.0987577438</v>
      </c>
      <c r="AJ37" s="3">
        <f>其他调用!Z37</f>
        <v>8910303.4511035681</v>
      </c>
      <c r="AK37" s="3">
        <f>其他调用!AA37</f>
        <v>9841010.8989236951</v>
      </c>
      <c r="AL37" s="3">
        <f>其他调用!AB37</f>
        <v>14219095.418952346</v>
      </c>
      <c r="AM37" s="3">
        <f>其他调用!AC37</f>
        <v>23417656.444400728</v>
      </c>
      <c r="AN37" s="3">
        <f>SUMPRODUCT(AI$5:AM37,其他调用!$C$6:$G38)</f>
        <v>215451222400.3436</v>
      </c>
      <c r="AP37" s="3">
        <f>其他调用!AN37</f>
        <v>248209.64759615494</v>
      </c>
      <c r="AQ37" s="3">
        <f>其他调用!AO37</f>
        <v>542230.87914034678</v>
      </c>
      <c r="AR37" s="3">
        <f>其他调用!AP37</f>
        <v>1956612.7881091535</v>
      </c>
      <c r="AS37" s="3">
        <f>其他调用!AQ37</f>
        <v>3331742.8069431633</v>
      </c>
      <c r="AT37" s="3">
        <f>其他调用!AR37</f>
        <v>5939711.8752734661</v>
      </c>
      <c r="AU37" s="3">
        <f>SUMPRODUCT(AP$5:AT37,其他调用!$C$6:$G38)</f>
        <v>1827466254.3892798</v>
      </c>
    </row>
    <row r="38" spans="14:47" x14ac:dyDescent="0.15">
      <c r="N38" s="13" t="s">
        <v>136</v>
      </c>
      <c r="Z38" s="3">
        <v>34</v>
      </c>
      <c r="AA38" s="3">
        <f>其他调用!AW39*SUM($U$14:$U$17)</f>
        <v>45.999999999999972</v>
      </c>
      <c r="AB38" s="3">
        <f>其他调用!AX39*SUM($U$14:$U$17)</f>
        <v>67.000000000000028</v>
      </c>
      <c r="AC38" s="3">
        <f>其他调用!AY39*SUM($U$14:$U$17)</f>
        <v>91.000000000000199</v>
      </c>
      <c r="AD38" s="3">
        <f>其他调用!AZ39*SUM($U$14:$U$17)</f>
        <v>103</v>
      </c>
      <c r="AE38" s="3">
        <f>其他调用!BA39*SUM($U$14:$U$17)</f>
        <v>102.99999999999993</v>
      </c>
      <c r="AF38" s="3">
        <f>SUMPRODUCT(AA$5:AE38,其他调用!$C$6:$G39)</f>
        <v>2449306.0664377171</v>
      </c>
      <c r="AH38" s="3">
        <v>34</v>
      </c>
      <c r="AI38" s="3">
        <f>其他调用!Y38</f>
        <v>8452805.4991154075</v>
      </c>
      <c r="AJ38" s="3">
        <f>其他调用!Z38</f>
        <v>8950483.9289176464</v>
      </c>
      <c r="AK38" s="3">
        <f>其他调用!AA38</f>
        <v>9844181.9848794639</v>
      </c>
      <c r="AL38" s="3">
        <f>其他调用!AB38</f>
        <v>14564009.171339095</v>
      </c>
      <c r="AM38" s="3">
        <f>其他调用!AC38</f>
        <v>23417656.444400668</v>
      </c>
      <c r="AN38" s="3">
        <f>SUMPRODUCT(AI$5:AM38,其他调用!$C$6:$G39)</f>
        <v>222107424113.39972</v>
      </c>
      <c r="AP38" s="3">
        <f>其他调用!AN38</f>
        <v>343663.45462148171</v>
      </c>
      <c r="AQ38" s="3">
        <f>其他调用!AO38</f>
        <v>945683.79561151238</v>
      </c>
      <c r="AR38" s="3">
        <f>其他调用!AP38</f>
        <v>1994481.2868714705</v>
      </c>
      <c r="AS38" s="3">
        <f>其他调用!AQ38</f>
        <v>3418616.3000615165</v>
      </c>
      <c r="AT38" s="3">
        <f>其他调用!AR38</f>
        <v>5939711.8752734661</v>
      </c>
      <c r="AU38" s="3">
        <f>SUMPRODUCT(AP$5:AT38,其他调用!$C$6:$G39)</f>
        <v>2348630862.2949252</v>
      </c>
    </row>
    <row r="39" spans="14:47" x14ac:dyDescent="0.15">
      <c r="N39" s="13" t="s">
        <v>172</v>
      </c>
      <c r="Z39" s="3">
        <v>35</v>
      </c>
      <c r="AA39" s="3">
        <f>其他调用!AW40*SUM($U$14:$U$17)</f>
        <v>45.999999999999964</v>
      </c>
      <c r="AB39" s="3">
        <f>其他调用!AX40*SUM($U$14:$U$17)</f>
        <v>66.999999999999929</v>
      </c>
      <c r="AC39" s="3">
        <f>其他调用!AY40*SUM($U$14:$U$17)</f>
        <v>90.999999999999858</v>
      </c>
      <c r="AD39" s="3">
        <f>其他调用!AZ40*SUM($U$14:$U$17)</f>
        <v>102.99999999999986</v>
      </c>
      <c r="AE39" s="3">
        <f>其他调用!BA40*SUM($U$14:$U$17)</f>
        <v>103.00000000000007</v>
      </c>
      <c r="AF39" s="3">
        <f>SUMPRODUCT(AA$5:AE39,其他调用!$C$6:$G40)</f>
        <v>2491977.8676764849</v>
      </c>
      <c r="AH39" s="3">
        <v>35</v>
      </c>
      <c r="AI39" s="3">
        <f>其他调用!Y39</f>
        <v>8475711.5224318504</v>
      </c>
      <c r="AJ39" s="3">
        <f>其他调用!Z39</f>
        <v>8980561.1329191029</v>
      </c>
      <c r="AK39" s="3">
        <f>其他调用!AA39</f>
        <v>9869474.1968235075</v>
      </c>
      <c r="AL39" s="3">
        <f>其他调用!AB39</f>
        <v>14564009.171339095</v>
      </c>
      <c r="AM39" s="3">
        <f>其他调用!AC39</f>
        <v>24058583.052698851</v>
      </c>
      <c r="AN39" s="3">
        <f>SUMPRODUCT(AI$5:AM39,其他调用!$C$6:$G40)</f>
        <v>228693534743.93494</v>
      </c>
      <c r="AP39" s="3">
        <f>其他调用!AN39</f>
        <v>383942.1975698513</v>
      </c>
      <c r="AQ39" s="3">
        <f>其他调用!AO39</f>
        <v>1247689.553975319</v>
      </c>
      <c r="AR39" s="3">
        <f>其他调用!AP39</f>
        <v>2296516.0188422594</v>
      </c>
      <c r="AS39" s="3">
        <f>其他调用!AQ39</f>
        <v>3418616.3000615165</v>
      </c>
      <c r="AT39" s="3">
        <f>其他调用!AR39</f>
        <v>6145565.1355388463</v>
      </c>
      <c r="AU39" s="3">
        <f>SUMPRODUCT(AP$5:AT39,其他调用!$C$6:$G40)</f>
        <v>2983917628.5421672</v>
      </c>
    </row>
    <row r="40" spans="14:47" x14ac:dyDescent="0.15">
      <c r="N40" s="13" t="s">
        <v>173</v>
      </c>
      <c r="Z40" s="3">
        <v>36</v>
      </c>
      <c r="AA40" s="3">
        <f>其他调用!AW41*SUM($U$14:$U$17)</f>
        <v>46</v>
      </c>
      <c r="AB40" s="3">
        <f>其他调用!AX41*SUM($U$14:$U$17)</f>
        <v>67.000000000000028</v>
      </c>
      <c r="AC40" s="3">
        <f>其他调用!AY41*SUM($U$14:$U$17)</f>
        <v>91.000000000000057</v>
      </c>
      <c r="AD40" s="3">
        <f>其他调用!AZ41*SUM($U$14:$U$17)</f>
        <v>103.00000000000024</v>
      </c>
      <c r="AE40" s="3">
        <f>其他调用!BA41*SUM($U$14:$U$17)</f>
        <v>102.99999999999982</v>
      </c>
      <c r="AF40" s="3">
        <f>SUMPRODUCT(AA$5:AE40,其他调用!$C$6:$G41)</f>
        <v>2534077.4445062708</v>
      </c>
      <c r="AH40" s="3">
        <v>36</v>
      </c>
      <c r="AI40" s="3">
        <f>其他调用!Y40</f>
        <v>8492106.4232159257</v>
      </c>
      <c r="AJ40" s="3">
        <f>其他调用!Z40</f>
        <v>8983658.0787639022</v>
      </c>
      <c r="AK40" s="3">
        <f>其他调用!AA40</f>
        <v>9869474.1968235075</v>
      </c>
      <c r="AL40" s="3">
        <f>其他调用!AB40</f>
        <v>14900467.918435931</v>
      </c>
      <c r="AM40" s="3">
        <f>其他调用!AC40</f>
        <v>24099462.008095741</v>
      </c>
      <c r="AN40" s="3">
        <f>SUMPRODUCT(AI$5:AM40,其他调用!$C$6:$G41)</f>
        <v>235198091074.36319</v>
      </c>
      <c r="AP40" s="3">
        <f>其他调用!AN40</f>
        <v>418694.38301292784</v>
      </c>
      <c r="AQ40" s="3">
        <f>其他调用!AO40</f>
        <v>1262944.938311127</v>
      </c>
      <c r="AR40" s="3">
        <f>其他调用!AP40</f>
        <v>2296516.0188422613</v>
      </c>
      <c r="AS40" s="3">
        <f>其他调用!AQ40</f>
        <v>3504897.4014546946</v>
      </c>
      <c r="AT40" s="3">
        <f>其他调用!AR40</f>
        <v>6158694.6672757715</v>
      </c>
      <c r="AU40" s="3">
        <f>SUMPRODUCT(AP$5:AT40,其他调用!$C$6:$G41)</f>
        <v>3629946037.3267684</v>
      </c>
    </row>
    <row r="41" spans="14:47" x14ac:dyDescent="0.15">
      <c r="Z41" s="3">
        <v>37</v>
      </c>
      <c r="AA41" s="3">
        <f>其他调用!AW42*SUM($U$14:$U$17)</f>
        <v>46.000000000000036</v>
      </c>
      <c r="AB41" s="3">
        <f>其他调用!AX42*SUM($U$14:$U$17)</f>
        <v>67.000000000000028</v>
      </c>
      <c r="AC41" s="3">
        <f>其他调用!AY42*SUM($U$14:$U$17)</f>
        <v>91.000000000000085</v>
      </c>
      <c r="AD41" s="3">
        <f>其他调用!AZ42*SUM($U$14:$U$17)</f>
        <v>102.99999999999976</v>
      </c>
      <c r="AE41" s="3">
        <f>其他调用!BA42*SUM($U$14:$U$17)</f>
        <v>103.00000000000011</v>
      </c>
      <c r="AF41" s="3">
        <f>SUMPRODUCT(AA$5:AE41,其他调用!$C$6:$G42)</f>
        <v>2575604.3004319244</v>
      </c>
      <c r="AH41" s="3">
        <v>37</v>
      </c>
      <c r="AI41" s="3">
        <f>其他调用!Y41</f>
        <v>8543556.4289788306</v>
      </c>
      <c r="AJ41" s="3">
        <f>其他调用!Z41</f>
        <v>9039605.3956332207</v>
      </c>
      <c r="AK41" s="3">
        <f>其他调用!AA41</f>
        <v>10812831.141335428</v>
      </c>
      <c r="AL41" s="3">
        <f>其他调用!AB41</f>
        <v>15000817.138501346</v>
      </c>
      <c r="AM41" s="3">
        <f>其他调用!AC41</f>
        <v>24443239.695359111</v>
      </c>
      <c r="AN41" s="3">
        <f>SUMPRODUCT(AI$5:AM41,其他调用!$C$6:$G42)</f>
        <v>241675739870.01401</v>
      </c>
      <c r="AP41" s="3">
        <f>其他调用!AN41</f>
        <v>527752.69113380485</v>
      </c>
      <c r="AQ41" s="3">
        <f>其他调用!AO41</f>
        <v>1538538.3339219838</v>
      </c>
      <c r="AR41" s="3">
        <f>其他调用!AP41</f>
        <v>2573499.6848689951</v>
      </c>
      <c r="AS41" s="3">
        <f>其他调用!AQ41</f>
        <v>3530630.8421986178</v>
      </c>
      <c r="AT41" s="3">
        <f>其他调用!AR41</f>
        <v>6267638.7605143487</v>
      </c>
      <c r="AU41" s="3">
        <f>SUMPRODUCT(AP$5:AT41,其他调用!$C$6:$G42)</f>
        <v>4402931986.8882465</v>
      </c>
    </row>
    <row r="42" spans="14:47" x14ac:dyDescent="0.15">
      <c r="Z42" s="3">
        <v>38</v>
      </c>
      <c r="AA42" s="3">
        <f>其他调用!AW43*SUM($U$14:$U$17)</f>
        <v>45.999999999999943</v>
      </c>
      <c r="AB42" s="3">
        <f>其他调用!AX43*SUM($U$14:$U$17)</f>
        <v>66.999999999999943</v>
      </c>
      <c r="AC42" s="3">
        <f>其他调用!AY43*SUM($U$14:$U$17)</f>
        <v>90.999999999999886</v>
      </c>
      <c r="AD42" s="3">
        <f>其他调用!AZ43*SUM($U$14:$U$17)</f>
        <v>103.00000000000003</v>
      </c>
      <c r="AE42" s="3">
        <f>其他调用!BA43*SUM($U$14:$U$17)</f>
        <v>103.00000000000001</v>
      </c>
      <c r="AF42" s="3">
        <f>SUMPRODUCT(AA$5:AE42,其他调用!$C$6:$G43)</f>
        <v>2616557.9389582947</v>
      </c>
      <c r="AH42" s="3">
        <v>38</v>
      </c>
      <c r="AI42" s="3">
        <f>其他调用!Y42</f>
        <v>8543556.4289788306</v>
      </c>
      <c r="AJ42" s="3">
        <f>其他调用!Z42</f>
        <v>9039605.3956332207</v>
      </c>
      <c r="AK42" s="3">
        <f>其他调用!AA42</f>
        <v>11248676.106409788</v>
      </c>
      <c r="AL42" s="3">
        <f>其他调用!AB42</f>
        <v>15069613.409326375</v>
      </c>
      <c r="AM42" s="3">
        <f>其他调用!AC42</f>
        <v>24786742.470437407</v>
      </c>
      <c r="AN42" s="3">
        <f>SUMPRODUCT(AI$5:AM42,其他调用!$C$6:$G43)</f>
        <v>248074286267.3685</v>
      </c>
      <c r="AP42" s="3">
        <f>其他调用!AN42</f>
        <v>527752.69113380555</v>
      </c>
      <c r="AQ42" s="3">
        <f>其他调用!AO42</f>
        <v>1538538.3339219838</v>
      </c>
      <c r="AR42" s="3">
        <f>其他调用!AP42</f>
        <v>2701470.2658330053</v>
      </c>
      <c r="AS42" s="3">
        <f>其他调用!AQ42</f>
        <v>3548562.0964988098</v>
      </c>
      <c r="AT42" s="3">
        <f>其他调用!AR42</f>
        <v>6376495.7333264947</v>
      </c>
      <c r="AU42" s="3">
        <f>SUMPRODUCT(AP$5:AT42,其他调用!$C$6:$G43)</f>
        <v>5169417306.5505047</v>
      </c>
    </row>
    <row r="43" spans="14:47" x14ac:dyDescent="0.15">
      <c r="Z43" s="3">
        <v>39</v>
      </c>
      <c r="AA43" s="3">
        <f>其他调用!AW44*SUM($U$14:$U$17)</f>
        <v>46.000000000000007</v>
      </c>
      <c r="AB43" s="3">
        <f>其他调用!AX44*SUM($U$14:$U$17)</f>
        <v>67.000000000000043</v>
      </c>
      <c r="AC43" s="3">
        <f>其他调用!AY44*SUM($U$14:$U$17)</f>
        <v>91.000000000000099</v>
      </c>
      <c r="AD43" s="3">
        <f>其他调用!AZ44*SUM($U$14:$U$17)</f>
        <v>103.00000000000004</v>
      </c>
      <c r="AE43" s="3">
        <f>其他调用!BA44*SUM($U$14:$U$17)</f>
        <v>102.99999999999994</v>
      </c>
      <c r="AF43" s="3">
        <f>SUMPRODUCT(AA$5:AE43,其他调用!$C$6:$G44)</f>
        <v>2656937.8635902321</v>
      </c>
      <c r="AH43" s="3">
        <v>39</v>
      </c>
      <c r="AI43" s="3">
        <f>其他调用!Y43</f>
        <v>8579587.9381894469</v>
      </c>
      <c r="AJ43" s="3">
        <f>其他调用!Z43</f>
        <v>9062504.5247927904</v>
      </c>
      <c r="AK43" s="3">
        <f>其他调用!AA43</f>
        <v>11281695.5355739</v>
      </c>
      <c r="AL43" s="3">
        <f>其他调用!AB43</f>
        <v>15448893.232833803</v>
      </c>
      <c r="AM43" s="3">
        <f>其他调用!AC43</f>
        <v>24786742.470437527</v>
      </c>
      <c r="AN43" s="3">
        <f>SUMPRODUCT(AI$5:AM43,其他调用!$C$6:$G44)</f>
        <v>254403974901.99124</v>
      </c>
      <c r="AP43" s="3">
        <f>其他调用!AN43</f>
        <v>940379.42034919374</v>
      </c>
      <c r="AQ43" s="3">
        <f>其他调用!AO43</f>
        <v>1680991.1843093149</v>
      </c>
      <c r="AR43" s="3">
        <f>其他调用!AP43</f>
        <v>2707558.8399837203</v>
      </c>
      <c r="AS43" s="3">
        <f>其他调用!AQ43</f>
        <v>3647418.6607382372</v>
      </c>
      <c r="AT43" s="3">
        <f>其他调用!AR43</f>
        <v>6376495.7333265096</v>
      </c>
      <c r="AU43" s="3">
        <f>SUMPRODUCT(AP$5:AT43,其他调用!$C$6:$G44)</f>
        <v>6122919614.6944475</v>
      </c>
    </row>
    <row r="44" spans="14:47" x14ac:dyDescent="0.15">
      <c r="Z44" s="3">
        <v>40</v>
      </c>
      <c r="AA44" s="3">
        <f>其他调用!AW45*SUM($U$14:$U$17)</f>
        <v>46.000000000000021</v>
      </c>
      <c r="AB44" s="3">
        <f>其他调用!AX45*SUM($U$14:$U$17)</f>
        <v>67.000000000000014</v>
      </c>
      <c r="AC44" s="3">
        <f>其他调用!AY45*SUM($U$14:$U$17)</f>
        <v>90.999999999999986</v>
      </c>
      <c r="AD44" s="3">
        <f>其他调用!AZ45*SUM($U$14:$U$17)</f>
        <v>103.00000000000004</v>
      </c>
      <c r="AE44" s="3">
        <f>其他调用!BA45*SUM($U$14:$U$17)</f>
        <v>103.00000000000003</v>
      </c>
      <c r="AF44" s="3">
        <f>SUMPRODUCT(AA$5:AE44,其他调用!$C$6:$G45)</f>
        <v>2696743.5778325852</v>
      </c>
      <c r="AH44" s="3">
        <v>40</v>
      </c>
      <c r="AI44" s="3">
        <f>其他调用!Y44</f>
        <v>8603272.6649904549</v>
      </c>
      <c r="AJ44" s="3">
        <f>其他调用!Z44</f>
        <v>9088606.7720304728</v>
      </c>
      <c r="AK44" s="3">
        <f>其他调用!AA44</f>
        <v>11630297.19598794</v>
      </c>
      <c r="AL44" s="3">
        <f>其他调用!AB44</f>
        <v>15448893.232833803</v>
      </c>
      <c r="AM44" s="3">
        <f>其他调用!AC44</f>
        <v>25400942.924695969</v>
      </c>
      <c r="AN44" s="3">
        <f>SUMPRODUCT(AI$5:AM44,其他调用!$C$6:$G45)</f>
        <v>260667880475.95926</v>
      </c>
      <c r="AP44" s="3">
        <f>其他调用!AN44</f>
        <v>1211612.8925613798</v>
      </c>
      <c r="AQ44" s="3">
        <f>其他调用!AO44</f>
        <v>1843370.2640818041</v>
      </c>
      <c r="AR44" s="3">
        <f>其他调用!AP44</f>
        <v>2771838.7840115055</v>
      </c>
      <c r="AS44" s="3">
        <f>其他调用!AQ44</f>
        <v>3647418.6607382447</v>
      </c>
      <c r="AT44" s="3">
        <f>其他调用!AR44</f>
        <v>6572969.8967451602</v>
      </c>
      <c r="AU44" s="3">
        <f>SUMPRODUCT(AP$5:AT44,其他调用!$C$6:$G45)</f>
        <v>7212802012.0920019</v>
      </c>
    </row>
    <row r="45" spans="14:47" x14ac:dyDescent="0.15">
      <c r="Z45" s="3">
        <v>41</v>
      </c>
      <c r="AA45" s="3">
        <f>其他调用!AW46*SUM($U$14:$U$17)</f>
        <v>46.000000000000014</v>
      </c>
      <c r="AB45" s="3">
        <f>其他调用!AX46*SUM($U$14:$U$17)</f>
        <v>67.000000000000043</v>
      </c>
      <c r="AC45" s="3">
        <f>其他调用!AY46*SUM($U$14:$U$17)</f>
        <v>90.999999999999886</v>
      </c>
      <c r="AD45" s="3">
        <f>其他调用!AZ46*SUM($U$14:$U$17)</f>
        <v>103.00000000000001</v>
      </c>
      <c r="AE45" s="3">
        <f>其他调用!BA46*SUM($U$14:$U$17)</f>
        <v>103.00000000000001</v>
      </c>
      <c r="AF45" s="3">
        <f>SUMPRODUCT(AA$5:AE45,其他调用!$C$6:$G46)</f>
        <v>2735974.585190204</v>
      </c>
      <c r="AH45" s="3">
        <v>41</v>
      </c>
      <c r="AI45" s="3">
        <f>其他调用!Y45</f>
        <v>8603272.6649904251</v>
      </c>
      <c r="AJ45" s="3">
        <f>其他调用!Z45</f>
        <v>9088606.7720304132</v>
      </c>
      <c r="AK45" s="3">
        <f>其他调用!AA45</f>
        <v>11630297.19598794</v>
      </c>
      <c r="AL45" s="3">
        <f>其他调用!AB45</f>
        <v>15596521.637391984</v>
      </c>
      <c r="AM45" s="3">
        <f>其他调用!AC45</f>
        <v>25489912.191356778</v>
      </c>
      <c r="AN45" s="3">
        <f>SUMPRODUCT(AI$5:AM45,其他调用!$C$6:$G46)</f>
        <v>266840054492.08585</v>
      </c>
      <c r="AP45" s="3">
        <f>其他调用!AN45</f>
        <v>1211612.892561378</v>
      </c>
      <c r="AQ45" s="3">
        <f>其他调用!AO45</f>
        <v>1843370.2640818059</v>
      </c>
      <c r="AR45" s="3">
        <f>其他调用!AP45</f>
        <v>2771838.7840115055</v>
      </c>
      <c r="AS45" s="3">
        <f>其他调用!AQ45</f>
        <v>3687408.6147131547</v>
      </c>
      <c r="AT45" s="3">
        <f>其他调用!AR45</f>
        <v>6601429.9249264598</v>
      </c>
      <c r="AU45" s="3">
        <f>SUMPRODUCT(AP$5:AT45,其他调用!$C$6:$G46)</f>
        <v>8287226677.8920202</v>
      </c>
    </row>
    <row r="46" spans="14:47" x14ac:dyDescent="0.15">
      <c r="Z46" s="3">
        <v>42</v>
      </c>
      <c r="AA46" s="3">
        <f>其他调用!AW47*SUM($U$14:$U$17)</f>
        <v>46.000000000000014</v>
      </c>
      <c r="AB46" s="3">
        <f>其他调用!AX47*SUM($U$14:$U$17)</f>
        <v>66.999999999999943</v>
      </c>
      <c r="AC46" s="3">
        <f>其他调用!AY47*SUM($U$14:$U$17)</f>
        <v>91.000000000000085</v>
      </c>
      <c r="AD46" s="3">
        <f>其他调用!AZ47*SUM($U$14:$U$17)</f>
        <v>102.99999999999991</v>
      </c>
      <c r="AE46" s="3">
        <f>其他调用!BA47*SUM($U$14:$U$17)</f>
        <v>102.99999999999991</v>
      </c>
      <c r="AF46" s="3">
        <f>SUMPRODUCT(AA$5:AE46,其他调用!$C$6:$G47)</f>
        <v>2774630.389167937</v>
      </c>
      <c r="AH46" s="3">
        <v>42</v>
      </c>
      <c r="AI46" s="3">
        <f>其他调用!Y46</f>
        <v>8642468.5170712173</v>
      </c>
      <c r="AJ46" s="3">
        <f>其他调用!Z46</f>
        <v>9119404.2228590846</v>
      </c>
      <c r="AK46" s="3">
        <f>其他调用!AA46</f>
        <v>11735422.970951557</v>
      </c>
      <c r="AL46" s="3">
        <f>其他调用!AB46</f>
        <v>15907489.703735828</v>
      </c>
      <c r="AM46" s="3">
        <f>其他调用!AC46</f>
        <v>25564206.445741057</v>
      </c>
      <c r="AN46" s="3">
        <f>SUMPRODUCT(AI$5:AM46,其他调用!$C$6:$G47)</f>
        <v>272946630307.98285</v>
      </c>
      <c r="AP46" s="3">
        <f>其他调用!AN46</f>
        <v>1430407.6409123773</v>
      </c>
      <c r="AQ46" s="3">
        <f>其他调用!AO46</f>
        <v>2074536.8937512375</v>
      </c>
      <c r="AR46" s="3">
        <f>其他调用!AP46</f>
        <v>2791084.6982994378</v>
      </c>
      <c r="AS46" s="3">
        <f>其他调用!AQ46</f>
        <v>3771644.4275837988</v>
      </c>
      <c r="AT46" s="3">
        <f>其他调用!AR46</f>
        <v>6625389.5702513456</v>
      </c>
      <c r="AU46" s="3">
        <f>SUMPRODUCT(AP$5:AT46,其他调用!$C$6:$G47)</f>
        <v>9491635137.7798061</v>
      </c>
    </row>
    <row r="47" spans="14:47" x14ac:dyDescent="0.15">
      <c r="Z47" s="3">
        <v>43</v>
      </c>
      <c r="AA47" s="3">
        <f>其他调用!AW48*SUM($U$14:$U$17)</f>
        <v>45.999999999999986</v>
      </c>
      <c r="AB47" s="3">
        <f>其他调用!AX48*SUM($U$14:$U$17)</f>
        <v>67.000000000000043</v>
      </c>
      <c r="AC47" s="3">
        <f>其他调用!AY48*SUM($U$14:$U$17)</f>
        <v>91</v>
      </c>
      <c r="AD47" s="3">
        <f>其他调用!AZ48*SUM($U$14:$U$17)</f>
        <v>103.00000000000007</v>
      </c>
      <c r="AE47" s="3">
        <f>其他调用!BA48*SUM($U$14:$U$17)</f>
        <v>103.00000000000021</v>
      </c>
      <c r="AF47" s="3">
        <f>SUMPRODUCT(AA$5:AE47,其他调用!$C$6:$G48)</f>
        <v>2812710.4932706337</v>
      </c>
      <c r="AH47" s="3">
        <v>43</v>
      </c>
      <c r="AI47" s="3">
        <f>其他调用!Y47</f>
        <v>8653799.2663096786</v>
      </c>
      <c r="AJ47" s="3">
        <f>其他调用!Z47</f>
        <v>9131103.3642119169</v>
      </c>
      <c r="AK47" s="3">
        <f>其他调用!AA47</f>
        <v>12016958.199020565</v>
      </c>
      <c r="AL47" s="3">
        <f>其他调用!AB47</f>
        <v>15907489.703735828</v>
      </c>
      <c r="AM47" s="3">
        <f>其他调用!AC47</f>
        <v>26211071.611731887</v>
      </c>
      <c r="AN47" s="3">
        <f>SUMPRODUCT(AI$5:AM47,其他调用!$C$6:$G48)</f>
        <v>278975346768.18475</v>
      </c>
      <c r="AP47" s="3">
        <f>其他调用!AN47</f>
        <v>1493656.8955313722</v>
      </c>
      <c r="AQ47" s="3">
        <f>其他调用!AO47</f>
        <v>2162351.0148487408</v>
      </c>
      <c r="AR47" s="3">
        <f>其他调用!AP47</f>
        <v>2842626.7950908542</v>
      </c>
      <c r="AS47" s="3">
        <f>其他调用!AQ47</f>
        <v>3771644.4275838137</v>
      </c>
      <c r="AT47" s="3">
        <f>其他调用!AR47</f>
        <v>6834001.3946599662</v>
      </c>
      <c r="AU47" s="3">
        <f>SUMPRODUCT(AP$5:AT47,其他调用!$C$6:$G48)</f>
        <v>10726900305.560417</v>
      </c>
    </row>
    <row r="48" spans="14:47" x14ac:dyDescent="0.15">
      <c r="Z48" s="3">
        <v>44</v>
      </c>
      <c r="AA48" s="3">
        <f>其他调用!AW49*SUM($U$14:$U$17)</f>
        <v>45.999999999999972</v>
      </c>
      <c r="AB48" s="3">
        <f>其他调用!AX49*SUM($U$14:$U$17)</f>
        <v>66.999999999999957</v>
      </c>
      <c r="AC48" s="3">
        <f>其他调用!AY49*SUM($U$14:$U$17)</f>
        <v>90.999999999999986</v>
      </c>
      <c r="AD48" s="3">
        <f>其他调用!AZ49*SUM($U$14:$U$17)</f>
        <v>102.99999999999994</v>
      </c>
      <c r="AE48" s="3">
        <f>其他调用!BA49*SUM($U$14:$U$17)</f>
        <v>102.99999999999989</v>
      </c>
      <c r="AF48" s="3">
        <f>SUMPRODUCT(AA$5:AE48,其他调用!$C$6:$G49)</f>
        <v>2850214.4010031438</v>
      </c>
      <c r="AH48" s="3">
        <v>44</v>
      </c>
      <c r="AI48" s="3">
        <f>其他调用!Y48</f>
        <v>8653799.2663097382</v>
      </c>
      <c r="AJ48" s="3">
        <f>其他调用!Z48</f>
        <v>9131103.3642118573</v>
      </c>
      <c r="AK48" s="3">
        <f>其他调用!AA48</f>
        <v>12016958.199020624</v>
      </c>
      <c r="AL48" s="3">
        <f>其他调用!AB48</f>
        <v>16039003.32812053</v>
      </c>
      <c r="AM48" s="3">
        <f>其他调用!AC48</f>
        <v>26211071.611732006</v>
      </c>
      <c r="AN48" s="3">
        <f>SUMPRODUCT(AI$5:AM48,其他调用!$C$6:$G49)</f>
        <v>284911451393.99054</v>
      </c>
      <c r="AP48" s="3">
        <f>其他调用!AN48</f>
        <v>1493656.8955313712</v>
      </c>
      <c r="AQ48" s="3">
        <f>其他调用!AO48</f>
        <v>2162351.0148487426</v>
      </c>
      <c r="AR48" s="3">
        <f>其他调用!AP48</f>
        <v>2842626.7950908616</v>
      </c>
      <c r="AS48" s="3">
        <f>其他调用!AQ48</f>
        <v>3806974.5988190472</v>
      </c>
      <c r="AT48" s="3">
        <f>其他调用!AR48</f>
        <v>6834001.3946599662</v>
      </c>
      <c r="AU48" s="3">
        <f>SUMPRODUCT(AP$5:AT48,其他调用!$C$6:$G49)</f>
        <v>11943632940.305574</v>
      </c>
    </row>
    <row r="49" spans="26:47" x14ac:dyDescent="0.15">
      <c r="Z49" s="3">
        <v>45</v>
      </c>
      <c r="AA49" s="3">
        <f>其他调用!AW50*SUM($U$14:$U$17)</f>
        <v>46</v>
      </c>
      <c r="AB49" s="3">
        <f>其他调用!AX50*SUM($U$14:$U$17)</f>
        <v>67.000000000000014</v>
      </c>
      <c r="AC49" s="3">
        <f>其他调用!AY50*SUM($U$14:$U$17)</f>
        <v>91.000000000000085</v>
      </c>
      <c r="AD49" s="3">
        <f>其他调用!AZ50*SUM($U$14:$U$17)</f>
        <v>103.00000000000014</v>
      </c>
      <c r="AE49" s="3">
        <f>其他调用!BA50*SUM($U$14:$U$17)</f>
        <v>102.99999999999986</v>
      </c>
      <c r="AF49" s="3">
        <f>SUMPRODUCT(AA$5:AE49,其他调用!$C$6:$G50)</f>
        <v>2887141.615870317</v>
      </c>
      <c r="AH49" s="3">
        <v>45</v>
      </c>
      <c r="AI49" s="3">
        <f>其他调用!Y49</f>
        <v>8685535.6422989964</v>
      </c>
      <c r="AJ49" s="3">
        <f>其他调用!Z49</f>
        <v>10021058.316098452</v>
      </c>
      <c r="AK49" s="3">
        <f>其他调用!AA49</f>
        <v>12129297.107124686</v>
      </c>
      <c r="AL49" s="3">
        <f>其他调用!AB49</f>
        <v>16374964.794856846</v>
      </c>
      <c r="AM49" s="3">
        <f>其他调用!AC49</f>
        <v>26302323.761337161</v>
      </c>
      <c r="AN49" s="3">
        <f>SUMPRODUCT(AI$5:AM49,其他调用!$C$6:$G50)</f>
        <v>291018713918.64685</v>
      </c>
      <c r="AP49" s="3">
        <f>其他调用!AN49</f>
        <v>1713827.5924942382</v>
      </c>
      <c r="AQ49" s="3">
        <f>其他调用!AO49</f>
        <v>2422494.5169036537</v>
      </c>
      <c r="AR49" s="3">
        <f>其他调用!AP49</f>
        <v>2863102.7513991371</v>
      </c>
      <c r="AS49" s="3">
        <f>其他调用!AQ49</f>
        <v>3897228.1843601763</v>
      </c>
      <c r="AT49" s="3">
        <f>其他调用!AR49</f>
        <v>6864336.7236522436</v>
      </c>
      <c r="AU49" s="3">
        <f>SUMPRODUCT(AP$5:AT49,其他调用!$C$6:$G50)</f>
        <v>13289293214.867575</v>
      </c>
    </row>
    <row r="50" spans="26:47" x14ac:dyDescent="0.15">
      <c r="Z50" s="3">
        <v>46</v>
      </c>
      <c r="AA50" s="3">
        <f>其他调用!AW51*SUM($U$14:$U$17)</f>
        <v>46.000000000000021</v>
      </c>
      <c r="AB50" s="3">
        <f>其他调用!AX51*SUM($U$14:$U$17)</f>
        <v>67.000000000000014</v>
      </c>
      <c r="AC50" s="3">
        <f>其他调用!AY51*SUM($U$14:$U$17)</f>
        <v>91.000000000000014</v>
      </c>
      <c r="AD50" s="3">
        <f>其他调用!AZ51*SUM($U$14:$U$17)</f>
        <v>102.99999999999986</v>
      </c>
      <c r="AE50" s="3">
        <f>其他调用!BA51*SUM($U$14:$U$17)</f>
        <v>103.00000000000001</v>
      </c>
      <c r="AF50" s="3">
        <f>SUMPRODUCT(AA$5:AE50,其他调用!$C$6:$G51)</f>
        <v>2923491.6413770025</v>
      </c>
      <c r="AH50" s="3">
        <v>46</v>
      </c>
      <c r="AI50" s="3">
        <f>其他调用!Y50</f>
        <v>8696388.9386999011</v>
      </c>
      <c r="AJ50" s="3">
        <f>其他调用!Z50</f>
        <v>10421505.980617762</v>
      </c>
      <c r="AK50" s="3">
        <f>其他调用!AA50</f>
        <v>12414477.335977852</v>
      </c>
      <c r="AL50" s="3">
        <f>其他调用!AB50</f>
        <v>16374964.794856906</v>
      </c>
      <c r="AM50" s="3">
        <f>其他调用!AC50</f>
        <v>26957123.399286389</v>
      </c>
      <c r="AN50" s="3">
        <f>SUMPRODUCT(AI$5:AM50,其他调用!$C$6:$G51)</f>
        <v>297150909886.67828</v>
      </c>
      <c r="AP50" s="3">
        <f>其他调用!AN50</f>
        <v>1789122.1955624968</v>
      </c>
      <c r="AQ50" s="3">
        <f>其他调用!AO50</f>
        <v>2539549.720222611</v>
      </c>
      <c r="AR50" s="3">
        <f>其他调用!AP50</f>
        <v>2915082.4083543792</v>
      </c>
      <c r="AS50" s="3">
        <f>其他调用!AQ50</f>
        <v>3897228.1843601912</v>
      </c>
      <c r="AT50" s="3">
        <f>其他调用!AR50</f>
        <v>7082014.4718165696</v>
      </c>
      <c r="AU50" s="3">
        <f>SUMPRODUCT(AP$5:AT50,其他调用!$C$6:$G51)</f>
        <v>14672511281.963585</v>
      </c>
    </row>
    <row r="51" spans="26:47" x14ac:dyDescent="0.15">
      <c r="Z51" s="3">
        <v>47</v>
      </c>
      <c r="AA51" s="3">
        <f>其他调用!AW52*SUM($U$14:$U$17)</f>
        <v>46.000000000000014</v>
      </c>
      <c r="AB51" s="3">
        <f>其他调用!AX52*SUM($U$14:$U$17)</f>
        <v>67.000000000000043</v>
      </c>
      <c r="AC51" s="3">
        <f>其他调用!AY52*SUM($U$14:$U$17)</f>
        <v>90.999999999999829</v>
      </c>
      <c r="AD51" s="3">
        <f>其他调用!AZ52*SUM($U$14:$U$17)</f>
        <v>102.99999999999996</v>
      </c>
      <c r="AE51" s="3">
        <f>其他调用!BA52*SUM($U$14:$U$17)</f>
        <v>103.00000000000006</v>
      </c>
      <c r="AF51" s="3">
        <f>SUMPRODUCT(AA$5:AE51,其他调用!$C$6:$G52)</f>
        <v>2959263.9810280493</v>
      </c>
      <c r="AH51" s="3">
        <v>47</v>
      </c>
      <c r="AI51" s="3">
        <f>其他调用!Y51</f>
        <v>8696388.9386999011</v>
      </c>
      <c r="AJ51" s="3">
        <f>其他调用!Z51</f>
        <v>10421505.980617821</v>
      </c>
      <c r="AK51" s="3">
        <f>其他调用!AA51</f>
        <v>12414477.335977852</v>
      </c>
      <c r="AL51" s="3">
        <f>其他调用!AB51</f>
        <v>16408345.331792831</v>
      </c>
      <c r="AM51" s="3">
        <f>其他调用!AC51</f>
        <v>26957123.399286389</v>
      </c>
      <c r="AN51" s="3">
        <f>SUMPRODUCT(AI$5:AM51,其他调用!$C$6:$G52)</f>
        <v>303184600942.245</v>
      </c>
      <c r="AP51" s="3">
        <f>其他调用!AN51</f>
        <v>1789122.1955624968</v>
      </c>
      <c r="AQ51" s="3">
        <f>其他调用!AO51</f>
        <v>2539549.720222611</v>
      </c>
      <c r="AR51" s="3">
        <f>其他调用!AP51</f>
        <v>2915082.4083543867</v>
      </c>
      <c r="AS51" s="3">
        <f>其他调用!AQ51</f>
        <v>3906264.4700348675</v>
      </c>
      <c r="AT51" s="3">
        <f>其他调用!AR51</f>
        <v>7082014.4718165398</v>
      </c>
      <c r="AU51" s="3">
        <f>SUMPRODUCT(AP$5:AT51,其他调用!$C$6:$G52)</f>
        <v>16033759711.777983</v>
      </c>
    </row>
    <row r="52" spans="26:47" x14ac:dyDescent="0.15">
      <c r="Z52" s="3">
        <v>48</v>
      </c>
      <c r="AA52" s="3">
        <f>其他调用!AW53*SUM($U$14:$U$17)</f>
        <v>45.999999999999979</v>
      </c>
      <c r="AB52" s="3">
        <f>其他调用!AX53*SUM($U$14:$U$17)</f>
        <v>66.999999999999901</v>
      </c>
      <c r="AC52" s="3">
        <f>其他调用!AY53*SUM($U$14:$U$17)</f>
        <v>91.000000000000128</v>
      </c>
      <c r="AD52" s="3">
        <f>其他调用!AZ53*SUM($U$14:$U$17)</f>
        <v>102.99999999999996</v>
      </c>
      <c r="AE52" s="3">
        <f>其他调用!BA53*SUM($U$14:$U$17)</f>
        <v>103.00000000000001</v>
      </c>
      <c r="AF52" s="3">
        <f>SUMPRODUCT(AA$5:AE52,其他调用!$C$6:$G53)</f>
        <v>2994458.1383283073</v>
      </c>
      <c r="AH52" s="3">
        <v>48</v>
      </c>
      <c r="AI52" s="3">
        <f>其他调用!Y52</f>
        <v>8713543.0841829181</v>
      </c>
      <c r="AJ52" s="3">
        <f>其他调用!Z52</f>
        <v>10615913.816886723</v>
      </c>
      <c r="AK52" s="3">
        <f>其他调用!AA52</f>
        <v>12423574.263869464</v>
      </c>
      <c r="AL52" s="3">
        <f>其他调用!AB52</f>
        <v>16851277.95689702</v>
      </c>
      <c r="AM52" s="3">
        <f>其他调用!AC52</f>
        <v>26957123.399286509</v>
      </c>
      <c r="AN52" s="3">
        <f>SUMPRODUCT(AI$5:AM52,其他调用!$C$6:$G53)</f>
        <v>309179189685.43585</v>
      </c>
      <c r="AP52" s="3">
        <f>其他调用!AN52</f>
        <v>1942698.4330387339</v>
      </c>
      <c r="AQ52" s="3">
        <f>其他调用!AO52</f>
        <v>2574465.0232627057</v>
      </c>
      <c r="AR52" s="3">
        <f>其他调用!AP52</f>
        <v>2916714.8898341432</v>
      </c>
      <c r="AS52" s="3">
        <f>其他调用!AQ52</f>
        <v>4026168.6448165625</v>
      </c>
      <c r="AT52" s="3">
        <f>其他调用!AR52</f>
        <v>7082014.4718165398</v>
      </c>
      <c r="AU52" s="3">
        <f>SUMPRODUCT(AP$5:AT52,其他调用!$C$6:$G53)</f>
        <v>17431556150.363693</v>
      </c>
    </row>
    <row r="53" spans="26:47" x14ac:dyDescent="0.15">
      <c r="Z53" s="3">
        <v>49</v>
      </c>
      <c r="AA53" s="3">
        <f>其他调用!AW54*SUM($U$14:$U$17)</f>
        <v>46.000000000000007</v>
      </c>
      <c r="AB53" s="3">
        <f>其他调用!AX54*SUM($U$14:$U$17)</f>
        <v>67</v>
      </c>
      <c r="AC53" s="3">
        <f>其他调用!AY54*SUM($U$14:$U$17)</f>
        <v>91.000000000000014</v>
      </c>
      <c r="AD53" s="3">
        <f>其他调用!AZ54*SUM($U$14:$U$17)</f>
        <v>103.00000000000004</v>
      </c>
      <c r="AE53" s="3">
        <f>其他调用!BA54*SUM($U$14:$U$17)</f>
        <v>103.00000000000003</v>
      </c>
      <c r="AF53" s="3">
        <f>SUMPRODUCT(AA$5:AE53,其他调用!$C$6:$G54)</f>
        <v>3029073.6167826257</v>
      </c>
      <c r="AH53" s="3">
        <v>49</v>
      </c>
      <c r="AI53" s="3">
        <f>其他调用!Y53</f>
        <v>8730899.470238328</v>
      </c>
      <c r="AJ53" s="3">
        <f>其他调用!Z53</f>
        <v>10781517.659198821</v>
      </c>
      <c r="AK53" s="3">
        <f>其他调用!AA53</f>
        <v>12825497.425548732</v>
      </c>
      <c r="AL53" s="3">
        <f>其他调用!AB53</f>
        <v>16851277.95689714</v>
      </c>
      <c r="AM53" s="3">
        <f>其他调用!AC53</f>
        <v>27594732.052242875</v>
      </c>
      <c r="AN53" s="3">
        <f>SUMPRODUCT(AI$5:AM53,其他调用!$C$6:$G54)</f>
        <v>315133212515.88257</v>
      </c>
      <c r="AP53" s="3">
        <f>其他调用!AN53</f>
        <v>2098085.2734515406</v>
      </c>
      <c r="AQ53" s="3">
        <f>其他调用!AO53</f>
        <v>2604207.1800085492</v>
      </c>
      <c r="AR53" s="3">
        <f>其他调用!AP53</f>
        <v>2988841.6699455976</v>
      </c>
      <c r="AS53" s="3">
        <f>其他调用!AQ53</f>
        <v>4026168.6448165476</v>
      </c>
      <c r="AT53" s="3">
        <f>其他调用!AR53</f>
        <v>7296349.8160468638</v>
      </c>
      <c r="AU53" s="3">
        <f>SUMPRODUCT(AP$5:AT53,其他调用!$C$6:$G54)</f>
        <v>18864319636.994373</v>
      </c>
    </row>
    <row r="54" spans="26:47" x14ac:dyDescent="0.15">
      <c r="Z54" s="3">
        <v>50</v>
      </c>
      <c r="AA54" s="3">
        <f>其他调用!AW55*SUM($U$14:$U$17)</f>
        <v>45.999999999999993</v>
      </c>
      <c r="AB54" s="3">
        <f>其他调用!AX55*SUM($U$14:$U$17)</f>
        <v>67.000000000000014</v>
      </c>
      <c r="AC54" s="3">
        <f>其他调用!AY55*SUM($U$14:$U$17)</f>
        <v>90.999999999999972</v>
      </c>
      <c r="AD54" s="3">
        <f>其他调用!AZ55*SUM($U$14:$U$17)</f>
        <v>103.00000000000003</v>
      </c>
      <c r="AE54" s="3">
        <f>其他调用!BA55*SUM($U$14:$U$17)</f>
        <v>102.99999999999991</v>
      </c>
      <c r="AF54" s="3">
        <f>SUMPRODUCT(AA$5:AE54,其他调用!$C$6:$G55)</f>
        <v>3063109.9198958543</v>
      </c>
      <c r="AH54" s="3">
        <v>50</v>
      </c>
      <c r="AI54" s="3">
        <f>其他调用!Y54</f>
        <v>8730899.470238328</v>
      </c>
      <c r="AJ54" s="3">
        <f>其他调用!Z54</f>
        <v>10781517.659198761</v>
      </c>
      <c r="AK54" s="3">
        <f>其他调用!AA54</f>
        <v>12825497.425548732</v>
      </c>
      <c r="AL54" s="3">
        <f>其他调用!AB54</f>
        <v>16851277.95689702</v>
      </c>
      <c r="AM54" s="3">
        <f>其他调用!AC54</f>
        <v>27725005.481113315</v>
      </c>
      <c r="AN54" s="3">
        <f>SUMPRODUCT(AI$5:AM54,其他调用!$C$6:$G55)</f>
        <v>320986783669.43134</v>
      </c>
      <c r="AP54" s="3">
        <f>其他调用!AN54</f>
        <v>2098085.2734515443</v>
      </c>
      <c r="AQ54" s="3">
        <f>其他调用!AO54</f>
        <v>2604207.1800085455</v>
      </c>
      <c r="AR54" s="3">
        <f>其他调用!AP54</f>
        <v>2988841.6699455902</v>
      </c>
      <c r="AS54" s="3">
        <f>其他调用!AQ54</f>
        <v>4026168.6448165625</v>
      </c>
      <c r="AT54" s="3">
        <f>其他调用!AR54</f>
        <v>7340141.8820602596</v>
      </c>
      <c r="AU54" s="3">
        <f>SUMPRODUCT(AP$5:AT54,其他调用!$C$6:$G55)</f>
        <v>20272932412.056816</v>
      </c>
    </row>
    <row r="55" spans="26:47" x14ac:dyDescent="0.15">
      <c r="Z55" s="3">
        <v>51</v>
      </c>
      <c r="AA55" s="3">
        <f>其他调用!AW56*SUM($U$14:$U$17)</f>
        <v>46.000000000000014</v>
      </c>
      <c r="AB55" s="3">
        <f>其他调用!AX56*SUM($U$14:$U$17)</f>
        <v>67.000000000000014</v>
      </c>
      <c r="AC55" s="3">
        <f>其他调用!AY56*SUM($U$14:$U$17)</f>
        <v>91</v>
      </c>
      <c r="AD55" s="3">
        <f>其他调用!AZ56*SUM($U$14:$U$17)</f>
        <v>103</v>
      </c>
      <c r="AE55" s="3">
        <f>其他调用!BA56*SUM($U$14:$U$17)</f>
        <v>102.99999999999999</v>
      </c>
      <c r="AF55" s="3">
        <f>SUMPRODUCT(AA$5:AE55,其他调用!$C$6:$G56)</f>
        <v>3096566.5511728423</v>
      </c>
      <c r="AH55" s="3">
        <v>51</v>
      </c>
      <c r="AI55" s="3">
        <f>其他调用!Y55</f>
        <v>8750565.2091562748</v>
      </c>
      <c r="AJ55" s="3">
        <f>其他调用!Z55</f>
        <v>10802925.288980603</v>
      </c>
      <c r="AK55" s="3">
        <f>其他调用!AA55</f>
        <v>12825497.425548732</v>
      </c>
      <c r="AL55" s="3">
        <f>其他调用!AB55</f>
        <v>17259822.72615242</v>
      </c>
      <c r="AM55" s="3">
        <f>其他调用!AC55</f>
        <v>27725005.481113195</v>
      </c>
      <c r="AN55" s="3">
        <f>SUMPRODUCT(AI$5:AM55,其他调用!$C$6:$G56)</f>
        <v>326752590984.36444</v>
      </c>
      <c r="AP55" s="3">
        <f>其他调用!AN55</f>
        <v>2103853.2072887234</v>
      </c>
      <c r="AQ55" s="3">
        <f>其他调用!AO55</f>
        <v>2608084.4343650341</v>
      </c>
      <c r="AR55" s="3">
        <f>其他调用!AP55</f>
        <v>2988841.6699455902</v>
      </c>
      <c r="AS55" s="3">
        <f>其他调用!AQ55</f>
        <v>4137572.5798936337</v>
      </c>
      <c r="AT55" s="3">
        <f>其他调用!AR55</f>
        <v>7340141.8820602596</v>
      </c>
      <c r="AU55" s="3">
        <f>SUMPRODUCT(AP$5:AT55,其他调用!$C$6:$G56)</f>
        <v>21660465060.348747</v>
      </c>
    </row>
    <row r="56" spans="26:47" x14ac:dyDescent="0.15">
      <c r="Z56" s="3">
        <v>52</v>
      </c>
      <c r="AA56" s="3">
        <f>其他调用!AW57*SUM($U$14:$U$17)</f>
        <v>45.999999999999972</v>
      </c>
      <c r="AB56" s="3">
        <f>其他调用!AX57*SUM($U$14:$U$17)</f>
        <v>67.000000000000043</v>
      </c>
      <c r="AC56" s="3">
        <f>其他调用!AY57*SUM($U$14:$U$17)</f>
        <v>90.999999999999957</v>
      </c>
      <c r="AD56" s="3">
        <f>其他调用!AZ57*SUM($U$14:$U$17)</f>
        <v>103.00000000000007</v>
      </c>
      <c r="AE56" s="3">
        <f>其他调用!BA57*SUM($U$14:$U$17)</f>
        <v>103.00000000000006</v>
      </c>
      <c r="AF56" s="3">
        <f>SUMPRODUCT(AA$5:AE56,其他调用!$C$6:$G57)</f>
        <v>3129443.0141184386</v>
      </c>
      <c r="AH56" s="3">
        <v>52</v>
      </c>
      <c r="AI56" s="3">
        <f>其他调用!Y56</f>
        <v>9971903.7055612803</v>
      </c>
      <c r="AJ56" s="3">
        <f>其他调用!Z56</f>
        <v>11140483.840162337</v>
      </c>
      <c r="AK56" s="3">
        <f>其他调用!AA56</f>
        <v>13034540.216695309</v>
      </c>
      <c r="AL56" s="3">
        <f>其他调用!AB56</f>
        <v>17339420.162768722</v>
      </c>
      <c r="AM56" s="3">
        <f>其他调用!AC56</f>
        <v>27915821.540930867</v>
      </c>
      <c r="AN56" s="3">
        <f>SUMPRODUCT(AI$5:AM56,其他调用!$C$6:$G57)</f>
        <v>332866043265.97308</v>
      </c>
      <c r="AP56" s="3">
        <f>其他调用!AN56</f>
        <v>2462070.0873894133</v>
      </c>
      <c r="AQ56" s="3">
        <f>其他调用!AO56</f>
        <v>2669221.5325154215</v>
      </c>
      <c r="AR56" s="3">
        <f>其他调用!AP56</f>
        <v>3025818.5658211038</v>
      </c>
      <c r="AS56" s="3">
        <f>其他调用!AQ56</f>
        <v>4159277.588324517</v>
      </c>
      <c r="AT56" s="3">
        <f>其他调用!AR56</f>
        <v>7404949.8878467679</v>
      </c>
      <c r="AU56" s="3">
        <f>SUMPRODUCT(AP$5:AT56,其他调用!$C$6:$G57)</f>
        <v>23145178704.919991</v>
      </c>
    </row>
    <row r="57" spans="26:47" x14ac:dyDescent="0.15">
      <c r="Z57" s="3">
        <v>53</v>
      </c>
      <c r="AA57" s="3">
        <f>其他调用!AW58*SUM($U$14:$U$17)</f>
        <v>46.000000000000014</v>
      </c>
      <c r="AB57" s="3">
        <f>其他调用!AX58*SUM($U$14:$U$17)</f>
        <v>66.999999999999943</v>
      </c>
      <c r="AC57" s="3">
        <f>其他调用!AY58*SUM($U$14:$U$17)</f>
        <v>91.000000000000043</v>
      </c>
      <c r="AD57" s="3">
        <f>其他调用!AZ58*SUM($U$14:$U$17)</f>
        <v>102.99999999999982</v>
      </c>
      <c r="AE57" s="3">
        <f>其他调用!BA58*SUM($U$14:$U$17)</f>
        <v>103.00000000000009</v>
      </c>
      <c r="AF57" s="3">
        <f>SUMPRODUCT(AA$5:AE57,其他调用!$C$6:$G58)</f>
        <v>3161738.8122374928</v>
      </c>
      <c r="AH57" s="3">
        <v>53</v>
      </c>
      <c r="AI57" s="3">
        <f>其他调用!Y57</f>
        <v>9971903.7055613399</v>
      </c>
      <c r="AJ57" s="3">
        <f>其他调用!Z57</f>
        <v>11140483.840162277</v>
      </c>
      <c r="AK57" s="3">
        <f>其他调用!AA57</f>
        <v>13250907.081245959</v>
      </c>
      <c r="AL57" s="3">
        <f>其他调用!AB57</f>
        <v>17339420.162768602</v>
      </c>
      <c r="AM57" s="3">
        <f>其他调用!AC57</f>
        <v>28505627.939024448</v>
      </c>
      <c r="AN57" s="3">
        <f>SUMPRODUCT(AI$5:AM57,其他调用!$C$6:$G58)</f>
        <v>338875056220.92596</v>
      </c>
      <c r="AP57" s="3">
        <f>其他调用!AN57</f>
        <v>2462070.0873894095</v>
      </c>
      <c r="AQ57" s="3">
        <f>其他调用!AO57</f>
        <v>2669221.5325154215</v>
      </c>
      <c r="AR57" s="3">
        <f>其他调用!AP57</f>
        <v>3064090.9930955321</v>
      </c>
      <c r="AS57" s="3">
        <f>其他调用!AQ57</f>
        <v>4159277.588324517</v>
      </c>
      <c r="AT57" s="3">
        <f>其他调用!AR57</f>
        <v>7605269.3813793361</v>
      </c>
      <c r="AU57" s="3">
        <f>SUMPRODUCT(AP$5:AT57,其他调用!$C$6:$G58)</f>
        <v>24604233927.118122</v>
      </c>
    </row>
    <row r="58" spans="26:47" x14ac:dyDescent="0.15">
      <c r="Z58" s="3">
        <v>54</v>
      </c>
      <c r="AA58" s="3">
        <f>其他调用!AW59*SUM($U$14:$U$17)</f>
        <v>45.999999999999986</v>
      </c>
      <c r="AB58" s="3">
        <f>其他调用!AX59*SUM($U$14:$U$17)</f>
        <v>67.000000000000085</v>
      </c>
      <c r="AC58" s="3">
        <f>其他调用!AY59*SUM($U$14:$U$17)</f>
        <v>90.999999999999957</v>
      </c>
      <c r="AD58" s="3">
        <f>其他调用!AZ59*SUM($U$14:$U$17)</f>
        <v>103.00000000000009</v>
      </c>
      <c r="AE58" s="3">
        <f>其他调用!BA59*SUM($U$14:$U$17)</f>
        <v>102.99999999999994</v>
      </c>
      <c r="AF58" s="3">
        <f>SUMPRODUCT(AA$5:AE58,其他调用!$C$6:$G59)</f>
        <v>3193453.4490348543</v>
      </c>
      <c r="AH58" s="3">
        <v>54</v>
      </c>
      <c r="AI58" s="3">
        <f>其他调用!Y58</f>
        <v>9971903.7055612803</v>
      </c>
      <c r="AJ58" s="3">
        <f>其他调用!Z58</f>
        <v>11140483.840162337</v>
      </c>
      <c r="AK58" s="3">
        <f>其他调用!AA58</f>
        <v>13250907.081245959</v>
      </c>
      <c r="AL58" s="3">
        <f>其他调用!AB58</f>
        <v>17528047.865397692</v>
      </c>
      <c r="AM58" s="3">
        <f>其他调用!AC58</f>
        <v>28505627.93902421</v>
      </c>
      <c r="AN58" s="3">
        <f>SUMPRODUCT(AI$5:AM58,其他调用!$C$6:$G59)</f>
        <v>344775002219.66437</v>
      </c>
      <c r="AP58" s="3">
        <f>其他调用!AN58</f>
        <v>2462070.0873894095</v>
      </c>
      <c r="AQ58" s="3">
        <f>其他调用!AO58</f>
        <v>2669221.5325154215</v>
      </c>
      <c r="AR58" s="3">
        <f>其他调用!AP58</f>
        <v>3064090.9930955395</v>
      </c>
      <c r="AS58" s="3">
        <f>其他调用!AQ58</f>
        <v>4211473.6864225268</v>
      </c>
      <c r="AT58" s="3">
        <f>其他调用!AR58</f>
        <v>7605269.3813793659</v>
      </c>
      <c r="AU58" s="3">
        <f>SUMPRODUCT(AP$5:AT58,其他调用!$C$6:$G59)</f>
        <v>26036785725.60918</v>
      </c>
    </row>
    <row r="59" spans="26:47" x14ac:dyDescent="0.15">
      <c r="Z59" s="3">
        <v>55</v>
      </c>
      <c r="AA59" s="3">
        <f>其他调用!AW60*SUM($U$14:$U$17)</f>
        <v>46.000000000000043</v>
      </c>
      <c r="AB59" s="3">
        <f>其他调用!AX60*SUM($U$14:$U$17)</f>
        <v>66.999999999999929</v>
      </c>
      <c r="AC59" s="3">
        <f>其他调用!AY60*SUM($U$14:$U$17)</f>
        <v>91</v>
      </c>
      <c r="AD59" s="3">
        <f>其他调用!AZ60*SUM($U$14:$U$17)</f>
        <v>103.00000000000011</v>
      </c>
      <c r="AE59" s="3">
        <f>其他调用!BA60*SUM($U$14:$U$17)</f>
        <v>103.00000000000004</v>
      </c>
      <c r="AF59" s="3">
        <f>SUMPRODUCT(AA$5:AE59,其他调用!$C$6:$G60)</f>
        <v>3224586.4280153732</v>
      </c>
      <c r="AH59" s="3">
        <v>55</v>
      </c>
      <c r="AI59" s="3">
        <f>其他调用!Y59</f>
        <v>10068856.686143577</v>
      </c>
      <c r="AJ59" s="3">
        <f>其他调用!Z59</f>
        <v>11284205.374177933</v>
      </c>
      <c r="AK59" s="3">
        <f>其他调用!AA59</f>
        <v>13250907.081245959</v>
      </c>
      <c r="AL59" s="3">
        <f>其他调用!AB59</f>
        <v>17843629.602542877</v>
      </c>
      <c r="AM59" s="3">
        <f>其他调用!AC59</f>
        <v>28505627.939024448</v>
      </c>
      <c r="AN59" s="3">
        <f>SUMPRODUCT(AI$5:AM59,其他调用!$C$6:$G60)</f>
        <v>350627604556.33405</v>
      </c>
      <c r="AP59" s="3">
        <f>其他调用!AN59</f>
        <v>2479746.2588852718</v>
      </c>
      <c r="AQ59" s="3">
        <f>其他调用!AO59</f>
        <v>2696333.1539337039</v>
      </c>
      <c r="AR59" s="3">
        <f>其他调用!AP59</f>
        <v>3064090.9930955172</v>
      </c>
      <c r="AS59" s="3">
        <f>其他调用!AQ59</f>
        <v>4298799.8589856774</v>
      </c>
      <c r="AT59" s="3">
        <f>其他调用!AR59</f>
        <v>7605269.3813793361</v>
      </c>
      <c r="AU59" s="3">
        <f>SUMPRODUCT(AP$5:AT59,其他调用!$C$6:$G60)</f>
        <v>27454344834.896542</v>
      </c>
    </row>
    <row r="60" spans="26:47" x14ac:dyDescent="0.15">
      <c r="Z60" s="3">
        <v>56</v>
      </c>
      <c r="AA60" s="3">
        <f>其他调用!AW61*SUM($U$14:$U$17)</f>
        <v>46.000000000000021</v>
      </c>
      <c r="AB60" s="3">
        <f>其他调用!AX61*SUM($U$14:$U$17)</f>
        <v>67.000000000000043</v>
      </c>
      <c r="AC60" s="3">
        <f>其他调用!AY61*SUM($U$14:$U$17)</f>
        <v>90.999999999999972</v>
      </c>
      <c r="AD60" s="3">
        <f>其他调用!AZ61*SUM($U$14:$U$17)</f>
        <v>103.00000000000006</v>
      </c>
      <c r="AE60" s="3">
        <f>其他调用!BA61*SUM($U$14:$U$17)</f>
        <v>102.99999999999987</v>
      </c>
      <c r="AF60" s="3">
        <f>SUMPRODUCT(AA$5:AE60,其他调用!$C$6:$G61)</f>
        <v>3255137.2526838984</v>
      </c>
      <c r="AH60" s="3">
        <v>56</v>
      </c>
      <c r="AI60" s="3">
        <f>其他调用!Y60</f>
        <v>10312371.594514012</v>
      </c>
      <c r="AJ60" s="3">
        <f>其他调用!Z60</f>
        <v>11490597.199518263</v>
      </c>
      <c r="AK60" s="3">
        <f>其他调用!AA60</f>
        <v>13565998.840452433</v>
      </c>
      <c r="AL60" s="3">
        <f>其他调用!AB60</f>
        <v>17843629.602542877</v>
      </c>
      <c r="AM60" s="3">
        <f>其他调用!AC60</f>
        <v>28772746.713855028</v>
      </c>
      <c r="AN60" s="3">
        <f>SUMPRODUCT(AI$5:AM60,其他调用!$C$6:$G61)</f>
        <v>356490411066.40741</v>
      </c>
      <c r="AP60" s="3">
        <f>其他调用!AN60</f>
        <v>2524143.1537130997</v>
      </c>
      <c r="AQ60" s="3">
        <f>其他调用!AO60</f>
        <v>2735266.8952883407</v>
      </c>
      <c r="AR60" s="3">
        <f>其他调用!AP60</f>
        <v>3124315.6643974483</v>
      </c>
      <c r="AS60" s="3">
        <f>其他调用!AQ60</f>
        <v>4298799.8589856923</v>
      </c>
      <c r="AT60" s="3">
        <f>其他调用!AR60</f>
        <v>7695909.1641024947</v>
      </c>
      <c r="AU60" s="3">
        <f>SUMPRODUCT(AP$5:AT60,其他调用!$C$6:$G61)</f>
        <v>28867479689.362118</v>
      </c>
    </row>
    <row r="61" spans="26:47" x14ac:dyDescent="0.15">
      <c r="Z61" s="3">
        <v>57</v>
      </c>
      <c r="AA61" s="3">
        <f>其他调用!AW62*SUM($U$14:$U$17)</f>
        <v>46.000000000000014</v>
      </c>
      <c r="AB61" s="3">
        <f>其他调用!AX62*SUM($U$14:$U$17)</f>
        <v>67.000000000000043</v>
      </c>
      <c r="AC61" s="3">
        <f>其他调用!AY62*SUM($U$14:$U$17)</f>
        <v>91.000000000000128</v>
      </c>
      <c r="AD61" s="3">
        <f>其他调用!AZ62*SUM($U$14:$U$17)</f>
        <v>102.99999999999994</v>
      </c>
      <c r="AE61" s="3">
        <f>其他调用!BA62*SUM($U$14:$U$17)</f>
        <v>103.00000000000001</v>
      </c>
      <c r="AF61" s="3">
        <f>SUMPRODUCT(AA$5:AE61,其他调用!$C$6:$G62)</f>
        <v>3285105.4265452791</v>
      </c>
      <c r="AH61" s="3">
        <v>57</v>
      </c>
      <c r="AI61" s="3">
        <f>其他调用!Y61</f>
        <v>10312371.594514072</v>
      </c>
      <c r="AJ61" s="3">
        <f>其他调用!Z61</f>
        <v>11490597.199518263</v>
      </c>
      <c r="AK61" s="3">
        <f>其他调用!AA61</f>
        <v>13688460.436999917</v>
      </c>
      <c r="AL61" s="3">
        <f>其他调用!AB61</f>
        <v>17843629.602542877</v>
      </c>
      <c r="AM61" s="3">
        <f>其他调用!AC61</f>
        <v>29301999.446253777</v>
      </c>
      <c r="AN61" s="3">
        <f>SUMPRODUCT(AI$5:AM61,其他调用!$C$6:$G62)</f>
        <v>362242730451.18066</v>
      </c>
      <c r="AP61" s="3">
        <f>其他调用!AN61</f>
        <v>2524143.1537131071</v>
      </c>
      <c r="AQ61" s="3">
        <f>其他调用!AO61</f>
        <v>2735266.8952883407</v>
      </c>
      <c r="AR61" s="3">
        <f>其他调用!AP61</f>
        <v>3147722.2092647254</v>
      </c>
      <c r="AS61" s="3">
        <f>其他调用!AQ61</f>
        <v>4298799.8589856774</v>
      </c>
      <c r="AT61" s="3">
        <f>其他调用!AR61</f>
        <v>7875497.261946559</v>
      </c>
      <c r="AU61" s="3">
        <f>SUMPRODUCT(AP$5:AT61,其他调用!$C$6:$G62)</f>
        <v>30253871296.1605</v>
      </c>
    </row>
    <row r="62" spans="26:47" x14ac:dyDescent="0.15">
      <c r="Z62" s="3">
        <v>58</v>
      </c>
      <c r="AA62" s="3">
        <f>其他调用!AW63*SUM($U$14:$U$17)</f>
        <v>45.999999999999964</v>
      </c>
      <c r="AB62" s="3">
        <f>其他调用!AX63*SUM($U$14:$U$17)</f>
        <v>66.999999999999915</v>
      </c>
      <c r="AC62" s="3">
        <f>其他调用!AY63*SUM($U$14:$U$17)</f>
        <v>91</v>
      </c>
      <c r="AD62" s="3">
        <f>其他调用!AZ63*SUM($U$14:$U$17)</f>
        <v>102.99999999999999</v>
      </c>
      <c r="AE62" s="3">
        <f>其他调用!BA63*SUM($U$14:$U$17)</f>
        <v>103.00000000000003</v>
      </c>
      <c r="AF62" s="3">
        <f>SUMPRODUCT(AA$5:AE62,其他调用!$C$6:$G63)</f>
        <v>3314490.4531043652</v>
      </c>
      <c r="AH62" s="3">
        <v>58</v>
      </c>
      <c r="AI62" s="3">
        <f>其他调用!Y62</f>
        <v>10312371.594514072</v>
      </c>
      <c r="AJ62" s="3">
        <f>其他调用!Z62</f>
        <v>11490597.199518263</v>
      </c>
      <c r="AK62" s="3">
        <f>其他调用!AA62</f>
        <v>13688460.436999857</v>
      </c>
      <c r="AL62" s="3">
        <f>其他调用!AB62</f>
        <v>18147597.599850416</v>
      </c>
      <c r="AM62" s="3">
        <f>其他调用!AC62</f>
        <v>29301999.446253777</v>
      </c>
      <c r="AN62" s="3">
        <f>SUMPRODUCT(AI$5:AM62,其他调用!$C$6:$G63)</f>
        <v>367882571531.25549</v>
      </c>
      <c r="AP62" s="3">
        <f>其他调用!AN62</f>
        <v>2524143.1537130997</v>
      </c>
      <c r="AQ62" s="3">
        <f>其他调用!AO62</f>
        <v>2735266.8952883407</v>
      </c>
      <c r="AR62" s="3">
        <f>其他调用!AP62</f>
        <v>3147722.2092647403</v>
      </c>
      <c r="AS62" s="3">
        <f>其他调用!AQ62</f>
        <v>4383881.2720482349</v>
      </c>
      <c r="AT62" s="3">
        <f>其他调用!AR62</f>
        <v>7875497.2619465888</v>
      </c>
      <c r="AU62" s="3">
        <f>SUMPRODUCT(AP$5:AT62,其他调用!$C$6:$G63)</f>
        <v>31613155843.714203</v>
      </c>
    </row>
    <row r="63" spans="26:47" x14ac:dyDescent="0.15">
      <c r="Z63" s="3">
        <v>59</v>
      </c>
      <c r="AA63" s="3">
        <f>其他调用!AW64*SUM($U$14:$U$17)</f>
        <v>46.000000000000007</v>
      </c>
      <c r="AB63" s="3">
        <f>其他调用!AX64*SUM($U$14:$U$17)</f>
        <v>66.999999999999972</v>
      </c>
      <c r="AC63" s="3">
        <f>其他调用!AY64*SUM($U$14:$U$17)</f>
        <v>90.999999999999915</v>
      </c>
      <c r="AD63" s="3">
        <f>其他调用!AZ64*SUM($U$14:$U$17)</f>
        <v>103.00000000000001</v>
      </c>
      <c r="AE63" s="3">
        <f>其他调用!BA64*SUM($U$14:$U$17)</f>
        <v>103.00000000000009</v>
      </c>
      <c r="AF63" s="3">
        <f>SUMPRODUCT(AA$5:AE63,其他调用!$C$6:$G64)</f>
        <v>3343291.8358660052</v>
      </c>
      <c r="AH63" s="3">
        <v>59</v>
      </c>
      <c r="AI63" s="3">
        <f>其他调用!Y63</f>
        <v>10412001.956873238</v>
      </c>
      <c r="AJ63" s="3">
        <f>其他调用!Z63</f>
        <v>11635899.236018479</v>
      </c>
      <c r="AK63" s="3">
        <f>其他调用!AA63</f>
        <v>13688460.437000036</v>
      </c>
      <c r="AL63" s="3">
        <f>其他调用!AB63</f>
        <v>18361288.429836631</v>
      </c>
      <c r="AM63" s="3">
        <f>其他调用!AC63</f>
        <v>29301999.446253777</v>
      </c>
      <c r="AN63" s="3">
        <f>SUMPRODUCT(AI$5:AM63,其他调用!$C$6:$G64)</f>
        <v>373467347619.0282</v>
      </c>
      <c r="AP63" s="3">
        <f>其他调用!AN63</f>
        <v>2541960.0420098528</v>
      </c>
      <c r="AQ63" s="3">
        <f>其他调用!AO63</f>
        <v>2762399.510075219</v>
      </c>
      <c r="AR63" s="3">
        <f>其他调用!AP63</f>
        <v>3147722.2092647254</v>
      </c>
      <c r="AS63" s="3">
        <f>其他调用!AQ63</f>
        <v>4443693.8771079928</v>
      </c>
      <c r="AT63" s="3">
        <f>其他调用!AR63</f>
        <v>7875497.261946559</v>
      </c>
      <c r="AU63" s="3">
        <f>SUMPRODUCT(AP$5:AT63,其他调用!$C$6:$G64)</f>
        <v>32955825143.499954</v>
      </c>
    </row>
    <row r="64" spans="26:47" x14ac:dyDescent="0.15">
      <c r="Z64" s="3">
        <v>60</v>
      </c>
      <c r="AA64" s="3">
        <f>其他调用!AW65*SUM($U$14:$U$17)</f>
        <v>45.999999999999979</v>
      </c>
      <c r="AB64" s="3">
        <f>其他调用!AX65*SUM($U$14:$U$17)</f>
        <v>67.000000000000071</v>
      </c>
      <c r="AC64" s="3">
        <f>其他调用!AY65*SUM($U$14:$U$17)</f>
        <v>91</v>
      </c>
      <c r="AD64" s="3">
        <f>其他调用!AZ65*SUM($U$14:$U$17)</f>
        <v>102.99999999999986</v>
      </c>
      <c r="AE64" s="3">
        <f>其他调用!BA65*SUM($U$14:$U$17)</f>
        <v>102.99999999999997</v>
      </c>
      <c r="AF64" s="3">
        <f>SUMPRODUCT(AA$5:AE64,其他调用!$C$6:$G65)</f>
        <v>3372006.6887551504</v>
      </c>
      <c r="AH64" s="3">
        <v>60</v>
      </c>
      <c r="AI64" s="3">
        <f>其他调用!Y64</f>
        <v>10660865.317928851</v>
      </c>
      <c r="AJ64" s="3">
        <f>其他调用!Z64</f>
        <v>11850975.158424497</v>
      </c>
      <c r="AK64" s="3">
        <f>其他调用!AA64</f>
        <v>13977281.582929492</v>
      </c>
      <c r="AL64" s="3">
        <f>其他调用!AB64</f>
        <v>18361288.42983675</v>
      </c>
      <c r="AM64" s="3">
        <f>其他调用!AC64</f>
        <v>29679037.159674168</v>
      </c>
      <c r="AN64" s="3">
        <f>SUMPRODUCT(AI$5:AM64,其他调用!$C$6:$G65)</f>
        <v>379150688186.80865</v>
      </c>
      <c r="AP64" s="3">
        <f>其他调用!AN64</f>
        <v>2586464.2533776015</v>
      </c>
      <c r="AQ64" s="3">
        <f>其他调用!AO64</f>
        <v>2802561.178095378</v>
      </c>
      <c r="AR64" s="3">
        <f>其他调用!AP64</f>
        <v>3201981.669092387</v>
      </c>
      <c r="AS64" s="3">
        <f>其他调用!AQ64</f>
        <v>4443693.8771079779</v>
      </c>
      <c r="AT64" s="3">
        <f>其他调用!AR64</f>
        <v>8005146.8904627562</v>
      </c>
      <c r="AU64" s="3">
        <f>SUMPRODUCT(AP$5:AT64,其他调用!$C$6:$G65)</f>
        <v>34315471589.442951</v>
      </c>
    </row>
    <row r="65" spans="26:47" x14ac:dyDescent="0.15">
      <c r="Z65" s="3">
        <v>61</v>
      </c>
      <c r="AA65" s="3">
        <f>其他调用!AW66*SUM($U$14:$U$17)</f>
        <v>46.000000000000014</v>
      </c>
      <c r="AB65" s="3">
        <f>其他调用!AX66*SUM($U$14:$U$17)</f>
        <v>66.999999999999972</v>
      </c>
      <c r="AC65" s="3">
        <f>其他调用!AY66*SUM($U$14:$U$17)</f>
        <v>90.999999999999929</v>
      </c>
      <c r="AD65" s="3">
        <f>其他调用!AZ66*SUM($U$14:$U$17)</f>
        <v>103.00000000000003</v>
      </c>
      <c r="AE65" s="3">
        <f>其他调用!BA66*SUM($U$14:$U$17)</f>
        <v>103.00000000000003</v>
      </c>
      <c r="AF65" s="3">
        <f>SUMPRODUCT(AA$5:AE65,其他调用!$C$6:$G66)</f>
        <v>3400634.9483956355</v>
      </c>
      <c r="AH65" s="3">
        <v>61</v>
      </c>
      <c r="AI65" s="3">
        <f>其他调用!Y65</f>
        <v>10660865.317928851</v>
      </c>
      <c r="AJ65" s="3">
        <f>其他调用!Z65</f>
        <v>11850975.158424437</v>
      </c>
      <c r="AK65" s="3">
        <f>其他调用!AA65</f>
        <v>14143488.482269645</v>
      </c>
      <c r="AL65" s="3">
        <f>其他调用!AB65</f>
        <v>18361288.42983675</v>
      </c>
      <c r="AM65" s="3">
        <f>其他调用!AC65</f>
        <v>30113992.195828438</v>
      </c>
      <c r="AN65" s="3">
        <f>SUMPRODUCT(AI$5:AM65,其他调用!$C$6:$G66)</f>
        <v>384819186356.16235</v>
      </c>
      <c r="AP65" s="3">
        <f>其他调用!AN65</f>
        <v>2586464.2533776015</v>
      </c>
      <c r="AQ65" s="3">
        <f>其他调用!AO65</f>
        <v>2802561.1780953705</v>
      </c>
      <c r="AR65" s="3">
        <f>其他调用!AP65</f>
        <v>3233206.1715393811</v>
      </c>
      <c r="AS65" s="3">
        <f>其他调用!AQ65</f>
        <v>4443693.8771079779</v>
      </c>
      <c r="AT65" s="3">
        <f>其他调用!AR65</f>
        <v>8154712.1908332109</v>
      </c>
      <c r="AU65" s="3">
        <f>SUMPRODUCT(AP$5:AT65,其他调用!$C$6:$G66)</f>
        <v>35671420219.892387</v>
      </c>
    </row>
    <row r="66" spans="26:47" x14ac:dyDescent="0.15">
      <c r="Z66" s="3">
        <v>62</v>
      </c>
      <c r="AA66" s="3">
        <f>其他调用!AW67*SUM($U$14:$U$17)</f>
        <v>45.999999999999957</v>
      </c>
      <c r="AB66" s="3">
        <f>其他调用!AX67*SUM($U$14:$U$17)</f>
        <v>66.999999999999901</v>
      </c>
      <c r="AC66" s="3">
        <f>其他调用!AY67*SUM($U$14:$U$17)</f>
        <v>91.000000000000114</v>
      </c>
      <c r="AD66" s="3">
        <f>其他调用!AZ67*SUM($U$14:$U$17)</f>
        <v>102.99999999999996</v>
      </c>
      <c r="AE66" s="3">
        <f>其他调用!BA67*SUM($U$14:$U$17)</f>
        <v>103.00000000000007</v>
      </c>
      <c r="AF66" s="3">
        <f>SUMPRODUCT(AA$5:AE66,其他调用!$C$6:$G67)</f>
        <v>3429176.5514112953</v>
      </c>
      <c r="AH66" s="3">
        <v>62</v>
      </c>
      <c r="AI66" s="3">
        <f>其他调用!Y66</f>
        <v>10660865.317928791</v>
      </c>
      <c r="AJ66" s="3">
        <f>其他调用!Z66</f>
        <v>11850975.158424497</v>
      </c>
      <c r="AK66" s="3">
        <f>其他调用!AA66</f>
        <v>14143488.482269764</v>
      </c>
      <c r="AL66" s="3">
        <f>其他调用!AB66</f>
        <v>18605379.016756892</v>
      </c>
      <c r="AM66" s="3">
        <f>其他调用!AC66</f>
        <v>30113992.195828438</v>
      </c>
      <c r="AN66" s="3">
        <f>SUMPRODUCT(AI$5:AM66,其他调用!$C$6:$G67)</f>
        <v>390470087294.53046</v>
      </c>
      <c r="AP66" s="3">
        <f>其他调用!AN66</f>
        <v>2586464.2533776015</v>
      </c>
      <c r="AQ66" s="3">
        <f>其他调用!AO66</f>
        <v>2802561.1780953705</v>
      </c>
      <c r="AR66" s="3">
        <f>其他调用!AP66</f>
        <v>3233206.171539396</v>
      </c>
      <c r="AS66" s="3">
        <f>其他调用!AQ66</f>
        <v>4514504.5086570978</v>
      </c>
      <c r="AT66" s="3">
        <f>其他调用!AR66</f>
        <v>8154712.1908331513</v>
      </c>
      <c r="AU66" s="3">
        <f>SUMPRODUCT(AP$5:AT66,其他调用!$C$6:$G67)</f>
        <v>37023174229.10482</v>
      </c>
    </row>
    <row r="67" spans="26:47" x14ac:dyDescent="0.15">
      <c r="Z67" s="3">
        <v>63</v>
      </c>
      <c r="AA67" s="3">
        <f>其他调用!AW68*SUM($U$14:$U$17)</f>
        <v>46.000000000000021</v>
      </c>
      <c r="AB67" s="3">
        <f>其他调用!AX68*SUM($U$14:$U$17)</f>
        <v>67.000000000000085</v>
      </c>
      <c r="AC67" s="3">
        <f>其他调用!AY68*SUM($U$14:$U$17)</f>
        <v>91.000000000000057</v>
      </c>
      <c r="AD67" s="3">
        <f>其他调用!AZ68*SUM($U$14:$U$17)</f>
        <v>103.00000000000016</v>
      </c>
      <c r="AE67" s="3">
        <f>其他调用!BA68*SUM($U$14:$U$17)</f>
        <v>102.9999999999998</v>
      </c>
      <c r="AF67" s="3">
        <f>SUMPRODUCT(AA$5:AE67,其他调用!$C$6:$G68)</f>
        <v>3457631.434425964</v>
      </c>
      <c r="AH67" s="3">
        <v>63</v>
      </c>
      <c r="AI67" s="3">
        <f>其他调用!Y67</f>
        <v>10660865.317928851</v>
      </c>
      <c r="AJ67" s="3">
        <f>其他调用!Z67</f>
        <v>11910665.45757097</v>
      </c>
      <c r="AK67" s="3">
        <f>其他调用!AA67</f>
        <v>14143488.482269764</v>
      </c>
      <c r="AL67" s="3">
        <f>其他调用!AB67</f>
        <v>18886558.534463048</v>
      </c>
      <c r="AM67" s="3">
        <f>其他调用!AC67</f>
        <v>30113992.195828199</v>
      </c>
      <c r="AN67" s="3">
        <f>SUMPRODUCT(AI$5:AM67,其他调用!$C$6:$G68)</f>
        <v>396116818522.44855</v>
      </c>
      <c r="AP67" s="3">
        <f>其他调用!AN67</f>
        <v>2586464.2533776015</v>
      </c>
      <c r="AQ67" s="3">
        <f>其他调用!AO67</f>
        <v>2813263.4424762279</v>
      </c>
      <c r="AR67" s="3">
        <f>其他调用!AP67</f>
        <v>3233206.171539396</v>
      </c>
      <c r="AS67" s="3">
        <f>其他调用!AQ67</f>
        <v>4596074.6317767799</v>
      </c>
      <c r="AT67" s="3">
        <f>其他调用!AR67</f>
        <v>8154712.1908332109</v>
      </c>
      <c r="AU67" s="3">
        <f>SUMPRODUCT(AP$5:AT67,其他调用!$C$6:$G68)</f>
        <v>38373153959.23661</v>
      </c>
    </row>
    <row r="68" spans="26:47" x14ac:dyDescent="0.15">
      <c r="Z68" s="3">
        <v>64</v>
      </c>
      <c r="AA68" s="3">
        <f>其他调用!AW69*SUM($U$14:$U$17)</f>
        <v>45.999999999999972</v>
      </c>
      <c r="AB68" s="3">
        <f>其他调用!AX69*SUM($U$14:$U$17)</f>
        <v>67.000000000000014</v>
      </c>
      <c r="AC68" s="3">
        <f>其他调用!AY69*SUM($U$14:$U$17)</f>
        <v>91</v>
      </c>
      <c r="AD68" s="3">
        <f>其他调用!AZ69*SUM($U$14:$U$17)</f>
        <v>102.99999999999982</v>
      </c>
      <c r="AE68" s="3">
        <f>其他调用!BA69*SUM($U$14:$U$17)</f>
        <v>102.99999999999997</v>
      </c>
      <c r="AF68" s="3">
        <f>SUMPRODUCT(AA$5:AE68,其他调用!$C$6:$G69)</f>
        <v>3485999.5340634775</v>
      </c>
      <c r="AH68" s="3">
        <v>64</v>
      </c>
      <c r="AI68" s="3">
        <f>其他调用!Y68</f>
        <v>11017305.949358463</v>
      </c>
      <c r="AJ68" s="3">
        <f>其他调用!Z68</f>
        <v>12231089.809559047</v>
      </c>
      <c r="AK68" s="3">
        <f>其他调用!AA68</f>
        <v>14234631.254994631</v>
      </c>
      <c r="AL68" s="3">
        <f>其他调用!AB68</f>
        <v>18886558.534462929</v>
      </c>
      <c r="AM68" s="3">
        <f>其他调用!AC68</f>
        <v>30389459.1263659</v>
      </c>
      <c r="AN68" s="3">
        <f>SUMPRODUCT(AI$5:AM68,其他调用!$C$6:$G69)</f>
        <v>401906194193.58221</v>
      </c>
      <c r="AP68" s="3">
        <f>其他调用!AN68</f>
        <v>2649714.1194565967</v>
      </c>
      <c r="AQ68" s="3">
        <f>其他调用!AO68</f>
        <v>2870714.4215812683</v>
      </c>
      <c r="AR68" s="3">
        <f>其他调用!AP68</f>
        <v>3250473.0819651634</v>
      </c>
      <c r="AS68" s="3">
        <f>其他调用!AQ68</f>
        <v>4596074.6317768097</v>
      </c>
      <c r="AT68" s="3">
        <f>其他调用!AR68</f>
        <v>8248998.0528838634</v>
      </c>
      <c r="AU68" s="3">
        <f>SUMPRODUCT(AP$5:AT68,其他调用!$C$6:$G69)</f>
        <v>39747477613.6007</v>
      </c>
    </row>
    <row r="69" spans="26:47" x14ac:dyDescent="0.15">
      <c r="Z69" s="3">
        <v>65</v>
      </c>
      <c r="AA69" s="3">
        <f>其他调用!AW70*SUM($U$14:$U$17)</f>
        <v>46.000000000000043</v>
      </c>
      <c r="AB69" s="3">
        <f>其他调用!AX70*SUM($U$14:$U$17)</f>
        <v>66.999999999999915</v>
      </c>
      <c r="AC69" s="3">
        <f>其他调用!AY70*SUM($U$14:$U$17)</f>
        <v>90.999999999999986</v>
      </c>
      <c r="AD69" s="3">
        <f>其他调用!AZ70*SUM($U$14:$U$17)</f>
        <v>103.00000000000009</v>
      </c>
      <c r="AE69" s="3">
        <f>其他调用!BA70*SUM($U$14:$U$17)</f>
        <v>103.00000000000004</v>
      </c>
      <c r="AF69" s="3">
        <f>SUMPRODUCT(AA$5:AE69,其他调用!$C$6:$G70)</f>
        <v>3514280.7869476695</v>
      </c>
      <c r="AH69" s="3">
        <v>65</v>
      </c>
      <c r="AI69" s="3">
        <f>其他调用!Y69</f>
        <v>11017305.949358523</v>
      </c>
      <c r="AJ69" s="3">
        <f>其他调用!Z69</f>
        <v>12231089.809559107</v>
      </c>
      <c r="AK69" s="3">
        <f>其他调用!AA69</f>
        <v>14604950.652346849</v>
      </c>
      <c r="AL69" s="3">
        <f>其他调用!AB69</f>
        <v>18886558.534462929</v>
      </c>
      <c r="AM69" s="3">
        <f>其他调用!AC69</f>
        <v>30905347.5589571</v>
      </c>
      <c r="AN69" s="3">
        <f>SUMPRODUCT(AI$5:AM69,其他调用!$C$6:$G70)</f>
        <v>407683965032.70898</v>
      </c>
      <c r="AP69" s="3">
        <f>其他调用!AN69</f>
        <v>2649714.1194565967</v>
      </c>
      <c r="AQ69" s="3">
        <f>其他调用!AO69</f>
        <v>2870714.4215812683</v>
      </c>
      <c r="AR69" s="3">
        <f>其他调用!AP69</f>
        <v>3320629.7347839326</v>
      </c>
      <c r="AS69" s="3">
        <f>其他调用!AQ69</f>
        <v>4596074.6317767799</v>
      </c>
      <c r="AT69" s="3">
        <f>其他调用!AR69</f>
        <v>8425574.5497214198</v>
      </c>
      <c r="AU69" s="3">
        <f>SUMPRODUCT(AP$5:AT69,其他调用!$C$6:$G70)</f>
        <v>41118738869.403381</v>
      </c>
    </row>
    <row r="70" spans="26:47" x14ac:dyDescent="0.15">
      <c r="Z70" s="3">
        <v>66</v>
      </c>
      <c r="AA70" s="3">
        <f>其他调用!AW71*SUM($U$14:$U$17)</f>
        <v>46.000000000000028</v>
      </c>
      <c r="AB70" s="3">
        <f>其他调用!AX71*SUM($U$14:$U$17)</f>
        <v>67.000000000000057</v>
      </c>
      <c r="AC70" s="3">
        <f>其他调用!AY71*SUM($U$14:$U$17)</f>
        <v>90.999999999999972</v>
      </c>
      <c r="AD70" s="3">
        <f>其他调用!AZ71*SUM($U$14:$U$17)</f>
        <v>102.99999999999997</v>
      </c>
      <c r="AE70" s="3">
        <f>其他调用!BA71*SUM($U$14:$U$17)</f>
        <v>103</v>
      </c>
      <c r="AF70" s="3">
        <f>SUMPRODUCT(AA$5:AE70,其他调用!$C$6:$G71)</f>
        <v>3542475.1297023753</v>
      </c>
      <c r="AH70" s="3">
        <v>66</v>
      </c>
      <c r="AI70" s="3">
        <f>其他调用!Y70</f>
        <v>11017305.949358463</v>
      </c>
      <c r="AJ70" s="3">
        <f>其他调用!Z70</f>
        <v>12231089.809558988</v>
      </c>
      <c r="AK70" s="3">
        <f>其他调用!AA70</f>
        <v>14604950.65234673</v>
      </c>
      <c r="AL70" s="3">
        <f>其他调用!AB70</f>
        <v>18925989.243816376</v>
      </c>
      <c r="AM70" s="3">
        <f>其他调用!AC70</f>
        <v>30905347.5589571</v>
      </c>
      <c r="AN70" s="3">
        <f>SUMPRODUCT(AI$5:AM70,其他调用!$C$6:$G71)</f>
        <v>413442860259.72943</v>
      </c>
      <c r="AP70" s="3">
        <f>其他调用!AN70</f>
        <v>2649714.1194565967</v>
      </c>
      <c r="AQ70" s="3">
        <f>其他调用!AO70</f>
        <v>2870714.4215812534</v>
      </c>
      <c r="AR70" s="3">
        <f>其他调用!AP70</f>
        <v>3320629.7347839326</v>
      </c>
      <c r="AS70" s="3">
        <f>其他调用!AQ70</f>
        <v>4607918.8526857495</v>
      </c>
      <c r="AT70" s="3">
        <f>其他调用!AR70</f>
        <v>8425574.5497214198</v>
      </c>
      <c r="AU70" s="3">
        <f>SUMPRODUCT(AP$5:AT70,其他调用!$C$6:$G71)</f>
        <v>42485505453.375786</v>
      </c>
    </row>
    <row r="71" spans="26:47" x14ac:dyDescent="0.15">
      <c r="Z71" s="3">
        <v>67</v>
      </c>
      <c r="AA71" s="3">
        <f>其他调用!AW72*SUM($U$14:$U$17)</f>
        <v>45.999999999999908</v>
      </c>
      <c r="AB71" s="3">
        <f>其他调用!AX72*SUM($U$14:$U$17)</f>
        <v>67</v>
      </c>
      <c r="AC71" s="3">
        <f>其他调用!AY72*SUM($U$14:$U$17)</f>
        <v>90.999999999999858</v>
      </c>
      <c r="AD71" s="3">
        <f>其他调用!AZ72*SUM($U$14:$U$17)</f>
        <v>103.00000000000007</v>
      </c>
      <c r="AE71" s="3">
        <f>其他调用!BA72*SUM($U$14:$U$17)</f>
        <v>103.00000000000014</v>
      </c>
      <c r="AF71" s="3">
        <f>SUMPRODUCT(AA$5:AE71,其他调用!$C$6:$G72)</f>
        <v>3570582.4989514286</v>
      </c>
      <c r="AH71" s="3">
        <v>67</v>
      </c>
      <c r="AI71" s="3">
        <f>其他调用!Y71</f>
        <v>11017305.949358523</v>
      </c>
      <c r="AJ71" s="3">
        <f>其他调用!Z71</f>
        <v>12231089.809559107</v>
      </c>
      <c r="AK71" s="3">
        <f>其他调用!AA71</f>
        <v>14604950.65234673</v>
      </c>
      <c r="AL71" s="3">
        <f>其他调用!AB71</f>
        <v>19417254.488076806</v>
      </c>
      <c r="AM71" s="3">
        <f>其他调用!AC71</f>
        <v>30905347.5589571</v>
      </c>
      <c r="AN71" s="3">
        <f>SUMPRODUCT(AI$5:AM71,其他调用!$C$6:$G72)</f>
        <v>419184308134.32593</v>
      </c>
      <c r="AP71" s="3">
        <f>其他调用!AN71</f>
        <v>2649714.1194565967</v>
      </c>
      <c r="AQ71" s="3">
        <f>其他调用!AO71</f>
        <v>2870714.4215812683</v>
      </c>
      <c r="AR71" s="3">
        <f>其他调用!AP71</f>
        <v>3320629.7347839475</v>
      </c>
      <c r="AS71" s="3">
        <f>其他调用!AQ71</f>
        <v>4755485.4111709297</v>
      </c>
      <c r="AT71" s="3">
        <f>其他调用!AR71</f>
        <v>8425574.5497214198</v>
      </c>
      <c r="AU71" s="3">
        <f>SUMPRODUCT(AP$5:AT71,其他调用!$C$6:$G72)</f>
        <v>43848206822.639519</v>
      </c>
    </row>
    <row r="72" spans="26:47" x14ac:dyDescent="0.15">
      <c r="Z72" s="3">
        <v>68</v>
      </c>
      <c r="AA72" s="3">
        <f>其他调用!AW73*SUM($U$14:$U$17)</f>
        <v>46.000000000000099</v>
      </c>
      <c r="AB72" s="3">
        <f>其他调用!AX73*SUM($U$14:$U$17)</f>
        <v>67.000000000000014</v>
      </c>
      <c r="AC72" s="3">
        <f>其他调用!AY73*SUM($U$14:$U$17)</f>
        <v>91.000000000000114</v>
      </c>
      <c r="AD72" s="3">
        <f>其他调用!AZ73*SUM($U$14:$U$17)</f>
        <v>102.99999999999999</v>
      </c>
      <c r="AE72" s="3">
        <f>其他调用!BA73*SUM($U$14:$U$17)</f>
        <v>102.99999999999991</v>
      </c>
      <c r="AF72" s="3">
        <f>SUMPRODUCT(AA$5:AE72,其他调用!$C$6:$G73)</f>
        <v>3598602.8313186648</v>
      </c>
      <c r="AH72" s="3">
        <v>68</v>
      </c>
      <c r="AI72" s="3">
        <f>其他调用!Y72</f>
        <v>11165555.828587174</v>
      </c>
      <c r="AJ72" s="3">
        <f>其他调用!Z72</f>
        <v>12439806.612669945</v>
      </c>
      <c r="AK72" s="3">
        <f>其他调用!AA72</f>
        <v>14604950.652346849</v>
      </c>
      <c r="AL72" s="3">
        <f>其他调用!AB72</f>
        <v>19417254.488076687</v>
      </c>
      <c r="AM72" s="3">
        <f>其他调用!AC72</f>
        <v>30905347.5589571</v>
      </c>
      <c r="AN72" s="3">
        <f>SUMPRODUCT(AI$5:AM72,其他调用!$C$6:$G73)</f>
        <v>424988676946.05847</v>
      </c>
      <c r="AP72" s="3">
        <f>其他调用!AN72</f>
        <v>2675756.4487052858</v>
      </c>
      <c r="AQ72" s="3">
        <f>其他调用!AO72</f>
        <v>2910964.9993374646</v>
      </c>
      <c r="AR72" s="3">
        <f>其他调用!AP72</f>
        <v>3320629.7347839326</v>
      </c>
      <c r="AS72" s="3">
        <f>其他调用!AQ72</f>
        <v>4755485.4111709297</v>
      </c>
      <c r="AT72" s="3">
        <f>其他调用!AR72</f>
        <v>8425574.5497214198</v>
      </c>
      <c r="AU72" s="3">
        <f>SUMPRODUCT(AP$5:AT72,其他调用!$C$6:$G73)</f>
        <v>45221559694.306435</v>
      </c>
    </row>
    <row r="73" spans="26:47" x14ac:dyDescent="0.15">
      <c r="Z73" s="3">
        <v>69</v>
      </c>
      <c r="AA73" s="3">
        <f>其他调用!AW74*SUM($U$14:$U$17)</f>
        <v>46.000000000000007</v>
      </c>
      <c r="AB73" s="3">
        <f>其他调用!AX74*SUM($U$14:$U$17)</f>
        <v>67.000000000000043</v>
      </c>
      <c r="AC73" s="3">
        <f>其他调用!AY74*SUM($U$14:$U$17)</f>
        <v>90.999999999999943</v>
      </c>
      <c r="AD73" s="3">
        <f>其他调用!AZ74*SUM($U$14:$U$17)</f>
        <v>103.00000000000007</v>
      </c>
      <c r="AE73" s="3">
        <f>其他调用!BA74*SUM($U$14:$U$17)</f>
        <v>102.99999999999999</v>
      </c>
      <c r="AF73" s="3">
        <f>SUMPRODUCT(AA$5:AE73,其他调用!$C$6:$G74)</f>
        <v>3626536.0634279191</v>
      </c>
      <c r="AH73" s="3">
        <v>69</v>
      </c>
      <c r="AI73" s="3">
        <f>其他调用!Y73</f>
        <v>11382005.736801147</v>
      </c>
      <c r="AJ73" s="3">
        <f>其他调用!Z73</f>
        <v>12624953.940573812</v>
      </c>
      <c r="AK73" s="3">
        <f>其他调用!AA73</f>
        <v>14847685.438683629</v>
      </c>
      <c r="AL73" s="3">
        <f>其他调用!AB73</f>
        <v>19417254.488076806</v>
      </c>
      <c r="AM73" s="3">
        <f>其他调用!AC73</f>
        <v>31473836.148520708</v>
      </c>
      <c r="AN73" s="3">
        <f>SUMPRODUCT(AI$5:AM73,其他调用!$C$6:$G74)</f>
        <v>430871581693.89966</v>
      </c>
      <c r="AP73" s="3">
        <f>其他调用!AN73</f>
        <v>2713779.1425845921</v>
      </c>
      <c r="AQ73" s="3">
        <f>其他调用!AO73</f>
        <v>2946670.2554887235</v>
      </c>
      <c r="AR73" s="3">
        <f>其他调用!AP73</f>
        <v>3367621.175297603</v>
      </c>
      <c r="AS73" s="3">
        <f>其他调用!AQ73</f>
        <v>4755485.4111709297</v>
      </c>
      <c r="AT73" s="3">
        <f>其他调用!AR73</f>
        <v>8579079.4429206252</v>
      </c>
      <c r="AU73" s="3">
        <f>SUMPRODUCT(AP$5:AT73,其他调用!$C$6:$G74)</f>
        <v>46608342254.943298</v>
      </c>
    </row>
    <row r="74" spans="26:47" x14ac:dyDescent="0.15">
      <c r="Z74" s="3">
        <v>70</v>
      </c>
      <c r="AA74" s="3">
        <f>其他调用!AW75*SUM($U$14:$U$17)</f>
        <v>45.99999999999995</v>
      </c>
      <c r="AB74" s="3">
        <f>其他调用!AX75*SUM($U$14:$U$17)</f>
        <v>67</v>
      </c>
      <c r="AC74" s="3">
        <f>其他调用!AY75*SUM($U$14:$U$17)</f>
        <v>90.999999999999915</v>
      </c>
      <c r="AD74" s="3">
        <f>其他调用!AZ75*SUM($U$14:$U$17)</f>
        <v>102.99999999999997</v>
      </c>
      <c r="AE74" s="3">
        <f>其他调用!BA75*SUM($U$14:$U$17)</f>
        <v>103.00000000000007</v>
      </c>
      <c r="AF74" s="3">
        <f>SUMPRODUCT(AA$5:AE74,其他调用!$C$6:$G75)</f>
        <v>3654382.1319030253</v>
      </c>
      <c r="AH74" s="3">
        <v>70</v>
      </c>
      <c r="AI74" s="3">
        <f>其他调用!Y74</f>
        <v>11382005.736801147</v>
      </c>
      <c r="AJ74" s="3">
        <f>其他调用!Z74</f>
        <v>12624953.940573931</v>
      </c>
      <c r="AK74" s="3">
        <f>其他调用!AA74</f>
        <v>15081443.76857233</v>
      </c>
      <c r="AL74" s="3">
        <f>其他调用!AB74</f>
        <v>19417254.488076687</v>
      </c>
      <c r="AM74" s="3">
        <f>其他调用!AC74</f>
        <v>31552892.35913229</v>
      </c>
      <c r="AN74" s="3">
        <f>SUMPRODUCT(AI$5:AM74,其他调用!$C$6:$G75)</f>
        <v>436739230705.26239</v>
      </c>
      <c r="AP74" s="3">
        <f>其他调用!AN74</f>
        <v>2713779.142584607</v>
      </c>
      <c r="AQ74" s="3">
        <f>其他调用!AO74</f>
        <v>2946670.2554887086</v>
      </c>
      <c r="AR74" s="3">
        <f>其他调用!AP74</f>
        <v>3412874.8483261317</v>
      </c>
      <c r="AS74" s="3">
        <f>其他调用!AQ74</f>
        <v>4755485.4111709297</v>
      </c>
      <c r="AT74" s="3">
        <f>其他调用!AR74</f>
        <v>8600426.4240023494</v>
      </c>
      <c r="AU74" s="3">
        <f>SUMPRODUCT(AP$5:AT74,其他调用!$C$6:$G75)</f>
        <v>47991330740.042732</v>
      </c>
    </row>
    <row r="75" spans="26:47" x14ac:dyDescent="0.15">
      <c r="Z75" s="3">
        <v>71</v>
      </c>
      <c r="AA75" s="3">
        <f>其他调用!AW76*SUM($U$14:$U$17)</f>
        <v>45.999999999999972</v>
      </c>
      <c r="AB75" s="3">
        <f>其他调用!AX76*SUM($U$14:$U$17)</f>
        <v>67</v>
      </c>
      <c r="AC75" s="3">
        <f>其他调用!AY76*SUM($U$14:$U$17)</f>
        <v>91.000000000000213</v>
      </c>
      <c r="AD75" s="3">
        <f>其他调用!AZ76*SUM($U$14:$U$17)</f>
        <v>102.9999999999999</v>
      </c>
      <c r="AE75" s="3">
        <f>其他调用!BA76*SUM($U$14:$U$17)</f>
        <v>102.99999999999989</v>
      </c>
      <c r="AF75" s="3">
        <f>SUMPRODUCT(AA$5:AE75,其他调用!$C$6:$G76)</f>
        <v>3682140.9733678182</v>
      </c>
      <c r="AH75" s="3">
        <v>71</v>
      </c>
      <c r="AI75" s="3">
        <f>其他调用!Y75</f>
        <v>11382005.736801147</v>
      </c>
      <c r="AJ75" s="3">
        <f>其他调用!Z75</f>
        <v>12624953.940573812</v>
      </c>
      <c r="AK75" s="3">
        <f>其他调用!AA75</f>
        <v>15081443.768572211</v>
      </c>
      <c r="AL75" s="3">
        <f>其他调用!AB75</f>
        <v>19628252.804083705</v>
      </c>
      <c r="AM75" s="3">
        <f>其他调用!AC75</f>
        <v>31552892.359132051</v>
      </c>
      <c r="AN75" s="3">
        <f>SUMPRODUCT(AI$5:AM75,其他调用!$C$6:$G76)</f>
        <v>442587897912.26526</v>
      </c>
      <c r="AP75" s="3">
        <f>其他调用!AN75</f>
        <v>2713779.1425845921</v>
      </c>
      <c r="AQ75" s="3">
        <f>其他调用!AO75</f>
        <v>2946670.2554887086</v>
      </c>
      <c r="AR75" s="3">
        <f>其他调用!AP75</f>
        <v>3412874.8483261168</v>
      </c>
      <c r="AS75" s="3">
        <f>其他调用!AQ75</f>
        <v>4819620.2212977409</v>
      </c>
      <c r="AT75" s="3">
        <f>其他调用!AR75</f>
        <v>8600426.4240023494</v>
      </c>
      <c r="AU75" s="3">
        <f>SUMPRODUCT(AP$5:AT75,其他调用!$C$6:$G76)</f>
        <v>49369872009.32325</v>
      </c>
    </row>
    <row r="76" spans="26:47" x14ac:dyDescent="0.15">
      <c r="Z76" s="3">
        <v>72</v>
      </c>
      <c r="AA76" s="3">
        <f>其他调用!AW77*SUM($U$14:$U$17)</f>
        <v>46</v>
      </c>
      <c r="AB76" s="3">
        <f>其他调用!AX77*SUM($U$14:$U$17)</f>
        <v>66.999999999999943</v>
      </c>
      <c r="AC76" s="3">
        <f>其他调用!AY77*SUM($U$14:$U$17)</f>
        <v>90.999999999999801</v>
      </c>
      <c r="AD76" s="3">
        <f>其他调用!AZ77*SUM($U$14:$U$17)</f>
        <v>103.00000000000011</v>
      </c>
      <c r="AE76" s="3">
        <f>其他调用!BA77*SUM($U$14:$U$17)</f>
        <v>102.99999999999994</v>
      </c>
      <c r="AF76" s="3">
        <f>SUMPRODUCT(AA$5:AE76,其他调用!$C$6:$G77)</f>
        <v>3709812.5244461331</v>
      </c>
      <c r="AH76" s="3">
        <v>72</v>
      </c>
      <c r="AI76" s="3">
        <f>其他调用!Y76</f>
        <v>11382005.736801147</v>
      </c>
      <c r="AJ76" s="3">
        <f>其他调用!Z76</f>
        <v>12624953.940573812</v>
      </c>
      <c r="AK76" s="3">
        <f>其他调用!AA76</f>
        <v>15081443.76857233</v>
      </c>
      <c r="AL76" s="3">
        <f>其他调用!AB76</f>
        <v>19962415.063909054</v>
      </c>
      <c r="AM76" s="3">
        <f>其他调用!AC76</f>
        <v>31552892.35913229</v>
      </c>
      <c r="AN76" s="3">
        <f>SUMPRODUCT(AI$5:AM76,其他调用!$C$6:$G77)</f>
        <v>448417965980.60016</v>
      </c>
      <c r="AP76" s="3">
        <f>其他调用!AN76</f>
        <v>2713779.142584607</v>
      </c>
      <c r="AQ76" s="3">
        <f>其他调用!AO76</f>
        <v>2946670.2554887235</v>
      </c>
      <c r="AR76" s="3">
        <f>其他调用!AP76</f>
        <v>3412874.8483261317</v>
      </c>
      <c r="AS76" s="3">
        <f>其他调用!AQ76</f>
        <v>4921191.8048583269</v>
      </c>
      <c r="AT76" s="3">
        <f>其他调用!AR76</f>
        <v>8600426.4240023494</v>
      </c>
      <c r="AU76" s="3">
        <f>SUMPRODUCT(AP$5:AT76,其他调用!$C$6:$G77)</f>
        <v>50744082818.138618</v>
      </c>
    </row>
    <row r="77" spans="26:47" x14ac:dyDescent="0.15">
      <c r="Z77" s="3">
        <v>73</v>
      </c>
      <c r="AA77" s="3">
        <f>其他调用!AW78*SUM($U$14:$U$17)</f>
        <v>46.000000000000071</v>
      </c>
      <c r="AB77" s="3">
        <f>其他调用!AX78*SUM($U$14:$U$17)</f>
        <v>66.999999999999986</v>
      </c>
      <c r="AC77" s="3">
        <f>其他调用!AY78*SUM($U$14:$U$17)</f>
        <v>91.000000000000085</v>
      </c>
      <c r="AD77" s="3">
        <f>其他调用!AZ78*SUM($U$14:$U$17)</f>
        <v>102.99999999999984</v>
      </c>
      <c r="AE77" s="3">
        <f>其他调用!BA78*SUM($U$14:$U$17)</f>
        <v>103.00000000000017</v>
      </c>
      <c r="AF77" s="3">
        <f>SUMPRODUCT(AA$5:AE77,其他调用!$C$6:$G78)</f>
        <v>3737396.721761805</v>
      </c>
      <c r="AH77" s="3">
        <v>73</v>
      </c>
      <c r="AI77" s="3">
        <f>其他调用!Y77</f>
        <v>11563443.772089124</v>
      </c>
      <c r="AJ77" s="3">
        <f>其他调用!Z77</f>
        <v>12866170.103618383</v>
      </c>
      <c r="AK77" s="3">
        <f>其他调用!AA77</f>
        <v>15081443.768572211</v>
      </c>
      <c r="AL77" s="3">
        <f>其他调用!AB77</f>
        <v>19962415.063909054</v>
      </c>
      <c r="AM77" s="3">
        <f>其他调用!AC77</f>
        <v>31686959.05418992</v>
      </c>
      <c r="AN77" s="3">
        <f>SUMPRODUCT(AI$5:AM77,其他调用!$C$6:$G78)</f>
        <v>454324045914.6601</v>
      </c>
      <c r="AP77" s="3">
        <f>其他调用!AN77</f>
        <v>2745172.3061695993</v>
      </c>
      <c r="AQ77" s="3">
        <f>其他调用!AO77</f>
        <v>2992664.9448300898</v>
      </c>
      <c r="AR77" s="3">
        <f>其他调用!AP77</f>
        <v>3412874.8483261317</v>
      </c>
      <c r="AS77" s="3">
        <f>其他调用!AQ77</f>
        <v>4921191.8048583269</v>
      </c>
      <c r="AT77" s="3">
        <f>其他调用!AR77</f>
        <v>8644123.8611326814</v>
      </c>
      <c r="AU77" s="3">
        <f>SUMPRODUCT(AP$5:AT77,其他调用!$C$6:$G78)</f>
        <v>52131146908.805176</v>
      </c>
    </row>
    <row r="78" spans="26:47" x14ac:dyDescent="0.15">
      <c r="Z78" s="3">
        <v>74</v>
      </c>
      <c r="AA78" s="3">
        <f>其他调用!AW79*SUM($U$14:$U$17)</f>
        <v>45.999999999999972</v>
      </c>
      <c r="AB78" s="3">
        <f>其他调用!AX79*SUM($U$14:$U$17)</f>
        <v>66.999999999999957</v>
      </c>
      <c r="AC78" s="3">
        <f>其他调用!AY79*SUM($U$14:$U$17)</f>
        <v>90.999999999999915</v>
      </c>
      <c r="AD78" s="3">
        <f>其他调用!AZ79*SUM($U$14:$U$17)</f>
        <v>102.99999999999994</v>
      </c>
      <c r="AE78" s="3">
        <f>其他调用!BA79*SUM($U$14:$U$17)</f>
        <v>102.99999999999986</v>
      </c>
      <c r="AF78" s="3">
        <f>SUMPRODUCT(AA$5:AE78,其他调用!$C$6:$G79)</f>
        <v>3764893.5019386676</v>
      </c>
      <c r="AH78" s="3">
        <v>74</v>
      </c>
      <c r="AI78" s="3">
        <f>其他调用!Y78</f>
        <v>11757416.564542651</v>
      </c>
      <c r="AJ78" s="3">
        <f>其他调用!Z78</f>
        <v>13026930.000027418</v>
      </c>
      <c r="AK78" s="3">
        <f>其他调用!AA78</f>
        <v>15432870.850521445</v>
      </c>
      <c r="AL78" s="3">
        <f>其他调用!AB78</f>
        <v>19962415.063909054</v>
      </c>
      <c r="AM78" s="3">
        <f>其他调用!AC78</f>
        <v>32154088.301095724</v>
      </c>
      <c r="AN78" s="3">
        <f>SUMPRODUCT(AI$5:AM78,其他调用!$C$6:$G79)</f>
        <v>460297508304.0448</v>
      </c>
      <c r="AP78" s="3">
        <f>其他调用!AN78</f>
        <v>2778734.2855796814</v>
      </c>
      <c r="AQ78" s="3">
        <f>其他调用!AO78</f>
        <v>3023318.3695449382</v>
      </c>
      <c r="AR78" s="3">
        <f>其他调用!AP78</f>
        <v>3485146.2441485524</v>
      </c>
      <c r="AS78" s="3">
        <f>其他调用!AQ78</f>
        <v>4921191.8048583567</v>
      </c>
      <c r="AT78" s="3">
        <f>其他调用!AR78</f>
        <v>8796379.0568737984</v>
      </c>
      <c r="AU78" s="3">
        <f>SUMPRODUCT(AP$5:AT78,其他调用!$C$6:$G79)</f>
        <v>53529510407.207359</v>
      </c>
    </row>
    <row r="79" spans="26:47" x14ac:dyDescent="0.15">
      <c r="Z79" s="3">
        <v>75</v>
      </c>
      <c r="AA79" s="3">
        <f>其他调用!AW80*SUM($U$14:$U$17)</f>
        <v>46</v>
      </c>
      <c r="AB79" s="3">
        <f>其他调用!AX80*SUM($U$14:$U$17)</f>
        <v>67.000000000000156</v>
      </c>
      <c r="AC79" s="3">
        <f>其他调用!AY80*SUM($U$14:$U$17)</f>
        <v>90.999999999999986</v>
      </c>
      <c r="AD79" s="3">
        <f>其他调用!AZ80*SUM($U$14:$U$17)</f>
        <v>103.00000000000027</v>
      </c>
      <c r="AE79" s="3">
        <f>其他调用!BA80*SUM($U$14:$U$17)</f>
        <v>103.00000000000007</v>
      </c>
      <c r="AF79" s="3">
        <f>SUMPRODUCT(AA$5:AE79,其他调用!$C$6:$G80)</f>
        <v>3792302.8016005564</v>
      </c>
      <c r="AH79" s="3">
        <v>75</v>
      </c>
      <c r="AI79" s="3">
        <f>其他调用!Y79</f>
        <v>11757416.564542651</v>
      </c>
      <c r="AJ79" s="3">
        <f>其他调用!Z79</f>
        <v>13026930.000027418</v>
      </c>
      <c r="AK79" s="3">
        <f>其他调用!AA79</f>
        <v>15578399.82689786</v>
      </c>
      <c r="AL79" s="3">
        <f>其他调用!AB79</f>
        <v>19962415.063909054</v>
      </c>
      <c r="AM79" s="3">
        <f>其他调用!AC79</f>
        <v>32154088.301095724</v>
      </c>
      <c r="AN79" s="3">
        <f>SUMPRODUCT(AI$5:AM79,其他调用!$C$6:$G80)</f>
        <v>466253309978.35962</v>
      </c>
      <c r="AP79" s="3">
        <f>其他调用!AN79</f>
        <v>2778734.2855796665</v>
      </c>
      <c r="AQ79" s="3">
        <f>其他调用!AO79</f>
        <v>3023318.3695449382</v>
      </c>
      <c r="AR79" s="3">
        <f>其他调用!AP79</f>
        <v>3515074.4505833089</v>
      </c>
      <c r="AS79" s="3">
        <f>其他调用!AQ79</f>
        <v>4921191.8048583269</v>
      </c>
      <c r="AT79" s="3">
        <f>其他调用!AR79</f>
        <v>8796379.0568737984</v>
      </c>
      <c r="AU79" s="3">
        <f>SUMPRODUCT(AP$5:AT79,其他调用!$C$6:$G80)</f>
        <v>54923649992.233887</v>
      </c>
    </row>
    <row r="80" spans="26:47" x14ac:dyDescent="0.15">
      <c r="Z80" s="3">
        <v>76</v>
      </c>
      <c r="AA80" s="3">
        <f>其他调用!AW81*SUM($U$14:$U$17)</f>
        <v>45.999999999999929</v>
      </c>
      <c r="AB80" s="3">
        <f>其他调用!AX81*SUM($U$14:$U$17)</f>
        <v>66.999999999999929</v>
      </c>
      <c r="AC80" s="3">
        <f>其他调用!AY81*SUM($U$14:$U$17)</f>
        <v>91.000000000000114</v>
      </c>
      <c r="AD80" s="3">
        <f>其他调用!AZ81*SUM($U$14:$U$17)</f>
        <v>102.99999999999999</v>
      </c>
      <c r="AE80" s="3">
        <f>其他调用!BA81*SUM($U$14:$U$17)</f>
        <v>103.00000000000006</v>
      </c>
      <c r="AF80" s="3">
        <f>SUMPRODUCT(AA$5:AE80,其他调用!$C$6:$G81)</f>
        <v>3819624.5573713058</v>
      </c>
      <c r="AH80" s="3">
        <v>76</v>
      </c>
      <c r="AI80" s="3">
        <f>其他调用!Y80</f>
        <v>11757416.564542651</v>
      </c>
      <c r="AJ80" s="3">
        <f>其他调用!Z80</f>
        <v>13026930.000027418</v>
      </c>
      <c r="AK80" s="3">
        <f>其他调用!AA80</f>
        <v>15578399.826897979</v>
      </c>
      <c r="AL80" s="3">
        <f>其他调用!AB80</f>
        <v>20192018.320418954</v>
      </c>
      <c r="AM80" s="3">
        <f>其他调用!AC80</f>
        <v>32154088.301095724</v>
      </c>
      <c r="AN80" s="3">
        <f>SUMPRODUCT(AI$5:AM80,其他调用!$C$6:$G81)</f>
        <v>472189518737.12445</v>
      </c>
      <c r="AP80" s="3">
        <f>其他调用!AN80</f>
        <v>2778734.2855796814</v>
      </c>
      <c r="AQ80" s="3">
        <f>其他调用!AO80</f>
        <v>3023318.3695449233</v>
      </c>
      <c r="AR80" s="3">
        <f>其他调用!AP80</f>
        <v>3515074.4505833089</v>
      </c>
      <c r="AS80" s="3">
        <f>其他调用!AQ80</f>
        <v>4991419.7658299804</v>
      </c>
      <c r="AT80" s="3">
        <f>其他调用!AR80</f>
        <v>8796379.0568737388</v>
      </c>
      <c r="AU80" s="3">
        <f>SUMPRODUCT(AP$5:AT80,其他调用!$C$6:$G81)</f>
        <v>56313240558.965233</v>
      </c>
    </row>
    <row r="81" spans="26:47" x14ac:dyDescent="0.15">
      <c r="Z81" s="3">
        <v>77</v>
      </c>
      <c r="AA81" s="3">
        <f>其他调用!AW82*SUM($U$14:$U$17)</f>
        <v>46.000000000000036</v>
      </c>
      <c r="AB81" s="3">
        <f>其他调用!AX82*SUM($U$14:$U$17)</f>
        <v>66.999999999999972</v>
      </c>
      <c r="AC81" s="3">
        <f>其他调用!AY82*SUM($U$14:$U$17)</f>
        <v>91</v>
      </c>
      <c r="AD81" s="3">
        <f>其他调用!AZ82*SUM($U$14:$U$17)</f>
        <v>102.99999999999987</v>
      </c>
      <c r="AE81" s="3">
        <f>其他调用!BA82*SUM($U$14:$U$17)</f>
        <v>102.99999999999994</v>
      </c>
      <c r="AF81" s="3">
        <f>SUMPRODUCT(AA$5:AE81,其他调用!$C$6:$G82)</f>
        <v>3846858.7058747509</v>
      </c>
      <c r="AH81" s="3">
        <v>77</v>
      </c>
      <c r="AI81" s="3">
        <f>其他调用!Y81</f>
        <v>11757416.564542651</v>
      </c>
      <c r="AJ81" s="3">
        <f>其他调用!Z81</f>
        <v>13026930.000027418</v>
      </c>
      <c r="AK81" s="3">
        <f>其他调用!AA81</f>
        <v>15578399.82689786</v>
      </c>
      <c r="AL81" s="3">
        <f>其他调用!AB81</f>
        <v>20518196.860739946</v>
      </c>
      <c r="AM81" s="3">
        <f>其他调用!AC81</f>
        <v>32154088.301095724</v>
      </c>
      <c r="AN81" s="3">
        <f>SUMPRODUCT(AI$5:AM81,其他调用!$C$6:$G82)</f>
        <v>478106431327.11401</v>
      </c>
      <c r="AP81" s="3">
        <f>其他调用!AN81</f>
        <v>2778734.2855796814</v>
      </c>
      <c r="AQ81" s="3">
        <f>其他调用!AO81</f>
        <v>3023318.3695449382</v>
      </c>
      <c r="AR81" s="3">
        <f>其他调用!AP81</f>
        <v>3515074.4505833387</v>
      </c>
      <c r="AS81" s="3">
        <f>其他调用!AQ81</f>
        <v>5091186.8777936101</v>
      </c>
      <c r="AT81" s="3">
        <f>其他调用!AR81</f>
        <v>8796379.0568737984</v>
      </c>
      <c r="AU81" s="3">
        <f>SUMPRODUCT(AP$5:AT81,其他调用!$C$6:$G82)</f>
        <v>57698373307.844032</v>
      </c>
    </row>
    <row r="82" spans="26:47" x14ac:dyDescent="0.15">
      <c r="Z82" s="3">
        <v>78</v>
      </c>
      <c r="AA82" s="3">
        <f>其他调用!AW83*SUM($U$14:$U$17)</f>
        <v>45.999999999999979</v>
      </c>
      <c r="AB82" s="3">
        <f>其他调用!AX83*SUM($U$14:$U$17)</f>
        <v>66.999999999999972</v>
      </c>
      <c r="AC82" s="3">
        <f>其他调用!AY83*SUM($U$14:$U$17)</f>
        <v>91.000000000000014</v>
      </c>
      <c r="AD82" s="3">
        <f>其他调用!AZ83*SUM($U$14:$U$17)</f>
        <v>103.00000000000003</v>
      </c>
      <c r="AE82" s="3">
        <f>其他调用!BA83*SUM($U$14:$U$17)</f>
        <v>102.99999999999993</v>
      </c>
      <c r="AF82" s="3">
        <f>SUMPRODUCT(AA$5:AE82,其他调用!$C$6:$G83)</f>
        <v>3874005.1837347252</v>
      </c>
      <c r="AH82" s="3">
        <v>78</v>
      </c>
      <c r="AI82" s="3">
        <f>其他调用!Y82</f>
        <v>11831459.953795433</v>
      </c>
      <c r="AJ82" s="3">
        <f>其他调用!Z82</f>
        <v>13167263.670804501</v>
      </c>
      <c r="AK82" s="3">
        <f>其他调用!AA82</f>
        <v>15578399.82689786</v>
      </c>
      <c r="AL82" s="3">
        <f>其他调用!AB82</f>
        <v>20518196.860739946</v>
      </c>
      <c r="AM82" s="3">
        <f>其他调用!AC82</f>
        <v>32240056.636291504</v>
      </c>
      <c r="AN82" s="3">
        <f>SUMPRODUCT(AI$5:AM82,其他调用!$C$6:$G83)</f>
        <v>484050552104.57343</v>
      </c>
      <c r="AP82" s="3">
        <f>其他调用!AN82</f>
        <v>2793656.7730266601</v>
      </c>
      <c r="AQ82" s="3">
        <f>其他调用!AO82</f>
        <v>3050574.9460585862</v>
      </c>
      <c r="AR82" s="3">
        <f>其他调用!AP82</f>
        <v>3515074.4505833089</v>
      </c>
      <c r="AS82" s="3">
        <f>其他调用!AQ82</f>
        <v>5091186.8777936101</v>
      </c>
      <c r="AT82" s="3">
        <f>其他调用!AR82</f>
        <v>8824601.2051150799</v>
      </c>
      <c r="AU82" s="3">
        <f>SUMPRODUCT(AP$5:AT82,其他调用!$C$6:$G83)</f>
        <v>59088100297.595337</v>
      </c>
    </row>
    <row r="83" spans="26:47" x14ac:dyDescent="0.15">
      <c r="Z83" s="3">
        <v>79</v>
      </c>
      <c r="AA83" s="3">
        <f>其他调用!AW84*SUM($U$14:$U$17)</f>
        <v>46.000000000000092</v>
      </c>
      <c r="AB83" s="3">
        <f>其他调用!AX84*SUM($U$14:$U$17)</f>
        <v>66.999999999999986</v>
      </c>
      <c r="AC83" s="3">
        <f>其他调用!AY84*SUM($U$14:$U$17)</f>
        <v>90.999999999999957</v>
      </c>
      <c r="AD83" s="3">
        <f>其他调用!AZ84*SUM($U$14:$U$17)</f>
        <v>103.00000000000011</v>
      </c>
      <c r="AE83" s="3">
        <f>其他调用!BA84*SUM($U$14:$U$17)</f>
        <v>102.99999999999999</v>
      </c>
      <c r="AF83" s="3">
        <f>SUMPRODUCT(AA$5:AE83,其他调用!$C$6:$G84)</f>
        <v>3901063.9275750648</v>
      </c>
      <c r="AH83" s="3">
        <v>79</v>
      </c>
      <c r="AI83" s="3">
        <f>其他调用!Y83</f>
        <v>12115533.550896645</v>
      </c>
      <c r="AJ83" s="3">
        <f>其他调用!Z83</f>
        <v>13427467.910565138</v>
      </c>
      <c r="AK83" s="3">
        <f>其他调用!AA83</f>
        <v>15946036.840905309</v>
      </c>
      <c r="AL83" s="3">
        <f>其他调用!AB83</f>
        <v>20518196.860739708</v>
      </c>
      <c r="AM83" s="3">
        <f>其他调用!AC83</f>
        <v>32754916.844224215</v>
      </c>
      <c r="AN83" s="3">
        <f>SUMPRODUCT(AI$5:AM83,其他调用!$C$6:$G84)</f>
        <v>490102399210.54175</v>
      </c>
      <c r="AP83" s="3">
        <f>其他调用!AN83</f>
        <v>2850908.1323923767</v>
      </c>
      <c r="AQ83" s="3">
        <f>其他调用!AO83</f>
        <v>3101113.6138703227</v>
      </c>
      <c r="AR83" s="3">
        <f>其他调用!AP83</f>
        <v>3595342.9811751842</v>
      </c>
      <c r="AS83" s="3">
        <f>其他调用!AQ83</f>
        <v>5091186.8777936101</v>
      </c>
      <c r="AT83" s="3">
        <f>其他调用!AR83</f>
        <v>8993622.2880377173</v>
      </c>
      <c r="AU83" s="3">
        <f>SUMPRODUCT(AP$5:AT83,其他调用!$C$6:$G84)</f>
        <v>60498618519.327652</v>
      </c>
    </row>
    <row r="84" spans="26:47" x14ac:dyDescent="0.15">
      <c r="Z84" s="3">
        <v>80</v>
      </c>
      <c r="AA84" s="3">
        <f>其他调用!AW85*SUM($U$14:$U$17)</f>
        <v>45.99999999999995</v>
      </c>
      <c r="AB84" s="3">
        <f>其他调用!AX85*SUM($U$14:$U$17)</f>
        <v>67</v>
      </c>
      <c r="AC84" s="3">
        <f>其他调用!AY85*SUM($U$14:$U$17)</f>
        <v>90.999999999999986</v>
      </c>
      <c r="AD84" s="3">
        <f>其他调用!AZ85*SUM($U$14:$U$17)</f>
        <v>102.99999999999994</v>
      </c>
      <c r="AE84" s="3">
        <f>其他调用!BA85*SUM($U$14:$U$17)</f>
        <v>103.00000000000006</v>
      </c>
      <c r="AF84" s="3">
        <f>SUMPRODUCT(AA$5:AE84,其他调用!$C$6:$G85)</f>
        <v>3928034.8740196037</v>
      </c>
      <c r="AH84" s="3">
        <v>80</v>
      </c>
      <c r="AI84" s="3">
        <f>其他调用!Y84</f>
        <v>12115533.550896764</v>
      </c>
      <c r="AJ84" s="3">
        <f>其他调用!Z84</f>
        <v>13427467.910565138</v>
      </c>
      <c r="AK84" s="3">
        <f>其他调用!AA84</f>
        <v>16069258.281269789</v>
      </c>
      <c r="AL84" s="3">
        <f>其他调用!AB84</f>
        <v>20518196.860739946</v>
      </c>
      <c r="AM84" s="3">
        <f>其他调用!AC84</f>
        <v>32754916.844224453</v>
      </c>
      <c r="AN84" s="3">
        <f>SUMPRODUCT(AI$5:AM84,其他调用!$C$6:$G85)</f>
        <v>496135500621.5108</v>
      </c>
      <c r="AP84" s="3">
        <f>其他调用!AN84</f>
        <v>2850908.1323923916</v>
      </c>
      <c r="AQ84" s="3">
        <f>其他调用!AO84</f>
        <v>3101113.6138703078</v>
      </c>
      <c r="AR84" s="3">
        <f>其他调用!AP84</f>
        <v>3622246.7029948533</v>
      </c>
      <c r="AS84" s="3">
        <f>其他调用!AQ84</f>
        <v>5091186.8777935803</v>
      </c>
      <c r="AT84" s="3">
        <f>其他调用!AR84</f>
        <v>8993622.2880376577</v>
      </c>
      <c r="AU84" s="3">
        <f>SUMPRODUCT(AP$5:AT84,其他调用!$C$6:$G85)</f>
        <v>61904720705.407654</v>
      </c>
    </row>
    <row r="85" spans="26:47" x14ac:dyDescent="0.15">
      <c r="Z85" s="3">
        <v>81</v>
      </c>
      <c r="AA85" s="3">
        <f>其他调用!AW86*SUM($U$14:$U$17)</f>
        <v>45.999999999999972</v>
      </c>
      <c r="AB85" s="3">
        <f>其他调用!AX86*SUM($U$14:$U$17)</f>
        <v>67.000000000000057</v>
      </c>
      <c r="AC85" s="3">
        <f>其他调用!AY86*SUM($U$14:$U$17)</f>
        <v>90.999999999999872</v>
      </c>
      <c r="AD85" s="3">
        <f>其他调用!AZ86*SUM($U$14:$U$17)</f>
        <v>102.99999999999989</v>
      </c>
      <c r="AE85" s="3">
        <f>其他调用!BA86*SUM($U$14:$U$17)</f>
        <v>103.00000000000011</v>
      </c>
      <c r="AF85" s="3">
        <f>SUMPRODUCT(AA$5:AE85,其他调用!$C$6:$G86)</f>
        <v>3954917.9596921764</v>
      </c>
      <c r="AH85" s="3">
        <v>81</v>
      </c>
      <c r="AI85" s="3">
        <f>其他调用!Y85</f>
        <v>12115533.550896645</v>
      </c>
      <c r="AJ85" s="3">
        <f>其他调用!Z85</f>
        <v>13427467.910565019</v>
      </c>
      <c r="AK85" s="3">
        <f>其他调用!AA85</f>
        <v>16069258.281269908</v>
      </c>
      <c r="AL85" s="3">
        <f>其他调用!AB85</f>
        <v>20543958.653674603</v>
      </c>
      <c r="AM85" s="3">
        <f>其他调用!AC85</f>
        <v>32754916.844224453</v>
      </c>
      <c r="AN85" s="3">
        <f>SUMPRODUCT(AI$5:AM85,其他调用!$C$6:$G86)</f>
        <v>502147723073.89001</v>
      </c>
      <c r="AP85" s="3">
        <f>其他调用!AN85</f>
        <v>2850908.1323923767</v>
      </c>
      <c r="AQ85" s="3">
        <f>其他调用!AO85</f>
        <v>3101113.6138703227</v>
      </c>
      <c r="AR85" s="3">
        <f>其他调用!AP85</f>
        <v>3622246.7029948533</v>
      </c>
      <c r="AS85" s="3">
        <f>其他调用!AQ85</f>
        <v>5099304.5546693206</v>
      </c>
      <c r="AT85" s="3">
        <f>其他调用!AR85</f>
        <v>8993622.2880377173</v>
      </c>
      <c r="AU85" s="3">
        <f>SUMPRODUCT(AP$5:AT85,其他调用!$C$6:$G86)</f>
        <v>63305948905.613022</v>
      </c>
    </row>
    <row r="86" spans="26:47" x14ac:dyDescent="0.15">
      <c r="Z86" s="3">
        <v>82</v>
      </c>
      <c r="AA86" s="3">
        <f>其他调用!AW87*SUM($U$14:$U$17)</f>
        <v>46.000000000000071</v>
      </c>
      <c r="AB86" s="3">
        <f>其他调用!AX87*SUM($U$14:$U$17)</f>
        <v>66.999999999999929</v>
      </c>
      <c r="AC86" s="3">
        <f>其他调用!AY87*SUM($U$14:$U$17)</f>
        <v>91.000000000000227</v>
      </c>
      <c r="AD86" s="3">
        <f>其他调用!AZ87*SUM($U$14:$U$17)</f>
        <v>103.00000000000016</v>
      </c>
      <c r="AE86" s="3">
        <f>其他调用!BA87*SUM($U$14:$U$17)</f>
        <v>103.00000000000003</v>
      </c>
      <c r="AF86" s="3">
        <f>SUMPRODUCT(AA$5:AE86,其他调用!$C$6:$G87)</f>
        <v>3981713.121216618</v>
      </c>
      <c r="AH86" s="3">
        <v>82</v>
      </c>
      <c r="AI86" s="3">
        <f>其他调用!Y86</f>
        <v>12115533.550896645</v>
      </c>
      <c r="AJ86" s="3">
        <f>其他调用!Z86</f>
        <v>13427467.910565138</v>
      </c>
      <c r="AK86" s="3">
        <f>其他调用!AA86</f>
        <v>16069258.281269789</v>
      </c>
      <c r="AL86" s="3">
        <f>其他调用!AB86</f>
        <v>21093399.90947032</v>
      </c>
      <c r="AM86" s="3">
        <f>其他调用!AC86</f>
        <v>32754916.844224453</v>
      </c>
      <c r="AN86" s="3">
        <f>SUMPRODUCT(AI$5:AM86,其他调用!$C$6:$G87)</f>
        <v>508140694991.88489</v>
      </c>
      <c r="AP86" s="3">
        <f>其他调用!AN86</f>
        <v>2850908.1323923916</v>
      </c>
      <c r="AQ86" s="3">
        <f>其他调用!AO86</f>
        <v>3101113.6138703078</v>
      </c>
      <c r="AR86" s="3">
        <f>其他调用!AP86</f>
        <v>3622246.7029948533</v>
      </c>
      <c r="AS86" s="3">
        <f>其他调用!AQ86</f>
        <v>5272436.3932803273</v>
      </c>
      <c r="AT86" s="3">
        <f>其他调用!AR86</f>
        <v>8993622.2880376577</v>
      </c>
      <c r="AU86" s="3">
        <f>SUMPRODUCT(AP$5:AT86,其他调用!$C$6:$G87)</f>
        <v>64702816741.158646</v>
      </c>
    </row>
    <row r="87" spans="26:47" x14ac:dyDescent="0.15">
      <c r="Z87" s="3">
        <v>83</v>
      </c>
      <c r="AA87" s="3">
        <f>其他调用!AW88*SUM($U$14:$U$17)</f>
        <v>45.999999999999986</v>
      </c>
      <c r="AB87" s="3">
        <f>其他调用!AX88*SUM($U$14:$U$17)</f>
        <v>67.000000000000142</v>
      </c>
      <c r="AC87" s="3">
        <f>其他调用!AY88*SUM($U$14:$U$17)</f>
        <v>90.999999999999801</v>
      </c>
      <c r="AD87" s="3">
        <f>其他调用!AZ88*SUM($U$14:$U$17)</f>
        <v>103.00000000000007</v>
      </c>
      <c r="AE87" s="3">
        <f>其他调用!BA88*SUM($U$14:$U$17)</f>
        <v>103.00000000000001</v>
      </c>
      <c r="AF87" s="3">
        <f>SUMPRODUCT(AA$5:AE87,其他调用!$C$6:$G88)</f>
        <v>4008420.2952167634</v>
      </c>
      <c r="AH87" s="3">
        <v>83</v>
      </c>
      <c r="AI87" s="3">
        <f>其他调用!Y87</f>
        <v>12115533.550896645</v>
      </c>
      <c r="AJ87" s="3">
        <f>其他调用!Z87</f>
        <v>13427467.910565138</v>
      </c>
      <c r="AK87" s="3">
        <f>其他调用!AA87</f>
        <v>16069258.281269789</v>
      </c>
      <c r="AL87" s="3">
        <f>其他调用!AB87</f>
        <v>21093399.909470081</v>
      </c>
      <c r="AM87" s="3">
        <f>其他调用!AC87</f>
        <v>32754916.844224453</v>
      </c>
      <c r="AN87" s="3">
        <f>SUMPRODUCT(AI$5:AM87,其他调用!$C$6:$G88)</f>
        <v>514112695684.89465</v>
      </c>
      <c r="AP87" s="3">
        <f>其他调用!AN87</f>
        <v>2850908.1323923767</v>
      </c>
      <c r="AQ87" s="3">
        <f>其他调用!AO87</f>
        <v>3101113.6138703227</v>
      </c>
      <c r="AR87" s="3">
        <f>其他调用!AP87</f>
        <v>3622246.7029948831</v>
      </c>
      <c r="AS87" s="3">
        <f>其他调用!AQ87</f>
        <v>5272436.3932803273</v>
      </c>
      <c r="AT87" s="3">
        <f>其他调用!AR87</f>
        <v>8993622.2880377173</v>
      </c>
      <c r="AU87" s="3">
        <f>SUMPRODUCT(AP$5:AT87,其他调用!$C$6:$G88)</f>
        <v>66094782509.51368</v>
      </c>
    </row>
    <row r="88" spans="26:47" x14ac:dyDescent="0.15">
      <c r="Z88" s="3">
        <v>84</v>
      </c>
      <c r="AA88" s="3">
        <f>其他调用!AW89*SUM($U$14:$U$17)</f>
        <v>45.999999999999993</v>
      </c>
      <c r="AB88" s="3">
        <f>其他调用!AX89*SUM($U$14:$U$17)</f>
        <v>66.999999999999972</v>
      </c>
      <c r="AC88" s="3">
        <f>其他调用!AY89*SUM($U$14:$U$17)</f>
        <v>91.000000000000085</v>
      </c>
      <c r="AD88" s="3">
        <f>其他调用!AZ89*SUM($U$14:$U$17)</f>
        <v>102.9999999999997</v>
      </c>
      <c r="AE88" s="3">
        <f>其他调用!BA89*SUM($U$14:$U$17)</f>
        <v>102.99999999999986</v>
      </c>
      <c r="AF88" s="3">
        <f>SUMPRODUCT(AA$5:AE88,其他调用!$C$6:$G89)</f>
        <v>4035039.4183164467</v>
      </c>
      <c r="AH88" s="3">
        <v>84</v>
      </c>
      <c r="AI88" s="3">
        <f>其他调用!Y88</f>
        <v>12318931.559425354</v>
      </c>
      <c r="AJ88" s="3">
        <f>其他调用!Z88</f>
        <v>13695164.756929636</v>
      </c>
      <c r="AK88" s="3">
        <f>其他调用!AA88</f>
        <v>16121194.433444262</v>
      </c>
      <c r="AL88" s="3">
        <f>其他调用!AB88</f>
        <v>21093399.909470081</v>
      </c>
      <c r="AM88" s="3">
        <f>其他调用!AC88</f>
        <v>33214506.175336838</v>
      </c>
      <c r="AN88" s="3">
        <f>SUMPRODUCT(AI$5:AM88,其他调用!$C$6:$G89)</f>
        <v>520167685968.1308</v>
      </c>
      <c r="AP88" s="3">
        <f>其他调用!AN88</f>
        <v>2891275.8635193557</v>
      </c>
      <c r="AQ88" s="3">
        <f>其他调用!AO88</f>
        <v>3151990.2194077969</v>
      </c>
      <c r="AR88" s="3">
        <f>其他调用!AP88</f>
        <v>3633643.9793100357</v>
      </c>
      <c r="AS88" s="3">
        <f>其他调用!AQ88</f>
        <v>5272436.3932803273</v>
      </c>
      <c r="AT88" s="3">
        <f>其他调用!AR88</f>
        <v>9145275.1286398768</v>
      </c>
      <c r="AU88" s="3">
        <f>SUMPRODUCT(AP$5:AT88,其他调用!$C$6:$G89)</f>
        <v>67502067914.801971</v>
      </c>
    </row>
    <row r="89" spans="26:47" x14ac:dyDescent="0.15">
      <c r="Z89" s="3">
        <v>85</v>
      </c>
      <c r="AA89" s="3">
        <f>其他调用!AW90*SUM($U$14:$U$17)</f>
        <v>46.000000000000043</v>
      </c>
      <c r="AB89" s="3">
        <f>其他调用!AX90*SUM($U$14:$U$17)</f>
        <v>67.000000000000043</v>
      </c>
      <c r="AC89" s="3">
        <f>其他调用!AY90*SUM($U$14:$U$17)</f>
        <v>90.999999999999929</v>
      </c>
      <c r="AD89" s="3">
        <f>其他调用!AZ90*SUM($U$14:$U$17)</f>
        <v>103.00000000000007</v>
      </c>
      <c r="AE89" s="3">
        <f>其他调用!BA90*SUM($U$14:$U$17)</f>
        <v>102.99999999999997</v>
      </c>
      <c r="AF89" s="3">
        <f>SUMPRODUCT(AA$5:AE89,其他调用!$C$6:$G90)</f>
        <v>4061570.4271395025</v>
      </c>
      <c r="AH89" s="3">
        <v>85</v>
      </c>
      <c r="AI89" s="3">
        <f>其他调用!Y89</f>
        <v>12484346.475946188</v>
      </c>
      <c r="AJ89" s="3">
        <f>其他调用!Z89</f>
        <v>13840763.935086966</v>
      </c>
      <c r="AK89" s="3">
        <f>其他调用!AA89</f>
        <v>16561792.051040053</v>
      </c>
      <c r="AL89" s="3">
        <f>其他调用!AB89</f>
        <v>21093399.909470081</v>
      </c>
      <c r="AM89" s="3">
        <f>其他调用!AC89</f>
        <v>33352535.22525382</v>
      </c>
      <c r="AN89" s="3">
        <f>SUMPRODUCT(AI$5:AM89,其他调用!$C$6:$G90)</f>
        <v>526276931153.10675</v>
      </c>
      <c r="AP89" s="3">
        <f>其他调用!AN89</f>
        <v>2924105.2157966942</v>
      </c>
      <c r="AQ89" s="3">
        <f>其他调用!AO89</f>
        <v>3179661.7891490757</v>
      </c>
      <c r="AR89" s="3">
        <f>其他调用!AP89</f>
        <v>3730332.1739741564</v>
      </c>
      <c r="AS89" s="3">
        <f>其他调用!AQ89</f>
        <v>5272436.3932803273</v>
      </c>
      <c r="AT89" s="3">
        <f>其他调用!AR89</f>
        <v>9190821.2196573019</v>
      </c>
      <c r="AU89" s="3">
        <f>SUMPRODUCT(AP$5:AT89,其他调用!$C$6:$G90)</f>
        <v>68919297984.294434</v>
      </c>
    </row>
    <row r="90" spans="26:47" x14ac:dyDescent="0.15">
      <c r="Z90" s="3">
        <v>86</v>
      </c>
      <c r="AA90" s="3">
        <f>其他调用!AW91*SUM($U$14:$U$17)</f>
        <v>45.999999999999929</v>
      </c>
      <c r="AB90" s="3">
        <f>其他调用!AX91*SUM($U$14:$U$17)</f>
        <v>67.000000000000014</v>
      </c>
      <c r="AC90" s="3">
        <f>其他调用!AY91*SUM($U$14:$U$17)</f>
        <v>90.999999999999972</v>
      </c>
      <c r="AD90" s="3">
        <f>其他调用!AZ91*SUM($U$14:$U$17)</f>
        <v>103</v>
      </c>
      <c r="AE90" s="3">
        <f>其他调用!BA91*SUM($U$14:$U$17)</f>
        <v>102.99999999999993</v>
      </c>
      <c r="AF90" s="3">
        <f>SUMPRODUCT(AA$5:AE90,其他调用!$C$6:$G91)</f>
        <v>4088013.2583097671</v>
      </c>
      <c r="AH90" s="3">
        <v>86</v>
      </c>
      <c r="AI90" s="3">
        <f>其他调用!Y90</f>
        <v>12484346.475946069</v>
      </c>
      <c r="AJ90" s="3">
        <f>其他调用!Z90</f>
        <v>13840763.935087085</v>
      </c>
      <c r="AK90" s="3">
        <f>其他调用!AA90</f>
        <v>16561792.051040173</v>
      </c>
      <c r="AL90" s="3">
        <f>其他调用!AB90</f>
        <v>21093399.90947032</v>
      </c>
      <c r="AM90" s="3">
        <f>其他调用!AC90</f>
        <v>33352535.22525382</v>
      </c>
      <c r="AN90" s="3">
        <f>SUMPRODUCT(AI$5:AM90,其他调用!$C$6:$G91)</f>
        <v>532364552094.99121</v>
      </c>
      <c r="AP90" s="3">
        <f>其他调用!AN90</f>
        <v>2924105.2157967091</v>
      </c>
      <c r="AQ90" s="3">
        <f>其他调用!AO90</f>
        <v>3179661.7891491055</v>
      </c>
      <c r="AR90" s="3">
        <f>其他调用!AP90</f>
        <v>3730332.1739741564</v>
      </c>
      <c r="AS90" s="3">
        <f>其他调用!AQ90</f>
        <v>5272436.3932802975</v>
      </c>
      <c r="AT90" s="3">
        <f>其他调用!AR90</f>
        <v>9190821.2196573019</v>
      </c>
      <c r="AU90" s="3">
        <f>SUMPRODUCT(AP$5:AT90,其他调用!$C$6:$G91)</f>
        <v>70331497127.966599</v>
      </c>
    </row>
    <row r="91" spans="26:47" x14ac:dyDescent="0.15">
      <c r="Z91" s="3">
        <v>87</v>
      </c>
      <c r="AA91" s="3">
        <f>其他调用!AW92*SUM($U$14:$U$17)</f>
        <v>46.000000000000043</v>
      </c>
      <c r="AB91" s="3">
        <f>其他调用!AX92*SUM($U$14:$U$17)</f>
        <v>66.999999999999901</v>
      </c>
      <c r="AC91" s="3">
        <f>其他调用!AY92*SUM($U$14:$U$17)</f>
        <v>91.000000000000057</v>
      </c>
      <c r="AD91" s="3">
        <f>其他调用!AZ92*SUM($U$14:$U$17)</f>
        <v>103.00000000000016</v>
      </c>
      <c r="AE91" s="3">
        <f>其他调用!BA92*SUM($U$14:$U$17)</f>
        <v>103.00000000000027</v>
      </c>
      <c r="AF91" s="3">
        <f>SUMPRODUCT(AA$5:AE91,其他调用!$C$6:$G92)</f>
        <v>4114367.8484510737</v>
      </c>
      <c r="AH91" s="3">
        <v>87</v>
      </c>
      <c r="AI91" s="3">
        <f>其他调用!Y91</f>
        <v>12484346.475946069</v>
      </c>
      <c r="AJ91" s="3">
        <f>其他调用!Z91</f>
        <v>13840763.935086966</v>
      </c>
      <c r="AK91" s="3">
        <f>其他调用!AA91</f>
        <v>16561792.051040053</v>
      </c>
      <c r="AL91" s="3">
        <f>其他调用!AB91</f>
        <v>21170106.19755435</v>
      </c>
      <c r="AM91" s="3">
        <f>其他调用!AC91</f>
        <v>33352535.225253582</v>
      </c>
      <c r="AN91" s="3">
        <f>SUMPRODUCT(AI$5:AM91,其他调用!$C$6:$G92)</f>
        <v>538430781581.03351</v>
      </c>
      <c r="AP91" s="3">
        <f>其他调用!AN91</f>
        <v>2924105.2157966942</v>
      </c>
      <c r="AQ91" s="3">
        <f>其他调用!AO91</f>
        <v>3179661.7891490757</v>
      </c>
      <c r="AR91" s="3">
        <f>其他调用!AP91</f>
        <v>3730332.1739741862</v>
      </c>
      <c r="AS91" s="3">
        <f>其他调用!AQ91</f>
        <v>5296858.5383405685</v>
      </c>
      <c r="AT91" s="3">
        <f>其他调用!AR91</f>
        <v>9190821.2196572423</v>
      </c>
      <c r="AU91" s="3">
        <f>SUMPRODUCT(AP$5:AT91,其他调用!$C$6:$G92)</f>
        <v>71738739993.657959</v>
      </c>
    </row>
    <row r="92" spans="26:47" x14ac:dyDescent="0.15">
      <c r="Z92" s="3">
        <v>88</v>
      </c>
      <c r="AA92" s="3">
        <f>其他调用!AW93*SUM($U$14:$U$17)</f>
        <v>45.999999999999943</v>
      </c>
      <c r="AB92" s="3">
        <f>其他调用!AX93*SUM($U$14:$U$17)</f>
        <v>66.999999999999986</v>
      </c>
      <c r="AC92" s="3">
        <f>其他调用!AY93*SUM($U$14:$U$17)</f>
        <v>91.000000000000071</v>
      </c>
      <c r="AD92" s="3">
        <f>其他调用!AZ93*SUM($U$14:$U$17)</f>
        <v>102.99999999999994</v>
      </c>
      <c r="AE92" s="3">
        <f>其他调用!BA93*SUM($U$14:$U$17)</f>
        <v>102.99999999999977</v>
      </c>
      <c r="AF92" s="3">
        <f>SUMPRODUCT(AA$5:AE92,其他调用!$C$6:$G93)</f>
        <v>4140634.1341872578</v>
      </c>
      <c r="AH92" s="3">
        <v>88</v>
      </c>
      <c r="AI92" s="3">
        <f>其他调用!Y92</f>
        <v>12484346.475946188</v>
      </c>
      <c r="AJ92" s="3">
        <f>其他调用!Z92</f>
        <v>13840763.935086966</v>
      </c>
      <c r="AK92" s="3">
        <f>其他调用!AA92</f>
        <v>16561792.051040053</v>
      </c>
      <c r="AL92" s="3">
        <f>其他调用!AB92</f>
        <v>21683059.59536314</v>
      </c>
      <c r="AM92" s="3">
        <f>其他调用!AC92</f>
        <v>33352535.225253582</v>
      </c>
      <c r="AN92" s="3">
        <f>SUMPRODUCT(AI$5:AM92,其他调用!$C$6:$G93)</f>
        <v>544476964148.91522</v>
      </c>
      <c r="AP92" s="3">
        <f>其他调用!AN92</f>
        <v>2924105.2157966942</v>
      </c>
      <c r="AQ92" s="3">
        <f>其他调用!AO92</f>
        <v>3179661.7891490757</v>
      </c>
      <c r="AR92" s="3">
        <f>其他调用!AP92</f>
        <v>3730332.1739741564</v>
      </c>
      <c r="AS92" s="3">
        <f>其他调用!AQ92</f>
        <v>5460175.2963706255</v>
      </c>
      <c r="AT92" s="3">
        <f>其他调用!AR92</f>
        <v>9190821.2196573019</v>
      </c>
      <c r="AU92" s="3">
        <f>SUMPRODUCT(AP$5:AT92,其他调用!$C$6:$G93)</f>
        <v>73141455194.06543</v>
      </c>
    </row>
    <row r="93" spans="26:47" x14ac:dyDescent="0.15">
      <c r="Z93" s="3">
        <v>89</v>
      </c>
      <c r="AA93" s="3">
        <f>其他调用!AW94*SUM($U$14:$U$17)</f>
        <v>46.000000000000007</v>
      </c>
      <c r="AB93" s="3">
        <f>其他调用!AX94*SUM($U$14:$U$17)</f>
        <v>67.000000000000099</v>
      </c>
      <c r="AC93" s="3">
        <f>其他调用!AY94*SUM($U$14:$U$17)</f>
        <v>91.000000000000043</v>
      </c>
      <c r="AD93" s="3">
        <f>其他调用!AZ94*SUM($U$14:$U$17)</f>
        <v>103.00000000000001</v>
      </c>
      <c r="AE93" s="3">
        <f>其他调用!BA94*SUM($U$14:$U$17)</f>
        <v>102.99999999999999</v>
      </c>
      <c r="AF93" s="3">
        <f>SUMPRODUCT(AA$5:AE93,其他调用!$C$6:$G94)</f>
        <v>4166812.0521421535</v>
      </c>
      <c r="AH93" s="3">
        <v>89</v>
      </c>
      <c r="AI93" s="3">
        <f>其他调用!Y93</f>
        <v>12484346.475946069</v>
      </c>
      <c r="AJ93" s="3">
        <f>其他调用!Z93</f>
        <v>13840763.935087085</v>
      </c>
      <c r="AK93" s="3">
        <f>其他调用!AA93</f>
        <v>16561792.051040053</v>
      </c>
      <c r="AL93" s="3">
        <f>其他调用!AB93</f>
        <v>21683059.59536314</v>
      </c>
      <c r="AM93" s="3">
        <f>其他调用!AC93</f>
        <v>33352535.225253582</v>
      </c>
      <c r="AN93" s="3">
        <f>SUMPRODUCT(AI$5:AM93,其他调用!$C$6:$G94)</f>
        <v>550501505202.71082</v>
      </c>
      <c r="AP93" s="3">
        <f>其他调用!AN93</f>
        <v>2924105.2157967091</v>
      </c>
      <c r="AQ93" s="3">
        <f>其他调用!AO93</f>
        <v>3179661.7891490757</v>
      </c>
      <c r="AR93" s="3">
        <f>其他调用!AP93</f>
        <v>3730332.1739741862</v>
      </c>
      <c r="AS93" s="3">
        <f>其他调用!AQ93</f>
        <v>5460175.2963706255</v>
      </c>
      <c r="AT93" s="3">
        <f>其他调用!AR93</f>
        <v>9190821.2196573019</v>
      </c>
      <c r="AU93" s="3">
        <f>SUMPRODUCT(AP$5:AT93,其他调用!$C$6:$G94)</f>
        <v>74539135565.314087</v>
      </c>
    </row>
    <row r="94" spans="26:47" x14ac:dyDescent="0.15">
      <c r="Z94" s="3">
        <v>90</v>
      </c>
      <c r="AA94" s="3">
        <f>其他调用!AW95*SUM($U$14:$U$17)</f>
        <v>46.000000000000021</v>
      </c>
      <c r="AB94" s="3">
        <f>其他调用!AX95*SUM($U$14:$U$17)</f>
        <v>66.999999999999886</v>
      </c>
      <c r="AC94" s="3">
        <f>其他调用!AY95*SUM($U$14:$U$17)</f>
        <v>90.999999999999929</v>
      </c>
      <c r="AD94" s="3">
        <f>其他调用!AZ95*SUM($U$14:$U$17)</f>
        <v>102.99999999999986</v>
      </c>
      <c r="AE94" s="3">
        <f>其他调用!BA95*SUM($U$14:$U$17)</f>
        <v>103</v>
      </c>
      <c r="AF94" s="3">
        <f>SUMPRODUCT(AA$5:AE94,其他调用!$C$6:$G95)</f>
        <v>4192796.0595936794</v>
      </c>
      <c r="AH94" s="3">
        <v>90</v>
      </c>
      <c r="AI94" s="3">
        <f>其他调用!Y94</f>
        <v>12662931.733768225</v>
      </c>
      <c r="AJ94" s="3">
        <f>其他调用!Z94</f>
        <v>14066317.065003753</v>
      </c>
      <c r="AK94" s="3">
        <f>其他调用!AA94</f>
        <v>16561792.051040053</v>
      </c>
      <c r="AL94" s="3">
        <f>其他调用!AB94</f>
        <v>21683059.59536314</v>
      </c>
      <c r="AM94" s="3">
        <f>其他调用!AC94</f>
        <v>35882924.687928677</v>
      </c>
      <c r="AN94" s="3">
        <f>SUMPRODUCT(AI$5:AM94,其他调用!$C$6:$G95)</f>
        <v>556569569658.92065</v>
      </c>
      <c r="AP94" s="3">
        <f>其他调用!AN94</f>
        <v>2959703.916990608</v>
      </c>
      <c r="AQ94" s="3">
        <f>其他调用!AO94</f>
        <v>3221865.6537094414</v>
      </c>
      <c r="AR94" s="3">
        <f>其他调用!AP94</f>
        <v>3730332.1739741564</v>
      </c>
      <c r="AS94" s="3">
        <f>其他调用!AQ94</f>
        <v>5460175.2963706255</v>
      </c>
      <c r="AT94" s="3">
        <f>其他调用!AR94</f>
        <v>10086434.611346602</v>
      </c>
      <c r="AU94" s="3">
        <f>SUMPRODUCT(AP$5:AT94,其他调用!$C$6:$G95)</f>
        <v>75943799067.542007</v>
      </c>
    </row>
    <row r="95" spans="26:47" x14ac:dyDescent="0.15">
      <c r="Z95" s="3">
        <v>91</v>
      </c>
      <c r="AA95" s="3">
        <f>其他调用!AW96*SUM($U$14:$U$17)</f>
        <v>46.000000000000021</v>
      </c>
      <c r="AB95" s="3">
        <f>其他调用!AX96*SUM($U$14:$U$17)</f>
        <v>67.000000000000014</v>
      </c>
      <c r="AC95" s="3">
        <f>其他调用!AY96*SUM($U$14:$U$17)</f>
        <v>90.999999999999986</v>
      </c>
      <c r="AD95" s="3">
        <f>其他调用!AZ96*SUM($U$14:$U$17)</f>
        <v>103.00000000000011</v>
      </c>
      <c r="AE95" s="3">
        <f>其他调用!BA96*SUM($U$14:$U$17)</f>
        <v>103.00000000000018</v>
      </c>
      <c r="AF95" s="3">
        <f>SUMPRODUCT(AA$5:AE95,其他调用!$C$6:$G96)</f>
        <v>4218586.1565418364</v>
      </c>
      <c r="AH95" s="3">
        <v>91</v>
      </c>
      <c r="AI95" s="3">
        <f>其他调用!Y95</f>
        <v>12848559.406907201</v>
      </c>
      <c r="AJ95" s="3">
        <f>其他调用!Z95</f>
        <v>14265663.831655502</v>
      </c>
      <c r="AK95" s="3">
        <f>其他调用!AA95</f>
        <v>16995126.666085005</v>
      </c>
      <c r="AL95" s="3">
        <f>其他调用!AB95</f>
        <v>21683059.59536314</v>
      </c>
      <c r="AM95" s="3">
        <f>其他调用!AC95</f>
        <v>36490832.016885281</v>
      </c>
      <c r="AN95" s="3">
        <f>SUMPRODUCT(AI$5:AM95,其他调用!$C$6:$G96)</f>
        <v>562681567533.39929</v>
      </c>
      <c r="AP95" s="3">
        <f>其他调用!AN95</f>
        <v>2996706.4341635406</v>
      </c>
      <c r="AQ95" s="3">
        <f>其他调用!AO95</f>
        <v>3259165.9737866521</v>
      </c>
      <c r="AR95" s="3">
        <f>其他调用!AP95</f>
        <v>3829344.5389651656</v>
      </c>
      <c r="AS95" s="3">
        <f>其他调用!AQ95</f>
        <v>5460175.2963706255</v>
      </c>
      <c r="AT95" s="3">
        <f>其他调用!AR95</f>
        <v>10301599.096004486</v>
      </c>
      <c r="AU95" s="3">
        <f>SUMPRODUCT(AP$5:AT95,其他调用!$C$6:$G96)</f>
        <v>77355552456.161301</v>
      </c>
    </row>
    <row r="96" spans="26:47" x14ac:dyDescent="0.15">
      <c r="Z96" s="3">
        <v>92</v>
      </c>
      <c r="AA96" s="3">
        <f>其他调用!AW97*SUM($U$14:$U$17)</f>
        <v>45.999999999999979</v>
      </c>
      <c r="AB96" s="3">
        <f>其他调用!AX97*SUM($U$14:$U$17)</f>
        <v>66.999999999999915</v>
      </c>
      <c r="AC96" s="3">
        <f>其他调用!AY97*SUM($U$14:$U$17)</f>
        <v>91</v>
      </c>
      <c r="AD96" s="3">
        <f>其他调用!AZ97*SUM($U$14:$U$17)</f>
        <v>102.99999999999991</v>
      </c>
      <c r="AE96" s="3">
        <f>其他调用!BA97*SUM($U$14:$U$17)</f>
        <v>102.99999999999986</v>
      </c>
      <c r="AF96" s="3">
        <f>SUMPRODUCT(AA$5:AE96,其他调用!$C$6:$G97)</f>
        <v>4244182.3429866228</v>
      </c>
      <c r="AH96" s="3">
        <v>92</v>
      </c>
      <c r="AI96" s="3">
        <f>其他调用!Y96</f>
        <v>12848559.406907082</v>
      </c>
      <c r="AJ96" s="3">
        <f>其他调用!Z96</f>
        <v>14265663.831655622</v>
      </c>
      <c r="AK96" s="3">
        <f>其他调用!AA96</f>
        <v>17046777.630273223</v>
      </c>
      <c r="AL96" s="3">
        <f>其他调用!AB96</f>
        <v>21683059.59536314</v>
      </c>
      <c r="AM96" s="3">
        <f>其他调用!AC96</f>
        <v>36490832.016885757</v>
      </c>
      <c r="AN96" s="3">
        <f>SUMPRODUCT(AI$5:AM96,其他调用!$C$6:$G97)</f>
        <v>568748487872.07141</v>
      </c>
      <c r="AP96" s="3">
        <f>其他调用!AN96</f>
        <v>2996706.4341635406</v>
      </c>
      <c r="AQ96" s="3">
        <f>其他调用!AO96</f>
        <v>3259165.9737866521</v>
      </c>
      <c r="AR96" s="3">
        <f>其他调用!AP96</f>
        <v>3841146.236638993</v>
      </c>
      <c r="AS96" s="3">
        <f>其他调用!AQ96</f>
        <v>5460175.2963705659</v>
      </c>
      <c r="AT96" s="3">
        <f>其他调用!AR96</f>
        <v>10301599.096004605</v>
      </c>
      <c r="AU96" s="3">
        <f>SUMPRODUCT(AP$5:AT96,其他调用!$C$6:$G97)</f>
        <v>78756891619.491669</v>
      </c>
    </row>
    <row r="97" spans="26:47" x14ac:dyDescent="0.15">
      <c r="Z97" s="3">
        <v>93</v>
      </c>
      <c r="AA97" s="3">
        <f>其他调用!AW98*SUM($U$14:$U$17)</f>
        <v>46.000000000000043</v>
      </c>
      <c r="AB97" s="3">
        <f>其他调用!AX98*SUM($U$14:$U$17)</f>
        <v>67.000000000000142</v>
      </c>
      <c r="AC97" s="3">
        <f>其他调用!AY98*SUM($U$14:$U$17)</f>
        <v>90.999999999999972</v>
      </c>
      <c r="AD97" s="3">
        <f>其他调用!AZ98*SUM($U$14:$U$17)</f>
        <v>102.99999999999997</v>
      </c>
      <c r="AE97" s="3">
        <f>其他调用!BA98*SUM($U$14:$U$17)</f>
        <v>103.00000000000001</v>
      </c>
      <c r="AF97" s="3">
        <f>SUMPRODUCT(AA$5:AE97,其他调用!$C$6:$G98)</f>
        <v>4269584.6189280394</v>
      </c>
      <c r="AH97" s="3">
        <v>93</v>
      </c>
      <c r="AI97" s="3">
        <f>其他调用!Y97</f>
        <v>12848559.406907201</v>
      </c>
      <c r="AJ97" s="3">
        <f>其他调用!Z97</f>
        <v>14265663.831655502</v>
      </c>
      <c r="AK97" s="3">
        <f>其他调用!AA97</f>
        <v>17046777.630273223</v>
      </c>
      <c r="AL97" s="3">
        <f>其他调用!AB97</f>
        <v>21683059.59536314</v>
      </c>
      <c r="AM97" s="3">
        <f>其他调用!AC97</f>
        <v>36490832.016885757</v>
      </c>
      <c r="AN97" s="3">
        <f>SUMPRODUCT(AI$5:AM97,其他调用!$C$6:$G98)</f>
        <v>574769446693.02637</v>
      </c>
      <c r="AP97" s="3">
        <f>其他调用!AN97</f>
        <v>2996706.4341635406</v>
      </c>
      <c r="AQ97" s="3">
        <f>其他调用!AO97</f>
        <v>3259165.9737866521</v>
      </c>
      <c r="AR97" s="3">
        <f>其他调用!AP97</f>
        <v>3841146.236638993</v>
      </c>
      <c r="AS97" s="3">
        <f>其他调用!AQ97</f>
        <v>5460175.2963706255</v>
      </c>
      <c r="AT97" s="3">
        <f>其他调用!AR97</f>
        <v>10301599.096004486</v>
      </c>
      <c r="AU97" s="3">
        <f>SUMPRODUCT(AP$5:AT97,其他调用!$C$6:$G98)</f>
        <v>80147614577.039246</v>
      </c>
    </row>
    <row r="98" spans="26:47" x14ac:dyDescent="0.15">
      <c r="Z98" s="3">
        <v>94</v>
      </c>
      <c r="AA98" s="3">
        <f>其他调用!AW99*SUM($U$14:$U$17)</f>
        <v>45.999999999999943</v>
      </c>
      <c r="AB98" s="3">
        <f>其他调用!AX99*SUM($U$14:$U$17)</f>
        <v>66.999999999999929</v>
      </c>
      <c r="AC98" s="3">
        <f>其他调用!AY99*SUM($U$14:$U$17)</f>
        <v>90.999999999999986</v>
      </c>
      <c r="AD98" s="3">
        <f>其他调用!AZ99*SUM($U$14:$U$17)</f>
        <v>102.99999999999991</v>
      </c>
      <c r="AE98" s="3">
        <f>其他调用!BA99*SUM($U$14:$U$17)</f>
        <v>103.00000000000014</v>
      </c>
      <c r="AF98" s="3">
        <f>SUMPRODUCT(AA$5:AE98,其他调用!$C$6:$G99)</f>
        <v>4294792.9843660872</v>
      </c>
      <c r="AH98" s="3">
        <v>94</v>
      </c>
      <c r="AI98" s="3">
        <f>其他调用!Y98</f>
        <v>12848559.406907201</v>
      </c>
      <c r="AJ98" s="3">
        <f>其他调用!Z98</f>
        <v>14265663.831655622</v>
      </c>
      <c r="AK98" s="3">
        <f>其他调用!AA98</f>
        <v>17046777.630273342</v>
      </c>
      <c r="AL98" s="3">
        <f>其他调用!AB98</f>
        <v>22145692.531853914</v>
      </c>
      <c r="AM98" s="3">
        <f>其他调用!AC98</f>
        <v>36490832.016885757</v>
      </c>
      <c r="AN98" s="3">
        <f>SUMPRODUCT(AI$5:AM98,其他调用!$C$6:$G99)</f>
        <v>580745820845.54846</v>
      </c>
      <c r="AP98" s="3">
        <f>其他调用!AN98</f>
        <v>2996706.4341635406</v>
      </c>
      <c r="AQ98" s="3">
        <f>其他调用!AO98</f>
        <v>3259165.9737866521</v>
      </c>
      <c r="AR98" s="3">
        <f>其他调用!AP98</f>
        <v>3841146.2366389632</v>
      </c>
      <c r="AS98" s="3">
        <f>其他调用!AQ98</f>
        <v>5605355.6977126002</v>
      </c>
      <c r="AT98" s="3">
        <f>其他调用!AR98</f>
        <v>10301599.096004486</v>
      </c>
      <c r="AU98" s="3">
        <f>SUMPRODUCT(AP$5:AT98,其他调用!$C$6:$G99)</f>
        <v>81528153402.519318</v>
      </c>
    </row>
    <row r="99" spans="26:47" x14ac:dyDescent="0.15">
      <c r="Z99" s="3">
        <v>95</v>
      </c>
      <c r="AA99" s="3">
        <f>其他调用!AW100*SUM($U$14:$U$17)</f>
        <v>46.000000000000078</v>
      </c>
      <c r="AB99" s="3">
        <f>其他调用!AX100*SUM($U$14:$U$17)</f>
        <v>66.999999999999957</v>
      </c>
      <c r="AC99" s="3">
        <f>其他调用!AY100*SUM($U$14:$U$17)</f>
        <v>90.999999999999943</v>
      </c>
      <c r="AD99" s="3">
        <f>其他调用!AZ100*SUM($U$14:$U$17)</f>
        <v>103.00000000000026</v>
      </c>
      <c r="AE99" s="3">
        <f>其他调用!BA100*SUM($U$14:$U$17)</f>
        <v>103.00000000000001</v>
      </c>
      <c r="AF99" s="3">
        <f>SUMPRODUCT(AA$5:AE99,其他调用!$C$6:$G100)</f>
        <v>4319807.4393007653</v>
      </c>
      <c r="AH99" s="3">
        <v>95</v>
      </c>
      <c r="AI99" s="3">
        <f>其他调用!Y99</f>
        <v>12848559.406907082</v>
      </c>
      <c r="AJ99" s="3">
        <f>其他调用!Z99</f>
        <v>14265663.831655502</v>
      </c>
      <c r="AK99" s="3">
        <f>其他调用!AA99</f>
        <v>17046777.630273342</v>
      </c>
      <c r="AL99" s="3">
        <f>其他调用!AB99</f>
        <v>22271660.232979536</v>
      </c>
      <c r="AM99" s="3">
        <f>其他调用!AC99</f>
        <v>36490832.016885281</v>
      </c>
      <c r="AN99" s="3">
        <f>SUMPRODUCT(AI$5:AM99,其他调用!$C$6:$G100)</f>
        <v>586676594899.89209</v>
      </c>
      <c r="AP99" s="3">
        <f>其他调用!AN99</f>
        <v>2996706.4341635406</v>
      </c>
      <c r="AQ99" s="3">
        <f>其他调用!AO99</f>
        <v>3259165.9737866521</v>
      </c>
      <c r="AR99" s="3">
        <f>其他调用!AP99</f>
        <v>3841146.236638993</v>
      </c>
      <c r="AS99" s="3">
        <f>其他调用!AQ99</f>
        <v>5644886.0466417074</v>
      </c>
      <c r="AT99" s="3">
        <f>其他调用!AR99</f>
        <v>10301599.096004605</v>
      </c>
      <c r="AU99" s="3">
        <f>SUMPRODUCT(AP$5:AT99,其他调用!$C$6:$G100)</f>
        <v>82898189440.500381</v>
      </c>
    </row>
    <row r="100" spans="26:47" x14ac:dyDescent="0.15">
      <c r="Z100" s="3">
        <v>96</v>
      </c>
      <c r="AA100" s="3">
        <f>其他调用!AW101*SUM($U$14:$U$17)</f>
        <v>45.999999999999929</v>
      </c>
      <c r="AB100" s="3">
        <f>其他调用!AX101*SUM($U$14:$U$17)</f>
        <v>67.000000000000099</v>
      </c>
      <c r="AC100" s="3">
        <f>其他调用!AY101*SUM($U$14:$U$17)</f>
        <v>91.000000000000156</v>
      </c>
      <c r="AD100" s="3">
        <f>其他调用!AZ101*SUM($U$14:$U$17)</f>
        <v>102.99999999999991</v>
      </c>
      <c r="AE100" s="3">
        <f>其他调用!BA101*SUM($U$14:$U$17)</f>
        <v>102.99999999999989</v>
      </c>
      <c r="AF100" s="3">
        <f>SUMPRODUCT(AA$5:AE100,其他调用!$C$6:$G101)</f>
        <v>4344627.9837320736</v>
      </c>
      <c r="AH100" s="3">
        <v>96</v>
      </c>
      <c r="AI100" s="3">
        <f>其他调用!Y100</f>
        <v>12848559.406907201</v>
      </c>
      <c r="AJ100" s="3">
        <f>其他调用!Z100</f>
        <v>14338773.700097322</v>
      </c>
      <c r="AK100" s="3">
        <f>其他调用!AA100</f>
        <v>17046777.630273342</v>
      </c>
      <c r="AL100" s="3">
        <f>其他调用!AB100</f>
        <v>22271660.232979536</v>
      </c>
      <c r="AM100" s="3">
        <f>其他调用!AC100</f>
        <v>36714979.680649757</v>
      </c>
      <c r="AN100" s="3">
        <f>SUMPRODUCT(AI$5:AM100,其他调用!$C$6:$G101)</f>
        <v>592576335909.17749</v>
      </c>
      <c r="AP100" s="3">
        <f>其他调用!AN100</f>
        <v>2996706.4341635406</v>
      </c>
      <c r="AQ100" s="3">
        <f>其他调用!AO100</f>
        <v>3272694.0615215003</v>
      </c>
      <c r="AR100" s="3">
        <f>其他调用!AP100</f>
        <v>3841146.236638993</v>
      </c>
      <c r="AS100" s="3">
        <f>其他调用!AQ100</f>
        <v>5644886.0466416478</v>
      </c>
      <c r="AT100" s="3">
        <f>其他调用!AR100</f>
        <v>10390278.018001795</v>
      </c>
      <c r="AU100" s="3">
        <f>SUMPRODUCT(AP$5:AT100,其他调用!$C$6:$G101)</f>
        <v>84260409891.107025</v>
      </c>
    </row>
    <row r="101" spans="26:47" x14ac:dyDescent="0.15">
      <c r="Z101" s="3">
        <v>97</v>
      </c>
      <c r="AA101" s="3">
        <f>其他调用!AW102*SUM($U$14:$U$17)</f>
        <v>46.000000000000078</v>
      </c>
      <c r="AB101" s="3">
        <f>其他调用!AX102*SUM($U$14:$U$17)</f>
        <v>66.999999999999986</v>
      </c>
      <c r="AC101" s="3">
        <f>其他调用!AY102*SUM($U$14:$U$17)</f>
        <v>90.999999999999943</v>
      </c>
      <c r="AD101" s="3">
        <f>其他调用!AZ102*SUM($U$14:$U$17)</f>
        <v>103.00000000000009</v>
      </c>
      <c r="AE101" s="3">
        <f>其他调用!BA102*SUM($U$14:$U$17)</f>
        <v>103.0000000000001</v>
      </c>
      <c r="AF101" s="3">
        <f>SUMPRODUCT(AA$5:AE101,其他调用!$C$6:$G102)</f>
        <v>4369254.617660014</v>
      </c>
      <c r="AH101" s="3">
        <v>97</v>
      </c>
      <c r="AI101" s="3">
        <f>其他调用!Y101</f>
        <v>13220952.975767612</v>
      </c>
      <c r="AJ101" s="3">
        <f>其他调用!Z101</f>
        <v>14699714.354703069</v>
      </c>
      <c r="AK101" s="3">
        <f>其他调用!AA101</f>
        <v>17232413.299930334</v>
      </c>
      <c r="AL101" s="3">
        <f>其他调用!AB101</f>
        <v>22271660.232979536</v>
      </c>
      <c r="AM101" s="3">
        <f>其他调用!AC101</f>
        <v>37130346.068036556</v>
      </c>
      <c r="AN101" s="3">
        <f>SUMPRODUCT(AI$5:AM101,其他调用!$C$6:$G102)</f>
        <v>598581240280.255</v>
      </c>
      <c r="AP101" s="3">
        <f>其他调用!AN101</f>
        <v>3069117.643451333</v>
      </c>
      <c r="AQ101" s="3">
        <f>其他调用!AO101</f>
        <v>3339481.7188741565</v>
      </c>
      <c r="AR101" s="3">
        <f>其他调用!AP101</f>
        <v>3888432.5193016827</v>
      </c>
      <c r="AS101" s="3">
        <f>其他调用!AQ101</f>
        <v>5644886.0466417074</v>
      </c>
      <c r="AT101" s="3">
        <f>其他调用!AR101</f>
        <v>10554608.276229382</v>
      </c>
      <c r="AU101" s="3">
        <f>SUMPRODUCT(AP$5:AT101,其他调用!$C$6:$G102)</f>
        <v>85640972426.780441</v>
      </c>
    </row>
    <row r="102" spans="26:47" x14ac:dyDescent="0.15">
      <c r="Z102" s="3">
        <v>98</v>
      </c>
      <c r="AA102" s="3">
        <f>其他调用!AW103*SUM($U$14:$U$17)</f>
        <v>45.999999999999943</v>
      </c>
      <c r="AB102" s="3">
        <f>其他调用!AX103*SUM($U$14:$U$17)</f>
        <v>67.000000000000043</v>
      </c>
      <c r="AC102" s="3">
        <f>其他调用!AY103*SUM($U$14:$U$17)</f>
        <v>90.999999999999943</v>
      </c>
      <c r="AD102" s="3">
        <f>其他调用!AZ103*SUM($U$14:$U$17)</f>
        <v>102.99999999999987</v>
      </c>
      <c r="AE102" s="3">
        <f>其他调用!BA103*SUM($U$14:$U$17)</f>
        <v>103</v>
      </c>
      <c r="AF102" s="3">
        <f>SUMPRODUCT(AA$5:AE102,其他调用!$C$6:$G103)</f>
        <v>4393687.3410845827</v>
      </c>
      <c r="AH102" s="3">
        <v>98</v>
      </c>
      <c r="AI102" s="3">
        <f>其他调用!Y102</f>
        <v>13223148.16201663</v>
      </c>
      <c r="AJ102" s="3">
        <f>其他调用!Z102</f>
        <v>14699714.354703069</v>
      </c>
      <c r="AK102" s="3">
        <f>其他调用!AA102</f>
        <v>17492827.084425211</v>
      </c>
      <c r="AL102" s="3">
        <f>其他调用!AB102</f>
        <v>22271660.232979536</v>
      </c>
      <c r="AM102" s="3">
        <f>其他调用!AC102</f>
        <v>37130346.068036556</v>
      </c>
      <c r="AN102" s="3">
        <f>SUMPRODUCT(AI$5:AM102,其他调用!$C$6:$G103)</f>
        <v>604543526431.67798</v>
      </c>
      <c r="AP102" s="3">
        <f>其他调用!AN102</f>
        <v>3069544.4931721389</v>
      </c>
      <c r="AQ102" s="3">
        <f>其他调用!AO102</f>
        <v>3339481.7188741267</v>
      </c>
      <c r="AR102" s="3">
        <f>其他调用!AP102</f>
        <v>3954766.7526181042</v>
      </c>
      <c r="AS102" s="3">
        <f>其他调用!AQ102</f>
        <v>5644886.0466416478</v>
      </c>
      <c r="AT102" s="3">
        <f>其他调用!AR102</f>
        <v>10554608.276229262</v>
      </c>
      <c r="AU102" s="3">
        <f>SUMPRODUCT(AP$5:AT102,其他调用!$C$6:$G103)</f>
        <v>87011825904.67981</v>
      </c>
    </row>
    <row r="103" spans="26:47" x14ac:dyDescent="0.15">
      <c r="Z103" s="3">
        <v>99</v>
      </c>
      <c r="AA103" s="3">
        <f>其他调用!AW104*SUM($U$14:$U$17)</f>
        <v>46.000000000000007</v>
      </c>
      <c r="AB103" s="3">
        <f>其他调用!AX104*SUM($U$14:$U$17)</f>
        <v>66.999999999999972</v>
      </c>
      <c r="AC103" s="3">
        <f>其他调用!AY104*SUM($U$14:$U$17)</f>
        <v>91.000000000000028</v>
      </c>
      <c r="AD103" s="3">
        <f>其他调用!AZ104*SUM($U$14:$U$17)</f>
        <v>103.00000000000003</v>
      </c>
      <c r="AE103" s="3">
        <f>其他调用!BA104*SUM($U$14:$U$17)</f>
        <v>102.99999999999994</v>
      </c>
      <c r="AF103" s="3">
        <f>SUMPRODUCT(AA$5:AE103,其他调用!$C$6:$G104)</f>
        <v>4417926.1540057827</v>
      </c>
      <c r="AH103" s="3">
        <v>99</v>
      </c>
      <c r="AI103" s="3">
        <f>其他调用!Y103</f>
        <v>13223148.16201663</v>
      </c>
      <c r="AJ103" s="3">
        <f>其他调用!Z103</f>
        <v>14699714.354703069</v>
      </c>
      <c r="AK103" s="3">
        <f>其他调用!AA103</f>
        <v>17492827.084425211</v>
      </c>
      <c r="AL103" s="3">
        <f>其他调用!AB103</f>
        <v>22271660.232979774</v>
      </c>
      <c r="AM103" s="3">
        <f>其他调用!AC103</f>
        <v>37130346.068037033</v>
      </c>
      <c r="AN103" s="3">
        <f>SUMPRODUCT(AI$5:AM103,其他调用!$C$6:$G104)</f>
        <v>610458492851.74048</v>
      </c>
      <c r="AP103" s="3">
        <f>其他调用!AN103</f>
        <v>3069544.4931721389</v>
      </c>
      <c r="AQ103" s="3">
        <f>其他调用!AO103</f>
        <v>3339481.7188741565</v>
      </c>
      <c r="AR103" s="3">
        <f>其他调用!AP103</f>
        <v>3954766.7526181042</v>
      </c>
      <c r="AS103" s="3">
        <f>其他调用!AQ103</f>
        <v>5644886.0466417074</v>
      </c>
      <c r="AT103" s="3">
        <f>其他调用!AR103</f>
        <v>10554608.276229382</v>
      </c>
      <c r="AU103" s="3">
        <f>SUMPRODUCT(AP$5:AT103,其他调用!$C$6:$G104)</f>
        <v>88371799593.072037</v>
      </c>
    </row>
    <row r="104" spans="26:47" x14ac:dyDescent="0.15">
      <c r="Z104" s="3">
        <v>100</v>
      </c>
      <c r="AA104" s="3">
        <f>其他调用!AW105*SUM($U$14:$U$17)</f>
        <v>45.999999999999993</v>
      </c>
      <c r="AB104" s="3">
        <f>其他调用!AX105*SUM($U$14:$U$17)</f>
        <v>67.000000000000028</v>
      </c>
      <c r="AC104" s="3">
        <f>其他调用!AY105*SUM($U$14:$U$17)</f>
        <v>90.999999999999986</v>
      </c>
      <c r="AD104" s="3">
        <f>其他调用!AZ105*SUM($U$14:$U$17)</f>
        <v>102.99999999999991</v>
      </c>
      <c r="AE104" s="3">
        <f>其他调用!BA105*SUM($U$14:$U$17)</f>
        <v>103.00000000000003</v>
      </c>
      <c r="AF104" s="3">
        <f>SUMPRODUCT(AA$5:AE104,其他调用!$C$6:$G105)</f>
        <v>4441971.0564236129</v>
      </c>
      <c r="AH104" s="3">
        <v>100</v>
      </c>
      <c r="AI104" s="3">
        <f>其他调用!Y104</f>
        <v>13223148.16201663</v>
      </c>
      <c r="AJ104" s="3">
        <f>其他调用!Z104</f>
        <v>14699714.354703069</v>
      </c>
      <c r="AK104" s="3">
        <f>其他调用!AA104</f>
        <v>17492827.084425211</v>
      </c>
      <c r="AL104" s="3">
        <f>其他调用!AB104</f>
        <v>22271660.232979536</v>
      </c>
      <c r="AM104" s="3">
        <f>其他调用!AC104</f>
        <v>37130346.068036556</v>
      </c>
      <c r="AN104" s="3">
        <f>SUMPRODUCT(AI$5:AM104,其他调用!$C$6:$G105)</f>
        <v>616326139540.44263</v>
      </c>
      <c r="AP104" s="3">
        <f>其他调用!AN104</f>
        <v>3069544.4931721389</v>
      </c>
      <c r="AQ104" s="3">
        <f>其他调用!AO104</f>
        <v>3339481.7188741565</v>
      </c>
      <c r="AR104" s="3">
        <f>其他调用!AP104</f>
        <v>3954766.7526181042</v>
      </c>
      <c r="AS104" s="3">
        <f>其他调用!AQ104</f>
        <v>5644886.0466416478</v>
      </c>
      <c r="AT104" s="3">
        <f>其他调用!AR104</f>
        <v>10554608.276229382</v>
      </c>
      <c r="AU104" s="3">
        <f>SUMPRODUCT(AP$5:AT104,其他调用!$C$6:$G105)</f>
        <v>89720893491.957138</v>
      </c>
    </row>
    <row r="105" spans="26:47" x14ac:dyDescent="0.15">
      <c r="Z105" s="3">
        <v>101</v>
      </c>
      <c r="AA105" s="3">
        <f>其他调用!AW106*SUM($U$14:$U$17)</f>
        <v>46</v>
      </c>
      <c r="AB105" s="3">
        <f>其他调用!AX106*SUM($U$14:$U$17)</f>
        <v>66.999999999999929</v>
      </c>
      <c r="AC105" s="3">
        <f>其他调用!AY106*SUM($U$14:$U$17)</f>
        <v>90.999999999999972</v>
      </c>
      <c r="AD105" s="3">
        <f>其他调用!AZ106*SUM($U$14:$U$17)</f>
        <v>103.00000000000013</v>
      </c>
      <c r="AE105" s="3">
        <f>其他调用!BA106*SUM($U$14:$U$17)</f>
        <v>102.99999999999996</v>
      </c>
      <c r="AF105" s="3">
        <f>SUMPRODUCT(AA$5:AE105,其他调用!$C$6:$G106)</f>
        <v>4465822.0483380742</v>
      </c>
      <c r="AH105" s="3">
        <v>101</v>
      </c>
      <c r="AI105" s="3">
        <f>其他调用!Y105</f>
        <v>13223148.16201663</v>
      </c>
      <c r="AJ105" s="3">
        <f>其他调用!Z105</f>
        <v>14699714.35470295</v>
      </c>
      <c r="AK105" s="3">
        <f>其他调用!AA105</f>
        <v>17492827.084425449</v>
      </c>
      <c r="AL105" s="3">
        <f>其他调用!AB105</f>
        <v>22856358.245207787</v>
      </c>
      <c r="AM105" s="3">
        <f>其他调用!AC105</f>
        <v>37130346.068036556</v>
      </c>
      <c r="AN105" s="3">
        <f>SUMPRODUCT(AI$5:AM105,其他调用!$C$6:$G106)</f>
        <v>622148112927.63379</v>
      </c>
      <c r="AP105" s="3">
        <f>其他调用!AN105</f>
        <v>3069544.4931721389</v>
      </c>
      <c r="AQ105" s="3">
        <f>其他调用!AO105</f>
        <v>3339481.7188741267</v>
      </c>
      <c r="AR105" s="3">
        <f>其他调用!AP105</f>
        <v>3954766.7526181042</v>
      </c>
      <c r="AS105" s="3">
        <f>其他调用!AQ105</f>
        <v>5832276.0386766791</v>
      </c>
      <c r="AT105" s="3">
        <f>其他调用!AR105</f>
        <v>10554608.276229262</v>
      </c>
      <c r="AU105" s="3">
        <f>SUMPRODUCT(AP$5:AT105,其他调用!$C$6:$G106)</f>
        <v>91059635265.992661</v>
      </c>
    </row>
    <row r="106" spans="26:47" x14ac:dyDescent="0.15">
      <c r="Z106" s="3">
        <v>102</v>
      </c>
      <c r="AA106" s="3">
        <f>其他调用!AW107*SUM($U$14:$U$17)</f>
        <v>46</v>
      </c>
      <c r="AB106" s="3">
        <f>其他调用!AX107*SUM($U$14:$U$17)</f>
        <v>66.999999999999943</v>
      </c>
      <c r="AC106" s="3">
        <f>其他调用!AY107*SUM($U$14:$U$17)</f>
        <v>91.000000000000128</v>
      </c>
      <c r="AD106" s="3">
        <f>其他调用!AZ107*SUM($U$14:$U$17)</f>
        <v>102.99999999999991</v>
      </c>
      <c r="AE106" s="3">
        <f>其他调用!BA107*SUM($U$14:$U$17)</f>
        <v>102.99999999999996</v>
      </c>
      <c r="AF106" s="3">
        <f>SUMPRODUCT(AA$5:AE106,其他调用!$C$6:$G107)</f>
        <v>4489479.1297491658</v>
      </c>
      <c r="AH106" s="3">
        <v>102</v>
      </c>
      <c r="AI106" s="3">
        <f>其他调用!Y106</f>
        <v>13223148.16201663</v>
      </c>
      <c r="AJ106" s="3">
        <f>其他调用!Z106</f>
        <v>14699714.354703069</v>
      </c>
      <c r="AK106" s="3">
        <f>其他调用!AA106</f>
        <v>17492827.084425211</v>
      </c>
      <c r="AL106" s="3">
        <f>其他调用!AB106</f>
        <v>22879438.466868877</v>
      </c>
      <c r="AM106" s="3">
        <f>其他调用!AC106</f>
        <v>37130346.068036556</v>
      </c>
      <c r="AN106" s="3">
        <f>SUMPRODUCT(AI$5:AM106,其他调用!$C$6:$G107)</f>
        <v>627922817660.23193</v>
      </c>
      <c r="AP106" s="3">
        <f>其他调用!AN106</f>
        <v>3069544.4931721687</v>
      </c>
      <c r="AQ106" s="3">
        <f>其他调用!AO106</f>
        <v>3339481.7188741565</v>
      </c>
      <c r="AR106" s="3">
        <f>其他调用!AP106</f>
        <v>3954766.7526181042</v>
      </c>
      <c r="AS106" s="3">
        <f>其他调用!AQ106</f>
        <v>5839673.0238943696</v>
      </c>
      <c r="AT106" s="3">
        <f>其他调用!AR106</f>
        <v>10554608.276229382</v>
      </c>
      <c r="AU106" s="3">
        <f>SUMPRODUCT(AP$5:AT106,其他调用!$C$6:$G107)</f>
        <v>92387513620.125244</v>
      </c>
    </row>
    <row r="107" spans="26:47" x14ac:dyDescent="0.15">
      <c r="Z107" s="3">
        <v>103</v>
      </c>
      <c r="AA107" s="3">
        <f>其他调用!AW108*SUM($U$14:$U$17)</f>
        <v>46.000000000000007</v>
      </c>
      <c r="AB107" s="3">
        <f>其他调用!AX108*SUM($U$14:$U$17)</f>
        <v>67.000000000000099</v>
      </c>
      <c r="AC107" s="3">
        <f>其他调用!AY108*SUM($U$14:$U$17)</f>
        <v>90.999999999999957</v>
      </c>
      <c r="AD107" s="3">
        <f>其他调用!AZ108*SUM($U$14:$U$17)</f>
        <v>103.0000000000001</v>
      </c>
      <c r="AE107" s="3">
        <f>其他调用!BA108*SUM($U$14:$U$17)</f>
        <v>103.00000000000001</v>
      </c>
      <c r="AF107" s="3">
        <f>SUMPRODUCT(AA$5:AE107,其他调用!$C$6:$G108)</f>
        <v>4512942.3006568877</v>
      </c>
      <c r="AH107" s="3">
        <v>103</v>
      </c>
      <c r="AI107" s="3">
        <f>其他调用!Y107</f>
        <v>13235356.722733378</v>
      </c>
      <c r="AJ107" s="3">
        <f>其他调用!Z107</f>
        <v>14911658.944047451</v>
      </c>
      <c r="AK107" s="3">
        <f>其他调用!AA107</f>
        <v>17492827.084425211</v>
      </c>
      <c r="AL107" s="3">
        <f>其他调用!AB107</f>
        <v>22879438.466869116</v>
      </c>
      <c r="AM107" s="3">
        <f>其他调用!AC107</f>
        <v>37430194.709015369</v>
      </c>
      <c r="AN107" s="3">
        <f>SUMPRODUCT(AI$5:AM107,其他调用!$C$6:$G108)</f>
        <v>633693217638.49854</v>
      </c>
      <c r="AP107" s="3">
        <f>其他调用!AN107</f>
        <v>3071876.4848837852</v>
      </c>
      <c r="AQ107" s="3">
        <f>其他调用!AO107</f>
        <v>3379277.7957314253</v>
      </c>
      <c r="AR107" s="3">
        <f>其他调用!AP107</f>
        <v>3954766.752618134</v>
      </c>
      <c r="AS107" s="3">
        <f>其他调用!AQ107</f>
        <v>5839673.02389431</v>
      </c>
      <c r="AT107" s="3">
        <f>其他调用!AR107</f>
        <v>10675292.468118191</v>
      </c>
      <c r="AU107" s="3">
        <f>SUMPRODUCT(AP$5:AT107,其他调用!$C$6:$G108)</f>
        <v>93712646376.422089</v>
      </c>
    </row>
    <row r="108" spans="26:47" x14ac:dyDescent="0.15">
      <c r="Z108" s="3">
        <v>104</v>
      </c>
      <c r="AA108" s="3">
        <f>其他调用!AW109*SUM($U$14:$U$17)</f>
        <v>45.999999999999972</v>
      </c>
      <c r="AB108" s="3">
        <f>其他调用!AX109*SUM($U$14:$U$17)</f>
        <v>67.000000000000028</v>
      </c>
      <c r="AC108" s="3">
        <f>其他调用!AY109*SUM($U$14:$U$17)</f>
        <v>91.000000000000043</v>
      </c>
      <c r="AD108" s="3">
        <f>其他调用!AZ109*SUM($U$14:$U$17)</f>
        <v>102.99999999999986</v>
      </c>
      <c r="AE108" s="3">
        <f>其他调用!BA109*SUM($U$14:$U$17)</f>
        <v>103.00000000000004</v>
      </c>
      <c r="AF108" s="3">
        <f>SUMPRODUCT(AA$5:AE108,其他调用!$C$6:$G109)</f>
        <v>4536211.5610612379</v>
      </c>
      <c r="AH108" s="3">
        <v>104</v>
      </c>
      <c r="AI108" s="3">
        <f>其他调用!Y108</f>
        <v>13608358.085223079</v>
      </c>
      <c r="AJ108" s="3">
        <f>其他调用!Z108</f>
        <v>15133555.641406178</v>
      </c>
      <c r="AK108" s="3">
        <f>其他调用!AA108</f>
        <v>17800593.240068436</v>
      </c>
      <c r="AL108" s="3">
        <f>其他调用!AB108</f>
        <v>22879438.466868877</v>
      </c>
      <c r="AM108" s="3">
        <f>其他调用!AC108</f>
        <v>37775158.057743549</v>
      </c>
      <c r="AN108" s="3">
        <f>SUMPRODUCT(AI$5:AM108,其他调用!$C$6:$G109)</f>
        <v>639534490700.93201</v>
      </c>
      <c r="AP108" s="3">
        <f>其他调用!AN108</f>
        <v>3143124.530082643</v>
      </c>
      <c r="AQ108" s="3">
        <f>其他调用!AO108</f>
        <v>3420942.5442857146</v>
      </c>
      <c r="AR108" s="3">
        <f>其他调用!AP108</f>
        <v>4032967.0400108695</v>
      </c>
      <c r="AS108" s="3">
        <f>其他调用!AQ108</f>
        <v>5839673.0238943696</v>
      </c>
      <c r="AT108" s="3">
        <f>其他调用!AR108</f>
        <v>10814134.594721556</v>
      </c>
      <c r="AU108" s="3">
        <f>SUMPRODUCT(AP$5:AT108,其他调用!$C$6:$G109)</f>
        <v>95049696036.890656</v>
      </c>
    </row>
    <row r="109" spans="26:47" x14ac:dyDescent="0.15">
      <c r="Z109" s="3">
        <v>105</v>
      </c>
      <c r="AA109" s="3">
        <f>其他调用!AW110*SUM($U$14:$U$17)</f>
        <v>45.999999999999964</v>
      </c>
      <c r="AB109" s="3">
        <f>其他调用!AX110*SUM($U$14:$U$17)</f>
        <v>66.999999999999929</v>
      </c>
      <c r="AC109" s="3">
        <f>其他调用!AY110*SUM($U$14:$U$17)</f>
        <v>91</v>
      </c>
      <c r="AD109" s="3">
        <f>其他调用!AZ110*SUM($U$14:$U$17)</f>
        <v>103.00000000000017</v>
      </c>
      <c r="AE109" s="3">
        <f>其他调用!BA110*SUM($U$14:$U$17)</f>
        <v>103.00000000000011</v>
      </c>
      <c r="AF109" s="3">
        <f>SUMPRODUCT(AA$5:AE109,其他调用!$C$6:$G110)</f>
        <v>4559286.9109622203</v>
      </c>
      <c r="AH109" s="3">
        <v>105</v>
      </c>
      <c r="AI109" s="3">
        <f>其他调用!Y109</f>
        <v>13608358.08522296</v>
      </c>
      <c r="AJ109" s="3">
        <f>其他调用!Z109</f>
        <v>15133555.641406059</v>
      </c>
      <c r="AK109" s="3">
        <f>其他调用!AA109</f>
        <v>17944509.733722925</v>
      </c>
      <c r="AL109" s="3">
        <f>其他调用!AB109</f>
        <v>22879438.466869116</v>
      </c>
      <c r="AM109" s="3">
        <f>其他调用!AC109</f>
        <v>37775158.057743549</v>
      </c>
      <c r="AN109" s="3">
        <f>SUMPRODUCT(AI$5:AM109,其他调用!$C$6:$G110)</f>
        <v>645329290281.02454</v>
      </c>
      <c r="AP109" s="3">
        <f>其他调用!AN109</f>
        <v>3143124.530082643</v>
      </c>
      <c r="AQ109" s="3">
        <f>其他调用!AO109</f>
        <v>3420942.5442856848</v>
      </c>
      <c r="AR109" s="3">
        <f>其他调用!AP109</f>
        <v>4069534.7748250365</v>
      </c>
      <c r="AS109" s="3">
        <f>其他调用!AQ109</f>
        <v>5839673.02389431</v>
      </c>
      <c r="AT109" s="3">
        <f>其他调用!AR109</f>
        <v>10814134.594721675</v>
      </c>
      <c r="AU109" s="3">
        <f>SUMPRODUCT(AP$5:AT109,其他调用!$C$6:$G110)</f>
        <v>96376163578.556198</v>
      </c>
    </row>
    <row r="110" spans="26:47" x14ac:dyDescent="0.15">
      <c r="Z110" s="3">
        <v>106</v>
      </c>
      <c r="AA110" s="3">
        <f>其他调用!AW111*SUM($U$14:$U$17)</f>
        <v>46.000000000000114</v>
      </c>
      <c r="AB110" s="3">
        <f>其他调用!AX111*SUM($U$14:$U$17)</f>
        <v>67.000000000000071</v>
      </c>
      <c r="AC110" s="3">
        <f>其他调用!AY111*SUM($U$14:$U$17)</f>
        <v>91.000000000000043</v>
      </c>
      <c r="AD110" s="3">
        <f>其他调用!AZ111*SUM($U$14:$U$17)</f>
        <v>103.00000000000004</v>
      </c>
      <c r="AE110" s="3">
        <f>其他调用!BA111*SUM($U$14:$U$17)</f>
        <v>102.99999999999989</v>
      </c>
      <c r="AF110" s="3">
        <f>SUMPRODUCT(AA$5:AE110,其他调用!$C$6:$G111)</f>
        <v>4582168.3503598329</v>
      </c>
      <c r="AH110" s="3">
        <v>106</v>
      </c>
      <c r="AI110" s="3">
        <f>其他调用!Y110</f>
        <v>13608358.08522296</v>
      </c>
      <c r="AJ110" s="3">
        <f>其他调用!Z110</f>
        <v>15133555.641406059</v>
      </c>
      <c r="AK110" s="3">
        <f>其他调用!AA110</f>
        <v>17944509.733722925</v>
      </c>
      <c r="AL110" s="3">
        <f>其他调用!AB110</f>
        <v>22879438.466869116</v>
      </c>
      <c r="AM110" s="3">
        <f>其他调用!AC110</f>
        <v>37775158.057743549</v>
      </c>
      <c r="AN110" s="3">
        <f>SUMPRODUCT(AI$5:AM110,其他调用!$C$6:$G111)</f>
        <v>651075394066.32642</v>
      </c>
      <c r="AP110" s="3">
        <f>其他调用!AN110</f>
        <v>3143124.5300826132</v>
      </c>
      <c r="AQ110" s="3">
        <f>其他调用!AO110</f>
        <v>3420942.5442857146</v>
      </c>
      <c r="AR110" s="3">
        <f>其他调用!AP110</f>
        <v>4069534.7748250365</v>
      </c>
      <c r="AS110" s="3">
        <f>其他调用!AQ110</f>
        <v>5839673.0238943696</v>
      </c>
      <c r="AT110" s="3">
        <f>其他调用!AR110</f>
        <v>10814134.594721675</v>
      </c>
      <c r="AU110" s="3">
        <f>SUMPRODUCT(AP$5:AT110,其他调用!$C$6:$G111)</f>
        <v>97691484334.157303</v>
      </c>
    </row>
    <row r="111" spans="26:47" x14ac:dyDescent="0.15">
      <c r="Z111" s="3">
        <v>107</v>
      </c>
      <c r="AA111" s="3">
        <f>其他调用!AW112*SUM($U$14:$U$17)</f>
        <v>46</v>
      </c>
      <c r="AB111" s="3">
        <f>其他调用!AX112*SUM($U$14:$U$17)</f>
        <v>66.999999999999957</v>
      </c>
      <c r="AC111" s="3">
        <f>其他调用!AY112*SUM($U$14:$U$17)</f>
        <v>90.999999999999844</v>
      </c>
      <c r="AD111" s="3">
        <f>其他调用!AZ112*SUM($U$14:$U$17)</f>
        <v>102.99999999999987</v>
      </c>
      <c r="AE111" s="3">
        <f>其他调用!BA112*SUM($U$14:$U$17)</f>
        <v>102.99999999999997</v>
      </c>
      <c r="AF111" s="3">
        <f>SUMPRODUCT(AA$5:AE111,其他调用!$C$6:$G112)</f>
        <v>4604855.8792540748</v>
      </c>
      <c r="AH111" s="3">
        <v>107</v>
      </c>
      <c r="AI111" s="3">
        <f>其他调用!Y111</f>
        <v>13608358.085223079</v>
      </c>
      <c r="AJ111" s="3">
        <f>其他调用!Z111</f>
        <v>15133555.641406298</v>
      </c>
      <c r="AK111" s="3">
        <f>其他调用!AA111</f>
        <v>17944509.733722925</v>
      </c>
      <c r="AL111" s="3">
        <f>其他调用!AB111</f>
        <v>22879438.466868877</v>
      </c>
      <c r="AM111" s="3">
        <f>其他调用!AC111</f>
        <v>37775158.057743549</v>
      </c>
      <c r="AN111" s="3">
        <f>SUMPRODUCT(AI$5:AM111,其他调用!$C$6:$G112)</f>
        <v>656772802056.83765</v>
      </c>
      <c r="AP111" s="3">
        <f>其他调用!AN111</f>
        <v>3143124.530082643</v>
      </c>
      <c r="AQ111" s="3">
        <f>其他调用!AO111</f>
        <v>3420942.5442856848</v>
      </c>
      <c r="AR111" s="3">
        <f>其他调用!AP111</f>
        <v>4069534.7748250365</v>
      </c>
      <c r="AS111" s="3">
        <f>其他调用!AQ111</f>
        <v>5839673.0238943696</v>
      </c>
      <c r="AT111" s="3">
        <f>其他调用!AR111</f>
        <v>10814134.594721556</v>
      </c>
      <c r="AU111" s="3">
        <f>SUMPRODUCT(AP$5:AT111,其他调用!$C$6:$G112)</f>
        <v>98995658303.694</v>
      </c>
    </row>
    <row r="112" spans="26:47" x14ac:dyDescent="0.15">
      <c r="Z112" s="3">
        <v>108</v>
      </c>
      <c r="AA112" s="3">
        <f>其他调用!AW113*SUM($U$14:$U$17)</f>
        <v>45.999999999999979</v>
      </c>
      <c r="AB112" s="3">
        <f>其他调用!AX113*SUM($U$14:$U$17)</f>
        <v>67.000000000000014</v>
      </c>
      <c r="AC112" s="3">
        <f>其他调用!AY113*SUM($U$14:$U$17)</f>
        <v>91.000000000000185</v>
      </c>
      <c r="AD112" s="3">
        <f>其他调用!AZ113*SUM($U$14:$U$17)</f>
        <v>102.99999999999999</v>
      </c>
      <c r="AE112" s="3">
        <f>其他调用!BA113*SUM($U$14:$U$17)</f>
        <v>102.99999999999994</v>
      </c>
      <c r="AF112" s="3">
        <f>SUMPRODUCT(AA$5:AE112,其他调用!$C$6:$G113)</f>
        <v>4627349.4976449469</v>
      </c>
      <c r="AH112" s="3">
        <v>108</v>
      </c>
      <c r="AI112" s="3">
        <f>其他调用!Y112</f>
        <v>13608358.08522296</v>
      </c>
      <c r="AJ112" s="3">
        <f>其他调用!Z112</f>
        <v>15133555.641406059</v>
      </c>
      <c r="AK112" s="3">
        <f>其他调用!AA112</f>
        <v>17944509.733722925</v>
      </c>
      <c r="AL112" s="3">
        <f>其他调用!AB112</f>
        <v>23237694.663774014</v>
      </c>
      <c r="AM112" s="3">
        <f>其他调用!AC112</f>
        <v>37775158.057743549</v>
      </c>
      <c r="AN112" s="3">
        <f>SUMPRODUCT(AI$5:AM112,其他调用!$C$6:$G113)</f>
        <v>662422465641.72705</v>
      </c>
      <c r="AP112" s="3">
        <f>其他调用!AN112</f>
        <v>3143124.530082643</v>
      </c>
      <c r="AQ112" s="3">
        <f>其他调用!AO112</f>
        <v>3420942.5442857146</v>
      </c>
      <c r="AR112" s="3">
        <f>其他调用!AP112</f>
        <v>4069534.7748250067</v>
      </c>
      <c r="AS112" s="3">
        <f>其他调用!AQ112</f>
        <v>5955715.2983036637</v>
      </c>
      <c r="AT112" s="3">
        <f>其他调用!AR112</f>
        <v>10814134.594721675</v>
      </c>
      <c r="AU112" s="3">
        <f>SUMPRODUCT(AP$5:AT112,其他调用!$C$6:$G113)</f>
        <v>100288993650.32988</v>
      </c>
    </row>
    <row r="113" spans="26:47" x14ac:dyDescent="0.15">
      <c r="Z113" s="3">
        <v>109</v>
      </c>
      <c r="AA113" s="3">
        <f>其他调用!AW114*SUM($U$14:$U$17)</f>
        <v>46.000000000000007</v>
      </c>
      <c r="AB113" s="3">
        <f>其他调用!AX114*SUM($U$14:$U$17)</f>
        <v>66.999999999999915</v>
      </c>
      <c r="AC113" s="3">
        <f>其他调用!AY114*SUM($U$14:$U$17)</f>
        <v>90.999999999999986</v>
      </c>
      <c r="AD113" s="3">
        <f>其他调用!AZ114*SUM($U$14:$U$17)</f>
        <v>103.00000000000004</v>
      </c>
      <c r="AE113" s="3">
        <f>其他调用!BA114*SUM($U$14:$U$17)</f>
        <v>103.00000000000013</v>
      </c>
      <c r="AF113" s="3">
        <f>SUMPRODUCT(AA$5:AE113,其他调用!$C$6:$G114)</f>
        <v>4649649.2055324512</v>
      </c>
      <c r="AH113" s="3">
        <v>109</v>
      </c>
      <c r="AI113" s="3">
        <f>其他调用!Y113</f>
        <v>13608358.08522296</v>
      </c>
      <c r="AJ113" s="3">
        <f>其他调用!Z113</f>
        <v>15133555.641406059</v>
      </c>
      <c r="AK113" s="3">
        <f>其他调用!AA113</f>
        <v>17944509.733722687</v>
      </c>
      <c r="AL113" s="3">
        <f>其他调用!AB113</f>
        <v>23497970.501074314</v>
      </c>
      <c r="AM113" s="3">
        <f>其他调用!AC113</f>
        <v>37809112.973165035</v>
      </c>
      <c r="AN113" s="3">
        <f>SUMPRODUCT(AI$5:AM113,其他调用!$C$6:$G114)</f>
        <v>668024136328.57324</v>
      </c>
      <c r="AP113" s="3">
        <f>其他调用!AN113</f>
        <v>3143124.530082643</v>
      </c>
      <c r="AQ113" s="3">
        <f>其他调用!AO113</f>
        <v>3420942.5442856848</v>
      </c>
      <c r="AR113" s="3">
        <f>其他调用!AP113</f>
        <v>4069534.7748250365</v>
      </c>
      <c r="AS113" s="3">
        <f>其他调用!AQ113</f>
        <v>6040020.8885349631</v>
      </c>
      <c r="AT113" s="3">
        <f>其他调用!AR113</f>
        <v>10827996.821234107</v>
      </c>
      <c r="AU113" s="3">
        <f>SUMPRODUCT(AP$5:AT113,其他调用!$C$6:$G114)</f>
        <v>101571412066.8569</v>
      </c>
    </row>
    <row r="114" spans="26:47" x14ac:dyDescent="0.15">
      <c r="Z114" s="3">
        <v>110</v>
      </c>
      <c r="AA114" s="3">
        <f>其他调用!AW115*SUM($U$14:$U$17)</f>
        <v>45.999999999999964</v>
      </c>
      <c r="AB114" s="3">
        <f>其他调用!AX115*SUM($U$14:$U$17)</f>
        <v>67.000000000000099</v>
      </c>
      <c r="AC114" s="3">
        <f>其他调用!AY115*SUM($U$14:$U$17)</f>
        <v>90.999999999999929</v>
      </c>
      <c r="AD114" s="3">
        <f>其他调用!AZ115*SUM($U$14:$U$17)</f>
        <v>103.00000000000004</v>
      </c>
      <c r="AE114" s="3">
        <f>其他调用!BA115*SUM($U$14:$U$17)</f>
        <v>102.9999999999999</v>
      </c>
      <c r="AF114" s="3">
        <f>SUMPRODUCT(AA$5:AE114,其他调用!$C$6:$G115)</f>
        <v>4671755.0029165847</v>
      </c>
      <c r="AH114" s="3">
        <v>110</v>
      </c>
      <c r="AI114" s="3">
        <f>其他调用!Y114</f>
        <v>13608358.085223079</v>
      </c>
      <c r="AJ114" s="3">
        <f>其他调用!Z114</f>
        <v>15147336.547172546</v>
      </c>
      <c r="AK114" s="3">
        <f>其他调用!AA114</f>
        <v>17944509.733722925</v>
      </c>
      <c r="AL114" s="3">
        <f>其他调用!AB114</f>
        <v>23497970.501074314</v>
      </c>
      <c r="AM114" s="3">
        <f>其他调用!AC114</f>
        <v>38417011.522402763</v>
      </c>
      <c r="AN114" s="3">
        <f>SUMPRODUCT(AI$5:AM114,其他调用!$C$6:$G115)</f>
        <v>673580032417.21118</v>
      </c>
      <c r="AP114" s="3">
        <f>其他调用!AN114</f>
        <v>3143124.5300826132</v>
      </c>
      <c r="AQ114" s="3">
        <f>其他调用!AO114</f>
        <v>3423484.9616116881</v>
      </c>
      <c r="AR114" s="3">
        <f>其他调用!AP114</f>
        <v>4069534.7748250067</v>
      </c>
      <c r="AS114" s="3">
        <f>其他调用!AQ114</f>
        <v>6040020.8885349631</v>
      </c>
      <c r="AT114" s="3">
        <f>其他调用!AR114</f>
        <v>11076173.772395253</v>
      </c>
      <c r="AU114" s="3">
        <f>SUMPRODUCT(AP$5:AT114,其他调用!$C$6:$G115)</f>
        <v>102843323318.34538</v>
      </c>
    </row>
    <row r="115" spans="26:47" x14ac:dyDescent="0.15">
      <c r="Z115" s="3">
        <v>111</v>
      </c>
      <c r="AA115" s="3">
        <f>其他调用!AW116*SUM($U$14:$U$17)</f>
        <v>46</v>
      </c>
      <c r="AB115" s="3">
        <f>其他调用!AX116*SUM($U$14:$U$17)</f>
        <v>66.999999999999915</v>
      </c>
      <c r="AC115" s="3">
        <f>其他调用!AY116*SUM($U$14:$U$17)</f>
        <v>91.000000000000142</v>
      </c>
      <c r="AD115" s="3">
        <f>其他调用!AZ116*SUM($U$14:$U$17)</f>
        <v>102.99999999999996</v>
      </c>
      <c r="AE115" s="3">
        <f>其他调用!BA116*SUM($U$14:$U$17)</f>
        <v>103.0000000000001</v>
      </c>
      <c r="AF115" s="3">
        <f>SUMPRODUCT(AA$5:AE115,其他调用!$C$6:$G116)</f>
        <v>4693666.8897973495</v>
      </c>
      <c r="AH115" s="3">
        <v>111</v>
      </c>
      <c r="AI115" s="3">
        <f>其他调用!Y115</f>
        <v>13834041.987608671</v>
      </c>
      <c r="AJ115" s="3">
        <f>其他调用!Z115</f>
        <v>15582445.080052376</v>
      </c>
      <c r="AK115" s="3">
        <f>其他调用!AA115</f>
        <v>18138192.655545473</v>
      </c>
      <c r="AL115" s="3">
        <f>其他调用!AB115</f>
        <v>23497970.501074314</v>
      </c>
      <c r="AM115" s="3">
        <f>其他调用!AC115</f>
        <v>38417011.522402763</v>
      </c>
      <c r="AN115" s="3">
        <f>SUMPRODUCT(AI$5:AM115,其他调用!$C$6:$G116)</f>
        <v>679208287195.00806</v>
      </c>
      <c r="AP115" s="3">
        <f>其他调用!AN115</f>
        <v>3185409.2524096966</v>
      </c>
      <c r="AQ115" s="3">
        <f>其他调用!AO115</f>
        <v>3503757.4408975244</v>
      </c>
      <c r="AR115" s="3">
        <f>其他调用!AP115</f>
        <v>4119844.7308599949</v>
      </c>
      <c r="AS115" s="3">
        <f>其他调用!AQ115</f>
        <v>6040020.8885350227</v>
      </c>
      <c r="AT115" s="3">
        <f>其他调用!AR115</f>
        <v>11076173.772395134</v>
      </c>
      <c r="AU115" s="3">
        <f>SUMPRODUCT(AP$5:AT115,其他调用!$C$6:$G116)</f>
        <v>104126747166.07018</v>
      </c>
    </row>
    <row r="116" spans="26:47" x14ac:dyDescent="0.15">
      <c r="Z116" s="3">
        <v>112</v>
      </c>
      <c r="AA116" s="3">
        <f>其他调用!AW117*SUM($U$14:$U$17)</f>
        <v>46</v>
      </c>
      <c r="AB116" s="3">
        <f>其他调用!AX117*SUM($U$14:$U$17)</f>
        <v>66.999999999999957</v>
      </c>
      <c r="AC116" s="3">
        <f>其他调用!AY117*SUM($U$14:$U$17)</f>
        <v>90.999999999999758</v>
      </c>
      <c r="AD116" s="3">
        <f>其他调用!AZ117*SUM($U$14:$U$17)</f>
        <v>102.99999999999997</v>
      </c>
      <c r="AE116" s="3">
        <f>其他调用!BA117*SUM($U$14:$U$17)</f>
        <v>102.99999999999986</v>
      </c>
      <c r="AF116" s="3">
        <f>SUMPRODUCT(AA$5:AE116,其他调用!$C$6:$G117)</f>
        <v>4715384.8661747435</v>
      </c>
      <c r="AH116" s="3">
        <v>112</v>
      </c>
      <c r="AI116" s="3">
        <f>其他调用!Y116</f>
        <v>14004622.962044835</v>
      </c>
      <c r="AJ116" s="3">
        <f>其他调用!Z116</f>
        <v>15582445.080052137</v>
      </c>
      <c r="AK116" s="3">
        <f>其他调用!AA116</f>
        <v>18407174.932686329</v>
      </c>
      <c r="AL116" s="3">
        <f>其他调用!AB116</f>
        <v>23497970.501074314</v>
      </c>
      <c r="AM116" s="3">
        <f>其他调用!AC116</f>
        <v>38417011.52240324</v>
      </c>
      <c r="AN116" s="3">
        <f>SUMPRODUCT(AI$5:AM116,其他调用!$C$6:$G117)</f>
        <v>684821155305.39673</v>
      </c>
      <c r="AP116" s="3">
        <f>其他调用!AN116</f>
        <v>3217369.7469866574</v>
      </c>
      <c r="AQ116" s="3">
        <f>其他调用!AO116</f>
        <v>3503757.4408975244</v>
      </c>
      <c r="AR116" s="3">
        <f>其他调用!AP116</f>
        <v>4189714.0121048689</v>
      </c>
      <c r="AS116" s="3">
        <f>其他调用!AQ116</f>
        <v>6040020.8885349631</v>
      </c>
      <c r="AT116" s="3">
        <f>其他调用!AR116</f>
        <v>11076173.772395253</v>
      </c>
      <c r="AU116" s="3">
        <f>SUMPRODUCT(AP$5:AT116,其他调用!$C$6:$G117)</f>
        <v>105405543105.26495</v>
      </c>
    </row>
    <row r="117" spans="26:47" x14ac:dyDescent="0.15">
      <c r="Z117" s="3">
        <v>113</v>
      </c>
      <c r="AA117" s="3">
        <f>其他调用!AW118*SUM($U$14:$U$17)</f>
        <v>46.000000000000007</v>
      </c>
      <c r="AB117" s="3">
        <f>其他调用!AX118*SUM($U$14:$U$17)</f>
        <v>67.000000000000043</v>
      </c>
      <c r="AC117" s="3">
        <f>其他调用!AY118*SUM($U$14:$U$17)</f>
        <v>91.000000000000156</v>
      </c>
      <c r="AD117" s="3">
        <f>其他调用!AZ118*SUM($U$14:$U$17)</f>
        <v>102.99999999999996</v>
      </c>
      <c r="AE117" s="3">
        <f>其他调用!BA118*SUM($U$14:$U$17)</f>
        <v>103</v>
      </c>
      <c r="AF117" s="3">
        <f>SUMPRODUCT(AA$5:AE117,其他调用!$C$6:$G118)</f>
        <v>4736908.9320487687</v>
      </c>
      <c r="AH117" s="3">
        <v>113</v>
      </c>
      <c r="AI117" s="3">
        <f>其他调用!Y117</f>
        <v>14004622.962044716</v>
      </c>
      <c r="AJ117" s="3">
        <f>其他调用!Z117</f>
        <v>15582445.080052376</v>
      </c>
      <c r="AK117" s="3">
        <f>其他调用!AA117</f>
        <v>18407174.932686329</v>
      </c>
      <c r="AL117" s="3">
        <f>其他调用!AB117</f>
        <v>23497970.501074076</v>
      </c>
      <c r="AM117" s="3">
        <f>其他调用!AC117</f>
        <v>38417011.522402763</v>
      </c>
      <c r="AN117" s="3">
        <f>SUMPRODUCT(AI$5:AM117,其他调用!$C$6:$G118)</f>
        <v>690383908521.94275</v>
      </c>
      <c r="AP117" s="3">
        <f>其他调用!AN117</f>
        <v>3217369.7469866574</v>
      </c>
      <c r="AQ117" s="3">
        <f>其他调用!AO117</f>
        <v>3503757.4408974946</v>
      </c>
      <c r="AR117" s="3">
        <f>其他调用!AP117</f>
        <v>4189714.0121048093</v>
      </c>
      <c r="AS117" s="3">
        <f>其他调用!AQ117</f>
        <v>6040020.8885350227</v>
      </c>
      <c r="AT117" s="3">
        <f>其他调用!AR117</f>
        <v>11076173.772395253</v>
      </c>
      <c r="AU117" s="3">
        <f>SUMPRODUCT(AP$5:AT117,其他调用!$C$6:$G118)</f>
        <v>106672921223.57405</v>
      </c>
    </row>
    <row r="118" spans="26:47" x14ac:dyDescent="0.15">
      <c r="Z118" s="3">
        <v>114</v>
      </c>
      <c r="AA118" s="3">
        <f>其他调用!AW119*SUM($U$14:$U$17)</f>
        <v>46.000000000000021</v>
      </c>
      <c r="AB118" s="3">
        <f>其他调用!AX119*SUM($U$14:$U$17)</f>
        <v>66.999999999999943</v>
      </c>
      <c r="AC118" s="3">
        <f>其他调用!AY119*SUM($U$14:$U$17)</f>
        <v>90.999999999999901</v>
      </c>
      <c r="AD118" s="3">
        <f>其他调用!AZ119*SUM($U$14:$U$17)</f>
        <v>103.00000000000018</v>
      </c>
      <c r="AE118" s="3">
        <f>其他调用!BA119*SUM($U$14:$U$17)</f>
        <v>103.00000000000017</v>
      </c>
      <c r="AF118" s="3">
        <f>SUMPRODUCT(AA$5:AE118,其他调用!$C$6:$G119)</f>
        <v>4758239.0874194242</v>
      </c>
      <c r="AH118" s="3">
        <v>114</v>
      </c>
      <c r="AI118" s="3">
        <f>其他调用!Y118</f>
        <v>14004622.962044954</v>
      </c>
      <c r="AJ118" s="3">
        <f>其他调用!Z118</f>
        <v>15582445.080052376</v>
      </c>
      <c r="AK118" s="3">
        <f>其他调用!AA118</f>
        <v>18407174.932686329</v>
      </c>
      <c r="AL118" s="3">
        <f>其他调用!AB118</f>
        <v>23497970.501074314</v>
      </c>
      <c r="AM118" s="3">
        <f>其他调用!AC118</f>
        <v>38417011.522402763</v>
      </c>
      <c r="AN118" s="3">
        <f>SUMPRODUCT(AI$5:AM118,其他调用!$C$6:$G119)</f>
        <v>695896546844.646</v>
      </c>
      <c r="AP118" s="3">
        <f>其他调用!AN118</f>
        <v>3217369.7469866872</v>
      </c>
      <c r="AQ118" s="3">
        <f>其他调用!AO118</f>
        <v>3503757.4408975244</v>
      </c>
      <c r="AR118" s="3">
        <f>其他调用!AP118</f>
        <v>4189714.0121048689</v>
      </c>
      <c r="AS118" s="3">
        <f>其他调用!AQ118</f>
        <v>6040020.8885349631</v>
      </c>
      <c r="AT118" s="3">
        <f>其他调用!AR118</f>
        <v>11076173.772395134</v>
      </c>
      <c r="AU118" s="3">
        <f>SUMPRODUCT(AP$5:AT118,其他调用!$C$6:$G119)</f>
        <v>107928881520.9975</v>
      </c>
    </row>
    <row r="119" spans="26:47" x14ac:dyDescent="0.15">
      <c r="Z119" s="3">
        <v>115</v>
      </c>
      <c r="AA119" s="3">
        <f>其他调用!AW120*SUM($U$14:$U$17)</f>
        <v>45.999999999999922</v>
      </c>
      <c r="AB119" s="3">
        <f>其他调用!AX120*SUM($U$14:$U$17)</f>
        <v>67.000000000000171</v>
      </c>
      <c r="AC119" s="3">
        <f>其他调用!AY120*SUM($U$14:$U$17)</f>
        <v>91.000000000000142</v>
      </c>
      <c r="AD119" s="3">
        <f>其他调用!AZ120*SUM($U$14:$U$17)</f>
        <v>102.99999999999973</v>
      </c>
      <c r="AE119" s="3">
        <f>其他调用!BA120*SUM($U$14:$U$17)</f>
        <v>102.9999999999998</v>
      </c>
      <c r="AF119" s="3">
        <f>SUMPRODUCT(AA$5:AE119,其他调用!$C$6:$G120)</f>
        <v>4779375.3322867109</v>
      </c>
      <c r="AH119" s="3">
        <v>115</v>
      </c>
      <c r="AI119" s="3">
        <f>其他调用!Y119</f>
        <v>14004622.962044954</v>
      </c>
      <c r="AJ119" s="3">
        <f>其他调用!Z119</f>
        <v>15582445.080052137</v>
      </c>
      <c r="AK119" s="3">
        <f>其他调用!AA119</f>
        <v>18407174.932686329</v>
      </c>
      <c r="AL119" s="3">
        <f>其他调用!AB119</f>
        <v>23497970.501074314</v>
      </c>
      <c r="AM119" s="3">
        <f>其他调用!AC119</f>
        <v>38417011.522402763</v>
      </c>
      <c r="AN119" s="3">
        <f>SUMPRODUCT(AI$5:AM119,其他调用!$C$6:$G120)</f>
        <v>701359070273.50647</v>
      </c>
      <c r="AP119" s="3">
        <f>其他调用!AN119</f>
        <v>3217369.7469866574</v>
      </c>
      <c r="AQ119" s="3">
        <f>其他调用!AO119</f>
        <v>3503757.4408975244</v>
      </c>
      <c r="AR119" s="3">
        <f>其他调用!AP119</f>
        <v>4189714.0121048093</v>
      </c>
      <c r="AS119" s="3">
        <f>其他调用!AQ119</f>
        <v>6040020.8885350227</v>
      </c>
      <c r="AT119" s="3">
        <f>其他调用!AR119</f>
        <v>11076173.772395253</v>
      </c>
      <c r="AU119" s="3">
        <f>SUMPRODUCT(AP$5:AT119,其他调用!$C$6:$G120)</f>
        <v>109173423997.53526</v>
      </c>
    </row>
    <row r="120" spans="26:47" x14ac:dyDescent="0.15">
      <c r="Z120" s="3">
        <v>116</v>
      </c>
      <c r="AA120" s="3">
        <f>其他调用!AW121*SUM($U$14:$U$17)</f>
        <v>46.000000000000114</v>
      </c>
      <c r="AB120" s="3">
        <f>其他调用!AX121*SUM($U$14:$U$17)</f>
        <v>66.999999999999886</v>
      </c>
      <c r="AC120" s="3">
        <f>其他调用!AY121*SUM($U$14:$U$17)</f>
        <v>90.999999999999972</v>
      </c>
      <c r="AD120" s="3">
        <f>其他调用!AZ121*SUM($U$14:$U$17)</f>
        <v>103</v>
      </c>
      <c r="AE120" s="3">
        <f>其他调用!BA121*SUM($U$14:$U$17)</f>
        <v>103.00000000000006</v>
      </c>
      <c r="AF120" s="3">
        <f>SUMPRODUCT(AA$5:AE120,其他调用!$C$6:$G121)</f>
        <v>4800317.6666506259</v>
      </c>
      <c r="AH120" s="3">
        <v>116</v>
      </c>
      <c r="AI120" s="3">
        <f>其他调用!Y120</f>
        <v>14004622.962044716</v>
      </c>
      <c r="AJ120" s="3">
        <f>其他调用!Z120</f>
        <v>15582445.080052376</v>
      </c>
      <c r="AK120" s="3">
        <f>其他调用!AA120</f>
        <v>18407174.93268609</v>
      </c>
      <c r="AL120" s="3">
        <f>其他调用!AB120</f>
        <v>24022650.200017452</v>
      </c>
      <c r="AM120" s="3">
        <f>其他调用!AC120</f>
        <v>38577573.188839436</v>
      </c>
      <c r="AN120" s="3">
        <f>SUMPRODUCT(AI$5:AM120,其他调用!$C$6:$G121)</f>
        <v>706772890925.5625</v>
      </c>
      <c r="AP120" s="3">
        <f>其他调用!AN120</f>
        <v>3217369.7469866872</v>
      </c>
      <c r="AQ120" s="3">
        <f>其他调用!AO120</f>
        <v>3503757.4408975244</v>
      </c>
      <c r="AR120" s="3">
        <f>其他调用!AP120</f>
        <v>4189714.0121048689</v>
      </c>
      <c r="AS120" s="3">
        <f>其他调用!AQ120</f>
        <v>6217011.5209157467</v>
      </c>
      <c r="AT120" s="3">
        <f>其他调用!AR120</f>
        <v>11142631.032018304</v>
      </c>
      <c r="AU120" s="3">
        <f>SUMPRODUCT(AP$5:AT120,其他调用!$C$6:$G121)</f>
        <v>110407033799.42934</v>
      </c>
    </row>
    <row r="121" spans="26:47" x14ac:dyDescent="0.15">
      <c r="Z121" s="3">
        <v>117</v>
      </c>
      <c r="AA121" s="3">
        <f>其他调用!AW122*SUM($U$14:$U$17)</f>
        <v>45.999999999999908</v>
      </c>
      <c r="AB121" s="3">
        <f>其他调用!AX122*SUM($U$14:$U$17)</f>
        <v>67.000000000000099</v>
      </c>
      <c r="AC121" s="3">
        <f>其他调用!AY122*SUM($U$14:$U$17)</f>
        <v>90.999999999999901</v>
      </c>
      <c r="AD121" s="3">
        <f>其他调用!AZ122*SUM($U$14:$U$17)</f>
        <v>103.00000000000021</v>
      </c>
      <c r="AE121" s="3">
        <f>其他调用!BA122*SUM($U$14:$U$17)</f>
        <v>102.99999999999996</v>
      </c>
      <c r="AF121" s="3">
        <f>SUMPRODUCT(AA$5:AE121,其他调用!$C$6:$G122)</f>
        <v>4821066.090511173</v>
      </c>
      <c r="AH121" s="3">
        <v>117</v>
      </c>
      <c r="AI121" s="3">
        <f>其他调用!Y121</f>
        <v>14004622.962044954</v>
      </c>
      <c r="AJ121" s="3">
        <f>其他调用!Z121</f>
        <v>15582445.080052137</v>
      </c>
      <c r="AK121" s="3">
        <f>其他调用!AA121</f>
        <v>18407174.932686329</v>
      </c>
      <c r="AL121" s="3">
        <f>其他调用!AB121</f>
        <v>24128607.370093107</v>
      </c>
      <c r="AM121" s="3">
        <f>其他调用!AC121</f>
        <v>39058309.873843193</v>
      </c>
      <c r="AN121" s="3">
        <f>SUMPRODUCT(AI$5:AM121,其他调用!$C$6:$G122)</f>
        <v>712137183889.15613</v>
      </c>
      <c r="AP121" s="3">
        <f>其他调用!AN121</f>
        <v>3217369.7469866574</v>
      </c>
      <c r="AQ121" s="3">
        <f>其他调用!AO121</f>
        <v>3503757.4408975244</v>
      </c>
      <c r="AR121" s="3">
        <f>其他调用!AP121</f>
        <v>4189714.0121048093</v>
      </c>
      <c r="AS121" s="3">
        <f>其他调用!AQ121</f>
        <v>6252754.1398407221</v>
      </c>
      <c r="AT121" s="3">
        <f>其他调用!AR121</f>
        <v>11341610.298954964</v>
      </c>
      <c r="AU121" s="3">
        <f>SUMPRODUCT(AP$5:AT121,其他调用!$C$6:$G122)</f>
        <v>111629449872.61278</v>
      </c>
    </row>
    <row r="122" spans="26:47" x14ac:dyDescent="0.15">
      <c r="Z122" s="3">
        <v>118</v>
      </c>
      <c r="AA122" s="3">
        <f>其他调用!AW123*SUM($U$14:$U$17)</f>
        <v>46.000000000000057</v>
      </c>
      <c r="AB122" s="3">
        <f>其他调用!AX123*SUM($U$14:$U$17)</f>
        <v>66.999999999999986</v>
      </c>
      <c r="AC122" s="3">
        <f>其他调用!AY123*SUM($U$14:$U$17)</f>
        <v>91.000000000000114</v>
      </c>
      <c r="AD122" s="3">
        <f>其他调用!AZ123*SUM($U$14:$U$17)</f>
        <v>102.99999999999987</v>
      </c>
      <c r="AE122" s="3">
        <f>其他调用!BA123*SUM($U$14:$U$17)</f>
        <v>103.00000000000007</v>
      </c>
      <c r="AF122" s="3">
        <f>SUMPRODUCT(AA$5:AE122,其他调用!$C$6:$G123)</f>
        <v>4841620.6038683504</v>
      </c>
      <c r="AH122" s="3">
        <v>118</v>
      </c>
      <c r="AI122" s="3">
        <f>其他调用!Y122</f>
        <v>14004622.962044716</v>
      </c>
      <c r="AJ122" s="3">
        <f>其他调用!Z122</f>
        <v>15582445.080052376</v>
      </c>
      <c r="AK122" s="3">
        <f>其他调用!AA122</f>
        <v>18407174.932686329</v>
      </c>
      <c r="AL122" s="3">
        <f>其他调用!AB122</f>
        <v>24128607.370093107</v>
      </c>
      <c r="AM122" s="3">
        <f>其他调用!AC122</f>
        <v>39058309.87384367</v>
      </c>
      <c r="AN122" s="3">
        <f>SUMPRODUCT(AI$5:AM122,其他调用!$C$6:$G123)</f>
        <v>717451343273.65088</v>
      </c>
      <c r="AP122" s="3">
        <f>其他调用!AN122</f>
        <v>3217369.7469866574</v>
      </c>
      <c r="AQ122" s="3">
        <f>其他调用!AO122</f>
        <v>3503757.4408975244</v>
      </c>
      <c r="AR122" s="3">
        <f>其他调用!AP122</f>
        <v>4189714.0121048689</v>
      </c>
      <c r="AS122" s="3">
        <f>其他调用!AQ122</f>
        <v>6252754.1398407221</v>
      </c>
      <c r="AT122" s="3">
        <f>其他调用!AR122</f>
        <v>11341610.298954844</v>
      </c>
      <c r="AU122" s="3">
        <f>SUMPRODUCT(AP$5:AT122,其他调用!$C$6:$G123)</f>
        <v>112840441496.51413</v>
      </c>
    </row>
    <row r="123" spans="26:47" x14ac:dyDescent="0.15">
      <c r="Z123" s="3">
        <v>119</v>
      </c>
      <c r="AA123" s="3">
        <f>其他调用!AW124*SUM($U$14:$U$17)</f>
        <v>46.000000000000014</v>
      </c>
      <c r="AB123" s="3">
        <f>其他调用!AX124*SUM($U$14:$U$17)</f>
        <v>66.999999999999886</v>
      </c>
      <c r="AC123" s="3">
        <f>其他调用!AY124*SUM($U$14:$U$17)</f>
        <v>90.999999999999929</v>
      </c>
      <c r="AD123" s="3">
        <f>其他调用!AZ124*SUM($U$14:$U$17)</f>
        <v>102.99999999999999</v>
      </c>
      <c r="AE123" s="3">
        <f>其他调用!BA124*SUM($U$14:$U$17)</f>
        <v>102.99999999999997</v>
      </c>
      <c r="AF123" s="3">
        <f>SUMPRODUCT(AA$5:AE123,其他调用!$C$6:$G124)</f>
        <v>4861981.206722158</v>
      </c>
      <c r="AH123" s="3">
        <v>119</v>
      </c>
      <c r="AI123" s="3">
        <f>其他调用!Y123</f>
        <v>14233415.305046082</v>
      </c>
      <c r="AJ123" s="3">
        <f>其他调用!Z123</f>
        <v>16027362.455865622</v>
      </c>
      <c r="AK123" s="3">
        <f>其他调用!AA123</f>
        <v>18547560.879213572</v>
      </c>
      <c r="AL123" s="3">
        <f>其他调用!AB123</f>
        <v>24128607.370093107</v>
      </c>
      <c r="AM123" s="3">
        <f>其他调用!AC123</f>
        <v>39058309.873843193</v>
      </c>
      <c r="AN123" s="3">
        <f>SUMPRODUCT(AI$5:AM123,其他调用!$C$6:$G124)</f>
        <v>722829315881.09009</v>
      </c>
      <c r="AP123" s="3">
        <f>其他调用!AN123</f>
        <v>3261129.2879732251</v>
      </c>
      <c r="AQ123" s="3">
        <f>其他调用!AO123</f>
        <v>3584823.9960905313</v>
      </c>
      <c r="AR123" s="3">
        <f>其他调用!AP123</f>
        <v>4226644.2631473541</v>
      </c>
      <c r="AS123" s="3">
        <f>其他调用!AQ123</f>
        <v>6252754.1398407221</v>
      </c>
      <c r="AT123" s="3">
        <f>其他调用!AR123</f>
        <v>11341610.298954964</v>
      </c>
      <c r="AU123" s="3">
        <f>SUMPRODUCT(AP$5:AT123,其他调用!$C$6:$G124)</f>
        <v>114061271680.636</v>
      </c>
    </row>
    <row r="124" spans="26:47" x14ac:dyDescent="0.15">
      <c r="Z124" s="3">
        <v>120</v>
      </c>
      <c r="AA124" s="3">
        <f>其他调用!AW125*SUM($U$14:$U$17)</f>
        <v>45.999999999999964</v>
      </c>
      <c r="AB124" s="3">
        <f>其他调用!AX125*SUM($U$14:$U$17)</f>
        <v>67.000000000000043</v>
      </c>
      <c r="AC124" s="3">
        <f>其他调用!AY125*SUM($U$14:$U$17)</f>
        <v>91.000000000000028</v>
      </c>
      <c r="AD124" s="3">
        <f>其他调用!AZ125*SUM($U$14:$U$17)</f>
        <v>103.00000000000013</v>
      </c>
      <c r="AE124" s="3">
        <f>其他调用!BA125*SUM($U$14:$U$17)</f>
        <v>103.00000000000007</v>
      </c>
      <c r="AF124" s="3">
        <f>SUMPRODUCT(AA$5:AE124,其他调用!$C$6:$G125)</f>
        <v>4882244.8543242812</v>
      </c>
      <c r="AH124" s="3">
        <v>120</v>
      </c>
      <c r="AI124" s="3">
        <f>其他调用!Y124</f>
        <v>14404765.51705122</v>
      </c>
      <c r="AJ124" s="3">
        <f>其他调用!Z124</f>
        <v>16042676.984270096</v>
      </c>
      <c r="AK124" s="3">
        <f>其他调用!AA124</f>
        <v>18880154.111635447</v>
      </c>
      <c r="AL124" s="3">
        <f>其他调用!AB124</f>
        <v>24128607.370093107</v>
      </c>
      <c r="AM124" s="3">
        <f>其他调用!AC124</f>
        <v>39058309.873843193</v>
      </c>
      <c r="AN124" s="3">
        <f>SUMPRODUCT(AI$5:AM124,其他调用!$C$6:$G125)</f>
        <v>728217301716.8374</v>
      </c>
      <c r="AP124" s="3">
        <f>其他调用!AN124</f>
        <v>3293902.2668541074</v>
      </c>
      <c r="AQ124" s="3">
        <f>其他调用!AO124</f>
        <v>3587614.3929813802</v>
      </c>
      <c r="AR124" s="3">
        <f>其他调用!AP124</f>
        <v>4314137.0063472986</v>
      </c>
      <c r="AS124" s="3">
        <f>其他调用!AQ124</f>
        <v>6252754.1398406625</v>
      </c>
      <c r="AT124" s="3">
        <f>其他调用!AR124</f>
        <v>11341610.298954964</v>
      </c>
      <c r="AU124" s="3">
        <f>SUMPRODUCT(AP$5:AT124,其他调用!$C$6:$G125)</f>
        <v>115283399948.74953</v>
      </c>
    </row>
    <row r="125" spans="26:47" x14ac:dyDescent="0.15">
      <c r="Z125" s="3">
        <v>121</v>
      </c>
      <c r="AA125" s="3">
        <f>其他调用!AW126*SUM($U$14:$U$17)</f>
        <v>45.999999999999979</v>
      </c>
      <c r="AB125" s="3">
        <f>其他调用!AX126*SUM($U$14:$U$17)</f>
        <v>67.000000000000014</v>
      </c>
      <c r="AC125" s="3">
        <f>其他调用!AY126*SUM($U$14:$U$17)</f>
        <v>91.000000000000128</v>
      </c>
      <c r="AD125" s="3">
        <f>其他调用!AZ126*SUM($U$14:$U$17)</f>
        <v>102.99999999999993</v>
      </c>
      <c r="AE125" s="3">
        <f>其他调用!BA126*SUM($U$14:$U$17)</f>
        <v>102.99999999999999</v>
      </c>
      <c r="AF125" s="3">
        <f>SUMPRODUCT(AA$5:AE125,其他调用!$C$6:$G126)</f>
        <v>4902411.54667472</v>
      </c>
      <c r="AH125" s="3">
        <v>121</v>
      </c>
      <c r="AI125" s="3">
        <f>其他调用!Y125</f>
        <v>14404765.51705122</v>
      </c>
      <c r="AJ125" s="3">
        <f>其他调用!Z125</f>
        <v>16042676.984270096</v>
      </c>
      <c r="AK125" s="3">
        <f>其他调用!AA125</f>
        <v>18880154.111635447</v>
      </c>
      <c r="AL125" s="3">
        <f>其他调用!AB125</f>
        <v>24128607.370093107</v>
      </c>
      <c r="AM125" s="3">
        <f>其他调用!AC125</f>
        <v>39058309.873843193</v>
      </c>
      <c r="AN125" s="3">
        <f>SUMPRODUCT(AI$5:AM125,其他调用!$C$6:$G126)</f>
        <v>733579507716.0498</v>
      </c>
      <c r="AP125" s="3">
        <f>其他调用!AN125</f>
        <v>3293902.2668541074</v>
      </c>
      <c r="AQ125" s="3">
        <f>其他调用!AO125</f>
        <v>3587614.39298141</v>
      </c>
      <c r="AR125" s="3">
        <f>其他调用!AP125</f>
        <v>4314137.006347239</v>
      </c>
      <c r="AS125" s="3">
        <f>其他调用!AQ125</f>
        <v>6252754.1398407221</v>
      </c>
      <c r="AT125" s="3">
        <f>其他调用!AR125</f>
        <v>11341610.298954964</v>
      </c>
      <c r="AU125" s="3">
        <f>SUMPRODUCT(AP$5:AT125,其他调用!$C$6:$G126)</f>
        <v>116499680713.1879</v>
      </c>
    </row>
    <row r="126" spans="26:47" x14ac:dyDescent="0.15">
      <c r="Z126" s="3">
        <v>122</v>
      </c>
      <c r="AA126" s="3">
        <f>其他调用!AW127*SUM($U$14:$U$17)</f>
        <v>45.999999999999979</v>
      </c>
      <c r="AB126" s="3">
        <f>其他调用!AX127*SUM($U$14:$U$17)</f>
        <v>66.999999999999986</v>
      </c>
      <c r="AC126" s="3">
        <f>其他调用!AY127*SUM($U$14:$U$17)</f>
        <v>90.999999999999744</v>
      </c>
      <c r="AD126" s="3">
        <f>其他调用!AZ127*SUM($U$14:$U$17)</f>
        <v>103.00000000000004</v>
      </c>
      <c r="AE126" s="3">
        <f>其他调用!BA127*SUM($U$14:$U$17)</f>
        <v>102.99999999999997</v>
      </c>
      <c r="AF126" s="3">
        <f>SUMPRODUCT(AA$5:AE126,其他调用!$C$6:$G127)</f>
        <v>4922481.2837734735</v>
      </c>
      <c r="AH126" s="3">
        <v>122</v>
      </c>
      <c r="AI126" s="3">
        <f>其他调用!Y126</f>
        <v>14404765.51705122</v>
      </c>
      <c r="AJ126" s="3">
        <f>其他调用!Z126</f>
        <v>16042676.984270096</v>
      </c>
      <c r="AK126" s="3">
        <f>其他调用!AA126</f>
        <v>18880154.111635447</v>
      </c>
      <c r="AL126" s="3">
        <f>其他调用!AB126</f>
        <v>24128607.370093107</v>
      </c>
      <c r="AM126" s="3">
        <f>其他调用!AC126</f>
        <v>39058309.873843193</v>
      </c>
      <c r="AN126" s="3">
        <f>SUMPRODUCT(AI$5:AM126,其他调用!$C$6:$G127)</f>
        <v>738915933878.72754</v>
      </c>
      <c r="AP126" s="3">
        <f>其他调用!AN126</f>
        <v>3293902.2668541074</v>
      </c>
      <c r="AQ126" s="3">
        <f>其他调用!AO126</f>
        <v>3587614.3929813802</v>
      </c>
      <c r="AR126" s="3">
        <f>其他调用!AP126</f>
        <v>4314137.0063472986</v>
      </c>
      <c r="AS126" s="3">
        <f>其他调用!AQ126</f>
        <v>6252754.1398407221</v>
      </c>
      <c r="AT126" s="3">
        <f>其他调用!AR126</f>
        <v>11341610.298954964</v>
      </c>
      <c r="AU126" s="3">
        <f>SUMPRODUCT(AP$5:AT126,其他调用!$C$6:$G127)</f>
        <v>117710113973.95107</v>
      </c>
    </row>
    <row r="127" spans="26:47" x14ac:dyDescent="0.15">
      <c r="Z127" s="3">
        <v>123</v>
      </c>
      <c r="AA127" s="3">
        <f>其他调用!AW128*SUM($U$14:$U$17)</f>
        <v>46.000000000000007</v>
      </c>
      <c r="AB127" s="3">
        <f>其他调用!AX128*SUM($U$14:$U$17)</f>
        <v>66.999999999999972</v>
      </c>
      <c r="AC127" s="3">
        <f>其他调用!AY128*SUM($U$14:$U$17)</f>
        <v>91.000000000000099</v>
      </c>
      <c r="AD127" s="3">
        <f>其他调用!AZ128*SUM($U$14:$U$17)</f>
        <v>102.99999999999989</v>
      </c>
      <c r="AE127" s="3">
        <f>其他调用!BA128*SUM($U$14:$U$17)</f>
        <v>103.00000000000003</v>
      </c>
      <c r="AF127" s="3">
        <f>SUMPRODUCT(AA$5:AE127,其他调用!$C$6:$G128)</f>
        <v>4942454.0656205425</v>
      </c>
      <c r="AH127" s="3">
        <v>123</v>
      </c>
      <c r="AI127" s="3">
        <f>其他调用!Y127</f>
        <v>14404765.51705122</v>
      </c>
      <c r="AJ127" s="3">
        <f>其他调用!Z127</f>
        <v>16042676.984269857</v>
      </c>
      <c r="AK127" s="3">
        <f>其他调用!AA127</f>
        <v>18880154.111635447</v>
      </c>
      <c r="AL127" s="3">
        <f>其他调用!AB127</f>
        <v>24128607.370093107</v>
      </c>
      <c r="AM127" s="3">
        <f>其他调用!AC127</f>
        <v>39058309.873843193</v>
      </c>
      <c r="AN127" s="3">
        <f>SUMPRODUCT(AI$5:AM127,其他调用!$C$6:$G128)</f>
        <v>744226580204.87061</v>
      </c>
      <c r="AP127" s="3">
        <f>其他调用!AN127</f>
        <v>3293902.2668541074</v>
      </c>
      <c r="AQ127" s="3">
        <f>其他调用!AO127</f>
        <v>3587614.3929813802</v>
      </c>
      <c r="AR127" s="3">
        <f>其他调用!AP127</f>
        <v>4314137.006347239</v>
      </c>
      <c r="AS127" s="3">
        <f>其他调用!AQ127</f>
        <v>6252754.1398407221</v>
      </c>
      <c r="AT127" s="3">
        <f>其他调用!AR127</f>
        <v>11341610.298954964</v>
      </c>
      <c r="AU127" s="3">
        <f>SUMPRODUCT(AP$5:AT127,其他调用!$C$6:$G128)</f>
        <v>118914699731.03905</v>
      </c>
    </row>
    <row r="128" spans="26:47" x14ac:dyDescent="0.15">
      <c r="Z128" s="3">
        <v>124</v>
      </c>
      <c r="AA128" s="3">
        <f>其他调用!AW129*SUM($U$14:$U$17)</f>
        <v>46.000000000000071</v>
      </c>
      <c r="AB128" s="3">
        <f>其他调用!AX129*SUM($U$14:$U$17)</f>
        <v>67.000000000000043</v>
      </c>
      <c r="AC128" s="3">
        <f>其他调用!AY129*SUM($U$14:$U$17)</f>
        <v>90.999999999999943</v>
      </c>
      <c r="AD128" s="3">
        <f>其他调用!AZ129*SUM($U$14:$U$17)</f>
        <v>103.0000000000001</v>
      </c>
      <c r="AE128" s="3">
        <f>其他调用!BA129*SUM($U$14:$U$17)</f>
        <v>102.99999999999997</v>
      </c>
      <c r="AF128" s="3">
        <f>SUMPRODUCT(AA$5:AE128,其他调用!$C$6:$G129)</f>
        <v>4962329.8922159262</v>
      </c>
      <c r="AH128" s="3">
        <v>124</v>
      </c>
      <c r="AI128" s="3">
        <f>其他调用!Y128</f>
        <v>14404765.517050982</v>
      </c>
      <c r="AJ128" s="3">
        <f>其他调用!Z128</f>
        <v>16042676.984270096</v>
      </c>
      <c r="AK128" s="3">
        <f>其他调用!AA128</f>
        <v>18880154.111635447</v>
      </c>
      <c r="AL128" s="3">
        <f>其他调用!AB128</f>
        <v>24701635.427498341</v>
      </c>
      <c r="AM128" s="3">
        <f>其他调用!AC128</f>
        <v>39579222.716510773</v>
      </c>
      <c r="AN128" s="3">
        <f>SUMPRODUCT(AI$5:AM128,其他调用!$C$6:$G129)</f>
        <v>749513145014.1698</v>
      </c>
      <c r="AP128" s="3">
        <f>其他调用!AN128</f>
        <v>3293902.2668541074</v>
      </c>
      <c r="AQ128" s="3">
        <f>其他调用!AO128</f>
        <v>3587614.3929813802</v>
      </c>
      <c r="AR128" s="3">
        <f>其他调用!AP128</f>
        <v>4314137.0063472986</v>
      </c>
      <c r="AS128" s="3">
        <f>其他调用!AQ128</f>
        <v>6455001.6089932919</v>
      </c>
      <c r="AT128" s="3">
        <f>其他调用!AR128</f>
        <v>11550917.978777885</v>
      </c>
      <c r="AU128" s="3">
        <f>SUMPRODUCT(AP$5:AT128,其他调用!$C$6:$G129)</f>
        <v>120114054680.39963</v>
      </c>
    </row>
    <row r="129" spans="11:47" x14ac:dyDescent="0.15">
      <c r="Z129" s="3">
        <v>125</v>
      </c>
      <c r="AA129" s="3">
        <f>其他调用!AW130*SUM($U$14:$U$17)</f>
        <v>45.99999999999995</v>
      </c>
      <c r="AB129" s="3">
        <f>其他调用!AX130*SUM($U$14:$U$17)</f>
        <v>66.999999999999972</v>
      </c>
      <c r="AC129" s="3">
        <f>其他调用!AY130*SUM($U$14:$U$17)</f>
        <v>91.000000000000099</v>
      </c>
      <c r="AD129" s="3">
        <f>其他调用!AZ130*SUM($U$14:$U$17)</f>
        <v>102.99999999999984</v>
      </c>
      <c r="AE129" s="3">
        <f>其他调用!BA130*SUM($U$14:$U$17)</f>
        <v>102.99999999999997</v>
      </c>
      <c r="AF129" s="3">
        <f>SUMPRODUCT(AA$5:AE129,其他调用!$C$6:$G130)</f>
        <v>4982108.7635596255</v>
      </c>
      <c r="AH129" s="3">
        <v>125</v>
      </c>
      <c r="AI129" s="3">
        <f>其他调用!Y129</f>
        <v>14404765.51705122</v>
      </c>
      <c r="AJ129" s="3">
        <f>其他调用!Z129</f>
        <v>16042676.984270096</v>
      </c>
      <c r="AK129" s="3">
        <f>其他调用!AA129</f>
        <v>18880154.111635447</v>
      </c>
      <c r="AL129" s="3">
        <f>其他调用!AB129</f>
        <v>24775728.436238289</v>
      </c>
      <c r="AM129" s="3">
        <f>其他调用!AC129</f>
        <v>39699798.992814064</v>
      </c>
      <c r="AN129" s="3">
        <f>SUMPRODUCT(AI$5:AM129,其他调用!$C$6:$G130)</f>
        <v>754774176184.62695</v>
      </c>
      <c r="AP129" s="3">
        <f>其他调用!AN129</f>
        <v>3293902.2668541372</v>
      </c>
      <c r="AQ129" s="3">
        <f>其他调用!AO129</f>
        <v>3587614.39298141</v>
      </c>
      <c r="AR129" s="3">
        <f>其他调用!AP129</f>
        <v>4314137.006347239</v>
      </c>
      <c r="AS129" s="3">
        <f>其他调用!AQ129</f>
        <v>6481152.3764922023</v>
      </c>
      <c r="AT129" s="3">
        <f>其他调用!AR129</f>
        <v>11599366.660721779</v>
      </c>
      <c r="AU129" s="3">
        <f>SUMPRODUCT(AP$5:AT129,其他调用!$C$6:$G130)</f>
        <v>121307652916.89174</v>
      </c>
    </row>
    <row r="130" spans="11:47" x14ac:dyDescent="0.15">
      <c r="Z130" s="3">
        <v>126</v>
      </c>
      <c r="AA130" s="3">
        <f>其他调用!AW131*SUM($U$14:$U$17)</f>
        <v>45.999999999999972</v>
      </c>
      <c r="AB130" s="3">
        <f>其他调用!AX131*SUM($U$14:$U$17)</f>
        <v>66.999999999999986</v>
      </c>
      <c r="AC130" s="3">
        <f>其他调用!AY131*SUM($U$14:$U$17)</f>
        <v>91</v>
      </c>
      <c r="AD130" s="3">
        <f>其他调用!AZ131*SUM($U$14:$U$17)</f>
        <v>103.0000000000002</v>
      </c>
      <c r="AE130" s="3">
        <f>其他调用!BA131*SUM($U$14:$U$17)</f>
        <v>103</v>
      </c>
      <c r="AF130" s="3">
        <f>SUMPRODUCT(AA$5:AE130,其他调用!$C$6:$G131)</f>
        <v>5001790.6796516404</v>
      </c>
      <c r="AH130" s="3">
        <v>126</v>
      </c>
      <c r="AI130" s="3">
        <f>其他调用!Y130</f>
        <v>14404765.51705122</v>
      </c>
      <c r="AJ130" s="3">
        <f>其他调用!Z130</f>
        <v>16042676.984270096</v>
      </c>
      <c r="AK130" s="3">
        <f>其他调用!AA130</f>
        <v>18880154.111635447</v>
      </c>
      <c r="AL130" s="3">
        <f>其他调用!AB130</f>
        <v>24775728.436237812</v>
      </c>
      <c r="AM130" s="3">
        <f>其他调用!AC130</f>
        <v>39699798.992814064</v>
      </c>
      <c r="AN130" s="3">
        <f>SUMPRODUCT(AI$5:AM130,其他调用!$C$6:$G131)</f>
        <v>760009417986.60144</v>
      </c>
      <c r="AP130" s="3">
        <f>其他调用!AN130</f>
        <v>3293902.2668541074</v>
      </c>
      <c r="AQ130" s="3">
        <f>其他调用!AO130</f>
        <v>3587614.3929813504</v>
      </c>
      <c r="AR130" s="3">
        <f>其他调用!AP130</f>
        <v>4314137.0063472986</v>
      </c>
      <c r="AS130" s="3">
        <f>其他调用!AQ130</f>
        <v>6481152.3764922023</v>
      </c>
      <c r="AT130" s="3">
        <f>其他调用!AR130</f>
        <v>11599366.66072166</v>
      </c>
      <c r="AU130" s="3">
        <f>SUMPRODUCT(AP$5:AT130,其他调用!$C$6:$G131)</f>
        <v>122495400181.63631</v>
      </c>
    </row>
    <row r="131" spans="11:47" x14ac:dyDescent="0.15">
      <c r="Z131" s="3">
        <v>127</v>
      </c>
      <c r="AA131" s="3">
        <f>其他调用!AW132*SUM($U$14:$U$17)</f>
        <v>46.000000000000043</v>
      </c>
      <c r="AB131" s="3">
        <f>其他调用!AX132*SUM($U$14:$U$17)</f>
        <v>67</v>
      </c>
      <c r="AC131" s="3">
        <f>其他调用!AY132*SUM($U$14:$U$17)</f>
        <v>90.999999999999986</v>
      </c>
      <c r="AD131" s="3">
        <f>其他调用!AZ132*SUM($U$14:$U$17)</f>
        <v>102.99999999999979</v>
      </c>
      <c r="AE131" s="3">
        <f>其他调用!BA132*SUM($U$14:$U$17)</f>
        <v>103.00000000000001</v>
      </c>
      <c r="AF131" s="3">
        <f>SUMPRODUCT(AA$5:AE131,其他调用!$C$6:$G132)</f>
        <v>5021375.6404919699</v>
      </c>
      <c r="AH131" s="3">
        <v>127</v>
      </c>
      <c r="AI131" s="3">
        <f>其他调用!Y131</f>
        <v>14404765.51705122</v>
      </c>
      <c r="AJ131" s="3">
        <f>其他调用!Z131</f>
        <v>16236347.851259708</v>
      </c>
      <c r="AK131" s="3">
        <f>其他调用!AA131</f>
        <v>18880154.111635447</v>
      </c>
      <c r="AL131" s="3">
        <f>其他调用!AB131</f>
        <v>24775728.436238289</v>
      </c>
      <c r="AM131" s="3">
        <f>其他调用!AC131</f>
        <v>39699798.992814064</v>
      </c>
      <c r="AN131" s="3">
        <f>SUMPRODUCT(AI$5:AM131,其他调用!$C$6:$G132)</f>
        <v>765249705681.26392</v>
      </c>
      <c r="AP131" s="3">
        <f>其他调用!AN131</f>
        <v>3293902.2668541074</v>
      </c>
      <c r="AQ131" s="3">
        <f>其他调用!AO131</f>
        <v>3622981.1936032772</v>
      </c>
      <c r="AR131" s="3">
        <f>其他调用!AP131</f>
        <v>4314137.006347239</v>
      </c>
      <c r="AS131" s="3">
        <f>其他调用!AQ131</f>
        <v>6481152.3764922023</v>
      </c>
      <c r="AT131" s="3">
        <f>其他调用!AR131</f>
        <v>11599366.66072166</v>
      </c>
      <c r="AU131" s="3">
        <f>SUMPRODUCT(AP$5:AT131,其他调用!$C$6:$G132)</f>
        <v>123682927391.40932</v>
      </c>
    </row>
    <row r="132" spans="11:47" x14ac:dyDescent="0.15">
      <c r="Z132" s="3">
        <v>128</v>
      </c>
      <c r="AA132" s="3">
        <f>其他调用!AW133*SUM($U$14:$U$17)</f>
        <v>45.999999999999943</v>
      </c>
      <c r="AB132" s="3">
        <f>其他调用!AX133*SUM($U$14:$U$17)</f>
        <v>66.999999999999972</v>
      </c>
      <c r="AC132" s="3">
        <f>其他调用!AY133*SUM($U$14:$U$17)</f>
        <v>91.000000000000057</v>
      </c>
      <c r="AD132" s="3">
        <f>其他调用!AZ133*SUM($U$14:$U$17)</f>
        <v>103.0000000000002</v>
      </c>
      <c r="AE132" s="3">
        <f>其他调用!BA133*SUM($U$14:$U$17)</f>
        <v>102.99999999999991</v>
      </c>
      <c r="AF132" s="3">
        <f>SUMPRODUCT(AA$5:AE132,其他调用!$C$6:$G133)</f>
        <v>5040863.6460806141</v>
      </c>
      <c r="AH132" s="3">
        <v>128</v>
      </c>
      <c r="AI132" s="3">
        <f>其他调用!Y132</f>
        <v>14815780.801638842</v>
      </c>
      <c r="AJ132" s="3">
        <f>其他调用!Z132</f>
        <v>16505718.579093933</v>
      </c>
      <c r="AK132" s="3">
        <f>其他调用!AA132</f>
        <v>19178671.590405703</v>
      </c>
      <c r="AL132" s="3">
        <f>其他调用!AB132</f>
        <v>24775728.436238289</v>
      </c>
      <c r="AM132" s="3">
        <f>其他调用!AC132</f>
        <v>39699798.992814064</v>
      </c>
      <c r="AN132" s="3">
        <f>SUMPRODUCT(AI$5:AM132,其他调用!$C$6:$G133)</f>
        <v>770576627081.08069</v>
      </c>
      <c r="AP132" s="3">
        <f>其他调用!AN132</f>
        <v>3371183.9601351321</v>
      </c>
      <c r="AQ132" s="3">
        <f>其他调用!AO132</f>
        <v>3672171.7661079168</v>
      </c>
      <c r="AR132" s="3">
        <f>其他调用!AP132</f>
        <v>4390609.0823072791</v>
      </c>
      <c r="AS132" s="3">
        <f>其他调用!AQ132</f>
        <v>6481152.3764922023</v>
      </c>
      <c r="AT132" s="3">
        <f>其他调用!AR132</f>
        <v>11599366.660721779</v>
      </c>
      <c r="AU132" s="3">
        <f>SUMPRODUCT(AP$5:AT132,其他调用!$C$6:$G133)</f>
        <v>124885775016.1277</v>
      </c>
    </row>
    <row r="133" spans="11:47" x14ac:dyDescent="0.15">
      <c r="Z133" s="3">
        <v>129</v>
      </c>
      <c r="AA133" s="3">
        <f>其他调用!AW134*SUM($U$14:$U$17)</f>
        <v>46.000000000000007</v>
      </c>
      <c r="AB133" s="3">
        <f>其他调用!AX134*SUM($U$14:$U$17)</f>
        <v>67.000000000000043</v>
      </c>
      <c r="AC133" s="3">
        <f>其他调用!AY134*SUM($U$14:$U$17)</f>
        <v>90.999999999999915</v>
      </c>
      <c r="AD133" s="3">
        <f>其他调用!AZ134*SUM($U$14:$U$17)</f>
        <v>102.99999999999993</v>
      </c>
      <c r="AE133" s="3">
        <f>其他调用!BA134*SUM($U$14:$U$17)</f>
        <v>103.00000000000004</v>
      </c>
      <c r="AF133" s="3">
        <f>SUMPRODUCT(AA$5:AE133,其他调用!$C$6:$G134)</f>
        <v>5060254.6964175748</v>
      </c>
      <c r="AH133" s="3">
        <v>129</v>
      </c>
      <c r="AI133" s="3">
        <f>其他调用!Y133</f>
        <v>14815780.801638842</v>
      </c>
      <c r="AJ133" s="3">
        <f>其他调用!Z133</f>
        <v>16505718.579093933</v>
      </c>
      <c r="AK133" s="3">
        <f>其他调用!AA133</f>
        <v>19362943.788431883</v>
      </c>
      <c r="AL133" s="3">
        <f>其他调用!AB133</f>
        <v>24775728.436237812</v>
      </c>
      <c r="AM133" s="3">
        <f>其他调用!AC133</f>
        <v>39699798.992814064</v>
      </c>
      <c r="AN133" s="3">
        <f>SUMPRODUCT(AI$5:AM133,其他调用!$C$6:$G134)</f>
        <v>775879417611.3186</v>
      </c>
      <c r="AP133" s="3">
        <f>其他调用!AN133</f>
        <v>3371183.9601351321</v>
      </c>
      <c r="AQ133" s="3">
        <f>其他调用!AO133</f>
        <v>3672171.7661078572</v>
      </c>
      <c r="AR133" s="3">
        <f>其他调用!AP133</f>
        <v>4437814.618086338</v>
      </c>
      <c r="AS133" s="3">
        <f>其他调用!AQ133</f>
        <v>6481152.3764922023</v>
      </c>
      <c r="AT133" s="3">
        <f>其他调用!AR133</f>
        <v>11599366.66072166</v>
      </c>
      <c r="AU133" s="3">
        <f>SUMPRODUCT(AP$5:AT133,其他调用!$C$6:$G134)</f>
        <v>126083245768.28883</v>
      </c>
    </row>
    <row r="134" spans="11:47" x14ac:dyDescent="0.15">
      <c r="Z134" s="3">
        <v>130</v>
      </c>
      <c r="AA134" s="3">
        <f>其他调用!AW135*SUM($U$14:$U$17)</f>
        <v>46.000000000000043</v>
      </c>
      <c r="AB134" s="3">
        <f>其他调用!AX135*SUM($U$14:$U$17)</f>
        <v>67</v>
      </c>
      <c r="AC134" s="3">
        <f>其他调用!AY135*SUM($U$14:$U$17)</f>
        <v>91.000000000000057</v>
      </c>
      <c r="AD134" s="3">
        <f>其他调用!AZ135*SUM($U$14:$U$17)</f>
        <v>102.99999999999996</v>
      </c>
      <c r="AE134" s="3">
        <f>其他调用!BA135*SUM($U$14:$U$17)</f>
        <v>103.00000000000001</v>
      </c>
      <c r="AF134" s="3">
        <f>SUMPRODUCT(AA$5:AE134,其他调用!$C$6:$G135)</f>
        <v>5079548.7915028511</v>
      </c>
      <c r="AH134" s="3">
        <v>130</v>
      </c>
      <c r="AI134" s="3">
        <f>其他调用!Y134</f>
        <v>14815780.80163908</v>
      </c>
      <c r="AJ134" s="3">
        <f>其他调用!Z134</f>
        <v>16505718.579093933</v>
      </c>
      <c r="AK134" s="3">
        <f>其他调用!AA134</f>
        <v>19362943.788432121</v>
      </c>
      <c r="AL134" s="3">
        <f>其他调用!AB134</f>
        <v>24775728.436238289</v>
      </c>
      <c r="AM134" s="3">
        <f>其他调用!AC134</f>
        <v>39699798.992814064</v>
      </c>
      <c r="AN134" s="3">
        <f>SUMPRODUCT(AI$5:AM134,其他调用!$C$6:$G135)</f>
        <v>781155694188.90527</v>
      </c>
      <c r="AP134" s="3">
        <f>其他调用!AN134</f>
        <v>3371183.9601351619</v>
      </c>
      <c r="AQ134" s="3">
        <f>其他调用!AO134</f>
        <v>3672171.7661079168</v>
      </c>
      <c r="AR134" s="3">
        <f>其他调用!AP134</f>
        <v>4437814.618086338</v>
      </c>
      <c r="AS134" s="3">
        <f>其他调用!AQ134</f>
        <v>6481152.3764921427</v>
      </c>
      <c r="AT134" s="3">
        <f>其他调用!AR134</f>
        <v>11599366.66072166</v>
      </c>
      <c r="AU134" s="3">
        <f>SUMPRODUCT(AP$5:AT134,其他调用!$C$6:$G135)</f>
        <v>127274729166.68919</v>
      </c>
    </row>
    <row r="135" spans="11:47" x14ac:dyDescent="0.15">
      <c r="Z135" s="3">
        <v>131</v>
      </c>
      <c r="AA135" s="3">
        <f>其他调用!AW136*SUM($U$14:$U$17)</f>
        <v>45.999999999999979</v>
      </c>
      <c r="AB135" s="3">
        <f>其他调用!AX136*SUM($U$14:$U$17)</f>
        <v>67.000000000000057</v>
      </c>
      <c r="AC135" s="3">
        <f>其他调用!AY136*SUM($U$14:$U$17)</f>
        <v>91.000000000000043</v>
      </c>
      <c r="AD135" s="3">
        <f>其他调用!AZ136*SUM($U$14:$U$17)</f>
        <v>103.00000000000001</v>
      </c>
      <c r="AE135" s="3">
        <f>其他调用!BA136*SUM($U$14:$U$17)</f>
        <v>103.00000000000006</v>
      </c>
      <c r="AF135" s="3">
        <f>SUMPRODUCT(AA$5:AE135,其他调用!$C$6:$G136)</f>
        <v>5098745.931336442</v>
      </c>
      <c r="AH135" s="3">
        <v>131</v>
      </c>
      <c r="AI135" s="3">
        <f>其他调用!Y135</f>
        <v>14815780.801638842</v>
      </c>
      <c r="AJ135" s="3">
        <f>其他调用!Z135</f>
        <v>16505718.579093933</v>
      </c>
      <c r="AK135" s="3">
        <f>其他调用!AA135</f>
        <v>19362943.788431883</v>
      </c>
      <c r="AL135" s="3">
        <f>其他调用!AB135</f>
        <v>24775728.436237812</v>
      </c>
      <c r="AM135" s="3">
        <f>其他调用!AC135</f>
        <v>39946441.581571102</v>
      </c>
      <c r="AN135" s="3">
        <f>SUMPRODUCT(AI$5:AM135,其他调用!$C$6:$G136)</f>
        <v>786405618556.13098</v>
      </c>
      <c r="AP135" s="3">
        <f>其他调用!AN135</f>
        <v>3371183.9601351321</v>
      </c>
      <c r="AQ135" s="3">
        <f>其他调用!AO135</f>
        <v>3672171.7661079168</v>
      </c>
      <c r="AR135" s="3">
        <f>其他调用!AP135</f>
        <v>4437814.618086338</v>
      </c>
      <c r="AS135" s="3">
        <f>其他调用!AQ135</f>
        <v>6481152.3764922619</v>
      </c>
      <c r="AT135" s="3">
        <f>其他调用!AR135</f>
        <v>11699475.360815644</v>
      </c>
      <c r="AU135" s="3">
        <f>SUMPRODUCT(AP$5:AT135,其他调用!$C$6:$G136)</f>
        <v>128460290860.21165</v>
      </c>
    </row>
    <row r="136" spans="11:47" x14ac:dyDescent="0.15">
      <c r="Z136" s="3">
        <v>132</v>
      </c>
      <c r="AA136" s="3">
        <f>其他调用!AW137*SUM($U$14:$U$17)</f>
        <v>45.999999999999979</v>
      </c>
      <c r="AB136" s="3">
        <f>其他调用!AX137*SUM($U$14:$U$17)</f>
        <v>67.000000000000057</v>
      </c>
      <c r="AC136" s="3">
        <f>其他调用!AY137*SUM($U$14:$U$17)</f>
        <v>90.999999999999986</v>
      </c>
      <c r="AD136" s="3">
        <f>其他调用!AZ137*SUM($U$14:$U$17)</f>
        <v>103.00000000000007</v>
      </c>
      <c r="AE136" s="3">
        <f>其他调用!BA137*SUM($U$14:$U$17)</f>
        <v>103.00000000000007</v>
      </c>
      <c r="AF136" s="3">
        <f>SUMPRODUCT(AA$5:AE136,其他调用!$C$6:$G137)</f>
        <v>5117846.1159183467</v>
      </c>
      <c r="AH136" s="3">
        <v>132</v>
      </c>
      <c r="AI136" s="3">
        <f>其他调用!Y136</f>
        <v>14815780.801638842</v>
      </c>
      <c r="AJ136" s="3">
        <f>其他调用!Z136</f>
        <v>16505718.579093933</v>
      </c>
      <c r="AK136" s="3">
        <f>其他调用!AA136</f>
        <v>19362943.788431883</v>
      </c>
      <c r="AL136" s="3">
        <f>其他调用!AB136</f>
        <v>25034192.628346443</v>
      </c>
      <c r="AM136" s="3">
        <f>其他调用!AC136</f>
        <v>40347720</v>
      </c>
      <c r="AN136" s="3">
        <f>SUMPRODUCT(AI$5:AM136,其他调用!$C$6:$G137)</f>
        <v>791629872805.18298</v>
      </c>
      <c r="AP136" s="3">
        <f>其他调用!AN136</f>
        <v>3371183.9601351321</v>
      </c>
      <c r="AQ136" s="3">
        <f>其他调用!AO136</f>
        <v>3672171.7661079168</v>
      </c>
      <c r="AR136" s="3">
        <f>其他调用!AP136</f>
        <v>4437814.618086338</v>
      </c>
      <c r="AS136" s="3">
        <f>其他调用!AQ136</f>
        <v>6584992.0396450758</v>
      </c>
      <c r="AT136" s="3">
        <f>其他调用!AR136</f>
        <v>11862348.533073306</v>
      </c>
      <c r="AU136" s="3">
        <f>SUMPRODUCT(AP$5:AT136,其他调用!$C$6:$G137)</f>
        <v>129640205293.67912</v>
      </c>
    </row>
    <row r="137" spans="11:47" x14ac:dyDescent="0.15">
      <c r="Z137" s="3">
        <v>133</v>
      </c>
      <c r="AA137" s="3">
        <f>其他调用!AW138*SUM($U$14:$U$17)</f>
        <v>46.000000000000007</v>
      </c>
      <c r="AB137" s="3">
        <f>其他调用!AX138*SUM($U$14:$U$17)</f>
        <v>66.999999999999886</v>
      </c>
      <c r="AC137" s="3">
        <f>其他调用!AY138*SUM($U$14:$U$17)</f>
        <v>90.999999999999858</v>
      </c>
      <c r="AD137" s="3">
        <f>其他调用!AZ138*SUM($U$14:$U$17)</f>
        <v>103</v>
      </c>
      <c r="AE137" s="3">
        <f>其他调用!BA138*SUM($U$14:$U$17)</f>
        <v>102.99999999999989</v>
      </c>
      <c r="AF137" s="3">
        <f>SUMPRODUCT(AA$5:AE137,其他调用!$C$6:$G138)</f>
        <v>5136849.3452485669</v>
      </c>
      <c r="AH137" s="3">
        <v>133</v>
      </c>
      <c r="AI137" s="3">
        <f>其他调用!Y137</f>
        <v>14815780.801638842</v>
      </c>
      <c r="AJ137" s="3">
        <f>其他调用!Z137</f>
        <v>16505718.579093933</v>
      </c>
      <c r="AK137" s="3">
        <f>其他调用!AA137</f>
        <v>19362943.788431883</v>
      </c>
      <c r="AL137" s="3">
        <f>其他调用!AB137</f>
        <v>25391119.369829655</v>
      </c>
      <c r="AM137" s="3">
        <f>其他调用!AC137</f>
        <v>40347720</v>
      </c>
      <c r="AN137" s="3">
        <f>SUMPRODUCT(AI$5:AM137,其他调用!$C$6:$G138)</f>
        <v>796828408774.27051</v>
      </c>
      <c r="AP137" s="3">
        <f>其他调用!AN137</f>
        <v>3371183.9601351321</v>
      </c>
      <c r="AQ137" s="3">
        <f>其他调用!AO137</f>
        <v>3672171.7661079168</v>
      </c>
      <c r="AR137" s="3">
        <f>其他调用!AP137</f>
        <v>4437814.618086338</v>
      </c>
      <c r="AS137" s="3">
        <f>其他调用!AQ137</f>
        <v>6728389.669713378</v>
      </c>
      <c r="AT137" s="3">
        <f>其他调用!AR137</f>
        <v>11862348.533073306</v>
      </c>
      <c r="AU137" s="3">
        <f>SUMPRODUCT(AP$5:AT137,其他调用!$C$6:$G138)</f>
        <v>130814452031.17998</v>
      </c>
    </row>
    <row r="138" spans="11:47" x14ac:dyDescent="0.15">
      <c r="Z138" s="3">
        <v>134</v>
      </c>
      <c r="AA138" s="3">
        <f>其他调用!AW139*SUM($U$14:$U$17)</f>
        <v>46.000000000000036</v>
      </c>
      <c r="AB138" s="3">
        <f>其他调用!AX139*SUM($U$14:$U$17)</f>
        <v>67.000000000000099</v>
      </c>
      <c r="AC138" s="3">
        <f>其他调用!AY139*SUM($U$14:$U$17)</f>
        <v>91</v>
      </c>
      <c r="AD138" s="3">
        <f>其他调用!AZ139*SUM($U$14:$U$17)</f>
        <v>103.00000000000001</v>
      </c>
      <c r="AE138" s="3">
        <f>其他调用!BA139*SUM($U$14:$U$17)</f>
        <v>103.00000000000001</v>
      </c>
      <c r="AF138" s="3">
        <f>SUMPRODUCT(AA$5:AE138,其他调用!$C$6:$G139)</f>
        <v>5155755.6193271019</v>
      </c>
      <c r="AH138" s="3">
        <v>134</v>
      </c>
      <c r="AI138" s="3">
        <f>其他调用!Y138</f>
        <v>14815780.801638842</v>
      </c>
      <c r="AJ138" s="3">
        <f>其他调用!Z138</f>
        <v>16505718.579093933</v>
      </c>
      <c r="AK138" s="3">
        <f>其他调用!AA138</f>
        <v>19362943.788431883</v>
      </c>
      <c r="AL138" s="3">
        <f>其他调用!AB138</f>
        <v>25391119.369829178</v>
      </c>
      <c r="AM138" s="3">
        <f>其他调用!AC138</f>
        <v>40347720</v>
      </c>
      <c r="AN138" s="3">
        <f>SUMPRODUCT(AI$5:AM138,其他调用!$C$6:$G139)</f>
        <v>802000421600.65845</v>
      </c>
      <c r="AP138" s="3">
        <f>其他调用!AN138</f>
        <v>3371183.9601351619</v>
      </c>
      <c r="AQ138" s="3">
        <f>其他调用!AO138</f>
        <v>3672171.7661078572</v>
      </c>
      <c r="AR138" s="3">
        <f>其他调用!AP138</f>
        <v>4437814.618086338</v>
      </c>
      <c r="AS138" s="3">
        <f>其他调用!AQ138</f>
        <v>6728389.6697134972</v>
      </c>
      <c r="AT138" s="3">
        <f>其他调用!AR138</f>
        <v>11862348.533073306</v>
      </c>
      <c r="AU138" s="3">
        <f>SUMPRODUCT(AP$5:AT138,其他调用!$C$6:$G139)</f>
        <v>131982707713.89764</v>
      </c>
    </row>
    <row r="139" spans="11:47" x14ac:dyDescent="0.15">
      <c r="K139" s="14"/>
      <c r="M139" s="14"/>
      <c r="Z139" s="3">
        <v>135</v>
      </c>
      <c r="AA139" s="3">
        <f>其他调用!AW140*SUM($U$14:$U$17)</f>
        <v>45.999999999999986</v>
      </c>
      <c r="AB139" s="3">
        <f>其他调用!AX140*SUM($U$14:$U$17)</f>
        <v>66.999999999999929</v>
      </c>
      <c r="AC139" s="3">
        <f>其他调用!AY140*SUM($U$14:$U$17)</f>
        <v>91.000000000000057</v>
      </c>
      <c r="AD139" s="3">
        <f>其他调用!AZ140*SUM($U$14:$U$17)</f>
        <v>103.00000000000001</v>
      </c>
      <c r="AE139" s="3">
        <f>其他调用!BA140*SUM($U$14:$U$17)</f>
        <v>102.99999999999989</v>
      </c>
      <c r="AF139" s="3">
        <f>SUMPRODUCT(AA$5:AE139,其他调用!$C$6:$G140)</f>
        <v>5174564.9381539524</v>
      </c>
      <c r="AH139" s="3">
        <v>135</v>
      </c>
      <c r="AI139" s="3">
        <f>其他调用!Y139</f>
        <v>14815780.80163908</v>
      </c>
      <c r="AJ139" s="3">
        <f>其他调用!Z139</f>
        <v>16505718.579093933</v>
      </c>
      <c r="AK139" s="3">
        <f>其他调用!AA139</f>
        <v>19362943.788431883</v>
      </c>
      <c r="AL139" s="3">
        <f>其他调用!AB139</f>
        <v>25391119.369829178</v>
      </c>
      <c r="AM139" s="3">
        <f>其他调用!AC139</f>
        <v>40347720</v>
      </c>
      <c r="AN139" s="3">
        <f>SUMPRODUCT(AI$5:AM139,其他调用!$C$6:$G140)</f>
        <v>807145911284.34705</v>
      </c>
      <c r="AP139" s="3">
        <f>其他调用!AN139</f>
        <v>3371183.9601351023</v>
      </c>
      <c r="AQ139" s="3">
        <f>其他调用!AO139</f>
        <v>3672171.7661079168</v>
      </c>
      <c r="AR139" s="3">
        <f>其他调用!AP139</f>
        <v>4437814.618086338</v>
      </c>
      <c r="AS139" s="3">
        <f>其他调用!AQ139</f>
        <v>6728389.669713378</v>
      </c>
      <c r="AT139" s="3">
        <f>其他调用!AR139</f>
        <v>11862348.533073425</v>
      </c>
      <c r="AU139" s="3">
        <f>SUMPRODUCT(AP$5:AT139,其他调用!$C$6:$G140)</f>
        <v>133144972341.83214</v>
      </c>
    </row>
    <row r="140" spans="11:47" x14ac:dyDescent="0.15">
      <c r="Z140" s="3">
        <v>136</v>
      </c>
      <c r="AA140" s="3">
        <f>其他调用!AW141*SUM($U$14:$U$17)</f>
        <v>45.999999999999972</v>
      </c>
      <c r="AB140" s="3">
        <f>其他调用!AX141*SUM($U$14:$U$17)</f>
        <v>66.999999999999915</v>
      </c>
      <c r="AC140" s="3">
        <f>其他调用!AY141*SUM($U$14:$U$17)</f>
        <v>91.000000000000057</v>
      </c>
      <c r="AD140" s="3">
        <f>其他调用!AZ141*SUM($U$14:$U$17)</f>
        <v>102.99999999999994</v>
      </c>
      <c r="AE140" s="3">
        <f>其他调用!BA141*SUM($U$14:$U$17)</f>
        <v>103</v>
      </c>
      <c r="AF140" s="3">
        <f>SUMPRODUCT(AA$5:AE140,其他调用!$C$6:$G141)</f>
        <v>5193277.3017291175</v>
      </c>
      <c r="AH140" s="3">
        <v>136</v>
      </c>
      <c r="AI140" s="3">
        <f>其他调用!Y140</f>
        <v>14815780.801638842</v>
      </c>
      <c r="AJ140" s="3">
        <f>其他调用!Z140</f>
        <v>16793011.152950048</v>
      </c>
      <c r="AK140" s="3">
        <f>其他调用!AA140</f>
        <v>19362943.788432121</v>
      </c>
      <c r="AL140" s="3">
        <f>其他调用!AB140</f>
        <v>25391119.369829655</v>
      </c>
      <c r="AM140" s="3">
        <f>其他调用!AC140</f>
        <v>40347720</v>
      </c>
      <c r="AN140" s="3">
        <f>SUMPRODUCT(AI$5:AM140,其他调用!$C$6:$G141)</f>
        <v>812308581069.26343</v>
      </c>
      <c r="AP140" s="3">
        <f>其他调用!AN140</f>
        <v>3371183.9601351619</v>
      </c>
      <c r="AQ140" s="3">
        <f>其他调用!AO140</f>
        <v>3727789.3993763924</v>
      </c>
      <c r="AR140" s="3">
        <f>其他调用!AP140</f>
        <v>4437814.618086338</v>
      </c>
      <c r="AS140" s="3">
        <f>其他调用!AQ140</f>
        <v>6728389.669713378</v>
      </c>
      <c r="AT140" s="3">
        <f>其他调用!AR140</f>
        <v>11862348.533073306</v>
      </c>
      <c r="AU140" s="3">
        <f>SUMPRODUCT(AP$5:AT140,其他调用!$C$6:$G141)</f>
        <v>134309706526.96785</v>
      </c>
    </row>
    <row r="141" spans="11:47" x14ac:dyDescent="0.15">
      <c r="Z141" s="3">
        <v>137</v>
      </c>
      <c r="AA141" s="3">
        <f>其他调用!AW142*SUM($U$14:$U$17)</f>
        <v>46.000000000000078</v>
      </c>
      <c r="AB141" s="3">
        <f>其他调用!AX142*SUM($U$14:$U$17)</f>
        <v>67.000000000000114</v>
      </c>
      <c r="AC141" s="3">
        <f>其他调用!AY142*SUM($U$14:$U$17)</f>
        <v>90.999999999999986</v>
      </c>
      <c r="AD141" s="3">
        <f>其他调用!AZ142*SUM($U$14:$U$17)</f>
        <v>103</v>
      </c>
      <c r="AE141" s="3">
        <f>其他调用!BA142*SUM($U$14:$U$17)</f>
        <v>103.00000000000011</v>
      </c>
      <c r="AF141" s="3">
        <f>SUMPRODUCT(AA$5:AE141,其他调用!$C$6:$G142)</f>
        <v>5211892.7100525983</v>
      </c>
      <c r="AH141" s="3">
        <v>137</v>
      </c>
      <c r="AI141" s="3">
        <f>其他调用!Y141</f>
        <v>15160438.940572739</v>
      </c>
      <c r="AJ141" s="3">
        <f>其他调用!Z141</f>
        <v>16997651.304230213</v>
      </c>
      <c r="AK141" s="3">
        <f>其他调用!AA141</f>
        <v>19601711.827488661</v>
      </c>
      <c r="AL141" s="3">
        <f>其他调用!AB141</f>
        <v>25391119.369829178</v>
      </c>
      <c r="AM141" s="3">
        <f>其他调用!AC141</f>
        <v>40347719.999999523</v>
      </c>
      <c r="AN141" s="3">
        <f>SUMPRODUCT(AI$5:AM141,其他调用!$C$6:$G142)</f>
        <v>817531317816.20056</v>
      </c>
      <c r="AP141" s="3">
        <f>其他调用!AN141</f>
        <v>3434876.2489210367</v>
      </c>
      <c r="AQ141" s="3">
        <f>其他调用!AO141</f>
        <v>3767406.1591593623</v>
      </c>
      <c r="AR141" s="3">
        <f>其他调用!AP141</f>
        <v>4499240.9072701931</v>
      </c>
      <c r="AS141" s="3">
        <f>其他调用!AQ141</f>
        <v>6728389.6697134972</v>
      </c>
      <c r="AT141" s="3">
        <f>其他调用!AR141</f>
        <v>11862348.533073306</v>
      </c>
      <c r="AU141" s="3">
        <f>SUMPRODUCT(AP$5:AT141,其他调用!$C$6:$G142)</f>
        <v>135484935459.6871</v>
      </c>
    </row>
    <row r="142" spans="11:47" x14ac:dyDescent="0.15">
      <c r="Z142" s="3">
        <v>138</v>
      </c>
      <c r="AA142" s="3">
        <f>其他调用!AW143*SUM($U$14:$U$17)</f>
        <v>45.999999999999943</v>
      </c>
      <c r="AB142" s="3">
        <f>其他调用!AX143*SUM($U$14:$U$17)</f>
        <v>66.999999999999957</v>
      </c>
      <c r="AC142" s="3">
        <f>其他调用!AY143*SUM($U$14:$U$17)</f>
        <v>90.999999999999915</v>
      </c>
      <c r="AD142" s="3">
        <f>其他调用!AZ143*SUM($U$14:$U$17)</f>
        <v>103.00000000000006</v>
      </c>
      <c r="AE142" s="3">
        <f>其他调用!BA143*SUM($U$14:$U$17)</f>
        <v>103.00000000000001</v>
      </c>
      <c r="AF142" s="3">
        <f>SUMPRODUCT(AA$5:AE142,其他调用!$C$6:$G143)</f>
        <v>5230411.1631243955</v>
      </c>
      <c r="AH142" s="3">
        <v>138</v>
      </c>
      <c r="AI142" s="3">
        <f>其他调用!Y142</f>
        <v>15239716.222913742</v>
      </c>
      <c r="AJ142" s="3">
        <f>其他调用!Z142</f>
        <v>16997651.304230213</v>
      </c>
      <c r="AK142" s="3">
        <f>其他调用!AA142</f>
        <v>19857482.010586262</v>
      </c>
      <c r="AL142" s="3">
        <f>其他调用!AB142</f>
        <v>25391119.369829178</v>
      </c>
      <c r="AM142" s="3">
        <f>其他调用!AC142</f>
        <v>40347720</v>
      </c>
      <c r="AN142" s="3">
        <f>SUMPRODUCT(AI$5:AM142,其他调用!$C$6:$G143)</f>
        <v>822742100087.67432</v>
      </c>
      <c r="AP142" s="3">
        <f>其他调用!AN142</f>
        <v>3449526.5675720572</v>
      </c>
      <c r="AQ142" s="3">
        <f>其他调用!AO142</f>
        <v>3767406.1591593623</v>
      </c>
      <c r="AR142" s="3">
        <f>其他调用!AP142</f>
        <v>4565041.2266662717</v>
      </c>
      <c r="AS142" s="3">
        <f>其他调用!AQ142</f>
        <v>6728389.669713378</v>
      </c>
      <c r="AT142" s="3">
        <f>其他调用!AR142</f>
        <v>11862348.533073425</v>
      </c>
      <c r="AU142" s="3">
        <f>SUMPRODUCT(AP$5:AT142,其他调用!$C$6:$G143)</f>
        <v>136657088850.90265</v>
      </c>
    </row>
    <row r="143" spans="11:47" x14ac:dyDescent="0.15">
      <c r="Z143" s="3">
        <v>139</v>
      </c>
      <c r="AA143" s="3">
        <f>其他调用!AW144*SUM($U$14:$U$17)</f>
        <v>46.000000000000007</v>
      </c>
      <c r="AB143" s="3">
        <f>其他调用!AX144*SUM($U$14:$U$17)</f>
        <v>67.000000000000043</v>
      </c>
      <c r="AC143" s="3">
        <f>其他调用!AY144*SUM($U$14:$U$17)</f>
        <v>91.000000000000114</v>
      </c>
      <c r="AD143" s="3">
        <f>其他调用!AZ144*SUM($U$14:$U$17)</f>
        <v>102.99999999999987</v>
      </c>
      <c r="AE143" s="3">
        <f>其他调用!BA144*SUM($U$14:$U$17)</f>
        <v>102.99999999999999</v>
      </c>
      <c r="AF143" s="3">
        <f>SUMPRODUCT(AA$5:AE143,其他调用!$C$6:$G144)</f>
        <v>5248832.6609445075</v>
      </c>
      <c r="AH143" s="3">
        <v>139</v>
      </c>
      <c r="AI143" s="3">
        <f>其他调用!Y143</f>
        <v>15239716.22291398</v>
      </c>
      <c r="AJ143" s="3">
        <f>其他调用!Z143</f>
        <v>16997651.304230213</v>
      </c>
      <c r="AK143" s="3">
        <f>其他调用!AA143</f>
        <v>19857482.010586262</v>
      </c>
      <c r="AL143" s="3">
        <f>其他调用!AB143</f>
        <v>25391119.369829655</v>
      </c>
      <c r="AM143" s="3">
        <f>其他调用!AC143</f>
        <v>44535813.335999966</v>
      </c>
      <c r="AN143" s="3">
        <f>SUMPRODUCT(AI$5:AM143,其他调用!$C$6:$G144)</f>
        <v>827928236259.94946</v>
      </c>
      <c r="AP143" s="3">
        <f>其他调用!AN143</f>
        <v>3449526.5675719976</v>
      </c>
      <c r="AQ143" s="3">
        <f>其他调用!AO143</f>
        <v>3767406.1591593623</v>
      </c>
      <c r="AR143" s="3">
        <f>其他调用!AP143</f>
        <v>4565041.2266663313</v>
      </c>
      <c r="AS143" s="3">
        <f>其他调用!AQ143</f>
        <v>6728389.669713378</v>
      </c>
      <c r="AT143" s="3">
        <f>其他调用!AR143</f>
        <v>13129237.809633017</v>
      </c>
      <c r="AU143" s="3">
        <f>SUMPRODUCT(AP$5:AT143,其他调用!$C$6:$G144)</f>
        <v>137823902541.45233</v>
      </c>
    </row>
    <row r="144" spans="11:47" x14ac:dyDescent="0.15">
      <c r="Z144" s="3">
        <v>140</v>
      </c>
      <c r="AA144" s="3">
        <f>其他调用!AW145*SUM($U$14:$U$17)</f>
        <v>46.000000000000007</v>
      </c>
      <c r="AB144" s="3">
        <f>其他调用!AX145*SUM($U$14:$U$17)</f>
        <v>66.999999999999972</v>
      </c>
      <c r="AC144" s="3">
        <f>其他调用!AY145*SUM($U$14:$U$17)</f>
        <v>90.999999999999986</v>
      </c>
      <c r="AD144" s="3">
        <f>其他调用!AZ145*SUM($U$14:$U$17)</f>
        <v>103</v>
      </c>
      <c r="AE144" s="3">
        <f>其他调用!BA145*SUM($U$14:$U$17)</f>
        <v>103.00000000000003</v>
      </c>
      <c r="AF144" s="3">
        <f>SUMPRODUCT(AA$5:AE144,其他调用!$C$6:$G145)</f>
        <v>5267157.203512934</v>
      </c>
      <c r="AH144" s="3">
        <v>140</v>
      </c>
      <c r="AI144" s="3">
        <f>其他调用!Y144</f>
        <v>15239716.22291398</v>
      </c>
      <c r="AJ144" s="3">
        <f>其他调用!Z144</f>
        <v>16997651.304229975</v>
      </c>
      <c r="AK144" s="3">
        <f>其他调用!AA144</f>
        <v>19857482.010586262</v>
      </c>
      <c r="AL144" s="3">
        <f>其他调用!AB144</f>
        <v>25391119.369829178</v>
      </c>
      <c r="AM144" s="3">
        <f>其他调用!AC144</f>
        <v>48417264</v>
      </c>
      <c r="AN144" s="3">
        <f>SUMPRODUCT(AI$5:AM144,其他调用!$C$6:$G145)</f>
        <v>833089506642.59546</v>
      </c>
      <c r="AP144" s="3">
        <f>其他调用!AN144</f>
        <v>3449526.5675720572</v>
      </c>
      <c r="AQ144" s="3">
        <f>其他调用!AO144</f>
        <v>3767406.1591593623</v>
      </c>
      <c r="AR144" s="3">
        <f>其他调用!AP144</f>
        <v>4565041.2266663313</v>
      </c>
      <c r="AS144" s="3">
        <f>其他调用!AQ144</f>
        <v>6728389.6697134972</v>
      </c>
      <c r="AT144" s="3">
        <f>其他调用!AR144</f>
        <v>14303368.333766699</v>
      </c>
      <c r="AU144" s="3">
        <f>SUMPRODUCT(AP$5:AT144,其他调用!$C$6:$G145)</f>
        <v>138985310075.45084</v>
      </c>
    </row>
    <row r="145" spans="26:47" x14ac:dyDescent="0.15">
      <c r="Z145" s="3">
        <v>141</v>
      </c>
      <c r="AA145" s="3">
        <f>其他调用!AW146*SUM($U$14:$U$17)</f>
        <v>46.000000000000028</v>
      </c>
      <c r="AB145" s="3">
        <f>其他调用!AX146*SUM($U$14:$U$17)</f>
        <v>67</v>
      </c>
      <c r="AC145" s="3">
        <f>其他调用!AY146*SUM($U$14:$U$17)</f>
        <v>91.000000000000114</v>
      </c>
      <c r="AD145" s="3">
        <f>其他调用!AZ146*SUM($U$14:$U$17)</f>
        <v>103.00000000000014</v>
      </c>
      <c r="AE145" s="3">
        <f>其他调用!BA146*SUM($U$14:$U$17)</f>
        <v>102.99999999999994</v>
      </c>
      <c r="AF145" s="3">
        <f>SUMPRODUCT(AA$5:AE145,其他调用!$C$6:$G146)</f>
        <v>5285384.7908296762</v>
      </c>
      <c r="AH145" s="3">
        <v>141</v>
      </c>
      <c r="AI145" s="3">
        <f>其他调用!Y145</f>
        <v>15239716.222913742</v>
      </c>
      <c r="AJ145" s="3">
        <f>其他调用!Z145</f>
        <v>16997651.304230213</v>
      </c>
      <c r="AK145" s="3">
        <f>其他调用!AA145</f>
        <v>19857482.010586023</v>
      </c>
      <c r="AL145" s="3">
        <f>其他调用!AB145</f>
        <v>25542403.435463428</v>
      </c>
      <c r="AM145" s="3">
        <f>其他调用!AC145</f>
        <v>48417264</v>
      </c>
      <c r="AN145" s="3">
        <f>SUMPRODUCT(AI$5:AM145,其他调用!$C$6:$G146)</f>
        <v>838223794273.71741</v>
      </c>
      <c r="AP145" s="3">
        <f>其他调用!AN145</f>
        <v>3449526.5675719976</v>
      </c>
      <c r="AQ145" s="3">
        <f>其他调用!AO145</f>
        <v>3767406.1591594219</v>
      </c>
      <c r="AR145" s="3">
        <f>其他调用!AP145</f>
        <v>4565041.2266662717</v>
      </c>
      <c r="AS145" s="3">
        <f>其他调用!AQ145</f>
        <v>6791036.1352394819</v>
      </c>
      <c r="AT145" s="3">
        <f>其他调用!AR145</f>
        <v>14303368.333766699</v>
      </c>
      <c r="AU145" s="3">
        <f>SUMPRODUCT(AP$5:AT145,其他调用!$C$6:$G146)</f>
        <v>140140707408.78</v>
      </c>
    </row>
    <row r="146" spans="26:47" x14ac:dyDescent="0.15">
      <c r="Z146" s="3">
        <v>142</v>
      </c>
      <c r="AA146" s="3">
        <f>其他调用!AW147*SUM($U$14:$U$17)</f>
        <v>45.999999999999986</v>
      </c>
      <c r="AB146" s="3">
        <f>其他调用!AX147*SUM($U$14:$U$17)</f>
        <v>67.000000000000085</v>
      </c>
      <c r="AC146" s="3">
        <f>其他调用!AY147*SUM($U$14:$U$17)</f>
        <v>90.999999999999744</v>
      </c>
      <c r="AD146" s="3">
        <f>其他调用!AZ147*SUM($U$14:$U$17)</f>
        <v>103.00000000000001</v>
      </c>
      <c r="AE146" s="3">
        <f>其他调用!BA147*SUM($U$14:$U$17)</f>
        <v>103.00000000000007</v>
      </c>
      <c r="AF146" s="3">
        <f>SUMPRODUCT(AA$5:AE146,其他调用!$C$6:$G147)</f>
        <v>5303515.422894733</v>
      </c>
      <c r="AH146" s="3">
        <v>142</v>
      </c>
      <c r="AI146" s="3">
        <f>其他调用!Y146</f>
        <v>15239716.22291398</v>
      </c>
      <c r="AJ146" s="3">
        <f>其他调用!Z146</f>
        <v>16997651.304230213</v>
      </c>
      <c r="AK146" s="3">
        <f>其他调用!AA146</f>
        <v>19857482.010586262</v>
      </c>
      <c r="AL146" s="3">
        <f>其他调用!AB146</f>
        <v>26022195.117844582</v>
      </c>
      <c r="AM146" s="3">
        <f>其他调用!AC146</f>
        <v>48417264</v>
      </c>
      <c r="AN146" s="3">
        <f>SUMPRODUCT(AI$5:AM146,其他调用!$C$6:$G147)</f>
        <v>843331798865.15759</v>
      </c>
      <c r="AP146" s="3">
        <f>其他调用!AN146</f>
        <v>3449526.5675720572</v>
      </c>
      <c r="AQ146" s="3">
        <f>其他调用!AO146</f>
        <v>3767406.1591593623</v>
      </c>
      <c r="AR146" s="3">
        <f>其他调用!AP146</f>
        <v>4565041.2266663313</v>
      </c>
      <c r="AS146" s="3">
        <f>其他调用!AQ146</f>
        <v>6989717.0271370411</v>
      </c>
      <c r="AT146" s="3">
        <f>其他调用!AR146</f>
        <v>14303368.333766699</v>
      </c>
      <c r="AU146" s="3">
        <f>SUMPRODUCT(AP$5:AT146,其他调用!$C$6:$G147)</f>
        <v>141290384290.88312</v>
      </c>
    </row>
    <row r="147" spans="26:47" x14ac:dyDescent="0.15">
      <c r="Z147" s="3">
        <v>143</v>
      </c>
      <c r="AA147" s="3">
        <f>其他调用!AW148*SUM($U$14:$U$17)</f>
        <v>46.000000000000007</v>
      </c>
      <c r="AB147" s="3">
        <f>其他调用!AX148*SUM($U$14:$U$17)</f>
        <v>66.999999999999901</v>
      </c>
      <c r="AC147" s="3">
        <f>其他调用!AY148*SUM($U$14:$U$17)</f>
        <v>91.000000000000028</v>
      </c>
      <c r="AD147" s="3">
        <f>其他调用!AZ148*SUM($U$14:$U$17)</f>
        <v>102.99999999999994</v>
      </c>
      <c r="AE147" s="3">
        <f>其他调用!BA148*SUM($U$14:$U$17)</f>
        <v>102.9999999999998</v>
      </c>
      <c r="AF147" s="3">
        <f>SUMPRODUCT(AA$5:AE147,其他调用!$C$6:$G148)</f>
        <v>5321549.0997081045</v>
      </c>
      <c r="AH147" s="3">
        <v>143</v>
      </c>
      <c r="AI147" s="3">
        <f>其他调用!Y147</f>
        <v>15239716.22291398</v>
      </c>
      <c r="AJ147" s="3">
        <f>其他调用!Z147</f>
        <v>16997651.304230213</v>
      </c>
      <c r="AK147" s="3">
        <f>其他调用!AA147</f>
        <v>19857482.010586262</v>
      </c>
      <c r="AL147" s="3">
        <f>其他调用!AB147</f>
        <v>26022195.117845058</v>
      </c>
      <c r="AM147" s="3">
        <f>其他调用!AC147</f>
        <v>48417264.000000477</v>
      </c>
      <c r="AN147" s="3">
        <f>SUMPRODUCT(AI$5:AM147,其他调用!$C$6:$G148)</f>
        <v>848412487924.02319</v>
      </c>
      <c r="AP147" s="3">
        <f>其他调用!AN147</f>
        <v>3449526.5675719976</v>
      </c>
      <c r="AQ147" s="3">
        <f>其他调用!AO147</f>
        <v>3767406.1591593623</v>
      </c>
      <c r="AR147" s="3">
        <f>其他调用!AP147</f>
        <v>4565041.2266663313</v>
      </c>
      <c r="AS147" s="3">
        <f>其他调用!AQ147</f>
        <v>6989717.0271369219</v>
      </c>
      <c r="AT147" s="3">
        <f>其他调用!AR147</f>
        <v>14303368.333766699</v>
      </c>
      <c r="AU147" s="3">
        <f>SUMPRODUCT(AP$5:AT147,其他调用!$C$6:$G148)</f>
        <v>142433913168.2691</v>
      </c>
    </row>
    <row r="148" spans="26:47" x14ac:dyDescent="0.15">
      <c r="Z148" s="3">
        <v>144</v>
      </c>
      <c r="AA148" s="3">
        <f>其他调用!AW149*SUM($U$14:$U$17)</f>
        <v>45.999999999999993</v>
      </c>
      <c r="AB148" s="3">
        <f>其他调用!AX149*SUM($U$14:$U$17)</f>
        <v>67.000000000000043</v>
      </c>
      <c r="AC148" s="3">
        <f>其他调用!AY149*SUM($U$14:$U$17)</f>
        <v>91.000000000000114</v>
      </c>
      <c r="AD148" s="3">
        <f>其他调用!AZ149*SUM($U$14:$U$17)</f>
        <v>103.00000000000006</v>
      </c>
      <c r="AE148" s="3">
        <f>其他调用!BA149*SUM($U$14:$U$17)</f>
        <v>103.00000000000006</v>
      </c>
      <c r="AF148" s="3">
        <f>SUMPRODUCT(AA$5:AE148,其他调用!$C$6:$G149)</f>
        <v>5339485.8212697916</v>
      </c>
      <c r="AH148" s="3">
        <v>144</v>
      </c>
      <c r="AI148" s="3">
        <f>其他调用!Y148</f>
        <v>15239716.222913742</v>
      </c>
      <c r="AJ148" s="3">
        <f>其他调用!Z148</f>
        <v>16997651.304230213</v>
      </c>
      <c r="AK148" s="3">
        <f>其他调用!AA148</f>
        <v>19857482.010586262</v>
      </c>
      <c r="AL148" s="3">
        <f>其他调用!AB148</f>
        <v>26022195.117844582</v>
      </c>
      <c r="AM148" s="3">
        <f>其他调用!AC148</f>
        <v>48417264</v>
      </c>
      <c r="AN148" s="3">
        <f>SUMPRODUCT(AI$5:AM148,其他调用!$C$6:$G149)</f>
        <v>853465861450.31421</v>
      </c>
      <c r="AP148" s="3">
        <f>其他调用!AN148</f>
        <v>3449526.5675720572</v>
      </c>
      <c r="AQ148" s="3">
        <f>其他调用!AO148</f>
        <v>3767406.1591593623</v>
      </c>
      <c r="AR148" s="3">
        <f>其他调用!AP148</f>
        <v>4565041.2266663313</v>
      </c>
      <c r="AS148" s="3">
        <f>其他调用!AQ148</f>
        <v>6989717.0271370411</v>
      </c>
      <c r="AT148" s="3">
        <f>其他调用!AR148</f>
        <v>14303368.333766699</v>
      </c>
      <c r="AU148" s="3">
        <f>SUMPRODUCT(AP$5:AT148,其他调用!$C$6:$G149)</f>
        <v>143571294040.93793</v>
      </c>
    </row>
    <row r="149" spans="26:47" x14ac:dyDescent="0.15">
      <c r="Z149" s="3">
        <v>145</v>
      </c>
      <c r="AA149" s="3">
        <f>其他调用!AW150*SUM($U$14:$U$17)</f>
        <v>46.000000000000028</v>
      </c>
      <c r="AB149" s="3">
        <f>其他调用!AX150*SUM($U$14:$U$17)</f>
        <v>66.999999999999957</v>
      </c>
      <c r="AC149" s="3">
        <f>其他调用!AY150*SUM($U$14:$U$17)</f>
        <v>91.000000000000085</v>
      </c>
      <c r="AD149" s="3">
        <f>其他调用!AZ150*SUM($U$14:$U$17)</f>
        <v>102.99999999999999</v>
      </c>
      <c r="AE149" s="3">
        <f>其他调用!BA150*SUM($U$14:$U$17)</f>
        <v>103.00000000000016</v>
      </c>
      <c r="AF149" s="3">
        <f>SUMPRODUCT(AA$5:AE149,其他调用!$C$6:$G150)</f>
        <v>5357325.5875797942</v>
      </c>
      <c r="AH149" s="3">
        <v>145</v>
      </c>
      <c r="AI149" s="3">
        <f>其他调用!Y149</f>
        <v>15239716.22291398</v>
      </c>
      <c r="AJ149" s="3">
        <f>其他调用!Z149</f>
        <v>16997651.304230213</v>
      </c>
      <c r="AK149" s="3">
        <f>其他调用!AA149</f>
        <v>19857482.010586262</v>
      </c>
      <c r="AL149" s="3">
        <f>其他调用!AB149</f>
        <v>26022195.117844582</v>
      </c>
      <c r="AM149" s="3">
        <f>其他调用!AC149</f>
        <v>48417264</v>
      </c>
      <c r="AN149" s="3">
        <f>SUMPRODUCT(AI$5:AM149,其他调用!$C$6:$G150)</f>
        <v>858491919444.03064</v>
      </c>
      <c r="AP149" s="3">
        <f>其他调用!AN149</f>
        <v>3449526.5675719976</v>
      </c>
      <c r="AQ149" s="3">
        <f>其他调用!AO149</f>
        <v>3767406.1591593623</v>
      </c>
      <c r="AR149" s="3">
        <f>其他调用!AP149</f>
        <v>4565041.2266663313</v>
      </c>
      <c r="AS149" s="3">
        <f>其他调用!AQ149</f>
        <v>6989717.0271370411</v>
      </c>
      <c r="AT149" s="3">
        <f>其他调用!AR149</f>
        <v>14303368.333766699</v>
      </c>
      <c r="AU149" s="3">
        <f>SUMPRODUCT(AP$5:AT149,其他调用!$C$6:$G150)</f>
        <v>144702526908.88962</v>
      </c>
    </row>
    <row r="150" spans="26:47" x14ac:dyDescent="0.15">
      <c r="Z150" s="3">
        <v>146</v>
      </c>
      <c r="AA150" s="3">
        <f>其他调用!AW151*SUM($U$14:$U$17)</f>
        <v>45.999999999999972</v>
      </c>
      <c r="AB150" s="3">
        <f>其他调用!AX151*SUM($U$14:$U$17)</f>
        <v>67.000000000000043</v>
      </c>
      <c r="AC150" s="3">
        <f>其他调用!AY151*SUM($U$14:$U$17)</f>
        <v>90.999999999999787</v>
      </c>
      <c r="AD150" s="3">
        <f>其他调用!AZ151*SUM($U$14:$U$17)</f>
        <v>102.99999999999994</v>
      </c>
      <c r="AE150" s="3">
        <f>其他调用!BA151*SUM($U$14:$U$17)</f>
        <v>102.9999999999999</v>
      </c>
      <c r="AF150" s="3">
        <f>SUMPRODUCT(AA$5:AE150,其他调用!$C$6:$G151)</f>
        <v>5375068.3986381125</v>
      </c>
      <c r="AH150" s="3">
        <v>146</v>
      </c>
      <c r="AI150" s="3">
        <f>其他调用!Y150</f>
        <v>15239716.222913742</v>
      </c>
      <c r="AJ150" s="3">
        <f>其他调用!Z150</f>
        <v>17417685.603625774</v>
      </c>
      <c r="AK150" s="3">
        <f>其他调用!AA150</f>
        <v>19857482.010586023</v>
      </c>
      <c r="AL150" s="3">
        <f>其他调用!AB150</f>
        <v>26022195.117845058</v>
      </c>
      <c r="AM150" s="3">
        <f>其他调用!AC150</f>
        <v>48417264</v>
      </c>
      <c r="AN150" s="3">
        <f>SUMPRODUCT(AI$5:AM150,其他调用!$C$6:$G151)</f>
        <v>863551247281.58276</v>
      </c>
      <c r="AP150" s="3">
        <f>其他调用!AN150</f>
        <v>3449526.5675720572</v>
      </c>
      <c r="AQ150" s="3">
        <f>其他调用!AO150</f>
        <v>3852102.3979818821</v>
      </c>
      <c r="AR150" s="3">
        <f>其他调用!AP150</f>
        <v>4565041.2266662717</v>
      </c>
      <c r="AS150" s="3">
        <f>其他调用!AQ150</f>
        <v>6989717.0271369219</v>
      </c>
      <c r="AT150" s="3">
        <f>其他调用!AR150</f>
        <v>14303368.333766699</v>
      </c>
      <c r="AU150" s="3">
        <f>SUMPRODUCT(AP$5:AT150,其他调用!$C$6:$G151)</f>
        <v>145839828282.81628</v>
      </c>
    </row>
    <row r="151" spans="26:47" x14ac:dyDescent="0.15">
      <c r="Z151" s="3">
        <v>147</v>
      </c>
      <c r="AA151" s="3">
        <f>其他调用!AW152*SUM($U$14:$U$17)</f>
        <v>46.000000000000043</v>
      </c>
      <c r="AB151" s="3">
        <f>其他调用!AX152*SUM($U$14:$U$17)</f>
        <v>66.999999999999972</v>
      </c>
      <c r="AC151" s="3">
        <f>其他调用!AY152*SUM($U$14:$U$17)</f>
        <v>91.000000000000057</v>
      </c>
      <c r="AD151" s="3">
        <f>其他调用!AZ152*SUM($U$14:$U$17)</f>
        <v>103.00000000000009</v>
      </c>
      <c r="AE151" s="3">
        <f>其他调用!BA152*SUM($U$14:$U$17)</f>
        <v>102.99999999999993</v>
      </c>
      <c r="AF151" s="3">
        <f>SUMPRODUCT(AA$5:AE151,其他调用!$C$6:$G152)</f>
        <v>5392714.2544447463</v>
      </c>
      <c r="AH151" s="3">
        <v>147</v>
      </c>
      <c r="AI151" s="3">
        <f>其他调用!Y151</f>
        <v>15658904.61901474</v>
      </c>
      <c r="AJ151" s="3">
        <f>其他调用!Z151</f>
        <v>17499938.722409487</v>
      </c>
      <c r="AK151" s="3">
        <f>其他调用!AA151</f>
        <v>20094675.214419603</v>
      </c>
      <c r="AL151" s="3">
        <f>其他调用!AB151</f>
        <v>26022195.117844582</v>
      </c>
      <c r="AM151" s="3">
        <f>其他调用!AC151</f>
        <v>48417264</v>
      </c>
      <c r="AN151" s="3">
        <f>SUMPRODUCT(AI$5:AM151,其他调用!$C$6:$G152)</f>
        <v>868658491534.94373</v>
      </c>
      <c r="AP151" s="3">
        <f>其他调用!AN151</f>
        <v>3525905.2473295331</v>
      </c>
      <c r="AQ151" s="3">
        <f>其他调用!AO151</f>
        <v>3868688.0192095041</v>
      </c>
      <c r="AR151" s="3">
        <f>其他调用!AP151</f>
        <v>4627169.5872114301</v>
      </c>
      <c r="AS151" s="3">
        <f>其他调用!AQ151</f>
        <v>6989717.0271370411</v>
      </c>
      <c r="AT151" s="3">
        <f>其他调用!AR151</f>
        <v>14303368.333766699</v>
      </c>
      <c r="AU151" s="3">
        <f>SUMPRODUCT(AP$5:AT151,其他调用!$C$6:$G152)</f>
        <v>146985133696.60181</v>
      </c>
    </row>
    <row r="152" spans="26:47" x14ac:dyDescent="0.15">
      <c r="Z152" s="3">
        <v>148</v>
      </c>
      <c r="AA152" s="3">
        <f>其他调用!AW153*SUM($U$14:$U$17)</f>
        <v>45.999999999999943</v>
      </c>
      <c r="AB152" s="3">
        <f>其他调用!AX153*SUM($U$14:$U$17)</f>
        <v>67.000000000000028</v>
      </c>
      <c r="AC152" s="3">
        <f>其他调用!AY153*SUM($U$14:$U$17)</f>
        <v>91.000000000000057</v>
      </c>
      <c r="AD152" s="3">
        <f>其他调用!AZ153*SUM($U$14:$U$17)</f>
        <v>102.99999999999983</v>
      </c>
      <c r="AE152" s="3">
        <f>其他调用!BA153*SUM($U$14:$U$17)</f>
        <v>103.00000000000014</v>
      </c>
      <c r="AF152" s="3">
        <f>SUMPRODUCT(AA$5:AE152,其他调用!$C$6:$G153)</f>
        <v>5410263.1549996948</v>
      </c>
      <c r="AH152" s="3">
        <v>148</v>
      </c>
      <c r="AI152" s="3">
        <f>其他调用!Y152</f>
        <v>15673384.56183219</v>
      </c>
      <c r="AJ152" s="3">
        <f>其他调用!Z152</f>
        <v>17499938.722409487</v>
      </c>
      <c r="AK152" s="3">
        <f>其他调用!AA152</f>
        <v>20364105.906038284</v>
      </c>
      <c r="AL152" s="3">
        <f>其他调用!AB152</f>
        <v>26022195.117844582</v>
      </c>
      <c r="AM152" s="3">
        <f>其他调用!AC152</f>
        <v>49289069.60492897</v>
      </c>
      <c r="AN152" s="3">
        <f>SUMPRODUCT(AI$5:AM152,其他调用!$C$6:$G153)</f>
        <v>873743429371.77759</v>
      </c>
      <c r="AP152" s="3">
        <f>其他调用!AN152</f>
        <v>3528543.5811328292</v>
      </c>
      <c r="AQ152" s="3">
        <f>其他调用!AO152</f>
        <v>3868688.0192095637</v>
      </c>
      <c r="AR152" s="3">
        <f>其他调用!AP152</f>
        <v>4697741.9597765207</v>
      </c>
      <c r="AS152" s="3">
        <f>其他调用!AQ152</f>
        <v>6989717.0271370411</v>
      </c>
      <c r="AT152" s="3">
        <f>其他调用!AR152</f>
        <v>14570109.379409313</v>
      </c>
      <c r="AU152" s="3">
        <f>SUMPRODUCT(AP$5:AT152,其他调用!$C$6:$G153)</f>
        <v>148125509717.60812</v>
      </c>
    </row>
    <row r="153" spans="26:47" x14ac:dyDescent="0.15">
      <c r="Z153" s="3">
        <v>149</v>
      </c>
      <c r="AA153" s="3">
        <f>其他调用!AW154*SUM($U$14:$U$17)</f>
        <v>46.000000000000036</v>
      </c>
      <c r="AB153" s="3">
        <f>其他调用!AX154*SUM($U$14:$U$17)</f>
        <v>66.999999999999929</v>
      </c>
      <c r="AC153" s="3">
        <f>其他调用!AY154*SUM($U$14:$U$17)</f>
        <v>91.000000000000057</v>
      </c>
      <c r="AD153" s="3">
        <f>其他调用!AZ154*SUM($U$14:$U$17)</f>
        <v>103.00000000000014</v>
      </c>
      <c r="AE153" s="3">
        <f>其他调用!BA154*SUM($U$14:$U$17)</f>
        <v>102.99999999999994</v>
      </c>
      <c r="AF153" s="3">
        <f>SUMPRODUCT(AA$5:AE153,其他调用!$C$6:$G154)</f>
        <v>5427715.1003029589</v>
      </c>
      <c r="AH153" s="3">
        <v>149</v>
      </c>
      <c r="AI153" s="3">
        <f>其他调用!Y153</f>
        <v>15673384.56183219</v>
      </c>
      <c r="AJ153" s="3">
        <f>其他调用!Z153</f>
        <v>17499938.722409725</v>
      </c>
      <c r="AK153" s="3">
        <f>其他调用!AA153</f>
        <v>20364105.906038284</v>
      </c>
      <c r="AL153" s="3">
        <f>其他调用!AB153</f>
        <v>26022195.117845058</v>
      </c>
      <c r="AM153" s="3">
        <f>其他调用!AC153</f>
        <v>56486808</v>
      </c>
      <c r="AN153" s="3">
        <f>SUMPRODUCT(AI$5:AM153,其他调用!$C$6:$G154)</f>
        <v>878804564633.1239</v>
      </c>
      <c r="AP153" s="3">
        <f>其他调用!AN153</f>
        <v>3528543.5811327696</v>
      </c>
      <c r="AQ153" s="3">
        <f>其他调用!AO153</f>
        <v>3868688.0192095041</v>
      </c>
      <c r="AR153" s="3">
        <f>其他调用!AP153</f>
        <v>4697741.9597765207</v>
      </c>
      <c r="AS153" s="3">
        <f>其他调用!AQ153</f>
        <v>6989717.0271369219</v>
      </c>
      <c r="AT153" s="3">
        <f>其他调用!AR153</f>
        <v>16772357.512372494</v>
      </c>
      <c r="AU153" s="3">
        <f>SUMPRODUCT(AP$5:AT153,其他调用!$C$6:$G154)</f>
        <v>149260898210.85583</v>
      </c>
    </row>
    <row r="154" spans="26:47" x14ac:dyDescent="0.15">
      <c r="Z154" s="3">
        <v>150</v>
      </c>
      <c r="AA154" s="3">
        <f>其他调用!AW155*SUM($U$14:$U$17)</f>
        <v>45.999999999999979</v>
      </c>
      <c r="AB154" s="3">
        <f>其他调用!AX155*SUM($U$14:$U$17)</f>
        <v>67.000000000000028</v>
      </c>
      <c r="AC154" s="3">
        <f>其他调用!AY155*SUM($U$14:$U$17)</f>
        <v>91</v>
      </c>
      <c r="AD154" s="3">
        <f>其他调用!AZ155*SUM($U$14:$U$17)</f>
        <v>102.99999999999999</v>
      </c>
      <c r="AE154" s="3">
        <f>其他调用!BA155*SUM($U$14:$U$17)</f>
        <v>103.00000000000004</v>
      </c>
      <c r="AF154" s="3">
        <f>SUMPRODUCT(AA$5:AE154,其他调用!$C$6:$G155)</f>
        <v>5445065.2425919538</v>
      </c>
      <c r="AH154" s="3">
        <v>150</v>
      </c>
      <c r="AI154" s="3">
        <f>其他调用!Y154</f>
        <v>15673384.56183219</v>
      </c>
      <c r="AJ154" s="3">
        <f>其他调用!Z154</f>
        <v>17499938.722409487</v>
      </c>
      <c r="AK154" s="3">
        <f>其他调用!AA154</f>
        <v>20364105.906038284</v>
      </c>
      <c r="AL154" s="3">
        <f>其他调用!AB154</f>
        <v>26022195.117844582</v>
      </c>
      <c r="AM154" s="3">
        <f>其他调用!AC154</f>
        <v>56486808</v>
      </c>
      <c r="AN154" s="3">
        <f>SUMPRODUCT(AI$5:AM154,其他调用!$C$6:$G155)</f>
        <v>883836176605.4458</v>
      </c>
      <c r="AP154" s="3">
        <f>其他调用!AN154</f>
        <v>3528543.5811328292</v>
      </c>
      <c r="AQ154" s="3">
        <f>其他调用!AO154</f>
        <v>3868688.0192095041</v>
      </c>
      <c r="AR154" s="3">
        <f>其他调用!AP154</f>
        <v>4697741.9597764611</v>
      </c>
      <c r="AS154" s="3">
        <f>其他调用!AQ154</f>
        <v>6989717.0271370411</v>
      </c>
      <c r="AT154" s="3">
        <f>其他调用!AR154</f>
        <v>16772357.512372732</v>
      </c>
      <c r="AU154" s="3">
        <f>SUMPRODUCT(AP$5:AT154,其他调用!$C$6:$G155)</f>
        <v>150389663604.5596</v>
      </c>
    </row>
    <row r="155" spans="26:47" x14ac:dyDescent="0.15">
      <c r="Z155" s="3">
        <v>151</v>
      </c>
      <c r="AA155" s="3">
        <f>其他调用!AW156*SUM($U$14:$U$17)</f>
        <v>45.999999999999986</v>
      </c>
      <c r="AB155" s="3">
        <f>其他调用!AX156*SUM($U$14:$U$17)</f>
        <v>67.000000000000014</v>
      </c>
      <c r="AC155" s="3">
        <f>其他调用!AY156*SUM($U$14:$U$17)</f>
        <v>90.999999999999815</v>
      </c>
      <c r="AD155" s="3">
        <f>其他调用!AZ156*SUM($U$14:$U$17)</f>
        <v>102.99999999999997</v>
      </c>
      <c r="AE155" s="3">
        <f>其他调用!BA156*SUM($U$14:$U$17)</f>
        <v>103.00000000000003</v>
      </c>
      <c r="AF155" s="3">
        <f>SUMPRODUCT(AA$5:AE155,其他调用!$C$6:$G156)</f>
        <v>5462313.5818666806</v>
      </c>
      <c r="AH155" s="3">
        <v>151</v>
      </c>
      <c r="AI155" s="3">
        <f>其他调用!Y155</f>
        <v>15673384.56183219</v>
      </c>
      <c r="AJ155" s="3">
        <f>其他调用!Z155</f>
        <v>17499938.722409487</v>
      </c>
      <c r="AK155" s="3">
        <f>其他调用!AA155</f>
        <v>20364105.906038284</v>
      </c>
      <c r="AL155" s="3">
        <f>其他调用!AB155</f>
        <v>26142679.687408924</v>
      </c>
      <c r="AM155" s="3">
        <f>其他调用!AC155</f>
        <v>56486808</v>
      </c>
      <c r="AN155" s="3">
        <f>SUMPRODUCT(AI$5:AM155,其他调用!$C$6:$G156)</f>
        <v>888838510637.51318</v>
      </c>
      <c r="AP155" s="3">
        <f>其他调用!AN155</f>
        <v>3528543.5811328292</v>
      </c>
      <c r="AQ155" s="3">
        <f>其他调用!AO155</f>
        <v>3868688.0192095041</v>
      </c>
      <c r="AR155" s="3">
        <f>其他调用!AP155</f>
        <v>4697741.9597765207</v>
      </c>
      <c r="AS155" s="3">
        <f>其他调用!AQ155</f>
        <v>7040395.6570258141</v>
      </c>
      <c r="AT155" s="3">
        <f>其他调用!AR155</f>
        <v>16772357.512372494</v>
      </c>
      <c r="AU155" s="3">
        <f>SUMPRODUCT(AP$5:AT155,其他调用!$C$6:$G156)</f>
        <v>151511909098.15451</v>
      </c>
    </row>
    <row r="156" spans="26:47" x14ac:dyDescent="0.15">
      <c r="Z156" s="3">
        <v>152</v>
      </c>
      <c r="AA156" s="3">
        <f>其他调用!AW157*SUM($U$14:$U$17)</f>
        <v>46.000000000000021</v>
      </c>
      <c r="AB156" s="3">
        <f>其他调用!AX157*SUM($U$14:$U$17)</f>
        <v>66.999999999999972</v>
      </c>
      <c r="AC156" s="3">
        <f>其他调用!AY157*SUM($U$14:$U$17)</f>
        <v>91.000000000000014</v>
      </c>
      <c r="AD156" s="3">
        <f>其他调用!AZ157*SUM($U$14:$U$17)</f>
        <v>103.00000000000006</v>
      </c>
      <c r="AE156" s="3">
        <f>其他调用!BA157*SUM($U$14:$U$17)</f>
        <v>103.00000000000001</v>
      </c>
      <c r="AF156" s="3">
        <f>SUMPRODUCT(AA$5:AE156,其他调用!$C$6:$G157)</f>
        <v>5479460.1181271374</v>
      </c>
      <c r="AH156" s="3">
        <v>152</v>
      </c>
      <c r="AI156" s="3">
        <f>其他调用!Y156</f>
        <v>15673384.56183219</v>
      </c>
      <c r="AJ156" s="3">
        <f>其他调用!Z156</f>
        <v>17499938.722409487</v>
      </c>
      <c r="AK156" s="3">
        <f>其他调用!AA156</f>
        <v>20364105.906038761</v>
      </c>
      <c r="AL156" s="3">
        <f>其他调用!AB156</f>
        <v>26663631.441866875</v>
      </c>
      <c r="AM156" s="3">
        <f>其他调用!AC156</f>
        <v>56486808</v>
      </c>
      <c r="AN156" s="3">
        <f>SUMPRODUCT(AI$5:AM156,其他调用!$C$6:$G157)</f>
        <v>893812374511.35583</v>
      </c>
      <c r="AP156" s="3">
        <f>其他调用!AN156</f>
        <v>3528543.5811327696</v>
      </c>
      <c r="AQ156" s="3">
        <f>其他调用!AO156</f>
        <v>3868688.0192095041</v>
      </c>
      <c r="AR156" s="3">
        <f>其他调用!AP156</f>
        <v>4697741.9597764611</v>
      </c>
      <c r="AS156" s="3">
        <f>其他调用!AQ156</f>
        <v>7259520.1577789783</v>
      </c>
      <c r="AT156" s="3">
        <f>其他调用!AR156</f>
        <v>16772357.512372494</v>
      </c>
      <c r="AU156" s="3">
        <f>SUMPRODUCT(AP$5:AT156,其他调用!$C$6:$G157)</f>
        <v>152627974463.66824</v>
      </c>
    </row>
    <row r="157" spans="26:47" x14ac:dyDescent="0.15">
      <c r="Z157" s="3">
        <v>153</v>
      </c>
      <c r="AA157" s="3">
        <f>其他调用!AW158*SUM($U$14:$U$17)</f>
        <v>46.000000000000007</v>
      </c>
      <c r="AB157" s="3">
        <f>其他调用!AX158*SUM($U$14:$U$17)</f>
        <v>67.000000000000014</v>
      </c>
      <c r="AC157" s="3">
        <f>其他调用!AY158*SUM($U$14:$U$17)</f>
        <v>90.999999999999986</v>
      </c>
      <c r="AD157" s="3">
        <f>其他调用!AZ158*SUM($U$14:$U$17)</f>
        <v>102.99999999999999</v>
      </c>
      <c r="AE157" s="3">
        <f>其他调用!BA158*SUM($U$14:$U$17)</f>
        <v>102.99999999999999</v>
      </c>
      <c r="AF157" s="3">
        <f>SUMPRODUCT(AA$5:AE157,其他调用!$C$6:$G158)</f>
        <v>5496504.8513733232</v>
      </c>
      <c r="AH157" s="3">
        <v>153</v>
      </c>
      <c r="AI157" s="3">
        <f>其他调用!Y157</f>
        <v>15673384.56183219</v>
      </c>
      <c r="AJ157" s="3">
        <f>其他调用!Z157</f>
        <v>17499938.722409725</v>
      </c>
      <c r="AK157" s="3">
        <f>其他调用!AA157</f>
        <v>20364105.906038284</v>
      </c>
      <c r="AL157" s="3">
        <f>其他调用!AB157</f>
        <v>26663631.441867352</v>
      </c>
      <c r="AM157" s="3">
        <f>其他调用!AC157</f>
        <v>56486808</v>
      </c>
      <c r="AN157" s="3">
        <f>SUMPRODUCT(AI$5:AM157,其他调用!$C$6:$G158)</f>
        <v>898756707386.79578</v>
      </c>
      <c r="AP157" s="3">
        <f>其他调用!AN157</f>
        <v>3528543.5811328292</v>
      </c>
      <c r="AQ157" s="3">
        <f>其他调用!AO157</f>
        <v>3868688.0192095637</v>
      </c>
      <c r="AR157" s="3">
        <f>其他调用!AP157</f>
        <v>4697741.9597765207</v>
      </c>
      <c r="AS157" s="3">
        <f>其他调用!AQ157</f>
        <v>7259520.1577789783</v>
      </c>
      <c r="AT157" s="3">
        <f>其他调用!AR157</f>
        <v>16772357.512372732</v>
      </c>
      <c r="AU157" s="3">
        <f>SUMPRODUCT(AP$5:AT157,其他调用!$C$6:$G158)</f>
        <v>153737413486.89313</v>
      </c>
    </row>
    <row r="158" spans="26:47" x14ac:dyDescent="0.15">
      <c r="Z158" s="3">
        <v>154</v>
      </c>
      <c r="AA158" s="3">
        <f>其他调用!AW159*SUM($U$14:$U$17)</f>
        <v>45.999999999999957</v>
      </c>
      <c r="AB158" s="3">
        <f>其他调用!AX159*SUM($U$14:$U$17)</f>
        <v>67.000000000000028</v>
      </c>
      <c r="AC158" s="3">
        <f>其他调用!AY159*SUM($U$14:$U$17)</f>
        <v>91.000000000000043</v>
      </c>
      <c r="AD158" s="3">
        <f>其他调用!AZ159*SUM($U$14:$U$17)</f>
        <v>103</v>
      </c>
      <c r="AE158" s="3">
        <f>其他调用!BA159*SUM($U$14:$U$17)</f>
        <v>103</v>
      </c>
      <c r="AF158" s="3">
        <f>SUMPRODUCT(AA$5:AE158,其他调用!$C$6:$G159)</f>
        <v>5513447.7816052418</v>
      </c>
      <c r="AH158" s="3">
        <v>154</v>
      </c>
      <c r="AI158" s="3">
        <f>其他调用!Y158</f>
        <v>15673384.56183219</v>
      </c>
      <c r="AJ158" s="3">
        <f>其他调用!Z158</f>
        <v>17499938.722409487</v>
      </c>
      <c r="AK158" s="3">
        <f>其他调用!AA158</f>
        <v>20364105.906038284</v>
      </c>
      <c r="AL158" s="3">
        <f>其他调用!AB158</f>
        <v>26663631.441867352</v>
      </c>
      <c r="AM158" s="3">
        <f>其他调用!AC158</f>
        <v>56486808</v>
      </c>
      <c r="AN158" s="3">
        <f>SUMPRODUCT(AI$5:AM158,其他调用!$C$6:$G159)</f>
        <v>903671509263.83289</v>
      </c>
      <c r="AP158" s="3">
        <f>其他调用!AN158</f>
        <v>3528543.5811328292</v>
      </c>
      <c r="AQ158" s="3">
        <f>其他调用!AO158</f>
        <v>3868688.0192095041</v>
      </c>
      <c r="AR158" s="3">
        <f>其他调用!AP158</f>
        <v>4697741.9597765207</v>
      </c>
      <c r="AS158" s="3">
        <f>其他调用!AQ158</f>
        <v>7259520.1577790976</v>
      </c>
      <c r="AT158" s="3">
        <f>其他调用!AR158</f>
        <v>16772357.512372494</v>
      </c>
      <c r="AU158" s="3">
        <f>SUMPRODUCT(AP$5:AT158,其他调用!$C$6:$G159)</f>
        <v>154840226167.82913</v>
      </c>
    </row>
    <row r="159" spans="26:47" x14ac:dyDescent="0.15">
      <c r="Z159" s="3">
        <v>155</v>
      </c>
      <c r="AA159" s="3">
        <f>其他调用!AW160*SUM($U$14:$U$17)</f>
        <v>46.000000000000107</v>
      </c>
      <c r="AB159" s="3">
        <f>其他调用!AX160*SUM($U$14:$U$17)</f>
        <v>66.999999999999986</v>
      </c>
      <c r="AC159" s="3">
        <f>其他调用!AY160*SUM($U$14:$U$17)</f>
        <v>90.999999999999986</v>
      </c>
      <c r="AD159" s="3">
        <f>其他调用!AZ160*SUM($U$14:$U$17)</f>
        <v>102.99999999999999</v>
      </c>
      <c r="AE159" s="3">
        <f>其他调用!BA160*SUM($U$14:$U$17)</f>
        <v>102.99999999999997</v>
      </c>
      <c r="AF159" s="3">
        <f>SUMPRODUCT(AA$5:AE159,其他调用!$C$6:$G160)</f>
        <v>5530288.9088228904</v>
      </c>
      <c r="AH159" s="3">
        <v>155</v>
      </c>
      <c r="AI159" s="3">
        <f>其他调用!Y159</f>
        <v>15673384.56183219</v>
      </c>
      <c r="AJ159" s="3">
        <f>其他调用!Z159</f>
        <v>17499938.722409487</v>
      </c>
      <c r="AK159" s="3">
        <f>其他调用!AA159</f>
        <v>20364105.906038284</v>
      </c>
      <c r="AL159" s="3">
        <f>其他调用!AB159</f>
        <v>26663631.441867352</v>
      </c>
      <c r="AM159" s="3">
        <f>其他调用!AC159</f>
        <v>56486808</v>
      </c>
      <c r="AN159" s="3">
        <f>SUMPRODUCT(AI$5:AM159,其他调用!$C$6:$G160)</f>
        <v>908556780142.46729</v>
      </c>
      <c r="AP159" s="3">
        <f>其他调用!AN159</f>
        <v>3528543.5811327696</v>
      </c>
      <c r="AQ159" s="3">
        <f>其他调用!AO159</f>
        <v>3868688.0192095041</v>
      </c>
      <c r="AR159" s="3">
        <f>其他调用!AP159</f>
        <v>4697741.9597764611</v>
      </c>
      <c r="AS159" s="3">
        <f>其他调用!AQ159</f>
        <v>7259520.1577789783</v>
      </c>
      <c r="AT159" s="3">
        <f>其他调用!AR159</f>
        <v>16772357.512372494</v>
      </c>
      <c r="AU159" s="3">
        <f>SUMPRODUCT(AP$5:AT159,其他调用!$C$6:$G160)</f>
        <v>155936412506.47626</v>
      </c>
    </row>
    <row r="160" spans="26:47" x14ac:dyDescent="0.15">
      <c r="Z160" s="3">
        <v>156</v>
      </c>
      <c r="AA160" s="3">
        <f>其他调用!AW161*SUM($U$14:$U$17)</f>
        <v>45.999999999999972</v>
      </c>
      <c r="AB160" s="3">
        <f>其他调用!AX161*SUM($U$14:$U$17)</f>
        <v>66.999999999999986</v>
      </c>
      <c r="AC160" s="3">
        <f>其他调用!AY161*SUM($U$14:$U$17)</f>
        <v>91.000000000000057</v>
      </c>
      <c r="AD160" s="3">
        <f>其他调用!AZ161*SUM($U$14:$U$17)</f>
        <v>102.99999999999999</v>
      </c>
      <c r="AE160" s="3">
        <f>其他调用!BA161*SUM($U$14:$U$17)</f>
        <v>103.00000000000007</v>
      </c>
      <c r="AF160" s="3">
        <f>SUMPRODUCT(AA$5:AE160,其他调用!$C$6:$G161)</f>
        <v>5547028.2330262717</v>
      </c>
      <c r="AH160" s="3">
        <v>156</v>
      </c>
      <c r="AI160" s="3">
        <f>其他调用!Y160</f>
        <v>15673384.56183219</v>
      </c>
      <c r="AJ160" s="3">
        <f>其他调用!Z160</f>
        <v>17622352.904357433</v>
      </c>
      <c r="AK160" s="3">
        <f>其他调用!AA160</f>
        <v>20364105.906038284</v>
      </c>
      <c r="AL160" s="3">
        <f>其他调用!AB160</f>
        <v>26663631.441867352</v>
      </c>
      <c r="AM160" s="3">
        <f>其他调用!AC160</f>
        <v>56486808</v>
      </c>
      <c r="AN160" s="3">
        <f>SUMPRODUCT(AI$5:AM160,其他调用!$C$6:$G161)</f>
        <v>913429178307.48413</v>
      </c>
      <c r="AP160" s="3">
        <f>其他调用!AN160</f>
        <v>3528543.5811328292</v>
      </c>
      <c r="AQ160" s="3">
        <f>其他调用!AO160</f>
        <v>3894581.3549268842</v>
      </c>
      <c r="AR160" s="3">
        <f>其他调用!AP160</f>
        <v>4697741.9597765207</v>
      </c>
      <c r="AS160" s="3">
        <f>其他调用!AQ160</f>
        <v>7259520.1577789783</v>
      </c>
      <c r="AT160" s="3">
        <f>其他调用!AR160</f>
        <v>16772357.512372732</v>
      </c>
      <c r="AU160" s="3">
        <f>SUMPRODUCT(AP$5:AT160,其他调用!$C$6:$G161)</f>
        <v>157029496102.41714</v>
      </c>
    </row>
    <row r="161" spans="26:47" x14ac:dyDescent="0.15">
      <c r="Z161" s="3">
        <v>157</v>
      </c>
      <c r="AA161" s="3">
        <f>其他调用!AW162*SUM($U$14:$U$17)</f>
        <v>45.999999999999908</v>
      </c>
      <c r="AB161" s="3">
        <f>其他调用!AX162*SUM($U$14:$U$17)</f>
        <v>66.999999999999972</v>
      </c>
      <c r="AC161" s="3">
        <f>其他调用!AY162*SUM($U$14:$U$17)</f>
        <v>90.999999999999986</v>
      </c>
      <c r="AD161" s="3">
        <f>其他调用!AZ162*SUM($U$14:$U$17)</f>
        <v>103.00000000000003</v>
      </c>
      <c r="AE161" s="3">
        <f>其他调用!BA162*SUM($U$14:$U$17)</f>
        <v>102.99999999999994</v>
      </c>
      <c r="AF161" s="3">
        <f>SUMPRODUCT(AA$5:AE161,其他调用!$C$6:$G162)</f>
        <v>5563665.754215382</v>
      </c>
      <c r="AH161" s="3">
        <v>157</v>
      </c>
      <c r="AI161" s="3">
        <f>其他调用!Y161</f>
        <v>15856754.216626883</v>
      </c>
      <c r="AJ161" s="3">
        <f>其他调用!Z161</f>
        <v>17995000.521348715</v>
      </c>
      <c r="AK161" s="3">
        <f>其他调用!AA161</f>
        <v>20364105.906038284</v>
      </c>
      <c r="AL161" s="3">
        <f>其他调用!AB161</f>
        <v>26663631.441867352</v>
      </c>
      <c r="AM161" s="3">
        <f>其他调用!AC161</f>
        <v>56486808</v>
      </c>
      <c r="AN161" s="3">
        <f>SUMPRODUCT(AI$5:AM161,其他调用!$C$6:$G162)</f>
        <v>918347499490.01355</v>
      </c>
      <c r="AP161" s="3">
        <f>其他调用!AN161</f>
        <v>3561961.0474623442</v>
      </c>
      <c r="AQ161" s="3">
        <f>其他调用!AO161</f>
        <v>3973404.6554422975</v>
      </c>
      <c r="AR161" s="3">
        <f>其他调用!AP161</f>
        <v>4697741.9597764611</v>
      </c>
      <c r="AS161" s="3">
        <f>其他调用!AQ161</f>
        <v>7259520.1577790976</v>
      </c>
      <c r="AT161" s="3">
        <f>其他调用!AR161</f>
        <v>16772357.512372494</v>
      </c>
      <c r="AU161" s="3">
        <f>SUMPRODUCT(AP$5:AT161,其他调用!$C$6:$G162)</f>
        <v>158131177042.61218</v>
      </c>
    </row>
    <row r="162" spans="26:47" x14ac:dyDescent="0.15">
      <c r="Z162" s="3">
        <v>158</v>
      </c>
      <c r="AA162" s="3">
        <f>其他调用!AW163*SUM($U$14:$U$17)</f>
        <v>46.000000000000064</v>
      </c>
      <c r="AB162" s="3">
        <f>其他调用!AX163*SUM($U$14:$U$17)</f>
        <v>67.000000000000014</v>
      </c>
      <c r="AC162" s="3">
        <f>其他调用!AY163*SUM($U$14:$U$17)</f>
        <v>90.999999999999901</v>
      </c>
      <c r="AD162" s="3">
        <f>其他调用!AZ163*SUM($U$14:$U$17)</f>
        <v>103.0000000000001</v>
      </c>
      <c r="AE162" s="3">
        <f>其他调用!BA163*SUM($U$14:$U$17)</f>
        <v>103.0000000000001</v>
      </c>
      <c r="AF162" s="3">
        <f>SUMPRODUCT(AA$5:AE162,其他调用!$C$6:$G163)</f>
        <v>5580201.4723902242</v>
      </c>
      <c r="AH162" s="3">
        <v>158</v>
      </c>
      <c r="AI162" s="3">
        <f>其他调用!Y162</f>
        <v>16116825.825303793</v>
      </c>
      <c r="AJ162" s="3">
        <f>其他调用!Z162</f>
        <v>17995000.521348953</v>
      </c>
      <c r="AK162" s="3">
        <f>其他调用!AA162</f>
        <v>20759308.420338631</v>
      </c>
      <c r="AL162" s="3">
        <f>其他调用!AB162</f>
        <v>26663631.441867352</v>
      </c>
      <c r="AM162" s="3">
        <f>其他调用!AC162</f>
        <v>59348589.00098896</v>
      </c>
      <c r="AN162" s="3">
        <f>SUMPRODUCT(AI$5:AM162,其他调用!$C$6:$G163)</f>
        <v>923277135699.12036</v>
      </c>
      <c r="AP162" s="3">
        <f>其他调用!AN162</f>
        <v>3609356.7533436418</v>
      </c>
      <c r="AQ162" s="3">
        <f>其他调用!AO162</f>
        <v>3973404.6554423571</v>
      </c>
      <c r="AR162" s="3">
        <f>其他调用!AP162</f>
        <v>4806530.930704236</v>
      </c>
      <c r="AS162" s="3">
        <f>其他调用!AQ162</f>
        <v>7259520.1577789783</v>
      </c>
      <c r="AT162" s="3">
        <f>其他调用!AR162</f>
        <v>17658971.897584915</v>
      </c>
      <c r="AU162" s="3">
        <f>SUMPRODUCT(AP$5:AT162,其他调用!$C$6:$G163)</f>
        <v>159234273135.22821</v>
      </c>
    </row>
    <row r="163" spans="26:47" x14ac:dyDescent="0.15">
      <c r="Z163" s="3">
        <v>159</v>
      </c>
      <c r="AA163" s="3">
        <f>其他调用!AW164*SUM($U$14:$U$17)</f>
        <v>46.000000000000007</v>
      </c>
      <c r="AB163" s="3">
        <f>其他调用!AX164*SUM($U$14:$U$17)</f>
        <v>67.000000000000043</v>
      </c>
      <c r="AC163" s="3">
        <f>其他调用!AY164*SUM($U$14:$U$17)</f>
        <v>91.000000000000028</v>
      </c>
      <c r="AD163" s="3">
        <f>其他调用!AZ164*SUM($U$14:$U$17)</f>
        <v>102.99999999999991</v>
      </c>
      <c r="AE163" s="3">
        <f>其他调用!BA164*SUM($U$14:$U$17)</f>
        <v>102.99999999999991</v>
      </c>
      <c r="AF163" s="3">
        <f>SUMPRODUCT(AA$5:AE163,其他调用!$C$6:$G164)</f>
        <v>5596635.3875507973</v>
      </c>
      <c r="AH163" s="3">
        <v>159</v>
      </c>
      <c r="AI163" s="3">
        <f>其他调用!Y163</f>
        <v>16116825.825303793</v>
      </c>
      <c r="AJ163" s="3">
        <f>其他调用!Z163</f>
        <v>17995000.521348715</v>
      </c>
      <c r="AK163" s="3">
        <f>其他调用!AA163</f>
        <v>20879263.45079565</v>
      </c>
      <c r="AL163" s="3">
        <f>其他调用!AB163</f>
        <v>26663631.441866875</v>
      </c>
      <c r="AM163" s="3">
        <f>其他调用!AC163</f>
        <v>64556352</v>
      </c>
      <c r="AN163" s="3">
        <f>SUMPRODUCT(AI$5:AM163,其他调用!$C$6:$G164)</f>
        <v>928180654091.71899</v>
      </c>
      <c r="AP163" s="3">
        <f>其他调用!AN163</f>
        <v>3609356.7533436418</v>
      </c>
      <c r="AQ163" s="3">
        <f>其他调用!AO163</f>
        <v>3973404.6554422975</v>
      </c>
      <c r="AR163" s="3">
        <f>其他调用!AP163</f>
        <v>4839551.4299388528</v>
      </c>
      <c r="AS163" s="3">
        <f>其他调用!AQ163</f>
        <v>7259520.1577789783</v>
      </c>
      <c r="AT163" s="3">
        <f>其他调用!AR163</f>
        <v>19272399.895081282</v>
      </c>
      <c r="AU163" s="3">
        <f>SUMPRODUCT(AP$5:AT163,其他调用!$C$6:$G164)</f>
        <v>160331843822.90121</v>
      </c>
    </row>
    <row r="164" spans="26:47" x14ac:dyDescent="0.15">
      <c r="Z164" s="3">
        <v>160</v>
      </c>
      <c r="AA164" s="3">
        <f>其他调用!AW165*SUM($U$14:$U$17)</f>
        <v>45.999999999999979</v>
      </c>
      <c r="AB164" s="3">
        <f>其他调用!AX165*SUM($U$14:$U$17)</f>
        <v>67</v>
      </c>
      <c r="AC164" s="3">
        <f>其他调用!AY165*SUM($U$14:$U$17)</f>
        <v>91.000000000000043</v>
      </c>
      <c r="AD164" s="3">
        <f>其他调用!AZ165*SUM($U$14:$U$17)</f>
        <v>103.00000000000007</v>
      </c>
      <c r="AE164" s="3">
        <f>其他调用!BA165*SUM($U$14:$U$17)</f>
        <v>103.00000000000007</v>
      </c>
      <c r="AF164" s="3">
        <f>SUMPRODUCT(AA$5:AE164,其他调用!$C$6:$G165)</f>
        <v>5612967.4996971022</v>
      </c>
      <c r="AH164" s="3">
        <v>160</v>
      </c>
      <c r="AI164" s="3">
        <f>其他调用!Y164</f>
        <v>16116825.825303793</v>
      </c>
      <c r="AJ164" s="3">
        <f>其他调用!Z164</f>
        <v>17995000.521348953</v>
      </c>
      <c r="AK164" s="3">
        <f>其他调用!AA164</f>
        <v>20879263.450795174</v>
      </c>
      <c r="AL164" s="3">
        <f>其他调用!AB164</f>
        <v>26663631.441867352</v>
      </c>
      <c r="AM164" s="3">
        <f>其他调用!AC164</f>
        <v>64556352</v>
      </c>
      <c r="AN164" s="3">
        <f>SUMPRODUCT(AI$5:AM164,其他调用!$C$6:$G165)</f>
        <v>933053796706.66443</v>
      </c>
      <c r="AP164" s="3">
        <f>其他调用!AN164</f>
        <v>3609356.7533436418</v>
      </c>
      <c r="AQ164" s="3">
        <f>其他调用!AO164</f>
        <v>3973404.6554423571</v>
      </c>
      <c r="AR164" s="3">
        <f>其他调用!AP164</f>
        <v>4839551.4299389124</v>
      </c>
      <c r="AS164" s="3">
        <f>其他调用!AQ164</f>
        <v>7259520.1577790976</v>
      </c>
      <c r="AT164" s="3">
        <f>其他调用!AR164</f>
        <v>19272399.895081282</v>
      </c>
      <c r="AU164" s="3">
        <f>SUMPRODUCT(AP$5:AT164,其他调用!$C$6:$G165)</f>
        <v>161422615400.11963</v>
      </c>
    </row>
    <row r="165" spans="26:47" x14ac:dyDescent="0.15">
      <c r="Z165" s="3">
        <v>161</v>
      </c>
      <c r="AA165" s="3">
        <f>其他调用!AW166*SUM($U$14:$U$17)</f>
        <v>0</v>
      </c>
      <c r="AB165" s="3">
        <f>其他调用!AX166*SUM($U$14:$U$17)</f>
        <v>0</v>
      </c>
      <c r="AC165" s="3">
        <f>其他调用!AY166*SUM($U$14:$U$17)</f>
        <v>0</v>
      </c>
      <c r="AD165" s="3">
        <f>其他调用!AZ166*SUM($U$14:$U$17)</f>
        <v>0</v>
      </c>
      <c r="AE165" s="3">
        <f>其他调用!BA166*SUM($U$14:$U$17)</f>
        <v>0</v>
      </c>
      <c r="AF165" s="3">
        <f>SUMPRODUCT(AA$5:AE165,其他调用!$C$6:$G166)</f>
        <v>5612967.4996971022</v>
      </c>
      <c r="AH165" s="3">
        <v>161</v>
      </c>
      <c r="AI165" s="3">
        <f>其他调用!Y165</f>
        <v>16116825.825303793</v>
      </c>
      <c r="AJ165" s="3">
        <f>其他调用!Z165</f>
        <v>17995000.521348715</v>
      </c>
      <c r="AK165" s="3">
        <f>其他调用!AA165</f>
        <v>20879263.45079565</v>
      </c>
      <c r="AL165" s="3">
        <f>其他调用!AB165</f>
        <v>26663631.441867352</v>
      </c>
      <c r="AM165" s="3">
        <f>其他调用!AC165</f>
        <v>64556351.999999046</v>
      </c>
      <c r="AN165" s="3">
        <f>SUMPRODUCT(AI$5:AM165,其他调用!$C$6:$G166)</f>
        <v>937896563543.95654</v>
      </c>
      <c r="AP165" s="3">
        <f>其他调用!AN165</f>
        <v>3609356.7533436418</v>
      </c>
      <c r="AQ165" s="3">
        <f>其他调用!AO165</f>
        <v>3973404.6554422975</v>
      </c>
      <c r="AR165" s="3">
        <f>其他调用!AP165</f>
        <v>4839551.4299388528</v>
      </c>
      <c r="AS165" s="3">
        <f>其他调用!AQ165</f>
        <v>7259520.1577789783</v>
      </c>
      <c r="AT165" s="3">
        <f>其他调用!AR165</f>
        <v>19272399.89508152</v>
      </c>
      <c r="AU165" s="3">
        <f>SUMPRODUCT(AP$5:AT165,其他调用!$C$6:$G166)</f>
        <v>162506587866.88342</v>
      </c>
    </row>
    <row r="166" spans="26:47" x14ac:dyDescent="0.15">
      <c r="Z166" s="3">
        <v>162</v>
      </c>
      <c r="AA166" s="3">
        <f>其他调用!AW167*SUM($U$14:$U$17)</f>
        <v>0</v>
      </c>
      <c r="AB166" s="3">
        <f>其他调用!AX167*SUM($U$14:$U$17)</f>
        <v>0</v>
      </c>
      <c r="AC166" s="3">
        <f>其他调用!AY167*SUM($U$14:$U$17)</f>
        <v>0</v>
      </c>
      <c r="AD166" s="3">
        <f>其他调用!AZ167*SUM($U$14:$U$17)</f>
        <v>0</v>
      </c>
      <c r="AE166" s="3">
        <f>其他调用!BA167*SUM($U$14:$U$17)</f>
        <v>0</v>
      </c>
      <c r="AF166" s="3">
        <f>SUMPRODUCT(AA$5:AE166,其他调用!$C$6:$G167)</f>
        <v>5612967.4996971022</v>
      </c>
      <c r="AH166" s="3">
        <v>162</v>
      </c>
      <c r="AI166" s="3">
        <f>其他调用!Y166</f>
        <v>16116825.825303793</v>
      </c>
      <c r="AJ166" s="3">
        <f>其他调用!Z166</f>
        <v>17995000.521348953</v>
      </c>
      <c r="AK166" s="3">
        <f>其他调用!AA166</f>
        <v>20879263.450795174</v>
      </c>
      <c r="AL166" s="3">
        <f>其他调用!AB166</f>
        <v>27767671.587184906</v>
      </c>
      <c r="AM166" s="3">
        <f>其他调用!AC166</f>
        <v>64556352</v>
      </c>
      <c r="AN166" s="3">
        <f>SUMPRODUCT(AI$5:AM166,其他调用!$C$6:$G167)</f>
        <v>942711056852.70654</v>
      </c>
      <c r="AP166" s="3">
        <f>其他调用!AN166</f>
        <v>3609356.7533437014</v>
      </c>
      <c r="AQ166" s="3">
        <f>其他调用!AO166</f>
        <v>3973404.6554423571</v>
      </c>
      <c r="AR166" s="3">
        <f>其他调用!AP166</f>
        <v>4839551.4299389124</v>
      </c>
      <c r="AS166" s="3">
        <f>其他调用!AQ166</f>
        <v>7677889.9790369272</v>
      </c>
      <c r="AT166" s="3">
        <f>其他调用!AR166</f>
        <v>19272399.895081282</v>
      </c>
      <c r="AU166" s="3">
        <f>SUMPRODUCT(AP$5:AT166,其他调用!$C$6:$G167)</f>
        <v>163584557858.70313</v>
      </c>
    </row>
    <row r="167" spans="26:47" x14ac:dyDescent="0.15">
      <c r="Z167" s="3">
        <v>163</v>
      </c>
      <c r="AA167" s="3">
        <f>其他调用!AW168*SUM($U$14:$U$17)</f>
        <v>0</v>
      </c>
      <c r="AB167" s="3">
        <f>其他调用!AX168*SUM($U$14:$U$17)</f>
        <v>0</v>
      </c>
      <c r="AC167" s="3">
        <f>其他调用!AY168*SUM($U$14:$U$17)</f>
        <v>0</v>
      </c>
      <c r="AD167" s="3">
        <f>其他调用!AZ168*SUM($U$14:$U$17)</f>
        <v>0</v>
      </c>
      <c r="AE167" s="3">
        <f>其他调用!BA168*SUM($U$14:$U$17)</f>
        <v>0</v>
      </c>
      <c r="AF167" s="3">
        <f>SUMPRODUCT(AA$5:AE167,其他调用!$C$6:$G168)</f>
        <v>5612967.4996971022</v>
      </c>
      <c r="AH167" s="3">
        <v>163</v>
      </c>
      <c r="AI167" s="3">
        <f>其他调用!Y167</f>
        <v>16116825.825303793</v>
      </c>
      <c r="AJ167" s="3">
        <f>其他调用!Z167</f>
        <v>17995000.521348715</v>
      </c>
      <c r="AK167" s="3">
        <f>其他调用!AA167</f>
        <v>20879263.450795174</v>
      </c>
      <c r="AL167" s="3">
        <f>其他调用!AB167</f>
        <v>29287041.493835926</v>
      </c>
      <c r="AM167" s="3">
        <f>其他调用!AC167</f>
        <v>64556352</v>
      </c>
      <c r="AN167" s="3">
        <f>SUMPRODUCT(AI$5:AM167,其他调用!$C$6:$G168)</f>
        <v>947498035949.13733</v>
      </c>
      <c r="AP167" s="3">
        <f>其他调用!AN167</f>
        <v>3609356.7533436418</v>
      </c>
      <c r="AQ167" s="3">
        <f>其他调用!AO167</f>
        <v>3973404.6554422975</v>
      </c>
      <c r="AR167" s="3">
        <f>其他调用!AP167</f>
        <v>4839551.4299389124</v>
      </c>
      <c r="AS167" s="3">
        <f>其他调用!AQ167</f>
        <v>8253646.6840500832</v>
      </c>
      <c r="AT167" s="3">
        <f>其他调用!AR167</f>
        <v>19272399.895081282</v>
      </c>
      <c r="AU167" s="3">
        <f>SUMPRODUCT(AP$5:AT167,其他调用!$C$6:$G168)</f>
        <v>164656813114.20306</v>
      </c>
    </row>
    <row r="168" spans="26:47" x14ac:dyDescent="0.15">
      <c r="Z168" s="3">
        <v>164</v>
      </c>
      <c r="AA168" s="3">
        <f>其他调用!AW169*SUM($U$14:$U$17)</f>
        <v>0</v>
      </c>
      <c r="AB168" s="3">
        <f>其他调用!AX169*SUM($U$14:$U$17)</f>
        <v>0</v>
      </c>
      <c r="AC168" s="3">
        <f>其他调用!AY169*SUM($U$14:$U$17)</f>
        <v>0</v>
      </c>
      <c r="AD168" s="3">
        <f>其他调用!AZ169*SUM($U$14:$U$17)</f>
        <v>0</v>
      </c>
      <c r="AE168" s="3">
        <f>其他调用!BA169*SUM($U$14:$U$17)</f>
        <v>0</v>
      </c>
      <c r="AF168" s="3">
        <f>SUMPRODUCT(AA$5:AE168,其他调用!$C$6:$G169)</f>
        <v>5612967.4996971022</v>
      </c>
      <c r="AH168" s="3">
        <v>164</v>
      </c>
      <c r="AI168" s="3">
        <f>其他调用!Y168</f>
        <v>16116825.825303793</v>
      </c>
      <c r="AJ168" s="3">
        <f>其他调用!Z168</f>
        <v>17995000.521348953</v>
      </c>
      <c r="AK168" s="3">
        <f>其他调用!AA168</f>
        <v>20879263.45079565</v>
      </c>
      <c r="AL168" s="3">
        <f>其他调用!AB168</f>
        <v>29287041.493835926</v>
      </c>
      <c r="AM168" s="3">
        <f>其他调用!AC168</f>
        <v>64556352</v>
      </c>
      <c r="AN168" s="3">
        <f>SUMPRODUCT(AI$5:AM168,其他调用!$C$6:$G169)</f>
        <v>952254607737.33325</v>
      </c>
      <c r="AP168" s="3">
        <f>其他调用!AN168</f>
        <v>3609356.7533436418</v>
      </c>
      <c r="AQ168" s="3">
        <f>其他调用!AO168</f>
        <v>3973404.6554423571</v>
      </c>
      <c r="AR168" s="3">
        <f>其他调用!AP168</f>
        <v>4839551.4299388528</v>
      </c>
      <c r="AS168" s="3">
        <f>其他调用!AQ168</f>
        <v>8253646.684049964</v>
      </c>
      <c r="AT168" s="3">
        <f>其他调用!AR168</f>
        <v>19272399.89508152</v>
      </c>
      <c r="AU168" s="3">
        <f>SUMPRODUCT(AP$5:AT168,其他调用!$C$6:$G169)</f>
        <v>165722257310.91132</v>
      </c>
    </row>
    <row r="169" spans="26:47" x14ac:dyDescent="0.15">
      <c r="Z169" s="3">
        <v>165</v>
      </c>
      <c r="AA169" s="3">
        <f>其他调用!AW170*SUM($U$14:$U$17)</f>
        <v>0</v>
      </c>
      <c r="AB169" s="3">
        <f>其他调用!AX170*SUM($U$14:$U$17)</f>
        <v>0</v>
      </c>
      <c r="AC169" s="3">
        <f>其他调用!AY170*SUM($U$14:$U$17)</f>
        <v>0</v>
      </c>
      <c r="AD169" s="3">
        <f>其他调用!AZ170*SUM($U$14:$U$17)</f>
        <v>0</v>
      </c>
      <c r="AE169" s="3">
        <f>其他调用!BA170*SUM($U$14:$U$17)</f>
        <v>0</v>
      </c>
      <c r="AF169" s="3">
        <f>SUMPRODUCT(AA$5:AE169,其他调用!$C$6:$G170)</f>
        <v>5612967.4996971022</v>
      </c>
      <c r="AH169" s="3">
        <v>165</v>
      </c>
      <c r="AI169" s="3">
        <f>其他调用!Y169</f>
        <v>16116825.825303793</v>
      </c>
      <c r="AJ169" s="3">
        <f>其他调用!Z169</f>
        <v>17995000.521348715</v>
      </c>
      <c r="AK169" s="3">
        <f>其他调用!AA169</f>
        <v>20879263.450795174</v>
      </c>
      <c r="AL169" s="3">
        <f>其他调用!AB169</f>
        <v>29287041.493835449</v>
      </c>
      <c r="AM169" s="3">
        <f>其他调用!AC169</f>
        <v>64556352</v>
      </c>
      <c r="AN169" s="3">
        <f>SUMPRODUCT(AI$5:AM169,其他调用!$C$6:$G170)</f>
        <v>956980772217.29407</v>
      </c>
      <c r="AP169" s="3">
        <f>其他调用!AN169</f>
        <v>3609356.7533436418</v>
      </c>
      <c r="AQ169" s="3">
        <f>其他调用!AO169</f>
        <v>3973404.6554422975</v>
      </c>
      <c r="AR169" s="3">
        <f>其他调用!AP169</f>
        <v>4839551.4299389124</v>
      </c>
      <c r="AS169" s="3">
        <f>其他调用!AQ169</f>
        <v>8253646.684049964</v>
      </c>
      <c r="AT169" s="3">
        <f>其他调用!AR169</f>
        <v>19272399.895081282</v>
      </c>
      <c r="AU169" s="3">
        <f>SUMPRODUCT(AP$5:AT169,其他调用!$C$6:$G170)</f>
        <v>166780890448.82779</v>
      </c>
    </row>
    <row r="170" spans="26:47" x14ac:dyDescent="0.15">
      <c r="Z170" s="3">
        <v>166</v>
      </c>
      <c r="AA170" s="3">
        <f>其他调用!AW171*SUM($U$14:$U$17)</f>
        <v>0</v>
      </c>
      <c r="AB170" s="3">
        <f>其他调用!AX171*SUM($U$14:$U$17)</f>
        <v>0</v>
      </c>
      <c r="AC170" s="3">
        <f>其他调用!AY171*SUM($U$14:$U$17)</f>
        <v>0</v>
      </c>
      <c r="AD170" s="3">
        <f>其他调用!AZ171*SUM($U$14:$U$17)</f>
        <v>0</v>
      </c>
      <c r="AE170" s="3">
        <f>其他调用!BA171*SUM($U$14:$U$17)</f>
        <v>0</v>
      </c>
      <c r="AF170" s="3">
        <f>SUMPRODUCT(AA$5:AE170,其他调用!$C$6:$G171)</f>
        <v>5612967.4996971022</v>
      </c>
      <c r="AH170" s="3">
        <v>166</v>
      </c>
      <c r="AI170" s="3">
        <f>其他调用!Y170</f>
        <v>16116825.825303555</v>
      </c>
      <c r="AJ170" s="3">
        <f>其他调用!Z170</f>
        <v>17995000.521348715</v>
      </c>
      <c r="AK170" s="3">
        <f>其他调用!AA170</f>
        <v>20879263.45079565</v>
      </c>
      <c r="AL170" s="3">
        <f>其他调用!AB170</f>
        <v>29287041.493835926</v>
      </c>
      <c r="AM170" s="3">
        <f>其他调用!AC170</f>
        <v>64556352</v>
      </c>
      <c r="AN170" s="3">
        <f>SUMPRODUCT(AI$5:AM170,其他调用!$C$6:$G171)</f>
        <v>961676529389.01978</v>
      </c>
      <c r="AP170" s="3">
        <f>其他调用!AN170</f>
        <v>3609356.7533437014</v>
      </c>
      <c r="AQ170" s="3">
        <f>其他调用!AO170</f>
        <v>3973404.6554423571</v>
      </c>
      <c r="AR170" s="3">
        <f>其他调用!AP170</f>
        <v>4839551.4299388528</v>
      </c>
      <c r="AS170" s="3">
        <f>其他调用!AQ170</f>
        <v>8253646.684049964</v>
      </c>
      <c r="AT170" s="3">
        <f>其他调用!AR170</f>
        <v>19272399.895081282</v>
      </c>
      <c r="AU170" s="3">
        <f>SUMPRODUCT(AP$5:AT170,其他调用!$C$6:$G171)</f>
        <v>167832712527.95255</v>
      </c>
    </row>
    <row r="171" spans="26:47" x14ac:dyDescent="0.15">
      <c r="Z171" s="3">
        <v>167</v>
      </c>
      <c r="AA171" s="3">
        <f>其他调用!AW172*SUM($U$14:$U$17)</f>
        <v>0</v>
      </c>
      <c r="AB171" s="3">
        <f>其他调用!AX172*SUM($U$14:$U$17)</f>
        <v>0</v>
      </c>
      <c r="AC171" s="3">
        <f>其他调用!AY172*SUM($U$14:$U$17)</f>
        <v>0</v>
      </c>
      <c r="AD171" s="3">
        <f>其他调用!AZ172*SUM($U$14:$U$17)</f>
        <v>0</v>
      </c>
      <c r="AE171" s="3">
        <f>其他调用!BA172*SUM($U$14:$U$17)</f>
        <v>0</v>
      </c>
      <c r="AF171" s="3">
        <f>SUMPRODUCT(AA$5:AE171,其他调用!$C$6:$G172)</f>
        <v>5612967.4996971022</v>
      </c>
      <c r="AH171" s="3">
        <v>167</v>
      </c>
      <c r="AI171" s="3">
        <f>其他调用!Y171</f>
        <v>16116825.825303793</v>
      </c>
      <c r="AJ171" s="3">
        <f>其他调用!Z171</f>
        <v>18008137.410265446</v>
      </c>
      <c r="AK171" s="3">
        <f>其他调用!AA171</f>
        <v>20879263.450795174</v>
      </c>
      <c r="AL171" s="3">
        <f>其他调用!AB171</f>
        <v>29287041.493835926</v>
      </c>
      <c r="AM171" s="3">
        <f>其他调用!AC171</f>
        <v>64556352</v>
      </c>
      <c r="AN171" s="3">
        <f>SUMPRODUCT(AI$5:AM171,其他调用!$C$6:$G172)</f>
        <v>966343547344.63928</v>
      </c>
      <c r="AP171" s="3">
        <f>其他调用!AN171</f>
        <v>3609356.7533436418</v>
      </c>
      <c r="AQ171" s="3">
        <f>其他调用!AO171</f>
        <v>3976188.2110342979</v>
      </c>
      <c r="AR171" s="3">
        <f>其他调用!AP171</f>
        <v>4839551.4299389124</v>
      </c>
      <c r="AS171" s="3">
        <f>其他调用!AQ171</f>
        <v>8253646.684049964</v>
      </c>
      <c r="AT171" s="3">
        <f>其他调用!AR171</f>
        <v>19272399.89508152</v>
      </c>
      <c r="AU171" s="3">
        <f>SUMPRODUCT(AP$5:AT171,其他调用!$C$6:$G172)</f>
        <v>168878076997.81247</v>
      </c>
    </row>
    <row r="172" spans="26:47" x14ac:dyDescent="0.15">
      <c r="Z172" s="3">
        <v>168</v>
      </c>
      <c r="AA172" s="3">
        <f>其他调用!AW173*SUM($U$14:$U$17)</f>
        <v>0</v>
      </c>
      <c r="AB172" s="3">
        <f>其他调用!AX173*SUM($U$14:$U$17)</f>
        <v>0</v>
      </c>
      <c r="AC172" s="3">
        <f>其他调用!AY173*SUM($U$14:$U$17)</f>
        <v>0</v>
      </c>
      <c r="AD172" s="3">
        <f>其他调用!AZ173*SUM($U$14:$U$17)</f>
        <v>0</v>
      </c>
      <c r="AE172" s="3">
        <f>其他调用!BA173*SUM($U$14:$U$17)</f>
        <v>0</v>
      </c>
      <c r="AF172" s="3">
        <f>SUMPRODUCT(AA$5:AE172,其他调用!$C$6:$G173)</f>
        <v>5612967.4996971022</v>
      </c>
      <c r="AH172" s="3">
        <v>168</v>
      </c>
      <c r="AI172" s="3">
        <f>其他调用!Y172</f>
        <v>16163768.218082905</v>
      </c>
      <c r="AJ172" s="3">
        <f>其他调用!Z172</f>
        <v>18508951.570314884</v>
      </c>
      <c r="AK172" s="3">
        <f>其他调用!AA172</f>
        <v>20879263.45079565</v>
      </c>
      <c r="AL172" s="3">
        <f>其他调用!AB172</f>
        <v>29287041.493835926</v>
      </c>
      <c r="AM172" s="3">
        <f>其他调用!AC172</f>
        <v>64556352</v>
      </c>
      <c r="AN172" s="3">
        <f>SUMPRODUCT(AI$5:AM172,其他调用!$C$6:$G173)</f>
        <v>971049330697.2998</v>
      </c>
      <c r="AP172" s="3">
        <f>其他调用!AN172</f>
        <v>3617775.1597644687</v>
      </c>
      <c r="AQ172" s="3">
        <f>其他调用!AO172</f>
        <v>4082304.9685564041</v>
      </c>
      <c r="AR172" s="3">
        <f>其他调用!AP172</f>
        <v>4839551.4299389124</v>
      </c>
      <c r="AS172" s="3">
        <f>其他调用!AQ172</f>
        <v>8253646.6840500832</v>
      </c>
      <c r="AT172" s="3">
        <f>其他调用!AR172</f>
        <v>19272399.895081282</v>
      </c>
      <c r="AU172" s="3">
        <f>SUMPRODUCT(AP$5:AT172,其他调用!$C$6:$G173)</f>
        <v>169931091797.92972</v>
      </c>
    </row>
    <row r="173" spans="26:47" x14ac:dyDescent="0.15">
      <c r="Z173" s="3">
        <v>169</v>
      </c>
      <c r="AA173" s="3">
        <f>其他调用!AW174*SUM($U$14:$U$17)</f>
        <v>0</v>
      </c>
      <c r="AB173" s="3">
        <f>其他调用!AX174*SUM($U$14:$U$17)</f>
        <v>0</v>
      </c>
      <c r="AC173" s="3">
        <f>其他调用!AY174*SUM($U$14:$U$17)</f>
        <v>0</v>
      </c>
      <c r="AD173" s="3">
        <f>其他调用!AZ174*SUM($U$14:$U$17)</f>
        <v>0</v>
      </c>
      <c r="AE173" s="3">
        <f>其他调用!BA174*SUM($U$14:$U$17)</f>
        <v>0</v>
      </c>
      <c r="AF173" s="3">
        <f>SUMPRODUCT(AA$5:AE173,其他调用!$C$6:$G174)</f>
        <v>5612967.4996971022</v>
      </c>
      <c r="AH173" s="3">
        <v>169</v>
      </c>
      <c r="AI173" s="3">
        <f>其他调用!Y173</f>
        <v>16572632.877190828</v>
      </c>
      <c r="AJ173" s="3">
        <f>其他调用!Z173</f>
        <v>18508951.570314884</v>
      </c>
      <c r="AK173" s="3">
        <f>其他调用!AA173</f>
        <v>21018441.804622173</v>
      </c>
      <c r="AL173" s="3">
        <f>其他调用!AB173</f>
        <v>29287041.493835449</v>
      </c>
      <c r="AM173" s="3">
        <f>其他调用!AC173</f>
        <v>69801242.084338188</v>
      </c>
      <c r="AN173" s="3">
        <f>SUMPRODUCT(AI$5:AM173,其他调用!$C$6:$G174)</f>
        <v>975780394813.75378</v>
      </c>
      <c r="AP173" s="3">
        <f>其他调用!AN173</f>
        <v>3691098.837312758</v>
      </c>
      <c r="AQ173" s="3">
        <f>其他调用!AO173</f>
        <v>4082304.9685564041</v>
      </c>
      <c r="AR173" s="3">
        <f>其他调用!AP173</f>
        <v>4879364.1465070248</v>
      </c>
      <c r="AS173" s="3">
        <f>其他调用!AQ173</f>
        <v>8253646.684049964</v>
      </c>
      <c r="AT173" s="3">
        <f>其他调用!AR173</f>
        <v>20913065.316256285</v>
      </c>
      <c r="AU173" s="3">
        <f>SUMPRODUCT(AP$5:AT173,其他调用!$C$6:$G174)</f>
        <v>170987789118.38416</v>
      </c>
    </row>
    <row r="174" spans="26:47" x14ac:dyDescent="0.15">
      <c r="Z174" s="3">
        <v>170</v>
      </c>
      <c r="AA174" s="3">
        <f>其他调用!AW175*SUM($U$14:$U$17)</f>
        <v>0</v>
      </c>
      <c r="AB174" s="3">
        <f>其他调用!AX175*SUM($U$14:$U$17)</f>
        <v>0</v>
      </c>
      <c r="AC174" s="3">
        <f>其他调用!AY175*SUM($U$14:$U$17)</f>
        <v>0</v>
      </c>
      <c r="AD174" s="3">
        <f>其他调用!AZ175*SUM($U$14:$U$17)</f>
        <v>0</v>
      </c>
      <c r="AE174" s="3">
        <f>其他调用!BA175*SUM($U$14:$U$17)</f>
        <v>0</v>
      </c>
      <c r="AF174" s="3">
        <f>SUMPRODUCT(AA$5:AE174,其他调用!$C$6:$G175)</f>
        <v>5612967.4996971022</v>
      </c>
      <c r="AH174" s="3">
        <v>170</v>
      </c>
      <c r="AI174" s="3">
        <f>其他调用!Y174</f>
        <v>16572632.877190828</v>
      </c>
      <c r="AJ174" s="3">
        <f>其他调用!Z174</f>
        <v>18508951.570314884</v>
      </c>
      <c r="AK174" s="3">
        <f>其他调用!AA174</f>
        <v>21405184.552143574</v>
      </c>
      <c r="AL174" s="3">
        <f>其他调用!AB174</f>
        <v>29287041.493835926</v>
      </c>
      <c r="AM174" s="3">
        <f>其他调用!AC174</f>
        <v>72625896</v>
      </c>
      <c r="AN174" s="3">
        <f>SUMPRODUCT(AI$5:AM174,其他调用!$C$6:$G175)</f>
        <v>980485624011.00806</v>
      </c>
      <c r="AP174" s="3">
        <f>其他调用!AN174</f>
        <v>3691098.837312758</v>
      </c>
      <c r="AQ174" s="3">
        <f>其他调用!AO174</f>
        <v>4082304.9685564637</v>
      </c>
      <c r="AR174" s="3">
        <f>其他调用!AP174</f>
        <v>4989993.9892127514</v>
      </c>
      <c r="AS174" s="3">
        <f>其他调用!AQ174</f>
        <v>8253646.684049964</v>
      </c>
      <c r="AT174" s="3">
        <f>其他调用!AR174</f>
        <v>21796651.422293425</v>
      </c>
      <c r="AU174" s="3">
        <f>SUMPRODUCT(AP$5:AT174,其他调用!$C$6:$G175)</f>
        <v>172039094761.67673</v>
      </c>
    </row>
    <row r="175" spans="26:47" x14ac:dyDescent="0.15">
      <c r="Z175" s="3">
        <v>171</v>
      </c>
      <c r="AA175" s="3">
        <f>其他调用!AW176*SUM($U$14:$U$17)</f>
        <v>0</v>
      </c>
      <c r="AB175" s="3">
        <f>其他调用!AX176*SUM($U$14:$U$17)</f>
        <v>0</v>
      </c>
      <c r="AC175" s="3">
        <f>其他调用!AY176*SUM($U$14:$U$17)</f>
        <v>0</v>
      </c>
      <c r="AD175" s="3">
        <f>其他调用!AZ176*SUM($U$14:$U$17)</f>
        <v>0</v>
      </c>
      <c r="AE175" s="3">
        <f>其他调用!BA176*SUM($U$14:$U$17)</f>
        <v>0</v>
      </c>
      <c r="AF175" s="3">
        <f>SUMPRODUCT(AA$5:AE175,其他调用!$C$6:$G176)</f>
        <v>5612967.4996971022</v>
      </c>
      <c r="AH175" s="3">
        <v>171</v>
      </c>
      <c r="AI175" s="3">
        <f>其他调用!Y175</f>
        <v>16572632.877190828</v>
      </c>
      <c r="AJ175" s="3">
        <f>其他调用!Z175</f>
        <v>18508951.570315361</v>
      </c>
      <c r="AK175" s="3">
        <f>其他调用!AA175</f>
        <v>21405184.552143574</v>
      </c>
      <c r="AL175" s="3">
        <f>其他调用!AB175</f>
        <v>29287041.493835926</v>
      </c>
      <c r="AM175" s="3">
        <f>其他调用!AC175</f>
        <v>72625896</v>
      </c>
      <c r="AN175" s="3">
        <f>SUMPRODUCT(AI$5:AM175,其他调用!$C$6:$G176)</f>
        <v>985159574381.68982</v>
      </c>
      <c r="AP175" s="3">
        <f>其他调用!AN175</f>
        <v>3691098.837312758</v>
      </c>
      <c r="AQ175" s="3">
        <f>其他调用!AO175</f>
        <v>4082304.9685564041</v>
      </c>
      <c r="AR175" s="3">
        <f>其他调用!AP175</f>
        <v>4989993.9892127514</v>
      </c>
      <c r="AS175" s="3">
        <f>其他调用!AQ175</f>
        <v>8253646.684049964</v>
      </c>
      <c r="AT175" s="3">
        <f>其他调用!AR175</f>
        <v>21796651.422293186</v>
      </c>
      <c r="AU175" s="3">
        <f>SUMPRODUCT(AP$5:AT175,其他调用!$C$6:$G176)</f>
        <v>173083411668.49921</v>
      </c>
    </row>
    <row r="176" spans="26:47" x14ac:dyDescent="0.15">
      <c r="Z176" s="3">
        <v>172</v>
      </c>
      <c r="AA176" s="3">
        <f>其他调用!AW177*SUM($U$14:$U$17)</f>
        <v>0</v>
      </c>
      <c r="AB176" s="3">
        <f>其他调用!AX177*SUM($U$14:$U$17)</f>
        <v>0</v>
      </c>
      <c r="AC176" s="3">
        <f>其他调用!AY177*SUM($U$14:$U$17)</f>
        <v>0</v>
      </c>
      <c r="AD176" s="3">
        <f>其他调用!AZ177*SUM($U$14:$U$17)</f>
        <v>0</v>
      </c>
      <c r="AE176" s="3">
        <f>其他调用!BA177*SUM($U$14:$U$17)</f>
        <v>0</v>
      </c>
      <c r="AF176" s="3">
        <f>SUMPRODUCT(AA$5:AE176,其他调用!$C$6:$G177)</f>
        <v>5612967.4996971022</v>
      </c>
      <c r="AH176" s="3">
        <v>172</v>
      </c>
      <c r="AI176" s="3">
        <f>其他调用!Y176</f>
        <v>16572632.877190828</v>
      </c>
      <c r="AJ176" s="3">
        <f>其他调用!Z176</f>
        <v>18508951.570314884</v>
      </c>
      <c r="AK176" s="3">
        <f>其他调用!AA176</f>
        <v>21405184.552143574</v>
      </c>
      <c r="AL176" s="3">
        <f>其他调用!AB176</f>
        <v>29287041.493835926</v>
      </c>
      <c r="AM176" s="3">
        <f>其他调用!AC176</f>
        <v>72625895.999999046</v>
      </c>
      <c r="AN176" s="3">
        <f>SUMPRODUCT(AI$5:AM176,其他调用!$C$6:$G177)</f>
        <v>989802245925.79919</v>
      </c>
      <c r="AP176" s="3">
        <f>其他调用!AN176</f>
        <v>3691098.837312758</v>
      </c>
      <c r="AQ176" s="3">
        <f>其他调用!AO176</f>
        <v>4082304.9685564041</v>
      </c>
      <c r="AR176" s="3">
        <f>其他调用!AP176</f>
        <v>4989993.9892127514</v>
      </c>
      <c r="AS176" s="3">
        <f>其他调用!AQ176</f>
        <v>8253646.684049964</v>
      </c>
      <c r="AT176" s="3">
        <f>其他调用!AR176</f>
        <v>21796651.422293425</v>
      </c>
      <c r="AU176" s="3">
        <f>SUMPRODUCT(AP$5:AT176,其他调用!$C$6:$G177)</f>
        <v>174120739838.85156</v>
      </c>
    </row>
    <row r="177" spans="26:47" x14ac:dyDescent="0.15">
      <c r="Z177" s="3">
        <v>173</v>
      </c>
      <c r="AA177" s="3">
        <f>其他调用!AW178*SUM($U$14:$U$17)</f>
        <v>0</v>
      </c>
      <c r="AB177" s="3">
        <f>其他调用!AX178*SUM($U$14:$U$17)</f>
        <v>0</v>
      </c>
      <c r="AC177" s="3">
        <f>其他调用!AY178*SUM($U$14:$U$17)</f>
        <v>0</v>
      </c>
      <c r="AD177" s="3">
        <f>其他调用!AZ178*SUM($U$14:$U$17)</f>
        <v>0</v>
      </c>
      <c r="AE177" s="3">
        <f>其他调用!BA178*SUM($U$14:$U$17)</f>
        <v>0</v>
      </c>
      <c r="AF177" s="3">
        <f>SUMPRODUCT(AA$5:AE177,其他调用!$C$6:$G178)</f>
        <v>5612967.4996971022</v>
      </c>
      <c r="AH177" s="3">
        <v>173</v>
      </c>
      <c r="AI177" s="3">
        <f>其他调用!Y177</f>
        <v>16572632.877190828</v>
      </c>
      <c r="AJ177" s="3">
        <f>其他调用!Z177</f>
        <v>18508951.570314884</v>
      </c>
      <c r="AK177" s="3">
        <f>其他调用!AA177</f>
        <v>21405184.552143574</v>
      </c>
      <c r="AL177" s="3">
        <f>其他调用!AB177</f>
        <v>29299316.620245934</v>
      </c>
      <c r="AM177" s="3">
        <f>其他调用!AC177</f>
        <v>72625896</v>
      </c>
      <c r="AN177" s="3">
        <f>SUMPRODUCT(AI$5:AM177,其他调用!$C$6:$G178)</f>
        <v>994413660394.04602</v>
      </c>
      <c r="AP177" s="3">
        <f>其他调用!AN177</f>
        <v>3691098.837312758</v>
      </c>
      <c r="AQ177" s="3">
        <f>其他调用!AO177</f>
        <v>4082304.9685564637</v>
      </c>
      <c r="AR177" s="3">
        <f>其他调用!AP177</f>
        <v>4989993.9892127514</v>
      </c>
      <c r="AS177" s="3">
        <f>其他调用!AQ177</f>
        <v>8258740.9156309366</v>
      </c>
      <c r="AT177" s="3">
        <f>其他调用!AR177</f>
        <v>21796651.422293425</v>
      </c>
      <c r="AU177" s="3">
        <f>SUMPRODUCT(AP$5:AT177,其他调用!$C$6:$G178)</f>
        <v>175151088299.37427</v>
      </c>
    </row>
    <row r="178" spans="26:47" x14ac:dyDescent="0.15">
      <c r="Z178" s="3">
        <v>174</v>
      </c>
      <c r="AA178" s="3">
        <f>其他调用!AW179*SUM($U$14:$U$17)</f>
        <v>0</v>
      </c>
      <c r="AB178" s="3">
        <f>其他调用!AX179*SUM($U$14:$U$17)</f>
        <v>0</v>
      </c>
      <c r="AC178" s="3">
        <f>其他调用!AY179*SUM($U$14:$U$17)</f>
        <v>0</v>
      </c>
      <c r="AD178" s="3">
        <f>其他调用!AZ179*SUM($U$14:$U$17)</f>
        <v>0</v>
      </c>
      <c r="AE178" s="3">
        <f>其他调用!BA179*SUM($U$14:$U$17)</f>
        <v>0</v>
      </c>
      <c r="AF178" s="3">
        <f>SUMPRODUCT(AA$5:AE178,其他调用!$C$6:$G179)</f>
        <v>5612967.4996971022</v>
      </c>
      <c r="AH178" s="3">
        <v>174</v>
      </c>
      <c r="AI178" s="3">
        <f>其他调用!Y178</f>
        <v>16572632.877190828</v>
      </c>
      <c r="AJ178" s="3">
        <f>其他调用!Z178</f>
        <v>18508951.570314884</v>
      </c>
      <c r="AK178" s="3">
        <f>其他调用!AA178</f>
        <v>21405184.552143574</v>
      </c>
      <c r="AL178" s="3">
        <f>其他调用!AB178</f>
        <v>29830460.896630764</v>
      </c>
      <c r="AM178" s="3">
        <f>其他调用!AC178</f>
        <v>72625896</v>
      </c>
      <c r="AN178" s="3">
        <f>SUMPRODUCT(AI$5:AM178,其他调用!$C$6:$G179)</f>
        <v>998994730656.83289</v>
      </c>
      <c r="AP178" s="3">
        <f>其他调用!AN178</f>
        <v>3691098.837312758</v>
      </c>
      <c r="AQ178" s="3">
        <f>其他调用!AO178</f>
        <v>4082304.9685564041</v>
      </c>
      <c r="AR178" s="3">
        <f>其他调用!AP178</f>
        <v>4989993.9892126322</v>
      </c>
      <c r="AS178" s="3">
        <f>其他调用!AQ178</f>
        <v>8479168.1321303844</v>
      </c>
      <c r="AT178" s="3">
        <f>其他调用!AR178</f>
        <v>21796651.422293186</v>
      </c>
      <c r="AU178" s="3">
        <f>SUMPRODUCT(AP$5:AT178,其他调用!$C$6:$G179)</f>
        <v>176174835895.30927</v>
      </c>
    </row>
    <row r="179" spans="26:47" x14ac:dyDescent="0.15">
      <c r="Z179" s="3">
        <v>175</v>
      </c>
      <c r="AA179" s="3">
        <f>其他调用!AW180*SUM($U$14:$U$17)</f>
        <v>0</v>
      </c>
      <c r="AB179" s="3">
        <f>其他调用!AX180*SUM($U$14:$U$17)</f>
        <v>0</v>
      </c>
      <c r="AC179" s="3">
        <f>其他调用!AY180*SUM($U$14:$U$17)</f>
        <v>0</v>
      </c>
      <c r="AD179" s="3">
        <f>其他调用!AZ180*SUM($U$14:$U$17)</f>
        <v>0</v>
      </c>
      <c r="AE179" s="3">
        <f>其他调用!BA180*SUM($U$14:$U$17)</f>
        <v>0</v>
      </c>
      <c r="AF179" s="3">
        <f>SUMPRODUCT(AA$5:AE179,其他调用!$C$6:$G180)</f>
        <v>5612967.4996971022</v>
      </c>
      <c r="AH179" s="3">
        <v>175</v>
      </c>
      <c r="AI179" s="3">
        <f>其他调用!Y179</f>
        <v>16572632.877190828</v>
      </c>
      <c r="AJ179" s="3">
        <f>其他调用!Z179</f>
        <v>18508951.570314884</v>
      </c>
      <c r="AK179" s="3">
        <f>其他调用!AA179</f>
        <v>21405184.552143574</v>
      </c>
      <c r="AL179" s="3">
        <f>其他调用!AB179</f>
        <v>29830460.896630764</v>
      </c>
      <c r="AM179" s="3">
        <f>其他调用!AC179</f>
        <v>72625896</v>
      </c>
      <c r="AN179" s="3">
        <f>SUMPRODUCT(AI$5:AM179,其他调用!$C$6:$G180)</f>
        <v>1003544515561.7277</v>
      </c>
      <c r="AP179" s="3">
        <f>其他调用!AN179</f>
        <v>3691098.837312758</v>
      </c>
      <c r="AQ179" s="3">
        <f>其他调用!AO179</f>
        <v>4082304.9685564041</v>
      </c>
      <c r="AR179" s="3">
        <f>其他调用!AP179</f>
        <v>4989993.9892127514</v>
      </c>
      <c r="AS179" s="3">
        <f>其他调用!AQ179</f>
        <v>8479168.1321303844</v>
      </c>
      <c r="AT179" s="3">
        <f>其他调用!AR179</f>
        <v>21796651.422293425</v>
      </c>
      <c r="AU179" s="3">
        <f>SUMPRODUCT(AP$5:AT179,其他调用!$C$6:$G180)</f>
        <v>177191592044.24762</v>
      </c>
    </row>
    <row r="180" spans="26:47" x14ac:dyDescent="0.15">
      <c r="Z180" s="3">
        <v>176</v>
      </c>
      <c r="AA180" s="3">
        <f>其他调用!AW181*SUM($U$14:$U$17)</f>
        <v>0</v>
      </c>
      <c r="AB180" s="3">
        <f>其他调用!AX181*SUM($U$14:$U$17)</f>
        <v>0</v>
      </c>
      <c r="AC180" s="3">
        <f>其他调用!AY181*SUM($U$14:$U$17)</f>
        <v>0</v>
      </c>
      <c r="AD180" s="3">
        <f>其他调用!AZ181*SUM($U$14:$U$17)</f>
        <v>0</v>
      </c>
      <c r="AE180" s="3">
        <f>其他调用!BA181*SUM($U$14:$U$17)</f>
        <v>0</v>
      </c>
      <c r="AF180" s="3">
        <f>SUMPRODUCT(AA$5:AE180,其他调用!$C$6:$G181)</f>
        <v>5612967.4996971022</v>
      </c>
      <c r="AH180" s="3">
        <v>176</v>
      </c>
      <c r="AI180" s="3">
        <f>其他调用!Y180</f>
        <v>16572632.87719059</v>
      </c>
      <c r="AJ180" s="3">
        <f>其他调用!Z180</f>
        <v>18508951.570314884</v>
      </c>
      <c r="AK180" s="3">
        <f>其他调用!AA180</f>
        <v>21405184.552143574</v>
      </c>
      <c r="AL180" s="3">
        <f>其他调用!AB180</f>
        <v>29830460.896631241</v>
      </c>
      <c r="AM180" s="3">
        <f>其他调用!AC180</f>
        <v>72625896</v>
      </c>
      <c r="AN180" s="3">
        <f>SUMPRODUCT(AI$5:AM180,其他调用!$C$6:$G181)</f>
        <v>1008063015108.7302</v>
      </c>
      <c r="AP180" s="3">
        <f>其他调用!AN180</f>
        <v>3691098.8373126984</v>
      </c>
      <c r="AQ180" s="3">
        <f>其他调用!AO180</f>
        <v>4082304.9685564637</v>
      </c>
      <c r="AR180" s="3">
        <f>其他调用!AP180</f>
        <v>4989993.9892127514</v>
      </c>
      <c r="AS180" s="3">
        <f>其他调用!AQ180</f>
        <v>8479168.1321303844</v>
      </c>
      <c r="AT180" s="3">
        <f>其他调用!AR180</f>
        <v>21796651.422293425</v>
      </c>
      <c r="AU180" s="3">
        <f>SUMPRODUCT(AP$5:AT180,其他调用!$C$6:$G181)</f>
        <v>178201356746.18933</v>
      </c>
    </row>
    <row r="181" spans="26:47" x14ac:dyDescent="0.15">
      <c r="Z181" s="3">
        <v>177</v>
      </c>
      <c r="AA181" s="3">
        <f>其他调用!AW182*SUM($U$14:$U$17)</f>
        <v>0</v>
      </c>
      <c r="AB181" s="3">
        <f>其他调用!AX182*SUM($U$14:$U$17)</f>
        <v>0</v>
      </c>
      <c r="AC181" s="3">
        <f>其他调用!AY182*SUM($U$14:$U$17)</f>
        <v>0</v>
      </c>
      <c r="AD181" s="3">
        <f>其他调用!AZ182*SUM($U$14:$U$17)</f>
        <v>0</v>
      </c>
      <c r="AE181" s="3">
        <f>其他调用!BA182*SUM($U$14:$U$17)</f>
        <v>0</v>
      </c>
      <c r="AF181" s="3">
        <f>SUMPRODUCT(AA$5:AE181,其他调用!$C$6:$G182)</f>
        <v>5612967.4996971022</v>
      </c>
      <c r="AH181" s="3">
        <v>177</v>
      </c>
      <c r="AI181" s="3">
        <f>其他调用!Y181</f>
        <v>16572632.877190828</v>
      </c>
      <c r="AJ181" s="3">
        <f>其他调用!Z181</f>
        <v>18508951.570314884</v>
      </c>
      <c r="AK181" s="3">
        <f>其他调用!AA181</f>
        <v>21405184.552143574</v>
      </c>
      <c r="AL181" s="3">
        <f>其他调用!AB181</f>
        <v>29830460.896630764</v>
      </c>
      <c r="AM181" s="3">
        <f>其他调用!AC181</f>
        <v>72625896</v>
      </c>
      <c r="AN181" s="3">
        <f>SUMPRODUCT(AI$5:AM181,其他调用!$C$6:$G182)</f>
        <v>1012550229297.8406</v>
      </c>
      <c r="AP181" s="3">
        <f>其他调用!AN181</f>
        <v>3691098.837312758</v>
      </c>
      <c r="AQ181" s="3">
        <f>其他调用!AO181</f>
        <v>4082304.9685564041</v>
      </c>
      <c r="AR181" s="3">
        <f>其他调用!AP181</f>
        <v>4989993.9892127514</v>
      </c>
      <c r="AS181" s="3">
        <f>其他调用!AQ181</f>
        <v>8479168.1321303844</v>
      </c>
      <c r="AT181" s="3">
        <f>其他调用!AR181</f>
        <v>21796651.422293425</v>
      </c>
      <c r="AU181" s="3">
        <f>SUMPRODUCT(AP$5:AT181,其他调用!$C$6:$G182)</f>
        <v>179204130001.13443</v>
      </c>
    </row>
    <row r="182" spans="26:47" x14ac:dyDescent="0.15">
      <c r="Z182" s="3">
        <v>178</v>
      </c>
      <c r="AA182" s="3">
        <f>其他调用!AW183*SUM($U$14:$U$17)</f>
        <v>0</v>
      </c>
      <c r="AB182" s="3">
        <f>其他调用!AX183*SUM($U$14:$U$17)</f>
        <v>0</v>
      </c>
      <c r="AC182" s="3">
        <f>其他调用!AY183*SUM($U$14:$U$17)</f>
        <v>0</v>
      </c>
      <c r="AD182" s="3">
        <f>其他调用!AZ183*SUM($U$14:$U$17)</f>
        <v>0</v>
      </c>
      <c r="AE182" s="3">
        <f>其他调用!BA183*SUM($U$14:$U$17)</f>
        <v>0</v>
      </c>
      <c r="AF182" s="3">
        <f>SUMPRODUCT(AA$5:AE182,其他调用!$C$6:$G183)</f>
        <v>5612967.4996971022</v>
      </c>
      <c r="AH182" s="3">
        <v>178</v>
      </c>
      <c r="AI182" s="3">
        <f>其他调用!Y182</f>
        <v>16572632.877190828</v>
      </c>
      <c r="AJ182" s="3">
        <f>其他调用!Z182</f>
        <v>18508951.570314884</v>
      </c>
      <c r="AK182" s="3">
        <f>其他调用!AA182</f>
        <v>21405184.552143574</v>
      </c>
      <c r="AL182" s="3">
        <f>其他调用!AB182</f>
        <v>29830460.896631241</v>
      </c>
      <c r="AM182" s="3">
        <f>其他调用!AC182</f>
        <v>72625896</v>
      </c>
      <c r="AN182" s="3">
        <f>SUMPRODUCT(AI$5:AM182,其他调用!$C$6:$G183)</f>
        <v>1017006158129.0587</v>
      </c>
      <c r="AP182" s="3">
        <f>其他调用!AN182</f>
        <v>3691098.837312758</v>
      </c>
      <c r="AQ182" s="3">
        <f>其他调用!AO182</f>
        <v>4082304.9685564041</v>
      </c>
      <c r="AR182" s="3">
        <f>其他调用!AP182</f>
        <v>4989993.9892126322</v>
      </c>
      <c r="AS182" s="3">
        <f>其他调用!AQ182</f>
        <v>8479168.1321303844</v>
      </c>
      <c r="AT182" s="3">
        <f>其他调用!AR182</f>
        <v>21796651.422293186</v>
      </c>
      <c r="AU182" s="3">
        <f>SUMPRODUCT(AP$5:AT182,其他调用!$C$6:$G183)</f>
        <v>180199911809.08292</v>
      </c>
    </row>
    <row r="183" spans="26:47" x14ac:dyDescent="0.15">
      <c r="Z183" s="3">
        <v>179</v>
      </c>
      <c r="AA183" s="3">
        <f>其他调用!AW184*SUM($U$14:$U$17)</f>
        <v>0</v>
      </c>
      <c r="AB183" s="3">
        <f>其他调用!AX184*SUM($U$14:$U$17)</f>
        <v>0</v>
      </c>
      <c r="AC183" s="3">
        <f>其他调用!AY184*SUM($U$14:$U$17)</f>
        <v>0</v>
      </c>
      <c r="AD183" s="3">
        <f>其他调用!AZ184*SUM($U$14:$U$17)</f>
        <v>0</v>
      </c>
      <c r="AE183" s="3">
        <f>其他调用!BA184*SUM($U$14:$U$17)</f>
        <v>0</v>
      </c>
      <c r="AF183" s="3">
        <f>SUMPRODUCT(AA$5:AE183,其他调用!$C$6:$G184)</f>
        <v>5612967.4996971022</v>
      </c>
      <c r="AH183" s="3">
        <v>179</v>
      </c>
      <c r="AI183" s="3">
        <f>其他调用!Y183</f>
        <v>16572632.877190828</v>
      </c>
      <c r="AJ183" s="3">
        <f>其他调用!Z183</f>
        <v>18508951.570314884</v>
      </c>
      <c r="AK183" s="3">
        <f>其他调用!AA183</f>
        <v>21405184.552143574</v>
      </c>
      <c r="AL183" s="3">
        <f>其他调用!AB183</f>
        <v>29830460.896630764</v>
      </c>
      <c r="AM183" s="3">
        <f>其他调用!AC183</f>
        <v>72625896</v>
      </c>
      <c r="AN183" s="3">
        <f>SUMPRODUCT(AI$5:AM183,其他调用!$C$6:$G184)</f>
        <v>1021430801602.3848</v>
      </c>
      <c r="AP183" s="3">
        <f>其他调用!AN183</f>
        <v>3691098.837312758</v>
      </c>
      <c r="AQ183" s="3">
        <f>其他调用!AO183</f>
        <v>4082304.9685564041</v>
      </c>
      <c r="AR183" s="3">
        <f>其他调用!AP183</f>
        <v>4989993.9892127514</v>
      </c>
      <c r="AS183" s="3">
        <f>其他调用!AQ183</f>
        <v>8479168.1321303844</v>
      </c>
      <c r="AT183" s="3">
        <f>其他调用!AR183</f>
        <v>21796651.422293425</v>
      </c>
      <c r="AU183" s="3">
        <f>SUMPRODUCT(AP$5:AT183,其他调用!$C$6:$G184)</f>
        <v>181188702170.03476</v>
      </c>
    </row>
    <row r="184" spans="26:47" x14ac:dyDescent="0.15">
      <c r="Z184" s="3">
        <v>180</v>
      </c>
      <c r="AA184" s="3">
        <f>其他调用!AW185*SUM($U$14:$U$17)</f>
        <v>0</v>
      </c>
      <c r="AB184" s="3">
        <f>其他调用!AX185*SUM($U$14:$U$17)</f>
        <v>0</v>
      </c>
      <c r="AC184" s="3">
        <f>其他调用!AY185*SUM($U$14:$U$17)</f>
        <v>0</v>
      </c>
      <c r="AD184" s="3">
        <f>其他调用!AZ185*SUM($U$14:$U$17)</f>
        <v>0</v>
      </c>
      <c r="AE184" s="3">
        <f>其他调用!BA185*SUM($U$14:$U$17)</f>
        <v>0</v>
      </c>
      <c r="AF184" s="3">
        <f>SUMPRODUCT(AA$5:AE184,其他调用!$C$6:$G185)</f>
        <v>5612967.4996971022</v>
      </c>
      <c r="AH184" s="3">
        <v>180</v>
      </c>
      <c r="AI184" s="3">
        <f>其他调用!Y184</f>
        <v>16572632.877190828</v>
      </c>
      <c r="AJ184" s="3">
        <f>其他调用!Z184</f>
        <v>18952486.786907196</v>
      </c>
      <c r="AK184" s="3">
        <f>其他调用!AA184</f>
        <v>21405184.552143574</v>
      </c>
      <c r="AL184" s="3">
        <f>其他调用!AB184</f>
        <v>29830460.896631241</v>
      </c>
      <c r="AM184" s="3">
        <f>其他调用!AC184</f>
        <v>75508354.877246857</v>
      </c>
      <c r="AN184" s="3">
        <f>SUMPRODUCT(AI$5:AM184,其他调用!$C$6:$G185)</f>
        <v>1025882655481.2217</v>
      </c>
      <c r="AP184" s="3">
        <f>其他调用!AN184</f>
        <v>3691098.837312758</v>
      </c>
      <c r="AQ184" s="3">
        <f>其他调用!AO184</f>
        <v>4179968.8237504959</v>
      </c>
      <c r="AR184" s="3">
        <f>其他调用!AP184</f>
        <v>4989993.9892127514</v>
      </c>
      <c r="AS184" s="3">
        <f>其他调用!AQ184</f>
        <v>8479168.1321303844</v>
      </c>
      <c r="AT184" s="3">
        <f>其他调用!AR184</f>
        <v>22710120.825512886</v>
      </c>
      <c r="AU184" s="3">
        <f>SUMPRODUCT(AP$5:AT184,其他调用!$C$6:$G185)</f>
        <v>182183535769.95026</v>
      </c>
    </row>
    <row r="185" spans="26:47" x14ac:dyDescent="0.15">
      <c r="Z185" s="3">
        <v>181</v>
      </c>
      <c r="AA185" s="3">
        <f>其他调用!AW186*SUM($U$14:$U$17)</f>
        <v>0</v>
      </c>
      <c r="AB185" s="3">
        <f>其他调用!AX186*SUM($U$14:$U$17)</f>
        <v>0</v>
      </c>
      <c r="AC185" s="3">
        <f>其他调用!AY186*SUM($U$14:$U$17)</f>
        <v>0</v>
      </c>
      <c r="AD185" s="3">
        <f>其他调用!AZ186*SUM($U$14:$U$17)</f>
        <v>0</v>
      </c>
      <c r="AE185" s="3">
        <f>其他调用!BA186*SUM($U$14:$U$17)</f>
        <v>0</v>
      </c>
      <c r="AF185" s="3">
        <f>SUMPRODUCT(AA$5:AE185,其他调用!$C$6:$G186)</f>
        <v>5612967.4996971022</v>
      </c>
      <c r="AH185" s="3">
        <v>181</v>
      </c>
      <c r="AI185" s="3">
        <f>其他调用!Y185</f>
        <v>17024072.146571398</v>
      </c>
      <c r="AJ185" s="3">
        <f>其他调用!Z185</f>
        <v>19015462.632969856</v>
      </c>
      <c r="AK185" s="3">
        <f>其他调用!AA185</f>
        <v>21737134.544133663</v>
      </c>
      <c r="AL185" s="3">
        <f>其他调用!AB185</f>
        <v>29830460.896630764</v>
      </c>
      <c r="AM185" s="3">
        <f>其他调用!AC185</f>
        <v>80695440</v>
      </c>
      <c r="AN185" s="3">
        <f>SUMPRODUCT(AI$5:AM185,其他调用!$C$6:$G186)</f>
        <v>1030374292916.0441</v>
      </c>
      <c r="AP185" s="3">
        <f>其他调用!AN185</f>
        <v>3772372.2927817106</v>
      </c>
      <c r="AQ185" s="3">
        <f>其他调用!AO185</f>
        <v>4193835.7359607816</v>
      </c>
      <c r="AR185" s="3">
        <f>其他调用!AP185</f>
        <v>5100312.7040852308</v>
      </c>
      <c r="AS185" s="3">
        <f>其他调用!AQ185</f>
        <v>8479168.1321303844</v>
      </c>
      <c r="AT185" s="3">
        <f>其他调用!AR185</f>
        <v>24353940.825490236</v>
      </c>
      <c r="AU185" s="3">
        <f>SUMPRODUCT(AP$5:AT185,其他调用!$C$6:$G186)</f>
        <v>183185512255.50665</v>
      </c>
    </row>
    <row r="186" spans="26:47" x14ac:dyDescent="0.15">
      <c r="Z186" s="3">
        <v>182</v>
      </c>
      <c r="AA186" s="3">
        <f>其他调用!AW187*SUM($U$14:$U$17)</f>
        <v>0</v>
      </c>
      <c r="AB186" s="3">
        <f>其他调用!AX187*SUM($U$14:$U$17)</f>
        <v>0</v>
      </c>
      <c r="AC186" s="3">
        <f>其他调用!AY187*SUM($U$14:$U$17)</f>
        <v>0</v>
      </c>
      <c r="AD186" s="3">
        <f>其他调用!AZ187*SUM($U$14:$U$17)</f>
        <v>0</v>
      </c>
      <c r="AE186" s="3">
        <f>其他调用!BA187*SUM($U$14:$U$17)</f>
        <v>0</v>
      </c>
      <c r="AF186" s="3">
        <f>SUMPRODUCT(AA$5:AE186,其他调用!$C$6:$G187)</f>
        <v>5612967.4996971022</v>
      </c>
      <c r="AH186" s="3">
        <v>182</v>
      </c>
      <c r="AI186" s="3">
        <f>其他调用!Y186</f>
        <v>17032973.281144381</v>
      </c>
      <c r="AJ186" s="3">
        <f>其他调用!Z186</f>
        <v>19015462.632970333</v>
      </c>
      <c r="AK186" s="3">
        <f>其他调用!AA186</f>
        <v>21905109.238875866</v>
      </c>
      <c r="AL186" s="3">
        <f>其他调用!AB186</f>
        <v>29830460.896630764</v>
      </c>
      <c r="AM186" s="3">
        <f>其他调用!AC186</f>
        <v>80695440</v>
      </c>
      <c r="AN186" s="3">
        <f>SUMPRODUCT(AI$5:AM186,其他调用!$C$6:$G187)</f>
        <v>1034842034816.7246</v>
      </c>
      <c r="AP186" s="3">
        <f>其他调用!AN186</f>
        <v>3773974.7806764245</v>
      </c>
      <c r="AQ186" s="3">
        <f>其他调用!AO186</f>
        <v>4193835.735960722</v>
      </c>
      <c r="AR186" s="3">
        <f>其他调用!AP186</f>
        <v>5156136.6320929527</v>
      </c>
      <c r="AS186" s="3">
        <f>其他调用!AQ186</f>
        <v>8479168.1321303844</v>
      </c>
      <c r="AT186" s="3">
        <f>其他调用!AR186</f>
        <v>24353940.825489998</v>
      </c>
      <c r="AU186" s="3">
        <f>SUMPRODUCT(AP$5:AT186,其他调用!$C$6:$G187)</f>
        <v>184182285819.19818</v>
      </c>
    </row>
    <row r="187" spans="26:47" x14ac:dyDescent="0.15">
      <c r="Z187" s="3">
        <v>183</v>
      </c>
      <c r="AA187" s="3">
        <f>其他调用!AW188*SUM($U$14:$U$17)</f>
        <v>0</v>
      </c>
      <c r="AB187" s="3">
        <f>其他调用!AX188*SUM($U$14:$U$17)</f>
        <v>0</v>
      </c>
      <c r="AC187" s="3">
        <f>其他调用!AY188*SUM($U$14:$U$17)</f>
        <v>0</v>
      </c>
      <c r="AD187" s="3">
        <f>其他调用!AZ188*SUM($U$14:$U$17)</f>
        <v>0</v>
      </c>
      <c r="AE187" s="3">
        <f>其他调用!BA188*SUM($U$14:$U$17)</f>
        <v>0</v>
      </c>
      <c r="AF187" s="3">
        <f>SUMPRODUCT(AA$5:AE187,其他调用!$C$6:$G188)</f>
        <v>5612967.4996971022</v>
      </c>
      <c r="AH187" s="3">
        <v>183</v>
      </c>
      <c r="AI187" s="3">
        <f>其他调用!Y187</f>
        <v>17032973.281144619</v>
      </c>
      <c r="AJ187" s="3">
        <f>其他调用!Z187</f>
        <v>19015462.632969856</v>
      </c>
      <c r="AK187" s="3">
        <f>其他调用!AA187</f>
        <v>21905109.238875866</v>
      </c>
      <c r="AL187" s="3">
        <f>其他调用!AB187</f>
        <v>29830460.896631241</v>
      </c>
      <c r="AM187" s="3">
        <f>其他调用!AC187</f>
        <v>80695440</v>
      </c>
      <c r="AN187" s="3">
        <f>SUMPRODUCT(AI$5:AM187,其他调用!$C$6:$G188)</f>
        <v>1039283250684.068</v>
      </c>
      <c r="AP187" s="3">
        <f>其他调用!AN187</f>
        <v>3773974.7806763649</v>
      </c>
      <c r="AQ187" s="3">
        <f>其他调用!AO187</f>
        <v>4193835.735960722</v>
      </c>
      <c r="AR187" s="3">
        <f>其他调用!AP187</f>
        <v>5156136.6320929527</v>
      </c>
      <c r="AS187" s="3">
        <f>其他调用!AQ187</f>
        <v>8479168.1321303844</v>
      </c>
      <c r="AT187" s="3">
        <f>其他调用!AR187</f>
        <v>24353940.825489998</v>
      </c>
      <c r="AU187" s="3">
        <f>SUMPRODUCT(AP$5:AT187,其他调用!$C$6:$G188)</f>
        <v>185173141304.05524</v>
      </c>
    </row>
    <row r="188" spans="26:47" x14ac:dyDescent="0.15">
      <c r="Z188" s="3">
        <v>184</v>
      </c>
      <c r="AA188" s="3">
        <f>其他调用!AW189*SUM($U$14:$U$17)</f>
        <v>0</v>
      </c>
      <c r="AB188" s="3">
        <f>其他调用!AX189*SUM($U$14:$U$17)</f>
        <v>0</v>
      </c>
      <c r="AC188" s="3">
        <f>其他调用!AY189*SUM($U$14:$U$17)</f>
        <v>0</v>
      </c>
      <c r="AD188" s="3">
        <f>其他调用!AZ189*SUM($U$14:$U$17)</f>
        <v>0</v>
      </c>
      <c r="AE188" s="3">
        <f>其他调用!BA189*SUM($U$14:$U$17)</f>
        <v>0</v>
      </c>
      <c r="AF188" s="3">
        <f>SUMPRODUCT(AA$5:AE188,其他调用!$C$6:$G189)</f>
        <v>5612967.4996971022</v>
      </c>
      <c r="AH188" s="3">
        <v>184</v>
      </c>
      <c r="AI188" s="3">
        <f>其他调用!Y188</f>
        <v>17032973.281144619</v>
      </c>
      <c r="AJ188" s="3">
        <f>其他调用!Z188</f>
        <v>19015462.632970333</v>
      </c>
      <c r="AK188" s="3">
        <f>其他调用!AA188</f>
        <v>21905109.238875866</v>
      </c>
      <c r="AL188" s="3">
        <f>其他调用!AB188</f>
        <v>29830460.896630764</v>
      </c>
      <c r="AM188" s="3">
        <f>其他调用!AC188</f>
        <v>80695440</v>
      </c>
      <c r="AN188" s="3">
        <f>SUMPRODUCT(AI$5:AM188,其他调用!$C$6:$G189)</f>
        <v>1043697940518.074</v>
      </c>
      <c r="AP188" s="3">
        <f>其他调用!AN188</f>
        <v>3773974.7806763649</v>
      </c>
      <c r="AQ188" s="3">
        <f>其他调用!AO188</f>
        <v>4193835.7359607816</v>
      </c>
      <c r="AR188" s="3">
        <f>其他调用!AP188</f>
        <v>5156136.6320929527</v>
      </c>
      <c r="AS188" s="3">
        <f>其他调用!AQ188</f>
        <v>8479168.1321303844</v>
      </c>
      <c r="AT188" s="3">
        <f>其他调用!AR188</f>
        <v>24353940.825490236</v>
      </c>
      <c r="AU188" s="3">
        <f>SUMPRODUCT(AP$5:AT188,其他调用!$C$6:$G189)</f>
        <v>186158078710.07782</v>
      </c>
    </row>
    <row r="189" spans="26:47" x14ac:dyDescent="0.15">
      <c r="Z189" s="3">
        <v>185</v>
      </c>
      <c r="AA189" s="3">
        <f>其他调用!AW190*SUM($U$14:$U$17)</f>
        <v>0</v>
      </c>
      <c r="AB189" s="3">
        <f>其他调用!AX190*SUM($U$14:$U$17)</f>
        <v>0</v>
      </c>
      <c r="AC189" s="3">
        <f>其他调用!AY190*SUM($U$14:$U$17)</f>
        <v>0</v>
      </c>
      <c r="AD189" s="3">
        <f>其他调用!AZ190*SUM($U$14:$U$17)</f>
        <v>0</v>
      </c>
      <c r="AE189" s="3">
        <f>其他调用!BA190*SUM($U$14:$U$17)</f>
        <v>0</v>
      </c>
      <c r="AF189" s="3">
        <f>SUMPRODUCT(AA$5:AE189,其他调用!$C$6:$G190)</f>
        <v>5612967.4996971022</v>
      </c>
      <c r="AH189" s="3">
        <v>185</v>
      </c>
      <c r="AI189" s="3">
        <f>其他调用!Y189</f>
        <v>17032973.281144142</v>
      </c>
      <c r="AJ189" s="3">
        <f>其他调用!Z189</f>
        <v>19015462.632969856</v>
      </c>
      <c r="AK189" s="3">
        <f>其他调用!AA189</f>
        <v>21905109.238875866</v>
      </c>
      <c r="AL189" s="3">
        <f>其他调用!AB189</f>
        <v>29830460.896631241</v>
      </c>
      <c r="AM189" s="3">
        <f>其他调用!AC189</f>
        <v>80695440</v>
      </c>
      <c r="AN189" s="3">
        <f>SUMPRODUCT(AI$5:AM189,其他调用!$C$6:$G190)</f>
        <v>1048086104318.7423</v>
      </c>
      <c r="AP189" s="3">
        <f>其他调用!AN189</f>
        <v>3773974.7806764245</v>
      </c>
      <c r="AQ189" s="3">
        <f>其他调用!AO189</f>
        <v>4193835.735960722</v>
      </c>
      <c r="AR189" s="3">
        <f>其他调用!AP189</f>
        <v>5156136.6320929527</v>
      </c>
      <c r="AS189" s="3">
        <f>其他调用!AQ189</f>
        <v>8479168.1321303844</v>
      </c>
      <c r="AT189" s="3">
        <f>其他调用!AR189</f>
        <v>24353940.825489998</v>
      </c>
      <c r="AU189" s="3">
        <f>SUMPRODUCT(AP$5:AT189,其他调用!$C$6:$G190)</f>
        <v>187137098037.26593</v>
      </c>
    </row>
    <row r="190" spans="26:47" x14ac:dyDescent="0.15">
      <c r="Z190" s="3">
        <v>186</v>
      </c>
      <c r="AA190" s="3">
        <f>其他调用!AW191*SUM($U$14:$U$17)</f>
        <v>0</v>
      </c>
      <c r="AB190" s="3">
        <f>其他调用!AX191*SUM($U$14:$U$17)</f>
        <v>0</v>
      </c>
      <c r="AC190" s="3">
        <f>其他调用!AY191*SUM($U$14:$U$17)</f>
        <v>0</v>
      </c>
      <c r="AD190" s="3">
        <f>其他调用!AZ191*SUM($U$14:$U$17)</f>
        <v>0</v>
      </c>
      <c r="AE190" s="3">
        <f>其他调用!BA191*SUM($U$14:$U$17)</f>
        <v>0</v>
      </c>
      <c r="AF190" s="3">
        <f>SUMPRODUCT(AA$5:AE190,其他调用!$C$6:$G191)</f>
        <v>5612967.4996971022</v>
      </c>
      <c r="AH190" s="3">
        <v>186</v>
      </c>
      <c r="AI190" s="3">
        <f>其他调用!Y190</f>
        <v>17032973.281144619</v>
      </c>
      <c r="AJ190" s="3">
        <f>其他调用!Z190</f>
        <v>19015462.632970333</v>
      </c>
      <c r="AK190" s="3">
        <f>其他调用!AA190</f>
        <v>21905109.238875389</v>
      </c>
      <c r="AL190" s="3">
        <f>其他调用!AB190</f>
        <v>30049486.699276924</v>
      </c>
      <c r="AM190" s="3">
        <f>其他调用!AC190</f>
        <v>80695440</v>
      </c>
      <c r="AN190" s="3">
        <f>SUMPRODUCT(AI$5:AM190,其他调用!$C$6:$G191)</f>
        <v>1052448099188.1029</v>
      </c>
      <c r="AP190" s="3">
        <f>其他调用!AN190</f>
        <v>3773974.7806763649</v>
      </c>
      <c r="AQ190" s="3">
        <f>其他调用!AO190</f>
        <v>4193835.7359607816</v>
      </c>
      <c r="AR190" s="3">
        <f>其他调用!AP190</f>
        <v>5156136.6320929527</v>
      </c>
      <c r="AS190" s="3">
        <f>其他调用!AQ190</f>
        <v>8567516.83228755</v>
      </c>
      <c r="AT190" s="3">
        <f>其他调用!AR190</f>
        <v>24353940.825489998</v>
      </c>
      <c r="AU190" s="3">
        <f>SUMPRODUCT(AP$5:AT190,其他调用!$C$6:$G191)</f>
        <v>188110343330.29263</v>
      </c>
    </row>
    <row r="191" spans="26:47" x14ac:dyDescent="0.15">
      <c r="Z191" s="3">
        <v>187</v>
      </c>
      <c r="AA191" s="3">
        <f>其他调用!AW192*SUM($U$14:$U$17)</f>
        <v>0</v>
      </c>
      <c r="AB191" s="3">
        <f>其他调用!AX192*SUM($U$14:$U$17)</f>
        <v>0</v>
      </c>
      <c r="AC191" s="3">
        <f>其他调用!AY192*SUM($U$14:$U$17)</f>
        <v>0</v>
      </c>
      <c r="AD191" s="3">
        <f>其他调用!AZ192*SUM($U$14:$U$17)</f>
        <v>0</v>
      </c>
      <c r="AE191" s="3">
        <f>其他调用!BA192*SUM($U$14:$U$17)</f>
        <v>0</v>
      </c>
      <c r="AF191" s="3">
        <f>SUMPRODUCT(AA$5:AE191,其他调用!$C$6:$G192)</f>
        <v>5612967.4996971022</v>
      </c>
      <c r="AH191" s="3">
        <v>187</v>
      </c>
      <c r="AI191" s="3">
        <f>其他调用!Y191</f>
        <v>17032973.281144619</v>
      </c>
      <c r="AJ191" s="3">
        <f>其他调用!Z191</f>
        <v>19015462.632970333</v>
      </c>
      <c r="AK191" s="3">
        <f>其他调用!AA191</f>
        <v>21905109.238875866</v>
      </c>
      <c r="AL191" s="3">
        <f>其他调用!AB191</f>
        <v>30344458.037769794</v>
      </c>
      <c r="AM191" s="3">
        <f>其他调用!AC191</f>
        <v>80695440</v>
      </c>
      <c r="AN191" s="3">
        <f>SUMPRODUCT(AI$5:AM191,其他调用!$C$6:$G192)</f>
        <v>1056784043851.9772</v>
      </c>
      <c r="AP191" s="3">
        <f>其他调用!AN191</f>
        <v>3773974.7806763649</v>
      </c>
      <c r="AQ191" s="3">
        <f>其他调用!AO191</f>
        <v>4193835.735960722</v>
      </c>
      <c r="AR191" s="3">
        <f>其他调用!AP191</f>
        <v>5156136.6320929527</v>
      </c>
      <c r="AS191" s="3">
        <f>其他调用!AQ191</f>
        <v>8686499.7741361856</v>
      </c>
      <c r="AT191" s="3">
        <f>其他调用!AR191</f>
        <v>24353940.825490236</v>
      </c>
      <c r="AU191" s="3">
        <f>SUMPRODUCT(AP$5:AT191,其他调用!$C$6:$G192)</f>
        <v>189077862479.73459</v>
      </c>
    </row>
    <row r="192" spans="26:47" x14ac:dyDescent="0.15">
      <c r="Z192" s="3">
        <v>188</v>
      </c>
      <c r="AA192" s="3">
        <f>其他调用!AW193*SUM($U$14:$U$17)</f>
        <v>0</v>
      </c>
      <c r="AB192" s="3">
        <f>其他调用!AX193*SUM($U$14:$U$17)</f>
        <v>0</v>
      </c>
      <c r="AC192" s="3">
        <f>其他调用!AY193*SUM($U$14:$U$17)</f>
        <v>0</v>
      </c>
      <c r="AD192" s="3">
        <f>其他调用!AZ193*SUM($U$14:$U$17)</f>
        <v>0</v>
      </c>
      <c r="AE192" s="3">
        <f>其他调用!BA193*SUM($U$14:$U$17)</f>
        <v>0</v>
      </c>
      <c r="AF192" s="3">
        <f>SUMPRODUCT(AA$5:AE192,其他调用!$C$6:$G193)</f>
        <v>5612967.4996971022</v>
      </c>
      <c r="AH192" s="3">
        <v>188</v>
      </c>
      <c r="AI192" s="3">
        <f>其他调用!Y192</f>
        <v>17032973.281144142</v>
      </c>
      <c r="AJ192" s="3">
        <f>其他调用!Z192</f>
        <v>19015462.632969856</v>
      </c>
      <c r="AK192" s="3">
        <f>其他调用!AA192</f>
        <v>21905109.238875866</v>
      </c>
      <c r="AL192" s="3">
        <f>其他调用!AB192</f>
        <v>30344458.037769794</v>
      </c>
      <c r="AM192" s="3">
        <f>其他调用!AC192</f>
        <v>80695440</v>
      </c>
      <c r="AN192" s="3">
        <f>SUMPRODUCT(AI$5:AM192,其他调用!$C$6:$G193)</f>
        <v>1061093457385.915</v>
      </c>
      <c r="AP192" s="3">
        <f>其他调用!AN192</f>
        <v>3773974.7806764245</v>
      </c>
      <c r="AQ192" s="3">
        <f>其他调用!AO192</f>
        <v>4193835.7359607816</v>
      </c>
      <c r="AR192" s="3">
        <f>其他调用!AP192</f>
        <v>5156136.6320929527</v>
      </c>
      <c r="AS192" s="3">
        <f>其他调用!AQ192</f>
        <v>8686499.7741360664</v>
      </c>
      <c r="AT192" s="3">
        <f>其他调用!AR192</f>
        <v>24353940.825489998</v>
      </c>
      <c r="AU192" s="3">
        <f>SUMPRODUCT(AP$5:AT192,其他调用!$C$6:$G193)</f>
        <v>190039461494.52087</v>
      </c>
    </row>
    <row r="193" spans="26:47" x14ac:dyDescent="0.15">
      <c r="Z193" s="3">
        <v>189</v>
      </c>
      <c r="AA193" s="3">
        <f>其他调用!AW194*SUM($U$14:$U$17)</f>
        <v>0</v>
      </c>
      <c r="AB193" s="3">
        <f>其他调用!AX194*SUM($U$14:$U$17)</f>
        <v>0</v>
      </c>
      <c r="AC193" s="3">
        <f>其他调用!AY194*SUM($U$14:$U$17)</f>
        <v>0</v>
      </c>
      <c r="AD193" s="3">
        <f>其他调用!AZ194*SUM($U$14:$U$17)</f>
        <v>0</v>
      </c>
      <c r="AE193" s="3">
        <f>其他调用!BA194*SUM($U$14:$U$17)</f>
        <v>0</v>
      </c>
      <c r="AF193" s="3">
        <f>SUMPRODUCT(AA$5:AE193,其他调用!$C$6:$G194)</f>
        <v>5612967.4996971022</v>
      </c>
      <c r="AH193" s="3">
        <v>189</v>
      </c>
      <c r="AI193" s="3">
        <f>其他调用!Y193</f>
        <v>17032973.281144619</v>
      </c>
      <c r="AJ193" s="3">
        <f>其他调用!Z193</f>
        <v>19015462.632970333</v>
      </c>
      <c r="AK193" s="3">
        <f>其他调用!AA193</f>
        <v>21905109.238875866</v>
      </c>
      <c r="AL193" s="3">
        <f>其他调用!AB193</f>
        <v>30344458.037769794</v>
      </c>
      <c r="AM193" s="3">
        <f>其他调用!AC193</f>
        <v>80695440</v>
      </c>
      <c r="AN193" s="3">
        <f>SUMPRODUCT(AI$5:AM193,其他调用!$C$6:$G194)</f>
        <v>1065376339789.9166</v>
      </c>
      <c r="AP193" s="3">
        <f>其他调用!AN193</f>
        <v>3773974.7806763649</v>
      </c>
      <c r="AQ193" s="3">
        <f>其他调用!AO193</f>
        <v>4193835.735960722</v>
      </c>
      <c r="AR193" s="3">
        <f>其他调用!AP193</f>
        <v>5156136.6320929527</v>
      </c>
      <c r="AS193" s="3">
        <f>其他调用!AQ193</f>
        <v>8686499.7741361856</v>
      </c>
      <c r="AT193" s="3">
        <f>其他调用!AR193</f>
        <v>24353940.825489998</v>
      </c>
      <c r="AU193" s="3">
        <f>SUMPRODUCT(AP$5:AT193,其他调用!$C$6:$G194)</f>
        <v>190995140374.65149</v>
      </c>
    </row>
    <row r="194" spans="26:47" x14ac:dyDescent="0.15">
      <c r="Z194" s="3">
        <v>190</v>
      </c>
      <c r="AA194" s="3">
        <f>其他调用!AW195*SUM($U$14:$U$17)</f>
        <v>0</v>
      </c>
      <c r="AB194" s="3">
        <f>其他调用!AX195*SUM($U$14:$U$17)</f>
        <v>0</v>
      </c>
      <c r="AC194" s="3">
        <f>其他调用!AY195*SUM($U$14:$U$17)</f>
        <v>0</v>
      </c>
      <c r="AD194" s="3">
        <f>其他调用!AZ195*SUM($U$14:$U$17)</f>
        <v>0</v>
      </c>
      <c r="AE194" s="3">
        <f>其他调用!BA195*SUM($U$14:$U$17)</f>
        <v>0</v>
      </c>
      <c r="AF194" s="3">
        <f>SUMPRODUCT(AA$5:AE194,其他调用!$C$6:$G195)</f>
        <v>5612967.4996971022</v>
      </c>
      <c r="AH194" s="3">
        <v>190</v>
      </c>
      <c r="AI194" s="3">
        <f>其他调用!Y194</f>
        <v>17032973.281144619</v>
      </c>
      <c r="AJ194" s="3">
        <f>其他调用!Z194</f>
        <v>19015462.632969856</v>
      </c>
      <c r="AK194" s="3">
        <f>其他调用!AA194</f>
        <v>21905109.238875866</v>
      </c>
      <c r="AL194" s="3">
        <f>其他调用!AB194</f>
        <v>30344458.037770271</v>
      </c>
      <c r="AM194" s="3">
        <f>其他调用!AC194</f>
        <v>80695440</v>
      </c>
      <c r="AN194" s="3">
        <f>SUMPRODUCT(AI$5:AM194,其他调用!$C$6:$G195)</f>
        <v>1069632691063.9819</v>
      </c>
      <c r="AP194" s="3">
        <f>其他调用!AN194</f>
        <v>3773974.7806764245</v>
      </c>
      <c r="AQ194" s="3">
        <f>其他调用!AO194</f>
        <v>4193835.735960722</v>
      </c>
      <c r="AR194" s="3">
        <f>其他调用!AP194</f>
        <v>5156136.6320929527</v>
      </c>
      <c r="AS194" s="3">
        <f>其他调用!AQ194</f>
        <v>8686499.7741361856</v>
      </c>
      <c r="AT194" s="3">
        <f>其他调用!AR194</f>
        <v>24353940.825490236</v>
      </c>
      <c r="AU194" s="3">
        <f>SUMPRODUCT(AP$5:AT194,其他调用!$C$6:$G195)</f>
        <v>191944899120.12643</v>
      </c>
    </row>
    <row r="195" spans="26:47" x14ac:dyDescent="0.15">
      <c r="Z195" s="3">
        <v>191</v>
      </c>
      <c r="AA195" s="3">
        <f>其他调用!AW196*SUM($U$14:$U$17)</f>
        <v>0</v>
      </c>
      <c r="AB195" s="3">
        <f>其他调用!AX196*SUM($U$14:$U$17)</f>
        <v>0</v>
      </c>
      <c r="AC195" s="3">
        <f>其他调用!AY196*SUM($U$14:$U$17)</f>
        <v>0</v>
      </c>
      <c r="AD195" s="3">
        <f>其他调用!AZ196*SUM($U$14:$U$17)</f>
        <v>0</v>
      </c>
      <c r="AE195" s="3">
        <f>其他调用!BA196*SUM($U$14:$U$17)</f>
        <v>0</v>
      </c>
      <c r="AF195" s="3">
        <f>SUMPRODUCT(AA$5:AE195,其他调用!$C$6:$G196)</f>
        <v>5612967.4996971022</v>
      </c>
      <c r="AH195" s="3">
        <v>191</v>
      </c>
      <c r="AI195" s="3">
        <f>其他调用!Y195</f>
        <v>17032973.281144619</v>
      </c>
      <c r="AJ195" s="3">
        <f>其他调用!Z195</f>
        <v>19015462.632970333</v>
      </c>
      <c r="AK195" s="3">
        <f>其他调用!AA195</f>
        <v>21905109.238875866</v>
      </c>
      <c r="AL195" s="3">
        <f>其他调用!AB195</f>
        <v>30344458.037769794</v>
      </c>
      <c r="AM195" s="3">
        <f>其他调用!AC195</f>
        <v>80695440</v>
      </c>
      <c r="AN195" s="3">
        <f>SUMPRODUCT(AI$5:AM195,其他调用!$C$6:$G196)</f>
        <v>1073862511208.1112</v>
      </c>
      <c r="AP195" s="3">
        <f>其他调用!AN195</f>
        <v>3773974.7806763649</v>
      </c>
      <c r="AQ195" s="3">
        <f>其他调用!AO195</f>
        <v>4193835.7359607816</v>
      </c>
      <c r="AR195" s="3">
        <f>其他调用!AP195</f>
        <v>5156136.6320929527</v>
      </c>
      <c r="AS195" s="3">
        <f>其他调用!AQ195</f>
        <v>8686499.7741360664</v>
      </c>
      <c r="AT195" s="3">
        <f>其他调用!AR195</f>
        <v>24353940.825489998</v>
      </c>
      <c r="AU195" s="3">
        <f>SUMPRODUCT(AP$5:AT195,其他调用!$C$6:$G196)</f>
        <v>192888737730.94568</v>
      </c>
    </row>
    <row r="196" spans="26:47" x14ac:dyDescent="0.15">
      <c r="Z196" s="3">
        <v>192</v>
      </c>
      <c r="AA196" s="3">
        <f>其他调用!AW197*SUM($U$14:$U$17)</f>
        <v>0</v>
      </c>
      <c r="AB196" s="3">
        <f>其他调用!AX197*SUM($U$14:$U$17)</f>
        <v>0</v>
      </c>
      <c r="AC196" s="3">
        <f>其他调用!AY197*SUM($U$14:$U$17)</f>
        <v>0</v>
      </c>
      <c r="AD196" s="3">
        <f>其他调用!AZ197*SUM($U$14:$U$17)</f>
        <v>0</v>
      </c>
      <c r="AE196" s="3">
        <f>其他调用!BA197*SUM($U$14:$U$17)</f>
        <v>0</v>
      </c>
      <c r="AF196" s="3">
        <f>SUMPRODUCT(AA$5:AE196,其他调用!$C$6:$G197)</f>
        <v>5612967.4996971022</v>
      </c>
      <c r="AH196" s="3">
        <v>192</v>
      </c>
      <c r="AI196" s="3">
        <f>其他调用!Y196</f>
        <v>17032973.281144142</v>
      </c>
      <c r="AJ196" s="3">
        <f>其他调用!Z196</f>
        <v>19015462.632970333</v>
      </c>
      <c r="AK196" s="3">
        <f>其他调用!AA196</f>
        <v>21905109.238875389</v>
      </c>
      <c r="AL196" s="3">
        <f>其他调用!AB196</f>
        <v>30344458.037769794</v>
      </c>
      <c r="AM196" s="3">
        <f>其他调用!AC196</f>
        <v>80695440</v>
      </c>
      <c r="AN196" s="3">
        <f>SUMPRODUCT(AI$5:AM196,其他调用!$C$6:$G197)</f>
        <v>1078065800222.3041</v>
      </c>
      <c r="AP196" s="3">
        <f>其他调用!AN196</f>
        <v>3773974.7806763649</v>
      </c>
      <c r="AQ196" s="3">
        <f>其他调用!AO196</f>
        <v>4193835.7359607816</v>
      </c>
      <c r="AR196" s="3">
        <f>其他调用!AP196</f>
        <v>5156136.6320929527</v>
      </c>
      <c r="AS196" s="3">
        <f>其他调用!AQ196</f>
        <v>8686499.7741361856</v>
      </c>
      <c r="AT196" s="3">
        <f>其他调用!AR196</f>
        <v>24353940.825489998</v>
      </c>
      <c r="AU196" s="3">
        <f>SUMPRODUCT(AP$5:AT196,其他调用!$C$6:$G197)</f>
        <v>193826656207.10928</v>
      </c>
    </row>
    <row r="197" spans="26:47" x14ac:dyDescent="0.15">
      <c r="Z197" s="3">
        <v>193</v>
      </c>
      <c r="AA197" s="3">
        <f>其他调用!AW198*SUM($U$14:$U$17)</f>
        <v>0</v>
      </c>
      <c r="AB197" s="3">
        <f>其他调用!AX198*SUM($U$14:$U$17)</f>
        <v>0</v>
      </c>
      <c r="AC197" s="3">
        <f>其他调用!AY198*SUM($U$14:$U$17)</f>
        <v>0</v>
      </c>
      <c r="AD197" s="3">
        <f>其他调用!AZ198*SUM($U$14:$U$17)</f>
        <v>0</v>
      </c>
      <c r="AE197" s="3">
        <f>其他调用!BA198*SUM($U$14:$U$17)</f>
        <v>0</v>
      </c>
      <c r="AF197" s="3">
        <f>SUMPRODUCT(AA$5:AE197,其他调用!$C$6:$G198)</f>
        <v>5612967.4996971022</v>
      </c>
      <c r="AH197" s="3">
        <v>193</v>
      </c>
      <c r="AI197" s="3">
        <f>其他调用!Y197</f>
        <v>17032973.281144619</v>
      </c>
      <c r="AJ197" s="3">
        <f>其他调用!Z197</f>
        <v>19452846.024722576</v>
      </c>
      <c r="AK197" s="3">
        <f>其他调用!AA197</f>
        <v>22072156.753041267</v>
      </c>
      <c r="AL197" s="3">
        <f>其他调用!AB197</f>
        <v>30344458.037769794</v>
      </c>
      <c r="AM197" s="3">
        <f>其他调用!AC197</f>
        <v>81948417.242106438</v>
      </c>
      <c r="AN197" s="3">
        <f>SUMPRODUCT(AI$5:AM197,其他调用!$C$6:$G198)</f>
        <v>1082291603084.9211</v>
      </c>
      <c r="AP197" s="3">
        <f>其他调用!AN197</f>
        <v>3773974.7806763649</v>
      </c>
      <c r="AQ197" s="3">
        <f>其他调用!AO197</f>
        <v>4307376.1368499994</v>
      </c>
      <c r="AR197" s="3">
        <f>其他调用!AP197</f>
        <v>5213144.5747596025</v>
      </c>
      <c r="AS197" s="3">
        <f>其他调用!AQ197</f>
        <v>8686499.7741360664</v>
      </c>
      <c r="AT197" s="3">
        <f>其他调用!AR197</f>
        <v>24757237.830074072</v>
      </c>
      <c r="AU197" s="3">
        <f>SUMPRODUCT(AP$5:AT197,其他调用!$C$6:$G198)</f>
        <v>194771541102.57925</v>
      </c>
    </row>
    <row r="198" spans="26:47" x14ac:dyDescent="0.15">
      <c r="Z198" s="3">
        <v>194</v>
      </c>
      <c r="AA198" s="3">
        <f>其他调用!AW199*SUM($U$14:$U$17)</f>
        <v>0</v>
      </c>
      <c r="AB198" s="3">
        <f>其他调用!AX199*SUM($U$14:$U$17)</f>
        <v>0</v>
      </c>
      <c r="AC198" s="3">
        <f>其他调用!AY199*SUM($U$14:$U$17)</f>
        <v>0</v>
      </c>
      <c r="AD198" s="3">
        <f>其他调用!AZ199*SUM($U$14:$U$17)</f>
        <v>0</v>
      </c>
      <c r="AE198" s="3">
        <f>其他调用!BA199*SUM($U$14:$U$17)</f>
        <v>0</v>
      </c>
      <c r="AF198" s="3">
        <f>SUMPRODUCT(AA$5:AE198,其他调用!$C$6:$G199)</f>
        <v>5612967.4996971022</v>
      </c>
      <c r="AH198" s="3">
        <v>194</v>
      </c>
      <c r="AI198" s="3">
        <f>其他调用!Y198</f>
        <v>17499559.461159706</v>
      </c>
      <c r="AJ198" s="3">
        <f>其他调用!Z198</f>
        <v>19472418.974054337</v>
      </c>
      <c r="AK198" s="3">
        <f>其他调用!AA198</f>
        <v>22417524.482094288</v>
      </c>
      <c r="AL198" s="3">
        <f>其他调用!AB198</f>
        <v>30344458.037770271</v>
      </c>
      <c r="AM198" s="3">
        <f>其他调用!AC198</f>
        <v>88764984</v>
      </c>
      <c r="AN198" s="3">
        <f>SUMPRODUCT(AI$5:AM198,其他调用!$C$6:$G199)</f>
        <v>1086549264926.2239</v>
      </c>
      <c r="AP198" s="3">
        <f>其他调用!AN198</f>
        <v>3857091.8646576405</v>
      </c>
      <c r="AQ198" s="3">
        <f>其他调用!AO198</f>
        <v>4312457.0808354616</v>
      </c>
      <c r="AR198" s="3">
        <f>其他调用!AP198</f>
        <v>5331007.4702068567</v>
      </c>
      <c r="AS198" s="3">
        <f>其他调用!AQ198</f>
        <v>8686499.7741361856</v>
      </c>
      <c r="AT198" s="3">
        <f>其他调用!AR198</f>
        <v>26951292.807786465</v>
      </c>
      <c r="AU198" s="3">
        <f>SUMPRODUCT(AP$5:AT198,其他调用!$C$6:$G199)</f>
        <v>195721982228.68555</v>
      </c>
    </row>
    <row r="199" spans="26:47" x14ac:dyDescent="0.15">
      <c r="Z199" s="3">
        <v>195</v>
      </c>
      <c r="AA199" s="3">
        <f>其他调用!AW200*SUM($U$14:$U$17)</f>
        <v>0</v>
      </c>
      <c r="AB199" s="3">
        <f>其他调用!AX200*SUM($U$14:$U$17)</f>
        <v>0</v>
      </c>
      <c r="AC199" s="3">
        <f>其他调用!AY200*SUM($U$14:$U$17)</f>
        <v>0</v>
      </c>
      <c r="AD199" s="3">
        <f>其他调用!AZ200*SUM($U$14:$U$17)</f>
        <v>0</v>
      </c>
      <c r="AE199" s="3">
        <f>其他调用!BA200*SUM($U$14:$U$17)</f>
        <v>0</v>
      </c>
      <c r="AF199" s="3">
        <f>SUMPRODUCT(AA$5:AE199,其他调用!$C$6:$G200)</f>
        <v>5612967.4996971022</v>
      </c>
      <c r="AH199" s="3">
        <v>195</v>
      </c>
      <c r="AI199" s="3">
        <f>其他调用!Y199</f>
        <v>17505092.94598484</v>
      </c>
      <c r="AJ199" s="3">
        <f>其他调用!Z199</f>
        <v>19472418.974054813</v>
      </c>
      <c r="AK199" s="3">
        <f>其他调用!AA199</f>
        <v>22417524.482093811</v>
      </c>
      <c r="AL199" s="3">
        <f>其他调用!AB199</f>
        <v>30344458.037769794</v>
      </c>
      <c r="AM199" s="3">
        <f>其他调用!AC199</f>
        <v>88764984</v>
      </c>
      <c r="AN199" s="3">
        <f>SUMPRODUCT(AI$5:AM199,其他调用!$C$6:$G200)</f>
        <v>1090780304395.6462</v>
      </c>
      <c r="AP199" s="3">
        <f>其他调用!AN199</f>
        <v>3858077.5927881598</v>
      </c>
      <c r="AQ199" s="3">
        <f>其他调用!AO199</f>
        <v>4312457.0808354616</v>
      </c>
      <c r="AR199" s="3">
        <f>其他调用!AP199</f>
        <v>5331007.4702069759</v>
      </c>
      <c r="AS199" s="3">
        <f>其他调用!AQ199</f>
        <v>8686499.7741360664</v>
      </c>
      <c r="AT199" s="3">
        <f>其他调用!AR199</f>
        <v>26951292.807786465</v>
      </c>
      <c r="AU199" s="3">
        <f>SUMPRODUCT(AP$5:AT199,其他调用!$C$6:$G200)</f>
        <v>196666453567.35736</v>
      </c>
    </row>
    <row r="200" spans="26:47" x14ac:dyDescent="0.15">
      <c r="Z200" s="3">
        <v>196</v>
      </c>
      <c r="AA200" s="3">
        <f>其他调用!AW201*SUM($U$14:$U$17)</f>
        <v>0</v>
      </c>
      <c r="AB200" s="3">
        <f>其他调用!AX201*SUM($U$14:$U$17)</f>
        <v>0</v>
      </c>
      <c r="AC200" s="3">
        <f>其他调用!AY201*SUM($U$14:$U$17)</f>
        <v>0</v>
      </c>
      <c r="AD200" s="3">
        <f>其他调用!AZ201*SUM($U$14:$U$17)</f>
        <v>0</v>
      </c>
      <c r="AE200" s="3">
        <f>其他调用!BA201*SUM($U$14:$U$17)</f>
        <v>0</v>
      </c>
      <c r="AF200" s="3">
        <f>SUMPRODUCT(AA$5:AE200,其他调用!$C$6:$G201)</f>
        <v>5612967.4996971022</v>
      </c>
      <c r="AH200" s="3">
        <v>196</v>
      </c>
      <c r="AI200" s="3">
        <f>其他调用!Y200</f>
        <v>17505092.945985317</v>
      </c>
      <c r="AJ200" s="3">
        <f>其他调用!Z200</f>
        <v>19472418.974054337</v>
      </c>
      <c r="AK200" s="3">
        <f>其他调用!AA200</f>
        <v>22417524.482094288</v>
      </c>
      <c r="AL200" s="3">
        <f>其他调用!AB200</f>
        <v>30344458.037769794</v>
      </c>
      <c r="AM200" s="3">
        <f>其他调用!AC200</f>
        <v>88764983.999999046</v>
      </c>
      <c r="AN200" s="3">
        <f>SUMPRODUCT(AI$5:AM200,其他调用!$C$6:$G201)</f>
        <v>1094984122103.7764</v>
      </c>
      <c r="AP200" s="3">
        <f>其他调用!AN200</f>
        <v>3858077.5927881598</v>
      </c>
      <c r="AQ200" s="3">
        <f>其他调用!AO200</f>
        <v>4312457.0808354616</v>
      </c>
      <c r="AR200" s="3">
        <f>其他调用!AP200</f>
        <v>5331007.4702068567</v>
      </c>
      <c r="AS200" s="3">
        <f>其他调用!AQ200</f>
        <v>8686499.7741361856</v>
      </c>
      <c r="AT200" s="3">
        <f>其他调用!AR200</f>
        <v>26951292.807786465</v>
      </c>
      <c r="AU200" s="3">
        <f>SUMPRODUCT(AP$5:AT200,其他调用!$C$6:$G201)</f>
        <v>197604848344.10764</v>
      </c>
    </row>
    <row r="201" spans="26:47" x14ac:dyDescent="0.15">
      <c r="Z201" s="3">
        <v>197</v>
      </c>
      <c r="AA201" s="3">
        <f>其他调用!AW202*SUM($U$14:$U$17)</f>
        <v>0</v>
      </c>
      <c r="AB201" s="3">
        <f>其他调用!AX202*SUM($U$14:$U$17)</f>
        <v>0</v>
      </c>
      <c r="AC201" s="3">
        <f>其他调用!AY202*SUM($U$14:$U$17)</f>
        <v>0</v>
      </c>
      <c r="AD201" s="3">
        <f>其他调用!AZ202*SUM($U$14:$U$17)</f>
        <v>0</v>
      </c>
      <c r="AE201" s="3">
        <f>其他调用!BA202*SUM($U$14:$U$17)</f>
        <v>0</v>
      </c>
      <c r="AF201" s="3">
        <f>SUMPRODUCT(AA$5:AE201,其他调用!$C$6:$G202)</f>
        <v>5612967.4996971022</v>
      </c>
      <c r="AH201" s="3">
        <v>197</v>
      </c>
      <c r="AI201" s="3">
        <f>其他调用!Y201</f>
        <v>17505092.94598484</v>
      </c>
      <c r="AJ201" s="3">
        <f>其他调用!Z201</f>
        <v>19472418.974054337</v>
      </c>
      <c r="AK201" s="3">
        <f>其他调用!AA201</f>
        <v>22417524.482094288</v>
      </c>
      <c r="AL201" s="3">
        <f>其他调用!AB201</f>
        <v>30344458.037769794</v>
      </c>
      <c r="AM201" s="3">
        <f>其他调用!AC201</f>
        <v>88764984</v>
      </c>
      <c r="AN201" s="3">
        <f>SUMPRODUCT(AI$5:AM201,其他调用!$C$6:$G202)</f>
        <v>1099160718050.6141</v>
      </c>
      <c r="AP201" s="3">
        <f>其他调用!AN201</f>
        <v>3858077.5927881598</v>
      </c>
      <c r="AQ201" s="3">
        <f>其他调用!AO201</f>
        <v>4312457.0808354616</v>
      </c>
      <c r="AR201" s="3">
        <f>其他调用!AP201</f>
        <v>5331007.4702068567</v>
      </c>
      <c r="AS201" s="3">
        <f>其他调用!AQ201</f>
        <v>8686499.7741360664</v>
      </c>
      <c r="AT201" s="3">
        <f>其他调用!AR201</f>
        <v>26951292.807786465</v>
      </c>
      <c r="AU201" s="3">
        <f>SUMPRODUCT(AP$5:AT201,其他调用!$C$6:$G202)</f>
        <v>198537166558.93625</v>
      </c>
    </row>
    <row r="202" spans="26:47" x14ac:dyDescent="0.15">
      <c r="Z202" s="3">
        <v>198</v>
      </c>
      <c r="AA202" s="3">
        <f>其他调用!AW203*SUM($U$14:$U$17)</f>
        <v>0</v>
      </c>
      <c r="AB202" s="3">
        <f>其他调用!AX203*SUM($U$14:$U$17)</f>
        <v>0</v>
      </c>
      <c r="AC202" s="3">
        <f>其他调用!AY203*SUM($U$14:$U$17)</f>
        <v>0</v>
      </c>
      <c r="AD202" s="3">
        <f>其他调用!AZ203*SUM($U$14:$U$17)</f>
        <v>0</v>
      </c>
      <c r="AE202" s="3">
        <f>其他调用!BA203*SUM($U$14:$U$17)</f>
        <v>0</v>
      </c>
      <c r="AF202" s="3">
        <f>SUMPRODUCT(AA$5:AE202,其他调用!$C$6:$G203)</f>
        <v>5612967.4996971022</v>
      </c>
      <c r="AH202" s="3">
        <v>198</v>
      </c>
      <c r="AI202" s="3">
        <f>其他调用!Y202</f>
        <v>17505092.945985317</v>
      </c>
      <c r="AJ202" s="3">
        <f>其他调用!Z202</f>
        <v>19472418.974054337</v>
      </c>
      <c r="AK202" s="3">
        <f>其他调用!AA202</f>
        <v>22417524.482094288</v>
      </c>
      <c r="AL202" s="3">
        <f>其他调用!AB202</f>
        <v>30344458.037770271</v>
      </c>
      <c r="AM202" s="3">
        <f>其他调用!AC202</f>
        <v>88764984</v>
      </c>
      <c r="AN202" s="3">
        <f>SUMPRODUCT(AI$5:AM202,其他调用!$C$6:$G203)</f>
        <v>1103310092236.1597</v>
      </c>
      <c r="AP202" s="3">
        <f>其他调用!AN202</f>
        <v>3858077.5927881598</v>
      </c>
      <c r="AQ202" s="3">
        <f>其他调用!AO202</f>
        <v>4312457.0808354616</v>
      </c>
      <c r="AR202" s="3">
        <f>其他调用!AP202</f>
        <v>5331007.4702069759</v>
      </c>
      <c r="AS202" s="3">
        <f>其他调用!AQ202</f>
        <v>8686499.7741361856</v>
      </c>
      <c r="AT202" s="3">
        <f>其他调用!AR202</f>
        <v>26951292.807786465</v>
      </c>
      <c r="AU202" s="3">
        <f>SUMPRODUCT(AP$5:AT202,其他调用!$C$6:$G203)</f>
        <v>199463408211.84326</v>
      </c>
    </row>
    <row r="203" spans="26:47" x14ac:dyDescent="0.15">
      <c r="Z203" s="3">
        <v>199</v>
      </c>
      <c r="AA203" s="3">
        <f>其他调用!AW204*SUM($U$14:$U$17)</f>
        <v>0</v>
      </c>
      <c r="AB203" s="3">
        <f>其他调用!AX204*SUM($U$14:$U$17)</f>
        <v>0</v>
      </c>
      <c r="AC203" s="3">
        <f>其他调用!AY204*SUM($U$14:$U$17)</f>
        <v>0</v>
      </c>
      <c r="AD203" s="3">
        <f>其他调用!AZ204*SUM($U$14:$U$17)</f>
        <v>0</v>
      </c>
      <c r="AE203" s="3">
        <f>其他调用!BA204*SUM($U$14:$U$17)</f>
        <v>0</v>
      </c>
      <c r="AF203" s="3">
        <f>SUMPRODUCT(AA$5:AE203,其他调用!$C$6:$G204)</f>
        <v>5612967.4996971022</v>
      </c>
      <c r="AH203" s="3">
        <v>199</v>
      </c>
      <c r="AI203" s="3">
        <f>其他调用!Y203</f>
        <v>17505092.94598484</v>
      </c>
      <c r="AJ203" s="3">
        <f>其他调用!Z203</f>
        <v>19472418.974054337</v>
      </c>
      <c r="AK203" s="3">
        <f>其他调用!AA203</f>
        <v>22417524.482094288</v>
      </c>
      <c r="AL203" s="3">
        <f>其他调用!AB203</f>
        <v>30344458.037769794</v>
      </c>
      <c r="AM203" s="3">
        <f>其他调用!AC203</f>
        <v>88764984</v>
      </c>
      <c r="AN203" s="3">
        <f>SUMPRODUCT(AI$5:AM203,其他调用!$C$6:$G204)</f>
        <v>1107432244660.4128</v>
      </c>
      <c r="AP203" s="3">
        <f>其他调用!AN203</f>
        <v>3858077.5927881598</v>
      </c>
      <c r="AQ203" s="3">
        <f>其他调用!AO203</f>
        <v>4312457.0808354616</v>
      </c>
      <c r="AR203" s="3">
        <f>其他调用!AP203</f>
        <v>5331007.4702068567</v>
      </c>
      <c r="AS203" s="3">
        <f>其他调用!AQ203</f>
        <v>8686499.7741360664</v>
      </c>
      <c r="AT203" s="3">
        <f>其他调用!AR203</f>
        <v>26951292.807785988</v>
      </c>
      <c r="AU203" s="3">
        <f>SUMPRODUCT(AP$5:AT203,其他调用!$C$6:$G204)</f>
        <v>200383573302.82867</v>
      </c>
    </row>
    <row r="204" spans="26:47" x14ac:dyDescent="0.15">
      <c r="Z204" s="3">
        <v>200</v>
      </c>
      <c r="AA204" s="3">
        <f>其他调用!AW205*SUM($U$14:$U$17)</f>
        <v>0</v>
      </c>
      <c r="AB204" s="3">
        <f>其他调用!AX205*SUM($U$14:$U$17)</f>
        <v>0</v>
      </c>
      <c r="AC204" s="3">
        <f>其他调用!AY205*SUM($U$14:$U$17)</f>
        <v>0</v>
      </c>
      <c r="AD204" s="3">
        <f>其他调用!AZ205*SUM($U$14:$U$17)</f>
        <v>0</v>
      </c>
      <c r="AE204" s="3">
        <f>其他调用!BA205*SUM($U$14:$U$17)</f>
        <v>0</v>
      </c>
      <c r="AF204" s="3">
        <f>SUMPRODUCT(AA$5:AE204,其他调用!$C$6:$G205)</f>
        <v>5612967.4996971022</v>
      </c>
      <c r="AH204" s="3">
        <v>200</v>
      </c>
      <c r="AI204" s="3">
        <f>其他调用!Y204</f>
        <v>17505092.945985317</v>
      </c>
      <c r="AJ204" s="3">
        <f>其他调用!Z204</f>
        <v>19472418.974054337</v>
      </c>
      <c r="AK204" s="3">
        <f>其他调用!AA204</f>
        <v>22417524.482093811</v>
      </c>
      <c r="AL204" s="3">
        <f>其他调用!AB204</f>
        <v>30658435.671369553</v>
      </c>
      <c r="AM204" s="3">
        <f>其他调用!AC204</f>
        <v>88764984</v>
      </c>
      <c r="AN204" s="3">
        <f>SUMPRODUCT(AI$5:AM204,其他调用!$C$6:$G205)</f>
        <v>1111527643649.9436</v>
      </c>
      <c r="AP204" s="3">
        <f>其他调用!AN204</f>
        <v>3858077.5927881598</v>
      </c>
      <c r="AQ204" s="3">
        <f>其他调用!AO204</f>
        <v>4312457.0808354616</v>
      </c>
      <c r="AR204" s="3">
        <f>其他调用!AP204</f>
        <v>5331007.4702068567</v>
      </c>
      <c r="AS204" s="3">
        <f>其他调用!AQ204</f>
        <v>8814465.3773818016</v>
      </c>
      <c r="AT204" s="3">
        <f>其他调用!AR204</f>
        <v>26951292.807786465</v>
      </c>
      <c r="AU204" s="3">
        <f>SUMPRODUCT(AP$5:AT204,其他调用!$C$6:$G205)</f>
        <v>201297852704.38019</v>
      </c>
    </row>
    <row r="205" spans="26:47" x14ac:dyDescent="0.15">
      <c r="Z205" s="3">
        <v>201</v>
      </c>
      <c r="AA205" s="3">
        <f>其他调用!AW206*SUM($U$14:$U$17)</f>
        <v>0</v>
      </c>
      <c r="AB205" s="3">
        <f>其他调用!AX206*SUM($U$14:$U$17)</f>
        <v>0</v>
      </c>
      <c r="AC205" s="3">
        <f>其他调用!AY206*SUM($U$14:$U$17)</f>
        <v>0</v>
      </c>
      <c r="AD205" s="3">
        <f>其他调用!AZ206*SUM($U$14:$U$17)</f>
        <v>0</v>
      </c>
      <c r="AE205" s="3">
        <f>其他调用!BA206*SUM($U$14:$U$17)</f>
        <v>0</v>
      </c>
      <c r="AF205" s="3">
        <f>SUMPRODUCT(AA$5:AE205,其他调用!$C$6:$G206)</f>
        <v>5612967.4996971022</v>
      </c>
      <c r="AH205" s="3">
        <v>201</v>
      </c>
      <c r="AI205" s="3">
        <f>其他调用!Y205</f>
        <v>17505092.945985317</v>
      </c>
      <c r="AJ205" s="3">
        <f>其他调用!Z205</f>
        <v>19472418.974054337</v>
      </c>
      <c r="AK205" s="3">
        <f>其他调用!AA205</f>
        <v>22417524.482094288</v>
      </c>
      <c r="AL205" s="3">
        <f>其他调用!AB205</f>
        <v>30862980.932321072</v>
      </c>
      <c r="AM205" s="3">
        <f>其他调用!AC205</f>
        <v>88764984</v>
      </c>
      <c r="AN205" s="3">
        <f>SUMPRODUCT(AI$5:AM205,其他调用!$C$6:$G206)</f>
        <v>1115596120834.8105</v>
      </c>
      <c r="AP205" s="3">
        <f>其他调用!AN205</f>
        <v>3858077.5927881002</v>
      </c>
      <c r="AQ205" s="3">
        <f>其他调用!AO205</f>
        <v>4312457.0808354616</v>
      </c>
      <c r="AR205" s="3">
        <f>其他调用!AP205</f>
        <v>5331007.4702068567</v>
      </c>
      <c r="AS205" s="3">
        <f>其他调用!AQ205</f>
        <v>8897830.4165039063</v>
      </c>
      <c r="AT205" s="3">
        <f>其他调用!AR205</f>
        <v>26951292.807786465</v>
      </c>
      <c r="AU205" s="3">
        <f>SUMPRODUCT(AP$5:AT205,其他调用!$C$6:$G206)</f>
        <v>202206177795.17325</v>
      </c>
    </row>
    <row r="206" spans="26:47" x14ac:dyDescent="0.15">
      <c r="Z206" s="3">
        <v>202</v>
      </c>
      <c r="AA206" s="3">
        <f>其他调用!AW207*SUM($U$14:$U$17)</f>
        <v>0</v>
      </c>
      <c r="AB206" s="3">
        <f>其他调用!AX207*SUM($U$14:$U$17)</f>
        <v>0</v>
      </c>
      <c r="AC206" s="3">
        <f>其他调用!AY207*SUM($U$14:$U$17)</f>
        <v>0</v>
      </c>
      <c r="AD206" s="3">
        <f>其他调用!AZ207*SUM($U$14:$U$17)</f>
        <v>0</v>
      </c>
      <c r="AE206" s="3">
        <f>其他调用!BA207*SUM($U$14:$U$17)</f>
        <v>0</v>
      </c>
      <c r="AF206" s="3">
        <f>SUMPRODUCT(AA$5:AE206,其他调用!$C$6:$G207)</f>
        <v>5612967.4996971022</v>
      </c>
      <c r="AH206" s="3">
        <v>202</v>
      </c>
      <c r="AI206" s="3">
        <f>其他调用!Y206</f>
        <v>17505092.94598484</v>
      </c>
      <c r="AJ206" s="3">
        <f>其他调用!Z206</f>
        <v>19472418.974054337</v>
      </c>
      <c r="AK206" s="3">
        <f>其他调用!AA206</f>
        <v>22417524.482094288</v>
      </c>
      <c r="AL206" s="3">
        <f>其他调用!AB206</f>
        <v>30862980.932320595</v>
      </c>
      <c r="AM206" s="3">
        <f>其他调用!AC206</f>
        <v>88764984</v>
      </c>
      <c r="AN206" s="3">
        <f>SUMPRODUCT(AI$5:AM206,其他调用!$C$6:$G207)</f>
        <v>1119637371116.9106</v>
      </c>
      <c r="AP206" s="3">
        <f>其他调用!AN206</f>
        <v>3858077.5927881598</v>
      </c>
      <c r="AQ206" s="3">
        <f>其他调用!AO206</f>
        <v>4312457.0808354616</v>
      </c>
      <c r="AR206" s="3">
        <f>其他调用!AP206</f>
        <v>5331007.4702069759</v>
      </c>
      <c r="AS206" s="3">
        <f>其他调用!AQ206</f>
        <v>8897830.4165041447</v>
      </c>
      <c r="AT206" s="3">
        <f>其他调用!AR206</f>
        <v>26951292.807786465</v>
      </c>
      <c r="AU206" s="3">
        <f>SUMPRODUCT(AP$5:AT206,其他调用!$C$6:$G207)</f>
        <v>203108424228.57092</v>
      </c>
    </row>
    <row r="207" spans="26:47" x14ac:dyDescent="0.15">
      <c r="Z207" s="3">
        <v>203</v>
      </c>
      <c r="AA207" s="3">
        <f>其他调用!AW208*SUM($U$14:$U$17)</f>
        <v>0</v>
      </c>
      <c r="AB207" s="3">
        <f>其他调用!AX208*SUM($U$14:$U$17)</f>
        <v>0</v>
      </c>
      <c r="AC207" s="3">
        <f>其他调用!AY208*SUM($U$14:$U$17)</f>
        <v>0</v>
      </c>
      <c r="AD207" s="3">
        <f>其他调用!AZ208*SUM($U$14:$U$17)</f>
        <v>0</v>
      </c>
      <c r="AE207" s="3">
        <f>其他调用!BA208*SUM($U$14:$U$17)</f>
        <v>0</v>
      </c>
      <c r="AF207" s="3">
        <f>SUMPRODUCT(AA$5:AE207,其他调用!$C$6:$G208)</f>
        <v>5612967.4996971022</v>
      </c>
      <c r="AH207" s="3">
        <v>203</v>
      </c>
      <c r="AI207" s="3">
        <f>其他调用!Y207</f>
        <v>17505092.945985317</v>
      </c>
      <c r="AJ207" s="3">
        <f>其他调用!Z207</f>
        <v>19472418.974054337</v>
      </c>
      <c r="AK207" s="3">
        <f>其他调用!AA207</f>
        <v>22417524.482094288</v>
      </c>
      <c r="AL207" s="3">
        <f>其他调用!AB207</f>
        <v>30862980.932320595</v>
      </c>
      <c r="AM207" s="3">
        <f>其他调用!AC207</f>
        <v>88764984</v>
      </c>
      <c r="AN207" s="3">
        <f>SUMPRODUCT(AI$5:AM207,其他调用!$C$6:$G208)</f>
        <v>1123651394496.2441</v>
      </c>
      <c r="AP207" s="3">
        <f>其他调用!AN207</f>
        <v>3858077.5927881598</v>
      </c>
      <c r="AQ207" s="3">
        <f>其他调用!AO207</f>
        <v>4312457.0808354616</v>
      </c>
      <c r="AR207" s="3">
        <f>其他调用!AP207</f>
        <v>5331007.4702068567</v>
      </c>
      <c r="AS207" s="3">
        <f>其他调用!AQ207</f>
        <v>8897830.4165039063</v>
      </c>
      <c r="AT207" s="3">
        <f>其他调用!AR207</f>
        <v>26951292.807786465</v>
      </c>
      <c r="AU207" s="3">
        <f>SUMPRODUCT(AP$5:AT207,其他调用!$C$6:$G208)</f>
        <v>204004592004.57327</v>
      </c>
    </row>
    <row r="208" spans="26:47" x14ac:dyDescent="0.15">
      <c r="Z208" s="3">
        <v>204</v>
      </c>
      <c r="AA208" s="3">
        <f>其他调用!AW209*SUM($U$14:$U$17)</f>
        <v>0</v>
      </c>
      <c r="AB208" s="3">
        <f>其他调用!AX209*SUM($U$14:$U$17)</f>
        <v>0</v>
      </c>
      <c r="AC208" s="3">
        <f>其他调用!AY209*SUM($U$14:$U$17)</f>
        <v>0</v>
      </c>
      <c r="AD208" s="3">
        <f>其他调用!AZ209*SUM($U$14:$U$17)</f>
        <v>0</v>
      </c>
      <c r="AE208" s="3">
        <f>其他调用!BA209*SUM($U$14:$U$17)</f>
        <v>0</v>
      </c>
      <c r="AF208" s="3">
        <f>SUMPRODUCT(AA$5:AE208,其他调用!$C$6:$G209)</f>
        <v>5612967.4996971022</v>
      </c>
      <c r="AH208" s="3">
        <v>204</v>
      </c>
      <c r="AI208" s="3">
        <f>其他调用!Y208</f>
        <v>17505092.94598484</v>
      </c>
      <c r="AJ208" s="3">
        <f>其他调用!Z208</f>
        <v>19472418.974054337</v>
      </c>
      <c r="AK208" s="3">
        <f>其他调用!AA208</f>
        <v>22417524.482093811</v>
      </c>
      <c r="AL208" s="3">
        <f>其他调用!AB208</f>
        <v>30862980.932320595</v>
      </c>
      <c r="AM208" s="3">
        <f>其他调用!AC208</f>
        <v>88764984</v>
      </c>
      <c r="AN208" s="3">
        <f>SUMPRODUCT(AI$5:AM208,其他调用!$C$6:$G209)</f>
        <v>1127638190972.8105</v>
      </c>
      <c r="AP208" s="3">
        <f>其他调用!AN208</f>
        <v>3858077.5927881598</v>
      </c>
      <c r="AQ208" s="3">
        <f>其他调用!AO208</f>
        <v>4312457.0808354616</v>
      </c>
      <c r="AR208" s="3">
        <f>其他调用!AP208</f>
        <v>5331007.4702068567</v>
      </c>
      <c r="AS208" s="3">
        <f>其他调用!AQ208</f>
        <v>8897830.4165041447</v>
      </c>
      <c r="AT208" s="3">
        <f>其他调用!AR208</f>
        <v>26951292.807786465</v>
      </c>
      <c r="AU208" s="3">
        <f>SUMPRODUCT(AP$5:AT208,其他调用!$C$6:$G209)</f>
        <v>204894681123.18027</v>
      </c>
    </row>
    <row r="209" spans="26:47" x14ac:dyDescent="0.15">
      <c r="Z209" s="3">
        <v>205</v>
      </c>
      <c r="AA209" s="3">
        <f>其他调用!AW210*SUM($U$14:$U$17)</f>
        <v>0</v>
      </c>
      <c r="AB209" s="3">
        <f>其他调用!AX210*SUM($U$14:$U$17)</f>
        <v>0</v>
      </c>
      <c r="AC209" s="3">
        <f>其他调用!AY210*SUM($U$14:$U$17)</f>
        <v>0</v>
      </c>
      <c r="AD209" s="3">
        <f>其他调用!AZ210*SUM($U$14:$U$17)</f>
        <v>0</v>
      </c>
      <c r="AE209" s="3">
        <f>其他调用!BA210*SUM($U$14:$U$17)</f>
        <v>0</v>
      </c>
      <c r="AF209" s="3">
        <f>SUMPRODUCT(AA$5:AE209,其他调用!$C$6:$G210)</f>
        <v>5612967.4996971022</v>
      </c>
      <c r="AH209" s="3">
        <v>205</v>
      </c>
      <c r="AI209" s="3">
        <f>其他调用!Y209</f>
        <v>17505092.945985317</v>
      </c>
      <c r="AJ209" s="3">
        <f>其他调用!Z209</f>
        <v>19472418.974054337</v>
      </c>
      <c r="AK209" s="3">
        <f>其他调用!AA209</f>
        <v>22417524.482094288</v>
      </c>
      <c r="AL209" s="3">
        <f>其他调用!AB209</f>
        <v>30862980.932320595</v>
      </c>
      <c r="AM209" s="3">
        <f>其他调用!AC209</f>
        <v>88764984</v>
      </c>
      <c r="AN209" s="3">
        <f>SUMPRODUCT(AI$5:AM209,其他调用!$C$6:$G210)</f>
        <v>1131597760546.6101</v>
      </c>
      <c r="AP209" s="3">
        <f>其他调用!AN209</f>
        <v>3858077.5927881598</v>
      </c>
      <c r="AQ209" s="3">
        <f>其他调用!AO209</f>
        <v>4312457.0808354616</v>
      </c>
      <c r="AR209" s="3">
        <f>其他调用!AP209</f>
        <v>5331007.4702069759</v>
      </c>
      <c r="AS209" s="3">
        <f>其他调用!AQ209</f>
        <v>8897830.4165041447</v>
      </c>
      <c r="AT209" s="3">
        <f>其他调用!AR209</f>
        <v>26951292.807786465</v>
      </c>
      <c r="AU209" s="3">
        <f>SUMPRODUCT(AP$5:AT209,其他调用!$C$6:$G210)</f>
        <v>205778691584.39188</v>
      </c>
    </row>
    <row r="210" spans="26:47" x14ac:dyDescent="0.15">
      <c r="Z210" s="3">
        <v>206</v>
      </c>
      <c r="AA210" s="3">
        <f>其他调用!AW211*SUM($U$14:$U$17)</f>
        <v>0</v>
      </c>
      <c r="AB210" s="3">
        <f>其他调用!AX211*SUM($U$14:$U$17)</f>
        <v>0</v>
      </c>
      <c r="AC210" s="3">
        <f>其他调用!AY211*SUM($U$14:$U$17)</f>
        <v>0</v>
      </c>
      <c r="AD210" s="3">
        <f>其他调用!AZ211*SUM($U$14:$U$17)</f>
        <v>0</v>
      </c>
      <c r="AE210" s="3">
        <f>其他调用!BA211*SUM($U$14:$U$17)</f>
        <v>0</v>
      </c>
      <c r="AF210" s="3">
        <f>SUMPRODUCT(AA$5:AE210,其他调用!$C$6:$G211)</f>
        <v>5612967.4996971022</v>
      </c>
      <c r="AH210" s="3">
        <v>206</v>
      </c>
      <c r="AI210" s="3">
        <f>其他调用!Y210</f>
        <v>17505092.94598484</v>
      </c>
      <c r="AJ210" s="3">
        <f>其他调用!Z210</f>
        <v>19472418.974054337</v>
      </c>
      <c r="AK210" s="3">
        <f>其他调用!AA210</f>
        <v>22417524.482094288</v>
      </c>
      <c r="AL210" s="3">
        <f>其他调用!AB210</f>
        <v>30862980.932320595</v>
      </c>
      <c r="AM210" s="3">
        <f>其他调用!AC210</f>
        <v>88764984</v>
      </c>
      <c r="AN210" s="3">
        <f>SUMPRODUCT(AI$5:AM210,其他调用!$C$6:$G211)</f>
        <v>1135530103217.6431</v>
      </c>
      <c r="AP210" s="3">
        <f>其他调用!AN210</f>
        <v>3858077.5927881598</v>
      </c>
      <c r="AQ210" s="3">
        <f>其他调用!AO210</f>
        <v>4312457.0808354616</v>
      </c>
      <c r="AR210" s="3">
        <f>其他调用!AP210</f>
        <v>5331007.4702068567</v>
      </c>
      <c r="AS210" s="3">
        <f>其他调用!AQ210</f>
        <v>8897830.4165039063</v>
      </c>
      <c r="AT210" s="3">
        <f>其他调用!AR210</f>
        <v>26951292.807786465</v>
      </c>
      <c r="AU210" s="3">
        <f>SUMPRODUCT(AP$5:AT210,其他调用!$C$6:$G211)</f>
        <v>206656623388.20813</v>
      </c>
    </row>
    <row r="211" spans="26:47" x14ac:dyDescent="0.15">
      <c r="Z211" s="3">
        <v>207</v>
      </c>
      <c r="AA211" s="3">
        <f>其他调用!AW212*SUM($U$14:$U$17)</f>
        <v>0</v>
      </c>
      <c r="AB211" s="3">
        <f>其他调用!AX212*SUM($U$14:$U$17)</f>
        <v>0</v>
      </c>
      <c r="AC211" s="3">
        <f>其他调用!AY212*SUM($U$14:$U$17)</f>
        <v>0</v>
      </c>
      <c r="AD211" s="3">
        <f>其他调用!AZ212*SUM($U$14:$U$17)</f>
        <v>0</v>
      </c>
      <c r="AE211" s="3">
        <f>其他调用!BA212*SUM($U$14:$U$17)</f>
        <v>0</v>
      </c>
      <c r="AF211" s="3">
        <f>SUMPRODUCT(AA$5:AE211,其他调用!$C$6:$G212)</f>
        <v>5612967.4996971022</v>
      </c>
      <c r="AH211" s="3">
        <v>207</v>
      </c>
      <c r="AI211" s="3">
        <f>其他调用!Y211</f>
        <v>17535626.550601959</v>
      </c>
      <c r="AJ211" s="3">
        <f>其他调用!Z211</f>
        <v>19901670.247936249</v>
      </c>
      <c r="AK211" s="3">
        <f>其他调用!AA211</f>
        <v>22734622.426784992</v>
      </c>
      <c r="AL211" s="3">
        <f>其他调用!AB211</f>
        <v>30862980.932320595</v>
      </c>
      <c r="AM211" s="3">
        <f>其他调用!AC211</f>
        <v>89894616.708185196</v>
      </c>
      <c r="AN211" s="3">
        <f>SUMPRODUCT(AI$5:AM211,其他调用!$C$6:$G212)</f>
        <v>1139483287355.2009</v>
      </c>
      <c r="AP211" s="3">
        <f>其他调用!AN211</f>
        <v>3863576.4436662793</v>
      </c>
      <c r="AQ211" s="3">
        <f>其他调用!AO211</f>
        <v>4429727.3582479954</v>
      </c>
      <c r="AR211" s="3">
        <f>其他调用!AP211</f>
        <v>5444564.8780809641</v>
      </c>
      <c r="AS211" s="3">
        <f>其他调用!AQ211</f>
        <v>8897830.4165041447</v>
      </c>
      <c r="AT211" s="3">
        <f>其他调用!AR211</f>
        <v>27323255.192490578</v>
      </c>
      <c r="AU211" s="3">
        <f>SUMPRODUCT(AP$5:AT211,其他调用!$C$6:$G212)</f>
        <v>207541567657.72043</v>
      </c>
    </row>
    <row r="212" spans="26:47" x14ac:dyDescent="0.15">
      <c r="Z212" s="3">
        <v>208</v>
      </c>
      <c r="AA212" s="3">
        <f>其他调用!AW213*SUM($U$14:$U$17)</f>
        <v>0</v>
      </c>
      <c r="AB212" s="3">
        <f>其他调用!AX213*SUM($U$14:$U$17)</f>
        <v>0</v>
      </c>
      <c r="AC212" s="3">
        <f>其他调用!AY213*SUM($U$14:$U$17)</f>
        <v>0</v>
      </c>
      <c r="AD212" s="3">
        <f>其他调用!AZ213*SUM($U$14:$U$17)</f>
        <v>0</v>
      </c>
      <c r="AE212" s="3">
        <f>其他调用!BA213*SUM($U$14:$U$17)</f>
        <v>0</v>
      </c>
      <c r="AF212" s="3">
        <f>SUMPRODUCT(AA$5:AE212,其他调用!$C$6:$G213)</f>
        <v>5612967.4996971022</v>
      </c>
      <c r="AH212" s="3">
        <v>208</v>
      </c>
      <c r="AI212" s="3">
        <f>其他调用!Y212</f>
        <v>17986797.864463329</v>
      </c>
      <c r="AJ212" s="3">
        <f>其他调用!Z212</f>
        <v>19938401.13829422</v>
      </c>
      <c r="AK212" s="3">
        <f>其他调用!AA212</f>
        <v>22927021.641513824</v>
      </c>
      <c r="AL212" s="3">
        <f>其他调用!AB212</f>
        <v>30862980.932320595</v>
      </c>
      <c r="AM212" s="3">
        <f>其他调用!AC212</f>
        <v>96834528</v>
      </c>
      <c r="AN212" s="3">
        <f>SUMPRODUCT(AI$5:AM212,其他调用!$C$6:$G213)</f>
        <v>1143461341775.2158</v>
      </c>
      <c r="AP212" s="3">
        <f>其他调用!AN212</f>
        <v>3944828.6838310957</v>
      </c>
      <c r="AQ212" s="3">
        <f>其他调用!AO212</f>
        <v>4439762.1373250484</v>
      </c>
      <c r="AR212" s="3">
        <f>其他调用!AP212</f>
        <v>5513465.848482728</v>
      </c>
      <c r="AS212" s="3">
        <f>其他调用!AQ212</f>
        <v>8897830.4165041447</v>
      </c>
      <c r="AT212" s="3">
        <f>其他调用!AR212</f>
        <v>29608410.300902367</v>
      </c>
      <c r="AU212" s="3">
        <f>SUMPRODUCT(AP$5:AT212,其他调用!$C$6:$G213)</f>
        <v>208430812158.8999</v>
      </c>
    </row>
    <row r="213" spans="26:47" x14ac:dyDescent="0.15">
      <c r="Z213" s="3">
        <v>209</v>
      </c>
      <c r="AA213" s="3">
        <f>其他调用!AW214*SUM($U$14:$U$17)</f>
        <v>0</v>
      </c>
      <c r="AB213" s="3">
        <f>其他调用!AX214*SUM($U$14:$U$17)</f>
        <v>0</v>
      </c>
      <c r="AC213" s="3">
        <f>其他调用!AY214*SUM($U$14:$U$17)</f>
        <v>0</v>
      </c>
      <c r="AD213" s="3">
        <f>其他调用!AZ214*SUM($U$14:$U$17)</f>
        <v>0</v>
      </c>
      <c r="AE213" s="3">
        <f>其他调用!BA214*SUM($U$14:$U$17)</f>
        <v>0</v>
      </c>
      <c r="AF213" s="3">
        <f>SUMPRODUCT(AA$5:AE213,其他调用!$C$6:$G214)</f>
        <v>5612967.4996971022</v>
      </c>
      <c r="AH213" s="3">
        <v>209</v>
      </c>
      <c r="AI213" s="3">
        <f>其他调用!Y213</f>
        <v>17986797.864463329</v>
      </c>
      <c r="AJ213" s="3">
        <f>其他调用!Z213</f>
        <v>19938401.13829422</v>
      </c>
      <c r="AK213" s="3">
        <f>其他调用!AA213</f>
        <v>22927021.641513348</v>
      </c>
      <c r="AL213" s="3">
        <f>其他调用!AB213</f>
        <v>30862980.932319641</v>
      </c>
      <c r="AM213" s="3">
        <f>其他调用!AC213</f>
        <v>96834528</v>
      </c>
      <c r="AN213" s="3">
        <f>SUMPRODUCT(AI$5:AM213,其他调用!$C$6:$G214)</f>
        <v>1147411466023.7764</v>
      </c>
      <c r="AP213" s="3">
        <f>其他调用!AN213</f>
        <v>3944828.6838312149</v>
      </c>
      <c r="AQ213" s="3">
        <f>其他调用!AO213</f>
        <v>4439762.1373249292</v>
      </c>
      <c r="AR213" s="3">
        <f>其他调用!AP213</f>
        <v>5513465.8484828472</v>
      </c>
      <c r="AS213" s="3">
        <f>其他调用!AQ213</f>
        <v>8897830.4165039063</v>
      </c>
      <c r="AT213" s="3">
        <f>其他调用!AR213</f>
        <v>29608410.30090189</v>
      </c>
      <c r="AU213" s="3">
        <f>SUMPRODUCT(AP$5:AT213,其他调用!$C$6:$G214)</f>
        <v>209313813218.24561</v>
      </c>
    </row>
    <row r="214" spans="26:47" x14ac:dyDescent="0.15">
      <c r="Z214" s="3">
        <v>210</v>
      </c>
      <c r="AA214" s="3">
        <f>其他调用!AW215*SUM($U$14:$U$17)</f>
        <v>0</v>
      </c>
      <c r="AB214" s="3">
        <f>其他调用!AX215*SUM($U$14:$U$17)</f>
        <v>0</v>
      </c>
      <c r="AC214" s="3">
        <f>其他调用!AY215*SUM($U$14:$U$17)</f>
        <v>0</v>
      </c>
      <c r="AD214" s="3">
        <f>其他调用!AZ215*SUM($U$14:$U$17)</f>
        <v>0</v>
      </c>
      <c r="AE214" s="3">
        <f>其他调用!BA215*SUM($U$14:$U$17)</f>
        <v>0</v>
      </c>
      <c r="AF214" s="3">
        <f>SUMPRODUCT(AA$5:AE214,其他调用!$C$6:$G215)</f>
        <v>5612967.4996971022</v>
      </c>
      <c r="AH214" s="3">
        <v>210</v>
      </c>
      <c r="AI214" s="3">
        <f>其他调用!Y214</f>
        <v>17986797.864462852</v>
      </c>
      <c r="AJ214" s="3">
        <f>其他调用!Z214</f>
        <v>19938401.13829422</v>
      </c>
      <c r="AK214" s="3">
        <f>其他调用!AA214</f>
        <v>22927021.641513824</v>
      </c>
      <c r="AL214" s="3">
        <f>其他调用!AB214</f>
        <v>30862980.932321548</v>
      </c>
      <c r="AM214" s="3">
        <f>其他调用!AC214</f>
        <v>96834528</v>
      </c>
      <c r="AN214" s="3">
        <f>SUMPRODUCT(AI$5:AM214,其他调用!$C$6:$G215)</f>
        <v>1151338547880.8867</v>
      </c>
      <c r="AP214" s="3">
        <f>其他调用!AN214</f>
        <v>3944828.6838310957</v>
      </c>
      <c r="AQ214" s="3">
        <f>其他调用!AO214</f>
        <v>4439762.1373250484</v>
      </c>
      <c r="AR214" s="3">
        <f>其他调用!AP214</f>
        <v>5513465.848482728</v>
      </c>
      <c r="AS214" s="3">
        <f>其他调用!AQ214</f>
        <v>8897830.4165041447</v>
      </c>
      <c r="AT214" s="3">
        <f>其他调用!AR214</f>
        <v>29608410.30090189</v>
      </c>
      <c r="AU214" s="3">
        <f>SUMPRODUCT(AP$5:AT214,其他调用!$C$6:$G215)</f>
        <v>210191663438.07849</v>
      </c>
    </row>
    <row r="215" spans="26:47" x14ac:dyDescent="0.15">
      <c r="Z215" s="3">
        <v>211</v>
      </c>
      <c r="AA215" s="3">
        <f>其他调用!AW216*SUM($U$14:$U$17)</f>
        <v>0</v>
      </c>
      <c r="AB215" s="3">
        <f>其他调用!AX216*SUM($U$14:$U$17)</f>
        <v>0</v>
      </c>
      <c r="AC215" s="3">
        <f>其他调用!AY216*SUM($U$14:$U$17)</f>
        <v>0</v>
      </c>
      <c r="AD215" s="3">
        <f>其他调用!AZ216*SUM($U$14:$U$17)</f>
        <v>0</v>
      </c>
      <c r="AE215" s="3">
        <f>其他调用!BA216*SUM($U$14:$U$17)</f>
        <v>0</v>
      </c>
      <c r="AF215" s="3">
        <f>SUMPRODUCT(AA$5:AE215,其他调用!$C$6:$G216)</f>
        <v>5612967.4996971022</v>
      </c>
      <c r="AH215" s="3">
        <v>211</v>
      </c>
      <c r="AI215" s="3">
        <f>其他调用!Y215</f>
        <v>17986797.864463329</v>
      </c>
      <c r="AJ215" s="3">
        <f>其他调用!Z215</f>
        <v>19938401.13829422</v>
      </c>
      <c r="AK215" s="3">
        <f>其他调用!AA215</f>
        <v>22927021.641513824</v>
      </c>
      <c r="AL215" s="3">
        <f>其他调用!AB215</f>
        <v>30862980.932319641</v>
      </c>
      <c r="AM215" s="3">
        <f>其他调用!AC215</f>
        <v>96834528</v>
      </c>
      <c r="AN215" s="3">
        <f>SUMPRODUCT(AI$5:AM215,其他调用!$C$6:$G216)</f>
        <v>1155242587346.5471</v>
      </c>
      <c r="AP215" s="3">
        <f>其他调用!AN215</f>
        <v>3944828.6838310957</v>
      </c>
      <c r="AQ215" s="3">
        <f>其他调用!AO215</f>
        <v>4439762.1373249292</v>
      </c>
      <c r="AR215" s="3">
        <f>其他调用!AP215</f>
        <v>5513465.8484828472</v>
      </c>
      <c r="AS215" s="3">
        <f>其他调用!AQ215</f>
        <v>8897830.4165041447</v>
      </c>
      <c r="AT215" s="3">
        <f>其他调用!AR215</f>
        <v>29608410.30090189</v>
      </c>
      <c r="AU215" s="3">
        <f>SUMPRODUCT(AP$5:AT215,其他调用!$C$6:$G216)</f>
        <v>211064362818.3985</v>
      </c>
    </row>
    <row r="216" spans="26:47" x14ac:dyDescent="0.15">
      <c r="Z216" s="3">
        <v>212</v>
      </c>
      <c r="AA216" s="3">
        <f>其他调用!AW217*SUM($U$14:$U$17)</f>
        <v>0</v>
      </c>
      <c r="AB216" s="3">
        <f>其他调用!AX217*SUM($U$14:$U$17)</f>
        <v>0</v>
      </c>
      <c r="AC216" s="3">
        <f>其他调用!AY217*SUM($U$14:$U$17)</f>
        <v>0</v>
      </c>
      <c r="AD216" s="3">
        <f>其他调用!AZ217*SUM($U$14:$U$17)</f>
        <v>0</v>
      </c>
      <c r="AE216" s="3">
        <f>其他调用!BA217*SUM($U$14:$U$17)</f>
        <v>0</v>
      </c>
      <c r="AF216" s="3">
        <f>SUMPRODUCT(AA$5:AE216,其他调用!$C$6:$G217)</f>
        <v>5612967.4996971022</v>
      </c>
      <c r="AH216" s="3">
        <v>212</v>
      </c>
      <c r="AI216" s="3">
        <f>其他调用!Y216</f>
        <v>17986797.864463329</v>
      </c>
      <c r="AJ216" s="3">
        <f>其他调用!Z216</f>
        <v>19938401.13829422</v>
      </c>
      <c r="AK216" s="3">
        <f>其他调用!AA216</f>
        <v>22927021.641513824</v>
      </c>
      <c r="AL216" s="3">
        <f>其他调用!AB216</f>
        <v>30862980.932320595</v>
      </c>
      <c r="AM216" s="3">
        <f>其他调用!AC216</f>
        <v>96834528</v>
      </c>
      <c r="AN216" s="3">
        <f>SUMPRODUCT(AI$5:AM216,其他调用!$C$6:$G217)</f>
        <v>1159123584420.7576</v>
      </c>
      <c r="AP216" s="3">
        <f>其他调用!AN216</f>
        <v>3944828.6838310957</v>
      </c>
      <c r="AQ216" s="3">
        <f>其他调用!AO216</f>
        <v>4439762.1373250484</v>
      </c>
      <c r="AR216" s="3">
        <f>其他调用!AP216</f>
        <v>5513465.848482728</v>
      </c>
      <c r="AS216" s="3">
        <f>其他调用!AQ216</f>
        <v>8897830.4165039063</v>
      </c>
      <c r="AT216" s="3">
        <f>其他调用!AR216</f>
        <v>29608410.30090189</v>
      </c>
      <c r="AU216" s="3">
        <f>SUMPRODUCT(AP$5:AT216,其他调用!$C$6:$G217)</f>
        <v>211931911359.20569</v>
      </c>
    </row>
    <row r="217" spans="26:47" x14ac:dyDescent="0.15">
      <c r="Z217" s="3">
        <v>213</v>
      </c>
      <c r="AA217" s="3">
        <f>其他调用!AW218*SUM($U$14:$U$17)</f>
        <v>0</v>
      </c>
      <c r="AB217" s="3">
        <f>其他调用!AX218*SUM($U$14:$U$17)</f>
        <v>0</v>
      </c>
      <c r="AC217" s="3">
        <f>其他调用!AY218*SUM($U$14:$U$17)</f>
        <v>0</v>
      </c>
      <c r="AD217" s="3">
        <f>其他调用!AZ218*SUM($U$14:$U$17)</f>
        <v>0</v>
      </c>
      <c r="AE217" s="3">
        <f>其他调用!BA218*SUM($U$14:$U$17)</f>
        <v>0</v>
      </c>
      <c r="AF217" s="3">
        <f>SUMPRODUCT(AA$5:AE217,其他调用!$C$6:$G218)</f>
        <v>5612967.4996971022</v>
      </c>
      <c r="AH217" s="3">
        <v>213</v>
      </c>
      <c r="AI217" s="3">
        <f>其他调用!Y217</f>
        <v>17986797.864462852</v>
      </c>
      <c r="AJ217" s="3">
        <f>其他调用!Z217</f>
        <v>19938401.13829422</v>
      </c>
      <c r="AK217" s="3">
        <f>其他调用!AA217</f>
        <v>22927021.641513348</v>
      </c>
      <c r="AL217" s="3">
        <f>其他调用!AB217</f>
        <v>31080118.752134323</v>
      </c>
      <c r="AM217" s="3">
        <f>其他调用!AC217</f>
        <v>96834528</v>
      </c>
      <c r="AN217" s="3">
        <f>SUMPRODUCT(AI$5:AM217,其他调用!$C$6:$G218)</f>
        <v>1162981836502</v>
      </c>
      <c r="AP217" s="3">
        <f>其他调用!AN217</f>
        <v>3944828.6838312149</v>
      </c>
      <c r="AQ217" s="3">
        <f>其他调用!AO217</f>
        <v>4439762.1373250484</v>
      </c>
      <c r="AR217" s="3">
        <f>其他调用!AP217</f>
        <v>5513465.848482728</v>
      </c>
      <c r="AS217" s="3">
        <f>其他调用!AQ217</f>
        <v>8987542.3548023701</v>
      </c>
      <c r="AT217" s="3">
        <f>其他调用!AR217</f>
        <v>29608410.30090189</v>
      </c>
      <c r="AU217" s="3">
        <f>SUMPRODUCT(AP$5:AT217,其他调用!$C$6:$G218)</f>
        <v>212794431932.66617</v>
      </c>
    </row>
    <row r="218" spans="26:47" x14ac:dyDescent="0.15">
      <c r="Z218" s="3">
        <v>214</v>
      </c>
      <c r="AA218" s="3">
        <f>其他调用!AW219*SUM($U$14:$U$17)</f>
        <v>0</v>
      </c>
      <c r="AB218" s="3">
        <f>其他调用!AX219*SUM($U$14:$U$17)</f>
        <v>0</v>
      </c>
      <c r="AC218" s="3">
        <f>其他调用!AY219*SUM($U$14:$U$17)</f>
        <v>0</v>
      </c>
      <c r="AD218" s="3">
        <f>其他调用!AZ219*SUM($U$14:$U$17)</f>
        <v>0</v>
      </c>
      <c r="AE218" s="3">
        <f>其他调用!BA219*SUM($U$14:$U$17)</f>
        <v>0</v>
      </c>
      <c r="AF218" s="3">
        <f>SUMPRODUCT(AA$5:AE218,其他调用!$C$6:$G219)</f>
        <v>5612967.4996971022</v>
      </c>
      <c r="AH218" s="3">
        <v>214</v>
      </c>
      <c r="AI218" s="3">
        <f>其他调用!Y218</f>
        <v>17986797.864463329</v>
      </c>
      <c r="AJ218" s="3">
        <f>其他调用!Z218</f>
        <v>19938401.13829422</v>
      </c>
      <c r="AK218" s="3">
        <f>其他调用!AA218</f>
        <v>22927021.641513824</v>
      </c>
      <c r="AL218" s="3">
        <f>其他调用!AB218</f>
        <v>31381260.929169655</v>
      </c>
      <c r="AM218" s="3">
        <f>其他调用!AC218</f>
        <v>96834528</v>
      </c>
      <c r="AN218" s="3">
        <f>SUMPRODUCT(AI$5:AM218,其他调用!$C$6:$G219)</f>
        <v>1166817454405.4368</v>
      </c>
      <c r="AP218" s="3">
        <f>其他调用!AN218</f>
        <v>3944828.6838310957</v>
      </c>
      <c r="AQ218" s="3">
        <f>其他调用!AO218</f>
        <v>4439762.1373249292</v>
      </c>
      <c r="AR218" s="3">
        <f>其他调用!AP218</f>
        <v>5513465.8484828472</v>
      </c>
      <c r="AS218" s="3">
        <f>其他调用!AQ218</f>
        <v>9111961.2534930706</v>
      </c>
      <c r="AT218" s="3">
        <f>其他调用!AR218</f>
        <v>29608410.300902367</v>
      </c>
      <c r="AU218" s="3">
        <f>SUMPRODUCT(AP$5:AT218,其他调用!$C$6:$G219)</f>
        <v>213651970322.8031</v>
      </c>
    </row>
    <row r="219" spans="26:47" x14ac:dyDescent="0.15">
      <c r="Z219" s="3">
        <v>215</v>
      </c>
      <c r="AA219" s="3">
        <f>其他调用!AW220*SUM($U$14:$U$17)</f>
        <v>0</v>
      </c>
      <c r="AB219" s="3">
        <f>其他调用!AX220*SUM($U$14:$U$17)</f>
        <v>0</v>
      </c>
      <c r="AC219" s="3">
        <f>其他调用!AY220*SUM($U$14:$U$17)</f>
        <v>0</v>
      </c>
      <c r="AD219" s="3">
        <f>其他调用!AZ220*SUM($U$14:$U$17)</f>
        <v>0</v>
      </c>
      <c r="AE219" s="3">
        <f>其他调用!BA220*SUM($U$14:$U$17)</f>
        <v>0</v>
      </c>
      <c r="AF219" s="3">
        <f>SUMPRODUCT(AA$5:AE219,其他调用!$C$6:$G220)</f>
        <v>5612967.4996971022</v>
      </c>
      <c r="AH219" s="3">
        <v>215</v>
      </c>
      <c r="AI219" s="3">
        <f>其他调用!Y219</f>
        <v>17986797.864463329</v>
      </c>
      <c r="AJ219" s="3">
        <f>其他调用!Z219</f>
        <v>19938401.13829422</v>
      </c>
      <c r="AK219" s="3">
        <f>其他调用!AA219</f>
        <v>22927021.641513824</v>
      </c>
      <c r="AL219" s="3">
        <f>其他调用!AB219</f>
        <v>31381260.929170609</v>
      </c>
      <c r="AM219" s="3">
        <f>其他调用!AC219</f>
        <v>96834528</v>
      </c>
      <c r="AN219" s="3">
        <f>SUMPRODUCT(AI$5:AM219,其他调用!$C$6:$G220)</f>
        <v>1170630025677.6943</v>
      </c>
      <c r="AP219" s="3">
        <f>其他调用!AN219</f>
        <v>3944828.6838310957</v>
      </c>
      <c r="AQ219" s="3">
        <f>其他调用!AO219</f>
        <v>4439762.1373250484</v>
      </c>
      <c r="AR219" s="3">
        <f>其他调用!AP219</f>
        <v>5513465.848482728</v>
      </c>
      <c r="AS219" s="3">
        <f>其他调用!AQ219</f>
        <v>9111961.253493309</v>
      </c>
      <c r="AT219" s="3">
        <f>其他调用!AR219</f>
        <v>29608410.30090189</v>
      </c>
      <c r="AU219" s="3">
        <f>SUMPRODUCT(AP$5:AT219,其他调用!$C$6:$G220)</f>
        <v>214504356121.75467</v>
      </c>
    </row>
    <row r="220" spans="26:47" x14ac:dyDescent="0.15">
      <c r="Z220" s="3">
        <v>216</v>
      </c>
      <c r="AA220" s="3">
        <f>其他调用!AW221*SUM($U$14:$U$17)</f>
        <v>0</v>
      </c>
      <c r="AB220" s="3">
        <f>其他调用!AX221*SUM($U$14:$U$17)</f>
        <v>0</v>
      </c>
      <c r="AC220" s="3">
        <f>其他调用!AY221*SUM($U$14:$U$17)</f>
        <v>0</v>
      </c>
      <c r="AD220" s="3">
        <f>其他调用!AZ221*SUM($U$14:$U$17)</f>
        <v>0</v>
      </c>
      <c r="AE220" s="3">
        <f>其他调用!BA221*SUM($U$14:$U$17)</f>
        <v>0</v>
      </c>
      <c r="AF220" s="3">
        <f>SUMPRODUCT(AA$5:AE220,其他调用!$C$6:$G221)</f>
        <v>5612967.4996971022</v>
      </c>
      <c r="AH220" s="3">
        <v>216</v>
      </c>
      <c r="AI220" s="3">
        <f>其他调用!Y220</f>
        <v>17986797.864463329</v>
      </c>
      <c r="AJ220" s="3">
        <f>其他调用!Z220</f>
        <v>19938401.13829422</v>
      </c>
      <c r="AK220" s="3">
        <f>其他调用!AA220</f>
        <v>22927021.641513348</v>
      </c>
      <c r="AL220" s="3">
        <f>其他调用!AB220</f>
        <v>31381260.929170609</v>
      </c>
      <c r="AM220" s="3">
        <f>其他调用!AC220</f>
        <v>96834528</v>
      </c>
      <c r="AN220" s="3">
        <f>SUMPRODUCT(AI$5:AM220,其他调用!$C$6:$G221)</f>
        <v>1174419550318.7725</v>
      </c>
      <c r="AP220" s="3">
        <f>其他调用!AN220</f>
        <v>3944828.6838312149</v>
      </c>
      <c r="AQ220" s="3">
        <f>其他调用!AO220</f>
        <v>4439762.1373249292</v>
      </c>
      <c r="AR220" s="3">
        <f>其他调用!AP220</f>
        <v>5513465.8484828472</v>
      </c>
      <c r="AS220" s="3">
        <f>其他调用!AQ220</f>
        <v>9111961.253493309</v>
      </c>
      <c r="AT220" s="3">
        <f>其他调用!AR220</f>
        <v>29608410.30090189</v>
      </c>
      <c r="AU220" s="3">
        <f>SUMPRODUCT(AP$5:AT220,其他调用!$C$6:$G221)</f>
        <v>215351589329.5209</v>
      </c>
    </row>
    <row r="221" spans="26:47" x14ac:dyDescent="0.15">
      <c r="Z221" s="3">
        <v>217</v>
      </c>
      <c r="AA221" s="3">
        <f>其他调用!AW222*SUM($U$14:$U$17)</f>
        <v>0</v>
      </c>
      <c r="AB221" s="3">
        <f>其他调用!AX222*SUM($U$14:$U$17)</f>
        <v>0</v>
      </c>
      <c r="AC221" s="3">
        <f>其他调用!AY222*SUM($U$14:$U$17)</f>
        <v>0</v>
      </c>
      <c r="AD221" s="3">
        <f>其他调用!AZ222*SUM($U$14:$U$17)</f>
        <v>0</v>
      </c>
      <c r="AE221" s="3">
        <f>其他调用!BA222*SUM($U$14:$U$17)</f>
        <v>0</v>
      </c>
      <c r="AF221" s="3">
        <f>SUMPRODUCT(AA$5:AE221,其他调用!$C$6:$G222)</f>
        <v>5612967.4996971022</v>
      </c>
      <c r="AH221" s="3">
        <v>217</v>
      </c>
      <c r="AI221" s="3">
        <f>其他调用!Y221</f>
        <v>17986797.864462852</v>
      </c>
      <c r="AJ221" s="3">
        <f>其他调用!Z221</f>
        <v>19938401.13829422</v>
      </c>
      <c r="AK221" s="3">
        <f>其他调用!AA221</f>
        <v>22927021.641513824</v>
      </c>
      <c r="AL221" s="3">
        <f>其他调用!AB221</f>
        <v>31381260.929169655</v>
      </c>
      <c r="AM221" s="3">
        <f>其他调用!AC221</f>
        <v>96834528</v>
      </c>
      <c r="AN221" s="3">
        <f>SUMPRODUCT(AI$5:AM221,其他调用!$C$6:$G222)</f>
        <v>1178186028328.6709</v>
      </c>
      <c r="AP221" s="3">
        <f>其他调用!AN221</f>
        <v>3944828.6838310957</v>
      </c>
      <c r="AQ221" s="3">
        <f>其他调用!AO221</f>
        <v>4439762.1373250484</v>
      </c>
      <c r="AR221" s="3">
        <f>其他调用!AP221</f>
        <v>5513465.848482728</v>
      </c>
      <c r="AS221" s="3">
        <f>其他调用!AQ221</f>
        <v>9111961.253493309</v>
      </c>
      <c r="AT221" s="3">
        <f>其他调用!AR221</f>
        <v>29608410.30090189</v>
      </c>
      <c r="AU221" s="3">
        <f>SUMPRODUCT(AP$5:AT221,其他调用!$C$6:$G222)</f>
        <v>216193669946.10175</v>
      </c>
    </row>
  </sheetData>
  <mergeCells count="9">
    <mergeCell ref="BA18:BH18"/>
    <mergeCell ref="AP3:AT3"/>
    <mergeCell ref="O10:Q10"/>
    <mergeCell ref="N10:N11"/>
    <mergeCell ref="N20:O20"/>
    <mergeCell ref="H3:J3"/>
    <mergeCell ref="AA3:AE3"/>
    <mergeCell ref="AI3:AM3"/>
    <mergeCell ref="R10:T10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69080-4EF2-4271-974A-0C9FF7A93B23}">
  <dimension ref="A1:BI221"/>
  <sheetViews>
    <sheetView tabSelected="1" workbookViewId="0">
      <selection activeCell="H37" sqref="H37"/>
    </sheetView>
  </sheetViews>
  <sheetFormatPr defaultColWidth="6.625" defaultRowHeight="11.25" x14ac:dyDescent="0.15"/>
  <cols>
    <col min="1" max="2" width="6.625" style="3"/>
    <col min="3" max="3" width="56.25" style="3" bestFit="1" customWidth="1"/>
    <col min="4" max="4" width="6.625" style="3"/>
    <col min="5" max="6" width="9.75" style="3" bestFit="1" customWidth="1"/>
    <col min="7" max="7" width="9.75" style="3" customWidth="1"/>
    <col min="8" max="8" width="7.25" style="3" customWidth="1"/>
    <col min="9" max="9" width="9.75" style="3" bestFit="1" customWidth="1"/>
    <col min="10" max="11" width="6.625" style="3"/>
    <col min="12" max="12" width="6.625" style="31"/>
    <col min="13" max="24" width="6.625" style="3"/>
    <col min="25" max="25" width="6.625" style="31"/>
    <col min="26" max="32" width="6.625" style="3"/>
    <col min="33" max="33" width="6.625" style="31"/>
    <col min="34" max="48" width="6.625" style="3"/>
    <col min="49" max="49" width="6.625" style="31"/>
    <col min="50" max="16384" width="6.625" style="3"/>
  </cols>
  <sheetData>
    <row r="1" spans="1:61" x14ac:dyDescent="0.15">
      <c r="E1" s="34" t="s">
        <v>205</v>
      </c>
      <c r="H1" s="3" t="s">
        <v>206</v>
      </c>
    </row>
    <row r="2" spans="1:61" x14ac:dyDescent="0.15">
      <c r="E2" s="3">
        <v>3000</v>
      </c>
      <c r="H2" s="3">
        <v>2</v>
      </c>
    </row>
    <row r="3" spans="1:61" x14ac:dyDescent="0.15">
      <c r="H3" s="85" t="s">
        <v>155</v>
      </c>
      <c r="I3" s="85"/>
      <c r="J3" s="85"/>
      <c r="AA3" s="85" t="s">
        <v>149</v>
      </c>
      <c r="AB3" s="85"/>
      <c r="AC3" s="85"/>
      <c r="AD3" s="85"/>
      <c r="AE3" s="85"/>
      <c r="AI3" s="85" t="s">
        <v>188</v>
      </c>
      <c r="AJ3" s="85"/>
      <c r="AK3" s="85"/>
      <c r="AL3" s="85"/>
      <c r="AM3" s="85"/>
      <c r="AP3" s="85" t="s">
        <v>189</v>
      </c>
      <c r="AQ3" s="85"/>
      <c r="AR3" s="85"/>
      <c r="AS3" s="85"/>
      <c r="AT3" s="85"/>
    </row>
    <row r="4" spans="1:61" s="9" customFormat="1" ht="45" x14ac:dyDescent="0.15">
      <c r="B4" s="30" t="s">
        <v>108</v>
      </c>
      <c r="C4" s="30" t="s">
        <v>107</v>
      </c>
      <c r="D4" s="9" t="s">
        <v>204</v>
      </c>
      <c r="E4" s="9" t="s">
        <v>164</v>
      </c>
      <c r="F4" s="9" t="s">
        <v>194</v>
      </c>
      <c r="G4" s="9" t="s">
        <v>195</v>
      </c>
      <c r="H4" s="9" t="s">
        <v>179</v>
      </c>
      <c r="I4" s="9" t="s">
        <v>183</v>
      </c>
      <c r="J4" s="9" t="s">
        <v>186</v>
      </c>
      <c r="K4" s="9" t="s">
        <v>185</v>
      </c>
      <c r="L4" s="32"/>
      <c r="Y4" s="32"/>
      <c r="Z4" s="9" t="s">
        <v>70</v>
      </c>
      <c r="AA4" s="9" t="s">
        <v>51</v>
      </c>
      <c r="AB4" s="9" t="s">
        <v>30</v>
      </c>
      <c r="AC4" s="9" t="s">
        <v>52</v>
      </c>
      <c r="AD4" s="9" t="s">
        <v>53</v>
      </c>
      <c r="AE4" s="9" t="s">
        <v>54</v>
      </c>
      <c r="AF4" s="9" t="s">
        <v>150</v>
      </c>
      <c r="AG4" s="32"/>
      <c r="AH4" s="9" t="s">
        <v>70</v>
      </c>
      <c r="AI4" s="9" t="s">
        <v>51</v>
      </c>
      <c r="AJ4" s="9" t="s">
        <v>30</v>
      </c>
      <c r="AK4" s="9" t="s">
        <v>52</v>
      </c>
      <c r="AL4" s="9" t="s">
        <v>53</v>
      </c>
      <c r="AM4" s="9" t="s">
        <v>54</v>
      </c>
      <c r="AN4" s="9" t="s">
        <v>151</v>
      </c>
      <c r="AP4" s="9" t="s">
        <v>51</v>
      </c>
      <c r="AQ4" s="9" t="s">
        <v>30</v>
      </c>
      <c r="AR4" s="9" t="s">
        <v>52</v>
      </c>
      <c r="AS4" s="9" t="s">
        <v>53</v>
      </c>
      <c r="AT4" s="9" t="s">
        <v>54</v>
      </c>
      <c r="AU4" s="9" t="s">
        <v>151</v>
      </c>
      <c r="AW4" s="32"/>
      <c r="AZ4" s="9" t="s">
        <v>154</v>
      </c>
      <c r="BA4" s="9" t="s">
        <v>184</v>
      </c>
      <c r="BB4" s="9" t="s">
        <v>156</v>
      </c>
      <c r="BC4" s="9" t="s">
        <v>181</v>
      </c>
      <c r="BD4" s="9" t="s">
        <v>182</v>
      </c>
      <c r="BE4" s="9" t="s">
        <v>157</v>
      </c>
      <c r="BF4" s="9" t="s">
        <v>158</v>
      </c>
      <c r="BG4" s="9" t="s">
        <v>159</v>
      </c>
      <c r="BH4" s="9" t="s">
        <v>160</v>
      </c>
      <c r="BI4" s="9" t="s">
        <v>161</v>
      </c>
    </row>
    <row r="5" spans="1:61" x14ac:dyDescent="0.15">
      <c r="B5" s="11">
        <v>1</v>
      </c>
      <c r="C5" s="12" t="s">
        <v>581</v>
      </c>
      <c r="D5" s="3">
        <f>'基础信息（日文新手）'!E9</f>
        <v>0.1</v>
      </c>
      <c r="E5" s="29">
        <f>求节点($Z$5:$Z$204,$AF$5:$AF$204,D5)*$E$2/SUM(其他调用!$C$5:$G$5)</f>
        <v>5953.0874608695658</v>
      </c>
      <c r="F5" s="29">
        <f>求节点($AH$5:$AH$204,$AN$5:$AN$204,D5)*$E$2/SUM(其他调用!$C$5:$G$5)</f>
        <v>79808202.555936098</v>
      </c>
      <c r="G5" s="29">
        <f>求节点($AH$5:$AH$204,$AU$5:$AU$204,D5)*$E$2/SUM(其他调用!$C$5:$G$5)</f>
        <v>0</v>
      </c>
      <c r="H5" s="3">
        <f>MAX(IF($D5&lt;1,5,求节点(其他调用!$B$5:$B$124,其他调用!$N$5:$N$124,$D5))-(5-$H$2),1)</f>
        <v>2</v>
      </c>
      <c r="I5" s="3">
        <f>求节点($BD$5:$BD$11,$BF$5:$BF$11,$D5)/求节点(其他调用!$B$5:$B$124,其他调用!$N$5:$N$124,$D5)*求节点($BA$20:$BA$27,$BI$20:$BI$27,$D5)</f>
        <v>1.7924425849861396</v>
      </c>
      <c r="J5" s="3" t="str">
        <f t="shared" ref="J5:J28" si="0">IF(INT(求节点($BD$5:$BD$11,$BA$5:$BA$11,D5))=0,"",INT(求节点($BD$5:$BD$11,$BA$5:$BA$11,D5)))</f>
        <v/>
      </c>
      <c r="Z5" s="3">
        <v>1</v>
      </c>
      <c r="AA5" s="3">
        <f>其他调用!AW6*SUM($U$14:$U$17)</f>
        <v>46</v>
      </c>
      <c r="AB5" s="3">
        <f>其他调用!AX6*SUM($U$14:$U$17)</f>
        <v>67</v>
      </c>
      <c r="AC5" s="3">
        <f>其他调用!AY6*SUM($U$14:$U$17)</f>
        <v>91</v>
      </c>
      <c r="AD5" s="3">
        <f>其他调用!AZ6*SUM($U$14:$U$17)</f>
        <v>103</v>
      </c>
      <c r="AE5" s="3">
        <f>其他调用!BA6*SUM($U$14:$U$17)</f>
        <v>103</v>
      </c>
      <c r="AF5" s="3">
        <f>SUMPRODUCT(AA$5:AE5,其他调用!$C$6:$G6)</f>
        <v>198436.24869565218</v>
      </c>
      <c r="AH5" s="3">
        <v>1</v>
      </c>
      <c r="AI5" s="3">
        <f>其他调用!Y5</f>
        <v>650531.61554129585</v>
      </c>
      <c r="AJ5" s="3">
        <f>其他调用!Z5</f>
        <v>723873.61701285827</v>
      </c>
      <c r="AK5" s="3">
        <f>其他调用!AA5</f>
        <v>844493.17651458911</v>
      </c>
      <c r="AL5" s="3">
        <f>其他调用!AB5</f>
        <v>1104443.3676645255</v>
      </c>
      <c r="AM5" s="3">
        <f>其他调用!AC5</f>
        <v>2000481.6794019348</v>
      </c>
      <c r="AN5" s="3">
        <f>SUMPRODUCT(AI$5:AM5,其他调用!$C$6:$G6)</f>
        <v>2660273418.5312033</v>
      </c>
      <c r="AP5" s="3">
        <f>其他调用!AN5</f>
        <v>0</v>
      </c>
      <c r="AQ5" s="3">
        <f>其他调用!AO5</f>
        <v>0</v>
      </c>
      <c r="AR5" s="3">
        <f>其他调用!AP5</f>
        <v>0</v>
      </c>
      <c r="AS5" s="3">
        <f>其他调用!AQ5</f>
        <v>0</v>
      </c>
      <c r="AT5" s="3">
        <f>其他调用!AR5</f>
        <v>0</v>
      </c>
      <c r="AU5" s="3">
        <f>SUMPRODUCT(AP$5:AT5,其他调用!$C$6:$G6)</f>
        <v>0</v>
      </c>
      <c r="AY5" s="3" t="str">
        <f>IF([1]服务器生态!AL3="","",[1]服务器生态!AL3)</f>
        <v>第1赛季</v>
      </c>
      <c r="AZ5" s="3" t="str">
        <f>IF([1]服务器生态!AM3="","",[1]服务器生态!AM3)</f>
        <v>木石铜粮、驻防部队攻防</v>
      </c>
      <c r="BA5" s="3">
        <v>1</v>
      </c>
      <c r="BB5" s="3">
        <f>IF([1]服务器生态!AO3="","",[1]服务器生态!AO3)</f>
        <v>44</v>
      </c>
      <c r="BC5" s="3">
        <f>BD5</f>
        <v>1.5</v>
      </c>
      <c r="BD5" s="3">
        <f>[4]日服国家城池攻打!E17</f>
        <v>1.5</v>
      </c>
      <c r="BE5" s="3">
        <f>IF([1]服务器生态!AR3="","",[1]服务器生态!AR3)</f>
        <v>33.607392759355037</v>
      </c>
      <c r="BF5" s="3">
        <f>IF([1]服务器生态!AS3="","",[1]服务器生态!AS3)</f>
        <v>13.245829901886026</v>
      </c>
      <c r="BG5" s="3">
        <f>IF([1]服务器生态!AT3="","",[1]服务器生态!AT3)</f>
        <v>1.660900084249723</v>
      </c>
      <c r="BH5" s="3">
        <f>IF([1]服务器生态!AU3="","",[1]服务器生态!AU3)</f>
        <v>3.321800168499446</v>
      </c>
      <c r="BI5" s="3">
        <f>IF([1]服务器生态!AV3="","",[1]服务器生态!AV3)</f>
        <v>1.3092357480706995</v>
      </c>
    </row>
    <row r="6" spans="1:61" x14ac:dyDescent="0.15">
      <c r="B6" s="11">
        <v>2</v>
      </c>
      <c r="C6" s="12" t="s">
        <v>582</v>
      </c>
      <c r="D6" s="3">
        <f>'基础信息（日文新手）'!E10</f>
        <v>0.2</v>
      </c>
      <c r="E6" s="3">
        <f>(求节点($Z$5:$Z$204,$AF$5:$AF$204,D6)-求节点($Z$5:$Z$204,$AF$5:$AF$204,D5))*$E$2/SUM(其他调用!$C$5:$G$5)</f>
        <v>5953.0874608695658</v>
      </c>
      <c r="F6" s="3">
        <f>(求节点($AH$5:$AH$204,$AN$5:$AN$204,D6)-求节点($AH$5:$AH$204,$AN$5:$AN$204,D5))*$E$2/SUM(其他调用!$C$5:$G$5)</f>
        <v>79808202.555936098</v>
      </c>
      <c r="G6" s="3">
        <f>(求节点($AH$5:$AH$204,$AU$5:$AU$204,D6)-求节点($AH$5:$AH$204,$AU$5:$AU$204,D5))*$E$2/SUM(其他调用!$C$5:$G$5)</f>
        <v>0</v>
      </c>
      <c r="H6" s="3">
        <f>MAX(IF($D6&lt;1,5,求节点(其他调用!$B$5:$B$124,其他调用!$N$5:$N$124,$D6))-(5-$H$2),1)</f>
        <v>2</v>
      </c>
      <c r="I6" s="3">
        <f>求节点($BD$5:$BD$11,$BF$5:$BF$11,$D6)/求节点(其他调用!$B$5:$B$124,其他调用!$N$5:$N$124,$D6)*求节点($BA$20:$BA$27,$BI$20:$BI$27,$D6)</f>
        <v>3.5848851699722792</v>
      </c>
      <c r="J6" s="3" t="str">
        <f t="shared" si="0"/>
        <v/>
      </c>
      <c r="Z6" s="3">
        <v>2</v>
      </c>
      <c r="AA6" s="3">
        <f>其他调用!AW7*SUM($U$14:$U$17)</f>
        <v>46.000000000000007</v>
      </c>
      <c r="AB6" s="3">
        <f>其他调用!AX7*SUM($U$14:$U$17)</f>
        <v>67</v>
      </c>
      <c r="AC6" s="3">
        <f>其他调用!AY7*SUM($U$14:$U$17)</f>
        <v>91.000000000000014</v>
      </c>
      <c r="AD6" s="3">
        <f>其他调用!AZ7*SUM($U$14:$U$17)</f>
        <v>102.99999999999999</v>
      </c>
      <c r="AE6" s="3">
        <f>其他调用!BA7*SUM($U$14:$U$17)</f>
        <v>103</v>
      </c>
      <c r="AF6" s="3">
        <f>SUMPRODUCT(AA$5:AE6,其他调用!$C$6:$G7)</f>
        <v>359840.80660869565</v>
      </c>
      <c r="AH6" s="3">
        <v>2</v>
      </c>
      <c r="AI6" s="3">
        <f>其他调用!Y6</f>
        <v>1156325.3750176609</v>
      </c>
      <c r="AJ6" s="3">
        <f>其他调用!Z6</f>
        <v>1268324.2455294225</v>
      </c>
      <c r="AK6" s="3">
        <f>其他调用!AA6</f>
        <v>1549273.3368850346</v>
      </c>
      <c r="AL6" s="3">
        <f>其他调用!AB6</f>
        <v>2267146.6295857057</v>
      </c>
      <c r="AM6" s="3">
        <f>其他调用!AC6</f>
        <v>4478523.3214759454</v>
      </c>
      <c r="AN6" s="3">
        <f>SUMPRODUCT(AI$5:AM6,其他调用!$C$6:$G7)</f>
        <v>6461863899.1923323</v>
      </c>
      <c r="AP6" s="3">
        <f>其他调用!AN6</f>
        <v>0</v>
      </c>
      <c r="AQ6" s="3">
        <f>其他调用!AO6</f>
        <v>0</v>
      </c>
      <c r="AR6" s="3">
        <f>其他调用!AP6</f>
        <v>0</v>
      </c>
      <c r="AS6" s="3">
        <f>其他调用!AQ6</f>
        <v>0</v>
      </c>
      <c r="AT6" s="3">
        <f>其他调用!AR6</f>
        <v>0</v>
      </c>
      <c r="AU6" s="3">
        <f>SUMPRODUCT(AP$5:AT6,其他调用!$C$6:$G7)</f>
        <v>0</v>
      </c>
      <c r="AY6" s="3" t="str">
        <f>IF([1]服务器生态!AL4="","",[1]服务器生态!AL4)</f>
        <v/>
      </c>
      <c r="AZ6" s="3" t="str">
        <f>IF([1]服务器生态!AM4="","",[1]服务器生态!AM4)</f>
        <v>木石铜粮铁刀</v>
      </c>
      <c r="BA6" s="3">
        <v>2</v>
      </c>
      <c r="BB6" s="3">
        <f>IF([1]服务器生态!AO4="","",[1]服务器生态!AO4)</f>
        <v>50</v>
      </c>
      <c r="BC6" s="3">
        <f>BD6-BD5</f>
        <v>1</v>
      </c>
      <c r="BD6" s="3">
        <f>[4]日服国家城池攻打!E18</f>
        <v>2.5</v>
      </c>
      <c r="BE6" s="3">
        <f>IF([1]服务器生态!AR4="","",[1]服务器生态!AR4)</f>
        <v>16.557287377357532</v>
      </c>
      <c r="BF6" s="3">
        <f>IF([1]服务器生态!AS4="","",[1]服务器生态!AS4)</f>
        <v>10.98330500163452</v>
      </c>
      <c r="BG6" s="3">
        <f>IF([1]服务器生态!AT4="","",[1]服务器生态!AT4)</f>
        <v>1.468504448857991</v>
      </c>
      <c r="BH6" s="3">
        <f>IF([1]服务器生态!AU4="","",[1]服务器生态!AU4)</f>
        <v>4.5523637914597721</v>
      </c>
      <c r="BI6" s="3">
        <f>IF([1]服务器生态!AV4="","",[1]服务器生态!AV4)</f>
        <v>3.0198183349994965</v>
      </c>
    </row>
    <row r="7" spans="1:61" x14ac:dyDescent="0.15">
      <c r="B7" s="11">
        <v>3</v>
      </c>
      <c r="C7" s="12" t="s">
        <v>583</v>
      </c>
      <c r="D7" s="3">
        <f>'基础信息（日文新手）'!E11</f>
        <v>0.35</v>
      </c>
      <c r="E7" s="3">
        <f>(求节点($Z$5:$Z$204,$AF$5:$AF$204,D7)-求节点($Z$5:$Z$204,$AF$5:$AF$204,D6))*$E$2/SUM(其他调用!$C$5:$G$5)</f>
        <v>8929.6311913043482</v>
      </c>
      <c r="F7" s="3">
        <f>(求节点($AH$5:$AH$204,$AN$5:$AN$204,D7)-求节点($AH$5:$AH$204,$AN$5:$AN$204,D6))*$E$2/SUM(其他调用!$C$5:$G$5)</f>
        <v>119712303.83390415</v>
      </c>
      <c r="G7" s="3">
        <f>(求节点($AH$5:$AH$204,$AU$5:$AU$204,D7)-求节点($AH$5:$AH$204,$AU$5:$AU$204,D6))*$E$2/SUM(其他调用!$C$5:$G$5)</f>
        <v>0</v>
      </c>
      <c r="H7" s="3">
        <f>MAX(IF($D7&lt;1,5,求节点(其他调用!$B$5:$B$124,其他调用!$N$5:$N$124,$D7))-(5-$H$2),1)</f>
        <v>2</v>
      </c>
      <c r="I7" s="3">
        <f>求节点($BD$5:$BD$11,$BF$5:$BF$11,$D7)/求节点(其他调用!$B$5:$B$124,其他调用!$N$5:$N$124,$D7)*求节点($BA$20:$BA$27,$BI$20:$BI$27,$D7)</f>
        <v>6.2735490474514881</v>
      </c>
      <c r="J7" s="3" t="str">
        <f t="shared" si="0"/>
        <v/>
      </c>
      <c r="Z7" s="3">
        <v>3</v>
      </c>
      <c r="AA7" s="3">
        <f>其他调用!AW8*SUM($U$14:$U$17)</f>
        <v>46</v>
      </c>
      <c r="AB7" s="3">
        <f>其他调用!AX8*SUM($U$14:$U$17)</f>
        <v>66.999999999999986</v>
      </c>
      <c r="AC7" s="3">
        <f>其他调用!AY8*SUM($U$14:$U$17)</f>
        <v>91</v>
      </c>
      <c r="AD7" s="3">
        <f>其他调用!AZ8*SUM($U$14:$U$17)</f>
        <v>103</v>
      </c>
      <c r="AE7" s="3">
        <f>其他调用!BA8*SUM($U$14:$U$17)</f>
        <v>102.99999999999999</v>
      </c>
      <c r="AF7" s="3">
        <f>SUMPRODUCT(AA$5:AE7,其他调用!$C$6:$G8)</f>
        <v>482885.89426086959</v>
      </c>
      <c r="AH7" s="3">
        <v>3</v>
      </c>
      <c r="AI7" s="3">
        <f>其他调用!Y7</f>
        <v>1709556.8766648057</v>
      </c>
      <c r="AJ7" s="3">
        <f>其他调用!Z7</f>
        <v>1990610.99483614</v>
      </c>
      <c r="AK7" s="3">
        <f>其他调用!AA7</f>
        <v>2493127.7261979994</v>
      </c>
      <c r="AL7" s="3">
        <f>其他调用!AB7</f>
        <v>3512172.6711086938</v>
      </c>
      <c r="AM7" s="3">
        <f>其他调用!AC7</f>
        <v>6376772.2335923603</v>
      </c>
      <c r="AN7" s="3">
        <f>SUMPRODUCT(AI$5:AM7,其他调用!$C$6:$G8)</f>
        <v>10761011664.454062</v>
      </c>
      <c r="AP7" s="3">
        <f>其他调用!AN7</f>
        <v>0</v>
      </c>
      <c r="AQ7" s="3">
        <f>其他调用!AO7</f>
        <v>0</v>
      </c>
      <c r="AR7" s="3">
        <f>其他调用!AP7</f>
        <v>0</v>
      </c>
      <c r="AS7" s="3">
        <f>其他调用!AQ7</f>
        <v>0</v>
      </c>
      <c r="AT7" s="3">
        <f>其他调用!AR7</f>
        <v>0</v>
      </c>
      <c r="AU7" s="3">
        <f>SUMPRODUCT(AP$5:AT7,其他调用!$C$6:$G8)</f>
        <v>0</v>
      </c>
      <c r="AY7" s="3" t="str">
        <f>IF([1]服务器生态!AL5="","",[1]服务器生态!AL5)</f>
        <v/>
      </c>
      <c r="AZ7" s="3" t="str">
        <f>IF([1]服务器生态!AM5="","",[1]服务器生态!AM5)</f>
        <v>低级特产2</v>
      </c>
      <c r="BA7" s="3">
        <v>3</v>
      </c>
      <c r="BB7" s="3">
        <f>IF([1]服务器生态!AO5="","",[1]服务器生态!AO5)</f>
        <v>42</v>
      </c>
      <c r="BC7" s="3">
        <f t="shared" ref="BC7:BC12" si="1">BD7-BD6</f>
        <v>2.5</v>
      </c>
      <c r="BD7" s="3">
        <f>[4]日服国家城池攻打!E19</f>
        <v>5</v>
      </c>
      <c r="BE7" s="3">
        <f>IF([1]服务器生态!AR5="","",[1]服务器生态!AR5)</f>
        <v>13.72913125204315</v>
      </c>
      <c r="BF7" s="3">
        <f>IF([1]服务器生态!AS5="","",[1]服务器生态!AS5)</f>
        <v>10.908270676691728</v>
      </c>
      <c r="BG7" s="3">
        <f>IF([1]服务器生态!AT5="","",[1]服务器生态!AT5)</f>
        <v>0.71301657323162704</v>
      </c>
      <c r="BH7" s="3">
        <f>IF([1]服务器生态!AU5="","",[1]服务器生态!AU5)</f>
        <v>3.8502894954507862</v>
      </c>
      <c r="BI7" s="3">
        <f>IF([1]服务器生态!AV5="","",[1]服务器生态!AV5)</f>
        <v>3.0591884678609667</v>
      </c>
    </row>
    <row r="8" spans="1:61" x14ac:dyDescent="0.15">
      <c r="B8" s="11">
        <v>4</v>
      </c>
      <c r="C8" s="12" t="s">
        <v>584</v>
      </c>
      <c r="D8" s="3">
        <f>'基础信息（日文新手）'!E12</f>
        <v>0.55000000000000004</v>
      </c>
      <c r="E8" s="3">
        <f>(求节点($Z$5:$Z$204,$AF$5:$AF$204,D8)-求节点($Z$5:$Z$204,$AF$5:$AF$204,D7))*$E$2/SUM(其他调用!$C$5:$G$5)</f>
        <v>11906.174921739133</v>
      </c>
      <c r="F8" s="3">
        <f>(求节点($AH$5:$AH$204,$AN$5:$AN$204,D8)-求节点($AH$5:$AH$204,$AN$5:$AN$204,D7))*$E$2/SUM(其他调用!$C$5:$G$5)</f>
        <v>159616405.1118722</v>
      </c>
      <c r="G8" s="3">
        <f>(求节点($AH$5:$AH$204,$AU$5:$AU$204,D8)-求节点($AH$5:$AH$204,$AU$5:$AU$204,D7))*$E$2/SUM(其他调用!$C$5:$G$5)</f>
        <v>0</v>
      </c>
      <c r="H8" s="3">
        <f>MAX(IF($D8&lt;1,5,求节点(其他调用!$B$5:$B$124,其他调用!$N$5:$N$124,$D8))-(5-$H$2),1)</f>
        <v>2</v>
      </c>
      <c r="I8" s="3">
        <f>求节点($BD$5:$BD$11,$BF$5:$BF$11,$D8)/求节点(其他调用!$B$5:$B$124,其他调用!$N$5:$N$124,$D8)*求节点($BA$20:$BA$27,$BI$20:$BI$27,$D8)</f>
        <v>9.8584342174237669</v>
      </c>
      <c r="J8" s="3" t="str">
        <f t="shared" si="0"/>
        <v/>
      </c>
      <c r="Z8" s="3">
        <v>4</v>
      </c>
      <c r="AA8" s="3">
        <f>其他调用!AW9*SUM($U$14:$U$17)</f>
        <v>45.999999999999993</v>
      </c>
      <c r="AB8" s="3">
        <f>其他调用!AX9*SUM($U$14:$U$17)</f>
        <v>67.000000000000028</v>
      </c>
      <c r="AC8" s="3">
        <f>其他调用!AY9*SUM($U$14:$U$17)</f>
        <v>91</v>
      </c>
      <c r="AD8" s="3">
        <f>其他调用!AZ9*SUM($U$14:$U$17)</f>
        <v>103.00000000000001</v>
      </c>
      <c r="AE8" s="3">
        <f>其他调用!BA9*SUM($U$14:$U$17)</f>
        <v>102.99999999999999</v>
      </c>
      <c r="AF8" s="3">
        <f>SUMPRODUCT(AA$5:AE8,其他调用!$C$6:$G9)</f>
        <v>596200.45517391304</v>
      </c>
      <c r="AH8" s="3">
        <v>4</v>
      </c>
      <c r="AI8" s="3">
        <f>其他调用!Y8</f>
        <v>2353902.5804224252</v>
      </c>
      <c r="AJ8" s="3">
        <f>其他调用!Z8</f>
        <v>2720166.4859724916</v>
      </c>
      <c r="AK8" s="3">
        <f>其他调用!AA8</f>
        <v>3264998.5812958041</v>
      </c>
      <c r="AL8" s="3">
        <f>其他调用!AB8</f>
        <v>4393924.7520090537</v>
      </c>
      <c r="AM8" s="3">
        <f>其他调用!AC8</f>
        <v>8183709.5459888577</v>
      </c>
      <c r="AN8" s="3">
        <f>SUMPRODUCT(AI$5:AM8,其他调用!$C$6:$G9)</f>
        <v>16137208015.076349</v>
      </c>
      <c r="AP8" s="3">
        <f>其他调用!AN8</f>
        <v>0</v>
      </c>
      <c r="AQ8" s="3">
        <f>其他调用!AO8</f>
        <v>0</v>
      </c>
      <c r="AR8" s="3">
        <f>其他调用!AP8</f>
        <v>0</v>
      </c>
      <c r="AS8" s="3">
        <f>其他调用!AQ8</f>
        <v>0</v>
      </c>
      <c r="AT8" s="3">
        <f>其他调用!AR8</f>
        <v>0</v>
      </c>
      <c r="AU8" s="3">
        <f>SUMPRODUCT(AP$5:AT8,其他调用!$C$6:$G9)</f>
        <v>0</v>
      </c>
      <c r="AY8" s="3" t="str">
        <f>IF([1]服务器生态!AL6="","",[1]服务器生态!AL6)</f>
        <v/>
      </c>
      <c r="AZ8" s="3" t="str">
        <f>IF([1]服务器生态!AM6="","",[1]服务器生态!AM6)</f>
        <v>各国首都</v>
      </c>
      <c r="BA8" s="3">
        <v>4</v>
      </c>
      <c r="BB8" s="3">
        <f>IF([1]服务器生态!AO6="","",[1]服务器生态!AO6)</f>
        <v>26</v>
      </c>
      <c r="BC8" s="3">
        <f t="shared" si="1"/>
        <v>2</v>
      </c>
      <c r="BD8" s="3">
        <f>[4]日服国家城池攻打!E20</f>
        <v>7</v>
      </c>
      <c r="BE8" s="3">
        <f>IF([1]服务器生态!AR6="","",[1]服务器生态!AR6)</f>
        <v>13.63533834586466</v>
      </c>
      <c r="BF8" s="3">
        <f>IF([1]服务器生态!AS6="","",[1]服务器生态!AS6)</f>
        <v>9.9207391973628987</v>
      </c>
      <c r="BG8" s="3">
        <f>IF([1]服务器生态!AT6="","",[1]服务器生态!AT6)</f>
        <v>0.27587078450672881</v>
      </c>
      <c r="BH8" s="3">
        <f>IF([1]服务器生态!AU6="","",[1]服务器生态!AU6)</f>
        <v>2.6207724528139238</v>
      </c>
      <c r="BI8" s="3">
        <f>IF([1]服务器生态!AV6="","",[1]服务器生态!AV6)</f>
        <v>1.9068100358422941</v>
      </c>
    </row>
    <row r="9" spans="1:61" x14ac:dyDescent="0.15">
      <c r="B9" s="11">
        <v>5</v>
      </c>
      <c r="C9" s="12" t="s">
        <v>540</v>
      </c>
      <c r="D9" s="3">
        <f>'基础信息（日文新手）'!E13</f>
        <v>0.8</v>
      </c>
      <c r="E9" s="3">
        <f>(求节点($Z$5:$Z$204,$AF$5:$AF$204,D9)-求节点($Z$5:$Z$204,$AF$5:$AF$204,D8))*$E$2/SUM(其他调用!$C$5:$G$5)</f>
        <v>14882.71865217391</v>
      </c>
      <c r="F9" s="3">
        <f>(求节点($AH$5:$AH$204,$AN$5:$AN$204,D9)-求节点($AH$5:$AH$204,$AN$5:$AN$204,D8))*$E$2/SUM(其他调用!$C$5:$G$5)</f>
        <v>199520506.38984025</v>
      </c>
      <c r="G9" s="3">
        <f>(求节点($AH$5:$AH$204,$AU$5:$AU$204,D9)-求节点($AH$5:$AH$204,$AU$5:$AU$204,D8))*$E$2/SUM(其他调用!$C$5:$G$5)</f>
        <v>0</v>
      </c>
      <c r="H9" s="3">
        <f>MAX(IF($D9&lt;1,5,求节点(其他调用!$B$5:$B$124,其他调用!$N$5:$N$124,$D9))-(5-$H$2),1)</f>
        <v>2</v>
      </c>
      <c r="I9" s="3">
        <f>求节点($BD$5:$BD$11,$BF$5:$BF$11,$D9)/求节点(其他调用!$B$5:$B$124,其他调用!$N$5:$N$124,$D9)*求节点($BA$20:$BA$27,$BI$20:$BI$27,$D9)</f>
        <v>14.339540679889167</v>
      </c>
      <c r="J9" s="3" t="str">
        <f t="shared" si="0"/>
        <v/>
      </c>
      <c r="N9" s="3" t="s">
        <v>112</v>
      </c>
      <c r="O9" s="17">
        <f>'[1]功能-行军令'!AD2</f>
        <v>500</v>
      </c>
      <c r="P9" s="17">
        <f>'[1]功能-行军令'!AE2</f>
        <v>200</v>
      </c>
      <c r="Q9" s="17">
        <f>'[1]功能-行军令'!AF2</f>
        <v>200</v>
      </c>
      <c r="R9" s="17">
        <f>'[1]功能-行军令'!AG2</f>
        <v>0</v>
      </c>
      <c r="S9" s="17">
        <f>'[1]功能-行军令'!AH2</f>
        <v>0</v>
      </c>
      <c r="T9" s="17">
        <f>'[1]功能-行军令'!AI2</f>
        <v>100</v>
      </c>
      <c r="Z9" s="3">
        <v>5</v>
      </c>
      <c r="AA9" s="3">
        <f>其他调用!AW10*SUM($U$14:$U$17)</f>
        <v>45.999999999999986</v>
      </c>
      <c r="AB9" s="3">
        <f>其他调用!AX10*SUM($U$14:$U$17)</f>
        <v>67</v>
      </c>
      <c r="AC9" s="3">
        <f>其他调用!AY10*SUM($U$14:$U$17)</f>
        <v>90.999999999999972</v>
      </c>
      <c r="AD9" s="3">
        <f>其他调用!AZ10*SUM($U$14:$U$17)</f>
        <v>102.99999999999999</v>
      </c>
      <c r="AE9" s="3">
        <f>其他调用!BA10*SUM($U$14:$U$17)</f>
        <v>103.00000000000001</v>
      </c>
      <c r="AF9" s="3">
        <f>SUMPRODUCT(AA$5:AE9,其他调用!$C$6:$G10)</f>
        <v>699411.05136956507</v>
      </c>
      <c r="AH9" s="3">
        <v>5</v>
      </c>
      <c r="AI9" s="3">
        <f>其他调用!Y9</f>
        <v>2819634.2836900521</v>
      </c>
      <c r="AJ9" s="3">
        <f>其他调用!Z9</f>
        <v>3153076.3776200404</v>
      </c>
      <c r="AK9" s="3">
        <f>其他调用!AA9</f>
        <v>3734622.4892355502</v>
      </c>
      <c r="AL9" s="3">
        <f>其他调用!AB9</f>
        <v>5148037.330609249</v>
      </c>
      <c r="AM9" s="3">
        <f>其他调用!AC9</f>
        <v>9527421.7795155309</v>
      </c>
      <c r="AN9" s="3">
        <f>SUMPRODUCT(AI$5:AM9,其他调用!$C$6:$G10)</f>
        <v>21885010846.520325</v>
      </c>
      <c r="AP9" s="3">
        <f>其他调用!AN9</f>
        <v>0</v>
      </c>
      <c r="AQ9" s="3">
        <f>其他调用!AO9</f>
        <v>0</v>
      </c>
      <c r="AR9" s="3">
        <f>其他调用!AP9</f>
        <v>0</v>
      </c>
      <c r="AS9" s="3">
        <f>其他调用!AQ9</f>
        <v>0</v>
      </c>
      <c r="AT9" s="3">
        <f>其他调用!AR9</f>
        <v>0</v>
      </c>
      <c r="AU9" s="3">
        <f>SUMPRODUCT(AP$5:AT9,其他调用!$C$6:$G10)</f>
        <v>0</v>
      </c>
      <c r="AY9" s="3" t="str">
        <f>IF([1]服务器生态!AL7="","",[1]服务器生态!AL7)</f>
        <v/>
      </c>
      <c r="AZ9" s="3" t="str">
        <f>IF([1]服务器生态!AM7="","",[1]服务器生态!AM7)</f>
        <v>高级特产</v>
      </c>
      <c r="BA9" s="3">
        <v>5</v>
      </c>
      <c r="BB9" s="3">
        <f>IF([1]服务器生态!AO7="","",[1]服务器生态!AO7)</f>
        <v>12</v>
      </c>
      <c r="BC9" s="3">
        <f t="shared" si="1"/>
        <v>2.5</v>
      </c>
      <c r="BD9" s="3">
        <f>[4]日服国家城池攻打!E21</f>
        <v>9.5</v>
      </c>
      <c r="BE9" s="3">
        <f>IF([1]服务器生态!AR7="","",[1]服务器生态!AR7)</f>
        <v>12.400923996703622</v>
      </c>
      <c r="BF9" s="3">
        <f>IF([1]服务器生态!AS7="","",[1]服务器生态!AS7)</f>
        <v>6.5386824354258835</v>
      </c>
      <c r="BG9" s="3">
        <f>IF([1]服务器生态!AT7="","",[1]服务器生态!AT7)</f>
        <v>0.11470200723261617</v>
      </c>
      <c r="BH9" s="3">
        <f>IF([1]服务器生态!AU7="","",[1]服务器生态!AU7)</f>
        <v>1.8352321157218587</v>
      </c>
      <c r="BI9" s="3">
        <f>IF([1]服务器生态!AV7="","",[1]服务器生态!AV7)</f>
        <v>0.96766982873129503</v>
      </c>
    </row>
    <row r="10" spans="1:61" x14ac:dyDescent="0.15">
      <c r="B10" s="11">
        <v>6</v>
      </c>
      <c r="C10" s="12" t="s">
        <v>212</v>
      </c>
      <c r="D10" s="3">
        <f>'基础信息（日文新手）'!E14</f>
        <v>1.1000000000000001</v>
      </c>
      <c r="E10" s="3">
        <f>(求节点($Z$5:$Z$204,$AF$5:$AF$204,D10)-求节点($Z$5:$Z$204,$AF$5:$AF$204,D9))*$E$2/SUM(其他调用!$C$5:$G$5)</f>
        <v>16748.311659130435</v>
      </c>
      <c r="F10" s="3">
        <f>(求节点($AH$5:$AH$204,$AN$5:$AN$204,D10)-求节点($AH$5:$AH$204,$AN$5:$AN$204,D9))*$E$2/SUM(其他调用!$C$5:$G$5)</f>
        <v>273664119.53170627</v>
      </c>
      <c r="G10" s="3">
        <f>(求节点($AH$5:$AH$204,$AU$5:$AU$204,D10)-求节点($AH$5:$AH$204,$AU$5:$AU$204,D9))*$E$2/SUM(其他调用!$C$5:$G$5)</f>
        <v>0</v>
      </c>
      <c r="H10" s="3">
        <f>MAX(IF($D10&lt;1,5,求节点(其他调用!$B$5:$B$124,其他调用!$N$5:$N$124,$D10))-(5-$H$2),1)</f>
        <v>2</v>
      </c>
      <c r="I10" s="3">
        <f>求节点($BD$5:$BD$11,$BF$5:$BF$11,$D10)/求节点(其他调用!$B$5:$B$124,其他调用!$N$5:$N$124,$D10)*求节点($BA$20:$BA$27,$BI$20:$BI$27,$D10)</f>
        <v>21.688555278332341</v>
      </c>
      <c r="J10" s="3" t="str">
        <f t="shared" si="0"/>
        <v/>
      </c>
      <c r="N10" s="83" t="s">
        <v>113</v>
      </c>
      <c r="O10" s="85" t="s">
        <v>174</v>
      </c>
      <c r="P10" s="85"/>
      <c r="Q10" s="85"/>
      <c r="R10" s="85" t="s">
        <v>174</v>
      </c>
      <c r="S10" s="85"/>
      <c r="T10" s="85"/>
      <c r="Z10" s="3">
        <v>6</v>
      </c>
      <c r="AA10" s="3">
        <f>其他调用!AW11*SUM($U$14:$U$17)</f>
        <v>45.999999999999993</v>
      </c>
      <c r="AB10" s="3">
        <f>其他调用!AX11*SUM($U$14:$U$17)</f>
        <v>66.999999999999986</v>
      </c>
      <c r="AC10" s="3">
        <f>其他调用!AY11*SUM($U$14:$U$17)</f>
        <v>91</v>
      </c>
      <c r="AD10" s="3">
        <f>其他调用!AZ11*SUM($U$14:$U$17)</f>
        <v>103.00000000000001</v>
      </c>
      <c r="AE10" s="3">
        <f>其他调用!BA11*SUM($U$14:$U$17)</f>
        <v>103.00000000000004</v>
      </c>
      <c r="AF10" s="3">
        <f>SUMPRODUCT(AA$5:AE10,其他调用!$C$6:$G11)</f>
        <v>792144.24486956501</v>
      </c>
      <c r="AH10" s="3">
        <v>6</v>
      </c>
      <c r="AI10" s="3">
        <f>其他调用!Y10</f>
        <v>3141767.4075411111</v>
      </c>
      <c r="AJ10" s="3">
        <f>其他调用!Z10</f>
        <v>3506124.0511854384</v>
      </c>
      <c r="AK10" s="3">
        <f>其他调用!AA10</f>
        <v>4208235.0161126275</v>
      </c>
      <c r="AL10" s="3">
        <f>其他调用!AB10</f>
        <v>5832113.8145430256</v>
      </c>
      <c r="AM10" s="3">
        <f>其他调用!AC10</f>
        <v>10679341.1429714</v>
      </c>
      <c r="AN10" s="3">
        <f>SUMPRODUCT(AI$5:AM10,其他调用!$C$6:$G11)</f>
        <v>27579809348.772842</v>
      </c>
      <c r="AP10" s="3">
        <f>其他调用!AN10</f>
        <v>0</v>
      </c>
      <c r="AQ10" s="3">
        <f>其他调用!AO10</f>
        <v>0</v>
      </c>
      <c r="AR10" s="3">
        <f>其他调用!AP10</f>
        <v>0</v>
      </c>
      <c r="AS10" s="3">
        <f>其他调用!AQ10</f>
        <v>0</v>
      </c>
      <c r="AT10" s="3">
        <f>其他调用!AR10</f>
        <v>0</v>
      </c>
      <c r="AU10" s="3">
        <f>SUMPRODUCT(AP$5:AT10,其他调用!$C$6:$G11)</f>
        <v>0</v>
      </c>
      <c r="AY10" s="3" t="str">
        <f>IF([1]服务器生态!AL8="","",[1]服务器生态!AL8)</f>
        <v/>
      </c>
      <c r="AZ10" s="3" t="str">
        <f>IF([1]服务器生态!AM8="","",[1]服务器生态!AM8)</f>
        <v/>
      </c>
      <c r="BA10" s="3">
        <v>6</v>
      </c>
      <c r="BB10" s="3">
        <f>IF([1]服务器生态!AO8="","",[1]服务器生态!AO8)</f>
        <v>5</v>
      </c>
      <c r="BC10" s="3">
        <f t="shared" si="1"/>
        <v>2</v>
      </c>
      <c r="BD10" s="3">
        <f>[4]日服国家城池攻打!E22</f>
        <v>11.5</v>
      </c>
      <c r="BE10" s="3">
        <f>IF([1]服务器生态!AR8="","",[1]服务器生态!AR8)</f>
        <v>8.1733530442823543</v>
      </c>
      <c r="BF10" s="3">
        <f>IF([1]服务器生态!AS8="","",[1]服务器生态!AS8)</f>
        <v>4.1101725377426312</v>
      </c>
      <c r="BG10" s="3">
        <f>IF([1]服务器生态!AT8="","",[1]服务器生态!AT8)</f>
        <v>4.7705644853594943E-2</v>
      </c>
      <c r="BH10" s="3">
        <f>IF([1]服务器生态!AU8="","",[1]服务器生态!AU8)</f>
        <v>1.2164939437666711</v>
      </c>
      <c r="BI10" s="3">
        <f>IF([1]服务器生态!AV8="","",[1]服务器生态!AV8)</f>
        <v>0.61174403857395288</v>
      </c>
    </row>
    <row r="11" spans="1:61" x14ac:dyDescent="0.15">
      <c r="B11" s="11">
        <v>7</v>
      </c>
      <c r="C11" s="12" t="s">
        <v>585</v>
      </c>
      <c r="D11" s="3">
        <f>'基础信息（日文新手）'!E15</f>
        <v>1.4500000000000002</v>
      </c>
      <c r="E11" s="3">
        <f>(求节点($Z$5:$Z$204,$AF$5:$AF$204,D11)-求节点($Z$5:$Z$204,$AF$5:$AF$204,D10))*$E$2/SUM(其他调用!$C$5:$G$5)</f>
        <v>16947.478580869571</v>
      </c>
      <c r="F11" s="3">
        <f>(求节点($AH$5:$AH$204,$AN$5:$AN$204,D11)-求节点($AH$5:$AH$204,$AN$5:$AN$204,D10))*$E$2/SUM(其他调用!$C$5:$G$5)</f>
        <v>399167000.4694187</v>
      </c>
      <c r="G11" s="3">
        <f>(求节点($AH$5:$AH$204,$AU$5:$AU$204,D11)-求节点($AH$5:$AH$204,$AU$5:$AU$204,D10))*$E$2/SUM(其他调用!$C$5:$G$5)</f>
        <v>0</v>
      </c>
      <c r="H11" s="3">
        <f>MAX(IF($D11&lt;1,5,求节点(其他调用!$B$5:$B$124,其他调用!$N$5:$N$124,$D11))-(5-$H$2),1)</f>
        <v>2</v>
      </c>
      <c r="I11" s="3">
        <f>求节点($BD$5:$BD$11,$BF$5:$BF$11,$D11)/求节点(其他调用!$B$5:$B$124,其他调用!$N$5:$N$124,$D11)*求节点($BA$20:$BA$27,$BI$20:$BI$27,$D11)</f>
        <v>37.686105349333587</v>
      </c>
      <c r="J11" s="3" t="str">
        <f t="shared" si="0"/>
        <v/>
      </c>
      <c r="N11" s="83"/>
      <c r="O11" s="3" t="s">
        <v>114</v>
      </c>
      <c r="P11" s="3" t="s">
        <v>114</v>
      </c>
      <c r="Q11" s="3" t="s">
        <v>115</v>
      </c>
      <c r="R11" s="3" t="s">
        <v>175</v>
      </c>
      <c r="S11" s="3" t="s">
        <v>176</v>
      </c>
      <c r="T11" s="3" t="s">
        <v>177</v>
      </c>
      <c r="U11" s="3" t="s">
        <v>116</v>
      </c>
      <c r="V11" s="3" t="s">
        <v>117</v>
      </c>
      <c r="W11" s="3" t="s">
        <v>118</v>
      </c>
      <c r="Z11" s="3">
        <v>7</v>
      </c>
      <c r="AA11" s="3">
        <f>其他调用!AW12*SUM($U$14:$U$17)</f>
        <v>46.000000000000007</v>
      </c>
      <c r="AB11" s="3">
        <f>其他调用!AX12*SUM($U$14:$U$17)</f>
        <v>67</v>
      </c>
      <c r="AC11" s="3">
        <f>其他调用!AY12*SUM($U$14:$U$17)</f>
        <v>91.000000000000071</v>
      </c>
      <c r="AD11" s="3">
        <f>其他调用!AZ12*SUM($U$14:$U$17)</f>
        <v>102.99999999999997</v>
      </c>
      <c r="AE11" s="3">
        <f>其他调用!BA12*SUM($U$14:$U$17)</f>
        <v>102.99999999999991</v>
      </c>
      <c r="AF11" s="3">
        <f>SUMPRODUCT(AA$5:AE11,其他调用!$C$6:$G12)</f>
        <v>873149.18158654938</v>
      </c>
      <c r="AH11" s="3">
        <v>7</v>
      </c>
      <c r="AI11" s="3">
        <f>其他调用!Y11</f>
        <v>3429336.6188568231</v>
      </c>
      <c r="AJ11" s="3">
        <f>其他调用!Z11</f>
        <v>3877135.7347288616</v>
      </c>
      <c r="AK11" s="3">
        <f>其他调用!AA11</f>
        <v>4675451.3490112014</v>
      </c>
      <c r="AL11" s="3">
        <f>其他调用!AB11</f>
        <v>6509964.3848079927</v>
      </c>
      <c r="AM11" s="3">
        <f>其他调用!AC11</f>
        <v>12297883.585731931</v>
      </c>
      <c r="AN11" s="3">
        <f>SUMPRODUCT(AI$5:AM11,其他调用!$C$6:$G12)</f>
        <v>33020682158.754543</v>
      </c>
      <c r="AP11" s="3">
        <f>其他调用!AN11</f>
        <v>0</v>
      </c>
      <c r="AQ11" s="3">
        <f>其他调用!AO11</f>
        <v>0</v>
      </c>
      <c r="AR11" s="3">
        <f>其他调用!AP11</f>
        <v>0</v>
      </c>
      <c r="AS11" s="3">
        <f>其他调用!AQ11</f>
        <v>0</v>
      </c>
      <c r="AT11" s="3">
        <f>其他调用!AR11</f>
        <v>0</v>
      </c>
      <c r="AU11" s="3">
        <f>SUMPRODUCT(AP$5:AT11,其他调用!$C$6:$G12)</f>
        <v>0</v>
      </c>
      <c r="AY11" s="3" t="str">
        <f>IF([1]服务器生态!AL9="","",[1]服务器生态!AL9)</f>
        <v/>
      </c>
      <c r="AZ11" s="3" t="str">
        <f>IF([1]服务器生态!AM9="","",[1]服务器生态!AM9)</f>
        <v>周朝都城</v>
      </c>
      <c r="BA11" s="3">
        <v>7</v>
      </c>
      <c r="BB11" s="3">
        <f>IF([1]服务器生态!AO9="","",[1]服务器生态!AO9)</f>
        <v>1</v>
      </c>
      <c r="BC11" s="3">
        <f t="shared" si="1"/>
        <v>2</v>
      </c>
      <c r="BD11" s="3">
        <f>[4]日服国家城池攻打!E23</f>
        <v>13.5</v>
      </c>
      <c r="BE11" s="3">
        <f>IF([1]服务器生态!AR9="","",[1]服务器生态!AR9)</f>
        <v>5.1377156721782891</v>
      </c>
      <c r="BF11" s="3">
        <f>IF([1]服务器生态!AS9="","",[1]服务器生态!AS9)</f>
        <v>3.288138030194105</v>
      </c>
      <c r="BG11" s="3">
        <f>IF([1]服务器生态!AT9="","",[1]服务器生态!AT9)</f>
        <v>1.9082257941437978E-2</v>
      </c>
      <c r="BH11" s="3">
        <f>IF([1]服务器生态!AU9="","",[1]服务器生态!AU9)</f>
        <v>0.30412348594166777</v>
      </c>
      <c r="BI11" s="3">
        <f>IF([1]服务器生态!AV9="","",[1]服务器生态!AV9)</f>
        <v>0.19463903100266736</v>
      </c>
    </row>
    <row r="12" spans="1:61" x14ac:dyDescent="0.15">
      <c r="A12" s="3">
        <v>1</v>
      </c>
      <c r="B12" s="11">
        <v>8</v>
      </c>
      <c r="C12" s="36" t="s">
        <v>594</v>
      </c>
      <c r="D12" s="3">
        <f>'基础信息（日文新手）'!E16</f>
        <v>1.85</v>
      </c>
      <c r="E12" s="3">
        <f>(求节点($Z$5:$Z$204,$AF$5:$AF$204,D12)-求节点($Z$5:$Z$204,$AF$5:$AF$204,D11))*$E$2/SUM(其他调用!$C$5:$G$5)</f>
        <v>19368.546949565207</v>
      </c>
      <c r="F12" s="3">
        <f>(求节点($AH$5:$AH$204,$AN$5:$AN$204,D12)-求节点($AH$5:$AH$204,$AN$5:$AN$204,D11))*$E$2/SUM(其他调用!$C$5:$G$5)</f>
        <v>456190857.67933536</v>
      </c>
      <c r="G12" s="3">
        <f>(求节点($AH$5:$AH$204,$AU$5:$AU$204,D12)-求节点($AH$5:$AH$204,$AU$5:$AU$204,D11))*$E$2/SUM(其他调用!$C$5:$G$5)</f>
        <v>0</v>
      </c>
      <c r="H12" s="3">
        <f>MAX(IF($D12&lt;1,5,求节点(其他调用!$B$5:$B$124,其他调用!$N$5:$N$124,$D12))-(5-$H$2),1)</f>
        <v>2</v>
      </c>
      <c r="I12" s="3">
        <f>求节点($BD$5:$BD$11,$BF$5:$BF$11,$D12)/求节点(其他调用!$B$5:$B$124,其他调用!$N$5:$N$124,$D12)*求节点($BA$20:$BA$27,$BI$20:$BI$27,$D12)</f>
        <v>46.766627430063991</v>
      </c>
      <c r="J12" s="3">
        <f t="shared" si="0"/>
        <v>1</v>
      </c>
      <c r="N12" s="27" t="s">
        <v>119</v>
      </c>
      <c r="O12" s="28" t="s">
        <v>120</v>
      </c>
      <c r="P12" s="28"/>
      <c r="Q12" s="28"/>
      <c r="R12" s="28"/>
      <c r="S12" s="28"/>
      <c r="T12" s="28"/>
      <c r="U12" s="26">
        <f>'[1]功能-行军令'!AJ5</f>
        <v>0</v>
      </c>
      <c r="V12" s="26">
        <f>'[1]功能-行军令'!AK5</f>
        <v>1</v>
      </c>
      <c r="W12" s="26">
        <f>'[1]功能-行军令'!AL5</f>
        <v>0</v>
      </c>
      <c r="Z12" s="3">
        <v>8</v>
      </c>
      <c r="AA12" s="3">
        <f>其他调用!AW13*SUM($U$14:$U$17)</f>
        <v>46.000000000000014</v>
      </c>
      <c r="AB12" s="3">
        <f>其他调用!AX13*SUM($U$14:$U$17)</f>
        <v>67.000000000000028</v>
      </c>
      <c r="AC12" s="3">
        <f>其他调用!AY13*SUM($U$14:$U$17)</f>
        <v>90.999999999999972</v>
      </c>
      <c r="AD12" s="3">
        <f>其他调用!AZ13*SUM($U$14:$U$17)</f>
        <v>103.00000000000007</v>
      </c>
      <c r="AE12" s="3">
        <f>其他调用!BA13*SUM($U$14:$U$17)</f>
        <v>103.0000000000001</v>
      </c>
      <c r="AF12" s="3">
        <f>SUMPRODUCT(AA$5:AE12,其他调用!$C$6:$G13)</f>
        <v>952196.57220190775</v>
      </c>
      <c r="AH12" s="3">
        <v>8</v>
      </c>
      <c r="AI12" s="3">
        <f>其他调用!Y12</f>
        <v>3757709.8589692246</v>
      </c>
      <c r="AJ12" s="3">
        <f>其他调用!Z12</f>
        <v>4245864.5199035667</v>
      </c>
      <c r="AK12" s="3">
        <f>其他调用!AA12</f>
        <v>5084604.1200218685</v>
      </c>
      <c r="AL12" s="3">
        <f>其他调用!AB12</f>
        <v>7098491.7710414976</v>
      </c>
      <c r="AM12" s="3">
        <f>其他调用!AC12</f>
        <v>13412011.109070711</v>
      </c>
      <c r="AN12" s="3">
        <f>SUMPRODUCT(AI$5:AM12,其他调用!$C$6:$G13)</f>
        <v>38817668449.145409</v>
      </c>
      <c r="AP12" s="3">
        <f>其他调用!AN12</f>
        <v>0</v>
      </c>
      <c r="AQ12" s="3">
        <f>其他调用!AO12</f>
        <v>0</v>
      </c>
      <c r="AR12" s="3">
        <f>其他调用!AP12</f>
        <v>0</v>
      </c>
      <c r="AS12" s="3">
        <f>其他调用!AQ12</f>
        <v>0</v>
      </c>
      <c r="AT12" s="3">
        <f>其他调用!AR12</f>
        <v>0</v>
      </c>
      <c r="AU12" s="3">
        <f>SUMPRODUCT(AP$5:AT12,其他调用!$C$6:$G13)</f>
        <v>0</v>
      </c>
      <c r="BE12" s="3">
        <f>INDEX($P$3:$P$367,BD14,1)</f>
        <v>0</v>
      </c>
      <c r="BF12" s="3">
        <f>BF11</f>
        <v>3.288138030194105</v>
      </c>
    </row>
    <row r="13" spans="1:61" x14ac:dyDescent="0.15">
      <c r="B13" s="11">
        <v>9</v>
      </c>
      <c r="C13" s="12" t="s">
        <v>586</v>
      </c>
      <c r="D13" s="3">
        <f>'基础信息（日文新手）'!E17</f>
        <v>2.3000000000000003</v>
      </c>
      <c r="E13" s="3">
        <f>(求节点($Z$5:$Z$204,$AF$5:$AF$204,D13)-求节点($Z$5:$Z$204,$AF$5:$AF$204,D12))*$E$2/SUM(其他调用!$C$5:$G$5)</f>
        <v>18337.262994782621</v>
      </c>
      <c r="F13" s="3">
        <f>(求节点($AH$5:$AH$204,$AN$5:$AN$204,D13)-求节点($AH$5:$AH$204,$AN$5:$AN$204,D12))*$E$2/SUM(其他调用!$C$5:$G$5)</f>
        <v>557994870.50330651</v>
      </c>
      <c r="G13" s="3">
        <f>(求节点($AH$5:$AH$204,$AU$5:$AU$204,D13)-求节点($AH$5:$AH$204,$AU$5:$AU$204,D12))*$E$2/SUM(其他调用!$C$5:$G$5)</f>
        <v>0</v>
      </c>
      <c r="H13" s="3">
        <f>MAX(IF($D13&lt;1,5,求节点(其他调用!$B$5:$B$124,其他调用!$N$5:$N$124,$D13))-(5-$H$2),1)</f>
        <v>2</v>
      </c>
      <c r="I13" s="3">
        <f>求节点($BD$5:$BD$11,$BF$5:$BF$11,$D13)/求节点(其他调用!$B$5:$B$124,其他调用!$N$5:$N$124,$D13)*求节点($BA$20:$BA$27,$BI$20:$BI$27,$D13)</f>
        <v>53.389039192717341</v>
      </c>
      <c r="J13" s="3">
        <f t="shared" si="0"/>
        <v>1</v>
      </c>
      <c r="Z13" s="3">
        <v>9</v>
      </c>
      <c r="AA13" s="3">
        <f>其他调用!AW14*SUM($U$14:$U$17)</f>
        <v>46.000000000000007</v>
      </c>
      <c r="AB13" s="3">
        <f>其他调用!AX14*SUM($U$14:$U$17)</f>
        <v>66.999999999999957</v>
      </c>
      <c r="AC13" s="3">
        <f>其他调用!AY14*SUM($U$14:$U$17)</f>
        <v>91.000000000000014</v>
      </c>
      <c r="AD13" s="3">
        <f>其他调用!AZ14*SUM($U$14:$U$17)</f>
        <v>102.99999999999994</v>
      </c>
      <c r="AE13" s="3">
        <f>其他调用!BA14*SUM($U$14:$U$17)</f>
        <v>102.99999999999996</v>
      </c>
      <c r="AF13" s="3">
        <f>SUMPRODUCT(AA$5:AE13,其他调用!$C$6:$G14)</f>
        <v>1029265.4237355392</v>
      </c>
      <c r="AH13" s="3">
        <v>9</v>
      </c>
      <c r="AI13" s="3">
        <f>其他调用!Y13</f>
        <v>4051676.6468403861</v>
      </c>
      <c r="AJ13" s="3">
        <f>其他调用!Z13</f>
        <v>4559610.578050036</v>
      </c>
      <c r="AK13" s="3">
        <f>其他调用!AA13</f>
        <v>5498780.4419736788</v>
      </c>
      <c r="AL13" s="3">
        <f>其他调用!AB13</f>
        <v>7674091.4091355577</v>
      </c>
      <c r="AM13" s="3">
        <f>其他调用!AC13</f>
        <v>14275553.144965507</v>
      </c>
      <c r="AN13" s="3">
        <f>SUMPRODUCT(AI$5:AM13,其他调用!$C$6:$G14)</f>
        <v>44886230760.80928</v>
      </c>
      <c r="AP13" s="3">
        <f>其他调用!AN13</f>
        <v>0</v>
      </c>
      <c r="AQ13" s="3">
        <f>其他调用!AO13</f>
        <v>0</v>
      </c>
      <c r="AR13" s="3">
        <f>其他调用!AP13</f>
        <v>0</v>
      </c>
      <c r="AS13" s="3">
        <f>其他调用!AQ13</f>
        <v>0</v>
      </c>
      <c r="AT13" s="3">
        <f>其他调用!AR13</f>
        <v>0</v>
      </c>
      <c r="AU13" s="3">
        <f>SUMPRODUCT(AP$5:AT13,其他调用!$C$6:$G14)</f>
        <v>0</v>
      </c>
    </row>
    <row r="14" spans="1:61" x14ac:dyDescent="0.15">
      <c r="A14" s="3">
        <v>2</v>
      </c>
      <c r="B14" s="11">
        <v>10</v>
      </c>
      <c r="C14" s="36" t="s">
        <v>592</v>
      </c>
      <c r="D14" s="3">
        <f>'基础信息（日文新手）'!E18</f>
        <v>2.8000000000000003</v>
      </c>
      <c r="E14" s="3">
        <f>(求节点($Z$5:$Z$204,$AF$5:$AF$204,D14)-求节点($Z$5:$Z$204,$AF$5:$AF$204,D13))*$E$2/SUM(其他调用!$C$5:$G$5)</f>
        <v>18456.763147826092</v>
      </c>
      <c r="F14" s="3">
        <f>(求节点($AH$5:$AH$204,$AN$5:$AN$204,D14)-求节点($AH$5:$AH$204,$AN$5:$AN$204,D13))*$E$2/SUM(其他调用!$C$5:$G$5)</f>
        <v>644872164.78925931</v>
      </c>
      <c r="G14" s="3">
        <f>(求节点($AH$5:$AH$204,$AU$5:$AU$204,D14)-求节点($AH$5:$AH$204,$AU$5:$AU$204,D13))*$E$2/SUM(其他调用!$C$5:$G$5)</f>
        <v>0</v>
      </c>
      <c r="H14" s="3">
        <f>MAX(IF($D14&lt;1,5,求节点(其他调用!$B$5:$B$124,其他调用!$N$5:$N$124,$D14))-(5-$H$2),1)</f>
        <v>2</v>
      </c>
      <c r="I14" s="3">
        <f>求节点($BD$5:$BD$11,$BF$5:$BF$11,$D14)/求节点(其他调用!$B$5:$B$124,其他调用!$N$5:$N$124,$D14)*求节点($BA$20:$BA$27,$BI$20:$BI$27,$D14)</f>
        <v>62.372368081463563</v>
      </c>
      <c r="J14" s="3">
        <f t="shared" si="0"/>
        <v>2</v>
      </c>
      <c r="N14" s="3" t="s">
        <v>121</v>
      </c>
      <c r="O14" s="3" t="s">
        <v>122</v>
      </c>
      <c r="P14" s="3" t="s">
        <v>126</v>
      </c>
      <c r="Q14" s="3" t="s">
        <v>123</v>
      </c>
      <c r="R14" s="3" t="s">
        <v>124</v>
      </c>
      <c r="S14" s="3" t="s">
        <v>120</v>
      </c>
      <c r="T14" s="3" t="s">
        <v>178</v>
      </c>
      <c r="U14" s="26">
        <f>'[1]功能-行军令'!AJ7</f>
        <v>0.6</v>
      </c>
      <c r="V14" s="26">
        <f>'[1]功能-行军令'!AK7</f>
        <v>1</v>
      </c>
      <c r="W14" s="26">
        <f>'[1]功能-行军令'!AL7</f>
        <v>24</v>
      </c>
      <c r="Z14" s="3">
        <v>10</v>
      </c>
      <c r="AA14" s="3">
        <f>其他调用!AW15*SUM($U$14:$U$17)</f>
        <v>45.999999999999993</v>
      </c>
      <c r="AB14" s="3">
        <f>其他调用!AX15*SUM($U$14:$U$17)</f>
        <v>67</v>
      </c>
      <c r="AC14" s="3">
        <f>其他调用!AY15*SUM($U$14:$U$17)</f>
        <v>90.999999999999986</v>
      </c>
      <c r="AD14" s="3">
        <f>其他调用!AZ15*SUM($U$14:$U$17)</f>
        <v>103.00000000000006</v>
      </c>
      <c r="AE14" s="3">
        <f>其他调用!BA15*SUM($U$14:$U$17)</f>
        <v>103.00000000000004</v>
      </c>
      <c r="AF14" s="3">
        <f>SUMPRODUCT(AA$5:AE14,其他调用!$C$6:$G15)</f>
        <v>1104334.7432073432</v>
      </c>
      <c r="AH14" s="3">
        <v>10</v>
      </c>
      <c r="AI14" s="3">
        <f>其他调用!Y14</f>
        <v>4346297.5282019787</v>
      </c>
      <c r="AJ14" s="3">
        <f>其他调用!Z14</f>
        <v>4898282.9746681489</v>
      </c>
      <c r="AK14" s="3">
        <f>其他调用!AA14</f>
        <v>5843244.3266106918</v>
      </c>
      <c r="AL14" s="3">
        <f>其他调用!AB14</f>
        <v>8097655.6779189482</v>
      </c>
      <c r="AM14" s="3">
        <f>其他调用!AC14</f>
        <v>14540861.800278664</v>
      </c>
      <c r="AN14" s="3">
        <f>SUMPRODUCT(AI$5:AM14,其他调用!$C$6:$G15)</f>
        <v>51206441654.721985</v>
      </c>
      <c r="AP14" s="3">
        <f>其他调用!AN14</f>
        <v>0</v>
      </c>
      <c r="AQ14" s="3">
        <f>其他调用!AO14</f>
        <v>0</v>
      </c>
      <c r="AR14" s="3">
        <f>其他调用!AP14</f>
        <v>0</v>
      </c>
      <c r="AS14" s="3">
        <f>其他调用!AQ14</f>
        <v>0</v>
      </c>
      <c r="AT14" s="3">
        <f>其他调用!AR14</f>
        <v>0</v>
      </c>
      <c r="AU14" s="3">
        <f>SUMPRODUCT(AP$5:AT14,其他调用!$C$6:$G15)</f>
        <v>0</v>
      </c>
    </row>
    <row r="15" spans="1:61" x14ac:dyDescent="0.15">
      <c r="B15" s="11">
        <v>11</v>
      </c>
      <c r="C15" s="12" t="s">
        <v>217</v>
      </c>
      <c r="D15" s="3">
        <f>'基础信息（日文新手）'!E19</f>
        <v>3.3500000000000005</v>
      </c>
      <c r="E15" s="3">
        <f>(求节点($Z$5:$Z$204,$AF$5:$AF$204,D15)-求节点($Z$5:$Z$204,$AF$5:$AF$204,D14))*$E$2/SUM(其他调用!$C$5:$G$5)</f>
        <v>19280.734155000006</v>
      </c>
      <c r="F15" s="3">
        <f>(求节点($AH$5:$AH$204,$AN$5:$AN$204,D15)-求节点($AH$5:$AH$204,$AN$5:$AN$204,D14))*$E$2/SUM(其他调用!$C$5:$G$5)</f>
        <v>822449482.73104477</v>
      </c>
      <c r="G15" s="3">
        <f>(求节点($AH$5:$AH$204,$AU$5:$AU$204,D15)-求节点($AH$5:$AH$204,$AU$5:$AU$204,D14))*$E$2/SUM(其他调用!$C$5:$G$5)</f>
        <v>0</v>
      </c>
      <c r="H15" s="3">
        <f>MAX(IF($D15&lt;1,5,求节点(其他调用!$B$5:$B$124,其他调用!$N$5:$N$124,$D15))-(5-$H$2),1)</f>
        <v>2</v>
      </c>
      <c r="I15" s="3">
        <f>求节点($BD$5:$BD$11,$BF$5:$BF$11,$D15)/求节点(其他调用!$B$5:$B$124,其他调用!$N$5:$N$124,$D15)*求节点($BA$20:$BA$27,$BI$20:$BI$27,$D15)</f>
        <v>74.511833639234951</v>
      </c>
      <c r="J15" s="3">
        <f t="shared" si="0"/>
        <v>2</v>
      </c>
      <c r="N15" s="3" t="s">
        <v>167</v>
      </c>
      <c r="O15" s="3" t="s">
        <v>125</v>
      </c>
      <c r="P15" s="3" t="s">
        <v>126</v>
      </c>
      <c r="Q15" s="3" t="s">
        <v>123</v>
      </c>
      <c r="R15" s="3" t="s">
        <v>124</v>
      </c>
      <c r="S15" s="3" t="s">
        <v>120</v>
      </c>
      <c r="T15" s="3" t="s">
        <v>178</v>
      </c>
      <c r="U15" s="26">
        <f>'[1]功能-行军令'!AJ8</f>
        <v>0.4</v>
      </c>
      <c r="V15" s="26">
        <f>'[1]功能-行军令'!AK8</f>
        <v>2</v>
      </c>
      <c r="W15" s="26">
        <f>'[1]功能-行军令'!AL8</f>
        <v>8</v>
      </c>
      <c r="Z15" s="3">
        <v>11</v>
      </c>
      <c r="AA15" s="3">
        <f>其他调用!AW16*SUM($U$14:$U$17)</f>
        <v>46.000000000000021</v>
      </c>
      <c r="AB15" s="3">
        <f>其他调用!AX16*SUM($U$14:$U$17)</f>
        <v>67</v>
      </c>
      <c r="AC15" s="3">
        <f>其他调用!AY16*SUM($U$14:$U$17)</f>
        <v>91.000000000000028</v>
      </c>
      <c r="AD15" s="3">
        <f>其他调用!AZ16*SUM($U$14:$U$17)</f>
        <v>103</v>
      </c>
      <c r="AE15" s="3">
        <f>其他调用!BA16*SUM($U$14:$U$17)</f>
        <v>102.99999999999997</v>
      </c>
      <c r="AF15" s="3">
        <f>SUMPRODUCT(AA$5:AE15,其他调用!$C$6:$G16)</f>
        <v>1177383.5376372181</v>
      </c>
      <c r="AH15" s="3">
        <v>11</v>
      </c>
      <c r="AI15" s="3">
        <f>其他调用!Y15</f>
        <v>4601390.9802592546</v>
      </c>
      <c r="AJ15" s="3">
        <f>其他调用!Z15</f>
        <v>5172926.6127361543</v>
      </c>
      <c r="AK15" s="3">
        <f>其他调用!AA15</f>
        <v>6238118.9148200154</v>
      </c>
      <c r="AL15" s="3">
        <f>其他调用!AB15</f>
        <v>8710380.1532913595</v>
      </c>
      <c r="AM15" s="3">
        <f>其他调用!AC15</f>
        <v>14750722.964415565</v>
      </c>
      <c r="AN15" s="3">
        <f>SUMPRODUCT(AI$5:AM15,其他调用!$C$6:$G16)</f>
        <v>57694956772.422485</v>
      </c>
      <c r="AP15" s="3">
        <f>其他调用!AN15</f>
        <v>0</v>
      </c>
      <c r="AQ15" s="3">
        <f>其他调用!AO15</f>
        <v>0</v>
      </c>
      <c r="AR15" s="3">
        <f>其他调用!AP15</f>
        <v>0</v>
      </c>
      <c r="AS15" s="3">
        <f>其他调用!AQ15</f>
        <v>0</v>
      </c>
      <c r="AT15" s="3">
        <f>其他调用!AR15</f>
        <v>0</v>
      </c>
      <c r="AU15" s="3">
        <f>SUMPRODUCT(AP$5:AT15,其他调用!$C$6:$G16)</f>
        <v>0</v>
      </c>
    </row>
    <row r="16" spans="1:61" x14ac:dyDescent="0.15">
      <c r="A16" s="3">
        <v>3</v>
      </c>
      <c r="B16" s="11">
        <v>12</v>
      </c>
      <c r="C16" s="36" t="s">
        <v>593</v>
      </c>
      <c r="D16" s="3">
        <f>'基础信息（日文新手）'!E20</f>
        <v>3.9500000000000006</v>
      </c>
      <c r="E16" s="3">
        <f>(求节点($Z$5:$Z$204,$AF$5:$AF$204,D16)-求节点($Z$5:$Z$204,$AF$5:$AF$204,D15))*$E$2/SUM(其他调用!$C$5:$G$5)</f>
        <v>20396.620964347847</v>
      </c>
      <c r="F16" s="3">
        <f>(求节点($AH$5:$AH$204,$AN$5:$AN$204,D16)-求节点($AH$5:$AH$204,$AN$5:$AN$204,D15))*$E$2/SUM(其他调用!$C$5:$G$5)</f>
        <v>967715343.11201191</v>
      </c>
      <c r="G16" s="3">
        <f>(求节点($AH$5:$AH$204,$AU$5:$AU$204,D16)-求节点($AH$5:$AH$204,$AU$5:$AU$204,D15))*$E$2/SUM(其他调用!$C$5:$G$5)</f>
        <v>0</v>
      </c>
      <c r="H16" s="3">
        <f>MAX(IF($D16&lt;1,5,求节点(其他调用!$B$5:$B$124,其他调用!$N$5:$N$124,$D16))-(5-$H$2),1)</f>
        <v>2</v>
      </c>
      <c r="I16" s="3">
        <f>求节点($BD$5:$BD$11,$BF$5:$BF$11,$D16)/求节点(其他调用!$B$5:$B$124,其他调用!$N$5:$N$124,$D16)*求节点($BA$20:$BA$27,$BI$20:$BI$27,$D16)</f>
        <v>87.712850489367938</v>
      </c>
      <c r="J16" s="3">
        <f t="shared" si="0"/>
        <v>2</v>
      </c>
      <c r="Z16" s="3">
        <v>12</v>
      </c>
      <c r="AA16" s="3">
        <f>其他调用!AW17*SUM($U$14:$U$17)</f>
        <v>45.999999999999957</v>
      </c>
      <c r="AB16" s="3">
        <f>其他调用!AX17*SUM($U$14:$U$17)</f>
        <v>66.999999999999972</v>
      </c>
      <c r="AC16" s="3">
        <f>其他调用!AY17*SUM($U$14:$U$17)</f>
        <v>90.999999999999972</v>
      </c>
      <c r="AD16" s="3">
        <f>其他调用!AZ17*SUM($U$14:$U$17)</f>
        <v>102.9999999999999</v>
      </c>
      <c r="AE16" s="3">
        <f>其他调用!BA17*SUM($U$14:$U$17)</f>
        <v>102.99999999999991</v>
      </c>
      <c r="AF16" s="3">
        <f>SUMPRODUCT(AA$5:AE16,其他调用!$C$6:$G17)</f>
        <v>1248390.814045063</v>
      </c>
      <c r="AH16" s="3">
        <v>12</v>
      </c>
      <c r="AI16" s="3">
        <f>其他调用!Y16</f>
        <v>4851172.4570169412</v>
      </c>
      <c r="AJ16" s="3">
        <f>其他调用!Z16</f>
        <v>5444007.6036144122</v>
      </c>
      <c r="AK16" s="3">
        <f>其他调用!AA16</f>
        <v>6554251.0299695209</v>
      </c>
      <c r="AL16" s="3">
        <f>其他调用!AB16</f>
        <v>9459970.437242955</v>
      </c>
      <c r="AM16" s="3">
        <f>其他调用!AC16</f>
        <v>14844489.388314113</v>
      </c>
      <c r="AN16" s="3">
        <f>SUMPRODUCT(AI$5:AM16,其他调用!$C$6:$G17)</f>
        <v>64320122074.460358</v>
      </c>
      <c r="AP16" s="3">
        <f>其他调用!AN16</f>
        <v>0</v>
      </c>
      <c r="AQ16" s="3">
        <f>其他调用!AO16</f>
        <v>0</v>
      </c>
      <c r="AR16" s="3">
        <f>其他调用!AP16</f>
        <v>0</v>
      </c>
      <c r="AS16" s="3">
        <f>其他调用!AQ16</f>
        <v>0</v>
      </c>
      <c r="AT16" s="3">
        <f>其他调用!AR16</f>
        <v>0</v>
      </c>
      <c r="AU16" s="3">
        <f>SUMPRODUCT(AP$5:AT16,其他调用!$C$6:$G17)</f>
        <v>0</v>
      </c>
    </row>
    <row r="17" spans="1:61" x14ac:dyDescent="0.15">
      <c r="B17" s="11">
        <v>13</v>
      </c>
      <c r="C17" s="12" t="s">
        <v>587</v>
      </c>
      <c r="D17" s="3">
        <f>'基础信息（日文新手）'!E21</f>
        <v>4.6000000000000005</v>
      </c>
      <c r="E17" s="3">
        <f>(求节点($Z$5:$Z$204,$AF$5:$AF$204,D17)-求节点($Z$5:$Z$204,$AF$5:$AF$204,D16))*$E$2/SUM(其他调用!$C$5:$G$5)</f>
        <v>20277.625728912975</v>
      </c>
      <c r="F17" s="3">
        <f>(求节点($AH$5:$AH$204,$AN$5:$AN$204,D17)-求节点($AH$5:$AH$204,$AN$5:$AN$204,D16))*$E$2/SUM(其他调用!$C$5:$G$5)</f>
        <v>1115247454.9192498</v>
      </c>
      <c r="G17" s="3">
        <f>(求节点($AH$5:$AH$204,$AU$5:$AU$204,D17)-求节点($AH$5:$AH$204,$AU$5:$AU$204,D16))*$E$2/SUM(其他调用!$C$5:$G$5)</f>
        <v>0</v>
      </c>
      <c r="H17" s="3">
        <f>MAX(IF($D17&lt;1,5,求节点(其他调用!$B$5:$B$124,其他调用!$N$5:$N$124,$D17))-(5-$H$2),1)</f>
        <v>2</v>
      </c>
      <c r="I17" s="3">
        <f>求节点($BD$5:$BD$11,$BF$5:$BF$11,$D17)/求节点(其他调用!$B$5:$B$124,其他调用!$N$5:$N$124,$D17)*求节点($BA$20:$BA$27,$BI$20:$BI$27,$D17)</f>
        <v>101.96445259213637</v>
      </c>
      <c r="J17" s="3">
        <f t="shared" si="0"/>
        <v>2</v>
      </c>
      <c r="Z17" s="3">
        <v>13</v>
      </c>
      <c r="AA17" s="3">
        <f>其他调用!AW18*SUM($U$14:$U$17)</f>
        <v>46.000000000000021</v>
      </c>
      <c r="AB17" s="3">
        <f>其他调用!AX18*SUM($U$14:$U$17)</f>
        <v>67.000000000000028</v>
      </c>
      <c r="AC17" s="3">
        <f>其他调用!AY18*SUM($U$14:$U$17)</f>
        <v>91.000000000000014</v>
      </c>
      <c r="AD17" s="3">
        <f>其他调用!AZ18*SUM($U$14:$U$17)</f>
        <v>103.0000000000001</v>
      </c>
      <c r="AE17" s="3">
        <f>其他调用!BA18*SUM($U$14:$U$17)</f>
        <v>103.00000000000003</v>
      </c>
      <c r="AF17" s="3">
        <f>SUMPRODUCT(AA$5:AE17,其他调用!$C$6:$G18)</f>
        <v>1317335.5794507773</v>
      </c>
      <c r="AH17" s="3">
        <v>13</v>
      </c>
      <c r="AI17" s="3">
        <f>其他调用!Y17</f>
        <v>5105309.1090094447</v>
      </c>
      <c r="AJ17" s="3">
        <f>其他调用!Z17</f>
        <v>5712320.1231742501</v>
      </c>
      <c r="AK17" s="3">
        <f>其他调用!AA17</f>
        <v>6851585.74376183</v>
      </c>
      <c r="AL17" s="3">
        <f>其他调用!AB17</f>
        <v>9899009.6204317361</v>
      </c>
      <c r="AM17" s="3">
        <f>其他调用!AC17</f>
        <v>14909334.258428544</v>
      </c>
      <c r="AN17" s="3">
        <f>SUMPRODUCT(AI$5:AM17,其他调用!$C$6:$G18)</f>
        <v>71058656964.836121</v>
      </c>
      <c r="AP17" s="3">
        <f>其他调用!AN17</f>
        <v>0</v>
      </c>
      <c r="AQ17" s="3">
        <f>其他调用!AO17</f>
        <v>0</v>
      </c>
      <c r="AR17" s="3">
        <f>其他调用!AP17</f>
        <v>0</v>
      </c>
      <c r="AS17" s="3">
        <f>其他调用!AQ17</f>
        <v>0</v>
      </c>
      <c r="AT17" s="3">
        <f>其他调用!AR17</f>
        <v>0</v>
      </c>
      <c r="AU17" s="3">
        <f>SUMPRODUCT(AP$5:AT17,其他调用!$C$6:$G18)</f>
        <v>0</v>
      </c>
    </row>
    <row r="18" spans="1:61" x14ac:dyDescent="0.15">
      <c r="B18" s="11">
        <v>14</v>
      </c>
      <c r="C18" s="12" t="s">
        <v>217</v>
      </c>
      <c r="D18" s="3">
        <f>'基础信息（日文新手）'!E22</f>
        <v>5.3000000000000007</v>
      </c>
      <c r="E18" s="3">
        <f>(求节点($Z$5:$Z$204,$AF$5:$AF$204,D18)-求节点($Z$5:$Z$204,$AF$5:$AF$204,D17))*$E$2/SUM(其他调用!$C$5:$G$5)</f>
        <v>20731.258958478247</v>
      </c>
      <c r="F18" s="3">
        <f>(求节点($AH$5:$AH$204,$AN$5:$AN$204,D18)-求节点($AH$5:$AH$204,$AN$5:$AN$204,D17))*$E$2/SUM(其他调用!$C$5:$G$5)</f>
        <v>1202268204.9760036</v>
      </c>
      <c r="G18" s="3">
        <f>(求节点($AH$5:$AH$204,$AU$5:$AU$204,D18)-求节点($AH$5:$AH$204,$AU$5:$AU$204,D17))*$E$2/SUM(其他调用!$C$5:$G$5)</f>
        <v>0</v>
      </c>
      <c r="H18" s="3">
        <f>MAX(IF($D18&lt;1,5,求节点(其他调用!$B$5:$B$124,其他调用!$N$5:$N$124,$D18))-(5-$H$2),1)</f>
        <v>2</v>
      </c>
      <c r="I18" s="3">
        <f>求节点($BD$5:$BD$11,$BF$5:$BF$11,$D18)/求节点(其他调用!$B$5:$B$124,其他调用!$N$5:$N$124,$D18)*求节点($BA$20:$BA$27,$BI$20:$BI$27,$D18)</f>
        <v>115.75804108534055</v>
      </c>
      <c r="J18" s="3">
        <f t="shared" si="0"/>
        <v>3</v>
      </c>
      <c r="Z18" s="3">
        <v>14</v>
      </c>
      <c r="AA18" s="3">
        <f>其他调用!AW19*SUM($U$14:$U$17)</f>
        <v>45.999999999999972</v>
      </c>
      <c r="AB18" s="3">
        <f>其他调用!AX19*SUM($U$14:$U$17)</f>
        <v>67.000000000000028</v>
      </c>
      <c r="AC18" s="3">
        <f>其他调用!AY19*SUM($U$14:$U$17)</f>
        <v>91</v>
      </c>
      <c r="AD18" s="3">
        <f>其他调用!AZ19*SUM($U$14:$U$17)</f>
        <v>103.00000000000003</v>
      </c>
      <c r="AE18" s="3">
        <f>其他调用!BA19*SUM($U$14:$U$17)</f>
        <v>103.00000000000006</v>
      </c>
      <c r="AF18" s="3">
        <f>SUMPRODUCT(AA$5:AE18,其他调用!$C$6:$G19)</f>
        <v>1384008.6927380851</v>
      </c>
      <c r="AH18" s="3">
        <v>14</v>
      </c>
      <c r="AI18" s="3">
        <f>其他调用!Y18</f>
        <v>5324646.5624590963</v>
      </c>
      <c r="AJ18" s="3">
        <f>其他调用!Z18</f>
        <v>5974288.4088780433</v>
      </c>
      <c r="AK18" s="3">
        <f>其他调用!AA18</f>
        <v>7146084.9195549488</v>
      </c>
      <c r="AL18" s="3">
        <f>其他调用!AB18</f>
        <v>10327098.89835541</v>
      </c>
      <c r="AM18" s="3">
        <f>其他调用!AC18</f>
        <v>14945620.435780793</v>
      </c>
      <c r="AN18" s="3">
        <f>SUMPRODUCT(AI$5:AM18,其他调用!$C$6:$G19)</f>
        <v>77854123541.81192</v>
      </c>
      <c r="AP18" s="3">
        <f>其他调用!AN18</f>
        <v>0</v>
      </c>
      <c r="AQ18" s="3">
        <f>其他调用!AO18</f>
        <v>0</v>
      </c>
      <c r="AR18" s="3">
        <f>其他调用!AP18</f>
        <v>0</v>
      </c>
      <c r="AS18" s="3">
        <f>其他调用!AQ18</f>
        <v>0</v>
      </c>
      <c r="AT18" s="3">
        <f>其他调用!AR18</f>
        <v>0</v>
      </c>
      <c r="AU18" s="3">
        <f>SUMPRODUCT(AP$5:AT18,其他调用!$C$6:$G19)</f>
        <v>0</v>
      </c>
      <c r="BA18" s="85" t="s">
        <v>207</v>
      </c>
      <c r="BB18" s="85"/>
      <c r="BC18" s="85"/>
      <c r="BD18" s="85"/>
      <c r="BE18" s="85"/>
      <c r="BF18" s="85"/>
      <c r="BG18" s="85"/>
      <c r="BH18" s="85"/>
    </row>
    <row r="19" spans="1:61" x14ac:dyDescent="0.15">
      <c r="A19" s="3">
        <v>4</v>
      </c>
      <c r="B19" s="11">
        <v>15</v>
      </c>
      <c r="C19" s="36" t="s">
        <v>591</v>
      </c>
      <c r="D19" s="3">
        <f>'基础信息（日文新手）'!E23</f>
        <v>6.0500000000000007</v>
      </c>
      <c r="E19" s="3">
        <f>(求节点($Z$5:$Z$204,$AF$5:$AF$204,D19)-求节点($Z$5:$Z$204,$AF$5:$AF$204,D18))*$E$2/SUM(其他调用!$C$5:$G$5)</f>
        <v>20689.04468575475</v>
      </c>
      <c r="F19" s="3">
        <f>(求节点($AH$5:$AH$204,$AN$5:$AN$204,D19)-求节点($AH$5:$AH$204,$AN$5:$AN$204,D18))*$E$2/SUM(其他调用!$C$5:$G$5)</f>
        <v>1277520777.6227543</v>
      </c>
      <c r="G19" s="3">
        <f>(求节点($AH$5:$AH$204,$AU$5:$AU$204,D19)-求节点($AH$5:$AH$204,$AU$5:$AU$204,D18))*$E$2/SUM(其他调用!$C$5:$G$5)</f>
        <v>0</v>
      </c>
      <c r="H19" s="3">
        <f>MAX(IF($D19&lt;1,5,求节点(其他调用!$B$5:$B$124,其他调用!$N$5:$N$124,$D19))-(5-$H$2),1)</f>
        <v>2</v>
      </c>
      <c r="I19" s="3">
        <f>求节点($BD$5:$BD$11,$BF$5:$BF$11,$D19)/求节点(其他调用!$B$5:$B$124,其他调用!$N$5:$N$124,$D19)*求节点($BA$20:$BA$27,$BI$20:$BI$27,$D19)</f>
        <v>127.59116326535337</v>
      </c>
      <c r="J19" s="3">
        <f t="shared" si="0"/>
        <v>3</v>
      </c>
      <c r="U19" s="3">
        <f>SUM(U12:U18)</f>
        <v>1</v>
      </c>
      <c r="Z19" s="3">
        <v>15</v>
      </c>
      <c r="AA19" s="3">
        <f>其他调用!AW20*SUM($U$14:$U$17)</f>
        <v>46</v>
      </c>
      <c r="AB19" s="3">
        <f>其他调用!AX20*SUM($U$14:$U$17)</f>
        <v>66.999999999999957</v>
      </c>
      <c r="AC19" s="3">
        <f>其他调用!AY20*SUM($U$14:$U$17)</f>
        <v>90.999999999999972</v>
      </c>
      <c r="AD19" s="3">
        <f>其他调用!AZ20*SUM($U$14:$U$17)</f>
        <v>102.9999999999999</v>
      </c>
      <c r="AE19" s="3">
        <f>其他调用!BA20*SUM($U$14:$U$17)</f>
        <v>103</v>
      </c>
      <c r="AF19" s="3">
        <f>SUMPRODUCT(AA$5:AE19,其他调用!$C$6:$G20)</f>
        <v>1449396.3332174534</v>
      </c>
      <c r="AH19" s="3">
        <v>15</v>
      </c>
      <c r="AI19" s="3">
        <f>其他调用!Y19</f>
        <v>5533464.5487205312</v>
      </c>
      <c r="AJ19" s="3">
        <f>其他调用!Z19</f>
        <v>6221858.2997586653</v>
      </c>
      <c r="AK19" s="3">
        <f>其他调用!AA19</f>
        <v>7604666.5461952835</v>
      </c>
      <c r="AL19" s="3">
        <f>其他调用!AB19</f>
        <v>10757356.975406632</v>
      </c>
      <c r="AM19" s="3">
        <f>其他调用!AC19</f>
        <v>15324095.828963459</v>
      </c>
      <c r="AN19" s="3">
        <f>SUMPRODUCT(AI$5:AM19,其他调用!$C$6:$G20)</f>
        <v>84785794063.852264</v>
      </c>
      <c r="AP19" s="3">
        <f>其他调用!AN19</f>
        <v>0</v>
      </c>
      <c r="AQ19" s="3">
        <f>其他调用!AO19</f>
        <v>0</v>
      </c>
      <c r="AR19" s="3">
        <f>其他调用!AP19</f>
        <v>0</v>
      </c>
      <c r="AS19" s="3">
        <f>其他调用!AQ19</f>
        <v>0</v>
      </c>
      <c r="AT19" s="3">
        <f>其他调用!AR19</f>
        <v>760849.16757446539</v>
      </c>
      <c r="AU19" s="3">
        <f>SUMPRODUCT(AP$5:AT19,其他调用!$C$6:$G20)</f>
        <v>1099617.259436996</v>
      </c>
      <c r="AZ19" s="3" t="s">
        <v>208</v>
      </c>
      <c r="BA19" s="3" t="s">
        <v>209</v>
      </c>
      <c r="BB19" s="3">
        <v>1</v>
      </c>
      <c r="BC19" s="3">
        <v>2</v>
      </c>
      <c r="BD19" s="3">
        <v>3</v>
      </c>
      <c r="BE19" s="3">
        <v>4</v>
      </c>
      <c r="BF19" s="3">
        <v>5</v>
      </c>
      <c r="BG19" s="3">
        <v>6</v>
      </c>
      <c r="BH19" s="3">
        <v>7</v>
      </c>
      <c r="BI19" s="3" t="s">
        <v>210</v>
      </c>
    </row>
    <row r="20" spans="1:61" x14ac:dyDescent="0.15">
      <c r="B20" s="11">
        <v>16</v>
      </c>
      <c r="C20" s="12" t="s">
        <v>588</v>
      </c>
      <c r="D20" s="3">
        <f>'基础信息（日文新手）'!E24</f>
        <v>6.8500000000000005</v>
      </c>
      <c r="E20" s="3">
        <f>(求节点($Z$5:$Z$204,$AF$5:$AF$204,D20)-求节点($Z$5:$Z$204,$AF$5:$AF$204,D19))*$E$2/SUM(其他调用!$C$5:$G$5)</f>
        <v>19441.184812076248</v>
      </c>
      <c r="F20" s="3">
        <f>(求节点($AH$5:$AH$204,$AN$5:$AN$204,D20)-求节点($AH$5:$AH$204,$AN$5:$AN$204,D19))*$E$2/SUM(其他调用!$C$5:$G$5)</f>
        <v>1305809474.3956077</v>
      </c>
      <c r="G20" s="3">
        <f>(求节点($AH$5:$AH$204,$AU$5:$AU$204,D20)-求节点($AH$5:$AH$204,$AU$5:$AU$204,D19))*$E$2/SUM(其他调用!$C$5:$G$5)</f>
        <v>0</v>
      </c>
      <c r="H20" s="3">
        <f>MAX(IF($D20&lt;1,5,求节点(其他调用!$B$5:$B$124,其他调用!$N$5:$N$124,$D20))-(5-$H$2),1)</f>
        <v>2</v>
      </c>
      <c r="I20" s="3">
        <f>求节点($BD$5:$BD$11,$BF$5:$BF$11,$D20)/求节点(其他调用!$B$5:$B$124,其他调用!$N$5:$N$124,$D20)*求节点($BA$20:$BA$27,$BI$20:$BI$27,$D20)</f>
        <v>138.97036388573349</v>
      </c>
      <c r="J20" s="3">
        <f t="shared" si="0"/>
        <v>3</v>
      </c>
      <c r="K20" s="3">
        <v>5</v>
      </c>
      <c r="N20" s="85" t="s">
        <v>127</v>
      </c>
      <c r="O20" s="85"/>
      <c r="Z20" s="3">
        <v>16</v>
      </c>
      <c r="AA20" s="3">
        <f>其他调用!AW21*SUM($U$14:$U$17)</f>
        <v>46</v>
      </c>
      <c r="AB20" s="3">
        <f>其他调用!AX21*SUM($U$14:$U$17)</f>
        <v>67.000000000000043</v>
      </c>
      <c r="AC20" s="3">
        <f>其他调用!AY21*SUM($U$14:$U$17)</f>
        <v>90.999999999999915</v>
      </c>
      <c r="AD20" s="3">
        <f>其他调用!AZ21*SUM($U$14:$U$17)</f>
        <v>103</v>
      </c>
      <c r="AE20" s="3">
        <f>其他调用!BA21*SUM($U$14:$U$17)</f>
        <v>102.99999999999996</v>
      </c>
      <c r="AF20" s="3">
        <f>SUMPRODUCT(AA$5:AE20,其他调用!$C$6:$G21)</f>
        <v>1513494.0944894978</v>
      </c>
      <c r="AH20" s="3">
        <v>16</v>
      </c>
      <c r="AI20" s="3">
        <f>其他调用!Y20</f>
        <v>5764401.6559455991</v>
      </c>
      <c r="AJ20" s="3">
        <f>其他调用!Z20</f>
        <v>6447519.1322088316</v>
      </c>
      <c r="AK20" s="3">
        <f>其他调用!AA20</f>
        <v>8068924.1177033633</v>
      </c>
      <c r="AL20" s="3">
        <f>其他调用!AB20</f>
        <v>10965739.45582208</v>
      </c>
      <c r="AM20" s="3">
        <f>其他调用!AC20</f>
        <v>17027205.885863185</v>
      </c>
      <c r="AN20" s="3">
        <f>SUMPRODUCT(AI$5:AM20,其他调用!$C$6:$G21)</f>
        <v>91848764113.39183</v>
      </c>
      <c r="AP20" s="3">
        <f>其他调用!AN20</f>
        <v>0</v>
      </c>
      <c r="AQ20" s="3">
        <f>其他调用!AO20</f>
        <v>0</v>
      </c>
      <c r="AR20" s="3">
        <f>其他调用!AP20</f>
        <v>0</v>
      </c>
      <c r="AS20" s="3">
        <f>其他调用!AQ20</f>
        <v>107247.80423522901</v>
      </c>
      <c r="AT20" s="3">
        <f>其他调用!AR20</f>
        <v>4153742.1791548012</v>
      </c>
      <c r="AU20" s="3">
        <f>SUMPRODUCT(AP$5:AT20,其他调用!$C$6:$G21)</f>
        <v>7710156.4542703731</v>
      </c>
      <c r="AZ20" s="3">
        <f>IF([1]服务器生态!AN30="","",[1]服务器生态!AN30)</f>
        <v>4</v>
      </c>
      <c r="BA20" s="3">
        <f>IF([1]服务器生态!AO30="","",[1]服务器生态!AO30)</f>
        <v>26</v>
      </c>
      <c r="BB20" s="3">
        <f>IF([1]服务器生态!AP30="","",[1]服务器生态!AP30)</f>
        <v>5.4</v>
      </c>
      <c r="BC20" s="3">
        <f>IF([1]服务器生态!AQ30="","",[1]服务器生态!AQ30)</f>
        <v>237</v>
      </c>
      <c r="BD20" s="3">
        <f>IF([1]服务器生态!AR30="","",[1]服务器生态!AR30)</f>
        <v>5.1608390624999982</v>
      </c>
      <c r="BE20" s="3">
        <f>IF([1]服务器生态!AS30="","",[1]服务器生态!AS30)</f>
        <v>3.8896187343749986</v>
      </c>
      <c r="BF20" s="3">
        <f>IF([1]服务器生态!AT30="","",[1]服务器生态!AT30)</f>
        <v>0.70362734554828443</v>
      </c>
      <c r="BG20" s="3">
        <f>IF([1]服务器生态!AU30="","",[1]服务器生态!AU30)</f>
        <v>6.6844597827087018</v>
      </c>
      <c r="BH20" s="3">
        <f>IF([1]服务器生态!AV30="","",[1]服务器生态!AV30)</f>
        <v>5.037940475401137</v>
      </c>
      <c r="BI20" s="3">
        <f>SUM(BB20:BH20)</f>
        <v>263.87648540053311</v>
      </c>
    </row>
    <row r="21" spans="1:61" x14ac:dyDescent="0.15">
      <c r="B21" s="11">
        <v>17</v>
      </c>
      <c r="C21" s="12" t="s">
        <v>217</v>
      </c>
      <c r="D21" s="3">
        <f>'基础信息（日文新手）'!E25</f>
        <v>7.7</v>
      </c>
      <c r="E21" s="3">
        <f>(求节点($Z$5:$Z$204,$AF$5:$AF$204,D21)-求节点($Z$5:$Z$204,$AF$5:$AF$204,D20))*$E$2/SUM(其他调用!$C$5:$G$5)</f>
        <v>20245.174181489543</v>
      </c>
      <c r="F21" s="3">
        <f>(求节点($AH$5:$AH$204,$AN$5:$AN$204,D21)-求节点($AH$5:$AH$204,$AN$5:$AN$204,D20))*$E$2/SUM(其他调用!$C$5:$G$5)</f>
        <v>1462206397.4312587</v>
      </c>
      <c r="G21" s="3">
        <f>(求节点($AH$5:$AH$204,$AU$5:$AU$204,D21)-求节点($AH$5:$AH$204,$AU$5:$AU$204,D20))*$E$2/SUM(其他调用!$C$5:$G$5)</f>
        <v>0</v>
      </c>
      <c r="H21" s="3">
        <f>MAX(IF($D21&lt;1,5,求节点(其他调用!$B$5:$B$124,其他调用!$N$5:$N$124,$D21))-(5-$H$2),1)</f>
        <v>2</v>
      </c>
      <c r="I21" s="3">
        <f>求节点($BD$5:$BD$11,$BF$5:$BF$11,$D21)/求节点(其他调用!$B$5:$B$124,其他调用!$N$5:$N$124,$D21)*求节点($BA$20:$BA$27,$BI$20:$BI$27,$D21)</f>
        <v>140.25639565696426</v>
      </c>
      <c r="J21" s="3">
        <f t="shared" si="0"/>
        <v>4</v>
      </c>
      <c r="O21" s="3" t="s">
        <v>128</v>
      </c>
      <c r="P21" s="3" t="s">
        <v>129</v>
      </c>
      <c r="Q21" s="3" t="s">
        <v>130</v>
      </c>
      <c r="Z21" s="3">
        <v>17</v>
      </c>
      <c r="AA21" s="3">
        <f>其他调用!AW22*SUM($U$14:$U$17)</f>
        <v>46.000000000000036</v>
      </c>
      <c r="AB21" s="3">
        <f>其他调用!AX22*SUM($U$14:$U$17)</f>
        <v>66.999999999999986</v>
      </c>
      <c r="AC21" s="3">
        <f>其他调用!AY22*SUM($U$14:$U$17)</f>
        <v>91.000000000000071</v>
      </c>
      <c r="AD21" s="3">
        <f>其他调用!AZ22*SUM($U$14:$U$17)</f>
        <v>102.99999999999999</v>
      </c>
      <c r="AE21" s="3">
        <f>其他调用!BA22*SUM($U$14:$U$17)</f>
        <v>102.99999999999991</v>
      </c>
      <c r="AF21" s="3">
        <f>SUMPRODUCT(AA$5:AE21,其他调用!$C$6:$G22)</f>
        <v>1576297.5701548334</v>
      </c>
      <c r="AH21" s="3">
        <v>17</v>
      </c>
      <c r="AI21" s="3">
        <f>其他调用!Y21</f>
        <v>5966512.0816763192</v>
      </c>
      <c r="AJ21" s="3">
        <f>其他调用!Z21</f>
        <v>6668427.422319673</v>
      </c>
      <c r="AK21" s="3">
        <f>其他调用!AA21</f>
        <v>8337882.0440259129</v>
      </c>
      <c r="AL21" s="3">
        <f>其他调用!AB21</f>
        <v>11079334.030413121</v>
      </c>
      <c r="AM21" s="3">
        <f>其他调用!AC21</f>
        <v>17476054.887205184</v>
      </c>
      <c r="AN21" s="3">
        <f>SUMPRODUCT(AI$5:AM21,其他调用!$C$6:$G22)</f>
        <v>98999537168.489044</v>
      </c>
      <c r="AP21" s="3">
        <f>其他调用!AN21</f>
        <v>0</v>
      </c>
      <c r="AQ21" s="3">
        <f>其他调用!AO21</f>
        <v>0</v>
      </c>
      <c r="AR21" s="3">
        <f>其他调用!AP21</f>
        <v>0</v>
      </c>
      <c r="AS21" s="3">
        <f>其他调用!AQ21</f>
        <v>242662.77967321387</v>
      </c>
      <c r="AT21" s="3">
        <f>其他调用!AR21</f>
        <v>4265962.5758753503</v>
      </c>
      <c r="AU21" s="3">
        <f>SUMPRODUCT(AP$5:AT21,其他调用!$C$6:$G22)</f>
        <v>15234610.739614043</v>
      </c>
      <c r="AZ21" s="3">
        <f>IF([1]服务器生态!AN31="","",[1]服务器生态!AN31)</f>
        <v>5</v>
      </c>
      <c r="BA21" s="3">
        <f>IF([1]服务器生态!AO31="","",[1]服务器生态!AO31)</f>
        <v>12</v>
      </c>
      <c r="BB21" s="3">
        <f>IF([1]服务器生态!AP31="","",[1]服务器生态!AP31)</f>
        <v>9.5</v>
      </c>
      <c r="BC21" s="3">
        <f>IF([1]服务器生态!AQ31="","",[1]服务器生态!AQ31)</f>
        <v>246.5</v>
      </c>
      <c r="BD21" s="3">
        <f>IF([1]服务器生态!AR31="","",[1]服务器生态!AR31)</f>
        <v>4.8620234179687483</v>
      </c>
      <c r="BE21" s="3">
        <f>IF([1]服务器生态!AS31="","",[1]服务器生态!AS31)</f>
        <v>3.5122802343749981</v>
      </c>
      <c r="BF21" s="3">
        <f>IF([1]服务器生态!AT31="","",[1]服务器生态!AT31)</f>
        <v>0.21353649195177637</v>
      </c>
      <c r="BG21" s="3">
        <f>IF([1]服务器生态!AU31="","",[1]服务器生态!AU31)</f>
        <v>3.416583871228422</v>
      </c>
      <c r="BH21" s="3">
        <f>IF([1]服务器生态!AV31="","",[1]服务器生态!AV31)</f>
        <v>2.4681082274616748</v>
      </c>
      <c r="BI21" s="3">
        <f t="shared" ref="BI21:BI27" si="2">SUM(BB21:BH21)</f>
        <v>270.47253224298566</v>
      </c>
    </row>
    <row r="22" spans="1:61" x14ac:dyDescent="0.15">
      <c r="A22" s="3">
        <v>5</v>
      </c>
      <c r="B22" s="11">
        <v>18</v>
      </c>
      <c r="C22" s="36" t="s">
        <v>590</v>
      </c>
      <c r="D22" s="3">
        <f>'基础信息（日文新手）'!E26</f>
        <v>8.6</v>
      </c>
      <c r="E22" s="3">
        <f>(求节点($Z$5:$Z$204,$AF$5:$AF$204,D22)-求节点($Z$5:$Z$204,$AF$5:$AF$204,D21))*$E$2/SUM(其他调用!$C$5:$G$5)</f>
        <v>20986.658431435924</v>
      </c>
      <c r="F22" s="3">
        <f>(求节点($AH$5:$AH$204,$AN$5:$AN$204,D22)-求节点($AH$5:$AH$204,$AN$5:$AN$204,D21))*$E$2/SUM(其他调用!$C$5:$G$5)</f>
        <v>1614069982.2346733</v>
      </c>
      <c r="G22" s="3">
        <f>(求节点($AH$5:$AH$204,$AU$5:$AU$204,D22)-求节点($AH$5:$AH$204,$AU$5:$AU$204,D21))*$E$2/SUM(其他调用!$C$5:$G$5)</f>
        <v>0</v>
      </c>
      <c r="H22" s="3">
        <f>MAX(IF($D22&lt;1,5,求节点(其他调用!$B$5:$B$124,其他调用!$N$5:$N$124,$D22))-(5-$H$2),1)</f>
        <v>2</v>
      </c>
      <c r="I22" s="3">
        <f>求节点($BD$5:$BD$11,$BF$5:$BF$11,$D22)/求节点(其他调用!$B$5:$B$124,其他调用!$N$5:$N$124,$D22)*求节点($BA$20:$BA$27,$BI$20:$BI$27,$D22)</f>
        <v>135.39607342518357</v>
      </c>
      <c r="J22" s="3">
        <f t="shared" si="0"/>
        <v>4</v>
      </c>
      <c r="N22" s="3" t="s">
        <v>131</v>
      </c>
      <c r="O22" s="18">
        <f>'[1]功能-行军令'!AD15</f>
        <v>0.3</v>
      </c>
      <c r="P22" s="18">
        <f>'[1]功能-行军令'!AE15</f>
        <v>0.5</v>
      </c>
      <c r="Q22" s="26">
        <f>'[1]功能-行军令'!AF15</f>
        <v>1.6666666666666667</v>
      </c>
      <c r="Z22" s="3">
        <v>18</v>
      </c>
      <c r="AA22" s="3">
        <f>其他调用!AW23*SUM($U$14:$U$17)</f>
        <v>45.999999999999979</v>
      </c>
      <c r="AB22" s="3">
        <f>其他调用!AX23*SUM($U$14:$U$17)</f>
        <v>67.000000000000043</v>
      </c>
      <c r="AC22" s="3">
        <f>其他调用!AY23*SUM($U$14:$U$17)</f>
        <v>91.000000000000057</v>
      </c>
      <c r="AD22" s="3">
        <f>其他调用!AZ23*SUM($U$14:$U$17)</f>
        <v>103.0000000000001</v>
      </c>
      <c r="AE22" s="3">
        <f>其他调用!BA23*SUM($U$14:$U$17)</f>
        <v>103.00000000000009</v>
      </c>
      <c r="AF22" s="3">
        <f>SUMPRODUCT(AA$5:AE22,其他调用!$C$6:$G23)</f>
        <v>1637802.3538140748</v>
      </c>
      <c r="AH22" s="3">
        <v>18</v>
      </c>
      <c r="AI22" s="3">
        <f>其他调用!Y22</f>
        <v>6153487.0373648852</v>
      </c>
      <c r="AJ22" s="3">
        <f>其他调用!Z22</f>
        <v>7014599.0797777176</v>
      </c>
      <c r="AK22" s="3">
        <f>其他调用!AA22</f>
        <v>8585137.2610038966</v>
      </c>
      <c r="AL22" s="3">
        <f>其他调用!AB22</f>
        <v>11177709.717277199</v>
      </c>
      <c r="AM22" s="3">
        <f>其他调用!AC22</f>
        <v>18009242.704306126</v>
      </c>
      <c r="AN22" s="3">
        <f>SUMPRODUCT(AI$5:AM22,其他调用!$C$6:$G23)</f>
        <v>106268698534.55573</v>
      </c>
      <c r="AP22" s="3">
        <f>其他调用!AN22</f>
        <v>0</v>
      </c>
      <c r="AQ22" s="3">
        <f>其他调用!AO22</f>
        <v>0</v>
      </c>
      <c r="AR22" s="3">
        <f>其他调用!AP22</f>
        <v>0</v>
      </c>
      <c r="AS22" s="3">
        <f>其他调用!AQ22</f>
        <v>372282.24833438918</v>
      </c>
      <c r="AT22" s="3">
        <f>其他调用!AR22</f>
        <v>4399416.6836587191</v>
      </c>
      <c r="AU22" s="3">
        <f>SUMPRODUCT(AP$5:AT22,其他调用!$C$6:$G23)</f>
        <v>23634577.164844222</v>
      </c>
      <c r="AZ22" s="3">
        <f>IF([1]服务器生态!AN32="","",[1]服务器生态!AN32)</f>
        <v>6</v>
      </c>
      <c r="BA22" s="3">
        <f>IF([1]服务器生态!AO32="","",[1]服务器生态!AO32)</f>
        <v>5</v>
      </c>
      <c r="BB22" s="3">
        <f>IF([1]服务器生态!AP32="","",[1]服务器生态!AP32)</f>
        <v>16</v>
      </c>
      <c r="BC22" s="3">
        <f>IF([1]服务器生态!AQ32="","",[1]服务器生态!AQ32)</f>
        <v>262.5</v>
      </c>
      <c r="BD22" s="3">
        <f>IF([1]服务器生态!AR32="","",[1]服务器生态!AR32)</f>
        <v>4.3903502929687477</v>
      </c>
      <c r="BE22" s="3">
        <f>IF([1]服务器生态!AS32="","",[1]服务器生态!AS32)</f>
        <v>2.985185517187499</v>
      </c>
      <c r="BF22" s="3">
        <f>IF([1]服务器生态!AT32="","",[1]服务器生态!AT32)</f>
        <v>6.5683834469786942E-2</v>
      </c>
      <c r="BG22" s="3">
        <f>IF([1]服务器生态!AU32="","",[1]服务器生态!AU32)</f>
        <v>1.6749377789795672</v>
      </c>
      <c r="BH22" s="3">
        <f>IF([1]服务器生态!AV32="","",[1]服务器生态!AV32)</f>
        <v>1.1388612904094739</v>
      </c>
      <c r="BI22" s="3">
        <f t="shared" si="2"/>
        <v>288.75501871401502</v>
      </c>
    </row>
    <row r="23" spans="1:61" x14ac:dyDescent="0.15">
      <c r="B23" s="11">
        <v>19</v>
      </c>
      <c r="C23" s="12" t="s">
        <v>589</v>
      </c>
      <c r="D23" s="3">
        <f>'基础信息（日文新手）'!E27</f>
        <v>9.5499999999999989</v>
      </c>
      <c r="E23" s="3">
        <f>(求节点($Z$5:$Z$204,$AF$5:$AF$204,D23)-求节点($Z$5:$Z$204,$AF$5:$AF$204,D22))*$E$2/SUM(其他调用!$C$5:$G$5)</f>
        <v>21634.699896883372</v>
      </c>
      <c r="F23" s="3">
        <f>(求节点($AH$5:$AH$204,$AN$5:$AN$204,D23)-求节点($AH$5:$AH$204,$AN$5:$AN$204,D22))*$E$2/SUM(其他调用!$C$5:$G$5)</f>
        <v>1771062274.8952582</v>
      </c>
      <c r="G23" s="3">
        <f>(求节点($AH$5:$AH$204,$AU$5:$AU$204,D23)-求节点($AH$5:$AH$204,$AU$5:$AU$204,D22))*$E$2/SUM(其他调用!$C$5:$G$5)</f>
        <v>0</v>
      </c>
      <c r="H23" s="3">
        <f>MAX(IF($D23&lt;1,5,求节点(其他调用!$B$5:$B$124,其他调用!$N$5:$N$124,$D23))-(5-$H$2),1)</f>
        <v>2</v>
      </c>
      <c r="I23" s="3">
        <f>求节点($BD$5:$BD$11,$BF$5:$BF$11,$D23)/求节点(其他调用!$B$5:$B$124,其他调用!$N$5:$N$124,$D23)*求节点($BA$20:$BA$27,$BI$20:$BI$27,$D23)</f>
        <v>125.57396919042445</v>
      </c>
      <c r="J23" s="3">
        <f t="shared" si="0"/>
        <v>5</v>
      </c>
      <c r="N23" s="3" t="s">
        <v>168</v>
      </c>
      <c r="O23" s="18">
        <f>'[1]功能-行军令'!AD16</f>
        <v>0.2</v>
      </c>
      <c r="P23" s="18">
        <f>'[1]功能-行军令'!AE16</f>
        <v>0.2</v>
      </c>
      <c r="Q23" s="26">
        <f>'[1]功能-行军令'!AF16</f>
        <v>1</v>
      </c>
      <c r="Z23" s="3">
        <v>19</v>
      </c>
      <c r="AA23" s="3">
        <f>其他调用!AW24*SUM($U$14:$U$17)</f>
        <v>46.000000000000007</v>
      </c>
      <c r="AB23" s="3">
        <f>其他调用!AX24*SUM($U$14:$U$17)</f>
        <v>66.999999999999957</v>
      </c>
      <c r="AC23" s="3">
        <f>其他调用!AY24*SUM($U$14:$U$17)</f>
        <v>90.999999999999901</v>
      </c>
      <c r="AD23" s="3">
        <f>其他调用!AZ24*SUM($U$14:$U$17)</f>
        <v>103</v>
      </c>
      <c r="AE23" s="3">
        <f>其他调用!BA24*SUM($U$14:$U$17)</f>
        <v>103.00000000000003</v>
      </c>
      <c r="AF23" s="3">
        <f>SUMPRODUCT(AA$5:AE23,其他调用!$C$6:$G24)</f>
        <v>1698004.0390678372</v>
      </c>
      <c r="AH23" s="3">
        <v>19</v>
      </c>
      <c r="AI23" s="3">
        <f>其他调用!Y23</f>
        <v>6321779.8846998066</v>
      </c>
      <c r="AJ23" s="3">
        <f>其他调用!Z23</f>
        <v>7389737.5988722593</v>
      </c>
      <c r="AK23" s="3">
        <f>其他调用!AA23</f>
        <v>8919724.6074591726</v>
      </c>
      <c r="AL23" s="3">
        <f>其他调用!AB23</f>
        <v>11255910.003126159</v>
      </c>
      <c r="AM23" s="3">
        <f>其他调用!AC23</f>
        <v>18406570.362246752</v>
      </c>
      <c r="AN23" s="3">
        <f>SUMPRODUCT(AI$5:AM23,其他调用!$C$6:$G24)</f>
        <v>113648367796.22932</v>
      </c>
      <c r="AP23" s="3">
        <f>其他调用!AN23</f>
        <v>0</v>
      </c>
      <c r="AQ23" s="3">
        <f>其他调用!AO23</f>
        <v>0</v>
      </c>
      <c r="AR23" s="3">
        <f>其他调用!AP23</f>
        <v>0</v>
      </c>
      <c r="AS23" s="3">
        <f>其他调用!AQ23</f>
        <v>482968.68624493899</v>
      </c>
      <c r="AT23" s="3">
        <f>其他调用!AR23</f>
        <v>4499674.5522361435</v>
      </c>
      <c r="AU23" s="3">
        <f>SUMPRODUCT(AP$5:AT23,其他调用!$C$6:$G24)</f>
        <v>32718630.998151202</v>
      </c>
      <c r="AZ23" s="3">
        <f>IF([1]服务器生态!AN33="","",[1]服务器生态!AN33)</f>
        <v>7</v>
      </c>
      <c r="BA23" s="3">
        <f>IF([1]服务器生态!AO33="","",[1]服务器生态!AO33)</f>
        <v>1</v>
      </c>
      <c r="BB23" s="3">
        <f>IF([1]服务器生态!AP33="","",[1]服务器生态!AP33)</f>
        <v>25.5</v>
      </c>
      <c r="BC23" s="3">
        <f>IF([1]服务器生态!AQ33="","",[1]服务器生态!AQ33)</f>
        <v>288</v>
      </c>
      <c r="BD23" s="3">
        <f>IF([1]服务器生态!AR33="","",[1]服务器生态!AR33)</f>
        <v>3.7314818964843735</v>
      </c>
      <c r="BE23" s="3">
        <f>IF([1]服务器生态!AS33="","",[1]服务器生态!AS33)</f>
        <v>2.3881484137499993</v>
      </c>
      <c r="BF23" s="3">
        <f>IF([1]服务器生态!AT33="","",[1]服务器生态!AT33)</f>
        <v>2.6273533787914777E-2</v>
      </c>
      <c r="BG23" s="3">
        <f>IF([1]服务器生态!AU33="","",[1]服务器生态!AU33)</f>
        <v>0.41873444474489174</v>
      </c>
      <c r="BH23" s="3">
        <f>IF([1]服务器生态!AV33="","",[1]服务器生态!AV33)</f>
        <v>0.26799004463673076</v>
      </c>
      <c r="BI23" s="3">
        <f t="shared" si="2"/>
        <v>320.33262833340387</v>
      </c>
    </row>
    <row r="24" spans="1:61" x14ac:dyDescent="0.15">
      <c r="A24" s="3">
        <v>6</v>
      </c>
      <c r="B24" s="11">
        <v>20</v>
      </c>
      <c r="C24" s="36" t="s">
        <v>524</v>
      </c>
      <c r="D24" s="3">
        <f>'基础信息（日文新手）'!E28</f>
        <v>10.549999999999999</v>
      </c>
      <c r="E24" s="3">
        <f>(求节点($Z$5:$Z$204,$AF$5:$AF$204,D24)-求节点($Z$5:$Z$204,$AF$5:$AF$204,D23))*$E$2/SUM(其他调用!$C$5:$G$5)</f>
        <v>22187.409209622954</v>
      </c>
      <c r="F24" s="3">
        <f>(求节点($AH$5:$AH$204,$AN$5:$AN$204,D24)-求节点($AH$5:$AH$204,$AN$5:$AN$204,D23))*$E$2/SUM(其他调用!$C$5:$G$5)</f>
        <v>1923833465.0987985</v>
      </c>
      <c r="G24" s="3">
        <f>(求节点($AH$5:$AH$204,$AU$5:$AU$204,D24)-求节点($AH$5:$AH$204,$AU$5:$AU$204,D23))*$E$2/SUM(其他调用!$C$5:$G$5)</f>
        <v>0</v>
      </c>
      <c r="H24" s="3">
        <f>MAX(IF($D24&lt;1,5,求节点(其他调用!$B$5:$B$124,其他调用!$N$5:$N$124,$D24))-(5-$H$2),1)</f>
        <v>2</v>
      </c>
      <c r="I24" s="3">
        <f>求节点($BD$5:$BD$11,$BF$5:$BF$11,$D24)/求节点(其他调用!$B$5:$B$124,其他调用!$N$5:$N$124,$D24)*求节点($BA$20:$BA$27,$BI$20:$BI$27,$D24)</f>
        <v>112.72030196301476</v>
      </c>
      <c r="J24" s="3">
        <f t="shared" si="0"/>
        <v>5</v>
      </c>
      <c r="K24" s="3">
        <v>8</v>
      </c>
      <c r="N24" s="3" t="s">
        <v>132</v>
      </c>
      <c r="O24" s="18">
        <f>'[1]功能-行军令'!AD17</f>
        <v>0.2</v>
      </c>
      <c r="P24" s="18">
        <f>'[1]功能-行军令'!AE17</f>
        <v>0.5</v>
      </c>
      <c r="Q24" s="26">
        <f>'[1]功能-行军令'!AF17</f>
        <v>2.5</v>
      </c>
      <c r="Z24" s="3">
        <v>20</v>
      </c>
      <c r="AA24" s="3">
        <f>其他调用!AW25*SUM($U$14:$U$17)</f>
        <v>45.999999999999993</v>
      </c>
      <c r="AB24" s="3">
        <f>其他调用!AX25*SUM($U$14:$U$17)</f>
        <v>67.000000000000043</v>
      </c>
      <c r="AC24" s="3">
        <f>其他调用!AY25*SUM($U$14:$U$17)</f>
        <v>91</v>
      </c>
      <c r="AD24" s="3">
        <f>其他调用!AZ25*SUM($U$14:$U$17)</f>
        <v>102.99999999999993</v>
      </c>
      <c r="AE24" s="3">
        <f>其他调用!BA25*SUM($U$14:$U$17)</f>
        <v>102.99999999999994</v>
      </c>
      <c r="AF24" s="3">
        <f>SUMPRODUCT(AA$5:AE24,其他调用!$C$6:$G25)</f>
        <v>1756898.2195167353</v>
      </c>
      <c r="AH24" s="3">
        <v>20</v>
      </c>
      <c r="AI24" s="3">
        <f>其他调用!Y24</f>
        <v>6496776.2090941519</v>
      </c>
      <c r="AJ24" s="3">
        <f>其他调用!Z24</f>
        <v>7650215.7882938832</v>
      </c>
      <c r="AK24" s="3">
        <f>其他调用!AA24</f>
        <v>9150809.0204986632</v>
      </c>
      <c r="AL24" s="3">
        <f>其他调用!AB24</f>
        <v>11357698.808538914</v>
      </c>
      <c r="AM24" s="3">
        <f>其他调用!AC24</f>
        <v>18782443.355514944</v>
      </c>
      <c r="AN24" s="3">
        <f>SUMPRODUCT(AI$5:AM24,其他调用!$C$6:$G25)</f>
        <v>121081493396.114</v>
      </c>
      <c r="AP24" s="3">
        <f>其他调用!AN24</f>
        <v>0</v>
      </c>
      <c r="AQ24" s="3">
        <f>其他调用!AO24</f>
        <v>0</v>
      </c>
      <c r="AR24" s="3">
        <f>其他调用!AP24</f>
        <v>0</v>
      </c>
      <c r="AS24" s="3">
        <f>其他调用!AQ24</f>
        <v>648900.78215196053</v>
      </c>
      <c r="AT24" s="3">
        <f>其他调用!AR24</f>
        <v>4595973.3616454974</v>
      </c>
      <c r="AU24" s="3">
        <f>SUMPRODUCT(AP$5:AT24,其他调用!$C$6:$G25)</f>
        <v>42771160.317907371</v>
      </c>
      <c r="AZ24" s="3" t="str">
        <f>IF([1]服务器生态!AN34="","",[1]服务器生态!AN34)</f>
        <v/>
      </c>
      <c r="BA24" s="3" t="str">
        <f>IF([1]服务器生态!AO34="","",[1]服务器生态!AO34)</f>
        <v/>
      </c>
      <c r="BB24" s="3" t="str">
        <f>IF([1]服务器生态!AP34="","",[1]服务器生态!AP34)</f>
        <v/>
      </c>
      <c r="BC24" s="3" t="str">
        <f>IF([1]服务器生态!AQ34="","",[1]服务器生态!AQ34)</f>
        <v/>
      </c>
      <c r="BD24" s="3" t="str">
        <f>IF([1]服务器生态!AR34="","",[1]服务器生态!AR34)</f>
        <v/>
      </c>
      <c r="BE24" s="3" t="str">
        <f>IF([1]服务器生态!AS34="","",[1]服务器生态!AS34)</f>
        <v/>
      </c>
      <c r="BF24" s="3" t="str">
        <f>IF([1]服务器生态!AT34="","",[1]服务器生态!AT34)</f>
        <v/>
      </c>
      <c r="BG24" s="3" t="str">
        <f>IF([1]服务器生态!AU34="","",[1]服务器生态!AU34)</f>
        <v/>
      </c>
      <c r="BH24" s="3" t="str">
        <f>IF([1]服务器生态!AV34="","",[1]服务器生态!AV34)</f>
        <v/>
      </c>
      <c r="BI24" s="3">
        <f t="shared" si="2"/>
        <v>0</v>
      </c>
    </row>
    <row r="25" spans="1:61" x14ac:dyDescent="0.15">
      <c r="B25" s="11">
        <v>21</v>
      </c>
      <c r="C25" s="12" t="s">
        <v>217</v>
      </c>
      <c r="D25" s="3">
        <f>'基础信息（日文新手）'!E29</f>
        <v>11.549999999999999</v>
      </c>
      <c r="E25" s="3">
        <f>(求节点($Z$5:$Z$204,$AF$5:$AF$204,D25)-求节点($Z$5:$Z$204,$AF$5:$AF$204,D24))*$E$2/SUM(其他调用!$C$5:$G$5)</f>
        <v>21577.7878553275</v>
      </c>
      <c r="F25" s="3">
        <f>(求节点($AH$5:$AH$204,$AN$5:$AN$204,D25)-求节点($AH$5:$AH$204,$AN$5:$AN$204,D24))*$E$2/SUM(其他调用!$C$5:$G$5)</f>
        <v>1969101815.7258155</v>
      </c>
      <c r="G25" s="3">
        <f>(求节点($AH$5:$AH$204,$AU$5:$AU$204,D25)-求节点($AH$5:$AH$204,$AU$5:$AU$204,D24))*$E$2/SUM(其他调用!$C$5:$G$5)</f>
        <v>0</v>
      </c>
      <c r="H25" s="3">
        <f>MAX(IF($D25&lt;1,5,求节点(其他调用!$B$5:$B$124,其他调用!$N$5:$N$124,$D25))-(5-$H$2),1)</f>
        <v>2</v>
      </c>
      <c r="I25" s="3">
        <f>求节点($BD$5:$BD$11,$BF$5:$BF$11,$D25)/求节点(其他调用!$B$5:$B$124,其他调用!$N$5:$N$124,$D25)*求节点($BA$20:$BA$27,$BI$20:$BI$27,$D25)</f>
        <v>95.878770641298843</v>
      </c>
      <c r="J25" s="3">
        <f>IF(INT(求节点($BD$5:$BD$11,$BA$5:$BA$11,D25))=0,"",INT(求节点($BD$5:$BD$11,$BA$5:$BA$11,D25)))</f>
        <v>6</v>
      </c>
      <c r="Z25" s="3">
        <v>21</v>
      </c>
      <c r="AA25" s="3">
        <f>其他调用!AW26*SUM($U$14:$U$17)</f>
        <v>46.000000000000021</v>
      </c>
      <c r="AB25" s="3">
        <f>其他调用!AX26*SUM($U$14:$U$17)</f>
        <v>66.999999999999943</v>
      </c>
      <c r="AC25" s="3">
        <f>其他调用!AY26*SUM($U$14:$U$17)</f>
        <v>91.000000000000043</v>
      </c>
      <c r="AD25" s="3">
        <f>其他调用!AZ26*SUM($U$14:$U$17)</f>
        <v>102.99999999999994</v>
      </c>
      <c r="AE25" s="3">
        <f>其他调用!BA26*SUM($U$14:$U$17)</f>
        <v>103.00000000000009</v>
      </c>
      <c r="AF25" s="3">
        <f>SUMPRODUCT(AA$5:AE25,其他调用!$C$6:$G26)</f>
        <v>1814480.488761385</v>
      </c>
      <c r="AH25" s="3">
        <v>21</v>
      </c>
      <c r="AI25" s="3">
        <f>其他调用!Y25</f>
        <v>7009070.6593281627</v>
      </c>
      <c r="AJ25" s="3">
        <f>其他调用!Z25</f>
        <v>7855590.2845819443</v>
      </c>
      <c r="AK25" s="3">
        <f>其他调用!AA25</f>
        <v>9295904.2344097346</v>
      </c>
      <c r="AL25" s="3">
        <f>其他调用!AB25</f>
        <v>11420759.737235427</v>
      </c>
      <c r="AM25" s="3">
        <f>其他调用!AC25</f>
        <v>19122805.260403156</v>
      </c>
      <c r="AN25" s="3">
        <f>SUMPRODUCT(AI$5:AM25,其他调用!$C$6:$G26)</f>
        <v>128729510153.49979</v>
      </c>
      <c r="AP25" s="3">
        <f>其他调用!AN25</f>
        <v>0</v>
      </c>
      <c r="AQ25" s="3">
        <f>其他调用!AO25</f>
        <v>0</v>
      </c>
      <c r="AR25" s="3">
        <f>其他调用!AP25</f>
        <v>36506.238918292773</v>
      </c>
      <c r="AS25" s="3">
        <f>其他调用!AQ25</f>
        <v>1228183.7820945175</v>
      </c>
      <c r="AT25" s="3">
        <f>其他调用!AR25</f>
        <v>4684056.0096338987</v>
      </c>
      <c r="AU25" s="3">
        <f>SUMPRODUCT(AP$5:AT25,其他调用!$C$6:$G26)</f>
        <v>57469559.4664004</v>
      </c>
      <c r="AZ25" s="3" t="str">
        <f>IF([1]服务器生态!AN35="","",[1]服务器生态!AN35)</f>
        <v/>
      </c>
      <c r="BA25" s="3" t="str">
        <f>IF([1]服务器生态!AO35="","",[1]服务器生态!AO35)</f>
        <v/>
      </c>
      <c r="BB25" s="3" t="str">
        <f>IF([1]服务器生态!AP35="","",[1]服务器生态!AP35)</f>
        <v/>
      </c>
      <c r="BC25" s="3" t="str">
        <f>IF([1]服务器生态!AQ35="","",[1]服务器生态!AQ35)</f>
        <v/>
      </c>
      <c r="BD25" s="3" t="str">
        <f>IF([1]服务器生态!AR35="","",[1]服务器生态!AR35)</f>
        <v/>
      </c>
      <c r="BE25" s="3" t="str">
        <f>IF([1]服务器生态!AS35="","",[1]服务器生态!AS35)</f>
        <v/>
      </c>
      <c r="BF25" s="3" t="str">
        <f>IF([1]服务器生态!AT35="","",[1]服务器生态!AT35)</f>
        <v/>
      </c>
      <c r="BG25" s="3" t="str">
        <f>IF([1]服务器生态!AU35="","",[1]服务器生态!AU35)</f>
        <v/>
      </c>
      <c r="BH25" s="3" t="str">
        <f>IF([1]服务器生态!AV35="","",[1]服务器生态!AV35)</f>
        <v/>
      </c>
      <c r="BI25" s="3">
        <f t="shared" si="2"/>
        <v>0</v>
      </c>
    </row>
    <row r="26" spans="1:61" x14ac:dyDescent="0.15">
      <c r="A26" s="3">
        <v>7</v>
      </c>
      <c r="B26" s="11">
        <v>22</v>
      </c>
      <c r="C26" s="36" t="s">
        <v>106</v>
      </c>
      <c r="D26" s="3">
        <f>'基础信息（日文新手）'!E30</f>
        <v>12.549999999999999</v>
      </c>
      <c r="E26" s="3">
        <f>(求节点($Z$5:$Z$204,$AF$5:$AF$204,D26)-求节点($Z$5:$Z$204,$AF$5:$AF$204,D25))*$E$2/SUM(其他调用!$C$5:$G$5)</f>
        <v>20961.868607001914</v>
      </c>
      <c r="F26" s="3">
        <f>(求节点($AH$5:$AH$204,$AN$5:$AN$204,D26)-求节点($AH$5:$AH$204,$AN$5:$AN$204,D25))*$E$2/SUM(其他调用!$C$5:$G$5)</f>
        <v>2006255572.6871157</v>
      </c>
      <c r="G26" s="3">
        <f>(求节点($AH$5:$AH$204,$AU$5:$AU$204,D26)-求节点($AH$5:$AH$204,$AU$5:$AU$204,D25))*$E$2/SUM(其他调用!$C$5:$G$5)</f>
        <v>0</v>
      </c>
      <c r="H26" s="3">
        <f>MAX(IF($D26&lt;1,5,求节点(其他调用!$B$5:$B$124,其他调用!$N$5:$N$124,$D26))-(5-$H$2),1)</f>
        <v>2</v>
      </c>
      <c r="I26" s="3">
        <f>求节点($BD$5:$BD$11,$BF$5:$BF$11,$D26)/求节点(其他调用!$B$5:$B$124,其他调用!$N$5:$N$124,$D26)*求节点($BA$20:$BA$27,$BI$20:$BI$27,$D26)</f>
        <v>93.709614874000195</v>
      </c>
      <c r="J26" s="3">
        <f t="shared" si="0"/>
        <v>6</v>
      </c>
      <c r="Z26" s="3">
        <v>22</v>
      </c>
      <c r="AA26" s="3">
        <f>其他调用!AW27*SUM($U$14:$U$17)</f>
        <v>46</v>
      </c>
      <c r="AB26" s="3">
        <f>其他调用!AX27*SUM($U$14:$U$17)</f>
        <v>67.000000000000043</v>
      </c>
      <c r="AC26" s="3">
        <f>其他调用!AY27*SUM($U$14:$U$17)</f>
        <v>90.999999999999943</v>
      </c>
      <c r="AD26" s="3">
        <f>其他调用!AZ27*SUM($U$14:$U$17)</f>
        <v>103.00000000000014</v>
      </c>
      <c r="AE26" s="3">
        <f>其他调用!BA27*SUM($U$14:$U$17)</f>
        <v>103</v>
      </c>
      <c r="AF26" s="3">
        <f>SUMPRODUCT(AA$5:AE26,其他调用!$C$6:$G27)</f>
        <v>1870746.4404024007</v>
      </c>
      <c r="AH26" s="3">
        <v>22</v>
      </c>
      <c r="AI26" s="3">
        <f>其他调用!Y26</f>
        <v>7175625.3726370335</v>
      </c>
      <c r="AJ26" s="3">
        <f>其他调用!Z26</f>
        <v>8001512.054442659</v>
      </c>
      <c r="AK26" s="3">
        <f>其他调用!AA26</f>
        <v>9376834.3331700861</v>
      </c>
      <c r="AL26" s="3">
        <f>其他调用!AB26</f>
        <v>11469361.344479293</v>
      </c>
      <c r="AM26" s="3">
        <f>其他调用!AC26</f>
        <v>19628899.666003108</v>
      </c>
      <c r="AN26" s="3">
        <f>SUMPRODUCT(AI$5:AM26,其他调用!$C$6:$G27)</f>
        <v>136349900873.75391</v>
      </c>
      <c r="AP26" s="3">
        <f>其他调用!AN26</f>
        <v>0</v>
      </c>
      <c r="AQ26" s="3">
        <f>其他调用!AO26</f>
        <v>0</v>
      </c>
      <c r="AR26" s="3">
        <f>其他调用!AP26</f>
        <v>130084.88166402475</v>
      </c>
      <c r="AS26" s="3">
        <f>其他调用!AQ26</f>
        <v>1584207.1939516836</v>
      </c>
      <c r="AT26" s="3">
        <f>其他调用!AR26</f>
        <v>4815641.2688948587</v>
      </c>
      <c r="AU26" s="3">
        <f>SUMPRODUCT(AP$5:AT26,其他调用!$C$6:$G27)</f>
        <v>77542550.311831668</v>
      </c>
      <c r="AZ26" s="3" t="str">
        <f>IF([1]服务器生态!AN36="","",[1]服务器生态!AN36)</f>
        <v/>
      </c>
      <c r="BA26" s="3" t="str">
        <f>IF([1]服务器生态!AO36="","",[1]服务器生态!AO36)</f>
        <v/>
      </c>
      <c r="BB26" s="3" t="str">
        <f>IF([1]服务器生态!AP36="","",[1]服务器生态!AP36)</f>
        <v/>
      </c>
      <c r="BC26" s="3" t="str">
        <f>IF([1]服务器生态!AQ36="","",[1]服务器生态!AQ36)</f>
        <v/>
      </c>
      <c r="BD26" s="3" t="str">
        <f>IF([1]服务器生态!AR36="","",[1]服务器生态!AR36)</f>
        <v/>
      </c>
      <c r="BE26" s="3" t="str">
        <f>IF([1]服务器生态!AS36="","",[1]服务器生态!AS36)</f>
        <v/>
      </c>
      <c r="BF26" s="3" t="str">
        <f>IF([1]服务器生态!AT36="","",[1]服务器生态!AT36)</f>
        <v/>
      </c>
      <c r="BG26" s="3" t="str">
        <f>IF([1]服务器生态!AU36="","",[1]服务器生态!AU36)</f>
        <v/>
      </c>
      <c r="BH26" s="3" t="str">
        <f>IF([1]服务器生态!AV36="","",[1]服务器生态!AV36)</f>
        <v/>
      </c>
      <c r="BI26" s="3">
        <f t="shared" si="2"/>
        <v>0</v>
      </c>
    </row>
    <row r="27" spans="1:61" x14ac:dyDescent="0.15">
      <c r="B27" s="11">
        <v>23</v>
      </c>
      <c r="C27" s="12" t="s">
        <v>520</v>
      </c>
      <c r="D27" s="3">
        <f>'基础信息（日文新手）'!E31</f>
        <v>13.549999999999999</v>
      </c>
      <c r="E27" s="3">
        <f>(求节点($Z$5:$Z$204,$AF$5:$AF$204,D27)-求节点($Z$5:$Z$204,$AF$5:$AF$204,D26))*$E$2/SUM(其他调用!$C$5:$G$5)</f>
        <v>20308.607022177195</v>
      </c>
      <c r="F27" s="3">
        <f>(求节点($AH$5:$AH$204,$AN$5:$AN$204,D27)-求节点($AH$5:$AH$204,$AN$5:$AN$204,D26))*$E$2/SUM(其他调用!$C$5:$G$5)</f>
        <v>2030954195.4017348</v>
      </c>
      <c r="G27" s="3">
        <f>(求节点($AH$5:$AH$204,$AU$5:$AU$204,D27)-求节点($AH$5:$AH$204,$AU$5:$AU$204,D26))*$E$2/SUM(其他调用!$C$5:$G$5)</f>
        <v>0</v>
      </c>
      <c r="H27" s="3">
        <f>MAX(IF($D27&lt;1,5,求节点(其他调用!$B$5:$B$124,其他调用!$N$5:$N$124,$D27))-(5-$H$2),1)</f>
        <v>2</v>
      </c>
      <c r="I27" s="3">
        <f>求节点($BD$5:$BD$11,$BF$5:$BF$11,$D27)/求节点(其他调用!$B$5:$B$124,其他调用!$N$5:$N$124,$D27)*求节点($BA$20:$BA$27,$BI$20:$BI$27,$D27)</f>
        <v>90.437109682758305</v>
      </c>
      <c r="J27" s="3">
        <f t="shared" si="0"/>
        <v>7</v>
      </c>
      <c r="K27" s="3">
        <v>12</v>
      </c>
      <c r="N27" s="3" t="s">
        <v>133</v>
      </c>
      <c r="O27" s="18">
        <f>'[1]功能-行军令'!AD20</f>
        <v>0</v>
      </c>
      <c r="P27" s="18">
        <f>'[1]功能-行军令'!AE20</f>
        <v>0</v>
      </c>
      <c r="Q27" s="26" t="e">
        <f>'[1]功能-行军令'!AF20</f>
        <v>#DIV/0!</v>
      </c>
      <c r="Z27" s="3">
        <v>23</v>
      </c>
      <c r="AA27" s="3">
        <f>其他调用!AW28*SUM($U$14:$U$17)</f>
        <v>46.000000000000021</v>
      </c>
      <c r="AB27" s="3">
        <f>其他调用!AX28*SUM($U$14:$U$17)</f>
        <v>66.999999999999929</v>
      </c>
      <c r="AC27" s="3">
        <f>其他调用!AY28*SUM($U$14:$U$17)</f>
        <v>91.000000000000085</v>
      </c>
      <c r="AD27" s="3">
        <f>其他调用!AZ28*SUM($U$14:$U$17)</f>
        <v>103</v>
      </c>
      <c r="AE27" s="3">
        <f>其他调用!BA28*SUM($U$14:$U$17)</f>
        <v>102.99999999999999</v>
      </c>
      <c r="AF27" s="3">
        <f>SUMPRODUCT(AA$5:AE27,其他调用!$C$6:$G28)</f>
        <v>1925691.6680403973</v>
      </c>
      <c r="AH27" s="3">
        <v>23</v>
      </c>
      <c r="AI27" s="3">
        <f>其他调用!Y27</f>
        <v>7347152.0257540047</v>
      </c>
      <c r="AJ27" s="3">
        <f>其他调用!Z27</f>
        <v>8250807.8150736094</v>
      </c>
      <c r="AK27" s="3">
        <f>其他调用!AA27</f>
        <v>9460350.0994331837</v>
      </c>
      <c r="AL27" s="3">
        <f>其他调用!AB27</f>
        <v>11530272.716317236</v>
      </c>
      <c r="AM27" s="3">
        <f>其他调用!AC27</f>
        <v>19878435.336781561</v>
      </c>
      <c r="AN27" s="3">
        <f>SUMPRODUCT(AI$5:AM27,其他调用!$C$6:$G28)</f>
        <v>143976894675.18292</v>
      </c>
      <c r="AP27" s="3">
        <f>其他调用!AN27</f>
        <v>0</v>
      </c>
      <c r="AQ27" s="3">
        <f>其他调用!AO27</f>
        <v>0</v>
      </c>
      <c r="AR27" s="3">
        <f>其他调用!AP27</f>
        <v>240136.02275478869</v>
      </c>
      <c r="AS27" s="3">
        <f>其他调用!AQ27</f>
        <v>1853747.3132618973</v>
      </c>
      <c r="AT27" s="3">
        <f>其他调用!AR27</f>
        <v>4884221.8648752496</v>
      </c>
      <c r="AU27" s="3">
        <f>SUMPRODUCT(AP$5:AT27,其他调用!$C$6:$G28)</f>
        <v>102777070.39394826</v>
      </c>
      <c r="AZ27" s="3" t="str">
        <f>IF([1]服务器生态!AN37="","",[1]服务器生态!AN37)</f>
        <v/>
      </c>
      <c r="BA27" s="3" t="str">
        <f>IF([1]服务器生态!AO37="","",[1]服务器生态!AO37)</f>
        <v/>
      </c>
      <c r="BB27" s="3" t="str">
        <f>IF([1]服务器生态!AP37="","",[1]服务器生态!AP37)</f>
        <v/>
      </c>
      <c r="BC27" s="3" t="str">
        <f>IF([1]服务器生态!AQ37="","",[1]服务器生态!AQ37)</f>
        <v/>
      </c>
      <c r="BD27" s="3" t="str">
        <f>IF([1]服务器生态!AR37="","",[1]服务器生态!AR37)</f>
        <v/>
      </c>
      <c r="BE27" s="3" t="str">
        <f>IF([1]服务器生态!AS37="","",[1]服务器生态!AS37)</f>
        <v/>
      </c>
      <c r="BF27" s="3" t="str">
        <f>IF([1]服务器生态!AT37="","",[1]服务器生态!AT37)</f>
        <v/>
      </c>
      <c r="BG27" s="3" t="str">
        <f>IF([1]服务器生态!AU37="","",[1]服务器生态!AU37)</f>
        <v/>
      </c>
      <c r="BH27" s="3" t="str">
        <f>IF([1]服务器生态!AV37="","",[1]服务器生态!AV37)</f>
        <v/>
      </c>
      <c r="BI27" s="3">
        <f t="shared" si="2"/>
        <v>0</v>
      </c>
    </row>
    <row r="28" spans="1:61" x14ac:dyDescent="0.15">
      <c r="B28" s="11">
        <v>24</v>
      </c>
      <c r="C28" s="12" t="s">
        <v>217</v>
      </c>
      <c r="D28" s="3">
        <f>'基础信息（日文新手）'!E32</f>
        <v>14.549999999999999</v>
      </c>
      <c r="E28" s="3">
        <f>(求节点($Z$5:$Z$204,$AF$5:$AF$204,D28)-求节点($Z$5:$Z$204,$AF$5:$AF$204,D27))*$E$2/SUM(其他调用!$C$5:$G$5)</f>
        <v>19789.830972882359</v>
      </c>
      <c r="F28" s="3">
        <f>(求节点($AH$5:$AH$204,$AN$5:$AN$204,D28)-求节点($AH$5:$AH$204,$AN$5:$AN$204,D27))*$E$2/SUM(其他调用!$C$5:$G$5)</f>
        <v>2061113624.0283875</v>
      </c>
      <c r="G28" s="3">
        <f>(求节点($AH$5:$AH$204,$AU$5:$AU$204,D28)-求节点($AH$5:$AH$204,$AU$5:$AU$204,D27))*$E$2/SUM(其他调用!$C$5:$G$5)</f>
        <v>181436.84780710397</v>
      </c>
      <c r="H28" s="3">
        <f>MAX(IF($D28&lt;1,5,求节点(其他调用!$B$5:$B$124,其他调用!$N$5:$N$124,$D28))-(5-$H$2),1)</f>
        <v>2</v>
      </c>
      <c r="I28" s="3">
        <f>求节点($BD$5:$BD$11,$BF$5:$BF$11,$D28)/求节点(其他调用!$B$5:$B$124,其他调用!$N$5:$N$124,$D28)*求节点($BA$20:$BA$27,$BI$20:$BI$27,$D28)</f>
        <v>97.111435120600248</v>
      </c>
      <c r="J28" s="3">
        <f t="shared" si="0"/>
        <v>7</v>
      </c>
      <c r="K28" s="3">
        <v>14</v>
      </c>
      <c r="N28" s="3" t="s">
        <v>169</v>
      </c>
      <c r="O28" s="18">
        <f>'[1]功能-行军令'!AD21</f>
        <v>0.1</v>
      </c>
      <c r="P28" s="18">
        <f>'[1]功能-行军令'!AE21</f>
        <v>0.1</v>
      </c>
      <c r="Q28" s="26">
        <f>'[1]功能-行军令'!AF21</f>
        <v>1</v>
      </c>
      <c r="Z28" s="3">
        <v>24</v>
      </c>
      <c r="AA28" s="3">
        <f>其他调用!AW29*SUM($U$14:$U$17)</f>
        <v>45.999999999999943</v>
      </c>
      <c r="AB28" s="3">
        <f>其他调用!AX29*SUM($U$14:$U$17)</f>
        <v>67</v>
      </c>
      <c r="AC28" s="3">
        <f>其他调用!AY29*SUM($U$14:$U$17)</f>
        <v>90.999999999999972</v>
      </c>
      <c r="AD28" s="3">
        <f>其他调用!AZ29*SUM($U$14:$U$17)</f>
        <v>102.99999999999991</v>
      </c>
      <c r="AE28" s="3">
        <f>其他调用!BA29*SUM($U$14:$U$17)</f>
        <v>102.99999999999997</v>
      </c>
      <c r="AF28" s="3">
        <f>SUMPRODUCT(AA$5:AE28,其他调用!$C$6:$G29)</f>
        <v>1979311.7652759904</v>
      </c>
      <c r="AH28" s="3">
        <v>24</v>
      </c>
      <c r="AI28" s="3">
        <f>其他调用!Y28</f>
        <v>7557776.4337840676</v>
      </c>
      <c r="AJ28" s="3">
        <f>其他调用!Z28</f>
        <v>8429295.4582792521</v>
      </c>
      <c r="AK28" s="3">
        <f>其他调用!AA28</f>
        <v>9503845.0716109872</v>
      </c>
      <c r="AL28" s="3">
        <f>其他调用!AB28</f>
        <v>11589299.272528827</v>
      </c>
      <c r="AM28" s="3">
        <f>其他调用!AC28</f>
        <v>20293488.221395493</v>
      </c>
      <c r="AN28" s="3">
        <f>SUMPRODUCT(AI$5:AM28,其他调用!$C$6:$G29)</f>
        <v>151593618526.51111</v>
      </c>
      <c r="AP28" s="3">
        <f>其他调用!AN28</f>
        <v>0</v>
      </c>
      <c r="AQ28" s="3">
        <f>其他调用!AO28</f>
        <v>0</v>
      </c>
      <c r="AR28" s="3">
        <f>其他调用!AP28</f>
        <v>300398.71635066357</v>
      </c>
      <c r="AS28" s="3">
        <f>其他调用!AQ28</f>
        <v>2126301.4604134532</v>
      </c>
      <c r="AT28" s="3">
        <f>其他调用!AR28</f>
        <v>5000774.5990873724</v>
      </c>
      <c r="AU28" s="3">
        <f>SUMPRODUCT(AP$5:AT28,其他调用!$C$6:$G29)</f>
        <v>131236590.39987347</v>
      </c>
    </row>
    <row r="29" spans="1:61" x14ac:dyDescent="0.15">
      <c r="N29" s="3" t="s">
        <v>134</v>
      </c>
      <c r="O29" s="18">
        <f>'[1]功能-行军令'!AD22</f>
        <v>0</v>
      </c>
      <c r="P29" s="18">
        <f>'[1]功能-行军令'!AE22</f>
        <v>0</v>
      </c>
      <c r="Q29" s="26" t="e">
        <f>'[1]功能-行军令'!AF22</f>
        <v>#DIV/0!</v>
      </c>
      <c r="Z29" s="3">
        <v>25</v>
      </c>
      <c r="AA29" s="3">
        <f>其他调用!AW30*SUM($U$14:$U$17)</f>
        <v>46.000000000000043</v>
      </c>
      <c r="AB29" s="3">
        <f>其他调用!AX30*SUM($U$14:$U$17)</f>
        <v>67.000000000000071</v>
      </c>
      <c r="AC29" s="3">
        <f>其他调用!AY30*SUM($U$14:$U$17)</f>
        <v>90.999999999999943</v>
      </c>
      <c r="AD29" s="3">
        <f>其他调用!AZ30*SUM($U$14:$U$17)</f>
        <v>103</v>
      </c>
      <c r="AE29" s="3">
        <f>其他调用!BA30*SUM($U$14:$U$17)</f>
        <v>103.00000000000001</v>
      </c>
      <c r="AF29" s="3">
        <f>SUMPRODUCT(AA$5:AE29,其他调用!$C$6:$G30)</f>
        <v>2031602.3257097946</v>
      </c>
      <c r="AH29" s="3">
        <v>25</v>
      </c>
      <c r="AI29" s="3">
        <f>其他调用!Y29</f>
        <v>7630830.2896825373</v>
      </c>
      <c r="AJ29" s="3">
        <f>其他调用!Z29</f>
        <v>8561336.9170413911</v>
      </c>
      <c r="AK29" s="3">
        <f>其他调用!AA29</f>
        <v>9583344.3755182326</v>
      </c>
      <c r="AL29" s="3">
        <f>其他调用!AB29</f>
        <v>11617448.067489982</v>
      </c>
      <c r="AM29" s="3">
        <f>其他调用!AC29</f>
        <v>20682696.975433707</v>
      </c>
      <c r="AN29" s="3">
        <f>SUMPRODUCT(AI$5:AM29,其他调用!$C$6:$G30)</f>
        <v>159103424450.47052</v>
      </c>
      <c r="AP29" s="3">
        <f>其他调用!AN29</f>
        <v>0</v>
      </c>
      <c r="AQ29" s="3">
        <f>其他调用!AO29</f>
        <v>0</v>
      </c>
      <c r="AR29" s="3">
        <f>其他调用!AP29</f>
        <v>415849.53176421393</v>
      </c>
      <c r="AS29" s="3">
        <f>其他调用!AQ29</f>
        <v>2269586.7163253035</v>
      </c>
      <c r="AT29" s="3">
        <f>其他调用!AR29</f>
        <v>5112907.8868712932</v>
      </c>
      <c r="AU29" s="3">
        <f>SUMPRODUCT(AP$5:AT29,其他调用!$C$6:$G30)</f>
        <v>163952126.53303441</v>
      </c>
    </row>
    <row r="30" spans="1:61" x14ac:dyDescent="0.15">
      <c r="N30" s="3" t="s">
        <v>135</v>
      </c>
      <c r="O30" s="18">
        <f>'[1]功能-行军令'!AD23</f>
        <v>0.2</v>
      </c>
      <c r="P30" s="18">
        <f>'[1]功能-行军令'!AE23</f>
        <v>0.2</v>
      </c>
      <c r="Q30" s="26">
        <f>'[1]功能-行军令'!AF23</f>
        <v>1</v>
      </c>
      <c r="Z30" s="3">
        <v>26</v>
      </c>
      <c r="AA30" s="3">
        <f>其他调用!AW31*SUM($U$14:$U$17)</f>
        <v>45.999999999999957</v>
      </c>
      <c r="AB30" s="3">
        <f>其他调用!AX31*SUM($U$14:$U$17)</f>
        <v>66.999999999999929</v>
      </c>
      <c r="AC30" s="3">
        <f>其他调用!AY31*SUM($U$14:$U$17)</f>
        <v>90.999999999999986</v>
      </c>
      <c r="AD30" s="3">
        <f>其他调用!AZ31*SUM($U$14:$U$17)</f>
        <v>103</v>
      </c>
      <c r="AE30" s="3">
        <f>其他调用!BA31*SUM($U$14:$U$17)</f>
        <v>103.00000000000007</v>
      </c>
      <c r="AF30" s="3">
        <f>SUMPRODUCT(AA$5:AE30,其他调用!$C$6:$G31)</f>
        <v>2082558.9429424251</v>
      </c>
      <c r="AH30" s="3">
        <v>26</v>
      </c>
      <c r="AI30" s="3">
        <f>其他调用!Y30</f>
        <v>7918319.7673307359</v>
      </c>
      <c r="AJ30" s="3">
        <f>其他调用!Z30</f>
        <v>8642398.0950081348</v>
      </c>
      <c r="AK30" s="3">
        <f>其他调用!AA30</f>
        <v>9619152.7191522121</v>
      </c>
      <c r="AL30" s="3">
        <f>其他调用!AB30</f>
        <v>11667441.419268399</v>
      </c>
      <c r="AM30" s="3">
        <f>其他调用!AC30</f>
        <v>20888819.956072986</v>
      </c>
      <c r="AN30" s="3">
        <f>SUMPRODUCT(AI$5:AM30,其他调用!$C$6:$G31)</f>
        <v>166587395607.94351</v>
      </c>
      <c r="AP30" s="3">
        <f>其他调用!AN30</f>
        <v>0</v>
      </c>
      <c r="AQ30" s="3">
        <f>其他调用!AO30</f>
        <v>102977.73878805758</v>
      </c>
      <c r="AR30" s="3">
        <f>其他调用!AP30</f>
        <v>477382.51949441247</v>
      </c>
      <c r="AS30" s="3">
        <f>其他调用!AQ30</f>
        <v>2635882.4165662806</v>
      </c>
      <c r="AT30" s="3">
        <f>其他调用!AR30</f>
        <v>5172334.4515307918</v>
      </c>
      <c r="AU30" s="3">
        <f>SUMPRODUCT(AP$5:AT30,其他调用!$C$6:$G31)</f>
        <v>237648633.15169746</v>
      </c>
    </row>
    <row r="31" spans="1:61" x14ac:dyDescent="0.15">
      <c r="K31" s="34" t="s">
        <v>211</v>
      </c>
      <c r="N31" s="3" t="s">
        <v>170</v>
      </c>
      <c r="O31" s="15">
        <f>SUM(O22:O30)</f>
        <v>1</v>
      </c>
      <c r="P31" s="15"/>
      <c r="Q31" s="16"/>
      <c r="Z31" s="3">
        <v>27</v>
      </c>
      <c r="AA31" s="3">
        <f>其他调用!AW32*SUM($U$14:$U$17)</f>
        <v>46.000000000000007</v>
      </c>
      <c r="AB31" s="3">
        <f>其他调用!AX32*SUM($U$14:$U$17)</f>
        <v>67.000000000000043</v>
      </c>
      <c r="AC31" s="3">
        <f>其他调用!AY32*SUM($U$14:$U$17)</f>
        <v>91.000000000000142</v>
      </c>
      <c r="AD31" s="3">
        <f>其他调用!AZ32*SUM($U$14:$U$17)</f>
        <v>102.9999999999999</v>
      </c>
      <c r="AE31" s="3">
        <f>其他调用!BA32*SUM($U$14:$U$17)</f>
        <v>103.00000000000001</v>
      </c>
      <c r="AF31" s="3">
        <f>SUMPRODUCT(AA$5:AE31,其他调用!$C$6:$G32)</f>
        <v>2132177.210574497</v>
      </c>
      <c r="AH31" s="3">
        <v>27</v>
      </c>
      <c r="AI31" s="3">
        <f>其他调用!Y31</f>
        <v>7960813.0421952307</v>
      </c>
      <c r="AJ31" s="3">
        <f>其他调用!Z31</f>
        <v>8658560.3540311158</v>
      </c>
      <c r="AK31" s="3">
        <f>其他调用!AA31</f>
        <v>9674356.1310319304</v>
      </c>
      <c r="AL31" s="3">
        <f>其他调用!AB31</f>
        <v>12197558.372279584</v>
      </c>
      <c r="AM31" s="3">
        <f>其他调用!AC31</f>
        <v>21493872.601977766</v>
      </c>
      <c r="AN31" s="3">
        <f>SUMPRODUCT(AI$5:AM31,其他调用!$C$6:$G32)</f>
        <v>173897615901.73511</v>
      </c>
      <c r="AP31" s="3">
        <f>其他调用!AN31</f>
        <v>0</v>
      </c>
      <c r="AQ31" s="3">
        <f>其他调用!AO31</f>
        <v>123509.79777908523</v>
      </c>
      <c r="AR31" s="3">
        <f>其他调用!AP31</f>
        <v>572243.95459953323</v>
      </c>
      <c r="AS31" s="3">
        <f>其他调用!AQ31</f>
        <v>2794957.5755327567</v>
      </c>
      <c r="AT31" s="3">
        <f>其他调用!AR31</f>
        <v>5353080.0245770141</v>
      </c>
      <c r="AU31" s="3">
        <f>SUMPRODUCT(AP$5:AT31,其他调用!$C$6:$G32)</f>
        <v>321307132.71440274</v>
      </c>
    </row>
    <row r="32" spans="1:61" x14ac:dyDescent="0.15">
      <c r="Z32" s="3">
        <v>28</v>
      </c>
      <c r="AA32" s="3">
        <f>其他调用!AW33*SUM($U$14:$U$17)</f>
        <v>45.999999999999972</v>
      </c>
      <c r="AB32" s="3">
        <f>其他调用!AX33*SUM($U$14:$U$17)</f>
        <v>66.999999999999986</v>
      </c>
      <c r="AC32" s="3">
        <f>其他调用!AY33*SUM($U$14:$U$17)</f>
        <v>90.999999999999986</v>
      </c>
      <c r="AD32" s="3">
        <f>其他调用!AZ33*SUM($U$14:$U$17)</f>
        <v>103.00000000000003</v>
      </c>
      <c r="AE32" s="3">
        <f>其他调用!BA33*SUM($U$14:$U$17)</f>
        <v>102.99999999999986</v>
      </c>
      <c r="AF32" s="3">
        <f>SUMPRODUCT(AA$5:AE32,其他调用!$C$6:$G33)</f>
        <v>2180452.7222066256</v>
      </c>
      <c r="AH32" s="3">
        <v>28</v>
      </c>
      <c r="AI32" s="3">
        <f>其他调用!Y32</f>
        <v>8216765.3746945858</v>
      </c>
      <c r="AJ32" s="3">
        <f>其他调用!Z32</f>
        <v>8744319.6952614486</v>
      </c>
      <c r="AK32" s="3">
        <f>其他调用!AA32</f>
        <v>9707976.6167393029</v>
      </c>
      <c r="AL32" s="3">
        <f>其他调用!AB32</f>
        <v>13248521.822860926</v>
      </c>
      <c r="AM32" s="3">
        <f>其他调用!AC32</f>
        <v>21586663.332490623</v>
      </c>
      <c r="AN32" s="3">
        <f>SUMPRODUCT(AI$5:AM32,其他调用!$C$6:$G33)</f>
        <v>181155920288.46872</v>
      </c>
      <c r="AP32" s="3">
        <f>其他调用!AN32</f>
        <v>0</v>
      </c>
      <c r="AQ32" s="3">
        <f>其他调用!AO32</f>
        <v>250234.76540791697</v>
      </c>
      <c r="AR32" s="3">
        <f>其他调用!AP32</f>
        <v>887328.94837589283</v>
      </c>
      <c r="AS32" s="3">
        <f>其他调用!AQ32</f>
        <v>3110326.0560530461</v>
      </c>
      <c r="AT32" s="3">
        <f>其他调用!AR32</f>
        <v>5380999.8327039033</v>
      </c>
      <c r="AU32" s="3">
        <f>SUMPRODUCT(AP$5:AT32,其他调用!$C$6:$G33)</f>
        <v>459385536.94770485</v>
      </c>
    </row>
    <row r="33" spans="14:47" x14ac:dyDescent="0.15">
      <c r="Z33" s="3">
        <v>29</v>
      </c>
      <c r="AA33" s="3">
        <f>其他调用!AW34*SUM($U$14:$U$17)</f>
        <v>46.000000000000092</v>
      </c>
      <c r="AB33" s="3">
        <f>其他调用!AX34*SUM($U$14:$U$17)</f>
        <v>67.000000000000014</v>
      </c>
      <c r="AC33" s="3">
        <f>其他调用!AY34*SUM($U$14:$U$17)</f>
        <v>91.000000000000014</v>
      </c>
      <c r="AD33" s="3">
        <f>其他调用!AZ34*SUM($U$14:$U$17)</f>
        <v>103.0000000000001</v>
      </c>
      <c r="AE33" s="3">
        <f>其他调用!BA34*SUM($U$14:$U$17)</f>
        <v>103.00000000000006</v>
      </c>
      <c r="AF33" s="3">
        <f>SUMPRODUCT(AA$5:AE33,其他调用!$C$6:$G34)</f>
        <v>2227381.0714394259</v>
      </c>
      <c r="AH33" s="3">
        <v>29</v>
      </c>
      <c r="AI33" s="3">
        <f>其他调用!Y33</f>
        <v>8230349.8695180416</v>
      </c>
      <c r="AJ33" s="3">
        <f>其他调用!Z33</f>
        <v>8753486.2624709904</v>
      </c>
      <c r="AK33" s="3">
        <f>其他调用!AA33</f>
        <v>9754460.7942868769</v>
      </c>
      <c r="AL33" s="3">
        <f>其他调用!AB33</f>
        <v>13444710.910468996</v>
      </c>
      <c r="AM33" s="3">
        <f>其他调用!AC33</f>
        <v>22117885.838291526</v>
      </c>
      <c r="AN33" s="3">
        <f>SUMPRODUCT(AI$5:AM33,其他调用!$C$6:$G34)</f>
        <v>188215014253.50159</v>
      </c>
      <c r="AP33" s="3">
        <f>其他调用!AN33</f>
        <v>17198.396657108486</v>
      </c>
      <c r="AQ33" s="3">
        <f>其他调用!AO33</f>
        <v>264857.16909771145</v>
      </c>
      <c r="AR33" s="3">
        <f>其他调用!AP33</f>
        <v>1322970.0905274972</v>
      </c>
      <c r="AS33" s="3">
        <f>其他调用!AQ33</f>
        <v>3152535.6586578898</v>
      </c>
      <c r="AT33" s="3">
        <f>其他调用!AR33</f>
        <v>5540839.4023750052</v>
      </c>
      <c r="AU33" s="3">
        <f>SUMPRODUCT(AP$5:AT33,其他调用!$C$6:$G34)</f>
        <v>620867395.88160169</v>
      </c>
    </row>
    <row r="34" spans="14:47" x14ac:dyDescent="0.15">
      <c r="Z34" s="3">
        <v>30</v>
      </c>
      <c r="AA34" s="3">
        <f>其他调用!AW35*SUM($U$14:$U$17)</f>
        <v>45.99999999999995</v>
      </c>
      <c r="AB34" s="3">
        <f>其他调用!AX35*SUM($U$14:$U$17)</f>
        <v>66.999999999999972</v>
      </c>
      <c r="AC34" s="3">
        <f>其他调用!AY35*SUM($U$14:$U$17)</f>
        <v>90.999999999999972</v>
      </c>
      <c r="AD34" s="3">
        <f>其他调用!AZ35*SUM($U$14:$U$17)</f>
        <v>102.99999999999997</v>
      </c>
      <c r="AE34" s="3">
        <f>其他调用!BA35*SUM($U$14:$U$17)</f>
        <v>103.00000000000006</v>
      </c>
      <c r="AF34" s="3">
        <f>SUMPRODUCT(AA$5:AE34,其他调用!$C$6:$G35)</f>
        <v>2272906.5472958428</v>
      </c>
      <c r="AH34" s="3">
        <v>30</v>
      </c>
      <c r="AI34" s="3">
        <f>其他调用!Y34</f>
        <v>8311798.8779286146</v>
      </c>
      <c r="AJ34" s="3">
        <f>其他调用!Z34</f>
        <v>8831678.2710093856</v>
      </c>
      <c r="AK34" s="3">
        <f>其他调用!AA34</f>
        <v>9777009.0264989436</v>
      </c>
      <c r="AL34" s="3">
        <f>其他调用!AB34</f>
        <v>13707225.060461283</v>
      </c>
      <c r="AM34" s="3">
        <f>其他调用!AC34</f>
        <v>22246550.894344628</v>
      </c>
      <c r="AN34" s="3">
        <f>SUMPRODUCT(AI$5:AM34,其他调用!$C$6:$G35)</f>
        <v>195124043441.7854</v>
      </c>
      <c r="AP34" s="3">
        <f>其他调用!AN34</f>
        <v>120315.39675000355</v>
      </c>
      <c r="AQ34" s="3">
        <f>其他调用!AO34</f>
        <v>394328.40778341691</v>
      </c>
      <c r="AR34" s="3">
        <f>其他调用!AP34</f>
        <v>1460963.7123670466</v>
      </c>
      <c r="AS34" s="3">
        <f>其他调用!AQ34</f>
        <v>3209014.9362997748</v>
      </c>
      <c r="AT34" s="3">
        <f>其他调用!AR34</f>
        <v>5580019.9623723179</v>
      </c>
      <c r="AU34" s="3">
        <f>SUMPRODUCT(AP$5:AT34,其他调用!$C$6:$G35)</f>
        <v>869864180.25312364</v>
      </c>
    </row>
    <row r="35" spans="14:47" x14ac:dyDescent="0.15">
      <c r="Z35" s="3">
        <v>31</v>
      </c>
      <c r="AA35" s="3">
        <f>其他调用!AW36*SUM($U$14:$U$17)</f>
        <v>45.999999999999972</v>
      </c>
      <c r="AB35" s="3">
        <f>其他调用!AX36*SUM($U$14:$U$17)</f>
        <v>66.999999999999972</v>
      </c>
      <c r="AC35" s="3">
        <f>其他调用!AY36*SUM($U$14:$U$17)</f>
        <v>91.000000000000028</v>
      </c>
      <c r="AD35" s="3">
        <f>其他调用!AZ36*SUM($U$14:$U$17)</f>
        <v>102.99999999999991</v>
      </c>
      <c r="AE35" s="3">
        <f>其他调用!BA36*SUM($U$14:$U$17)</f>
        <v>102.99999999999996</v>
      </c>
      <c r="AF35" s="3">
        <f>SUMPRODUCT(AA$5:AE35,其他调用!$C$6:$G36)</f>
        <v>2317862.2812190307</v>
      </c>
      <c r="AH35" s="3">
        <v>31</v>
      </c>
      <c r="AI35" s="3">
        <f>其他调用!Y35</f>
        <v>8311798.8779286444</v>
      </c>
      <c r="AJ35" s="3">
        <f>其他调用!Z35</f>
        <v>8831678.2710094154</v>
      </c>
      <c r="AK35" s="3">
        <f>其他调用!AA35</f>
        <v>9804979.6585120857</v>
      </c>
      <c r="AL35" s="3">
        <f>其他调用!AB35</f>
        <v>13876389.479742706</v>
      </c>
      <c r="AM35" s="3">
        <f>其他调用!AC35</f>
        <v>22758099.579591215</v>
      </c>
      <c r="AN35" s="3">
        <f>SUMPRODUCT(AI$5:AM35,其他调用!$C$6:$G36)</f>
        <v>201946558732.71887</v>
      </c>
      <c r="AP35" s="3">
        <f>其他调用!AN35</f>
        <v>120315.39675000357</v>
      </c>
      <c r="AQ35" s="3">
        <f>其他调用!AO35</f>
        <v>394328.4077834168</v>
      </c>
      <c r="AR35" s="3">
        <f>其他调用!AP35</f>
        <v>1632142.0460091364</v>
      </c>
      <c r="AS35" s="3">
        <f>其他调用!AQ35</f>
        <v>3249191.1133196168</v>
      </c>
      <c r="AT35" s="3">
        <f>其他调用!AR35</f>
        <v>5735794.6891605705</v>
      </c>
      <c r="AU35" s="3">
        <f>SUMPRODUCT(AP$5:AT35,其他调用!$C$6:$G36)</f>
        <v>1121386809.5191257</v>
      </c>
    </row>
    <row r="36" spans="14:47" x14ac:dyDescent="0.15">
      <c r="Z36" s="3">
        <v>32</v>
      </c>
      <c r="AA36" s="3">
        <f>其他调用!AW37*SUM($U$14:$U$17)</f>
        <v>46.00000000000005</v>
      </c>
      <c r="AB36" s="3">
        <f>其他调用!AX37*SUM($U$14:$U$17)</f>
        <v>67.000000000000043</v>
      </c>
      <c r="AC36" s="3">
        <f>其他调用!AY37*SUM($U$14:$U$17)</f>
        <v>91.000000000000028</v>
      </c>
      <c r="AD36" s="3">
        <f>其他调用!AZ37*SUM($U$14:$U$17)</f>
        <v>103</v>
      </c>
      <c r="AE36" s="3">
        <f>其他调用!BA37*SUM($U$14:$U$17)</f>
        <v>102.99999999999993</v>
      </c>
      <c r="AF36" s="3">
        <f>SUMPRODUCT(AA$5:AE36,其他调用!$C$6:$G37)</f>
        <v>2362247.7767138393</v>
      </c>
      <c r="AH36" s="3">
        <v>32</v>
      </c>
      <c r="AI36" s="3">
        <f>其他调用!Y36</f>
        <v>8398522.0987577736</v>
      </c>
      <c r="AJ36" s="3">
        <f>其他调用!Z36</f>
        <v>8903922.5833167434</v>
      </c>
      <c r="AK36" s="3">
        <f>其他调用!AA36</f>
        <v>9817871.4090788662</v>
      </c>
      <c r="AL36" s="3">
        <f>其他调用!AB36</f>
        <v>14138399.90136534</v>
      </c>
      <c r="AM36" s="3">
        <f>其他调用!AC36</f>
        <v>22850970.989333928</v>
      </c>
      <c r="AN36" s="3">
        <f>SUMPRODUCT(AI$5:AM36,其他调用!$C$6:$G37)</f>
        <v>208741811376.22653</v>
      </c>
      <c r="AP36" s="3">
        <f>其他调用!AN36</f>
        <v>248209.64759615503</v>
      </c>
      <c r="AQ36" s="3">
        <f>其他调用!AO36</f>
        <v>530227.77639462915</v>
      </c>
      <c r="AR36" s="3">
        <f>其他调用!AP36</f>
        <v>1748235.6310642678</v>
      </c>
      <c r="AS36" s="3">
        <f>其他调用!AQ36</f>
        <v>3311418.011415977</v>
      </c>
      <c r="AT36" s="3">
        <f>其他调用!AR36</f>
        <v>5764508.0231511593</v>
      </c>
      <c r="AU36" s="3">
        <f>SUMPRODUCT(AP$5:AT36,其他调用!$C$6:$G37)</f>
        <v>1471491420.1298721</v>
      </c>
    </row>
    <row r="37" spans="14:47" x14ac:dyDescent="0.15">
      <c r="N37" s="13" t="s">
        <v>171</v>
      </c>
      <c r="Z37" s="3">
        <v>33</v>
      </c>
      <c r="AA37" s="3">
        <f>其他调用!AW38*SUM($U$14:$U$17)</f>
        <v>46.000000000000021</v>
      </c>
      <c r="AB37" s="3">
        <f>其他调用!AX38*SUM($U$14:$U$17)</f>
        <v>67.000000000000043</v>
      </c>
      <c r="AC37" s="3">
        <f>其他调用!AY38*SUM($U$14:$U$17)</f>
        <v>90.999999999999815</v>
      </c>
      <c r="AD37" s="3">
        <f>其他调用!AZ38*SUM($U$14:$U$17)</f>
        <v>103.00000000000009</v>
      </c>
      <c r="AE37" s="3">
        <f>其他调用!BA38*SUM($U$14:$U$17)</f>
        <v>103.00000000000013</v>
      </c>
      <c r="AF37" s="3">
        <f>SUMPRODUCT(AA$5:AE37,其他调用!$C$6:$G38)</f>
        <v>2406062.5372851188</v>
      </c>
      <c r="AH37" s="3">
        <v>33</v>
      </c>
      <c r="AI37" s="3">
        <f>其他调用!Y37</f>
        <v>8398522.0987577438</v>
      </c>
      <c r="AJ37" s="3">
        <f>其他调用!Z37</f>
        <v>8910303.4511035681</v>
      </c>
      <c r="AK37" s="3">
        <f>其他调用!AA37</f>
        <v>9841010.8989236951</v>
      </c>
      <c r="AL37" s="3">
        <f>其他调用!AB37</f>
        <v>14219095.418952346</v>
      </c>
      <c r="AM37" s="3">
        <f>其他调用!AC37</f>
        <v>23417656.444400728</v>
      </c>
      <c r="AN37" s="3">
        <f>SUMPRODUCT(AI$5:AM37,其他调用!$C$6:$G38)</f>
        <v>215451222400.3436</v>
      </c>
      <c r="AP37" s="3">
        <f>其他调用!AN37</f>
        <v>248209.64759615494</v>
      </c>
      <c r="AQ37" s="3">
        <f>其他调用!AO37</f>
        <v>542230.87914034678</v>
      </c>
      <c r="AR37" s="3">
        <f>其他调用!AP37</f>
        <v>1956612.7881091535</v>
      </c>
      <c r="AS37" s="3">
        <f>其他调用!AQ37</f>
        <v>3331742.8069431633</v>
      </c>
      <c r="AT37" s="3">
        <f>其他调用!AR37</f>
        <v>5939711.8752734661</v>
      </c>
      <c r="AU37" s="3">
        <f>SUMPRODUCT(AP$5:AT37,其他调用!$C$6:$G38)</f>
        <v>1827466254.3892798</v>
      </c>
    </row>
    <row r="38" spans="14:47" x14ac:dyDescent="0.15">
      <c r="N38" s="13" t="s">
        <v>136</v>
      </c>
      <c r="Z38" s="3">
        <v>34</v>
      </c>
      <c r="AA38" s="3">
        <f>其他调用!AW39*SUM($U$14:$U$17)</f>
        <v>45.999999999999972</v>
      </c>
      <c r="AB38" s="3">
        <f>其他调用!AX39*SUM($U$14:$U$17)</f>
        <v>67.000000000000028</v>
      </c>
      <c r="AC38" s="3">
        <f>其他调用!AY39*SUM($U$14:$U$17)</f>
        <v>91.000000000000199</v>
      </c>
      <c r="AD38" s="3">
        <f>其他调用!AZ39*SUM($U$14:$U$17)</f>
        <v>103</v>
      </c>
      <c r="AE38" s="3">
        <f>其他调用!BA39*SUM($U$14:$U$17)</f>
        <v>102.99999999999993</v>
      </c>
      <c r="AF38" s="3">
        <f>SUMPRODUCT(AA$5:AE38,其他调用!$C$6:$G39)</f>
        <v>2449306.0664377171</v>
      </c>
      <c r="AH38" s="3">
        <v>34</v>
      </c>
      <c r="AI38" s="3">
        <f>其他调用!Y38</f>
        <v>8452805.4991154075</v>
      </c>
      <c r="AJ38" s="3">
        <f>其他调用!Z38</f>
        <v>8950483.9289176464</v>
      </c>
      <c r="AK38" s="3">
        <f>其他调用!AA38</f>
        <v>9844181.9848794639</v>
      </c>
      <c r="AL38" s="3">
        <f>其他调用!AB38</f>
        <v>14564009.171339095</v>
      </c>
      <c r="AM38" s="3">
        <f>其他调用!AC38</f>
        <v>23417656.444400668</v>
      </c>
      <c r="AN38" s="3">
        <f>SUMPRODUCT(AI$5:AM38,其他调用!$C$6:$G39)</f>
        <v>222107424113.39972</v>
      </c>
      <c r="AP38" s="3">
        <f>其他调用!AN38</f>
        <v>343663.45462148171</v>
      </c>
      <c r="AQ38" s="3">
        <f>其他调用!AO38</f>
        <v>945683.79561151238</v>
      </c>
      <c r="AR38" s="3">
        <f>其他调用!AP38</f>
        <v>1994481.2868714705</v>
      </c>
      <c r="AS38" s="3">
        <f>其他调用!AQ38</f>
        <v>3418616.3000615165</v>
      </c>
      <c r="AT38" s="3">
        <f>其他调用!AR38</f>
        <v>5939711.8752734661</v>
      </c>
      <c r="AU38" s="3">
        <f>SUMPRODUCT(AP$5:AT38,其他调用!$C$6:$G39)</f>
        <v>2348630862.2949252</v>
      </c>
    </row>
    <row r="39" spans="14:47" x14ac:dyDescent="0.15">
      <c r="N39" s="13" t="s">
        <v>172</v>
      </c>
      <c r="Z39" s="3">
        <v>35</v>
      </c>
      <c r="AA39" s="3">
        <f>其他调用!AW40*SUM($U$14:$U$17)</f>
        <v>45.999999999999964</v>
      </c>
      <c r="AB39" s="3">
        <f>其他调用!AX40*SUM($U$14:$U$17)</f>
        <v>66.999999999999929</v>
      </c>
      <c r="AC39" s="3">
        <f>其他调用!AY40*SUM($U$14:$U$17)</f>
        <v>90.999999999999858</v>
      </c>
      <c r="AD39" s="3">
        <f>其他调用!AZ40*SUM($U$14:$U$17)</f>
        <v>102.99999999999986</v>
      </c>
      <c r="AE39" s="3">
        <f>其他调用!BA40*SUM($U$14:$U$17)</f>
        <v>103.00000000000007</v>
      </c>
      <c r="AF39" s="3">
        <f>SUMPRODUCT(AA$5:AE39,其他调用!$C$6:$G40)</f>
        <v>2491977.8676764849</v>
      </c>
      <c r="AH39" s="3">
        <v>35</v>
      </c>
      <c r="AI39" s="3">
        <f>其他调用!Y39</f>
        <v>8475711.5224318504</v>
      </c>
      <c r="AJ39" s="3">
        <f>其他调用!Z39</f>
        <v>8980561.1329191029</v>
      </c>
      <c r="AK39" s="3">
        <f>其他调用!AA39</f>
        <v>9869474.1968235075</v>
      </c>
      <c r="AL39" s="3">
        <f>其他调用!AB39</f>
        <v>14564009.171339095</v>
      </c>
      <c r="AM39" s="3">
        <f>其他调用!AC39</f>
        <v>24058583.052698851</v>
      </c>
      <c r="AN39" s="3">
        <f>SUMPRODUCT(AI$5:AM39,其他调用!$C$6:$G40)</f>
        <v>228693534743.93494</v>
      </c>
      <c r="AP39" s="3">
        <f>其他调用!AN39</f>
        <v>383942.1975698513</v>
      </c>
      <c r="AQ39" s="3">
        <f>其他调用!AO39</f>
        <v>1247689.553975319</v>
      </c>
      <c r="AR39" s="3">
        <f>其他调用!AP39</f>
        <v>2296516.0188422594</v>
      </c>
      <c r="AS39" s="3">
        <f>其他调用!AQ39</f>
        <v>3418616.3000615165</v>
      </c>
      <c r="AT39" s="3">
        <f>其他调用!AR39</f>
        <v>6145565.1355388463</v>
      </c>
      <c r="AU39" s="3">
        <f>SUMPRODUCT(AP$5:AT39,其他调用!$C$6:$G40)</f>
        <v>2983917628.5421672</v>
      </c>
    </row>
    <row r="40" spans="14:47" x14ac:dyDescent="0.15">
      <c r="N40" s="13" t="s">
        <v>173</v>
      </c>
      <c r="Z40" s="3">
        <v>36</v>
      </c>
      <c r="AA40" s="3">
        <f>其他调用!AW41*SUM($U$14:$U$17)</f>
        <v>46</v>
      </c>
      <c r="AB40" s="3">
        <f>其他调用!AX41*SUM($U$14:$U$17)</f>
        <v>67.000000000000028</v>
      </c>
      <c r="AC40" s="3">
        <f>其他调用!AY41*SUM($U$14:$U$17)</f>
        <v>91.000000000000057</v>
      </c>
      <c r="AD40" s="3">
        <f>其他调用!AZ41*SUM($U$14:$U$17)</f>
        <v>103.00000000000024</v>
      </c>
      <c r="AE40" s="3">
        <f>其他调用!BA41*SUM($U$14:$U$17)</f>
        <v>102.99999999999982</v>
      </c>
      <c r="AF40" s="3">
        <f>SUMPRODUCT(AA$5:AE40,其他调用!$C$6:$G41)</f>
        <v>2534077.4445062708</v>
      </c>
      <c r="AH40" s="3">
        <v>36</v>
      </c>
      <c r="AI40" s="3">
        <f>其他调用!Y40</f>
        <v>8492106.4232159257</v>
      </c>
      <c r="AJ40" s="3">
        <f>其他调用!Z40</f>
        <v>8983658.0787639022</v>
      </c>
      <c r="AK40" s="3">
        <f>其他调用!AA40</f>
        <v>9869474.1968235075</v>
      </c>
      <c r="AL40" s="3">
        <f>其他调用!AB40</f>
        <v>14900467.918435931</v>
      </c>
      <c r="AM40" s="3">
        <f>其他调用!AC40</f>
        <v>24099462.008095741</v>
      </c>
      <c r="AN40" s="3">
        <f>SUMPRODUCT(AI$5:AM40,其他调用!$C$6:$G41)</f>
        <v>235198091074.36319</v>
      </c>
      <c r="AP40" s="3">
        <f>其他调用!AN40</f>
        <v>418694.38301292784</v>
      </c>
      <c r="AQ40" s="3">
        <f>其他调用!AO40</f>
        <v>1262944.938311127</v>
      </c>
      <c r="AR40" s="3">
        <f>其他调用!AP40</f>
        <v>2296516.0188422613</v>
      </c>
      <c r="AS40" s="3">
        <f>其他调用!AQ40</f>
        <v>3504897.4014546946</v>
      </c>
      <c r="AT40" s="3">
        <f>其他调用!AR40</f>
        <v>6158694.6672757715</v>
      </c>
      <c r="AU40" s="3">
        <f>SUMPRODUCT(AP$5:AT40,其他调用!$C$6:$G41)</f>
        <v>3629946037.3267684</v>
      </c>
    </row>
    <row r="41" spans="14:47" x14ac:dyDescent="0.15">
      <c r="Z41" s="3">
        <v>37</v>
      </c>
      <c r="AA41" s="3">
        <f>其他调用!AW42*SUM($U$14:$U$17)</f>
        <v>46.000000000000036</v>
      </c>
      <c r="AB41" s="3">
        <f>其他调用!AX42*SUM($U$14:$U$17)</f>
        <v>67.000000000000028</v>
      </c>
      <c r="AC41" s="3">
        <f>其他调用!AY42*SUM($U$14:$U$17)</f>
        <v>91.000000000000085</v>
      </c>
      <c r="AD41" s="3">
        <f>其他调用!AZ42*SUM($U$14:$U$17)</f>
        <v>102.99999999999976</v>
      </c>
      <c r="AE41" s="3">
        <f>其他调用!BA42*SUM($U$14:$U$17)</f>
        <v>103.00000000000011</v>
      </c>
      <c r="AF41" s="3">
        <f>SUMPRODUCT(AA$5:AE41,其他调用!$C$6:$G42)</f>
        <v>2575604.3004319244</v>
      </c>
      <c r="AH41" s="3">
        <v>37</v>
      </c>
      <c r="AI41" s="3">
        <f>其他调用!Y41</f>
        <v>8543556.4289788306</v>
      </c>
      <c r="AJ41" s="3">
        <f>其他调用!Z41</f>
        <v>9039605.3956332207</v>
      </c>
      <c r="AK41" s="3">
        <f>其他调用!AA41</f>
        <v>10812831.141335428</v>
      </c>
      <c r="AL41" s="3">
        <f>其他调用!AB41</f>
        <v>15000817.138501346</v>
      </c>
      <c r="AM41" s="3">
        <f>其他调用!AC41</f>
        <v>24443239.695359111</v>
      </c>
      <c r="AN41" s="3">
        <f>SUMPRODUCT(AI$5:AM41,其他调用!$C$6:$G42)</f>
        <v>241675739870.01401</v>
      </c>
      <c r="AP41" s="3">
        <f>其他调用!AN41</f>
        <v>527752.69113380485</v>
      </c>
      <c r="AQ41" s="3">
        <f>其他调用!AO41</f>
        <v>1538538.3339219838</v>
      </c>
      <c r="AR41" s="3">
        <f>其他调用!AP41</f>
        <v>2573499.6848689951</v>
      </c>
      <c r="AS41" s="3">
        <f>其他调用!AQ41</f>
        <v>3530630.8421986178</v>
      </c>
      <c r="AT41" s="3">
        <f>其他调用!AR41</f>
        <v>6267638.7605143487</v>
      </c>
      <c r="AU41" s="3">
        <f>SUMPRODUCT(AP$5:AT41,其他调用!$C$6:$G42)</f>
        <v>4402931986.8882465</v>
      </c>
    </row>
    <row r="42" spans="14:47" x14ac:dyDescent="0.15">
      <c r="Z42" s="3">
        <v>38</v>
      </c>
      <c r="AA42" s="3">
        <f>其他调用!AW43*SUM($U$14:$U$17)</f>
        <v>45.999999999999943</v>
      </c>
      <c r="AB42" s="3">
        <f>其他调用!AX43*SUM($U$14:$U$17)</f>
        <v>66.999999999999943</v>
      </c>
      <c r="AC42" s="3">
        <f>其他调用!AY43*SUM($U$14:$U$17)</f>
        <v>90.999999999999886</v>
      </c>
      <c r="AD42" s="3">
        <f>其他调用!AZ43*SUM($U$14:$U$17)</f>
        <v>103.00000000000003</v>
      </c>
      <c r="AE42" s="3">
        <f>其他调用!BA43*SUM($U$14:$U$17)</f>
        <v>103.00000000000001</v>
      </c>
      <c r="AF42" s="3">
        <f>SUMPRODUCT(AA$5:AE42,其他调用!$C$6:$G43)</f>
        <v>2616557.9389582947</v>
      </c>
      <c r="AH42" s="3">
        <v>38</v>
      </c>
      <c r="AI42" s="3">
        <f>其他调用!Y42</f>
        <v>8543556.4289788306</v>
      </c>
      <c r="AJ42" s="3">
        <f>其他调用!Z42</f>
        <v>9039605.3956332207</v>
      </c>
      <c r="AK42" s="3">
        <f>其他调用!AA42</f>
        <v>11248676.106409788</v>
      </c>
      <c r="AL42" s="3">
        <f>其他调用!AB42</f>
        <v>15069613.409326375</v>
      </c>
      <c r="AM42" s="3">
        <f>其他调用!AC42</f>
        <v>24786742.470437407</v>
      </c>
      <c r="AN42" s="3">
        <f>SUMPRODUCT(AI$5:AM42,其他调用!$C$6:$G43)</f>
        <v>248074286267.3685</v>
      </c>
      <c r="AP42" s="3">
        <f>其他调用!AN42</f>
        <v>527752.69113380555</v>
      </c>
      <c r="AQ42" s="3">
        <f>其他调用!AO42</f>
        <v>1538538.3339219838</v>
      </c>
      <c r="AR42" s="3">
        <f>其他调用!AP42</f>
        <v>2701470.2658330053</v>
      </c>
      <c r="AS42" s="3">
        <f>其他调用!AQ42</f>
        <v>3548562.0964988098</v>
      </c>
      <c r="AT42" s="3">
        <f>其他调用!AR42</f>
        <v>6376495.7333264947</v>
      </c>
      <c r="AU42" s="3">
        <f>SUMPRODUCT(AP$5:AT42,其他调用!$C$6:$G43)</f>
        <v>5169417306.5505047</v>
      </c>
    </row>
    <row r="43" spans="14:47" x14ac:dyDescent="0.15">
      <c r="Z43" s="3">
        <v>39</v>
      </c>
      <c r="AA43" s="3">
        <f>其他调用!AW44*SUM($U$14:$U$17)</f>
        <v>46.000000000000007</v>
      </c>
      <c r="AB43" s="3">
        <f>其他调用!AX44*SUM($U$14:$U$17)</f>
        <v>67.000000000000043</v>
      </c>
      <c r="AC43" s="3">
        <f>其他调用!AY44*SUM($U$14:$U$17)</f>
        <v>91.000000000000099</v>
      </c>
      <c r="AD43" s="3">
        <f>其他调用!AZ44*SUM($U$14:$U$17)</f>
        <v>103.00000000000004</v>
      </c>
      <c r="AE43" s="3">
        <f>其他调用!BA44*SUM($U$14:$U$17)</f>
        <v>102.99999999999994</v>
      </c>
      <c r="AF43" s="3">
        <f>SUMPRODUCT(AA$5:AE43,其他调用!$C$6:$G44)</f>
        <v>2656937.8635902321</v>
      </c>
      <c r="AH43" s="3">
        <v>39</v>
      </c>
      <c r="AI43" s="3">
        <f>其他调用!Y43</f>
        <v>8579587.9381894469</v>
      </c>
      <c r="AJ43" s="3">
        <f>其他调用!Z43</f>
        <v>9062504.5247927904</v>
      </c>
      <c r="AK43" s="3">
        <f>其他调用!AA43</f>
        <v>11281695.5355739</v>
      </c>
      <c r="AL43" s="3">
        <f>其他调用!AB43</f>
        <v>15448893.232833803</v>
      </c>
      <c r="AM43" s="3">
        <f>其他调用!AC43</f>
        <v>24786742.470437527</v>
      </c>
      <c r="AN43" s="3">
        <f>SUMPRODUCT(AI$5:AM43,其他调用!$C$6:$G44)</f>
        <v>254403974901.99124</v>
      </c>
      <c r="AP43" s="3">
        <f>其他调用!AN43</f>
        <v>940379.42034919374</v>
      </c>
      <c r="AQ43" s="3">
        <f>其他调用!AO43</f>
        <v>1680991.1843093149</v>
      </c>
      <c r="AR43" s="3">
        <f>其他调用!AP43</f>
        <v>2707558.8399837203</v>
      </c>
      <c r="AS43" s="3">
        <f>其他调用!AQ43</f>
        <v>3647418.6607382372</v>
      </c>
      <c r="AT43" s="3">
        <f>其他调用!AR43</f>
        <v>6376495.7333265096</v>
      </c>
      <c r="AU43" s="3">
        <f>SUMPRODUCT(AP$5:AT43,其他调用!$C$6:$G44)</f>
        <v>6122919614.6944475</v>
      </c>
    </row>
    <row r="44" spans="14:47" x14ac:dyDescent="0.15">
      <c r="Z44" s="3">
        <v>40</v>
      </c>
      <c r="AA44" s="3">
        <f>其他调用!AW45*SUM($U$14:$U$17)</f>
        <v>46.000000000000021</v>
      </c>
      <c r="AB44" s="3">
        <f>其他调用!AX45*SUM($U$14:$U$17)</f>
        <v>67.000000000000014</v>
      </c>
      <c r="AC44" s="3">
        <f>其他调用!AY45*SUM($U$14:$U$17)</f>
        <v>90.999999999999986</v>
      </c>
      <c r="AD44" s="3">
        <f>其他调用!AZ45*SUM($U$14:$U$17)</f>
        <v>103.00000000000004</v>
      </c>
      <c r="AE44" s="3">
        <f>其他调用!BA45*SUM($U$14:$U$17)</f>
        <v>103.00000000000003</v>
      </c>
      <c r="AF44" s="3">
        <f>SUMPRODUCT(AA$5:AE44,其他调用!$C$6:$G45)</f>
        <v>2696743.5778325852</v>
      </c>
      <c r="AH44" s="3">
        <v>40</v>
      </c>
      <c r="AI44" s="3">
        <f>其他调用!Y44</f>
        <v>8603272.6649904549</v>
      </c>
      <c r="AJ44" s="3">
        <f>其他调用!Z44</f>
        <v>9088606.7720304728</v>
      </c>
      <c r="AK44" s="3">
        <f>其他调用!AA44</f>
        <v>11630297.19598794</v>
      </c>
      <c r="AL44" s="3">
        <f>其他调用!AB44</f>
        <v>15448893.232833803</v>
      </c>
      <c r="AM44" s="3">
        <f>其他调用!AC44</f>
        <v>25400942.924695969</v>
      </c>
      <c r="AN44" s="3">
        <f>SUMPRODUCT(AI$5:AM44,其他调用!$C$6:$G45)</f>
        <v>260667880475.95926</v>
      </c>
      <c r="AP44" s="3">
        <f>其他调用!AN44</f>
        <v>1211612.8925613798</v>
      </c>
      <c r="AQ44" s="3">
        <f>其他调用!AO44</f>
        <v>1843370.2640818041</v>
      </c>
      <c r="AR44" s="3">
        <f>其他调用!AP44</f>
        <v>2771838.7840115055</v>
      </c>
      <c r="AS44" s="3">
        <f>其他调用!AQ44</f>
        <v>3647418.6607382447</v>
      </c>
      <c r="AT44" s="3">
        <f>其他调用!AR44</f>
        <v>6572969.8967451602</v>
      </c>
      <c r="AU44" s="3">
        <f>SUMPRODUCT(AP$5:AT44,其他调用!$C$6:$G45)</f>
        <v>7212802012.0920019</v>
      </c>
    </row>
    <row r="45" spans="14:47" x14ac:dyDescent="0.15">
      <c r="Z45" s="3">
        <v>41</v>
      </c>
      <c r="AA45" s="3">
        <f>其他调用!AW46*SUM($U$14:$U$17)</f>
        <v>46.000000000000014</v>
      </c>
      <c r="AB45" s="3">
        <f>其他调用!AX46*SUM($U$14:$U$17)</f>
        <v>67.000000000000043</v>
      </c>
      <c r="AC45" s="3">
        <f>其他调用!AY46*SUM($U$14:$U$17)</f>
        <v>90.999999999999886</v>
      </c>
      <c r="AD45" s="3">
        <f>其他调用!AZ46*SUM($U$14:$U$17)</f>
        <v>103.00000000000001</v>
      </c>
      <c r="AE45" s="3">
        <f>其他调用!BA46*SUM($U$14:$U$17)</f>
        <v>103.00000000000001</v>
      </c>
      <c r="AF45" s="3">
        <f>SUMPRODUCT(AA$5:AE45,其他调用!$C$6:$G46)</f>
        <v>2735974.585190204</v>
      </c>
      <c r="AH45" s="3">
        <v>41</v>
      </c>
      <c r="AI45" s="3">
        <f>其他调用!Y45</f>
        <v>8603272.6649904251</v>
      </c>
      <c r="AJ45" s="3">
        <f>其他调用!Z45</f>
        <v>9088606.7720304132</v>
      </c>
      <c r="AK45" s="3">
        <f>其他调用!AA45</f>
        <v>11630297.19598794</v>
      </c>
      <c r="AL45" s="3">
        <f>其他调用!AB45</f>
        <v>15596521.637391984</v>
      </c>
      <c r="AM45" s="3">
        <f>其他调用!AC45</f>
        <v>25489912.191356778</v>
      </c>
      <c r="AN45" s="3">
        <f>SUMPRODUCT(AI$5:AM45,其他调用!$C$6:$G46)</f>
        <v>266840054492.08585</v>
      </c>
      <c r="AP45" s="3">
        <f>其他调用!AN45</f>
        <v>1211612.892561378</v>
      </c>
      <c r="AQ45" s="3">
        <f>其他调用!AO45</f>
        <v>1843370.2640818059</v>
      </c>
      <c r="AR45" s="3">
        <f>其他调用!AP45</f>
        <v>2771838.7840115055</v>
      </c>
      <c r="AS45" s="3">
        <f>其他调用!AQ45</f>
        <v>3687408.6147131547</v>
      </c>
      <c r="AT45" s="3">
        <f>其他调用!AR45</f>
        <v>6601429.9249264598</v>
      </c>
      <c r="AU45" s="3">
        <f>SUMPRODUCT(AP$5:AT45,其他调用!$C$6:$G46)</f>
        <v>8287226677.8920202</v>
      </c>
    </row>
    <row r="46" spans="14:47" x14ac:dyDescent="0.15">
      <c r="Z46" s="3">
        <v>42</v>
      </c>
      <c r="AA46" s="3">
        <f>其他调用!AW47*SUM($U$14:$U$17)</f>
        <v>46.000000000000014</v>
      </c>
      <c r="AB46" s="3">
        <f>其他调用!AX47*SUM($U$14:$U$17)</f>
        <v>66.999999999999943</v>
      </c>
      <c r="AC46" s="3">
        <f>其他调用!AY47*SUM($U$14:$U$17)</f>
        <v>91.000000000000085</v>
      </c>
      <c r="AD46" s="3">
        <f>其他调用!AZ47*SUM($U$14:$U$17)</f>
        <v>102.99999999999991</v>
      </c>
      <c r="AE46" s="3">
        <f>其他调用!BA47*SUM($U$14:$U$17)</f>
        <v>102.99999999999991</v>
      </c>
      <c r="AF46" s="3">
        <f>SUMPRODUCT(AA$5:AE46,其他调用!$C$6:$G47)</f>
        <v>2774630.389167937</v>
      </c>
      <c r="AH46" s="3">
        <v>42</v>
      </c>
      <c r="AI46" s="3">
        <f>其他调用!Y46</f>
        <v>8642468.5170712173</v>
      </c>
      <c r="AJ46" s="3">
        <f>其他调用!Z46</f>
        <v>9119404.2228590846</v>
      </c>
      <c r="AK46" s="3">
        <f>其他调用!AA46</f>
        <v>11735422.970951557</v>
      </c>
      <c r="AL46" s="3">
        <f>其他调用!AB46</f>
        <v>15907489.703735828</v>
      </c>
      <c r="AM46" s="3">
        <f>其他调用!AC46</f>
        <v>25564206.445741057</v>
      </c>
      <c r="AN46" s="3">
        <f>SUMPRODUCT(AI$5:AM46,其他调用!$C$6:$G47)</f>
        <v>272946630307.98285</v>
      </c>
      <c r="AP46" s="3">
        <f>其他调用!AN46</f>
        <v>1430407.6409123773</v>
      </c>
      <c r="AQ46" s="3">
        <f>其他调用!AO46</f>
        <v>2074536.8937512375</v>
      </c>
      <c r="AR46" s="3">
        <f>其他调用!AP46</f>
        <v>2791084.6982994378</v>
      </c>
      <c r="AS46" s="3">
        <f>其他调用!AQ46</f>
        <v>3771644.4275837988</v>
      </c>
      <c r="AT46" s="3">
        <f>其他调用!AR46</f>
        <v>6625389.5702513456</v>
      </c>
      <c r="AU46" s="3">
        <f>SUMPRODUCT(AP$5:AT46,其他调用!$C$6:$G47)</f>
        <v>9491635137.7798061</v>
      </c>
    </row>
    <row r="47" spans="14:47" x14ac:dyDescent="0.15">
      <c r="Z47" s="3">
        <v>43</v>
      </c>
      <c r="AA47" s="3">
        <f>其他调用!AW48*SUM($U$14:$U$17)</f>
        <v>45.999999999999986</v>
      </c>
      <c r="AB47" s="3">
        <f>其他调用!AX48*SUM($U$14:$U$17)</f>
        <v>67.000000000000043</v>
      </c>
      <c r="AC47" s="3">
        <f>其他调用!AY48*SUM($U$14:$U$17)</f>
        <v>91</v>
      </c>
      <c r="AD47" s="3">
        <f>其他调用!AZ48*SUM($U$14:$U$17)</f>
        <v>103.00000000000007</v>
      </c>
      <c r="AE47" s="3">
        <f>其他调用!BA48*SUM($U$14:$U$17)</f>
        <v>103.00000000000021</v>
      </c>
      <c r="AF47" s="3">
        <f>SUMPRODUCT(AA$5:AE47,其他调用!$C$6:$G48)</f>
        <v>2812710.4932706337</v>
      </c>
      <c r="AH47" s="3">
        <v>43</v>
      </c>
      <c r="AI47" s="3">
        <f>其他调用!Y47</f>
        <v>8653799.2663096786</v>
      </c>
      <c r="AJ47" s="3">
        <f>其他调用!Z47</f>
        <v>9131103.3642119169</v>
      </c>
      <c r="AK47" s="3">
        <f>其他调用!AA47</f>
        <v>12016958.199020565</v>
      </c>
      <c r="AL47" s="3">
        <f>其他调用!AB47</f>
        <v>15907489.703735828</v>
      </c>
      <c r="AM47" s="3">
        <f>其他调用!AC47</f>
        <v>26211071.611731887</v>
      </c>
      <c r="AN47" s="3">
        <f>SUMPRODUCT(AI$5:AM47,其他调用!$C$6:$G48)</f>
        <v>278975346768.18475</v>
      </c>
      <c r="AP47" s="3">
        <f>其他调用!AN47</f>
        <v>1493656.8955313722</v>
      </c>
      <c r="AQ47" s="3">
        <f>其他调用!AO47</f>
        <v>2162351.0148487408</v>
      </c>
      <c r="AR47" s="3">
        <f>其他调用!AP47</f>
        <v>2842626.7950908542</v>
      </c>
      <c r="AS47" s="3">
        <f>其他调用!AQ47</f>
        <v>3771644.4275838137</v>
      </c>
      <c r="AT47" s="3">
        <f>其他调用!AR47</f>
        <v>6834001.3946599662</v>
      </c>
      <c r="AU47" s="3">
        <f>SUMPRODUCT(AP$5:AT47,其他调用!$C$6:$G48)</f>
        <v>10726900305.560417</v>
      </c>
    </row>
    <row r="48" spans="14:47" x14ac:dyDescent="0.15">
      <c r="Z48" s="3">
        <v>44</v>
      </c>
      <c r="AA48" s="3">
        <f>其他调用!AW49*SUM($U$14:$U$17)</f>
        <v>45.999999999999972</v>
      </c>
      <c r="AB48" s="3">
        <f>其他调用!AX49*SUM($U$14:$U$17)</f>
        <v>66.999999999999957</v>
      </c>
      <c r="AC48" s="3">
        <f>其他调用!AY49*SUM($U$14:$U$17)</f>
        <v>90.999999999999986</v>
      </c>
      <c r="AD48" s="3">
        <f>其他调用!AZ49*SUM($U$14:$U$17)</f>
        <v>102.99999999999994</v>
      </c>
      <c r="AE48" s="3">
        <f>其他调用!BA49*SUM($U$14:$U$17)</f>
        <v>102.99999999999989</v>
      </c>
      <c r="AF48" s="3">
        <f>SUMPRODUCT(AA$5:AE48,其他调用!$C$6:$G49)</f>
        <v>2850214.4010031438</v>
      </c>
      <c r="AH48" s="3">
        <v>44</v>
      </c>
      <c r="AI48" s="3">
        <f>其他调用!Y48</f>
        <v>8653799.2663097382</v>
      </c>
      <c r="AJ48" s="3">
        <f>其他调用!Z48</f>
        <v>9131103.3642118573</v>
      </c>
      <c r="AK48" s="3">
        <f>其他调用!AA48</f>
        <v>12016958.199020624</v>
      </c>
      <c r="AL48" s="3">
        <f>其他调用!AB48</f>
        <v>16039003.32812053</v>
      </c>
      <c r="AM48" s="3">
        <f>其他调用!AC48</f>
        <v>26211071.611732006</v>
      </c>
      <c r="AN48" s="3">
        <f>SUMPRODUCT(AI$5:AM48,其他调用!$C$6:$G49)</f>
        <v>284911451393.99054</v>
      </c>
      <c r="AP48" s="3">
        <f>其他调用!AN48</f>
        <v>1493656.8955313712</v>
      </c>
      <c r="AQ48" s="3">
        <f>其他调用!AO48</f>
        <v>2162351.0148487426</v>
      </c>
      <c r="AR48" s="3">
        <f>其他调用!AP48</f>
        <v>2842626.7950908616</v>
      </c>
      <c r="AS48" s="3">
        <f>其他调用!AQ48</f>
        <v>3806974.5988190472</v>
      </c>
      <c r="AT48" s="3">
        <f>其他调用!AR48</f>
        <v>6834001.3946599662</v>
      </c>
      <c r="AU48" s="3">
        <f>SUMPRODUCT(AP$5:AT48,其他调用!$C$6:$G49)</f>
        <v>11943632940.305574</v>
      </c>
    </row>
    <row r="49" spans="26:47" x14ac:dyDescent="0.15">
      <c r="Z49" s="3">
        <v>45</v>
      </c>
      <c r="AA49" s="3">
        <f>其他调用!AW50*SUM($U$14:$U$17)</f>
        <v>46</v>
      </c>
      <c r="AB49" s="3">
        <f>其他调用!AX50*SUM($U$14:$U$17)</f>
        <v>67.000000000000014</v>
      </c>
      <c r="AC49" s="3">
        <f>其他调用!AY50*SUM($U$14:$U$17)</f>
        <v>91.000000000000085</v>
      </c>
      <c r="AD49" s="3">
        <f>其他调用!AZ50*SUM($U$14:$U$17)</f>
        <v>103.00000000000014</v>
      </c>
      <c r="AE49" s="3">
        <f>其他调用!BA50*SUM($U$14:$U$17)</f>
        <v>102.99999999999986</v>
      </c>
      <c r="AF49" s="3">
        <f>SUMPRODUCT(AA$5:AE49,其他调用!$C$6:$G50)</f>
        <v>2887141.615870317</v>
      </c>
      <c r="AH49" s="3">
        <v>45</v>
      </c>
      <c r="AI49" s="3">
        <f>其他调用!Y49</f>
        <v>8685535.6422989964</v>
      </c>
      <c r="AJ49" s="3">
        <f>其他调用!Z49</f>
        <v>10021058.316098452</v>
      </c>
      <c r="AK49" s="3">
        <f>其他调用!AA49</f>
        <v>12129297.107124686</v>
      </c>
      <c r="AL49" s="3">
        <f>其他调用!AB49</f>
        <v>16374964.794856846</v>
      </c>
      <c r="AM49" s="3">
        <f>其他调用!AC49</f>
        <v>26302323.761337161</v>
      </c>
      <c r="AN49" s="3">
        <f>SUMPRODUCT(AI$5:AM49,其他调用!$C$6:$G50)</f>
        <v>291018713918.64685</v>
      </c>
      <c r="AP49" s="3">
        <f>其他调用!AN49</f>
        <v>1713827.5924942382</v>
      </c>
      <c r="AQ49" s="3">
        <f>其他调用!AO49</f>
        <v>2422494.5169036537</v>
      </c>
      <c r="AR49" s="3">
        <f>其他调用!AP49</f>
        <v>2863102.7513991371</v>
      </c>
      <c r="AS49" s="3">
        <f>其他调用!AQ49</f>
        <v>3897228.1843601763</v>
      </c>
      <c r="AT49" s="3">
        <f>其他调用!AR49</f>
        <v>6864336.7236522436</v>
      </c>
      <c r="AU49" s="3">
        <f>SUMPRODUCT(AP$5:AT49,其他调用!$C$6:$G50)</f>
        <v>13289293214.867575</v>
      </c>
    </row>
    <row r="50" spans="26:47" x14ac:dyDescent="0.15">
      <c r="Z50" s="3">
        <v>46</v>
      </c>
      <c r="AA50" s="3">
        <f>其他调用!AW51*SUM($U$14:$U$17)</f>
        <v>46.000000000000021</v>
      </c>
      <c r="AB50" s="3">
        <f>其他调用!AX51*SUM($U$14:$U$17)</f>
        <v>67.000000000000014</v>
      </c>
      <c r="AC50" s="3">
        <f>其他调用!AY51*SUM($U$14:$U$17)</f>
        <v>91.000000000000014</v>
      </c>
      <c r="AD50" s="3">
        <f>其他调用!AZ51*SUM($U$14:$U$17)</f>
        <v>102.99999999999986</v>
      </c>
      <c r="AE50" s="3">
        <f>其他调用!BA51*SUM($U$14:$U$17)</f>
        <v>103.00000000000001</v>
      </c>
      <c r="AF50" s="3">
        <f>SUMPRODUCT(AA$5:AE50,其他调用!$C$6:$G51)</f>
        <v>2923491.6413770025</v>
      </c>
      <c r="AH50" s="3">
        <v>46</v>
      </c>
      <c r="AI50" s="3">
        <f>其他调用!Y50</f>
        <v>8696388.9386999011</v>
      </c>
      <c r="AJ50" s="3">
        <f>其他调用!Z50</f>
        <v>10421505.980617762</v>
      </c>
      <c r="AK50" s="3">
        <f>其他调用!AA50</f>
        <v>12414477.335977852</v>
      </c>
      <c r="AL50" s="3">
        <f>其他调用!AB50</f>
        <v>16374964.794856906</v>
      </c>
      <c r="AM50" s="3">
        <f>其他调用!AC50</f>
        <v>26957123.399286389</v>
      </c>
      <c r="AN50" s="3">
        <f>SUMPRODUCT(AI$5:AM50,其他调用!$C$6:$G51)</f>
        <v>297150909886.67828</v>
      </c>
      <c r="AP50" s="3">
        <f>其他调用!AN50</f>
        <v>1789122.1955624968</v>
      </c>
      <c r="AQ50" s="3">
        <f>其他调用!AO50</f>
        <v>2539549.720222611</v>
      </c>
      <c r="AR50" s="3">
        <f>其他调用!AP50</f>
        <v>2915082.4083543792</v>
      </c>
      <c r="AS50" s="3">
        <f>其他调用!AQ50</f>
        <v>3897228.1843601912</v>
      </c>
      <c r="AT50" s="3">
        <f>其他调用!AR50</f>
        <v>7082014.4718165696</v>
      </c>
      <c r="AU50" s="3">
        <f>SUMPRODUCT(AP$5:AT50,其他调用!$C$6:$G51)</f>
        <v>14672511281.963585</v>
      </c>
    </row>
    <row r="51" spans="26:47" x14ac:dyDescent="0.15">
      <c r="Z51" s="3">
        <v>47</v>
      </c>
      <c r="AA51" s="3">
        <f>其他调用!AW52*SUM($U$14:$U$17)</f>
        <v>46.000000000000014</v>
      </c>
      <c r="AB51" s="3">
        <f>其他调用!AX52*SUM($U$14:$U$17)</f>
        <v>67.000000000000043</v>
      </c>
      <c r="AC51" s="3">
        <f>其他调用!AY52*SUM($U$14:$U$17)</f>
        <v>90.999999999999829</v>
      </c>
      <c r="AD51" s="3">
        <f>其他调用!AZ52*SUM($U$14:$U$17)</f>
        <v>102.99999999999996</v>
      </c>
      <c r="AE51" s="3">
        <f>其他调用!BA52*SUM($U$14:$U$17)</f>
        <v>103.00000000000006</v>
      </c>
      <c r="AF51" s="3">
        <f>SUMPRODUCT(AA$5:AE51,其他调用!$C$6:$G52)</f>
        <v>2959263.9810280493</v>
      </c>
      <c r="AH51" s="3">
        <v>47</v>
      </c>
      <c r="AI51" s="3">
        <f>其他调用!Y51</f>
        <v>8696388.9386999011</v>
      </c>
      <c r="AJ51" s="3">
        <f>其他调用!Z51</f>
        <v>10421505.980617821</v>
      </c>
      <c r="AK51" s="3">
        <f>其他调用!AA51</f>
        <v>12414477.335977852</v>
      </c>
      <c r="AL51" s="3">
        <f>其他调用!AB51</f>
        <v>16408345.331792831</v>
      </c>
      <c r="AM51" s="3">
        <f>其他调用!AC51</f>
        <v>26957123.399286389</v>
      </c>
      <c r="AN51" s="3">
        <f>SUMPRODUCT(AI$5:AM51,其他调用!$C$6:$G52)</f>
        <v>303184600942.245</v>
      </c>
      <c r="AP51" s="3">
        <f>其他调用!AN51</f>
        <v>1789122.1955624968</v>
      </c>
      <c r="AQ51" s="3">
        <f>其他调用!AO51</f>
        <v>2539549.720222611</v>
      </c>
      <c r="AR51" s="3">
        <f>其他调用!AP51</f>
        <v>2915082.4083543867</v>
      </c>
      <c r="AS51" s="3">
        <f>其他调用!AQ51</f>
        <v>3906264.4700348675</v>
      </c>
      <c r="AT51" s="3">
        <f>其他调用!AR51</f>
        <v>7082014.4718165398</v>
      </c>
      <c r="AU51" s="3">
        <f>SUMPRODUCT(AP$5:AT51,其他调用!$C$6:$G52)</f>
        <v>16033759711.777983</v>
      </c>
    </row>
    <row r="52" spans="26:47" x14ac:dyDescent="0.15">
      <c r="Z52" s="3">
        <v>48</v>
      </c>
      <c r="AA52" s="3">
        <f>其他调用!AW53*SUM($U$14:$U$17)</f>
        <v>45.999999999999979</v>
      </c>
      <c r="AB52" s="3">
        <f>其他调用!AX53*SUM($U$14:$U$17)</f>
        <v>66.999999999999901</v>
      </c>
      <c r="AC52" s="3">
        <f>其他调用!AY53*SUM($U$14:$U$17)</f>
        <v>91.000000000000128</v>
      </c>
      <c r="AD52" s="3">
        <f>其他调用!AZ53*SUM($U$14:$U$17)</f>
        <v>102.99999999999996</v>
      </c>
      <c r="AE52" s="3">
        <f>其他调用!BA53*SUM($U$14:$U$17)</f>
        <v>103.00000000000001</v>
      </c>
      <c r="AF52" s="3">
        <f>SUMPRODUCT(AA$5:AE52,其他调用!$C$6:$G53)</f>
        <v>2994458.1383283073</v>
      </c>
      <c r="AH52" s="3">
        <v>48</v>
      </c>
      <c r="AI52" s="3">
        <f>其他调用!Y52</f>
        <v>8713543.0841829181</v>
      </c>
      <c r="AJ52" s="3">
        <f>其他调用!Z52</f>
        <v>10615913.816886723</v>
      </c>
      <c r="AK52" s="3">
        <f>其他调用!AA52</f>
        <v>12423574.263869464</v>
      </c>
      <c r="AL52" s="3">
        <f>其他调用!AB52</f>
        <v>16851277.95689702</v>
      </c>
      <c r="AM52" s="3">
        <f>其他调用!AC52</f>
        <v>26957123.399286509</v>
      </c>
      <c r="AN52" s="3">
        <f>SUMPRODUCT(AI$5:AM52,其他调用!$C$6:$G53)</f>
        <v>309179189685.43585</v>
      </c>
      <c r="AP52" s="3">
        <f>其他调用!AN52</f>
        <v>1942698.4330387339</v>
      </c>
      <c r="AQ52" s="3">
        <f>其他调用!AO52</f>
        <v>2574465.0232627057</v>
      </c>
      <c r="AR52" s="3">
        <f>其他调用!AP52</f>
        <v>2916714.8898341432</v>
      </c>
      <c r="AS52" s="3">
        <f>其他调用!AQ52</f>
        <v>4026168.6448165625</v>
      </c>
      <c r="AT52" s="3">
        <f>其他调用!AR52</f>
        <v>7082014.4718165398</v>
      </c>
      <c r="AU52" s="3">
        <f>SUMPRODUCT(AP$5:AT52,其他调用!$C$6:$G53)</f>
        <v>17431556150.363693</v>
      </c>
    </row>
    <row r="53" spans="26:47" x14ac:dyDescent="0.15">
      <c r="Z53" s="3">
        <v>49</v>
      </c>
      <c r="AA53" s="3">
        <f>其他调用!AW54*SUM($U$14:$U$17)</f>
        <v>46.000000000000007</v>
      </c>
      <c r="AB53" s="3">
        <f>其他调用!AX54*SUM($U$14:$U$17)</f>
        <v>67</v>
      </c>
      <c r="AC53" s="3">
        <f>其他调用!AY54*SUM($U$14:$U$17)</f>
        <v>91.000000000000014</v>
      </c>
      <c r="AD53" s="3">
        <f>其他调用!AZ54*SUM($U$14:$U$17)</f>
        <v>103.00000000000004</v>
      </c>
      <c r="AE53" s="3">
        <f>其他调用!BA54*SUM($U$14:$U$17)</f>
        <v>103.00000000000003</v>
      </c>
      <c r="AF53" s="3">
        <f>SUMPRODUCT(AA$5:AE53,其他调用!$C$6:$G54)</f>
        <v>3029073.6167826257</v>
      </c>
      <c r="AH53" s="3">
        <v>49</v>
      </c>
      <c r="AI53" s="3">
        <f>其他调用!Y53</f>
        <v>8730899.470238328</v>
      </c>
      <c r="AJ53" s="3">
        <f>其他调用!Z53</f>
        <v>10781517.659198821</v>
      </c>
      <c r="AK53" s="3">
        <f>其他调用!AA53</f>
        <v>12825497.425548732</v>
      </c>
      <c r="AL53" s="3">
        <f>其他调用!AB53</f>
        <v>16851277.95689714</v>
      </c>
      <c r="AM53" s="3">
        <f>其他调用!AC53</f>
        <v>27594732.052242875</v>
      </c>
      <c r="AN53" s="3">
        <f>SUMPRODUCT(AI$5:AM53,其他调用!$C$6:$G54)</f>
        <v>315133212515.88257</v>
      </c>
      <c r="AP53" s="3">
        <f>其他调用!AN53</f>
        <v>2098085.2734515406</v>
      </c>
      <c r="AQ53" s="3">
        <f>其他调用!AO53</f>
        <v>2604207.1800085492</v>
      </c>
      <c r="AR53" s="3">
        <f>其他调用!AP53</f>
        <v>2988841.6699455976</v>
      </c>
      <c r="AS53" s="3">
        <f>其他调用!AQ53</f>
        <v>4026168.6448165476</v>
      </c>
      <c r="AT53" s="3">
        <f>其他调用!AR53</f>
        <v>7296349.8160468638</v>
      </c>
      <c r="AU53" s="3">
        <f>SUMPRODUCT(AP$5:AT53,其他调用!$C$6:$G54)</f>
        <v>18864319636.994373</v>
      </c>
    </row>
    <row r="54" spans="26:47" x14ac:dyDescent="0.15">
      <c r="Z54" s="3">
        <v>50</v>
      </c>
      <c r="AA54" s="3">
        <f>其他调用!AW55*SUM($U$14:$U$17)</f>
        <v>45.999999999999993</v>
      </c>
      <c r="AB54" s="3">
        <f>其他调用!AX55*SUM($U$14:$U$17)</f>
        <v>67.000000000000014</v>
      </c>
      <c r="AC54" s="3">
        <f>其他调用!AY55*SUM($U$14:$U$17)</f>
        <v>90.999999999999972</v>
      </c>
      <c r="AD54" s="3">
        <f>其他调用!AZ55*SUM($U$14:$U$17)</f>
        <v>103.00000000000003</v>
      </c>
      <c r="AE54" s="3">
        <f>其他调用!BA55*SUM($U$14:$U$17)</f>
        <v>102.99999999999991</v>
      </c>
      <c r="AF54" s="3">
        <f>SUMPRODUCT(AA$5:AE54,其他调用!$C$6:$G55)</f>
        <v>3063109.9198958543</v>
      </c>
      <c r="AH54" s="3">
        <v>50</v>
      </c>
      <c r="AI54" s="3">
        <f>其他调用!Y54</f>
        <v>8730899.470238328</v>
      </c>
      <c r="AJ54" s="3">
        <f>其他调用!Z54</f>
        <v>10781517.659198761</v>
      </c>
      <c r="AK54" s="3">
        <f>其他调用!AA54</f>
        <v>12825497.425548732</v>
      </c>
      <c r="AL54" s="3">
        <f>其他调用!AB54</f>
        <v>16851277.95689702</v>
      </c>
      <c r="AM54" s="3">
        <f>其他调用!AC54</f>
        <v>27725005.481113315</v>
      </c>
      <c r="AN54" s="3">
        <f>SUMPRODUCT(AI$5:AM54,其他调用!$C$6:$G55)</f>
        <v>320986783669.43134</v>
      </c>
      <c r="AP54" s="3">
        <f>其他调用!AN54</f>
        <v>2098085.2734515443</v>
      </c>
      <c r="AQ54" s="3">
        <f>其他调用!AO54</f>
        <v>2604207.1800085455</v>
      </c>
      <c r="AR54" s="3">
        <f>其他调用!AP54</f>
        <v>2988841.6699455902</v>
      </c>
      <c r="AS54" s="3">
        <f>其他调用!AQ54</f>
        <v>4026168.6448165625</v>
      </c>
      <c r="AT54" s="3">
        <f>其他调用!AR54</f>
        <v>7340141.8820602596</v>
      </c>
      <c r="AU54" s="3">
        <f>SUMPRODUCT(AP$5:AT54,其他调用!$C$6:$G55)</f>
        <v>20272932412.056816</v>
      </c>
    </row>
    <row r="55" spans="26:47" x14ac:dyDescent="0.15">
      <c r="Z55" s="3">
        <v>51</v>
      </c>
      <c r="AA55" s="3">
        <f>其他调用!AW56*SUM($U$14:$U$17)</f>
        <v>46.000000000000014</v>
      </c>
      <c r="AB55" s="3">
        <f>其他调用!AX56*SUM($U$14:$U$17)</f>
        <v>67.000000000000014</v>
      </c>
      <c r="AC55" s="3">
        <f>其他调用!AY56*SUM($U$14:$U$17)</f>
        <v>91</v>
      </c>
      <c r="AD55" s="3">
        <f>其他调用!AZ56*SUM($U$14:$U$17)</f>
        <v>103</v>
      </c>
      <c r="AE55" s="3">
        <f>其他调用!BA56*SUM($U$14:$U$17)</f>
        <v>102.99999999999999</v>
      </c>
      <c r="AF55" s="3">
        <f>SUMPRODUCT(AA$5:AE55,其他调用!$C$6:$G56)</f>
        <v>3096566.5511728423</v>
      </c>
      <c r="AH55" s="3">
        <v>51</v>
      </c>
      <c r="AI55" s="3">
        <f>其他调用!Y55</f>
        <v>8750565.2091562748</v>
      </c>
      <c r="AJ55" s="3">
        <f>其他调用!Z55</f>
        <v>10802925.288980603</v>
      </c>
      <c r="AK55" s="3">
        <f>其他调用!AA55</f>
        <v>12825497.425548732</v>
      </c>
      <c r="AL55" s="3">
        <f>其他调用!AB55</f>
        <v>17259822.72615242</v>
      </c>
      <c r="AM55" s="3">
        <f>其他调用!AC55</f>
        <v>27725005.481113195</v>
      </c>
      <c r="AN55" s="3">
        <f>SUMPRODUCT(AI$5:AM55,其他调用!$C$6:$G56)</f>
        <v>326752590984.36444</v>
      </c>
      <c r="AP55" s="3">
        <f>其他调用!AN55</f>
        <v>2103853.2072887234</v>
      </c>
      <c r="AQ55" s="3">
        <f>其他调用!AO55</f>
        <v>2608084.4343650341</v>
      </c>
      <c r="AR55" s="3">
        <f>其他调用!AP55</f>
        <v>2988841.6699455902</v>
      </c>
      <c r="AS55" s="3">
        <f>其他调用!AQ55</f>
        <v>4137572.5798936337</v>
      </c>
      <c r="AT55" s="3">
        <f>其他调用!AR55</f>
        <v>7340141.8820602596</v>
      </c>
      <c r="AU55" s="3">
        <f>SUMPRODUCT(AP$5:AT55,其他调用!$C$6:$G56)</f>
        <v>21660465060.348747</v>
      </c>
    </row>
    <row r="56" spans="26:47" x14ac:dyDescent="0.15">
      <c r="Z56" s="3">
        <v>52</v>
      </c>
      <c r="AA56" s="3">
        <f>其他调用!AW57*SUM($U$14:$U$17)</f>
        <v>45.999999999999972</v>
      </c>
      <c r="AB56" s="3">
        <f>其他调用!AX57*SUM($U$14:$U$17)</f>
        <v>67.000000000000043</v>
      </c>
      <c r="AC56" s="3">
        <f>其他调用!AY57*SUM($U$14:$U$17)</f>
        <v>90.999999999999957</v>
      </c>
      <c r="AD56" s="3">
        <f>其他调用!AZ57*SUM($U$14:$U$17)</f>
        <v>103.00000000000007</v>
      </c>
      <c r="AE56" s="3">
        <f>其他调用!BA57*SUM($U$14:$U$17)</f>
        <v>103.00000000000006</v>
      </c>
      <c r="AF56" s="3">
        <f>SUMPRODUCT(AA$5:AE56,其他调用!$C$6:$G57)</f>
        <v>3129443.0141184386</v>
      </c>
      <c r="AH56" s="3">
        <v>52</v>
      </c>
      <c r="AI56" s="3">
        <f>其他调用!Y56</f>
        <v>9971903.7055612803</v>
      </c>
      <c r="AJ56" s="3">
        <f>其他调用!Z56</f>
        <v>11140483.840162337</v>
      </c>
      <c r="AK56" s="3">
        <f>其他调用!AA56</f>
        <v>13034540.216695309</v>
      </c>
      <c r="AL56" s="3">
        <f>其他调用!AB56</f>
        <v>17339420.162768722</v>
      </c>
      <c r="AM56" s="3">
        <f>其他调用!AC56</f>
        <v>27915821.540930867</v>
      </c>
      <c r="AN56" s="3">
        <f>SUMPRODUCT(AI$5:AM56,其他调用!$C$6:$G57)</f>
        <v>332866043265.97308</v>
      </c>
      <c r="AP56" s="3">
        <f>其他调用!AN56</f>
        <v>2462070.0873894133</v>
      </c>
      <c r="AQ56" s="3">
        <f>其他调用!AO56</f>
        <v>2669221.5325154215</v>
      </c>
      <c r="AR56" s="3">
        <f>其他调用!AP56</f>
        <v>3025818.5658211038</v>
      </c>
      <c r="AS56" s="3">
        <f>其他调用!AQ56</f>
        <v>4159277.588324517</v>
      </c>
      <c r="AT56" s="3">
        <f>其他调用!AR56</f>
        <v>7404949.8878467679</v>
      </c>
      <c r="AU56" s="3">
        <f>SUMPRODUCT(AP$5:AT56,其他调用!$C$6:$G57)</f>
        <v>23145178704.919991</v>
      </c>
    </row>
    <row r="57" spans="26:47" x14ac:dyDescent="0.15">
      <c r="Z57" s="3">
        <v>53</v>
      </c>
      <c r="AA57" s="3">
        <f>其他调用!AW58*SUM($U$14:$U$17)</f>
        <v>46.000000000000014</v>
      </c>
      <c r="AB57" s="3">
        <f>其他调用!AX58*SUM($U$14:$U$17)</f>
        <v>66.999999999999943</v>
      </c>
      <c r="AC57" s="3">
        <f>其他调用!AY58*SUM($U$14:$U$17)</f>
        <v>91.000000000000043</v>
      </c>
      <c r="AD57" s="3">
        <f>其他调用!AZ58*SUM($U$14:$U$17)</f>
        <v>102.99999999999982</v>
      </c>
      <c r="AE57" s="3">
        <f>其他调用!BA58*SUM($U$14:$U$17)</f>
        <v>103.00000000000009</v>
      </c>
      <c r="AF57" s="3">
        <f>SUMPRODUCT(AA$5:AE57,其他调用!$C$6:$G58)</f>
        <v>3161738.8122374928</v>
      </c>
      <c r="AH57" s="3">
        <v>53</v>
      </c>
      <c r="AI57" s="3">
        <f>其他调用!Y57</f>
        <v>9971903.7055613399</v>
      </c>
      <c r="AJ57" s="3">
        <f>其他调用!Z57</f>
        <v>11140483.840162277</v>
      </c>
      <c r="AK57" s="3">
        <f>其他调用!AA57</f>
        <v>13250907.081245959</v>
      </c>
      <c r="AL57" s="3">
        <f>其他调用!AB57</f>
        <v>17339420.162768602</v>
      </c>
      <c r="AM57" s="3">
        <f>其他调用!AC57</f>
        <v>28505627.939024448</v>
      </c>
      <c r="AN57" s="3">
        <f>SUMPRODUCT(AI$5:AM57,其他调用!$C$6:$G58)</f>
        <v>338875056220.92596</v>
      </c>
      <c r="AP57" s="3">
        <f>其他调用!AN57</f>
        <v>2462070.0873894095</v>
      </c>
      <c r="AQ57" s="3">
        <f>其他调用!AO57</f>
        <v>2669221.5325154215</v>
      </c>
      <c r="AR57" s="3">
        <f>其他调用!AP57</f>
        <v>3064090.9930955321</v>
      </c>
      <c r="AS57" s="3">
        <f>其他调用!AQ57</f>
        <v>4159277.588324517</v>
      </c>
      <c r="AT57" s="3">
        <f>其他调用!AR57</f>
        <v>7605269.3813793361</v>
      </c>
      <c r="AU57" s="3">
        <f>SUMPRODUCT(AP$5:AT57,其他调用!$C$6:$G58)</f>
        <v>24604233927.118122</v>
      </c>
    </row>
    <row r="58" spans="26:47" x14ac:dyDescent="0.15">
      <c r="Z58" s="3">
        <v>54</v>
      </c>
      <c r="AA58" s="3">
        <f>其他调用!AW59*SUM($U$14:$U$17)</f>
        <v>45.999999999999986</v>
      </c>
      <c r="AB58" s="3">
        <f>其他调用!AX59*SUM($U$14:$U$17)</f>
        <v>67.000000000000085</v>
      </c>
      <c r="AC58" s="3">
        <f>其他调用!AY59*SUM($U$14:$U$17)</f>
        <v>90.999999999999957</v>
      </c>
      <c r="AD58" s="3">
        <f>其他调用!AZ59*SUM($U$14:$U$17)</f>
        <v>103.00000000000009</v>
      </c>
      <c r="AE58" s="3">
        <f>其他调用!BA59*SUM($U$14:$U$17)</f>
        <v>102.99999999999994</v>
      </c>
      <c r="AF58" s="3">
        <f>SUMPRODUCT(AA$5:AE58,其他调用!$C$6:$G59)</f>
        <v>3193453.4490348543</v>
      </c>
      <c r="AH58" s="3">
        <v>54</v>
      </c>
      <c r="AI58" s="3">
        <f>其他调用!Y58</f>
        <v>9971903.7055612803</v>
      </c>
      <c r="AJ58" s="3">
        <f>其他调用!Z58</f>
        <v>11140483.840162337</v>
      </c>
      <c r="AK58" s="3">
        <f>其他调用!AA58</f>
        <v>13250907.081245959</v>
      </c>
      <c r="AL58" s="3">
        <f>其他调用!AB58</f>
        <v>17528047.865397692</v>
      </c>
      <c r="AM58" s="3">
        <f>其他调用!AC58</f>
        <v>28505627.93902421</v>
      </c>
      <c r="AN58" s="3">
        <f>SUMPRODUCT(AI$5:AM58,其他调用!$C$6:$G59)</f>
        <v>344775002219.66437</v>
      </c>
      <c r="AP58" s="3">
        <f>其他调用!AN58</f>
        <v>2462070.0873894095</v>
      </c>
      <c r="AQ58" s="3">
        <f>其他调用!AO58</f>
        <v>2669221.5325154215</v>
      </c>
      <c r="AR58" s="3">
        <f>其他调用!AP58</f>
        <v>3064090.9930955395</v>
      </c>
      <c r="AS58" s="3">
        <f>其他调用!AQ58</f>
        <v>4211473.6864225268</v>
      </c>
      <c r="AT58" s="3">
        <f>其他调用!AR58</f>
        <v>7605269.3813793659</v>
      </c>
      <c r="AU58" s="3">
        <f>SUMPRODUCT(AP$5:AT58,其他调用!$C$6:$G59)</f>
        <v>26036785725.60918</v>
      </c>
    </row>
    <row r="59" spans="26:47" x14ac:dyDescent="0.15">
      <c r="Z59" s="3">
        <v>55</v>
      </c>
      <c r="AA59" s="3">
        <f>其他调用!AW60*SUM($U$14:$U$17)</f>
        <v>46.000000000000043</v>
      </c>
      <c r="AB59" s="3">
        <f>其他调用!AX60*SUM($U$14:$U$17)</f>
        <v>66.999999999999929</v>
      </c>
      <c r="AC59" s="3">
        <f>其他调用!AY60*SUM($U$14:$U$17)</f>
        <v>91</v>
      </c>
      <c r="AD59" s="3">
        <f>其他调用!AZ60*SUM($U$14:$U$17)</f>
        <v>103.00000000000011</v>
      </c>
      <c r="AE59" s="3">
        <f>其他调用!BA60*SUM($U$14:$U$17)</f>
        <v>103.00000000000004</v>
      </c>
      <c r="AF59" s="3">
        <f>SUMPRODUCT(AA$5:AE59,其他调用!$C$6:$G60)</f>
        <v>3224586.4280153732</v>
      </c>
      <c r="AH59" s="3">
        <v>55</v>
      </c>
      <c r="AI59" s="3">
        <f>其他调用!Y59</f>
        <v>10068856.686143577</v>
      </c>
      <c r="AJ59" s="3">
        <f>其他调用!Z59</f>
        <v>11284205.374177933</v>
      </c>
      <c r="AK59" s="3">
        <f>其他调用!AA59</f>
        <v>13250907.081245959</v>
      </c>
      <c r="AL59" s="3">
        <f>其他调用!AB59</f>
        <v>17843629.602542877</v>
      </c>
      <c r="AM59" s="3">
        <f>其他调用!AC59</f>
        <v>28505627.939024448</v>
      </c>
      <c r="AN59" s="3">
        <f>SUMPRODUCT(AI$5:AM59,其他调用!$C$6:$G60)</f>
        <v>350627604556.33405</v>
      </c>
      <c r="AP59" s="3">
        <f>其他调用!AN59</f>
        <v>2479746.2588852718</v>
      </c>
      <c r="AQ59" s="3">
        <f>其他调用!AO59</f>
        <v>2696333.1539337039</v>
      </c>
      <c r="AR59" s="3">
        <f>其他调用!AP59</f>
        <v>3064090.9930955172</v>
      </c>
      <c r="AS59" s="3">
        <f>其他调用!AQ59</f>
        <v>4298799.8589856774</v>
      </c>
      <c r="AT59" s="3">
        <f>其他调用!AR59</f>
        <v>7605269.3813793361</v>
      </c>
      <c r="AU59" s="3">
        <f>SUMPRODUCT(AP$5:AT59,其他调用!$C$6:$G60)</f>
        <v>27454344834.896542</v>
      </c>
    </row>
    <row r="60" spans="26:47" x14ac:dyDescent="0.15">
      <c r="Z60" s="3">
        <v>56</v>
      </c>
      <c r="AA60" s="3">
        <f>其他调用!AW61*SUM($U$14:$U$17)</f>
        <v>46.000000000000021</v>
      </c>
      <c r="AB60" s="3">
        <f>其他调用!AX61*SUM($U$14:$U$17)</f>
        <v>67.000000000000043</v>
      </c>
      <c r="AC60" s="3">
        <f>其他调用!AY61*SUM($U$14:$U$17)</f>
        <v>90.999999999999972</v>
      </c>
      <c r="AD60" s="3">
        <f>其他调用!AZ61*SUM($U$14:$U$17)</f>
        <v>103.00000000000006</v>
      </c>
      <c r="AE60" s="3">
        <f>其他调用!BA61*SUM($U$14:$U$17)</f>
        <v>102.99999999999987</v>
      </c>
      <c r="AF60" s="3">
        <f>SUMPRODUCT(AA$5:AE60,其他调用!$C$6:$G61)</f>
        <v>3255137.2526838984</v>
      </c>
      <c r="AH60" s="3">
        <v>56</v>
      </c>
      <c r="AI60" s="3">
        <f>其他调用!Y60</f>
        <v>10312371.594514012</v>
      </c>
      <c r="AJ60" s="3">
        <f>其他调用!Z60</f>
        <v>11490597.199518263</v>
      </c>
      <c r="AK60" s="3">
        <f>其他调用!AA60</f>
        <v>13565998.840452433</v>
      </c>
      <c r="AL60" s="3">
        <f>其他调用!AB60</f>
        <v>17843629.602542877</v>
      </c>
      <c r="AM60" s="3">
        <f>其他调用!AC60</f>
        <v>28772746.713855028</v>
      </c>
      <c r="AN60" s="3">
        <f>SUMPRODUCT(AI$5:AM60,其他调用!$C$6:$G61)</f>
        <v>356490411066.40741</v>
      </c>
      <c r="AP60" s="3">
        <f>其他调用!AN60</f>
        <v>2524143.1537130997</v>
      </c>
      <c r="AQ60" s="3">
        <f>其他调用!AO60</f>
        <v>2735266.8952883407</v>
      </c>
      <c r="AR60" s="3">
        <f>其他调用!AP60</f>
        <v>3124315.6643974483</v>
      </c>
      <c r="AS60" s="3">
        <f>其他调用!AQ60</f>
        <v>4298799.8589856923</v>
      </c>
      <c r="AT60" s="3">
        <f>其他调用!AR60</f>
        <v>7695909.1641024947</v>
      </c>
      <c r="AU60" s="3">
        <f>SUMPRODUCT(AP$5:AT60,其他调用!$C$6:$G61)</f>
        <v>28867479689.362118</v>
      </c>
    </row>
    <row r="61" spans="26:47" x14ac:dyDescent="0.15">
      <c r="Z61" s="3">
        <v>57</v>
      </c>
      <c r="AA61" s="3">
        <f>其他调用!AW62*SUM($U$14:$U$17)</f>
        <v>46.000000000000014</v>
      </c>
      <c r="AB61" s="3">
        <f>其他调用!AX62*SUM($U$14:$U$17)</f>
        <v>67.000000000000043</v>
      </c>
      <c r="AC61" s="3">
        <f>其他调用!AY62*SUM($U$14:$U$17)</f>
        <v>91.000000000000128</v>
      </c>
      <c r="AD61" s="3">
        <f>其他调用!AZ62*SUM($U$14:$U$17)</f>
        <v>102.99999999999994</v>
      </c>
      <c r="AE61" s="3">
        <f>其他调用!BA62*SUM($U$14:$U$17)</f>
        <v>103.00000000000001</v>
      </c>
      <c r="AF61" s="3">
        <f>SUMPRODUCT(AA$5:AE61,其他调用!$C$6:$G62)</f>
        <v>3285105.4265452791</v>
      </c>
      <c r="AH61" s="3">
        <v>57</v>
      </c>
      <c r="AI61" s="3">
        <f>其他调用!Y61</f>
        <v>10312371.594514072</v>
      </c>
      <c r="AJ61" s="3">
        <f>其他调用!Z61</f>
        <v>11490597.199518263</v>
      </c>
      <c r="AK61" s="3">
        <f>其他调用!AA61</f>
        <v>13688460.436999917</v>
      </c>
      <c r="AL61" s="3">
        <f>其他调用!AB61</f>
        <v>17843629.602542877</v>
      </c>
      <c r="AM61" s="3">
        <f>其他调用!AC61</f>
        <v>29301999.446253777</v>
      </c>
      <c r="AN61" s="3">
        <f>SUMPRODUCT(AI$5:AM61,其他调用!$C$6:$G62)</f>
        <v>362242730451.18066</v>
      </c>
      <c r="AP61" s="3">
        <f>其他调用!AN61</f>
        <v>2524143.1537131071</v>
      </c>
      <c r="AQ61" s="3">
        <f>其他调用!AO61</f>
        <v>2735266.8952883407</v>
      </c>
      <c r="AR61" s="3">
        <f>其他调用!AP61</f>
        <v>3147722.2092647254</v>
      </c>
      <c r="AS61" s="3">
        <f>其他调用!AQ61</f>
        <v>4298799.8589856774</v>
      </c>
      <c r="AT61" s="3">
        <f>其他调用!AR61</f>
        <v>7875497.261946559</v>
      </c>
      <c r="AU61" s="3">
        <f>SUMPRODUCT(AP$5:AT61,其他调用!$C$6:$G62)</f>
        <v>30253871296.1605</v>
      </c>
    </row>
    <row r="62" spans="26:47" x14ac:dyDescent="0.15">
      <c r="Z62" s="3">
        <v>58</v>
      </c>
      <c r="AA62" s="3">
        <f>其他调用!AW63*SUM($U$14:$U$17)</f>
        <v>45.999999999999964</v>
      </c>
      <c r="AB62" s="3">
        <f>其他调用!AX63*SUM($U$14:$U$17)</f>
        <v>66.999999999999915</v>
      </c>
      <c r="AC62" s="3">
        <f>其他调用!AY63*SUM($U$14:$U$17)</f>
        <v>91</v>
      </c>
      <c r="AD62" s="3">
        <f>其他调用!AZ63*SUM($U$14:$U$17)</f>
        <v>102.99999999999999</v>
      </c>
      <c r="AE62" s="3">
        <f>其他调用!BA63*SUM($U$14:$U$17)</f>
        <v>103.00000000000003</v>
      </c>
      <c r="AF62" s="3">
        <f>SUMPRODUCT(AA$5:AE62,其他调用!$C$6:$G63)</f>
        <v>3314490.4531043652</v>
      </c>
      <c r="AH62" s="3">
        <v>58</v>
      </c>
      <c r="AI62" s="3">
        <f>其他调用!Y62</f>
        <v>10312371.594514072</v>
      </c>
      <c r="AJ62" s="3">
        <f>其他调用!Z62</f>
        <v>11490597.199518263</v>
      </c>
      <c r="AK62" s="3">
        <f>其他调用!AA62</f>
        <v>13688460.436999857</v>
      </c>
      <c r="AL62" s="3">
        <f>其他调用!AB62</f>
        <v>18147597.599850416</v>
      </c>
      <c r="AM62" s="3">
        <f>其他调用!AC62</f>
        <v>29301999.446253777</v>
      </c>
      <c r="AN62" s="3">
        <f>SUMPRODUCT(AI$5:AM62,其他调用!$C$6:$G63)</f>
        <v>367882571531.25549</v>
      </c>
      <c r="AP62" s="3">
        <f>其他调用!AN62</f>
        <v>2524143.1537130997</v>
      </c>
      <c r="AQ62" s="3">
        <f>其他调用!AO62</f>
        <v>2735266.8952883407</v>
      </c>
      <c r="AR62" s="3">
        <f>其他调用!AP62</f>
        <v>3147722.2092647403</v>
      </c>
      <c r="AS62" s="3">
        <f>其他调用!AQ62</f>
        <v>4383881.2720482349</v>
      </c>
      <c r="AT62" s="3">
        <f>其他调用!AR62</f>
        <v>7875497.2619465888</v>
      </c>
      <c r="AU62" s="3">
        <f>SUMPRODUCT(AP$5:AT62,其他调用!$C$6:$G63)</f>
        <v>31613155843.714203</v>
      </c>
    </row>
    <row r="63" spans="26:47" x14ac:dyDescent="0.15">
      <c r="Z63" s="3">
        <v>59</v>
      </c>
      <c r="AA63" s="3">
        <f>其他调用!AW64*SUM($U$14:$U$17)</f>
        <v>46.000000000000007</v>
      </c>
      <c r="AB63" s="3">
        <f>其他调用!AX64*SUM($U$14:$U$17)</f>
        <v>66.999999999999972</v>
      </c>
      <c r="AC63" s="3">
        <f>其他调用!AY64*SUM($U$14:$U$17)</f>
        <v>90.999999999999915</v>
      </c>
      <c r="AD63" s="3">
        <f>其他调用!AZ64*SUM($U$14:$U$17)</f>
        <v>103.00000000000001</v>
      </c>
      <c r="AE63" s="3">
        <f>其他调用!BA64*SUM($U$14:$U$17)</f>
        <v>103.00000000000009</v>
      </c>
      <c r="AF63" s="3">
        <f>SUMPRODUCT(AA$5:AE63,其他调用!$C$6:$G64)</f>
        <v>3343291.8358660052</v>
      </c>
      <c r="AH63" s="3">
        <v>59</v>
      </c>
      <c r="AI63" s="3">
        <f>其他调用!Y63</f>
        <v>10412001.956873238</v>
      </c>
      <c r="AJ63" s="3">
        <f>其他调用!Z63</f>
        <v>11635899.236018479</v>
      </c>
      <c r="AK63" s="3">
        <f>其他调用!AA63</f>
        <v>13688460.437000036</v>
      </c>
      <c r="AL63" s="3">
        <f>其他调用!AB63</f>
        <v>18361288.429836631</v>
      </c>
      <c r="AM63" s="3">
        <f>其他调用!AC63</f>
        <v>29301999.446253777</v>
      </c>
      <c r="AN63" s="3">
        <f>SUMPRODUCT(AI$5:AM63,其他调用!$C$6:$G64)</f>
        <v>373467347619.0282</v>
      </c>
      <c r="AP63" s="3">
        <f>其他调用!AN63</f>
        <v>2541960.0420098528</v>
      </c>
      <c r="AQ63" s="3">
        <f>其他调用!AO63</f>
        <v>2762399.510075219</v>
      </c>
      <c r="AR63" s="3">
        <f>其他调用!AP63</f>
        <v>3147722.2092647254</v>
      </c>
      <c r="AS63" s="3">
        <f>其他调用!AQ63</f>
        <v>4443693.8771079928</v>
      </c>
      <c r="AT63" s="3">
        <f>其他调用!AR63</f>
        <v>7875497.261946559</v>
      </c>
      <c r="AU63" s="3">
        <f>SUMPRODUCT(AP$5:AT63,其他调用!$C$6:$G64)</f>
        <v>32955825143.499954</v>
      </c>
    </row>
    <row r="64" spans="26:47" x14ac:dyDescent="0.15">
      <c r="Z64" s="3">
        <v>60</v>
      </c>
      <c r="AA64" s="3">
        <f>其他调用!AW65*SUM($U$14:$U$17)</f>
        <v>45.999999999999979</v>
      </c>
      <c r="AB64" s="3">
        <f>其他调用!AX65*SUM($U$14:$U$17)</f>
        <v>67.000000000000071</v>
      </c>
      <c r="AC64" s="3">
        <f>其他调用!AY65*SUM($U$14:$U$17)</f>
        <v>91</v>
      </c>
      <c r="AD64" s="3">
        <f>其他调用!AZ65*SUM($U$14:$U$17)</f>
        <v>102.99999999999986</v>
      </c>
      <c r="AE64" s="3">
        <f>其他调用!BA65*SUM($U$14:$U$17)</f>
        <v>102.99999999999997</v>
      </c>
      <c r="AF64" s="3">
        <f>SUMPRODUCT(AA$5:AE64,其他调用!$C$6:$G65)</f>
        <v>3372006.6887551504</v>
      </c>
      <c r="AH64" s="3">
        <v>60</v>
      </c>
      <c r="AI64" s="3">
        <f>其他调用!Y64</f>
        <v>10660865.317928851</v>
      </c>
      <c r="AJ64" s="3">
        <f>其他调用!Z64</f>
        <v>11850975.158424497</v>
      </c>
      <c r="AK64" s="3">
        <f>其他调用!AA64</f>
        <v>13977281.582929492</v>
      </c>
      <c r="AL64" s="3">
        <f>其他调用!AB64</f>
        <v>18361288.42983675</v>
      </c>
      <c r="AM64" s="3">
        <f>其他调用!AC64</f>
        <v>29679037.159674168</v>
      </c>
      <c r="AN64" s="3">
        <f>SUMPRODUCT(AI$5:AM64,其他调用!$C$6:$G65)</f>
        <v>379150688186.80865</v>
      </c>
      <c r="AP64" s="3">
        <f>其他调用!AN64</f>
        <v>2586464.2533776015</v>
      </c>
      <c r="AQ64" s="3">
        <f>其他调用!AO64</f>
        <v>2802561.178095378</v>
      </c>
      <c r="AR64" s="3">
        <f>其他调用!AP64</f>
        <v>3201981.669092387</v>
      </c>
      <c r="AS64" s="3">
        <f>其他调用!AQ64</f>
        <v>4443693.8771079779</v>
      </c>
      <c r="AT64" s="3">
        <f>其他调用!AR64</f>
        <v>8005146.8904627562</v>
      </c>
      <c r="AU64" s="3">
        <f>SUMPRODUCT(AP$5:AT64,其他调用!$C$6:$G65)</f>
        <v>34315471589.442951</v>
      </c>
    </row>
    <row r="65" spans="26:47" x14ac:dyDescent="0.15">
      <c r="Z65" s="3">
        <v>61</v>
      </c>
      <c r="AA65" s="3">
        <f>其他调用!AW66*SUM($U$14:$U$17)</f>
        <v>46.000000000000014</v>
      </c>
      <c r="AB65" s="3">
        <f>其他调用!AX66*SUM($U$14:$U$17)</f>
        <v>66.999999999999972</v>
      </c>
      <c r="AC65" s="3">
        <f>其他调用!AY66*SUM($U$14:$U$17)</f>
        <v>90.999999999999929</v>
      </c>
      <c r="AD65" s="3">
        <f>其他调用!AZ66*SUM($U$14:$U$17)</f>
        <v>103.00000000000003</v>
      </c>
      <c r="AE65" s="3">
        <f>其他调用!BA66*SUM($U$14:$U$17)</f>
        <v>103.00000000000003</v>
      </c>
      <c r="AF65" s="3">
        <f>SUMPRODUCT(AA$5:AE65,其他调用!$C$6:$G66)</f>
        <v>3400634.9483956355</v>
      </c>
      <c r="AH65" s="3">
        <v>61</v>
      </c>
      <c r="AI65" s="3">
        <f>其他调用!Y65</f>
        <v>10660865.317928851</v>
      </c>
      <c r="AJ65" s="3">
        <f>其他调用!Z65</f>
        <v>11850975.158424437</v>
      </c>
      <c r="AK65" s="3">
        <f>其他调用!AA65</f>
        <v>14143488.482269645</v>
      </c>
      <c r="AL65" s="3">
        <f>其他调用!AB65</f>
        <v>18361288.42983675</v>
      </c>
      <c r="AM65" s="3">
        <f>其他调用!AC65</f>
        <v>30113992.195828438</v>
      </c>
      <c r="AN65" s="3">
        <f>SUMPRODUCT(AI$5:AM65,其他调用!$C$6:$G66)</f>
        <v>384819186356.16235</v>
      </c>
      <c r="AP65" s="3">
        <f>其他调用!AN65</f>
        <v>2586464.2533776015</v>
      </c>
      <c r="AQ65" s="3">
        <f>其他调用!AO65</f>
        <v>2802561.1780953705</v>
      </c>
      <c r="AR65" s="3">
        <f>其他调用!AP65</f>
        <v>3233206.1715393811</v>
      </c>
      <c r="AS65" s="3">
        <f>其他调用!AQ65</f>
        <v>4443693.8771079779</v>
      </c>
      <c r="AT65" s="3">
        <f>其他调用!AR65</f>
        <v>8154712.1908332109</v>
      </c>
      <c r="AU65" s="3">
        <f>SUMPRODUCT(AP$5:AT65,其他调用!$C$6:$G66)</f>
        <v>35671420219.892387</v>
      </c>
    </row>
    <row r="66" spans="26:47" x14ac:dyDescent="0.15">
      <c r="Z66" s="3">
        <v>62</v>
      </c>
      <c r="AA66" s="3">
        <f>其他调用!AW67*SUM($U$14:$U$17)</f>
        <v>45.999999999999957</v>
      </c>
      <c r="AB66" s="3">
        <f>其他调用!AX67*SUM($U$14:$U$17)</f>
        <v>66.999999999999901</v>
      </c>
      <c r="AC66" s="3">
        <f>其他调用!AY67*SUM($U$14:$U$17)</f>
        <v>91.000000000000114</v>
      </c>
      <c r="AD66" s="3">
        <f>其他调用!AZ67*SUM($U$14:$U$17)</f>
        <v>102.99999999999996</v>
      </c>
      <c r="AE66" s="3">
        <f>其他调用!BA67*SUM($U$14:$U$17)</f>
        <v>103.00000000000007</v>
      </c>
      <c r="AF66" s="3">
        <f>SUMPRODUCT(AA$5:AE66,其他调用!$C$6:$G67)</f>
        <v>3429176.5514112953</v>
      </c>
      <c r="AH66" s="3">
        <v>62</v>
      </c>
      <c r="AI66" s="3">
        <f>其他调用!Y66</f>
        <v>10660865.317928791</v>
      </c>
      <c r="AJ66" s="3">
        <f>其他调用!Z66</f>
        <v>11850975.158424497</v>
      </c>
      <c r="AK66" s="3">
        <f>其他调用!AA66</f>
        <v>14143488.482269764</v>
      </c>
      <c r="AL66" s="3">
        <f>其他调用!AB66</f>
        <v>18605379.016756892</v>
      </c>
      <c r="AM66" s="3">
        <f>其他调用!AC66</f>
        <v>30113992.195828438</v>
      </c>
      <c r="AN66" s="3">
        <f>SUMPRODUCT(AI$5:AM66,其他调用!$C$6:$G67)</f>
        <v>390470087294.53046</v>
      </c>
      <c r="AP66" s="3">
        <f>其他调用!AN66</f>
        <v>2586464.2533776015</v>
      </c>
      <c r="AQ66" s="3">
        <f>其他调用!AO66</f>
        <v>2802561.1780953705</v>
      </c>
      <c r="AR66" s="3">
        <f>其他调用!AP66</f>
        <v>3233206.171539396</v>
      </c>
      <c r="AS66" s="3">
        <f>其他调用!AQ66</f>
        <v>4514504.5086570978</v>
      </c>
      <c r="AT66" s="3">
        <f>其他调用!AR66</f>
        <v>8154712.1908331513</v>
      </c>
      <c r="AU66" s="3">
        <f>SUMPRODUCT(AP$5:AT66,其他调用!$C$6:$G67)</f>
        <v>37023174229.10482</v>
      </c>
    </row>
    <row r="67" spans="26:47" x14ac:dyDescent="0.15">
      <c r="Z67" s="3">
        <v>63</v>
      </c>
      <c r="AA67" s="3">
        <f>其他调用!AW68*SUM($U$14:$U$17)</f>
        <v>46.000000000000021</v>
      </c>
      <c r="AB67" s="3">
        <f>其他调用!AX68*SUM($U$14:$U$17)</f>
        <v>67.000000000000085</v>
      </c>
      <c r="AC67" s="3">
        <f>其他调用!AY68*SUM($U$14:$U$17)</f>
        <v>91.000000000000057</v>
      </c>
      <c r="AD67" s="3">
        <f>其他调用!AZ68*SUM($U$14:$U$17)</f>
        <v>103.00000000000016</v>
      </c>
      <c r="AE67" s="3">
        <f>其他调用!BA68*SUM($U$14:$U$17)</f>
        <v>102.9999999999998</v>
      </c>
      <c r="AF67" s="3">
        <f>SUMPRODUCT(AA$5:AE67,其他调用!$C$6:$G68)</f>
        <v>3457631.434425964</v>
      </c>
      <c r="AH67" s="3">
        <v>63</v>
      </c>
      <c r="AI67" s="3">
        <f>其他调用!Y67</f>
        <v>10660865.317928851</v>
      </c>
      <c r="AJ67" s="3">
        <f>其他调用!Z67</f>
        <v>11910665.45757097</v>
      </c>
      <c r="AK67" s="3">
        <f>其他调用!AA67</f>
        <v>14143488.482269764</v>
      </c>
      <c r="AL67" s="3">
        <f>其他调用!AB67</f>
        <v>18886558.534463048</v>
      </c>
      <c r="AM67" s="3">
        <f>其他调用!AC67</f>
        <v>30113992.195828199</v>
      </c>
      <c r="AN67" s="3">
        <f>SUMPRODUCT(AI$5:AM67,其他调用!$C$6:$G68)</f>
        <v>396116818522.44855</v>
      </c>
      <c r="AP67" s="3">
        <f>其他调用!AN67</f>
        <v>2586464.2533776015</v>
      </c>
      <c r="AQ67" s="3">
        <f>其他调用!AO67</f>
        <v>2813263.4424762279</v>
      </c>
      <c r="AR67" s="3">
        <f>其他调用!AP67</f>
        <v>3233206.171539396</v>
      </c>
      <c r="AS67" s="3">
        <f>其他调用!AQ67</f>
        <v>4596074.6317767799</v>
      </c>
      <c r="AT67" s="3">
        <f>其他调用!AR67</f>
        <v>8154712.1908332109</v>
      </c>
      <c r="AU67" s="3">
        <f>SUMPRODUCT(AP$5:AT67,其他调用!$C$6:$G68)</f>
        <v>38373153959.23661</v>
      </c>
    </row>
    <row r="68" spans="26:47" x14ac:dyDescent="0.15">
      <c r="Z68" s="3">
        <v>64</v>
      </c>
      <c r="AA68" s="3">
        <f>其他调用!AW69*SUM($U$14:$U$17)</f>
        <v>45.999999999999972</v>
      </c>
      <c r="AB68" s="3">
        <f>其他调用!AX69*SUM($U$14:$U$17)</f>
        <v>67.000000000000014</v>
      </c>
      <c r="AC68" s="3">
        <f>其他调用!AY69*SUM($U$14:$U$17)</f>
        <v>91</v>
      </c>
      <c r="AD68" s="3">
        <f>其他调用!AZ69*SUM($U$14:$U$17)</f>
        <v>102.99999999999982</v>
      </c>
      <c r="AE68" s="3">
        <f>其他调用!BA69*SUM($U$14:$U$17)</f>
        <v>102.99999999999997</v>
      </c>
      <c r="AF68" s="3">
        <f>SUMPRODUCT(AA$5:AE68,其他调用!$C$6:$G69)</f>
        <v>3485999.5340634775</v>
      </c>
      <c r="AH68" s="3">
        <v>64</v>
      </c>
      <c r="AI68" s="3">
        <f>其他调用!Y68</f>
        <v>11017305.949358463</v>
      </c>
      <c r="AJ68" s="3">
        <f>其他调用!Z68</f>
        <v>12231089.809559047</v>
      </c>
      <c r="AK68" s="3">
        <f>其他调用!AA68</f>
        <v>14234631.254994631</v>
      </c>
      <c r="AL68" s="3">
        <f>其他调用!AB68</f>
        <v>18886558.534462929</v>
      </c>
      <c r="AM68" s="3">
        <f>其他调用!AC68</f>
        <v>30389459.1263659</v>
      </c>
      <c r="AN68" s="3">
        <f>SUMPRODUCT(AI$5:AM68,其他调用!$C$6:$G69)</f>
        <v>401906194193.58221</v>
      </c>
      <c r="AP68" s="3">
        <f>其他调用!AN68</f>
        <v>2649714.1194565967</v>
      </c>
      <c r="AQ68" s="3">
        <f>其他调用!AO68</f>
        <v>2870714.4215812683</v>
      </c>
      <c r="AR68" s="3">
        <f>其他调用!AP68</f>
        <v>3250473.0819651634</v>
      </c>
      <c r="AS68" s="3">
        <f>其他调用!AQ68</f>
        <v>4596074.6317768097</v>
      </c>
      <c r="AT68" s="3">
        <f>其他调用!AR68</f>
        <v>8248998.0528838634</v>
      </c>
      <c r="AU68" s="3">
        <f>SUMPRODUCT(AP$5:AT68,其他调用!$C$6:$G69)</f>
        <v>39747477613.6007</v>
      </c>
    </row>
    <row r="69" spans="26:47" x14ac:dyDescent="0.15">
      <c r="Z69" s="3">
        <v>65</v>
      </c>
      <c r="AA69" s="3">
        <f>其他调用!AW70*SUM($U$14:$U$17)</f>
        <v>46.000000000000043</v>
      </c>
      <c r="AB69" s="3">
        <f>其他调用!AX70*SUM($U$14:$U$17)</f>
        <v>66.999999999999915</v>
      </c>
      <c r="AC69" s="3">
        <f>其他调用!AY70*SUM($U$14:$U$17)</f>
        <v>90.999999999999986</v>
      </c>
      <c r="AD69" s="3">
        <f>其他调用!AZ70*SUM($U$14:$U$17)</f>
        <v>103.00000000000009</v>
      </c>
      <c r="AE69" s="3">
        <f>其他调用!BA70*SUM($U$14:$U$17)</f>
        <v>103.00000000000004</v>
      </c>
      <c r="AF69" s="3">
        <f>SUMPRODUCT(AA$5:AE69,其他调用!$C$6:$G70)</f>
        <v>3514280.7869476695</v>
      </c>
      <c r="AH69" s="3">
        <v>65</v>
      </c>
      <c r="AI69" s="3">
        <f>其他调用!Y69</f>
        <v>11017305.949358523</v>
      </c>
      <c r="AJ69" s="3">
        <f>其他调用!Z69</f>
        <v>12231089.809559107</v>
      </c>
      <c r="AK69" s="3">
        <f>其他调用!AA69</f>
        <v>14604950.652346849</v>
      </c>
      <c r="AL69" s="3">
        <f>其他调用!AB69</f>
        <v>18886558.534462929</v>
      </c>
      <c r="AM69" s="3">
        <f>其他调用!AC69</f>
        <v>30905347.5589571</v>
      </c>
      <c r="AN69" s="3">
        <f>SUMPRODUCT(AI$5:AM69,其他调用!$C$6:$G70)</f>
        <v>407683965032.70898</v>
      </c>
      <c r="AP69" s="3">
        <f>其他调用!AN69</f>
        <v>2649714.1194565967</v>
      </c>
      <c r="AQ69" s="3">
        <f>其他调用!AO69</f>
        <v>2870714.4215812683</v>
      </c>
      <c r="AR69" s="3">
        <f>其他调用!AP69</f>
        <v>3320629.7347839326</v>
      </c>
      <c r="AS69" s="3">
        <f>其他调用!AQ69</f>
        <v>4596074.6317767799</v>
      </c>
      <c r="AT69" s="3">
        <f>其他调用!AR69</f>
        <v>8425574.5497214198</v>
      </c>
      <c r="AU69" s="3">
        <f>SUMPRODUCT(AP$5:AT69,其他调用!$C$6:$G70)</f>
        <v>41118738869.403381</v>
      </c>
    </row>
    <row r="70" spans="26:47" x14ac:dyDescent="0.15">
      <c r="Z70" s="3">
        <v>66</v>
      </c>
      <c r="AA70" s="3">
        <f>其他调用!AW71*SUM($U$14:$U$17)</f>
        <v>46.000000000000028</v>
      </c>
      <c r="AB70" s="3">
        <f>其他调用!AX71*SUM($U$14:$U$17)</f>
        <v>67.000000000000057</v>
      </c>
      <c r="AC70" s="3">
        <f>其他调用!AY71*SUM($U$14:$U$17)</f>
        <v>90.999999999999972</v>
      </c>
      <c r="AD70" s="3">
        <f>其他调用!AZ71*SUM($U$14:$U$17)</f>
        <v>102.99999999999997</v>
      </c>
      <c r="AE70" s="3">
        <f>其他调用!BA71*SUM($U$14:$U$17)</f>
        <v>103</v>
      </c>
      <c r="AF70" s="3">
        <f>SUMPRODUCT(AA$5:AE70,其他调用!$C$6:$G71)</f>
        <v>3542475.1297023753</v>
      </c>
      <c r="AH70" s="3">
        <v>66</v>
      </c>
      <c r="AI70" s="3">
        <f>其他调用!Y70</f>
        <v>11017305.949358463</v>
      </c>
      <c r="AJ70" s="3">
        <f>其他调用!Z70</f>
        <v>12231089.809558988</v>
      </c>
      <c r="AK70" s="3">
        <f>其他调用!AA70</f>
        <v>14604950.65234673</v>
      </c>
      <c r="AL70" s="3">
        <f>其他调用!AB70</f>
        <v>18925989.243816376</v>
      </c>
      <c r="AM70" s="3">
        <f>其他调用!AC70</f>
        <v>30905347.5589571</v>
      </c>
      <c r="AN70" s="3">
        <f>SUMPRODUCT(AI$5:AM70,其他调用!$C$6:$G71)</f>
        <v>413442860259.72943</v>
      </c>
      <c r="AP70" s="3">
        <f>其他调用!AN70</f>
        <v>2649714.1194565967</v>
      </c>
      <c r="AQ70" s="3">
        <f>其他调用!AO70</f>
        <v>2870714.4215812534</v>
      </c>
      <c r="AR70" s="3">
        <f>其他调用!AP70</f>
        <v>3320629.7347839326</v>
      </c>
      <c r="AS70" s="3">
        <f>其他调用!AQ70</f>
        <v>4607918.8526857495</v>
      </c>
      <c r="AT70" s="3">
        <f>其他调用!AR70</f>
        <v>8425574.5497214198</v>
      </c>
      <c r="AU70" s="3">
        <f>SUMPRODUCT(AP$5:AT70,其他调用!$C$6:$G71)</f>
        <v>42485505453.375786</v>
      </c>
    </row>
    <row r="71" spans="26:47" x14ac:dyDescent="0.15">
      <c r="Z71" s="3">
        <v>67</v>
      </c>
      <c r="AA71" s="3">
        <f>其他调用!AW72*SUM($U$14:$U$17)</f>
        <v>45.999999999999908</v>
      </c>
      <c r="AB71" s="3">
        <f>其他调用!AX72*SUM($U$14:$U$17)</f>
        <v>67</v>
      </c>
      <c r="AC71" s="3">
        <f>其他调用!AY72*SUM($U$14:$U$17)</f>
        <v>90.999999999999858</v>
      </c>
      <c r="AD71" s="3">
        <f>其他调用!AZ72*SUM($U$14:$U$17)</f>
        <v>103.00000000000007</v>
      </c>
      <c r="AE71" s="3">
        <f>其他调用!BA72*SUM($U$14:$U$17)</f>
        <v>103.00000000000014</v>
      </c>
      <c r="AF71" s="3">
        <f>SUMPRODUCT(AA$5:AE71,其他调用!$C$6:$G72)</f>
        <v>3570582.4989514286</v>
      </c>
      <c r="AH71" s="3">
        <v>67</v>
      </c>
      <c r="AI71" s="3">
        <f>其他调用!Y71</f>
        <v>11017305.949358523</v>
      </c>
      <c r="AJ71" s="3">
        <f>其他调用!Z71</f>
        <v>12231089.809559107</v>
      </c>
      <c r="AK71" s="3">
        <f>其他调用!AA71</f>
        <v>14604950.65234673</v>
      </c>
      <c r="AL71" s="3">
        <f>其他调用!AB71</f>
        <v>19417254.488076806</v>
      </c>
      <c r="AM71" s="3">
        <f>其他调用!AC71</f>
        <v>30905347.5589571</v>
      </c>
      <c r="AN71" s="3">
        <f>SUMPRODUCT(AI$5:AM71,其他调用!$C$6:$G72)</f>
        <v>419184308134.32593</v>
      </c>
      <c r="AP71" s="3">
        <f>其他调用!AN71</f>
        <v>2649714.1194565967</v>
      </c>
      <c r="AQ71" s="3">
        <f>其他调用!AO71</f>
        <v>2870714.4215812683</v>
      </c>
      <c r="AR71" s="3">
        <f>其他调用!AP71</f>
        <v>3320629.7347839475</v>
      </c>
      <c r="AS71" s="3">
        <f>其他调用!AQ71</f>
        <v>4755485.4111709297</v>
      </c>
      <c r="AT71" s="3">
        <f>其他调用!AR71</f>
        <v>8425574.5497214198</v>
      </c>
      <c r="AU71" s="3">
        <f>SUMPRODUCT(AP$5:AT71,其他调用!$C$6:$G72)</f>
        <v>43848206822.639519</v>
      </c>
    </row>
    <row r="72" spans="26:47" x14ac:dyDescent="0.15">
      <c r="Z72" s="3">
        <v>68</v>
      </c>
      <c r="AA72" s="3">
        <f>其他调用!AW73*SUM($U$14:$U$17)</f>
        <v>46.000000000000099</v>
      </c>
      <c r="AB72" s="3">
        <f>其他调用!AX73*SUM($U$14:$U$17)</f>
        <v>67.000000000000014</v>
      </c>
      <c r="AC72" s="3">
        <f>其他调用!AY73*SUM($U$14:$U$17)</f>
        <v>91.000000000000114</v>
      </c>
      <c r="AD72" s="3">
        <f>其他调用!AZ73*SUM($U$14:$U$17)</f>
        <v>102.99999999999999</v>
      </c>
      <c r="AE72" s="3">
        <f>其他调用!BA73*SUM($U$14:$U$17)</f>
        <v>102.99999999999991</v>
      </c>
      <c r="AF72" s="3">
        <f>SUMPRODUCT(AA$5:AE72,其他调用!$C$6:$G73)</f>
        <v>3598602.8313186648</v>
      </c>
      <c r="AH72" s="3">
        <v>68</v>
      </c>
      <c r="AI72" s="3">
        <f>其他调用!Y72</f>
        <v>11165555.828587174</v>
      </c>
      <c r="AJ72" s="3">
        <f>其他调用!Z72</f>
        <v>12439806.612669945</v>
      </c>
      <c r="AK72" s="3">
        <f>其他调用!AA72</f>
        <v>14604950.652346849</v>
      </c>
      <c r="AL72" s="3">
        <f>其他调用!AB72</f>
        <v>19417254.488076687</v>
      </c>
      <c r="AM72" s="3">
        <f>其他调用!AC72</f>
        <v>30905347.5589571</v>
      </c>
      <c r="AN72" s="3">
        <f>SUMPRODUCT(AI$5:AM72,其他调用!$C$6:$G73)</f>
        <v>424988676946.05847</v>
      </c>
      <c r="AP72" s="3">
        <f>其他调用!AN72</f>
        <v>2675756.4487052858</v>
      </c>
      <c r="AQ72" s="3">
        <f>其他调用!AO72</f>
        <v>2910964.9993374646</v>
      </c>
      <c r="AR72" s="3">
        <f>其他调用!AP72</f>
        <v>3320629.7347839326</v>
      </c>
      <c r="AS72" s="3">
        <f>其他调用!AQ72</f>
        <v>4755485.4111709297</v>
      </c>
      <c r="AT72" s="3">
        <f>其他调用!AR72</f>
        <v>8425574.5497214198</v>
      </c>
      <c r="AU72" s="3">
        <f>SUMPRODUCT(AP$5:AT72,其他调用!$C$6:$G73)</f>
        <v>45221559694.306435</v>
      </c>
    </row>
    <row r="73" spans="26:47" x14ac:dyDescent="0.15">
      <c r="Z73" s="3">
        <v>69</v>
      </c>
      <c r="AA73" s="3">
        <f>其他调用!AW74*SUM($U$14:$U$17)</f>
        <v>46.000000000000007</v>
      </c>
      <c r="AB73" s="3">
        <f>其他调用!AX74*SUM($U$14:$U$17)</f>
        <v>67.000000000000043</v>
      </c>
      <c r="AC73" s="3">
        <f>其他调用!AY74*SUM($U$14:$U$17)</f>
        <v>90.999999999999943</v>
      </c>
      <c r="AD73" s="3">
        <f>其他调用!AZ74*SUM($U$14:$U$17)</f>
        <v>103.00000000000007</v>
      </c>
      <c r="AE73" s="3">
        <f>其他调用!BA74*SUM($U$14:$U$17)</f>
        <v>102.99999999999999</v>
      </c>
      <c r="AF73" s="3">
        <f>SUMPRODUCT(AA$5:AE73,其他调用!$C$6:$G74)</f>
        <v>3626536.0634279191</v>
      </c>
      <c r="AH73" s="3">
        <v>69</v>
      </c>
      <c r="AI73" s="3">
        <f>其他调用!Y73</f>
        <v>11382005.736801147</v>
      </c>
      <c r="AJ73" s="3">
        <f>其他调用!Z73</f>
        <v>12624953.940573812</v>
      </c>
      <c r="AK73" s="3">
        <f>其他调用!AA73</f>
        <v>14847685.438683629</v>
      </c>
      <c r="AL73" s="3">
        <f>其他调用!AB73</f>
        <v>19417254.488076806</v>
      </c>
      <c r="AM73" s="3">
        <f>其他调用!AC73</f>
        <v>31473836.148520708</v>
      </c>
      <c r="AN73" s="3">
        <f>SUMPRODUCT(AI$5:AM73,其他调用!$C$6:$G74)</f>
        <v>430871581693.89966</v>
      </c>
      <c r="AP73" s="3">
        <f>其他调用!AN73</f>
        <v>2713779.1425845921</v>
      </c>
      <c r="AQ73" s="3">
        <f>其他调用!AO73</f>
        <v>2946670.2554887235</v>
      </c>
      <c r="AR73" s="3">
        <f>其他调用!AP73</f>
        <v>3367621.175297603</v>
      </c>
      <c r="AS73" s="3">
        <f>其他调用!AQ73</f>
        <v>4755485.4111709297</v>
      </c>
      <c r="AT73" s="3">
        <f>其他调用!AR73</f>
        <v>8579079.4429206252</v>
      </c>
      <c r="AU73" s="3">
        <f>SUMPRODUCT(AP$5:AT73,其他调用!$C$6:$G74)</f>
        <v>46608342254.943298</v>
      </c>
    </row>
    <row r="74" spans="26:47" x14ac:dyDescent="0.15">
      <c r="Z74" s="3">
        <v>70</v>
      </c>
      <c r="AA74" s="3">
        <f>其他调用!AW75*SUM($U$14:$U$17)</f>
        <v>45.99999999999995</v>
      </c>
      <c r="AB74" s="3">
        <f>其他调用!AX75*SUM($U$14:$U$17)</f>
        <v>67</v>
      </c>
      <c r="AC74" s="3">
        <f>其他调用!AY75*SUM($U$14:$U$17)</f>
        <v>90.999999999999915</v>
      </c>
      <c r="AD74" s="3">
        <f>其他调用!AZ75*SUM($U$14:$U$17)</f>
        <v>102.99999999999997</v>
      </c>
      <c r="AE74" s="3">
        <f>其他调用!BA75*SUM($U$14:$U$17)</f>
        <v>103.00000000000007</v>
      </c>
      <c r="AF74" s="3">
        <f>SUMPRODUCT(AA$5:AE74,其他调用!$C$6:$G75)</f>
        <v>3654382.1319030253</v>
      </c>
      <c r="AH74" s="3">
        <v>70</v>
      </c>
      <c r="AI74" s="3">
        <f>其他调用!Y74</f>
        <v>11382005.736801147</v>
      </c>
      <c r="AJ74" s="3">
        <f>其他调用!Z74</f>
        <v>12624953.940573931</v>
      </c>
      <c r="AK74" s="3">
        <f>其他调用!AA74</f>
        <v>15081443.76857233</v>
      </c>
      <c r="AL74" s="3">
        <f>其他调用!AB74</f>
        <v>19417254.488076687</v>
      </c>
      <c r="AM74" s="3">
        <f>其他调用!AC74</f>
        <v>31552892.35913229</v>
      </c>
      <c r="AN74" s="3">
        <f>SUMPRODUCT(AI$5:AM74,其他调用!$C$6:$G75)</f>
        <v>436739230705.26239</v>
      </c>
      <c r="AP74" s="3">
        <f>其他调用!AN74</f>
        <v>2713779.142584607</v>
      </c>
      <c r="AQ74" s="3">
        <f>其他调用!AO74</f>
        <v>2946670.2554887086</v>
      </c>
      <c r="AR74" s="3">
        <f>其他调用!AP74</f>
        <v>3412874.8483261317</v>
      </c>
      <c r="AS74" s="3">
        <f>其他调用!AQ74</f>
        <v>4755485.4111709297</v>
      </c>
      <c r="AT74" s="3">
        <f>其他调用!AR74</f>
        <v>8600426.4240023494</v>
      </c>
      <c r="AU74" s="3">
        <f>SUMPRODUCT(AP$5:AT74,其他调用!$C$6:$G75)</f>
        <v>47991330740.042732</v>
      </c>
    </row>
    <row r="75" spans="26:47" x14ac:dyDescent="0.15">
      <c r="Z75" s="3">
        <v>71</v>
      </c>
      <c r="AA75" s="3">
        <f>其他调用!AW76*SUM($U$14:$U$17)</f>
        <v>45.999999999999972</v>
      </c>
      <c r="AB75" s="3">
        <f>其他调用!AX76*SUM($U$14:$U$17)</f>
        <v>67</v>
      </c>
      <c r="AC75" s="3">
        <f>其他调用!AY76*SUM($U$14:$U$17)</f>
        <v>91.000000000000213</v>
      </c>
      <c r="AD75" s="3">
        <f>其他调用!AZ76*SUM($U$14:$U$17)</f>
        <v>102.9999999999999</v>
      </c>
      <c r="AE75" s="3">
        <f>其他调用!BA76*SUM($U$14:$U$17)</f>
        <v>102.99999999999989</v>
      </c>
      <c r="AF75" s="3">
        <f>SUMPRODUCT(AA$5:AE75,其他调用!$C$6:$G76)</f>
        <v>3682140.9733678182</v>
      </c>
      <c r="AH75" s="3">
        <v>71</v>
      </c>
      <c r="AI75" s="3">
        <f>其他调用!Y75</f>
        <v>11382005.736801147</v>
      </c>
      <c r="AJ75" s="3">
        <f>其他调用!Z75</f>
        <v>12624953.940573812</v>
      </c>
      <c r="AK75" s="3">
        <f>其他调用!AA75</f>
        <v>15081443.768572211</v>
      </c>
      <c r="AL75" s="3">
        <f>其他调用!AB75</f>
        <v>19628252.804083705</v>
      </c>
      <c r="AM75" s="3">
        <f>其他调用!AC75</f>
        <v>31552892.359132051</v>
      </c>
      <c r="AN75" s="3">
        <f>SUMPRODUCT(AI$5:AM75,其他调用!$C$6:$G76)</f>
        <v>442587897912.26526</v>
      </c>
      <c r="AP75" s="3">
        <f>其他调用!AN75</f>
        <v>2713779.1425845921</v>
      </c>
      <c r="AQ75" s="3">
        <f>其他调用!AO75</f>
        <v>2946670.2554887086</v>
      </c>
      <c r="AR75" s="3">
        <f>其他调用!AP75</f>
        <v>3412874.8483261168</v>
      </c>
      <c r="AS75" s="3">
        <f>其他调用!AQ75</f>
        <v>4819620.2212977409</v>
      </c>
      <c r="AT75" s="3">
        <f>其他调用!AR75</f>
        <v>8600426.4240023494</v>
      </c>
      <c r="AU75" s="3">
        <f>SUMPRODUCT(AP$5:AT75,其他调用!$C$6:$G76)</f>
        <v>49369872009.32325</v>
      </c>
    </row>
    <row r="76" spans="26:47" x14ac:dyDescent="0.15">
      <c r="Z76" s="3">
        <v>72</v>
      </c>
      <c r="AA76" s="3">
        <f>其他调用!AW77*SUM($U$14:$U$17)</f>
        <v>46</v>
      </c>
      <c r="AB76" s="3">
        <f>其他调用!AX77*SUM($U$14:$U$17)</f>
        <v>66.999999999999943</v>
      </c>
      <c r="AC76" s="3">
        <f>其他调用!AY77*SUM($U$14:$U$17)</f>
        <v>90.999999999999801</v>
      </c>
      <c r="AD76" s="3">
        <f>其他调用!AZ77*SUM($U$14:$U$17)</f>
        <v>103.00000000000011</v>
      </c>
      <c r="AE76" s="3">
        <f>其他调用!BA77*SUM($U$14:$U$17)</f>
        <v>102.99999999999994</v>
      </c>
      <c r="AF76" s="3">
        <f>SUMPRODUCT(AA$5:AE76,其他调用!$C$6:$G77)</f>
        <v>3709812.5244461331</v>
      </c>
      <c r="AH76" s="3">
        <v>72</v>
      </c>
      <c r="AI76" s="3">
        <f>其他调用!Y76</f>
        <v>11382005.736801147</v>
      </c>
      <c r="AJ76" s="3">
        <f>其他调用!Z76</f>
        <v>12624953.940573812</v>
      </c>
      <c r="AK76" s="3">
        <f>其他调用!AA76</f>
        <v>15081443.76857233</v>
      </c>
      <c r="AL76" s="3">
        <f>其他调用!AB76</f>
        <v>19962415.063909054</v>
      </c>
      <c r="AM76" s="3">
        <f>其他调用!AC76</f>
        <v>31552892.35913229</v>
      </c>
      <c r="AN76" s="3">
        <f>SUMPRODUCT(AI$5:AM76,其他调用!$C$6:$G77)</f>
        <v>448417965980.60016</v>
      </c>
      <c r="AP76" s="3">
        <f>其他调用!AN76</f>
        <v>2713779.142584607</v>
      </c>
      <c r="AQ76" s="3">
        <f>其他调用!AO76</f>
        <v>2946670.2554887235</v>
      </c>
      <c r="AR76" s="3">
        <f>其他调用!AP76</f>
        <v>3412874.8483261317</v>
      </c>
      <c r="AS76" s="3">
        <f>其他调用!AQ76</f>
        <v>4921191.8048583269</v>
      </c>
      <c r="AT76" s="3">
        <f>其他调用!AR76</f>
        <v>8600426.4240023494</v>
      </c>
      <c r="AU76" s="3">
        <f>SUMPRODUCT(AP$5:AT76,其他调用!$C$6:$G77)</f>
        <v>50744082818.138618</v>
      </c>
    </row>
    <row r="77" spans="26:47" x14ac:dyDescent="0.15">
      <c r="Z77" s="3">
        <v>73</v>
      </c>
      <c r="AA77" s="3">
        <f>其他调用!AW78*SUM($U$14:$U$17)</f>
        <v>46.000000000000071</v>
      </c>
      <c r="AB77" s="3">
        <f>其他调用!AX78*SUM($U$14:$U$17)</f>
        <v>66.999999999999986</v>
      </c>
      <c r="AC77" s="3">
        <f>其他调用!AY78*SUM($U$14:$U$17)</f>
        <v>91.000000000000085</v>
      </c>
      <c r="AD77" s="3">
        <f>其他调用!AZ78*SUM($U$14:$U$17)</f>
        <v>102.99999999999984</v>
      </c>
      <c r="AE77" s="3">
        <f>其他调用!BA78*SUM($U$14:$U$17)</f>
        <v>103.00000000000017</v>
      </c>
      <c r="AF77" s="3">
        <f>SUMPRODUCT(AA$5:AE77,其他调用!$C$6:$G78)</f>
        <v>3737396.721761805</v>
      </c>
      <c r="AH77" s="3">
        <v>73</v>
      </c>
      <c r="AI77" s="3">
        <f>其他调用!Y77</f>
        <v>11563443.772089124</v>
      </c>
      <c r="AJ77" s="3">
        <f>其他调用!Z77</f>
        <v>12866170.103618383</v>
      </c>
      <c r="AK77" s="3">
        <f>其他调用!AA77</f>
        <v>15081443.768572211</v>
      </c>
      <c r="AL77" s="3">
        <f>其他调用!AB77</f>
        <v>19962415.063909054</v>
      </c>
      <c r="AM77" s="3">
        <f>其他调用!AC77</f>
        <v>31686959.05418992</v>
      </c>
      <c r="AN77" s="3">
        <f>SUMPRODUCT(AI$5:AM77,其他调用!$C$6:$G78)</f>
        <v>454324045914.6601</v>
      </c>
      <c r="AP77" s="3">
        <f>其他调用!AN77</f>
        <v>2745172.3061695993</v>
      </c>
      <c r="AQ77" s="3">
        <f>其他调用!AO77</f>
        <v>2992664.9448300898</v>
      </c>
      <c r="AR77" s="3">
        <f>其他调用!AP77</f>
        <v>3412874.8483261317</v>
      </c>
      <c r="AS77" s="3">
        <f>其他调用!AQ77</f>
        <v>4921191.8048583269</v>
      </c>
      <c r="AT77" s="3">
        <f>其他调用!AR77</f>
        <v>8644123.8611326814</v>
      </c>
      <c r="AU77" s="3">
        <f>SUMPRODUCT(AP$5:AT77,其他调用!$C$6:$G78)</f>
        <v>52131146908.805176</v>
      </c>
    </row>
    <row r="78" spans="26:47" x14ac:dyDescent="0.15">
      <c r="Z78" s="3">
        <v>74</v>
      </c>
      <c r="AA78" s="3">
        <f>其他调用!AW79*SUM($U$14:$U$17)</f>
        <v>45.999999999999972</v>
      </c>
      <c r="AB78" s="3">
        <f>其他调用!AX79*SUM($U$14:$U$17)</f>
        <v>66.999999999999957</v>
      </c>
      <c r="AC78" s="3">
        <f>其他调用!AY79*SUM($U$14:$U$17)</f>
        <v>90.999999999999915</v>
      </c>
      <c r="AD78" s="3">
        <f>其他调用!AZ79*SUM($U$14:$U$17)</f>
        <v>102.99999999999994</v>
      </c>
      <c r="AE78" s="3">
        <f>其他调用!BA79*SUM($U$14:$U$17)</f>
        <v>102.99999999999986</v>
      </c>
      <c r="AF78" s="3">
        <f>SUMPRODUCT(AA$5:AE78,其他调用!$C$6:$G79)</f>
        <v>3764893.5019386676</v>
      </c>
      <c r="AH78" s="3">
        <v>74</v>
      </c>
      <c r="AI78" s="3">
        <f>其他调用!Y78</f>
        <v>11757416.564542651</v>
      </c>
      <c r="AJ78" s="3">
        <f>其他调用!Z78</f>
        <v>13026930.000027418</v>
      </c>
      <c r="AK78" s="3">
        <f>其他调用!AA78</f>
        <v>15432870.850521445</v>
      </c>
      <c r="AL78" s="3">
        <f>其他调用!AB78</f>
        <v>19962415.063909054</v>
      </c>
      <c r="AM78" s="3">
        <f>其他调用!AC78</f>
        <v>32154088.301095724</v>
      </c>
      <c r="AN78" s="3">
        <f>SUMPRODUCT(AI$5:AM78,其他调用!$C$6:$G79)</f>
        <v>460297508304.0448</v>
      </c>
      <c r="AP78" s="3">
        <f>其他调用!AN78</f>
        <v>2778734.2855796814</v>
      </c>
      <c r="AQ78" s="3">
        <f>其他调用!AO78</f>
        <v>3023318.3695449382</v>
      </c>
      <c r="AR78" s="3">
        <f>其他调用!AP78</f>
        <v>3485146.2441485524</v>
      </c>
      <c r="AS78" s="3">
        <f>其他调用!AQ78</f>
        <v>4921191.8048583567</v>
      </c>
      <c r="AT78" s="3">
        <f>其他调用!AR78</f>
        <v>8796379.0568737984</v>
      </c>
      <c r="AU78" s="3">
        <f>SUMPRODUCT(AP$5:AT78,其他调用!$C$6:$G79)</f>
        <v>53529510407.207359</v>
      </c>
    </row>
    <row r="79" spans="26:47" x14ac:dyDescent="0.15">
      <c r="Z79" s="3">
        <v>75</v>
      </c>
      <c r="AA79" s="3">
        <f>其他调用!AW80*SUM($U$14:$U$17)</f>
        <v>46</v>
      </c>
      <c r="AB79" s="3">
        <f>其他调用!AX80*SUM($U$14:$U$17)</f>
        <v>67.000000000000156</v>
      </c>
      <c r="AC79" s="3">
        <f>其他调用!AY80*SUM($U$14:$U$17)</f>
        <v>90.999999999999986</v>
      </c>
      <c r="AD79" s="3">
        <f>其他调用!AZ80*SUM($U$14:$U$17)</f>
        <v>103.00000000000027</v>
      </c>
      <c r="AE79" s="3">
        <f>其他调用!BA80*SUM($U$14:$U$17)</f>
        <v>103.00000000000007</v>
      </c>
      <c r="AF79" s="3">
        <f>SUMPRODUCT(AA$5:AE79,其他调用!$C$6:$G80)</f>
        <v>3792302.8016005564</v>
      </c>
      <c r="AH79" s="3">
        <v>75</v>
      </c>
      <c r="AI79" s="3">
        <f>其他调用!Y79</f>
        <v>11757416.564542651</v>
      </c>
      <c r="AJ79" s="3">
        <f>其他调用!Z79</f>
        <v>13026930.000027418</v>
      </c>
      <c r="AK79" s="3">
        <f>其他调用!AA79</f>
        <v>15578399.82689786</v>
      </c>
      <c r="AL79" s="3">
        <f>其他调用!AB79</f>
        <v>19962415.063909054</v>
      </c>
      <c r="AM79" s="3">
        <f>其他调用!AC79</f>
        <v>32154088.301095724</v>
      </c>
      <c r="AN79" s="3">
        <f>SUMPRODUCT(AI$5:AM79,其他调用!$C$6:$G80)</f>
        <v>466253309978.35962</v>
      </c>
      <c r="AP79" s="3">
        <f>其他调用!AN79</f>
        <v>2778734.2855796665</v>
      </c>
      <c r="AQ79" s="3">
        <f>其他调用!AO79</f>
        <v>3023318.3695449382</v>
      </c>
      <c r="AR79" s="3">
        <f>其他调用!AP79</f>
        <v>3515074.4505833089</v>
      </c>
      <c r="AS79" s="3">
        <f>其他调用!AQ79</f>
        <v>4921191.8048583269</v>
      </c>
      <c r="AT79" s="3">
        <f>其他调用!AR79</f>
        <v>8796379.0568737984</v>
      </c>
      <c r="AU79" s="3">
        <f>SUMPRODUCT(AP$5:AT79,其他调用!$C$6:$G80)</f>
        <v>54923649992.233887</v>
      </c>
    </row>
    <row r="80" spans="26:47" x14ac:dyDescent="0.15">
      <c r="Z80" s="3">
        <v>76</v>
      </c>
      <c r="AA80" s="3">
        <f>其他调用!AW81*SUM($U$14:$U$17)</f>
        <v>45.999999999999929</v>
      </c>
      <c r="AB80" s="3">
        <f>其他调用!AX81*SUM($U$14:$U$17)</f>
        <v>66.999999999999929</v>
      </c>
      <c r="AC80" s="3">
        <f>其他调用!AY81*SUM($U$14:$U$17)</f>
        <v>91.000000000000114</v>
      </c>
      <c r="AD80" s="3">
        <f>其他调用!AZ81*SUM($U$14:$U$17)</f>
        <v>102.99999999999999</v>
      </c>
      <c r="AE80" s="3">
        <f>其他调用!BA81*SUM($U$14:$U$17)</f>
        <v>103.00000000000006</v>
      </c>
      <c r="AF80" s="3">
        <f>SUMPRODUCT(AA$5:AE80,其他调用!$C$6:$G81)</f>
        <v>3819624.5573713058</v>
      </c>
      <c r="AH80" s="3">
        <v>76</v>
      </c>
      <c r="AI80" s="3">
        <f>其他调用!Y80</f>
        <v>11757416.564542651</v>
      </c>
      <c r="AJ80" s="3">
        <f>其他调用!Z80</f>
        <v>13026930.000027418</v>
      </c>
      <c r="AK80" s="3">
        <f>其他调用!AA80</f>
        <v>15578399.826897979</v>
      </c>
      <c r="AL80" s="3">
        <f>其他调用!AB80</f>
        <v>20192018.320418954</v>
      </c>
      <c r="AM80" s="3">
        <f>其他调用!AC80</f>
        <v>32154088.301095724</v>
      </c>
      <c r="AN80" s="3">
        <f>SUMPRODUCT(AI$5:AM80,其他调用!$C$6:$G81)</f>
        <v>472189518737.12445</v>
      </c>
      <c r="AP80" s="3">
        <f>其他调用!AN80</f>
        <v>2778734.2855796814</v>
      </c>
      <c r="AQ80" s="3">
        <f>其他调用!AO80</f>
        <v>3023318.3695449233</v>
      </c>
      <c r="AR80" s="3">
        <f>其他调用!AP80</f>
        <v>3515074.4505833089</v>
      </c>
      <c r="AS80" s="3">
        <f>其他调用!AQ80</f>
        <v>4991419.7658299804</v>
      </c>
      <c r="AT80" s="3">
        <f>其他调用!AR80</f>
        <v>8796379.0568737388</v>
      </c>
      <c r="AU80" s="3">
        <f>SUMPRODUCT(AP$5:AT80,其他调用!$C$6:$G81)</f>
        <v>56313240558.965233</v>
      </c>
    </row>
    <row r="81" spans="26:47" x14ac:dyDescent="0.15">
      <c r="Z81" s="3">
        <v>77</v>
      </c>
      <c r="AA81" s="3">
        <f>其他调用!AW82*SUM($U$14:$U$17)</f>
        <v>46.000000000000036</v>
      </c>
      <c r="AB81" s="3">
        <f>其他调用!AX82*SUM($U$14:$U$17)</f>
        <v>66.999999999999972</v>
      </c>
      <c r="AC81" s="3">
        <f>其他调用!AY82*SUM($U$14:$U$17)</f>
        <v>91</v>
      </c>
      <c r="AD81" s="3">
        <f>其他调用!AZ82*SUM($U$14:$U$17)</f>
        <v>102.99999999999987</v>
      </c>
      <c r="AE81" s="3">
        <f>其他调用!BA82*SUM($U$14:$U$17)</f>
        <v>102.99999999999994</v>
      </c>
      <c r="AF81" s="3">
        <f>SUMPRODUCT(AA$5:AE81,其他调用!$C$6:$G82)</f>
        <v>3846858.7058747509</v>
      </c>
      <c r="AH81" s="3">
        <v>77</v>
      </c>
      <c r="AI81" s="3">
        <f>其他调用!Y81</f>
        <v>11757416.564542651</v>
      </c>
      <c r="AJ81" s="3">
        <f>其他调用!Z81</f>
        <v>13026930.000027418</v>
      </c>
      <c r="AK81" s="3">
        <f>其他调用!AA81</f>
        <v>15578399.82689786</v>
      </c>
      <c r="AL81" s="3">
        <f>其他调用!AB81</f>
        <v>20518196.860739946</v>
      </c>
      <c r="AM81" s="3">
        <f>其他调用!AC81</f>
        <v>32154088.301095724</v>
      </c>
      <c r="AN81" s="3">
        <f>SUMPRODUCT(AI$5:AM81,其他调用!$C$6:$G82)</f>
        <v>478106431327.11401</v>
      </c>
      <c r="AP81" s="3">
        <f>其他调用!AN81</f>
        <v>2778734.2855796814</v>
      </c>
      <c r="AQ81" s="3">
        <f>其他调用!AO81</f>
        <v>3023318.3695449382</v>
      </c>
      <c r="AR81" s="3">
        <f>其他调用!AP81</f>
        <v>3515074.4505833387</v>
      </c>
      <c r="AS81" s="3">
        <f>其他调用!AQ81</f>
        <v>5091186.8777936101</v>
      </c>
      <c r="AT81" s="3">
        <f>其他调用!AR81</f>
        <v>8796379.0568737984</v>
      </c>
      <c r="AU81" s="3">
        <f>SUMPRODUCT(AP$5:AT81,其他调用!$C$6:$G82)</f>
        <v>57698373307.844032</v>
      </c>
    </row>
    <row r="82" spans="26:47" x14ac:dyDescent="0.15">
      <c r="Z82" s="3">
        <v>78</v>
      </c>
      <c r="AA82" s="3">
        <f>其他调用!AW83*SUM($U$14:$U$17)</f>
        <v>45.999999999999979</v>
      </c>
      <c r="AB82" s="3">
        <f>其他调用!AX83*SUM($U$14:$U$17)</f>
        <v>66.999999999999972</v>
      </c>
      <c r="AC82" s="3">
        <f>其他调用!AY83*SUM($U$14:$U$17)</f>
        <v>91.000000000000014</v>
      </c>
      <c r="AD82" s="3">
        <f>其他调用!AZ83*SUM($U$14:$U$17)</f>
        <v>103.00000000000003</v>
      </c>
      <c r="AE82" s="3">
        <f>其他调用!BA83*SUM($U$14:$U$17)</f>
        <v>102.99999999999993</v>
      </c>
      <c r="AF82" s="3">
        <f>SUMPRODUCT(AA$5:AE82,其他调用!$C$6:$G83)</f>
        <v>3874005.1837347252</v>
      </c>
      <c r="AH82" s="3">
        <v>78</v>
      </c>
      <c r="AI82" s="3">
        <f>其他调用!Y82</f>
        <v>11831459.953795433</v>
      </c>
      <c r="AJ82" s="3">
        <f>其他调用!Z82</f>
        <v>13167263.670804501</v>
      </c>
      <c r="AK82" s="3">
        <f>其他调用!AA82</f>
        <v>15578399.82689786</v>
      </c>
      <c r="AL82" s="3">
        <f>其他调用!AB82</f>
        <v>20518196.860739946</v>
      </c>
      <c r="AM82" s="3">
        <f>其他调用!AC82</f>
        <v>32240056.636291504</v>
      </c>
      <c r="AN82" s="3">
        <f>SUMPRODUCT(AI$5:AM82,其他调用!$C$6:$G83)</f>
        <v>484050552104.57343</v>
      </c>
      <c r="AP82" s="3">
        <f>其他调用!AN82</f>
        <v>2793656.7730266601</v>
      </c>
      <c r="AQ82" s="3">
        <f>其他调用!AO82</f>
        <v>3050574.9460585862</v>
      </c>
      <c r="AR82" s="3">
        <f>其他调用!AP82</f>
        <v>3515074.4505833089</v>
      </c>
      <c r="AS82" s="3">
        <f>其他调用!AQ82</f>
        <v>5091186.8777936101</v>
      </c>
      <c r="AT82" s="3">
        <f>其他调用!AR82</f>
        <v>8824601.2051150799</v>
      </c>
      <c r="AU82" s="3">
        <f>SUMPRODUCT(AP$5:AT82,其他调用!$C$6:$G83)</f>
        <v>59088100297.595337</v>
      </c>
    </row>
    <row r="83" spans="26:47" x14ac:dyDescent="0.15">
      <c r="Z83" s="3">
        <v>79</v>
      </c>
      <c r="AA83" s="3">
        <f>其他调用!AW84*SUM($U$14:$U$17)</f>
        <v>46.000000000000092</v>
      </c>
      <c r="AB83" s="3">
        <f>其他调用!AX84*SUM($U$14:$U$17)</f>
        <v>66.999999999999986</v>
      </c>
      <c r="AC83" s="3">
        <f>其他调用!AY84*SUM($U$14:$U$17)</f>
        <v>90.999999999999957</v>
      </c>
      <c r="AD83" s="3">
        <f>其他调用!AZ84*SUM($U$14:$U$17)</f>
        <v>103.00000000000011</v>
      </c>
      <c r="AE83" s="3">
        <f>其他调用!BA84*SUM($U$14:$U$17)</f>
        <v>102.99999999999999</v>
      </c>
      <c r="AF83" s="3">
        <f>SUMPRODUCT(AA$5:AE83,其他调用!$C$6:$G84)</f>
        <v>3901063.9275750648</v>
      </c>
      <c r="AH83" s="3">
        <v>79</v>
      </c>
      <c r="AI83" s="3">
        <f>其他调用!Y83</f>
        <v>12115533.550896645</v>
      </c>
      <c r="AJ83" s="3">
        <f>其他调用!Z83</f>
        <v>13427467.910565138</v>
      </c>
      <c r="AK83" s="3">
        <f>其他调用!AA83</f>
        <v>15946036.840905309</v>
      </c>
      <c r="AL83" s="3">
        <f>其他调用!AB83</f>
        <v>20518196.860739708</v>
      </c>
      <c r="AM83" s="3">
        <f>其他调用!AC83</f>
        <v>32754916.844224215</v>
      </c>
      <c r="AN83" s="3">
        <f>SUMPRODUCT(AI$5:AM83,其他调用!$C$6:$G84)</f>
        <v>490102399210.54175</v>
      </c>
      <c r="AP83" s="3">
        <f>其他调用!AN83</f>
        <v>2850908.1323923767</v>
      </c>
      <c r="AQ83" s="3">
        <f>其他调用!AO83</f>
        <v>3101113.6138703227</v>
      </c>
      <c r="AR83" s="3">
        <f>其他调用!AP83</f>
        <v>3595342.9811751842</v>
      </c>
      <c r="AS83" s="3">
        <f>其他调用!AQ83</f>
        <v>5091186.8777936101</v>
      </c>
      <c r="AT83" s="3">
        <f>其他调用!AR83</f>
        <v>8993622.2880377173</v>
      </c>
      <c r="AU83" s="3">
        <f>SUMPRODUCT(AP$5:AT83,其他调用!$C$6:$G84)</f>
        <v>60498618519.327652</v>
      </c>
    </row>
    <row r="84" spans="26:47" x14ac:dyDescent="0.15">
      <c r="Z84" s="3">
        <v>80</v>
      </c>
      <c r="AA84" s="3">
        <f>其他调用!AW85*SUM($U$14:$U$17)</f>
        <v>45.99999999999995</v>
      </c>
      <c r="AB84" s="3">
        <f>其他调用!AX85*SUM($U$14:$U$17)</f>
        <v>67</v>
      </c>
      <c r="AC84" s="3">
        <f>其他调用!AY85*SUM($U$14:$U$17)</f>
        <v>90.999999999999986</v>
      </c>
      <c r="AD84" s="3">
        <f>其他调用!AZ85*SUM($U$14:$U$17)</f>
        <v>102.99999999999994</v>
      </c>
      <c r="AE84" s="3">
        <f>其他调用!BA85*SUM($U$14:$U$17)</f>
        <v>103.00000000000006</v>
      </c>
      <c r="AF84" s="3">
        <f>SUMPRODUCT(AA$5:AE84,其他调用!$C$6:$G85)</f>
        <v>3928034.8740196037</v>
      </c>
      <c r="AH84" s="3">
        <v>80</v>
      </c>
      <c r="AI84" s="3">
        <f>其他调用!Y84</f>
        <v>12115533.550896764</v>
      </c>
      <c r="AJ84" s="3">
        <f>其他调用!Z84</f>
        <v>13427467.910565138</v>
      </c>
      <c r="AK84" s="3">
        <f>其他调用!AA84</f>
        <v>16069258.281269789</v>
      </c>
      <c r="AL84" s="3">
        <f>其他调用!AB84</f>
        <v>20518196.860739946</v>
      </c>
      <c r="AM84" s="3">
        <f>其他调用!AC84</f>
        <v>32754916.844224453</v>
      </c>
      <c r="AN84" s="3">
        <f>SUMPRODUCT(AI$5:AM84,其他调用!$C$6:$G85)</f>
        <v>496135500621.5108</v>
      </c>
      <c r="AP84" s="3">
        <f>其他调用!AN84</f>
        <v>2850908.1323923916</v>
      </c>
      <c r="AQ84" s="3">
        <f>其他调用!AO84</f>
        <v>3101113.6138703078</v>
      </c>
      <c r="AR84" s="3">
        <f>其他调用!AP84</f>
        <v>3622246.7029948533</v>
      </c>
      <c r="AS84" s="3">
        <f>其他调用!AQ84</f>
        <v>5091186.8777935803</v>
      </c>
      <c r="AT84" s="3">
        <f>其他调用!AR84</f>
        <v>8993622.2880376577</v>
      </c>
      <c r="AU84" s="3">
        <f>SUMPRODUCT(AP$5:AT84,其他调用!$C$6:$G85)</f>
        <v>61904720705.407654</v>
      </c>
    </row>
    <row r="85" spans="26:47" x14ac:dyDescent="0.15">
      <c r="Z85" s="3">
        <v>81</v>
      </c>
      <c r="AA85" s="3">
        <f>其他调用!AW86*SUM($U$14:$U$17)</f>
        <v>45.999999999999972</v>
      </c>
      <c r="AB85" s="3">
        <f>其他调用!AX86*SUM($U$14:$U$17)</f>
        <v>67.000000000000057</v>
      </c>
      <c r="AC85" s="3">
        <f>其他调用!AY86*SUM($U$14:$U$17)</f>
        <v>90.999999999999872</v>
      </c>
      <c r="AD85" s="3">
        <f>其他调用!AZ86*SUM($U$14:$U$17)</f>
        <v>102.99999999999989</v>
      </c>
      <c r="AE85" s="3">
        <f>其他调用!BA86*SUM($U$14:$U$17)</f>
        <v>103.00000000000011</v>
      </c>
      <c r="AF85" s="3">
        <f>SUMPRODUCT(AA$5:AE85,其他调用!$C$6:$G86)</f>
        <v>3954917.9596921764</v>
      </c>
      <c r="AH85" s="3">
        <v>81</v>
      </c>
      <c r="AI85" s="3">
        <f>其他调用!Y85</f>
        <v>12115533.550896645</v>
      </c>
      <c r="AJ85" s="3">
        <f>其他调用!Z85</f>
        <v>13427467.910565019</v>
      </c>
      <c r="AK85" s="3">
        <f>其他调用!AA85</f>
        <v>16069258.281269908</v>
      </c>
      <c r="AL85" s="3">
        <f>其他调用!AB85</f>
        <v>20543958.653674603</v>
      </c>
      <c r="AM85" s="3">
        <f>其他调用!AC85</f>
        <v>32754916.844224453</v>
      </c>
      <c r="AN85" s="3">
        <f>SUMPRODUCT(AI$5:AM85,其他调用!$C$6:$G86)</f>
        <v>502147723073.89001</v>
      </c>
      <c r="AP85" s="3">
        <f>其他调用!AN85</f>
        <v>2850908.1323923767</v>
      </c>
      <c r="AQ85" s="3">
        <f>其他调用!AO85</f>
        <v>3101113.6138703227</v>
      </c>
      <c r="AR85" s="3">
        <f>其他调用!AP85</f>
        <v>3622246.7029948533</v>
      </c>
      <c r="AS85" s="3">
        <f>其他调用!AQ85</f>
        <v>5099304.5546693206</v>
      </c>
      <c r="AT85" s="3">
        <f>其他调用!AR85</f>
        <v>8993622.2880377173</v>
      </c>
      <c r="AU85" s="3">
        <f>SUMPRODUCT(AP$5:AT85,其他调用!$C$6:$G86)</f>
        <v>63305948905.613022</v>
      </c>
    </row>
    <row r="86" spans="26:47" x14ac:dyDescent="0.15">
      <c r="Z86" s="3">
        <v>82</v>
      </c>
      <c r="AA86" s="3">
        <f>其他调用!AW87*SUM($U$14:$U$17)</f>
        <v>46.000000000000071</v>
      </c>
      <c r="AB86" s="3">
        <f>其他调用!AX87*SUM($U$14:$U$17)</f>
        <v>66.999999999999929</v>
      </c>
      <c r="AC86" s="3">
        <f>其他调用!AY87*SUM($U$14:$U$17)</f>
        <v>91.000000000000227</v>
      </c>
      <c r="AD86" s="3">
        <f>其他调用!AZ87*SUM($U$14:$U$17)</f>
        <v>103.00000000000016</v>
      </c>
      <c r="AE86" s="3">
        <f>其他调用!BA87*SUM($U$14:$U$17)</f>
        <v>103.00000000000003</v>
      </c>
      <c r="AF86" s="3">
        <f>SUMPRODUCT(AA$5:AE86,其他调用!$C$6:$G87)</f>
        <v>3981713.121216618</v>
      </c>
      <c r="AH86" s="3">
        <v>82</v>
      </c>
      <c r="AI86" s="3">
        <f>其他调用!Y86</f>
        <v>12115533.550896645</v>
      </c>
      <c r="AJ86" s="3">
        <f>其他调用!Z86</f>
        <v>13427467.910565138</v>
      </c>
      <c r="AK86" s="3">
        <f>其他调用!AA86</f>
        <v>16069258.281269789</v>
      </c>
      <c r="AL86" s="3">
        <f>其他调用!AB86</f>
        <v>21093399.90947032</v>
      </c>
      <c r="AM86" s="3">
        <f>其他调用!AC86</f>
        <v>32754916.844224453</v>
      </c>
      <c r="AN86" s="3">
        <f>SUMPRODUCT(AI$5:AM86,其他调用!$C$6:$G87)</f>
        <v>508140694991.88489</v>
      </c>
      <c r="AP86" s="3">
        <f>其他调用!AN86</f>
        <v>2850908.1323923916</v>
      </c>
      <c r="AQ86" s="3">
        <f>其他调用!AO86</f>
        <v>3101113.6138703078</v>
      </c>
      <c r="AR86" s="3">
        <f>其他调用!AP86</f>
        <v>3622246.7029948533</v>
      </c>
      <c r="AS86" s="3">
        <f>其他调用!AQ86</f>
        <v>5272436.3932803273</v>
      </c>
      <c r="AT86" s="3">
        <f>其他调用!AR86</f>
        <v>8993622.2880376577</v>
      </c>
      <c r="AU86" s="3">
        <f>SUMPRODUCT(AP$5:AT86,其他调用!$C$6:$G87)</f>
        <v>64702816741.158646</v>
      </c>
    </row>
    <row r="87" spans="26:47" x14ac:dyDescent="0.15">
      <c r="Z87" s="3">
        <v>83</v>
      </c>
      <c r="AA87" s="3">
        <f>其他调用!AW88*SUM($U$14:$U$17)</f>
        <v>45.999999999999986</v>
      </c>
      <c r="AB87" s="3">
        <f>其他调用!AX88*SUM($U$14:$U$17)</f>
        <v>67.000000000000142</v>
      </c>
      <c r="AC87" s="3">
        <f>其他调用!AY88*SUM($U$14:$U$17)</f>
        <v>90.999999999999801</v>
      </c>
      <c r="AD87" s="3">
        <f>其他调用!AZ88*SUM($U$14:$U$17)</f>
        <v>103.00000000000007</v>
      </c>
      <c r="AE87" s="3">
        <f>其他调用!BA88*SUM($U$14:$U$17)</f>
        <v>103.00000000000001</v>
      </c>
      <c r="AF87" s="3">
        <f>SUMPRODUCT(AA$5:AE87,其他调用!$C$6:$G88)</f>
        <v>4008420.2952167634</v>
      </c>
      <c r="AH87" s="3">
        <v>83</v>
      </c>
      <c r="AI87" s="3">
        <f>其他调用!Y87</f>
        <v>12115533.550896645</v>
      </c>
      <c r="AJ87" s="3">
        <f>其他调用!Z87</f>
        <v>13427467.910565138</v>
      </c>
      <c r="AK87" s="3">
        <f>其他调用!AA87</f>
        <v>16069258.281269789</v>
      </c>
      <c r="AL87" s="3">
        <f>其他调用!AB87</f>
        <v>21093399.909470081</v>
      </c>
      <c r="AM87" s="3">
        <f>其他调用!AC87</f>
        <v>32754916.844224453</v>
      </c>
      <c r="AN87" s="3">
        <f>SUMPRODUCT(AI$5:AM87,其他调用!$C$6:$G88)</f>
        <v>514112695684.89465</v>
      </c>
      <c r="AP87" s="3">
        <f>其他调用!AN87</f>
        <v>2850908.1323923767</v>
      </c>
      <c r="AQ87" s="3">
        <f>其他调用!AO87</f>
        <v>3101113.6138703227</v>
      </c>
      <c r="AR87" s="3">
        <f>其他调用!AP87</f>
        <v>3622246.7029948831</v>
      </c>
      <c r="AS87" s="3">
        <f>其他调用!AQ87</f>
        <v>5272436.3932803273</v>
      </c>
      <c r="AT87" s="3">
        <f>其他调用!AR87</f>
        <v>8993622.2880377173</v>
      </c>
      <c r="AU87" s="3">
        <f>SUMPRODUCT(AP$5:AT87,其他调用!$C$6:$G88)</f>
        <v>66094782509.51368</v>
      </c>
    </row>
    <row r="88" spans="26:47" x14ac:dyDescent="0.15">
      <c r="Z88" s="3">
        <v>84</v>
      </c>
      <c r="AA88" s="3">
        <f>其他调用!AW89*SUM($U$14:$U$17)</f>
        <v>45.999999999999993</v>
      </c>
      <c r="AB88" s="3">
        <f>其他调用!AX89*SUM($U$14:$U$17)</f>
        <v>66.999999999999972</v>
      </c>
      <c r="AC88" s="3">
        <f>其他调用!AY89*SUM($U$14:$U$17)</f>
        <v>91.000000000000085</v>
      </c>
      <c r="AD88" s="3">
        <f>其他调用!AZ89*SUM($U$14:$U$17)</f>
        <v>102.9999999999997</v>
      </c>
      <c r="AE88" s="3">
        <f>其他调用!BA89*SUM($U$14:$U$17)</f>
        <v>102.99999999999986</v>
      </c>
      <c r="AF88" s="3">
        <f>SUMPRODUCT(AA$5:AE88,其他调用!$C$6:$G89)</f>
        <v>4035039.4183164467</v>
      </c>
      <c r="AH88" s="3">
        <v>84</v>
      </c>
      <c r="AI88" s="3">
        <f>其他调用!Y88</f>
        <v>12318931.559425354</v>
      </c>
      <c r="AJ88" s="3">
        <f>其他调用!Z88</f>
        <v>13695164.756929636</v>
      </c>
      <c r="AK88" s="3">
        <f>其他调用!AA88</f>
        <v>16121194.433444262</v>
      </c>
      <c r="AL88" s="3">
        <f>其他调用!AB88</f>
        <v>21093399.909470081</v>
      </c>
      <c r="AM88" s="3">
        <f>其他调用!AC88</f>
        <v>33214506.175336838</v>
      </c>
      <c r="AN88" s="3">
        <f>SUMPRODUCT(AI$5:AM88,其他调用!$C$6:$G89)</f>
        <v>520167685968.1308</v>
      </c>
      <c r="AP88" s="3">
        <f>其他调用!AN88</f>
        <v>2891275.8635193557</v>
      </c>
      <c r="AQ88" s="3">
        <f>其他调用!AO88</f>
        <v>3151990.2194077969</v>
      </c>
      <c r="AR88" s="3">
        <f>其他调用!AP88</f>
        <v>3633643.9793100357</v>
      </c>
      <c r="AS88" s="3">
        <f>其他调用!AQ88</f>
        <v>5272436.3932803273</v>
      </c>
      <c r="AT88" s="3">
        <f>其他调用!AR88</f>
        <v>9145275.1286398768</v>
      </c>
      <c r="AU88" s="3">
        <f>SUMPRODUCT(AP$5:AT88,其他调用!$C$6:$G89)</f>
        <v>67502067914.801971</v>
      </c>
    </row>
    <row r="89" spans="26:47" x14ac:dyDescent="0.15">
      <c r="Z89" s="3">
        <v>85</v>
      </c>
      <c r="AA89" s="3">
        <f>其他调用!AW90*SUM($U$14:$U$17)</f>
        <v>46.000000000000043</v>
      </c>
      <c r="AB89" s="3">
        <f>其他调用!AX90*SUM($U$14:$U$17)</f>
        <v>67.000000000000043</v>
      </c>
      <c r="AC89" s="3">
        <f>其他调用!AY90*SUM($U$14:$U$17)</f>
        <v>90.999999999999929</v>
      </c>
      <c r="AD89" s="3">
        <f>其他调用!AZ90*SUM($U$14:$U$17)</f>
        <v>103.00000000000007</v>
      </c>
      <c r="AE89" s="3">
        <f>其他调用!BA90*SUM($U$14:$U$17)</f>
        <v>102.99999999999997</v>
      </c>
      <c r="AF89" s="3">
        <f>SUMPRODUCT(AA$5:AE89,其他调用!$C$6:$G90)</f>
        <v>4061570.4271395025</v>
      </c>
      <c r="AH89" s="3">
        <v>85</v>
      </c>
      <c r="AI89" s="3">
        <f>其他调用!Y89</f>
        <v>12484346.475946188</v>
      </c>
      <c r="AJ89" s="3">
        <f>其他调用!Z89</f>
        <v>13840763.935086966</v>
      </c>
      <c r="AK89" s="3">
        <f>其他调用!AA89</f>
        <v>16561792.051040053</v>
      </c>
      <c r="AL89" s="3">
        <f>其他调用!AB89</f>
        <v>21093399.909470081</v>
      </c>
      <c r="AM89" s="3">
        <f>其他调用!AC89</f>
        <v>33352535.22525382</v>
      </c>
      <c r="AN89" s="3">
        <f>SUMPRODUCT(AI$5:AM89,其他调用!$C$6:$G90)</f>
        <v>526276931153.10675</v>
      </c>
      <c r="AP89" s="3">
        <f>其他调用!AN89</f>
        <v>2924105.2157966942</v>
      </c>
      <c r="AQ89" s="3">
        <f>其他调用!AO89</f>
        <v>3179661.7891490757</v>
      </c>
      <c r="AR89" s="3">
        <f>其他调用!AP89</f>
        <v>3730332.1739741564</v>
      </c>
      <c r="AS89" s="3">
        <f>其他调用!AQ89</f>
        <v>5272436.3932803273</v>
      </c>
      <c r="AT89" s="3">
        <f>其他调用!AR89</f>
        <v>9190821.2196573019</v>
      </c>
      <c r="AU89" s="3">
        <f>SUMPRODUCT(AP$5:AT89,其他调用!$C$6:$G90)</f>
        <v>68919297984.294434</v>
      </c>
    </row>
    <row r="90" spans="26:47" x14ac:dyDescent="0.15">
      <c r="Z90" s="3">
        <v>86</v>
      </c>
      <c r="AA90" s="3">
        <f>其他调用!AW91*SUM($U$14:$U$17)</f>
        <v>45.999999999999929</v>
      </c>
      <c r="AB90" s="3">
        <f>其他调用!AX91*SUM($U$14:$U$17)</f>
        <v>67.000000000000014</v>
      </c>
      <c r="AC90" s="3">
        <f>其他调用!AY91*SUM($U$14:$U$17)</f>
        <v>90.999999999999972</v>
      </c>
      <c r="AD90" s="3">
        <f>其他调用!AZ91*SUM($U$14:$U$17)</f>
        <v>103</v>
      </c>
      <c r="AE90" s="3">
        <f>其他调用!BA91*SUM($U$14:$U$17)</f>
        <v>102.99999999999993</v>
      </c>
      <c r="AF90" s="3">
        <f>SUMPRODUCT(AA$5:AE90,其他调用!$C$6:$G91)</f>
        <v>4088013.2583097671</v>
      </c>
      <c r="AH90" s="3">
        <v>86</v>
      </c>
      <c r="AI90" s="3">
        <f>其他调用!Y90</f>
        <v>12484346.475946069</v>
      </c>
      <c r="AJ90" s="3">
        <f>其他调用!Z90</f>
        <v>13840763.935087085</v>
      </c>
      <c r="AK90" s="3">
        <f>其他调用!AA90</f>
        <v>16561792.051040173</v>
      </c>
      <c r="AL90" s="3">
        <f>其他调用!AB90</f>
        <v>21093399.90947032</v>
      </c>
      <c r="AM90" s="3">
        <f>其他调用!AC90</f>
        <v>33352535.22525382</v>
      </c>
      <c r="AN90" s="3">
        <f>SUMPRODUCT(AI$5:AM90,其他调用!$C$6:$G91)</f>
        <v>532364552094.99121</v>
      </c>
      <c r="AP90" s="3">
        <f>其他调用!AN90</f>
        <v>2924105.2157967091</v>
      </c>
      <c r="AQ90" s="3">
        <f>其他调用!AO90</f>
        <v>3179661.7891491055</v>
      </c>
      <c r="AR90" s="3">
        <f>其他调用!AP90</f>
        <v>3730332.1739741564</v>
      </c>
      <c r="AS90" s="3">
        <f>其他调用!AQ90</f>
        <v>5272436.3932802975</v>
      </c>
      <c r="AT90" s="3">
        <f>其他调用!AR90</f>
        <v>9190821.2196573019</v>
      </c>
      <c r="AU90" s="3">
        <f>SUMPRODUCT(AP$5:AT90,其他调用!$C$6:$G91)</f>
        <v>70331497127.966599</v>
      </c>
    </row>
    <row r="91" spans="26:47" x14ac:dyDescent="0.15">
      <c r="Z91" s="3">
        <v>87</v>
      </c>
      <c r="AA91" s="3">
        <f>其他调用!AW92*SUM($U$14:$U$17)</f>
        <v>46.000000000000043</v>
      </c>
      <c r="AB91" s="3">
        <f>其他调用!AX92*SUM($U$14:$U$17)</f>
        <v>66.999999999999901</v>
      </c>
      <c r="AC91" s="3">
        <f>其他调用!AY92*SUM($U$14:$U$17)</f>
        <v>91.000000000000057</v>
      </c>
      <c r="AD91" s="3">
        <f>其他调用!AZ92*SUM($U$14:$U$17)</f>
        <v>103.00000000000016</v>
      </c>
      <c r="AE91" s="3">
        <f>其他调用!BA92*SUM($U$14:$U$17)</f>
        <v>103.00000000000027</v>
      </c>
      <c r="AF91" s="3">
        <f>SUMPRODUCT(AA$5:AE91,其他调用!$C$6:$G92)</f>
        <v>4114367.8484510737</v>
      </c>
      <c r="AH91" s="3">
        <v>87</v>
      </c>
      <c r="AI91" s="3">
        <f>其他调用!Y91</f>
        <v>12484346.475946069</v>
      </c>
      <c r="AJ91" s="3">
        <f>其他调用!Z91</f>
        <v>13840763.935086966</v>
      </c>
      <c r="AK91" s="3">
        <f>其他调用!AA91</f>
        <v>16561792.051040053</v>
      </c>
      <c r="AL91" s="3">
        <f>其他调用!AB91</f>
        <v>21170106.19755435</v>
      </c>
      <c r="AM91" s="3">
        <f>其他调用!AC91</f>
        <v>33352535.225253582</v>
      </c>
      <c r="AN91" s="3">
        <f>SUMPRODUCT(AI$5:AM91,其他调用!$C$6:$G92)</f>
        <v>538430781581.03351</v>
      </c>
      <c r="AP91" s="3">
        <f>其他调用!AN91</f>
        <v>2924105.2157966942</v>
      </c>
      <c r="AQ91" s="3">
        <f>其他调用!AO91</f>
        <v>3179661.7891490757</v>
      </c>
      <c r="AR91" s="3">
        <f>其他调用!AP91</f>
        <v>3730332.1739741862</v>
      </c>
      <c r="AS91" s="3">
        <f>其他调用!AQ91</f>
        <v>5296858.5383405685</v>
      </c>
      <c r="AT91" s="3">
        <f>其他调用!AR91</f>
        <v>9190821.2196572423</v>
      </c>
      <c r="AU91" s="3">
        <f>SUMPRODUCT(AP$5:AT91,其他调用!$C$6:$G92)</f>
        <v>71738739993.657959</v>
      </c>
    </row>
    <row r="92" spans="26:47" x14ac:dyDescent="0.15">
      <c r="Z92" s="3">
        <v>88</v>
      </c>
      <c r="AA92" s="3">
        <f>其他调用!AW93*SUM($U$14:$U$17)</f>
        <v>45.999999999999943</v>
      </c>
      <c r="AB92" s="3">
        <f>其他调用!AX93*SUM($U$14:$U$17)</f>
        <v>66.999999999999986</v>
      </c>
      <c r="AC92" s="3">
        <f>其他调用!AY93*SUM($U$14:$U$17)</f>
        <v>91.000000000000071</v>
      </c>
      <c r="AD92" s="3">
        <f>其他调用!AZ93*SUM($U$14:$U$17)</f>
        <v>102.99999999999994</v>
      </c>
      <c r="AE92" s="3">
        <f>其他调用!BA93*SUM($U$14:$U$17)</f>
        <v>102.99999999999977</v>
      </c>
      <c r="AF92" s="3">
        <f>SUMPRODUCT(AA$5:AE92,其他调用!$C$6:$G93)</f>
        <v>4140634.1341872578</v>
      </c>
      <c r="AH92" s="3">
        <v>88</v>
      </c>
      <c r="AI92" s="3">
        <f>其他调用!Y92</f>
        <v>12484346.475946188</v>
      </c>
      <c r="AJ92" s="3">
        <f>其他调用!Z92</f>
        <v>13840763.935086966</v>
      </c>
      <c r="AK92" s="3">
        <f>其他调用!AA92</f>
        <v>16561792.051040053</v>
      </c>
      <c r="AL92" s="3">
        <f>其他调用!AB92</f>
        <v>21683059.59536314</v>
      </c>
      <c r="AM92" s="3">
        <f>其他调用!AC92</f>
        <v>33352535.225253582</v>
      </c>
      <c r="AN92" s="3">
        <f>SUMPRODUCT(AI$5:AM92,其他调用!$C$6:$G93)</f>
        <v>544476964148.91522</v>
      </c>
      <c r="AP92" s="3">
        <f>其他调用!AN92</f>
        <v>2924105.2157966942</v>
      </c>
      <c r="AQ92" s="3">
        <f>其他调用!AO92</f>
        <v>3179661.7891490757</v>
      </c>
      <c r="AR92" s="3">
        <f>其他调用!AP92</f>
        <v>3730332.1739741564</v>
      </c>
      <c r="AS92" s="3">
        <f>其他调用!AQ92</f>
        <v>5460175.2963706255</v>
      </c>
      <c r="AT92" s="3">
        <f>其他调用!AR92</f>
        <v>9190821.2196573019</v>
      </c>
      <c r="AU92" s="3">
        <f>SUMPRODUCT(AP$5:AT92,其他调用!$C$6:$G93)</f>
        <v>73141455194.06543</v>
      </c>
    </row>
    <row r="93" spans="26:47" x14ac:dyDescent="0.15">
      <c r="Z93" s="3">
        <v>89</v>
      </c>
      <c r="AA93" s="3">
        <f>其他调用!AW94*SUM($U$14:$U$17)</f>
        <v>46.000000000000007</v>
      </c>
      <c r="AB93" s="3">
        <f>其他调用!AX94*SUM($U$14:$U$17)</f>
        <v>67.000000000000099</v>
      </c>
      <c r="AC93" s="3">
        <f>其他调用!AY94*SUM($U$14:$U$17)</f>
        <v>91.000000000000043</v>
      </c>
      <c r="AD93" s="3">
        <f>其他调用!AZ94*SUM($U$14:$U$17)</f>
        <v>103.00000000000001</v>
      </c>
      <c r="AE93" s="3">
        <f>其他调用!BA94*SUM($U$14:$U$17)</f>
        <v>102.99999999999999</v>
      </c>
      <c r="AF93" s="3">
        <f>SUMPRODUCT(AA$5:AE93,其他调用!$C$6:$G94)</f>
        <v>4166812.0521421535</v>
      </c>
      <c r="AH93" s="3">
        <v>89</v>
      </c>
      <c r="AI93" s="3">
        <f>其他调用!Y93</f>
        <v>12484346.475946069</v>
      </c>
      <c r="AJ93" s="3">
        <f>其他调用!Z93</f>
        <v>13840763.935087085</v>
      </c>
      <c r="AK93" s="3">
        <f>其他调用!AA93</f>
        <v>16561792.051040053</v>
      </c>
      <c r="AL93" s="3">
        <f>其他调用!AB93</f>
        <v>21683059.59536314</v>
      </c>
      <c r="AM93" s="3">
        <f>其他调用!AC93</f>
        <v>33352535.225253582</v>
      </c>
      <c r="AN93" s="3">
        <f>SUMPRODUCT(AI$5:AM93,其他调用!$C$6:$G94)</f>
        <v>550501505202.71082</v>
      </c>
      <c r="AP93" s="3">
        <f>其他调用!AN93</f>
        <v>2924105.2157967091</v>
      </c>
      <c r="AQ93" s="3">
        <f>其他调用!AO93</f>
        <v>3179661.7891490757</v>
      </c>
      <c r="AR93" s="3">
        <f>其他调用!AP93</f>
        <v>3730332.1739741862</v>
      </c>
      <c r="AS93" s="3">
        <f>其他调用!AQ93</f>
        <v>5460175.2963706255</v>
      </c>
      <c r="AT93" s="3">
        <f>其他调用!AR93</f>
        <v>9190821.2196573019</v>
      </c>
      <c r="AU93" s="3">
        <f>SUMPRODUCT(AP$5:AT93,其他调用!$C$6:$G94)</f>
        <v>74539135565.314087</v>
      </c>
    </row>
    <row r="94" spans="26:47" x14ac:dyDescent="0.15">
      <c r="Z94" s="3">
        <v>90</v>
      </c>
      <c r="AA94" s="3">
        <f>其他调用!AW95*SUM($U$14:$U$17)</f>
        <v>46.000000000000021</v>
      </c>
      <c r="AB94" s="3">
        <f>其他调用!AX95*SUM($U$14:$U$17)</f>
        <v>66.999999999999886</v>
      </c>
      <c r="AC94" s="3">
        <f>其他调用!AY95*SUM($U$14:$U$17)</f>
        <v>90.999999999999929</v>
      </c>
      <c r="AD94" s="3">
        <f>其他调用!AZ95*SUM($U$14:$U$17)</f>
        <v>102.99999999999986</v>
      </c>
      <c r="AE94" s="3">
        <f>其他调用!BA95*SUM($U$14:$U$17)</f>
        <v>103</v>
      </c>
      <c r="AF94" s="3">
        <f>SUMPRODUCT(AA$5:AE94,其他调用!$C$6:$G95)</f>
        <v>4192796.0595936794</v>
      </c>
      <c r="AH94" s="3">
        <v>90</v>
      </c>
      <c r="AI94" s="3">
        <f>其他调用!Y94</f>
        <v>12662931.733768225</v>
      </c>
      <c r="AJ94" s="3">
        <f>其他调用!Z94</f>
        <v>14066317.065003753</v>
      </c>
      <c r="AK94" s="3">
        <f>其他调用!AA94</f>
        <v>16561792.051040053</v>
      </c>
      <c r="AL94" s="3">
        <f>其他调用!AB94</f>
        <v>21683059.59536314</v>
      </c>
      <c r="AM94" s="3">
        <f>其他调用!AC94</f>
        <v>35882924.687928677</v>
      </c>
      <c r="AN94" s="3">
        <f>SUMPRODUCT(AI$5:AM94,其他调用!$C$6:$G95)</f>
        <v>556569569658.92065</v>
      </c>
      <c r="AP94" s="3">
        <f>其他调用!AN94</f>
        <v>2959703.916990608</v>
      </c>
      <c r="AQ94" s="3">
        <f>其他调用!AO94</f>
        <v>3221865.6537094414</v>
      </c>
      <c r="AR94" s="3">
        <f>其他调用!AP94</f>
        <v>3730332.1739741564</v>
      </c>
      <c r="AS94" s="3">
        <f>其他调用!AQ94</f>
        <v>5460175.2963706255</v>
      </c>
      <c r="AT94" s="3">
        <f>其他调用!AR94</f>
        <v>10086434.611346602</v>
      </c>
      <c r="AU94" s="3">
        <f>SUMPRODUCT(AP$5:AT94,其他调用!$C$6:$G95)</f>
        <v>75943799067.542007</v>
      </c>
    </row>
    <row r="95" spans="26:47" x14ac:dyDescent="0.15">
      <c r="Z95" s="3">
        <v>91</v>
      </c>
      <c r="AA95" s="3">
        <f>其他调用!AW96*SUM($U$14:$U$17)</f>
        <v>46.000000000000021</v>
      </c>
      <c r="AB95" s="3">
        <f>其他调用!AX96*SUM($U$14:$U$17)</f>
        <v>67.000000000000014</v>
      </c>
      <c r="AC95" s="3">
        <f>其他调用!AY96*SUM($U$14:$U$17)</f>
        <v>90.999999999999986</v>
      </c>
      <c r="AD95" s="3">
        <f>其他调用!AZ96*SUM($U$14:$U$17)</f>
        <v>103.00000000000011</v>
      </c>
      <c r="AE95" s="3">
        <f>其他调用!BA96*SUM($U$14:$U$17)</f>
        <v>103.00000000000018</v>
      </c>
      <c r="AF95" s="3">
        <f>SUMPRODUCT(AA$5:AE95,其他调用!$C$6:$G96)</f>
        <v>4218586.1565418364</v>
      </c>
      <c r="AH95" s="3">
        <v>91</v>
      </c>
      <c r="AI95" s="3">
        <f>其他调用!Y95</f>
        <v>12848559.406907201</v>
      </c>
      <c r="AJ95" s="3">
        <f>其他调用!Z95</f>
        <v>14265663.831655502</v>
      </c>
      <c r="AK95" s="3">
        <f>其他调用!AA95</f>
        <v>16995126.666085005</v>
      </c>
      <c r="AL95" s="3">
        <f>其他调用!AB95</f>
        <v>21683059.59536314</v>
      </c>
      <c r="AM95" s="3">
        <f>其他调用!AC95</f>
        <v>36490832.016885281</v>
      </c>
      <c r="AN95" s="3">
        <f>SUMPRODUCT(AI$5:AM95,其他调用!$C$6:$G96)</f>
        <v>562681567533.39929</v>
      </c>
      <c r="AP95" s="3">
        <f>其他调用!AN95</f>
        <v>2996706.4341635406</v>
      </c>
      <c r="AQ95" s="3">
        <f>其他调用!AO95</f>
        <v>3259165.9737866521</v>
      </c>
      <c r="AR95" s="3">
        <f>其他调用!AP95</f>
        <v>3829344.5389651656</v>
      </c>
      <c r="AS95" s="3">
        <f>其他调用!AQ95</f>
        <v>5460175.2963706255</v>
      </c>
      <c r="AT95" s="3">
        <f>其他调用!AR95</f>
        <v>10301599.096004486</v>
      </c>
      <c r="AU95" s="3">
        <f>SUMPRODUCT(AP$5:AT95,其他调用!$C$6:$G96)</f>
        <v>77355552456.161301</v>
      </c>
    </row>
    <row r="96" spans="26:47" x14ac:dyDescent="0.15">
      <c r="Z96" s="3">
        <v>92</v>
      </c>
      <c r="AA96" s="3">
        <f>其他调用!AW97*SUM($U$14:$U$17)</f>
        <v>45.999999999999979</v>
      </c>
      <c r="AB96" s="3">
        <f>其他调用!AX97*SUM($U$14:$U$17)</f>
        <v>66.999999999999915</v>
      </c>
      <c r="AC96" s="3">
        <f>其他调用!AY97*SUM($U$14:$U$17)</f>
        <v>91</v>
      </c>
      <c r="AD96" s="3">
        <f>其他调用!AZ97*SUM($U$14:$U$17)</f>
        <v>102.99999999999991</v>
      </c>
      <c r="AE96" s="3">
        <f>其他调用!BA97*SUM($U$14:$U$17)</f>
        <v>102.99999999999986</v>
      </c>
      <c r="AF96" s="3">
        <f>SUMPRODUCT(AA$5:AE96,其他调用!$C$6:$G97)</f>
        <v>4244182.3429866228</v>
      </c>
      <c r="AH96" s="3">
        <v>92</v>
      </c>
      <c r="AI96" s="3">
        <f>其他调用!Y96</f>
        <v>12848559.406907082</v>
      </c>
      <c r="AJ96" s="3">
        <f>其他调用!Z96</f>
        <v>14265663.831655622</v>
      </c>
      <c r="AK96" s="3">
        <f>其他调用!AA96</f>
        <v>17046777.630273223</v>
      </c>
      <c r="AL96" s="3">
        <f>其他调用!AB96</f>
        <v>21683059.59536314</v>
      </c>
      <c r="AM96" s="3">
        <f>其他调用!AC96</f>
        <v>36490832.016885757</v>
      </c>
      <c r="AN96" s="3">
        <f>SUMPRODUCT(AI$5:AM96,其他调用!$C$6:$G97)</f>
        <v>568748487872.07141</v>
      </c>
      <c r="AP96" s="3">
        <f>其他调用!AN96</f>
        <v>2996706.4341635406</v>
      </c>
      <c r="AQ96" s="3">
        <f>其他调用!AO96</f>
        <v>3259165.9737866521</v>
      </c>
      <c r="AR96" s="3">
        <f>其他调用!AP96</f>
        <v>3841146.236638993</v>
      </c>
      <c r="AS96" s="3">
        <f>其他调用!AQ96</f>
        <v>5460175.2963705659</v>
      </c>
      <c r="AT96" s="3">
        <f>其他调用!AR96</f>
        <v>10301599.096004605</v>
      </c>
      <c r="AU96" s="3">
        <f>SUMPRODUCT(AP$5:AT96,其他调用!$C$6:$G97)</f>
        <v>78756891619.491669</v>
      </c>
    </row>
    <row r="97" spans="26:47" x14ac:dyDescent="0.15">
      <c r="Z97" s="3">
        <v>93</v>
      </c>
      <c r="AA97" s="3">
        <f>其他调用!AW98*SUM($U$14:$U$17)</f>
        <v>46.000000000000043</v>
      </c>
      <c r="AB97" s="3">
        <f>其他调用!AX98*SUM($U$14:$U$17)</f>
        <v>67.000000000000142</v>
      </c>
      <c r="AC97" s="3">
        <f>其他调用!AY98*SUM($U$14:$U$17)</f>
        <v>90.999999999999972</v>
      </c>
      <c r="AD97" s="3">
        <f>其他调用!AZ98*SUM($U$14:$U$17)</f>
        <v>102.99999999999997</v>
      </c>
      <c r="AE97" s="3">
        <f>其他调用!BA98*SUM($U$14:$U$17)</f>
        <v>103.00000000000001</v>
      </c>
      <c r="AF97" s="3">
        <f>SUMPRODUCT(AA$5:AE97,其他调用!$C$6:$G98)</f>
        <v>4269584.6189280394</v>
      </c>
      <c r="AH97" s="3">
        <v>93</v>
      </c>
      <c r="AI97" s="3">
        <f>其他调用!Y97</f>
        <v>12848559.406907201</v>
      </c>
      <c r="AJ97" s="3">
        <f>其他调用!Z97</f>
        <v>14265663.831655502</v>
      </c>
      <c r="AK97" s="3">
        <f>其他调用!AA97</f>
        <v>17046777.630273223</v>
      </c>
      <c r="AL97" s="3">
        <f>其他调用!AB97</f>
        <v>21683059.59536314</v>
      </c>
      <c r="AM97" s="3">
        <f>其他调用!AC97</f>
        <v>36490832.016885757</v>
      </c>
      <c r="AN97" s="3">
        <f>SUMPRODUCT(AI$5:AM97,其他调用!$C$6:$G98)</f>
        <v>574769446693.02637</v>
      </c>
      <c r="AP97" s="3">
        <f>其他调用!AN97</f>
        <v>2996706.4341635406</v>
      </c>
      <c r="AQ97" s="3">
        <f>其他调用!AO97</f>
        <v>3259165.9737866521</v>
      </c>
      <c r="AR97" s="3">
        <f>其他调用!AP97</f>
        <v>3841146.236638993</v>
      </c>
      <c r="AS97" s="3">
        <f>其他调用!AQ97</f>
        <v>5460175.2963706255</v>
      </c>
      <c r="AT97" s="3">
        <f>其他调用!AR97</f>
        <v>10301599.096004486</v>
      </c>
      <c r="AU97" s="3">
        <f>SUMPRODUCT(AP$5:AT97,其他调用!$C$6:$G98)</f>
        <v>80147614577.039246</v>
      </c>
    </row>
    <row r="98" spans="26:47" x14ac:dyDescent="0.15">
      <c r="Z98" s="3">
        <v>94</v>
      </c>
      <c r="AA98" s="3">
        <f>其他调用!AW99*SUM($U$14:$U$17)</f>
        <v>45.999999999999943</v>
      </c>
      <c r="AB98" s="3">
        <f>其他调用!AX99*SUM($U$14:$U$17)</f>
        <v>66.999999999999929</v>
      </c>
      <c r="AC98" s="3">
        <f>其他调用!AY99*SUM($U$14:$U$17)</f>
        <v>90.999999999999986</v>
      </c>
      <c r="AD98" s="3">
        <f>其他调用!AZ99*SUM($U$14:$U$17)</f>
        <v>102.99999999999991</v>
      </c>
      <c r="AE98" s="3">
        <f>其他调用!BA99*SUM($U$14:$U$17)</f>
        <v>103.00000000000014</v>
      </c>
      <c r="AF98" s="3">
        <f>SUMPRODUCT(AA$5:AE98,其他调用!$C$6:$G99)</f>
        <v>4294792.9843660872</v>
      </c>
      <c r="AH98" s="3">
        <v>94</v>
      </c>
      <c r="AI98" s="3">
        <f>其他调用!Y98</f>
        <v>12848559.406907201</v>
      </c>
      <c r="AJ98" s="3">
        <f>其他调用!Z98</f>
        <v>14265663.831655622</v>
      </c>
      <c r="AK98" s="3">
        <f>其他调用!AA98</f>
        <v>17046777.630273342</v>
      </c>
      <c r="AL98" s="3">
        <f>其他调用!AB98</f>
        <v>22145692.531853914</v>
      </c>
      <c r="AM98" s="3">
        <f>其他调用!AC98</f>
        <v>36490832.016885757</v>
      </c>
      <c r="AN98" s="3">
        <f>SUMPRODUCT(AI$5:AM98,其他调用!$C$6:$G99)</f>
        <v>580745820845.54846</v>
      </c>
      <c r="AP98" s="3">
        <f>其他调用!AN98</f>
        <v>2996706.4341635406</v>
      </c>
      <c r="AQ98" s="3">
        <f>其他调用!AO98</f>
        <v>3259165.9737866521</v>
      </c>
      <c r="AR98" s="3">
        <f>其他调用!AP98</f>
        <v>3841146.2366389632</v>
      </c>
      <c r="AS98" s="3">
        <f>其他调用!AQ98</f>
        <v>5605355.6977126002</v>
      </c>
      <c r="AT98" s="3">
        <f>其他调用!AR98</f>
        <v>10301599.096004486</v>
      </c>
      <c r="AU98" s="3">
        <f>SUMPRODUCT(AP$5:AT98,其他调用!$C$6:$G99)</f>
        <v>81528153402.519318</v>
      </c>
    </row>
    <row r="99" spans="26:47" x14ac:dyDescent="0.15">
      <c r="Z99" s="3">
        <v>95</v>
      </c>
      <c r="AA99" s="3">
        <f>其他调用!AW100*SUM($U$14:$U$17)</f>
        <v>46.000000000000078</v>
      </c>
      <c r="AB99" s="3">
        <f>其他调用!AX100*SUM($U$14:$U$17)</f>
        <v>66.999999999999957</v>
      </c>
      <c r="AC99" s="3">
        <f>其他调用!AY100*SUM($U$14:$U$17)</f>
        <v>90.999999999999943</v>
      </c>
      <c r="AD99" s="3">
        <f>其他调用!AZ100*SUM($U$14:$U$17)</f>
        <v>103.00000000000026</v>
      </c>
      <c r="AE99" s="3">
        <f>其他调用!BA100*SUM($U$14:$U$17)</f>
        <v>103.00000000000001</v>
      </c>
      <c r="AF99" s="3">
        <f>SUMPRODUCT(AA$5:AE99,其他调用!$C$6:$G100)</f>
        <v>4319807.4393007653</v>
      </c>
      <c r="AH99" s="3">
        <v>95</v>
      </c>
      <c r="AI99" s="3">
        <f>其他调用!Y99</f>
        <v>12848559.406907082</v>
      </c>
      <c r="AJ99" s="3">
        <f>其他调用!Z99</f>
        <v>14265663.831655502</v>
      </c>
      <c r="AK99" s="3">
        <f>其他调用!AA99</f>
        <v>17046777.630273342</v>
      </c>
      <c r="AL99" s="3">
        <f>其他调用!AB99</f>
        <v>22271660.232979536</v>
      </c>
      <c r="AM99" s="3">
        <f>其他调用!AC99</f>
        <v>36490832.016885281</v>
      </c>
      <c r="AN99" s="3">
        <f>SUMPRODUCT(AI$5:AM99,其他调用!$C$6:$G100)</f>
        <v>586676594899.89209</v>
      </c>
      <c r="AP99" s="3">
        <f>其他调用!AN99</f>
        <v>2996706.4341635406</v>
      </c>
      <c r="AQ99" s="3">
        <f>其他调用!AO99</f>
        <v>3259165.9737866521</v>
      </c>
      <c r="AR99" s="3">
        <f>其他调用!AP99</f>
        <v>3841146.236638993</v>
      </c>
      <c r="AS99" s="3">
        <f>其他调用!AQ99</f>
        <v>5644886.0466417074</v>
      </c>
      <c r="AT99" s="3">
        <f>其他调用!AR99</f>
        <v>10301599.096004605</v>
      </c>
      <c r="AU99" s="3">
        <f>SUMPRODUCT(AP$5:AT99,其他调用!$C$6:$G100)</f>
        <v>82898189440.500381</v>
      </c>
    </row>
    <row r="100" spans="26:47" x14ac:dyDescent="0.15">
      <c r="Z100" s="3">
        <v>96</v>
      </c>
      <c r="AA100" s="3">
        <f>其他调用!AW101*SUM($U$14:$U$17)</f>
        <v>45.999999999999929</v>
      </c>
      <c r="AB100" s="3">
        <f>其他调用!AX101*SUM($U$14:$U$17)</f>
        <v>67.000000000000099</v>
      </c>
      <c r="AC100" s="3">
        <f>其他调用!AY101*SUM($U$14:$U$17)</f>
        <v>91.000000000000156</v>
      </c>
      <c r="AD100" s="3">
        <f>其他调用!AZ101*SUM($U$14:$U$17)</f>
        <v>102.99999999999991</v>
      </c>
      <c r="AE100" s="3">
        <f>其他调用!BA101*SUM($U$14:$U$17)</f>
        <v>102.99999999999989</v>
      </c>
      <c r="AF100" s="3">
        <f>SUMPRODUCT(AA$5:AE100,其他调用!$C$6:$G101)</f>
        <v>4344627.9837320736</v>
      </c>
      <c r="AH100" s="3">
        <v>96</v>
      </c>
      <c r="AI100" s="3">
        <f>其他调用!Y100</f>
        <v>12848559.406907201</v>
      </c>
      <c r="AJ100" s="3">
        <f>其他调用!Z100</f>
        <v>14338773.700097322</v>
      </c>
      <c r="AK100" s="3">
        <f>其他调用!AA100</f>
        <v>17046777.630273342</v>
      </c>
      <c r="AL100" s="3">
        <f>其他调用!AB100</f>
        <v>22271660.232979536</v>
      </c>
      <c r="AM100" s="3">
        <f>其他调用!AC100</f>
        <v>36714979.680649757</v>
      </c>
      <c r="AN100" s="3">
        <f>SUMPRODUCT(AI$5:AM100,其他调用!$C$6:$G101)</f>
        <v>592576335909.17749</v>
      </c>
      <c r="AP100" s="3">
        <f>其他调用!AN100</f>
        <v>2996706.4341635406</v>
      </c>
      <c r="AQ100" s="3">
        <f>其他调用!AO100</f>
        <v>3272694.0615215003</v>
      </c>
      <c r="AR100" s="3">
        <f>其他调用!AP100</f>
        <v>3841146.236638993</v>
      </c>
      <c r="AS100" s="3">
        <f>其他调用!AQ100</f>
        <v>5644886.0466416478</v>
      </c>
      <c r="AT100" s="3">
        <f>其他调用!AR100</f>
        <v>10390278.018001795</v>
      </c>
      <c r="AU100" s="3">
        <f>SUMPRODUCT(AP$5:AT100,其他调用!$C$6:$G101)</f>
        <v>84260409891.107025</v>
      </c>
    </row>
    <row r="101" spans="26:47" x14ac:dyDescent="0.15">
      <c r="Z101" s="3">
        <v>97</v>
      </c>
      <c r="AA101" s="3">
        <f>其他调用!AW102*SUM($U$14:$U$17)</f>
        <v>46.000000000000078</v>
      </c>
      <c r="AB101" s="3">
        <f>其他调用!AX102*SUM($U$14:$U$17)</f>
        <v>66.999999999999986</v>
      </c>
      <c r="AC101" s="3">
        <f>其他调用!AY102*SUM($U$14:$U$17)</f>
        <v>90.999999999999943</v>
      </c>
      <c r="AD101" s="3">
        <f>其他调用!AZ102*SUM($U$14:$U$17)</f>
        <v>103.00000000000009</v>
      </c>
      <c r="AE101" s="3">
        <f>其他调用!BA102*SUM($U$14:$U$17)</f>
        <v>103.0000000000001</v>
      </c>
      <c r="AF101" s="3">
        <f>SUMPRODUCT(AA$5:AE101,其他调用!$C$6:$G102)</f>
        <v>4369254.617660014</v>
      </c>
      <c r="AH101" s="3">
        <v>97</v>
      </c>
      <c r="AI101" s="3">
        <f>其他调用!Y101</f>
        <v>13220952.975767612</v>
      </c>
      <c r="AJ101" s="3">
        <f>其他调用!Z101</f>
        <v>14699714.354703069</v>
      </c>
      <c r="AK101" s="3">
        <f>其他调用!AA101</f>
        <v>17232413.299930334</v>
      </c>
      <c r="AL101" s="3">
        <f>其他调用!AB101</f>
        <v>22271660.232979536</v>
      </c>
      <c r="AM101" s="3">
        <f>其他调用!AC101</f>
        <v>37130346.068036556</v>
      </c>
      <c r="AN101" s="3">
        <f>SUMPRODUCT(AI$5:AM101,其他调用!$C$6:$G102)</f>
        <v>598581240280.255</v>
      </c>
      <c r="AP101" s="3">
        <f>其他调用!AN101</f>
        <v>3069117.643451333</v>
      </c>
      <c r="AQ101" s="3">
        <f>其他调用!AO101</f>
        <v>3339481.7188741565</v>
      </c>
      <c r="AR101" s="3">
        <f>其他调用!AP101</f>
        <v>3888432.5193016827</v>
      </c>
      <c r="AS101" s="3">
        <f>其他调用!AQ101</f>
        <v>5644886.0466417074</v>
      </c>
      <c r="AT101" s="3">
        <f>其他调用!AR101</f>
        <v>10554608.276229382</v>
      </c>
      <c r="AU101" s="3">
        <f>SUMPRODUCT(AP$5:AT101,其他调用!$C$6:$G102)</f>
        <v>85640972426.780441</v>
      </c>
    </row>
    <row r="102" spans="26:47" x14ac:dyDescent="0.15">
      <c r="Z102" s="3">
        <v>98</v>
      </c>
      <c r="AA102" s="3">
        <f>其他调用!AW103*SUM($U$14:$U$17)</f>
        <v>45.999999999999943</v>
      </c>
      <c r="AB102" s="3">
        <f>其他调用!AX103*SUM($U$14:$U$17)</f>
        <v>67.000000000000043</v>
      </c>
      <c r="AC102" s="3">
        <f>其他调用!AY103*SUM($U$14:$U$17)</f>
        <v>90.999999999999943</v>
      </c>
      <c r="AD102" s="3">
        <f>其他调用!AZ103*SUM($U$14:$U$17)</f>
        <v>102.99999999999987</v>
      </c>
      <c r="AE102" s="3">
        <f>其他调用!BA103*SUM($U$14:$U$17)</f>
        <v>103</v>
      </c>
      <c r="AF102" s="3">
        <f>SUMPRODUCT(AA$5:AE102,其他调用!$C$6:$G103)</f>
        <v>4393687.3410845827</v>
      </c>
      <c r="AH102" s="3">
        <v>98</v>
      </c>
      <c r="AI102" s="3">
        <f>其他调用!Y102</f>
        <v>13223148.16201663</v>
      </c>
      <c r="AJ102" s="3">
        <f>其他调用!Z102</f>
        <v>14699714.354703069</v>
      </c>
      <c r="AK102" s="3">
        <f>其他调用!AA102</f>
        <v>17492827.084425211</v>
      </c>
      <c r="AL102" s="3">
        <f>其他调用!AB102</f>
        <v>22271660.232979536</v>
      </c>
      <c r="AM102" s="3">
        <f>其他调用!AC102</f>
        <v>37130346.068036556</v>
      </c>
      <c r="AN102" s="3">
        <f>SUMPRODUCT(AI$5:AM102,其他调用!$C$6:$G103)</f>
        <v>604543526431.67798</v>
      </c>
      <c r="AP102" s="3">
        <f>其他调用!AN102</f>
        <v>3069544.4931721389</v>
      </c>
      <c r="AQ102" s="3">
        <f>其他调用!AO102</f>
        <v>3339481.7188741267</v>
      </c>
      <c r="AR102" s="3">
        <f>其他调用!AP102</f>
        <v>3954766.7526181042</v>
      </c>
      <c r="AS102" s="3">
        <f>其他调用!AQ102</f>
        <v>5644886.0466416478</v>
      </c>
      <c r="AT102" s="3">
        <f>其他调用!AR102</f>
        <v>10554608.276229262</v>
      </c>
      <c r="AU102" s="3">
        <f>SUMPRODUCT(AP$5:AT102,其他调用!$C$6:$G103)</f>
        <v>87011825904.67981</v>
      </c>
    </row>
    <row r="103" spans="26:47" x14ac:dyDescent="0.15">
      <c r="Z103" s="3">
        <v>99</v>
      </c>
      <c r="AA103" s="3">
        <f>其他调用!AW104*SUM($U$14:$U$17)</f>
        <v>46.000000000000007</v>
      </c>
      <c r="AB103" s="3">
        <f>其他调用!AX104*SUM($U$14:$U$17)</f>
        <v>66.999999999999972</v>
      </c>
      <c r="AC103" s="3">
        <f>其他调用!AY104*SUM($U$14:$U$17)</f>
        <v>91.000000000000028</v>
      </c>
      <c r="AD103" s="3">
        <f>其他调用!AZ104*SUM($U$14:$U$17)</f>
        <v>103.00000000000003</v>
      </c>
      <c r="AE103" s="3">
        <f>其他调用!BA104*SUM($U$14:$U$17)</f>
        <v>102.99999999999994</v>
      </c>
      <c r="AF103" s="3">
        <f>SUMPRODUCT(AA$5:AE103,其他调用!$C$6:$G104)</f>
        <v>4417926.1540057827</v>
      </c>
      <c r="AH103" s="3">
        <v>99</v>
      </c>
      <c r="AI103" s="3">
        <f>其他调用!Y103</f>
        <v>13223148.16201663</v>
      </c>
      <c r="AJ103" s="3">
        <f>其他调用!Z103</f>
        <v>14699714.354703069</v>
      </c>
      <c r="AK103" s="3">
        <f>其他调用!AA103</f>
        <v>17492827.084425211</v>
      </c>
      <c r="AL103" s="3">
        <f>其他调用!AB103</f>
        <v>22271660.232979774</v>
      </c>
      <c r="AM103" s="3">
        <f>其他调用!AC103</f>
        <v>37130346.068037033</v>
      </c>
      <c r="AN103" s="3">
        <f>SUMPRODUCT(AI$5:AM103,其他调用!$C$6:$G104)</f>
        <v>610458492851.74048</v>
      </c>
      <c r="AP103" s="3">
        <f>其他调用!AN103</f>
        <v>3069544.4931721389</v>
      </c>
      <c r="AQ103" s="3">
        <f>其他调用!AO103</f>
        <v>3339481.7188741565</v>
      </c>
      <c r="AR103" s="3">
        <f>其他调用!AP103</f>
        <v>3954766.7526181042</v>
      </c>
      <c r="AS103" s="3">
        <f>其他调用!AQ103</f>
        <v>5644886.0466417074</v>
      </c>
      <c r="AT103" s="3">
        <f>其他调用!AR103</f>
        <v>10554608.276229382</v>
      </c>
      <c r="AU103" s="3">
        <f>SUMPRODUCT(AP$5:AT103,其他调用!$C$6:$G104)</f>
        <v>88371799593.072037</v>
      </c>
    </row>
    <row r="104" spans="26:47" x14ac:dyDescent="0.15">
      <c r="Z104" s="3">
        <v>100</v>
      </c>
      <c r="AA104" s="3">
        <f>其他调用!AW105*SUM($U$14:$U$17)</f>
        <v>45.999999999999993</v>
      </c>
      <c r="AB104" s="3">
        <f>其他调用!AX105*SUM($U$14:$U$17)</f>
        <v>67.000000000000028</v>
      </c>
      <c r="AC104" s="3">
        <f>其他调用!AY105*SUM($U$14:$U$17)</f>
        <v>90.999999999999986</v>
      </c>
      <c r="AD104" s="3">
        <f>其他调用!AZ105*SUM($U$14:$U$17)</f>
        <v>102.99999999999991</v>
      </c>
      <c r="AE104" s="3">
        <f>其他调用!BA105*SUM($U$14:$U$17)</f>
        <v>103.00000000000003</v>
      </c>
      <c r="AF104" s="3">
        <f>SUMPRODUCT(AA$5:AE104,其他调用!$C$6:$G105)</f>
        <v>4441971.0564236129</v>
      </c>
      <c r="AH104" s="3">
        <v>100</v>
      </c>
      <c r="AI104" s="3">
        <f>其他调用!Y104</f>
        <v>13223148.16201663</v>
      </c>
      <c r="AJ104" s="3">
        <f>其他调用!Z104</f>
        <v>14699714.354703069</v>
      </c>
      <c r="AK104" s="3">
        <f>其他调用!AA104</f>
        <v>17492827.084425211</v>
      </c>
      <c r="AL104" s="3">
        <f>其他调用!AB104</f>
        <v>22271660.232979536</v>
      </c>
      <c r="AM104" s="3">
        <f>其他调用!AC104</f>
        <v>37130346.068036556</v>
      </c>
      <c r="AN104" s="3">
        <f>SUMPRODUCT(AI$5:AM104,其他调用!$C$6:$G105)</f>
        <v>616326139540.44263</v>
      </c>
      <c r="AP104" s="3">
        <f>其他调用!AN104</f>
        <v>3069544.4931721389</v>
      </c>
      <c r="AQ104" s="3">
        <f>其他调用!AO104</f>
        <v>3339481.7188741565</v>
      </c>
      <c r="AR104" s="3">
        <f>其他调用!AP104</f>
        <v>3954766.7526181042</v>
      </c>
      <c r="AS104" s="3">
        <f>其他调用!AQ104</f>
        <v>5644886.0466416478</v>
      </c>
      <c r="AT104" s="3">
        <f>其他调用!AR104</f>
        <v>10554608.276229382</v>
      </c>
      <c r="AU104" s="3">
        <f>SUMPRODUCT(AP$5:AT104,其他调用!$C$6:$G105)</f>
        <v>89720893491.957138</v>
      </c>
    </row>
    <row r="105" spans="26:47" x14ac:dyDescent="0.15">
      <c r="Z105" s="3">
        <v>101</v>
      </c>
      <c r="AA105" s="3">
        <f>其他调用!AW106*SUM($U$14:$U$17)</f>
        <v>46</v>
      </c>
      <c r="AB105" s="3">
        <f>其他调用!AX106*SUM($U$14:$U$17)</f>
        <v>66.999999999999929</v>
      </c>
      <c r="AC105" s="3">
        <f>其他调用!AY106*SUM($U$14:$U$17)</f>
        <v>90.999999999999972</v>
      </c>
      <c r="AD105" s="3">
        <f>其他调用!AZ106*SUM($U$14:$U$17)</f>
        <v>103.00000000000013</v>
      </c>
      <c r="AE105" s="3">
        <f>其他调用!BA106*SUM($U$14:$U$17)</f>
        <v>102.99999999999996</v>
      </c>
      <c r="AF105" s="3">
        <f>SUMPRODUCT(AA$5:AE105,其他调用!$C$6:$G106)</f>
        <v>4465822.0483380742</v>
      </c>
      <c r="AH105" s="3">
        <v>101</v>
      </c>
      <c r="AI105" s="3">
        <f>其他调用!Y105</f>
        <v>13223148.16201663</v>
      </c>
      <c r="AJ105" s="3">
        <f>其他调用!Z105</f>
        <v>14699714.35470295</v>
      </c>
      <c r="AK105" s="3">
        <f>其他调用!AA105</f>
        <v>17492827.084425449</v>
      </c>
      <c r="AL105" s="3">
        <f>其他调用!AB105</f>
        <v>22856358.245207787</v>
      </c>
      <c r="AM105" s="3">
        <f>其他调用!AC105</f>
        <v>37130346.068036556</v>
      </c>
      <c r="AN105" s="3">
        <f>SUMPRODUCT(AI$5:AM105,其他调用!$C$6:$G106)</f>
        <v>622148112927.63379</v>
      </c>
      <c r="AP105" s="3">
        <f>其他调用!AN105</f>
        <v>3069544.4931721389</v>
      </c>
      <c r="AQ105" s="3">
        <f>其他调用!AO105</f>
        <v>3339481.7188741267</v>
      </c>
      <c r="AR105" s="3">
        <f>其他调用!AP105</f>
        <v>3954766.7526181042</v>
      </c>
      <c r="AS105" s="3">
        <f>其他调用!AQ105</f>
        <v>5832276.0386766791</v>
      </c>
      <c r="AT105" s="3">
        <f>其他调用!AR105</f>
        <v>10554608.276229262</v>
      </c>
      <c r="AU105" s="3">
        <f>SUMPRODUCT(AP$5:AT105,其他调用!$C$6:$G106)</f>
        <v>91059635265.992661</v>
      </c>
    </row>
    <row r="106" spans="26:47" x14ac:dyDescent="0.15">
      <c r="Z106" s="3">
        <v>102</v>
      </c>
      <c r="AA106" s="3">
        <f>其他调用!AW107*SUM($U$14:$U$17)</f>
        <v>46</v>
      </c>
      <c r="AB106" s="3">
        <f>其他调用!AX107*SUM($U$14:$U$17)</f>
        <v>66.999999999999943</v>
      </c>
      <c r="AC106" s="3">
        <f>其他调用!AY107*SUM($U$14:$U$17)</f>
        <v>91.000000000000128</v>
      </c>
      <c r="AD106" s="3">
        <f>其他调用!AZ107*SUM($U$14:$U$17)</f>
        <v>102.99999999999991</v>
      </c>
      <c r="AE106" s="3">
        <f>其他调用!BA107*SUM($U$14:$U$17)</f>
        <v>102.99999999999996</v>
      </c>
      <c r="AF106" s="3">
        <f>SUMPRODUCT(AA$5:AE106,其他调用!$C$6:$G107)</f>
        <v>4489479.1297491658</v>
      </c>
      <c r="AH106" s="3">
        <v>102</v>
      </c>
      <c r="AI106" s="3">
        <f>其他调用!Y106</f>
        <v>13223148.16201663</v>
      </c>
      <c r="AJ106" s="3">
        <f>其他调用!Z106</f>
        <v>14699714.354703069</v>
      </c>
      <c r="AK106" s="3">
        <f>其他调用!AA106</f>
        <v>17492827.084425211</v>
      </c>
      <c r="AL106" s="3">
        <f>其他调用!AB106</f>
        <v>22879438.466868877</v>
      </c>
      <c r="AM106" s="3">
        <f>其他调用!AC106</f>
        <v>37130346.068036556</v>
      </c>
      <c r="AN106" s="3">
        <f>SUMPRODUCT(AI$5:AM106,其他调用!$C$6:$G107)</f>
        <v>627922817660.23193</v>
      </c>
      <c r="AP106" s="3">
        <f>其他调用!AN106</f>
        <v>3069544.4931721687</v>
      </c>
      <c r="AQ106" s="3">
        <f>其他调用!AO106</f>
        <v>3339481.7188741565</v>
      </c>
      <c r="AR106" s="3">
        <f>其他调用!AP106</f>
        <v>3954766.7526181042</v>
      </c>
      <c r="AS106" s="3">
        <f>其他调用!AQ106</f>
        <v>5839673.0238943696</v>
      </c>
      <c r="AT106" s="3">
        <f>其他调用!AR106</f>
        <v>10554608.276229382</v>
      </c>
      <c r="AU106" s="3">
        <f>SUMPRODUCT(AP$5:AT106,其他调用!$C$6:$G107)</f>
        <v>92387513620.125244</v>
      </c>
    </row>
    <row r="107" spans="26:47" x14ac:dyDescent="0.15">
      <c r="Z107" s="3">
        <v>103</v>
      </c>
      <c r="AA107" s="3">
        <f>其他调用!AW108*SUM($U$14:$U$17)</f>
        <v>46.000000000000007</v>
      </c>
      <c r="AB107" s="3">
        <f>其他调用!AX108*SUM($U$14:$U$17)</f>
        <v>67.000000000000099</v>
      </c>
      <c r="AC107" s="3">
        <f>其他调用!AY108*SUM($U$14:$U$17)</f>
        <v>90.999999999999957</v>
      </c>
      <c r="AD107" s="3">
        <f>其他调用!AZ108*SUM($U$14:$U$17)</f>
        <v>103.0000000000001</v>
      </c>
      <c r="AE107" s="3">
        <f>其他调用!BA108*SUM($U$14:$U$17)</f>
        <v>103.00000000000001</v>
      </c>
      <c r="AF107" s="3">
        <f>SUMPRODUCT(AA$5:AE107,其他调用!$C$6:$G108)</f>
        <v>4512942.3006568877</v>
      </c>
      <c r="AH107" s="3">
        <v>103</v>
      </c>
      <c r="AI107" s="3">
        <f>其他调用!Y107</f>
        <v>13235356.722733378</v>
      </c>
      <c r="AJ107" s="3">
        <f>其他调用!Z107</f>
        <v>14911658.944047451</v>
      </c>
      <c r="AK107" s="3">
        <f>其他调用!AA107</f>
        <v>17492827.084425211</v>
      </c>
      <c r="AL107" s="3">
        <f>其他调用!AB107</f>
        <v>22879438.466869116</v>
      </c>
      <c r="AM107" s="3">
        <f>其他调用!AC107</f>
        <v>37430194.709015369</v>
      </c>
      <c r="AN107" s="3">
        <f>SUMPRODUCT(AI$5:AM107,其他调用!$C$6:$G108)</f>
        <v>633693217638.49854</v>
      </c>
      <c r="AP107" s="3">
        <f>其他调用!AN107</f>
        <v>3071876.4848837852</v>
      </c>
      <c r="AQ107" s="3">
        <f>其他调用!AO107</f>
        <v>3379277.7957314253</v>
      </c>
      <c r="AR107" s="3">
        <f>其他调用!AP107</f>
        <v>3954766.752618134</v>
      </c>
      <c r="AS107" s="3">
        <f>其他调用!AQ107</f>
        <v>5839673.02389431</v>
      </c>
      <c r="AT107" s="3">
        <f>其他调用!AR107</f>
        <v>10675292.468118191</v>
      </c>
      <c r="AU107" s="3">
        <f>SUMPRODUCT(AP$5:AT107,其他调用!$C$6:$G108)</f>
        <v>93712646376.422089</v>
      </c>
    </row>
    <row r="108" spans="26:47" x14ac:dyDescent="0.15">
      <c r="Z108" s="3">
        <v>104</v>
      </c>
      <c r="AA108" s="3">
        <f>其他调用!AW109*SUM($U$14:$U$17)</f>
        <v>45.999999999999972</v>
      </c>
      <c r="AB108" s="3">
        <f>其他调用!AX109*SUM($U$14:$U$17)</f>
        <v>67.000000000000028</v>
      </c>
      <c r="AC108" s="3">
        <f>其他调用!AY109*SUM($U$14:$U$17)</f>
        <v>91.000000000000043</v>
      </c>
      <c r="AD108" s="3">
        <f>其他调用!AZ109*SUM($U$14:$U$17)</f>
        <v>102.99999999999986</v>
      </c>
      <c r="AE108" s="3">
        <f>其他调用!BA109*SUM($U$14:$U$17)</f>
        <v>103.00000000000004</v>
      </c>
      <c r="AF108" s="3">
        <f>SUMPRODUCT(AA$5:AE108,其他调用!$C$6:$G109)</f>
        <v>4536211.5610612379</v>
      </c>
      <c r="AH108" s="3">
        <v>104</v>
      </c>
      <c r="AI108" s="3">
        <f>其他调用!Y108</f>
        <v>13608358.085223079</v>
      </c>
      <c r="AJ108" s="3">
        <f>其他调用!Z108</f>
        <v>15133555.641406178</v>
      </c>
      <c r="AK108" s="3">
        <f>其他调用!AA108</f>
        <v>17800593.240068436</v>
      </c>
      <c r="AL108" s="3">
        <f>其他调用!AB108</f>
        <v>22879438.466868877</v>
      </c>
      <c r="AM108" s="3">
        <f>其他调用!AC108</f>
        <v>37775158.057743549</v>
      </c>
      <c r="AN108" s="3">
        <f>SUMPRODUCT(AI$5:AM108,其他调用!$C$6:$G109)</f>
        <v>639534490700.93201</v>
      </c>
      <c r="AP108" s="3">
        <f>其他调用!AN108</f>
        <v>3143124.530082643</v>
      </c>
      <c r="AQ108" s="3">
        <f>其他调用!AO108</f>
        <v>3420942.5442857146</v>
      </c>
      <c r="AR108" s="3">
        <f>其他调用!AP108</f>
        <v>4032967.0400108695</v>
      </c>
      <c r="AS108" s="3">
        <f>其他调用!AQ108</f>
        <v>5839673.0238943696</v>
      </c>
      <c r="AT108" s="3">
        <f>其他调用!AR108</f>
        <v>10814134.594721556</v>
      </c>
      <c r="AU108" s="3">
        <f>SUMPRODUCT(AP$5:AT108,其他调用!$C$6:$G109)</f>
        <v>95049696036.890656</v>
      </c>
    </row>
    <row r="109" spans="26:47" x14ac:dyDescent="0.15">
      <c r="Z109" s="3">
        <v>105</v>
      </c>
      <c r="AA109" s="3">
        <f>其他调用!AW110*SUM($U$14:$U$17)</f>
        <v>45.999999999999964</v>
      </c>
      <c r="AB109" s="3">
        <f>其他调用!AX110*SUM($U$14:$U$17)</f>
        <v>66.999999999999929</v>
      </c>
      <c r="AC109" s="3">
        <f>其他调用!AY110*SUM($U$14:$U$17)</f>
        <v>91</v>
      </c>
      <c r="AD109" s="3">
        <f>其他调用!AZ110*SUM($U$14:$U$17)</f>
        <v>103.00000000000017</v>
      </c>
      <c r="AE109" s="3">
        <f>其他调用!BA110*SUM($U$14:$U$17)</f>
        <v>103.00000000000011</v>
      </c>
      <c r="AF109" s="3">
        <f>SUMPRODUCT(AA$5:AE109,其他调用!$C$6:$G110)</f>
        <v>4559286.9109622203</v>
      </c>
      <c r="AH109" s="3">
        <v>105</v>
      </c>
      <c r="AI109" s="3">
        <f>其他调用!Y109</f>
        <v>13608358.08522296</v>
      </c>
      <c r="AJ109" s="3">
        <f>其他调用!Z109</f>
        <v>15133555.641406059</v>
      </c>
      <c r="AK109" s="3">
        <f>其他调用!AA109</f>
        <v>17944509.733722925</v>
      </c>
      <c r="AL109" s="3">
        <f>其他调用!AB109</f>
        <v>22879438.466869116</v>
      </c>
      <c r="AM109" s="3">
        <f>其他调用!AC109</f>
        <v>37775158.057743549</v>
      </c>
      <c r="AN109" s="3">
        <f>SUMPRODUCT(AI$5:AM109,其他调用!$C$6:$G110)</f>
        <v>645329290281.02454</v>
      </c>
      <c r="AP109" s="3">
        <f>其他调用!AN109</f>
        <v>3143124.530082643</v>
      </c>
      <c r="AQ109" s="3">
        <f>其他调用!AO109</f>
        <v>3420942.5442856848</v>
      </c>
      <c r="AR109" s="3">
        <f>其他调用!AP109</f>
        <v>4069534.7748250365</v>
      </c>
      <c r="AS109" s="3">
        <f>其他调用!AQ109</f>
        <v>5839673.02389431</v>
      </c>
      <c r="AT109" s="3">
        <f>其他调用!AR109</f>
        <v>10814134.594721675</v>
      </c>
      <c r="AU109" s="3">
        <f>SUMPRODUCT(AP$5:AT109,其他调用!$C$6:$G110)</f>
        <v>96376163578.556198</v>
      </c>
    </row>
    <row r="110" spans="26:47" x14ac:dyDescent="0.15">
      <c r="Z110" s="3">
        <v>106</v>
      </c>
      <c r="AA110" s="3">
        <f>其他调用!AW111*SUM($U$14:$U$17)</f>
        <v>46.000000000000114</v>
      </c>
      <c r="AB110" s="3">
        <f>其他调用!AX111*SUM($U$14:$U$17)</f>
        <v>67.000000000000071</v>
      </c>
      <c r="AC110" s="3">
        <f>其他调用!AY111*SUM($U$14:$U$17)</f>
        <v>91.000000000000043</v>
      </c>
      <c r="AD110" s="3">
        <f>其他调用!AZ111*SUM($U$14:$U$17)</f>
        <v>103.00000000000004</v>
      </c>
      <c r="AE110" s="3">
        <f>其他调用!BA111*SUM($U$14:$U$17)</f>
        <v>102.99999999999989</v>
      </c>
      <c r="AF110" s="3">
        <f>SUMPRODUCT(AA$5:AE110,其他调用!$C$6:$G111)</f>
        <v>4582168.3503598329</v>
      </c>
      <c r="AH110" s="3">
        <v>106</v>
      </c>
      <c r="AI110" s="3">
        <f>其他调用!Y110</f>
        <v>13608358.08522296</v>
      </c>
      <c r="AJ110" s="3">
        <f>其他调用!Z110</f>
        <v>15133555.641406059</v>
      </c>
      <c r="AK110" s="3">
        <f>其他调用!AA110</f>
        <v>17944509.733722925</v>
      </c>
      <c r="AL110" s="3">
        <f>其他调用!AB110</f>
        <v>22879438.466869116</v>
      </c>
      <c r="AM110" s="3">
        <f>其他调用!AC110</f>
        <v>37775158.057743549</v>
      </c>
      <c r="AN110" s="3">
        <f>SUMPRODUCT(AI$5:AM110,其他调用!$C$6:$G111)</f>
        <v>651075394066.32642</v>
      </c>
      <c r="AP110" s="3">
        <f>其他调用!AN110</f>
        <v>3143124.5300826132</v>
      </c>
      <c r="AQ110" s="3">
        <f>其他调用!AO110</f>
        <v>3420942.5442857146</v>
      </c>
      <c r="AR110" s="3">
        <f>其他调用!AP110</f>
        <v>4069534.7748250365</v>
      </c>
      <c r="AS110" s="3">
        <f>其他调用!AQ110</f>
        <v>5839673.0238943696</v>
      </c>
      <c r="AT110" s="3">
        <f>其他调用!AR110</f>
        <v>10814134.594721675</v>
      </c>
      <c r="AU110" s="3">
        <f>SUMPRODUCT(AP$5:AT110,其他调用!$C$6:$G111)</f>
        <v>97691484334.157303</v>
      </c>
    </row>
    <row r="111" spans="26:47" x14ac:dyDescent="0.15">
      <c r="Z111" s="3">
        <v>107</v>
      </c>
      <c r="AA111" s="3">
        <f>其他调用!AW112*SUM($U$14:$U$17)</f>
        <v>46</v>
      </c>
      <c r="AB111" s="3">
        <f>其他调用!AX112*SUM($U$14:$U$17)</f>
        <v>66.999999999999957</v>
      </c>
      <c r="AC111" s="3">
        <f>其他调用!AY112*SUM($U$14:$U$17)</f>
        <v>90.999999999999844</v>
      </c>
      <c r="AD111" s="3">
        <f>其他调用!AZ112*SUM($U$14:$U$17)</f>
        <v>102.99999999999987</v>
      </c>
      <c r="AE111" s="3">
        <f>其他调用!BA112*SUM($U$14:$U$17)</f>
        <v>102.99999999999997</v>
      </c>
      <c r="AF111" s="3">
        <f>SUMPRODUCT(AA$5:AE111,其他调用!$C$6:$G112)</f>
        <v>4604855.8792540748</v>
      </c>
      <c r="AH111" s="3">
        <v>107</v>
      </c>
      <c r="AI111" s="3">
        <f>其他调用!Y111</f>
        <v>13608358.085223079</v>
      </c>
      <c r="AJ111" s="3">
        <f>其他调用!Z111</f>
        <v>15133555.641406298</v>
      </c>
      <c r="AK111" s="3">
        <f>其他调用!AA111</f>
        <v>17944509.733722925</v>
      </c>
      <c r="AL111" s="3">
        <f>其他调用!AB111</f>
        <v>22879438.466868877</v>
      </c>
      <c r="AM111" s="3">
        <f>其他调用!AC111</f>
        <v>37775158.057743549</v>
      </c>
      <c r="AN111" s="3">
        <f>SUMPRODUCT(AI$5:AM111,其他调用!$C$6:$G112)</f>
        <v>656772802056.83765</v>
      </c>
      <c r="AP111" s="3">
        <f>其他调用!AN111</f>
        <v>3143124.530082643</v>
      </c>
      <c r="AQ111" s="3">
        <f>其他调用!AO111</f>
        <v>3420942.5442856848</v>
      </c>
      <c r="AR111" s="3">
        <f>其他调用!AP111</f>
        <v>4069534.7748250365</v>
      </c>
      <c r="AS111" s="3">
        <f>其他调用!AQ111</f>
        <v>5839673.0238943696</v>
      </c>
      <c r="AT111" s="3">
        <f>其他调用!AR111</f>
        <v>10814134.594721556</v>
      </c>
      <c r="AU111" s="3">
        <f>SUMPRODUCT(AP$5:AT111,其他调用!$C$6:$G112)</f>
        <v>98995658303.694</v>
      </c>
    </row>
    <row r="112" spans="26:47" x14ac:dyDescent="0.15">
      <c r="Z112" s="3">
        <v>108</v>
      </c>
      <c r="AA112" s="3">
        <f>其他调用!AW113*SUM($U$14:$U$17)</f>
        <v>45.999999999999979</v>
      </c>
      <c r="AB112" s="3">
        <f>其他调用!AX113*SUM($U$14:$U$17)</f>
        <v>67.000000000000014</v>
      </c>
      <c r="AC112" s="3">
        <f>其他调用!AY113*SUM($U$14:$U$17)</f>
        <v>91.000000000000185</v>
      </c>
      <c r="AD112" s="3">
        <f>其他调用!AZ113*SUM($U$14:$U$17)</f>
        <v>102.99999999999999</v>
      </c>
      <c r="AE112" s="3">
        <f>其他调用!BA113*SUM($U$14:$U$17)</f>
        <v>102.99999999999994</v>
      </c>
      <c r="AF112" s="3">
        <f>SUMPRODUCT(AA$5:AE112,其他调用!$C$6:$G113)</f>
        <v>4627349.4976449469</v>
      </c>
      <c r="AH112" s="3">
        <v>108</v>
      </c>
      <c r="AI112" s="3">
        <f>其他调用!Y112</f>
        <v>13608358.08522296</v>
      </c>
      <c r="AJ112" s="3">
        <f>其他调用!Z112</f>
        <v>15133555.641406059</v>
      </c>
      <c r="AK112" s="3">
        <f>其他调用!AA112</f>
        <v>17944509.733722925</v>
      </c>
      <c r="AL112" s="3">
        <f>其他调用!AB112</f>
        <v>23237694.663774014</v>
      </c>
      <c r="AM112" s="3">
        <f>其他调用!AC112</f>
        <v>37775158.057743549</v>
      </c>
      <c r="AN112" s="3">
        <f>SUMPRODUCT(AI$5:AM112,其他调用!$C$6:$G113)</f>
        <v>662422465641.72705</v>
      </c>
      <c r="AP112" s="3">
        <f>其他调用!AN112</f>
        <v>3143124.530082643</v>
      </c>
      <c r="AQ112" s="3">
        <f>其他调用!AO112</f>
        <v>3420942.5442857146</v>
      </c>
      <c r="AR112" s="3">
        <f>其他调用!AP112</f>
        <v>4069534.7748250067</v>
      </c>
      <c r="AS112" s="3">
        <f>其他调用!AQ112</f>
        <v>5955715.2983036637</v>
      </c>
      <c r="AT112" s="3">
        <f>其他调用!AR112</f>
        <v>10814134.594721675</v>
      </c>
      <c r="AU112" s="3">
        <f>SUMPRODUCT(AP$5:AT112,其他调用!$C$6:$G113)</f>
        <v>100288993650.32988</v>
      </c>
    </row>
    <row r="113" spans="26:47" x14ac:dyDescent="0.15">
      <c r="Z113" s="3">
        <v>109</v>
      </c>
      <c r="AA113" s="3">
        <f>其他调用!AW114*SUM($U$14:$U$17)</f>
        <v>46.000000000000007</v>
      </c>
      <c r="AB113" s="3">
        <f>其他调用!AX114*SUM($U$14:$U$17)</f>
        <v>66.999999999999915</v>
      </c>
      <c r="AC113" s="3">
        <f>其他调用!AY114*SUM($U$14:$U$17)</f>
        <v>90.999999999999986</v>
      </c>
      <c r="AD113" s="3">
        <f>其他调用!AZ114*SUM($U$14:$U$17)</f>
        <v>103.00000000000004</v>
      </c>
      <c r="AE113" s="3">
        <f>其他调用!BA114*SUM($U$14:$U$17)</f>
        <v>103.00000000000013</v>
      </c>
      <c r="AF113" s="3">
        <f>SUMPRODUCT(AA$5:AE113,其他调用!$C$6:$G114)</f>
        <v>4649649.2055324512</v>
      </c>
      <c r="AH113" s="3">
        <v>109</v>
      </c>
      <c r="AI113" s="3">
        <f>其他调用!Y113</f>
        <v>13608358.08522296</v>
      </c>
      <c r="AJ113" s="3">
        <f>其他调用!Z113</f>
        <v>15133555.641406059</v>
      </c>
      <c r="AK113" s="3">
        <f>其他调用!AA113</f>
        <v>17944509.733722687</v>
      </c>
      <c r="AL113" s="3">
        <f>其他调用!AB113</f>
        <v>23497970.501074314</v>
      </c>
      <c r="AM113" s="3">
        <f>其他调用!AC113</f>
        <v>37809112.973165035</v>
      </c>
      <c r="AN113" s="3">
        <f>SUMPRODUCT(AI$5:AM113,其他调用!$C$6:$G114)</f>
        <v>668024136328.57324</v>
      </c>
      <c r="AP113" s="3">
        <f>其他调用!AN113</f>
        <v>3143124.530082643</v>
      </c>
      <c r="AQ113" s="3">
        <f>其他调用!AO113</f>
        <v>3420942.5442856848</v>
      </c>
      <c r="AR113" s="3">
        <f>其他调用!AP113</f>
        <v>4069534.7748250365</v>
      </c>
      <c r="AS113" s="3">
        <f>其他调用!AQ113</f>
        <v>6040020.8885349631</v>
      </c>
      <c r="AT113" s="3">
        <f>其他调用!AR113</f>
        <v>10827996.821234107</v>
      </c>
      <c r="AU113" s="3">
        <f>SUMPRODUCT(AP$5:AT113,其他调用!$C$6:$G114)</f>
        <v>101571412066.8569</v>
      </c>
    </row>
    <row r="114" spans="26:47" x14ac:dyDescent="0.15">
      <c r="Z114" s="3">
        <v>110</v>
      </c>
      <c r="AA114" s="3">
        <f>其他调用!AW115*SUM($U$14:$U$17)</f>
        <v>45.999999999999964</v>
      </c>
      <c r="AB114" s="3">
        <f>其他调用!AX115*SUM($U$14:$U$17)</f>
        <v>67.000000000000099</v>
      </c>
      <c r="AC114" s="3">
        <f>其他调用!AY115*SUM($U$14:$U$17)</f>
        <v>90.999999999999929</v>
      </c>
      <c r="AD114" s="3">
        <f>其他调用!AZ115*SUM($U$14:$U$17)</f>
        <v>103.00000000000004</v>
      </c>
      <c r="AE114" s="3">
        <f>其他调用!BA115*SUM($U$14:$U$17)</f>
        <v>102.9999999999999</v>
      </c>
      <c r="AF114" s="3">
        <f>SUMPRODUCT(AA$5:AE114,其他调用!$C$6:$G115)</f>
        <v>4671755.0029165847</v>
      </c>
      <c r="AH114" s="3">
        <v>110</v>
      </c>
      <c r="AI114" s="3">
        <f>其他调用!Y114</f>
        <v>13608358.085223079</v>
      </c>
      <c r="AJ114" s="3">
        <f>其他调用!Z114</f>
        <v>15147336.547172546</v>
      </c>
      <c r="AK114" s="3">
        <f>其他调用!AA114</f>
        <v>17944509.733722925</v>
      </c>
      <c r="AL114" s="3">
        <f>其他调用!AB114</f>
        <v>23497970.501074314</v>
      </c>
      <c r="AM114" s="3">
        <f>其他调用!AC114</f>
        <v>38417011.522402763</v>
      </c>
      <c r="AN114" s="3">
        <f>SUMPRODUCT(AI$5:AM114,其他调用!$C$6:$G115)</f>
        <v>673580032417.21118</v>
      </c>
      <c r="AP114" s="3">
        <f>其他调用!AN114</f>
        <v>3143124.5300826132</v>
      </c>
      <c r="AQ114" s="3">
        <f>其他调用!AO114</f>
        <v>3423484.9616116881</v>
      </c>
      <c r="AR114" s="3">
        <f>其他调用!AP114</f>
        <v>4069534.7748250067</v>
      </c>
      <c r="AS114" s="3">
        <f>其他调用!AQ114</f>
        <v>6040020.8885349631</v>
      </c>
      <c r="AT114" s="3">
        <f>其他调用!AR114</f>
        <v>11076173.772395253</v>
      </c>
      <c r="AU114" s="3">
        <f>SUMPRODUCT(AP$5:AT114,其他调用!$C$6:$G115)</f>
        <v>102843323318.34538</v>
      </c>
    </row>
    <row r="115" spans="26:47" x14ac:dyDescent="0.15">
      <c r="Z115" s="3">
        <v>111</v>
      </c>
      <c r="AA115" s="3">
        <f>其他调用!AW116*SUM($U$14:$U$17)</f>
        <v>46</v>
      </c>
      <c r="AB115" s="3">
        <f>其他调用!AX116*SUM($U$14:$U$17)</f>
        <v>66.999999999999915</v>
      </c>
      <c r="AC115" s="3">
        <f>其他调用!AY116*SUM($U$14:$U$17)</f>
        <v>91.000000000000142</v>
      </c>
      <c r="AD115" s="3">
        <f>其他调用!AZ116*SUM($U$14:$U$17)</f>
        <v>102.99999999999996</v>
      </c>
      <c r="AE115" s="3">
        <f>其他调用!BA116*SUM($U$14:$U$17)</f>
        <v>103.0000000000001</v>
      </c>
      <c r="AF115" s="3">
        <f>SUMPRODUCT(AA$5:AE115,其他调用!$C$6:$G116)</f>
        <v>4693666.8897973495</v>
      </c>
      <c r="AH115" s="3">
        <v>111</v>
      </c>
      <c r="AI115" s="3">
        <f>其他调用!Y115</f>
        <v>13834041.987608671</v>
      </c>
      <c r="AJ115" s="3">
        <f>其他调用!Z115</f>
        <v>15582445.080052376</v>
      </c>
      <c r="AK115" s="3">
        <f>其他调用!AA115</f>
        <v>18138192.655545473</v>
      </c>
      <c r="AL115" s="3">
        <f>其他调用!AB115</f>
        <v>23497970.501074314</v>
      </c>
      <c r="AM115" s="3">
        <f>其他调用!AC115</f>
        <v>38417011.522402763</v>
      </c>
      <c r="AN115" s="3">
        <f>SUMPRODUCT(AI$5:AM115,其他调用!$C$6:$G116)</f>
        <v>679208287195.00806</v>
      </c>
      <c r="AP115" s="3">
        <f>其他调用!AN115</f>
        <v>3185409.2524096966</v>
      </c>
      <c r="AQ115" s="3">
        <f>其他调用!AO115</f>
        <v>3503757.4408975244</v>
      </c>
      <c r="AR115" s="3">
        <f>其他调用!AP115</f>
        <v>4119844.7308599949</v>
      </c>
      <c r="AS115" s="3">
        <f>其他调用!AQ115</f>
        <v>6040020.8885350227</v>
      </c>
      <c r="AT115" s="3">
        <f>其他调用!AR115</f>
        <v>11076173.772395134</v>
      </c>
      <c r="AU115" s="3">
        <f>SUMPRODUCT(AP$5:AT115,其他调用!$C$6:$G116)</f>
        <v>104126747166.07018</v>
      </c>
    </row>
    <row r="116" spans="26:47" x14ac:dyDescent="0.15">
      <c r="Z116" s="3">
        <v>112</v>
      </c>
      <c r="AA116" s="3">
        <f>其他调用!AW117*SUM($U$14:$U$17)</f>
        <v>46</v>
      </c>
      <c r="AB116" s="3">
        <f>其他调用!AX117*SUM($U$14:$U$17)</f>
        <v>66.999999999999957</v>
      </c>
      <c r="AC116" s="3">
        <f>其他调用!AY117*SUM($U$14:$U$17)</f>
        <v>90.999999999999758</v>
      </c>
      <c r="AD116" s="3">
        <f>其他调用!AZ117*SUM($U$14:$U$17)</f>
        <v>102.99999999999997</v>
      </c>
      <c r="AE116" s="3">
        <f>其他调用!BA117*SUM($U$14:$U$17)</f>
        <v>102.99999999999986</v>
      </c>
      <c r="AF116" s="3">
        <f>SUMPRODUCT(AA$5:AE116,其他调用!$C$6:$G117)</f>
        <v>4715384.8661747435</v>
      </c>
      <c r="AH116" s="3">
        <v>112</v>
      </c>
      <c r="AI116" s="3">
        <f>其他调用!Y116</f>
        <v>14004622.962044835</v>
      </c>
      <c r="AJ116" s="3">
        <f>其他调用!Z116</f>
        <v>15582445.080052137</v>
      </c>
      <c r="AK116" s="3">
        <f>其他调用!AA116</f>
        <v>18407174.932686329</v>
      </c>
      <c r="AL116" s="3">
        <f>其他调用!AB116</f>
        <v>23497970.501074314</v>
      </c>
      <c r="AM116" s="3">
        <f>其他调用!AC116</f>
        <v>38417011.52240324</v>
      </c>
      <c r="AN116" s="3">
        <f>SUMPRODUCT(AI$5:AM116,其他调用!$C$6:$G117)</f>
        <v>684821155305.39673</v>
      </c>
      <c r="AP116" s="3">
        <f>其他调用!AN116</f>
        <v>3217369.7469866574</v>
      </c>
      <c r="AQ116" s="3">
        <f>其他调用!AO116</f>
        <v>3503757.4408975244</v>
      </c>
      <c r="AR116" s="3">
        <f>其他调用!AP116</f>
        <v>4189714.0121048689</v>
      </c>
      <c r="AS116" s="3">
        <f>其他调用!AQ116</f>
        <v>6040020.8885349631</v>
      </c>
      <c r="AT116" s="3">
        <f>其他调用!AR116</f>
        <v>11076173.772395253</v>
      </c>
      <c r="AU116" s="3">
        <f>SUMPRODUCT(AP$5:AT116,其他调用!$C$6:$G117)</f>
        <v>105405543105.26495</v>
      </c>
    </row>
    <row r="117" spans="26:47" x14ac:dyDescent="0.15">
      <c r="Z117" s="3">
        <v>113</v>
      </c>
      <c r="AA117" s="3">
        <f>其他调用!AW118*SUM($U$14:$U$17)</f>
        <v>46.000000000000007</v>
      </c>
      <c r="AB117" s="3">
        <f>其他调用!AX118*SUM($U$14:$U$17)</f>
        <v>67.000000000000043</v>
      </c>
      <c r="AC117" s="3">
        <f>其他调用!AY118*SUM($U$14:$U$17)</f>
        <v>91.000000000000156</v>
      </c>
      <c r="AD117" s="3">
        <f>其他调用!AZ118*SUM($U$14:$U$17)</f>
        <v>102.99999999999996</v>
      </c>
      <c r="AE117" s="3">
        <f>其他调用!BA118*SUM($U$14:$U$17)</f>
        <v>103</v>
      </c>
      <c r="AF117" s="3">
        <f>SUMPRODUCT(AA$5:AE117,其他调用!$C$6:$G118)</f>
        <v>4736908.9320487687</v>
      </c>
      <c r="AH117" s="3">
        <v>113</v>
      </c>
      <c r="AI117" s="3">
        <f>其他调用!Y117</f>
        <v>14004622.962044716</v>
      </c>
      <c r="AJ117" s="3">
        <f>其他调用!Z117</f>
        <v>15582445.080052376</v>
      </c>
      <c r="AK117" s="3">
        <f>其他调用!AA117</f>
        <v>18407174.932686329</v>
      </c>
      <c r="AL117" s="3">
        <f>其他调用!AB117</f>
        <v>23497970.501074076</v>
      </c>
      <c r="AM117" s="3">
        <f>其他调用!AC117</f>
        <v>38417011.522402763</v>
      </c>
      <c r="AN117" s="3">
        <f>SUMPRODUCT(AI$5:AM117,其他调用!$C$6:$G118)</f>
        <v>690383908521.94275</v>
      </c>
      <c r="AP117" s="3">
        <f>其他调用!AN117</f>
        <v>3217369.7469866574</v>
      </c>
      <c r="AQ117" s="3">
        <f>其他调用!AO117</f>
        <v>3503757.4408974946</v>
      </c>
      <c r="AR117" s="3">
        <f>其他调用!AP117</f>
        <v>4189714.0121048093</v>
      </c>
      <c r="AS117" s="3">
        <f>其他调用!AQ117</f>
        <v>6040020.8885350227</v>
      </c>
      <c r="AT117" s="3">
        <f>其他调用!AR117</f>
        <v>11076173.772395253</v>
      </c>
      <c r="AU117" s="3">
        <f>SUMPRODUCT(AP$5:AT117,其他调用!$C$6:$G118)</f>
        <v>106672921223.57405</v>
      </c>
    </row>
    <row r="118" spans="26:47" x14ac:dyDescent="0.15">
      <c r="Z118" s="3">
        <v>114</v>
      </c>
      <c r="AA118" s="3">
        <f>其他调用!AW119*SUM($U$14:$U$17)</f>
        <v>46.000000000000021</v>
      </c>
      <c r="AB118" s="3">
        <f>其他调用!AX119*SUM($U$14:$U$17)</f>
        <v>66.999999999999943</v>
      </c>
      <c r="AC118" s="3">
        <f>其他调用!AY119*SUM($U$14:$U$17)</f>
        <v>90.999999999999901</v>
      </c>
      <c r="AD118" s="3">
        <f>其他调用!AZ119*SUM($U$14:$U$17)</f>
        <v>103.00000000000018</v>
      </c>
      <c r="AE118" s="3">
        <f>其他调用!BA119*SUM($U$14:$U$17)</f>
        <v>103.00000000000017</v>
      </c>
      <c r="AF118" s="3">
        <f>SUMPRODUCT(AA$5:AE118,其他调用!$C$6:$G119)</f>
        <v>4758239.0874194242</v>
      </c>
      <c r="AH118" s="3">
        <v>114</v>
      </c>
      <c r="AI118" s="3">
        <f>其他调用!Y118</f>
        <v>14004622.962044954</v>
      </c>
      <c r="AJ118" s="3">
        <f>其他调用!Z118</f>
        <v>15582445.080052376</v>
      </c>
      <c r="AK118" s="3">
        <f>其他调用!AA118</f>
        <v>18407174.932686329</v>
      </c>
      <c r="AL118" s="3">
        <f>其他调用!AB118</f>
        <v>23497970.501074314</v>
      </c>
      <c r="AM118" s="3">
        <f>其他调用!AC118</f>
        <v>38417011.522402763</v>
      </c>
      <c r="AN118" s="3">
        <f>SUMPRODUCT(AI$5:AM118,其他调用!$C$6:$G119)</f>
        <v>695896546844.646</v>
      </c>
      <c r="AP118" s="3">
        <f>其他调用!AN118</f>
        <v>3217369.7469866872</v>
      </c>
      <c r="AQ118" s="3">
        <f>其他调用!AO118</f>
        <v>3503757.4408975244</v>
      </c>
      <c r="AR118" s="3">
        <f>其他调用!AP118</f>
        <v>4189714.0121048689</v>
      </c>
      <c r="AS118" s="3">
        <f>其他调用!AQ118</f>
        <v>6040020.8885349631</v>
      </c>
      <c r="AT118" s="3">
        <f>其他调用!AR118</f>
        <v>11076173.772395134</v>
      </c>
      <c r="AU118" s="3">
        <f>SUMPRODUCT(AP$5:AT118,其他调用!$C$6:$G119)</f>
        <v>107928881520.9975</v>
      </c>
    </row>
    <row r="119" spans="26:47" x14ac:dyDescent="0.15">
      <c r="Z119" s="3">
        <v>115</v>
      </c>
      <c r="AA119" s="3">
        <f>其他调用!AW120*SUM($U$14:$U$17)</f>
        <v>45.999999999999922</v>
      </c>
      <c r="AB119" s="3">
        <f>其他调用!AX120*SUM($U$14:$U$17)</f>
        <v>67.000000000000171</v>
      </c>
      <c r="AC119" s="3">
        <f>其他调用!AY120*SUM($U$14:$U$17)</f>
        <v>91.000000000000142</v>
      </c>
      <c r="AD119" s="3">
        <f>其他调用!AZ120*SUM($U$14:$U$17)</f>
        <v>102.99999999999973</v>
      </c>
      <c r="AE119" s="3">
        <f>其他调用!BA120*SUM($U$14:$U$17)</f>
        <v>102.9999999999998</v>
      </c>
      <c r="AF119" s="3">
        <f>SUMPRODUCT(AA$5:AE119,其他调用!$C$6:$G120)</f>
        <v>4779375.3322867109</v>
      </c>
      <c r="AH119" s="3">
        <v>115</v>
      </c>
      <c r="AI119" s="3">
        <f>其他调用!Y119</f>
        <v>14004622.962044954</v>
      </c>
      <c r="AJ119" s="3">
        <f>其他调用!Z119</f>
        <v>15582445.080052137</v>
      </c>
      <c r="AK119" s="3">
        <f>其他调用!AA119</f>
        <v>18407174.932686329</v>
      </c>
      <c r="AL119" s="3">
        <f>其他调用!AB119</f>
        <v>23497970.501074314</v>
      </c>
      <c r="AM119" s="3">
        <f>其他调用!AC119</f>
        <v>38417011.522402763</v>
      </c>
      <c r="AN119" s="3">
        <f>SUMPRODUCT(AI$5:AM119,其他调用!$C$6:$G120)</f>
        <v>701359070273.50647</v>
      </c>
      <c r="AP119" s="3">
        <f>其他调用!AN119</f>
        <v>3217369.7469866574</v>
      </c>
      <c r="AQ119" s="3">
        <f>其他调用!AO119</f>
        <v>3503757.4408975244</v>
      </c>
      <c r="AR119" s="3">
        <f>其他调用!AP119</f>
        <v>4189714.0121048093</v>
      </c>
      <c r="AS119" s="3">
        <f>其他调用!AQ119</f>
        <v>6040020.8885350227</v>
      </c>
      <c r="AT119" s="3">
        <f>其他调用!AR119</f>
        <v>11076173.772395253</v>
      </c>
      <c r="AU119" s="3">
        <f>SUMPRODUCT(AP$5:AT119,其他调用!$C$6:$G120)</f>
        <v>109173423997.53526</v>
      </c>
    </row>
    <row r="120" spans="26:47" x14ac:dyDescent="0.15">
      <c r="Z120" s="3">
        <v>116</v>
      </c>
      <c r="AA120" s="3">
        <f>其他调用!AW121*SUM($U$14:$U$17)</f>
        <v>46.000000000000114</v>
      </c>
      <c r="AB120" s="3">
        <f>其他调用!AX121*SUM($U$14:$U$17)</f>
        <v>66.999999999999886</v>
      </c>
      <c r="AC120" s="3">
        <f>其他调用!AY121*SUM($U$14:$U$17)</f>
        <v>90.999999999999972</v>
      </c>
      <c r="AD120" s="3">
        <f>其他调用!AZ121*SUM($U$14:$U$17)</f>
        <v>103</v>
      </c>
      <c r="AE120" s="3">
        <f>其他调用!BA121*SUM($U$14:$U$17)</f>
        <v>103.00000000000006</v>
      </c>
      <c r="AF120" s="3">
        <f>SUMPRODUCT(AA$5:AE120,其他调用!$C$6:$G121)</f>
        <v>4800317.6666506259</v>
      </c>
      <c r="AH120" s="3">
        <v>116</v>
      </c>
      <c r="AI120" s="3">
        <f>其他调用!Y120</f>
        <v>14004622.962044716</v>
      </c>
      <c r="AJ120" s="3">
        <f>其他调用!Z120</f>
        <v>15582445.080052376</v>
      </c>
      <c r="AK120" s="3">
        <f>其他调用!AA120</f>
        <v>18407174.93268609</v>
      </c>
      <c r="AL120" s="3">
        <f>其他调用!AB120</f>
        <v>24022650.200017452</v>
      </c>
      <c r="AM120" s="3">
        <f>其他调用!AC120</f>
        <v>38577573.188839436</v>
      </c>
      <c r="AN120" s="3">
        <f>SUMPRODUCT(AI$5:AM120,其他调用!$C$6:$G121)</f>
        <v>706772890925.5625</v>
      </c>
      <c r="AP120" s="3">
        <f>其他调用!AN120</f>
        <v>3217369.7469866872</v>
      </c>
      <c r="AQ120" s="3">
        <f>其他调用!AO120</f>
        <v>3503757.4408975244</v>
      </c>
      <c r="AR120" s="3">
        <f>其他调用!AP120</f>
        <v>4189714.0121048689</v>
      </c>
      <c r="AS120" s="3">
        <f>其他调用!AQ120</f>
        <v>6217011.5209157467</v>
      </c>
      <c r="AT120" s="3">
        <f>其他调用!AR120</f>
        <v>11142631.032018304</v>
      </c>
      <c r="AU120" s="3">
        <f>SUMPRODUCT(AP$5:AT120,其他调用!$C$6:$G121)</f>
        <v>110407033799.42934</v>
      </c>
    </row>
    <row r="121" spans="26:47" x14ac:dyDescent="0.15">
      <c r="Z121" s="3">
        <v>117</v>
      </c>
      <c r="AA121" s="3">
        <f>其他调用!AW122*SUM($U$14:$U$17)</f>
        <v>45.999999999999908</v>
      </c>
      <c r="AB121" s="3">
        <f>其他调用!AX122*SUM($U$14:$U$17)</f>
        <v>67.000000000000099</v>
      </c>
      <c r="AC121" s="3">
        <f>其他调用!AY122*SUM($U$14:$U$17)</f>
        <v>90.999999999999901</v>
      </c>
      <c r="AD121" s="3">
        <f>其他调用!AZ122*SUM($U$14:$U$17)</f>
        <v>103.00000000000021</v>
      </c>
      <c r="AE121" s="3">
        <f>其他调用!BA122*SUM($U$14:$U$17)</f>
        <v>102.99999999999996</v>
      </c>
      <c r="AF121" s="3">
        <f>SUMPRODUCT(AA$5:AE121,其他调用!$C$6:$G122)</f>
        <v>4821066.090511173</v>
      </c>
      <c r="AH121" s="3">
        <v>117</v>
      </c>
      <c r="AI121" s="3">
        <f>其他调用!Y121</f>
        <v>14004622.962044954</v>
      </c>
      <c r="AJ121" s="3">
        <f>其他调用!Z121</f>
        <v>15582445.080052137</v>
      </c>
      <c r="AK121" s="3">
        <f>其他调用!AA121</f>
        <v>18407174.932686329</v>
      </c>
      <c r="AL121" s="3">
        <f>其他调用!AB121</f>
        <v>24128607.370093107</v>
      </c>
      <c r="AM121" s="3">
        <f>其他调用!AC121</f>
        <v>39058309.873843193</v>
      </c>
      <c r="AN121" s="3">
        <f>SUMPRODUCT(AI$5:AM121,其他调用!$C$6:$G122)</f>
        <v>712137183889.15613</v>
      </c>
      <c r="AP121" s="3">
        <f>其他调用!AN121</f>
        <v>3217369.7469866574</v>
      </c>
      <c r="AQ121" s="3">
        <f>其他调用!AO121</f>
        <v>3503757.4408975244</v>
      </c>
      <c r="AR121" s="3">
        <f>其他调用!AP121</f>
        <v>4189714.0121048093</v>
      </c>
      <c r="AS121" s="3">
        <f>其他调用!AQ121</f>
        <v>6252754.1398407221</v>
      </c>
      <c r="AT121" s="3">
        <f>其他调用!AR121</f>
        <v>11341610.298954964</v>
      </c>
      <c r="AU121" s="3">
        <f>SUMPRODUCT(AP$5:AT121,其他调用!$C$6:$G122)</f>
        <v>111629449872.61278</v>
      </c>
    </row>
    <row r="122" spans="26:47" x14ac:dyDescent="0.15">
      <c r="Z122" s="3">
        <v>118</v>
      </c>
      <c r="AA122" s="3">
        <f>其他调用!AW123*SUM($U$14:$U$17)</f>
        <v>46.000000000000057</v>
      </c>
      <c r="AB122" s="3">
        <f>其他调用!AX123*SUM($U$14:$U$17)</f>
        <v>66.999999999999986</v>
      </c>
      <c r="AC122" s="3">
        <f>其他调用!AY123*SUM($U$14:$U$17)</f>
        <v>91.000000000000114</v>
      </c>
      <c r="AD122" s="3">
        <f>其他调用!AZ123*SUM($U$14:$U$17)</f>
        <v>102.99999999999987</v>
      </c>
      <c r="AE122" s="3">
        <f>其他调用!BA123*SUM($U$14:$U$17)</f>
        <v>103.00000000000007</v>
      </c>
      <c r="AF122" s="3">
        <f>SUMPRODUCT(AA$5:AE122,其他调用!$C$6:$G123)</f>
        <v>4841620.6038683504</v>
      </c>
      <c r="AH122" s="3">
        <v>118</v>
      </c>
      <c r="AI122" s="3">
        <f>其他调用!Y122</f>
        <v>14004622.962044716</v>
      </c>
      <c r="AJ122" s="3">
        <f>其他调用!Z122</f>
        <v>15582445.080052376</v>
      </c>
      <c r="AK122" s="3">
        <f>其他调用!AA122</f>
        <v>18407174.932686329</v>
      </c>
      <c r="AL122" s="3">
        <f>其他调用!AB122</f>
        <v>24128607.370093107</v>
      </c>
      <c r="AM122" s="3">
        <f>其他调用!AC122</f>
        <v>39058309.87384367</v>
      </c>
      <c r="AN122" s="3">
        <f>SUMPRODUCT(AI$5:AM122,其他调用!$C$6:$G123)</f>
        <v>717451343273.65088</v>
      </c>
      <c r="AP122" s="3">
        <f>其他调用!AN122</f>
        <v>3217369.7469866574</v>
      </c>
      <c r="AQ122" s="3">
        <f>其他调用!AO122</f>
        <v>3503757.4408975244</v>
      </c>
      <c r="AR122" s="3">
        <f>其他调用!AP122</f>
        <v>4189714.0121048689</v>
      </c>
      <c r="AS122" s="3">
        <f>其他调用!AQ122</f>
        <v>6252754.1398407221</v>
      </c>
      <c r="AT122" s="3">
        <f>其他调用!AR122</f>
        <v>11341610.298954844</v>
      </c>
      <c r="AU122" s="3">
        <f>SUMPRODUCT(AP$5:AT122,其他调用!$C$6:$G123)</f>
        <v>112840441496.51413</v>
      </c>
    </row>
    <row r="123" spans="26:47" x14ac:dyDescent="0.15">
      <c r="Z123" s="3">
        <v>119</v>
      </c>
      <c r="AA123" s="3">
        <f>其他调用!AW124*SUM($U$14:$U$17)</f>
        <v>46.000000000000014</v>
      </c>
      <c r="AB123" s="3">
        <f>其他调用!AX124*SUM($U$14:$U$17)</f>
        <v>66.999999999999886</v>
      </c>
      <c r="AC123" s="3">
        <f>其他调用!AY124*SUM($U$14:$U$17)</f>
        <v>90.999999999999929</v>
      </c>
      <c r="AD123" s="3">
        <f>其他调用!AZ124*SUM($U$14:$U$17)</f>
        <v>102.99999999999999</v>
      </c>
      <c r="AE123" s="3">
        <f>其他调用!BA124*SUM($U$14:$U$17)</f>
        <v>102.99999999999997</v>
      </c>
      <c r="AF123" s="3">
        <f>SUMPRODUCT(AA$5:AE123,其他调用!$C$6:$G124)</f>
        <v>4861981.206722158</v>
      </c>
      <c r="AH123" s="3">
        <v>119</v>
      </c>
      <c r="AI123" s="3">
        <f>其他调用!Y123</f>
        <v>14233415.305046082</v>
      </c>
      <c r="AJ123" s="3">
        <f>其他调用!Z123</f>
        <v>16027362.455865622</v>
      </c>
      <c r="AK123" s="3">
        <f>其他调用!AA123</f>
        <v>18547560.879213572</v>
      </c>
      <c r="AL123" s="3">
        <f>其他调用!AB123</f>
        <v>24128607.370093107</v>
      </c>
      <c r="AM123" s="3">
        <f>其他调用!AC123</f>
        <v>39058309.873843193</v>
      </c>
      <c r="AN123" s="3">
        <f>SUMPRODUCT(AI$5:AM123,其他调用!$C$6:$G124)</f>
        <v>722829315881.09009</v>
      </c>
      <c r="AP123" s="3">
        <f>其他调用!AN123</f>
        <v>3261129.2879732251</v>
      </c>
      <c r="AQ123" s="3">
        <f>其他调用!AO123</f>
        <v>3584823.9960905313</v>
      </c>
      <c r="AR123" s="3">
        <f>其他调用!AP123</f>
        <v>4226644.2631473541</v>
      </c>
      <c r="AS123" s="3">
        <f>其他调用!AQ123</f>
        <v>6252754.1398407221</v>
      </c>
      <c r="AT123" s="3">
        <f>其他调用!AR123</f>
        <v>11341610.298954964</v>
      </c>
      <c r="AU123" s="3">
        <f>SUMPRODUCT(AP$5:AT123,其他调用!$C$6:$G124)</f>
        <v>114061271680.636</v>
      </c>
    </row>
    <row r="124" spans="26:47" x14ac:dyDescent="0.15">
      <c r="Z124" s="3">
        <v>120</v>
      </c>
      <c r="AA124" s="3">
        <f>其他调用!AW125*SUM($U$14:$U$17)</f>
        <v>45.999999999999964</v>
      </c>
      <c r="AB124" s="3">
        <f>其他调用!AX125*SUM($U$14:$U$17)</f>
        <v>67.000000000000043</v>
      </c>
      <c r="AC124" s="3">
        <f>其他调用!AY125*SUM($U$14:$U$17)</f>
        <v>91.000000000000028</v>
      </c>
      <c r="AD124" s="3">
        <f>其他调用!AZ125*SUM($U$14:$U$17)</f>
        <v>103.00000000000013</v>
      </c>
      <c r="AE124" s="3">
        <f>其他调用!BA125*SUM($U$14:$U$17)</f>
        <v>103.00000000000007</v>
      </c>
      <c r="AF124" s="3">
        <f>SUMPRODUCT(AA$5:AE124,其他调用!$C$6:$G125)</f>
        <v>4882244.8543242812</v>
      </c>
      <c r="AH124" s="3">
        <v>120</v>
      </c>
      <c r="AI124" s="3">
        <f>其他调用!Y124</f>
        <v>14404765.51705122</v>
      </c>
      <c r="AJ124" s="3">
        <f>其他调用!Z124</f>
        <v>16042676.984270096</v>
      </c>
      <c r="AK124" s="3">
        <f>其他调用!AA124</f>
        <v>18880154.111635447</v>
      </c>
      <c r="AL124" s="3">
        <f>其他调用!AB124</f>
        <v>24128607.370093107</v>
      </c>
      <c r="AM124" s="3">
        <f>其他调用!AC124</f>
        <v>39058309.873843193</v>
      </c>
      <c r="AN124" s="3">
        <f>SUMPRODUCT(AI$5:AM124,其他调用!$C$6:$G125)</f>
        <v>728217301716.8374</v>
      </c>
      <c r="AP124" s="3">
        <f>其他调用!AN124</f>
        <v>3293902.2668541074</v>
      </c>
      <c r="AQ124" s="3">
        <f>其他调用!AO124</f>
        <v>3587614.3929813802</v>
      </c>
      <c r="AR124" s="3">
        <f>其他调用!AP124</f>
        <v>4314137.0063472986</v>
      </c>
      <c r="AS124" s="3">
        <f>其他调用!AQ124</f>
        <v>6252754.1398406625</v>
      </c>
      <c r="AT124" s="3">
        <f>其他调用!AR124</f>
        <v>11341610.298954964</v>
      </c>
      <c r="AU124" s="3">
        <f>SUMPRODUCT(AP$5:AT124,其他调用!$C$6:$G125)</f>
        <v>115283399948.74953</v>
      </c>
    </row>
    <row r="125" spans="26:47" x14ac:dyDescent="0.15">
      <c r="Z125" s="3">
        <v>121</v>
      </c>
      <c r="AA125" s="3">
        <f>其他调用!AW126*SUM($U$14:$U$17)</f>
        <v>45.999999999999979</v>
      </c>
      <c r="AB125" s="3">
        <f>其他调用!AX126*SUM($U$14:$U$17)</f>
        <v>67.000000000000014</v>
      </c>
      <c r="AC125" s="3">
        <f>其他调用!AY126*SUM($U$14:$U$17)</f>
        <v>91.000000000000128</v>
      </c>
      <c r="AD125" s="3">
        <f>其他调用!AZ126*SUM($U$14:$U$17)</f>
        <v>102.99999999999993</v>
      </c>
      <c r="AE125" s="3">
        <f>其他调用!BA126*SUM($U$14:$U$17)</f>
        <v>102.99999999999999</v>
      </c>
      <c r="AF125" s="3">
        <f>SUMPRODUCT(AA$5:AE125,其他调用!$C$6:$G126)</f>
        <v>4902411.54667472</v>
      </c>
      <c r="AH125" s="3">
        <v>121</v>
      </c>
      <c r="AI125" s="3">
        <f>其他调用!Y125</f>
        <v>14404765.51705122</v>
      </c>
      <c r="AJ125" s="3">
        <f>其他调用!Z125</f>
        <v>16042676.984270096</v>
      </c>
      <c r="AK125" s="3">
        <f>其他调用!AA125</f>
        <v>18880154.111635447</v>
      </c>
      <c r="AL125" s="3">
        <f>其他调用!AB125</f>
        <v>24128607.370093107</v>
      </c>
      <c r="AM125" s="3">
        <f>其他调用!AC125</f>
        <v>39058309.873843193</v>
      </c>
      <c r="AN125" s="3">
        <f>SUMPRODUCT(AI$5:AM125,其他调用!$C$6:$G126)</f>
        <v>733579507716.0498</v>
      </c>
      <c r="AP125" s="3">
        <f>其他调用!AN125</f>
        <v>3293902.2668541074</v>
      </c>
      <c r="AQ125" s="3">
        <f>其他调用!AO125</f>
        <v>3587614.39298141</v>
      </c>
      <c r="AR125" s="3">
        <f>其他调用!AP125</f>
        <v>4314137.006347239</v>
      </c>
      <c r="AS125" s="3">
        <f>其他调用!AQ125</f>
        <v>6252754.1398407221</v>
      </c>
      <c r="AT125" s="3">
        <f>其他调用!AR125</f>
        <v>11341610.298954964</v>
      </c>
      <c r="AU125" s="3">
        <f>SUMPRODUCT(AP$5:AT125,其他调用!$C$6:$G126)</f>
        <v>116499680713.1879</v>
      </c>
    </row>
    <row r="126" spans="26:47" x14ac:dyDescent="0.15">
      <c r="Z126" s="3">
        <v>122</v>
      </c>
      <c r="AA126" s="3">
        <f>其他调用!AW127*SUM($U$14:$U$17)</f>
        <v>45.999999999999979</v>
      </c>
      <c r="AB126" s="3">
        <f>其他调用!AX127*SUM($U$14:$U$17)</f>
        <v>66.999999999999986</v>
      </c>
      <c r="AC126" s="3">
        <f>其他调用!AY127*SUM($U$14:$U$17)</f>
        <v>90.999999999999744</v>
      </c>
      <c r="AD126" s="3">
        <f>其他调用!AZ127*SUM($U$14:$U$17)</f>
        <v>103.00000000000004</v>
      </c>
      <c r="AE126" s="3">
        <f>其他调用!BA127*SUM($U$14:$U$17)</f>
        <v>102.99999999999997</v>
      </c>
      <c r="AF126" s="3">
        <f>SUMPRODUCT(AA$5:AE126,其他调用!$C$6:$G127)</f>
        <v>4922481.2837734735</v>
      </c>
      <c r="AH126" s="3">
        <v>122</v>
      </c>
      <c r="AI126" s="3">
        <f>其他调用!Y126</f>
        <v>14404765.51705122</v>
      </c>
      <c r="AJ126" s="3">
        <f>其他调用!Z126</f>
        <v>16042676.984270096</v>
      </c>
      <c r="AK126" s="3">
        <f>其他调用!AA126</f>
        <v>18880154.111635447</v>
      </c>
      <c r="AL126" s="3">
        <f>其他调用!AB126</f>
        <v>24128607.370093107</v>
      </c>
      <c r="AM126" s="3">
        <f>其他调用!AC126</f>
        <v>39058309.873843193</v>
      </c>
      <c r="AN126" s="3">
        <f>SUMPRODUCT(AI$5:AM126,其他调用!$C$6:$G127)</f>
        <v>738915933878.72754</v>
      </c>
      <c r="AP126" s="3">
        <f>其他调用!AN126</f>
        <v>3293902.2668541074</v>
      </c>
      <c r="AQ126" s="3">
        <f>其他调用!AO126</f>
        <v>3587614.3929813802</v>
      </c>
      <c r="AR126" s="3">
        <f>其他调用!AP126</f>
        <v>4314137.0063472986</v>
      </c>
      <c r="AS126" s="3">
        <f>其他调用!AQ126</f>
        <v>6252754.1398407221</v>
      </c>
      <c r="AT126" s="3">
        <f>其他调用!AR126</f>
        <v>11341610.298954964</v>
      </c>
      <c r="AU126" s="3">
        <f>SUMPRODUCT(AP$5:AT126,其他调用!$C$6:$G127)</f>
        <v>117710113973.95107</v>
      </c>
    </row>
    <row r="127" spans="26:47" x14ac:dyDescent="0.15">
      <c r="Z127" s="3">
        <v>123</v>
      </c>
      <c r="AA127" s="3">
        <f>其他调用!AW128*SUM($U$14:$U$17)</f>
        <v>46.000000000000007</v>
      </c>
      <c r="AB127" s="3">
        <f>其他调用!AX128*SUM($U$14:$U$17)</f>
        <v>66.999999999999972</v>
      </c>
      <c r="AC127" s="3">
        <f>其他调用!AY128*SUM($U$14:$U$17)</f>
        <v>91.000000000000099</v>
      </c>
      <c r="AD127" s="3">
        <f>其他调用!AZ128*SUM($U$14:$U$17)</f>
        <v>102.99999999999989</v>
      </c>
      <c r="AE127" s="3">
        <f>其他调用!BA128*SUM($U$14:$U$17)</f>
        <v>103.00000000000003</v>
      </c>
      <c r="AF127" s="3">
        <f>SUMPRODUCT(AA$5:AE127,其他调用!$C$6:$G128)</f>
        <v>4942454.0656205425</v>
      </c>
      <c r="AH127" s="3">
        <v>123</v>
      </c>
      <c r="AI127" s="3">
        <f>其他调用!Y127</f>
        <v>14404765.51705122</v>
      </c>
      <c r="AJ127" s="3">
        <f>其他调用!Z127</f>
        <v>16042676.984269857</v>
      </c>
      <c r="AK127" s="3">
        <f>其他调用!AA127</f>
        <v>18880154.111635447</v>
      </c>
      <c r="AL127" s="3">
        <f>其他调用!AB127</f>
        <v>24128607.370093107</v>
      </c>
      <c r="AM127" s="3">
        <f>其他调用!AC127</f>
        <v>39058309.873843193</v>
      </c>
      <c r="AN127" s="3">
        <f>SUMPRODUCT(AI$5:AM127,其他调用!$C$6:$G128)</f>
        <v>744226580204.87061</v>
      </c>
      <c r="AP127" s="3">
        <f>其他调用!AN127</f>
        <v>3293902.2668541074</v>
      </c>
      <c r="AQ127" s="3">
        <f>其他调用!AO127</f>
        <v>3587614.3929813802</v>
      </c>
      <c r="AR127" s="3">
        <f>其他调用!AP127</f>
        <v>4314137.006347239</v>
      </c>
      <c r="AS127" s="3">
        <f>其他调用!AQ127</f>
        <v>6252754.1398407221</v>
      </c>
      <c r="AT127" s="3">
        <f>其他调用!AR127</f>
        <v>11341610.298954964</v>
      </c>
      <c r="AU127" s="3">
        <f>SUMPRODUCT(AP$5:AT127,其他调用!$C$6:$G128)</f>
        <v>118914699731.03905</v>
      </c>
    </row>
    <row r="128" spans="26:47" x14ac:dyDescent="0.15">
      <c r="Z128" s="3">
        <v>124</v>
      </c>
      <c r="AA128" s="3">
        <f>其他调用!AW129*SUM($U$14:$U$17)</f>
        <v>46.000000000000071</v>
      </c>
      <c r="AB128" s="3">
        <f>其他调用!AX129*SUM($U$14:$U$17)</f>
        <v>67.000000000000043</v>
      </c>
      <c r="AC128" s="3">
        <f>其他调用!AY129*SUM($U$14:$U$17)</f>
        <v>90.999999999999943</v>
      </c>
      <c r="AD128" s="3">
        <f>其他调用!AZ129*SUM($U$14:$U$17)</f>
        <v>103.0000000000001</v>
      </c>
      <c r="AE128" s="3">
        <f>其他调用!BA129*SUM($U$14:$U$17)</f>
        <v>102.99999999999997</v>
      </c>
      <c r="AF128" s="3">
        <f>SUMPRODUCT(AA$5:AE128,其他调用!$C$6:$G129)</f>
        <v>4962329.8922159262</v>
      </c>
      <c r="AH128" s="3">
        <v>124</v>
      </c>
      <c r="AI128" s="3">
        <f>其他调用!Y128</f>
        <v>14404765.517050982</v>
      </c>
      <c r="AJ128" s="3">
        <f>其他调用!Z128</f>
        <v>16042676.984270096</v>
      </c>
      <c r="AK128" s="3">
        <f>其他调用!AA128</f>
        <v>18880154.111635447</v>
      </c>
      <c r="AL128" s="3">
        <f>其他调用!AB128</f>
        <v>24701635.427498341</v>
      </c>
      <c r="AM128" s="3">
        <f>其他调用!AC128</f>
        <v>39579222.716510773</v>
      </c>
      <c r="AN128" s="3">
        <f>SUMPRODUCT(AI$5:AM128,其他调用!$C$6:$G129)</f>
        <v>749513145014.1698</v>
      </c>
      <c r="AP128" s="3">
        <f>其他调用!AN128</f>
        <v>3293902.2668541074</v>
      </c>
      <c r="AQ128" s="3">
        <f>其他调用!AO128</f>
        <v>3587614.3929813802</v>
      </c>
      <c r="AR128" s="3">
        <f>其他调用!AP128</f>
        <v>4314137.0063472986</v>
      </c>
      <c r="AS128" s="3">
        <f>其他调用!AQ128</f>
        <v>6455001.6089932919</v>
      </c>
      <c r="AT128" s="3">
        <f>其他调用!AR128</f>
        <v>11550917.978777885</v>
      </c>
      <c r="AU128" s="3">
        <f>SUMPRODUCT(AP$5:AT128,其他调用!$C$6:$G129)</f>
        <v>120114054680.39963</v>
      </c>
    </row>
    <row r="129" spans="11:47" x14ac:dyDescent="0.15">
      <c r="Z129" s="3">
        <v>125</v>
      </c>
      <c r="AA129" s="3">
        <f>其他调用!AW130*SUM($U$14:$U$17)</f>
        <v>45.99999999999995</v>
      </c>
      <c r="AB129" s="3">
        <f>其他调用!AX130*SUM($U$14:$U$17)</f>
        <v>66.999999999999972</v>
      </c>
      <c r="AC129" s="3">
        <f>其他调用!AY130*SUM($U$14:$U$17)</f>
        <v>91.000000000000099</v>
      </c>
      <c r="AD129" s="3">
        <f>其他调用!AZ130*SUM($U$14:$U$17)</f>
        <v>102.99999999999984</v>
      </c>
      <c r="AE129" s="3">
        <f>其他调用!BA130*SUM($U$14:$U$17)</f>
        <v>102.99999999999997</v>
      </c>
      <c r="AF129" s="3">
        <f>SUMPRODUCT(AA$5:AE129,其他调用!$C$6:$G130)</f>
        <v>4982108.7635596255</v>
      </c>
      <c r="AH129" s="3">
        <v>125</v>
      </c>
      <c r="AI129" s="3">
        <f>其他调用!Y129</f>
        <v>14404765.51705122</v>
      </c>
      <c r="AJ129" s="3">
        <f>其他调用!Z129</f>
        <v>16042676.984270096</v>
      </c>
      <c r="AK129" s="3">
        <f>其他调用!AA129</f>
        <v>18880154.111635447</v>
      </c>
      <c r="AL129" s="3">
        <f>其他调用!AB129</f>
        <v>24775728.436238289</v>
      </c>
      <c r="AM129" s="3">
        <f>其他调用!AC129</f>
        <v>39699798.992814064</v>
      </c>
      <c r="AN129" s="3">
        <f>SUMPRODUCT(AI$5:AM129,其他调用!$C$6:$G130)</f>
        <v>754774176184.62695</v>
      </c>
      <c r="AP129" s="3">
        <f>其他调用!AN129</f>
        <v>3293902.2668541372</v>
      </c>
      <c r="AQ129" s="3">
        <f>其他调用!AO129</f>
        <v>3587614.39298141</v>
      </c>
      <c r="AR129" s="3">
        <f>其他调用!AP129</f>
        <v>4314137.006347239</v>
      </c>
      <c r="AS129" s="3">
        <f>其他调用!AQ129</f>
        <v>6481152.3764922023</v>
      </c>
      <c r="AT129" s="3">
        <f>其他调用!AR129</f>
        <v>11599366.660721779</v>
      </c>
      <c r="AU129" s="3">
        <f>SUMPRODUCT(AP$5:AT129,其他调用!$C$6:$G130)</f>
        <v>121307652916.89174</v>
      </c>
    </row>
    <row r="130" spans="11:47" x14ac:dyDescent="0.15">
      <c r="Z130" s="3">
        <v>126</v>
      </c>
      <c r="AA130" s="3">
        <f>其他调用!AW131*SUM($U$14:$U$17)</f>
        <v>45.999999999999972</v>
      </c>
      <c r="AB130" s="3">
        <f>其他调用!AX131*SUM($U$14:$U$17)</f>
        <v>66.999999999999986</v>
      </c>
      <c r="AC130" s="3">
        <f>其他调用!AY131*SUM($U$14:$U$17)</f>
        <v>91</v>
      </c>
      <c r="AD130" s="3">
        <f>其他调用!AZ131*SUM($U$14:$U$17)</f>
        <v>103.0000000000002</v>
      </c>
      <c r="AE130" s="3">
        <f>其他调用!BA131*SUM($U$14:$U$17)</f>
        <v>103</v>
      </c>
      <c r="AF130" s="3">
        <f>SUMPRODUCT(AA$5:AE130,其他调用!$C$6:$G131)</f>
        <v>5001790.6796516404</v>
      </c>
      <c r="AH130" s="3">
        <v>126</v>
      </c>
      <c r="AI130" s="3">
        <f>其他调用!Y130</f>
        <v>14404765.51705122</v>
      </c>
      <c r="AJ130" s="3">
        <f>其他调用!Z130</f>
        <v>16042676.984270096</v>
      </c>
      <c r="AK130" s="3">
        <f>其他调用!AA130</f>
        <v>18880154.111635447</v>
      </c>
      <c r="AL130" s="3">
        <f>其他调用!AB130</f>
        <v>24775728.436237812</v>
      </c>
      <c r="AM130" s="3">
        <f>其他调用!AC130</f>
        <v>39699798.992814064</v>
      </c>
      <c r="AN130" s="3">
        <f>SUMPRODUCT(AI$5:AM130,其他调用!$C$6:$G131)</f>
        <v>760009417986.60144</v>
      </c>
      <c r="AP130" s="3">
        <f>其他调用!AN130</f>
        <v>3293902.2668541074</v>
      </c>
      <c r="AQ130" s="3">
        <f>其他调用!AO130</f>
        <v>3587614.3929813504</v>
      </c>
      <c r="AR130" s="3">
        <f>其他调用!AP130</f>
        <v>4314137.0063472986</v>
      </c>
      <c r="AS130" s="3">
        <f>其他调用!AQ130</f>
        <v>6481152.3764922023</v>
      </c>
      <c r="AT130" s="3">
        <f>其他调用!AR130</f>
        <v>11599366.66072166</v>
      </c>
      <c r="AU130" s="3">
        <f>SUMPRODUCT(AP$5:AT130,其他调用!$C$6:$G131)</f>
        <v>122495400181.63631</v>
      </c>
    </row>
    <row r="131" spans="11:47" x14ac:dyDescent="0.15">
      <c r="Z131" s="3">
        <v>127</v>
      </c>
      <c r="AA131" s="3">
        <f>其他调用!AW132*SUM($U$14:$U$17)</f>
        <v>46.000000000000043</v>
      </c>
      <c r="AB131" s="3">
        <f>其他调用!AX132*SUM($U$14:$U$17)</f>
        <v>67</v>
      </c>
      <c r="AC131" s="3">
        <f>其他调用!AY132*SUM($U$14:$U$17)</f>
        <v>90.999999999999986</v>
      </c>
      <c r="AD131" s="3">
        <f>其他调用!AZ132*SUM($U$14:$U$17)</f>
        <v>102.99999999999979</v>
      </c>
      <c r="AE131" s="3">
        <f>其他调用!BA132*SUM($U$14:$U$17)</f>
        <v>103.00000000000001</v>
      </c>
      <c r="AF131" s="3">
        <f>SUMPRODUCT(AA$5:AE131,其他调用!$C$6:$G132)</f>
        <v>5021375.6404919699</v>
      </c>
      <c r="AH131" s="3">
        <v>127</v>
      </c>
      <c r="AI131" s="3">
        <f>其他调用!Y131</f>
        <v>14404765.51705122</v>
      </c>
      <c r="AJ131" s="3">
        <f>其他调用!Z131</f>
        <v>16236347.851259708</v>
      </c>
      <c r="AK131" s="3">
        <f>其他调用!AA131</f>
        <v>18880154.111635447</v>
      </c>
      <c r="AL131" s="3">
        <f>其他调用!AB131</f>
        <v>24775728.436238289</v>
      </c>
      <c r="AM131" s="3">
        <f>其他调用!AC131</f>
        <v>39699798.992814064</v>
      </c>
      <c r="AN131" s="3">
        <f>SUMPRODUCT(AI$5:AM131,其他调用!$C$6:$G132)</f>
        <v>765249705681.26392</v>
      </c>
      <c r="AP131" s="3">
        <f>其他调用!AN131</f>
        <v>3293902.2668541074</v>
      </c>
      <c r="AQ131" s="3">
        <f>其他调用!AO131</f>
        <v>3622981.1936032772</v>
      </c>
      <c r="AR131" s="3">
        <f>其他调用!AP131</f>
        <v>4314137.006347239</v>
      </c>
      <c r="AS131" s="3">
        <f>其他调用!AQ131</f>
        <v>6481152.3764922023</v>
      </c>
      <c r="AT131" s="3">
        <f>其他调用!AR131</f>
        <v>11599366.66072166</v>
      </c>
      <c r="AU131" s="3">
        <f>SUMPRODUCT(AP$5:AT131,其他调用!$C$6:$G132)</f>
        <v>123682927391.40932</v>
      </c>
    </row>
    <row r="132" spans="11:47" x14ac:dyDescent="0.15">
      <c r="Z132" s="3">
        <v>128</v>
      </c>
      <c r="AA132" s="3">
        <f>其他调用!AW133*SUM($U$14:$U$17)</f>
        <v>45.999999999999943</v>
      </c>
      <c r="AB132" s="3">
        <f>其他调用!AX133*SUM($U$14:$U$17)</f>
        <v>66.999999999999972</v>
      </c>
      <c r="AC132" s="3">
        <f>其他调用!AY133*SUM($U$14:$U$17)</f>
        <v>91.000000000000057</v>
      </c>
      <c r="AD132" s="3">
        <f>其他调用!AZ133*SUM($U$14:$U$17)</f>
        <v>103.0000000000002</v>
      </c>
      <c r="AE132" s="3">
        <f>其他调用!BA133*SUM($U$14:$U$17)</f>
        <v>102.99999999999991</v>
      </c>
      <c r="AF132" s="3">
        <f>SUMPRODUCT(AA$5:AE132,其他调用!$C$6:$G133)</f>
        <v>5040863.6460806141</v>
      </c>
      <c r="AH132" s="3">
        <v>128</v>
      </c>
      <c r="AI132" s="3">
        <f>其他调用!Y132</f>
        <v>14815780.801638842</v>
      </c>
      <c r="AJ132" s="3">
        <f>其他调用!Z132</f>
        <v>16505718.579093933</v>
      </c>
      <c r="AK132" s="3">
        <f>其他调用!AA132</f>
        <v>19178671.590405703</v>
      </c>
      <c r="AL132" s="3">
        <f>其他调用!AB132</f>
        <v>24775728.436238289</v>
      </c>
      <c r="AM132" s="3">
        <f>其他调用!AC132</f>
        <v>39699798.992814064</v>
      </c>
      <c r="AN132" s="3">
        <f>SUMPRODUCT(AI$5:AM132,其他调用!$C$6:$G133)</f>
        <v>770576627081.08069</v>
      </c>
      <c r="AP132" s="3">
        <f>其他调用!AN132</f>
        <v>3371183.9601351321</v>
      </c>
      <c r="AQ132" s="3">
        <f>其他调用!AO132</f>
        <v>3672171.7661079168</v>
      </c>
      <c r="AR132" s="3">
        <f>其他调用!AP132</f>
        <v>4390609.0823072791</v>
      </c>
      <c r="AS132" s="3">
        <f>其他调用!AQ132</f>
        <v>6481152.3764922023</v>
      </c>
      <c r="AT132" s="3">
        <f>其他调用!AR132</f>
        <v>11599366.660721779</v>
      </c>
      <c r="AU132" s="3">
        <f>SUMPRODUCT(AP$5:AT132,其他调用!$C$6:$G133)</f>
        <v>124885775016.1277</v>
      </c>
    </row>
    <row r="133" spans="11:47" x14ac:dyDescent="0.15">
      <c r="Z133" s="3">
        <v>129</v>
      </c>
      <c r="AA133" s="3">
        <f>其他调用!AW134*SUM($U$14:$U$17)</f>
        <v>46.000000000000007</v>
      </c>
      <c r="AB133" s="3">
        <f>其他调用!AX134*SUM($U$14:$U$17)</f>
        <v>67.000000000000043</v>
      </c>
      <c r="AC133" s="3">
        <f>其他调用!AY134*SUM($U$14:$U$17)</f>
        <v>90.999999999999915</v>
      </c>
      <c r="AD133" s="3">
        <f>其他调用!AZ134*SUM($U$14:$U$17)</f>
        <v>102.99999999999993</v>
      </c>
      <c r="AE133" s="3">
        <f>其他调用!BA134*SUM($U$14:$U$17)</f>
        <v>103.00000000000004</v>
      </c>
      <c r="AF133" s="3">
        <f>SUMPRODUCT(AA$5:AE133,其他调用!$C$6:$G134)</f>
        <v>5060254.6964175748</v>
      </c>
      <c r="AH133" s="3">
        <v>129</v>
      </c>
      <c r="AI133" s="3">
        <f>其他调用!Y133</f>
        <v>14815780.801638842</v>
      </c>
      <c r="AJ133" s="3">
        <f>其他调用!Z133</f>
        <v>16505718.579093933</v>
      </c>
      <c r="AK133" s="3">
        <f>其他调用!AA133</f>
        <v>19362943.788431883</v>
      </c>
      <c r="AL133" s="3">
        <f>其他调用!AB133</f>
        <v>24775728.436237812</v>
      </c>
      <c r="AM133" s="3">
        <f>其他调用!AC133</f>
        <v>39699798.992814064</v>
      </c>
      <c r="AN133" s="3">
        <f>SUMPRODUCT(AI$5:AM133,其他调用!$C$6:$G134)</f>
        <v>775879417611.3186</v>
      </c>
      <c r="AP133" s="3">
        <f>其他调用!AN133</f>
        <v>3371183.9601351321</v>
      </c>
      <c r="AQ133" s="3">
        <f>其他调用!AO133</f>
        <v>3672171.7661078572</v>
      </c>
      <c r="AR133" s="3">
        <f>其他调用!AP133</f>
        <v>4437814.618086338</v>
      </c>
      <c r="AS133" s="3">
        <f>其他调用!AQ133</f>
        <v>6481152.3764922023</v>
      </c>
      <c r="AT133" s="3">
        <f>其他调用!AR133</f>
        <v>11599366.66072166</v>
      </c>
      <c r="AU133" s="3">
        <f>SUMPRODUCT(AP$5:AT133,其他调用!$C$6:$G134)</f>
        <v>126083245768.28883</v>
      </c>
    </row>
    <row r="134" spans="11:47" x14ac:dyDescent="0.15">
      <c r="Z134" s="3">
        <v>130</v>
      </c>
      <c r="AA134" s="3">
        <f>其他调用!AW135*SUM($U$14:$U$17)</f>
        <v>46.000000000000043</v>
      </c>
      <c r="AB134" s="3">
        <f>其他调用!AX135*SUM($U$14:$U$17)</f>
        <v>67</v>
      </c>
      <c r="AC134" s="3">
        <f>其他调用!AY135*SUM($U$14:$U$17)</f>
        <v>91.000000000000057</v>
      </c>
      <c r="AD134" s="3">
        <f>其他调用!AZ135*SUM($U$14:$U$17)</f>
        <v>102.99999999999996</v>
      </c>
      <c r="AE134" s="3">
        <f>其他调用!BA135*SUM($U$14:$U$17)</f>
        <v>103.00000000000001</v>
      </c>
      <c r="AF134" s="3">
        <f>SUMPRODUCT(AA$5:AE134,其他调用!$C$6:$G135)</f>
        <v>5079548.7915028511</v>
      </c>
      <c r="AH134" s="3">
        <v>130</v>
      </c>
      <c r="AI134" s="3">
        <f>其他调用!Y134</f>
        <v>14815780.80163908</v>
      </c>
      <c r="AJ134" s="3">
        <f>其他调用!Z134</f>
        <v>16505718.579093933</v>
      </c>
      <c r="AK134" s="3">
        <f>其他调用!AA134</f>
        <v>19362943.788432121</v>
      </c>
      <c r="AL134" s="3">
        <f>其他调用!AB134</f>
        <v>24775728.436238289</v>
      </c>
      <c r="AM134" s="3">
        <f>其他调用!AC134</f>
        <v>39699798.992814064</v>
      </c>
      <c r="AN134" s="3">
        <f>SUMPRODUCT(AI$5:AM134,其他调用!$C$6:$G135)</f>
        <v>781155694188.90527</v>
      </c>
      <c r="AP134" s="3">
        <f>其他调用!AN134</f>
        <v>3371183.9601351619</v>
      </c>
      <c r="AQ134" s="3">
        <f>其他调用!AO134</f>
        <v>3672171.7661079168</v>
      </c>
      <c r="AR134" s="3">
        <f>其他调用!AP134</f>
        <v>4437814.618086338</v>
      </c>
      <c r="AS134" s="3">
        <f>其他调用!AQ134</f>
        <v>6481152.3764921427</v>
      </c>
      <c r="AT134" s="3">
        <f>其他调用!AR134</f>
        <v>11599366.66072166</v>
      </c>
      <c r="AU134" s="3">
        <f>SUMPRODUCT(AP$5:AT134,其他调用!$C$6:$G135)</f>
        <v>127274729166.68919</v>
      </c>
    </row>
    <row r="135" spans="11:47" x14ac:dyDescent="0.15">
      <c r="Z135" s="3">
        <v>131</v>
      </c>
      <c r="AA135" s="3">
        <f>其他调用!AW136*SUM($U$14:$U$17)</f>
        <v>45.999999999999979</v>
      </c>
      <c r="AB135" s="3">
        <f>其他调用!AX136*SUM($U$14:$U$17)</f>
        <v>67.000000000000057</v>
      </c>
      <c r="AC135" s="3">
        <f>其他调用!AY136*SUM($U$14:$U$17)</f>
        <v>91.000000000000043</v>
      </c>
      <c r="AD135" s="3">
        <f>其他调用!AZ136*SUM($U$14:$U$17)</f>
        <v>103.00000000000001</v>
      </c>
      <c r="AE135" s="3">
        <f>其他调用!BA136*SUM($U$14:$U$17)</f>
        <v>103.00000000000006</v>
      </c>
      <c r="AF135" s="3">
        <f>SUMPRODUCT(AA$5:AE135,其他调用!$C$6:$G136)</f>
        <v>5098745.931336442</v>
      </c>
      <c r="AH135" s="3">
        <v>131</v>
      </c>
      <c r="AI135" s="3">
        <f>其他调用!Y135</f>
        <v>14815780.801638842</v>
      </c>
      <c r="AJ135" s="3">
        <f>其他调用!Z135</f>
        <v>16505718.579093933</v>
      </c>
      <c r="AK135" s="3">
        <f>其他调用!AA135</f>
        <v>19362943.788431883</v>
      </c>
      <c r="AL135" s="3">
        <f>其他调用!AB135</f>
        <v>24775728.436237812</v>
      </c>
      <c r="AM135" s="3">
        <f>其他调用!AC135</f>
        <v>39946441.581571102</v>
      </c>
      <c r="AN135" s="3">
        <f>SUMPRODUCT(AI$5:AM135,其他调用!$C$6:$G136)</f>
        <v>786405618556.13098</v>
      </c>
      <c r="AP135" s="3">
        <f>其他调用!AN135</f>
        <v>3371183.9601351321</v>
      </c>
      <c r="AQ135" s="3">
        <f>其他调用!AO135</f>
        <v>3672171.7661079168</v>
      </c>
      <c r="AR135" s="3">
        <f>其他调用!AP135</f>
        <v>4437814.618086338</v>
      </c>
      <c r="AS135" s="3">
        <f>其他调用!AQ135</f>
        <v>6481152.3764922619</v>
      </c>
      <c r="AT135" s="3">
        <f>其他调用!AR135</f>
        <v>11699475.360815644</v>
      </c>
      <c r="AU135" s="3">
        <f>SUMPRODUCT(AP$5:AT135,其他调用!$C$6:$G136)</f>
        <v>128460290860.21165</v>
      </c>
    </row>
    <row r="136" spans="11:47" x14ac:dyDescent="0.15">
      <c r="Z136" s="3">
        <v>132</v>
      </c>
      <c r="AA136" s="3">
        <f>其他调用!AW137*SUM($U$14:$U$17)</f>
        <v>45.999999999999979</v>
      </c>
      <c r="AB136" s="3">
        <f>其他调用!AX137*SUM($U$14:$U$17)</f>
        <v>67.000000000000057</v>
      </c>
      <c r="AC136" s="3">
        <f>其他调用!AY137*SUM($U$14:$U$17)</f>
        <v>90.999999999999986</v>
      </c>
      <c r="AD136" s="3">
        <f>其他调用!AZ137*SUM($U$14:$U$17)</f>
        <v>103.00000000000007</v>
      </c>
      <c r="AE136" s="3">
        <f>其他调用!BA137*SUM($U$14:$U$17)</f>
        <v>103.00000000000007</v>
      </c>
      <c r="AF136" s="3">
        <f>SUMPRODUCT(AA$5:AE136,其他调用!$C$6:$G137)</f>
        <v>5117846.1159183467</v>
      </c>
      <c r="AH136" s="3">
        <v>132</v>
      </c>
      <c r="AI136" s="3">
        <f>其他调用!Y136</f>
        <v>14815780.801638842</v>
      </c>
      <c r="AJ136" s="3">
        <f>其他调用!Z136</f>
        <v>16505718.579093933</v>
      </c>
      <c r="AK136" s="3">
        <f>其他调用!AA136</f>
        <v>19362943.788431883</v>
      </c>
      <c r="AL136" s="3">
        <f>其他调用!AB136</f>
        <v>25034192.628346443</v>
      </c>
      <c r="AM136" s="3">
        <f>其他调用!AC136</f>
        <v>40347720</v>
      </c>
      <c r="AN136" s="3">
        <f>SUMPRODUCT(AI$5:AM136,其他调用!$C$6:$G137)</f>
        <v>791629872805.18298</v>
      </c>
      <c r="AP136" s="3">
        <f>其他调用!AN136</f>
        <v>3371183.9601351321</v>
      </c>
      <c r="AQ136" s="3">
        <f>其他调用!AO136</f>
        <v>3672171.7661079168</v>
      </c>
      <c r="AR136" s="3">
        <f>其他调用!AP136</f>
        <v>4437814.618086338</v>
      </c>
      <c r="AS136" s="3">
        <f>其他调用!AQ136</f>
        <v>6584992.0396450758</v>
      </c>
      <c r="AT136" s="3">
        <f>其他调用!AR136</f>
        <v>11862348.533073306</v>
      </c>
      <c r="AU136" s="3">
        <f>SUMPRODUCT(AP$5:AT136,其他调用!$C$6:$G137)</f>
        <v>129640205293.67912</v>
      </c>
    </row>
    <row r="137" spans="11:47" x14ac:dyDescent="0.15">
      <c r="Z137" s="3">
        <v>133</v>
      </c>
      <c r="AA137" s="3">
        <f>其他调用!AW138*SUM($U$14:$U$17)</f>
        <v>46.000000000000007</v>
      </c>
      <c r="AB137" s="3">
        <f>其他调用!AX138*SUM($U$14:$U$17)</f>
        <v>66.999999999999886</v>
      </c>
      <c r="AC137" s="3">
        <f>其他调用!AY138*SUM($U$14:$U$17)</f>
        <v>90.999999999999858</v>
      </c>
      <c r="AD137" s="3">
        <f>其他调用!AZ138*SUM($U$14:$U$17)</f>
        <v>103</v>
      </c>
      <c r="AE137" s="3">
        <f>其他调用!BA138*SUM($U$14:$U$17)</f>
        <v>102.99999999999989</v>
      </c>
      <c r="AF137" s="3">
        <f>SUMPRODUCT(AA$5:AE137,其他调用!$C$6:$G138)</f>
        <v>5136849.3452485669</v>
      </c>
      <c r="AH137" s="3">
        <v>133</v>
      </c>
      <c r="AI137" s="3">
        <f>其他调用!Y137</f>
        <v>14815780.801638842</v>
      </c>
      <c r="AJ137" s="3">
        <f>其他调用!Z137</f>
        <v>16505718.579093933</v>
      </c>
      <c r="AK137" s="3">
        <f>其他调用!AA137</f>
        <v>19362943.788431883</v>
      </c>
      <c r="AL137" s="3">
        <f>其他调用!AB137</f>
        <v>25391119.369829655</v>
      </c>
      <c r="AM137" s="3">
        <f>其他调用!AC137</f>
        <v>40347720</v>
      </c>
      <c r="AN137" s="3">
        <f>SUMPRODUCT(AI$5:AM137,其他调用!$C$6:$G138)</f>
        <v>796828408774.27051</v>
      </c>
      <c r="AP137" s="3">
        <f>其他调用!AN137</f>
        <v>3371183.9601351321</v>
      </c>
      <c r="AQ137" s="3">
        <f>其他调用!AO137</f>
        <v>3672171.7661079168</v>
      </c>
      <c r="AR137" s="3">
        <f>其他调用!AP137</f>
        <v>4437814.618086338</v>
      </c>
      <c r="AS137" s="3">
        <f>其他调用!AQ137</f>
        <v>6728389.669713378</v>
      </c>
      <c r="AT137" s="3">
        <f>其他调用!AR137</f>
        <v>11862348.533073306</v>
      </c>
      <c r="AU137" s="3">
        <f>SUMPRODUCT(AP$5:AT137,其他调用!$C$6:$G138)</f>
        <v>130814452031.17998</v>
      </c>
    </row>
    <row r="138" spans="11:47" x14ac:dyDescent="0.15">
      <c r="Z138" s="3">
        <v>134</v>
      </c>
      <c r="AA138" s="3">
        <f>其他调用!AW139*SUM($U$14:$U$17)</f>
        <v>46.000000000000036</v>
      </c>
      <c r="AB138" s="3">
        <f>其他调用!AX139*SUM($U$14:$U$17)</f>
        <v>67.000000000000099</v>
      </c>
      <c r="AC138" s="3">
        <f>其他调用!AY139*SUM($U$14:$U$17)</f>
        <v>91</v>
      </c>
      <c r="AD138" s="3">
        <f>其他调用!AZ139*SUM($U$14:$U$17)</f>
        <v>103.00000000000001</v>
      </c>
      <c r="AE138" s="3">
        <f>其他调用!BA139*SUM($U$14:$U$17)</f>
        <v>103.00000000000001</v>
      </c>
      <c r="AF138" s="3">
        <f>SUMPRODUCT(AA$5:AE138,其他调用!$C$6:$G139)</f>
        <v>5155755.6193271019</v>
      </c>
      <c r="AH138" s="3">
        <v>134</v>
      </c>
      <c r="AI138" s="3">
        <f>其他调用!Y138</f>
        <v>14815780.801638842</v>
      </c>
      <c r="AJ138" s="3">
        <f>其他调用!Z138</f>
        <v>16505718.579093933</v>
      </c>
      <c r="AK138" s="3">
        <f>其他调用!AA138</f>
        <v>19362943.788431883</v>
      </c>
      <c r="AL138" s="3">
        <f>其他调用!AB138</f>
        <v>25391119.369829178</v>
      </c>
      <c r="AM138" s="3">
        <f>其他调用!AC138</f>
        <v>40347720</v>
      </c>
      <c r="AN138" s="3">
        <f>SUMPRODUCT(AI$5:AM138,其他调用!$C$6:$G139)</f>
        <v>802000421600.65845</v>
      </c>
      <c r="AP138" s="3">
        <f>其他调用!AN138</f>
        <v>3371183.9601351619</v>
      </c>
      <c r="AQ138" s="3">
        <f>其他调用!AO138</f>
        <v>3672171.7661078572</v>
      </c>
      <c r="AR138" s="3">
        <f>其他调用!AP138</f>
        <v>4437814.618086338</v>
      </c>
      <c r="AS138" s="3">
        <f>其他调用!AQ138</f>
        <v>6728389.6697134972</v>
      </c>
      <c r="AT138" s="3">
        <f>其他调用!AR138</f>
        <v>11862348.533073306</v>
      </c>
      <c r="AU138" s="3">
        <f>SUMPRODUCT(AP$5:AT138,其他调用!$C$6:$G139)</f>
        <v>131982707713.89764</v>
      </c>
    </row>
    <row r="139" spans="11:47" x14ac:dyDescent="0.15">
      <c r="K139" s="14"/>
      <c r="M139" s="14"/>
      <c r="Z139" s="3">
        <v>135</v>
      </c>
      <c r="AA139" s="3">
        <f>其他调用!AW140*SUM($U$14:$U$17)</f>
        <v>45.999999999999986</v>
      </c>
      <c r="AB139" s="3">
        <f>其他调用!AX140*SUM($U$14:$U$17)</f>
        <v>66.999999999999929</v>
      </c>
      <c r="AC139" s="3">
        <f>其他调用!AY140*SUM($U$14:$U$17)</f>
        <v>91.000000000000057</v>
      </c>
      <c r="AD139" s="3">
        <f>其他调用!AZ140*SUM($U$14:$U$17)</f>
        <v>103.00000000000001</v>
      </c>
      <c r="AE139" s="3">
        <f>其他调用!BA140*SUM($U$14:$U$17)</f>
        <v>102.99999999999989</v>
      </c>
      <c r="AF139" s="3">
        <f>SUMPRODUCT(AA$5:AE139,其他调用!$C$6:$G140)</f>
        <v>5174564.9381539524</v>
      </c>
      <c r="AH139" s="3">
        <v>135</v>
      </c>
      <c r="AI139" s="3">
        <f>其他调用!Y139</f>
        <v>14815780.80163908</v>
      </c>
      <c r="AJ139" s="3">
        <f>其他调用!Z139</f>
        <v>16505718.579093933</v>
      </c>
      <c r="AK139" s="3">
        <f>其他调用!AA139</f>
        <v>19362943.788431883</v>
      </c>
      <c r="AL139" s="3">
        <f>其他调用!AB139</f>
        <v>25391119.369829178</v>
      </c>
      <c r="AM139" s="3">
        <f>其他调用!AC139</f>
        <v>40347720</v>
      </c>
      <c r="AN139" s="3">
        <f>SUMPRODUCT(AI$5:AM139,其他调用!$C$6:$G140)</f>
        <v>807145911284.34705</v>
      </c>
      <c r="AP139" s="3">
        <f>其他调用!AN139</f>
        <v>3371183.9601351023</v>
      </c>
      <c r="AQ139" s="3">
        <f>其他调用!AO139</f>
        <v>3672171.7661079168</v>
      </c>
      <c r="AR139" s="3">
        <f>其他调用!AP139</f>
        <v>4437814.618086338</v>
      </c>
      <c r="AS139" s="3">
        <f>其他调用!AQ139</f>
        <v>6728389.669713378</v>
      </c>
      <c r="AT139" s="3">
        <f>其他调用!AR139</f>
        <v>11862348.533073425</v>
      </c>
      <c r="AU139" s="3">
        <f>SUMPRODUCT(AP$5:AT139,其他调用!$C$6:$G140)</f>
        <v>133144972341.83214</v>
      </c>
    </row>
    <row r="140" spans="11:47" x14ac:dyDescent="0.15">
      <c r="Z140" s="3">
        <v>136</v>
      </c>
      <c r="AA140" s="3">
        <f>其他调用!AW141*SUM($U$14:$U$17)</f>
        <v>45.999999999999972</v>
      </c>
      <c r="AB140" s="3">
        <f>其他调用!AX141*SUM($U$14:$U$17)</f>
        <v>66.999999999999915</v>
      </c>
      <c r="AC140" s="3">
        <f>其他调用!AY141*SUM($U$14:$U$17)</f>
        <v>91.000000000000057</v>
      </c>
      <c r="AD140" s="3">
        <f>其他调用!AZ141*SUM($U$14:$U$17)</f>
        <v>102.99999999999994</v>
      </c>
      <c r="AE140" s="3">
        <f>其他调用!BA141*SUM($U$14:$U$17)</f>
        <v>103</v>
      </c>
      <c r="AF140" s="3">
        <f>SUMPRODUCT(AA$5:AE140,其他调用!$C$6:$G141)</f>
        <v>5193277.3017291175</v>
      </c>
      <c r="AH140" s="3">
        <v>136</v>
      </c>
      <c r="AI140" s="3">
        <f>其他调用!Y140</f>
        <v>14815780.801638842</v>
      </c>
      <c r="AJ140" s="3">
        <f>其他调用!Z140</f>
        <v>16793011.152950048</v>
      </c>
      <c r="AK140" s="3">
        <f>其他调用!AA140</f>
        <v>19362943.788432121</v>
      </c>
      <c r="AL140" s="3">
        <f>其他调用!AB140</f>
        <v>25391119.369829655</v>
      </c>
      <c r="AM140" s="3">
        <f>其他调用!AC140</f>
        <v>40347720</v>
      </c>
      <c r="AN140" s="3">
        <f>SUMPRODUCT(AI$5:AM140,其他调用!$C$6:$G141)</f>
        <v>812308581069.26343</v>
      </c>
      <c r="AP140" s="3">
        <f>其他调用!AN140</f>
        <v>3371183.9601351619</v>
      </c>
      <c r="AQ140" s="3">
        <f>其他调用!AO140</f>
        <v>3727789.3993763924</v>
      </c>
      <c r="AR140" s="3">
        <f>其他调用!AP140</f>
        <v>4437814.618086338</v>
      </c>
      <c r="AS140" s="3">
        <f>其他调用!AQ140</f>
        <v>6728389.669713378</v>
      </c>
      <c r="AT140" s="3">
        <f>其他调用!AR140</f>
        <v>11862348.533073306</v>
      </c>
      <c r="AU140" s="3">
        <f>SUMPRODUCT(AP$5:AT140,其他调用!$C$6:$G141)</f>
        <v>134309706526.96785</v>
      </c>
    </row>
    <row r="141" spans="11:47" x14ac:dyDescent="0.15">
      <c r="Z141" s="3">
        <v>137</v>
      </c>
      <c r="AA141" s="3">
        <f>其他调用!AW142*SUM($U$14:$U$17)</f>
        <v>46.000000000000078</v>
      </c>
      <c r="AB141" s="3">
        <f>其他调用!AX142*SUM($U$14:$U$17)</f>
        <v>67.000000000000114</v>
      </c>
      <c r="AC141" s="3">
        <f>其他调用!AY142*SUM($U$14:$U$17)</f>
        <v>90.999999999999986</v>
      </c>
      <c r="AD141" s="3">
        <f>其他调用!AZ142*SUM($U$14:$U$17)</f>
        <v>103</v>
      </c>
      <c r="AE141" s="3">
        <f>其他调用!BA142*SUM($U$14:$U$17)</f>
        <v>103.00000000000011</v>
      </c>
      <c r="AF141" s="3">
        <f>SUMPRODUCT(AA$5:AE141,其他调用!$C$6:$G142)</f>
        <v>5211892.7100525983</v>
      </c>
      <c r="AH141" s="3">
        <v>137</v>
      </c>
      <c r="AI141" s="3">
        <f>其他调用!Y141</f>
        <v>15160438.940572739</v>
      </c>
      <c r="AJ141" s="3">
        <f>其他调用!Z141</f>
        <v>16997651.304230213</v>
      </c>
      <c r="AK141" s="3">
        <f>其他调用!AA141</f>
        <v>19601711.827488661</v>
      </c>
      <c r="AL141" s="3">
        <f>其他调用!AB141</f>
        <v>25391119.369829178</v>
      </c>
      <c r="AM141" s="3">
        <f>其他调用!AC141</f>
        <v>40347719.999999523</v>
      </c>
      <c r="AN141" s="3">
        <f>SUMPRODUCT(AI$5:AM141,其他调用!$C$6:$G142)</f>
        <v>817531317816.20056</v>
      </c>
      <c r="AP141" s="3">
        <f>其他调用!AN141</f>
        <v>3434876.2489210367</v>
      </c>
      <c r="AQ141" s="3">
        <f>其他调用!AO141</f>
        <v>3767406.1591593623</v>
      </c>
      <c r="AR141" s="3">
        <f>其他调用!AP141</f>
        <v>4499240.9072701931</v>
      </c>
      <c r="AS141" s="3">
        <f>其他调用!AQ141</f>
        <v>6728389.6697134972</v>
      </c>
      <c r="AT141" s="3">
        <f>其他调用!AR141</f>
        <v>11862348.533073306</v>
      </c>
      <c r="AU141" s="3">
        <f>SUMPRODUCT(AP$5:AT141,其他调用!$C$6:$G142)</f>
        <v>135484935459.6871</v>
      </c>
    </row>
    <row r="142" spans="11:47" x14ac:dyDescent="0.15">
      <c r="Z142" s="3">
        <v>138</v>
      </c>
      <c r="AA142" s="3">
        <f>其他调用!AW143*SUM($U$14:$U$17)</f>
        <v>45.999999999999943</v>
      </c>
      <c r="AB142" s="3">
        <f>其他调用!AX143*SUM($U$14:$U$17)</f>
        <v>66.999999999999957</v>
      </c>
      <c r="AC142" s="3">
        <f>其他调用!AY143*SUM($U$14:$U$17)</f>
        <v>90.999999999999915</v>
      </c>
      <c r="AD142" s="3">
        <f>其他调用!AZ143*SUM($U$14:$U$17)</f>
        <v>103.00000000000006</v>
      </c>
      <c r="AE142" s="3">
        <f>其他调用!BA143*SUM($U$14:$U$17)</f>
        <v>103.00000000000001</v>
      </c>
      <c r="AF142" s="3">
        <f>SUMPRODUCT(AA$5:AE142,其他调用!$C$6:$G143)</f>
        <v>5230411.1631243955</v>
      </c>
      <c r="AH142" s="3">
        <v>138</v>
      </c>
      <c r="AI142" s="3">
        <f>其他调用!Y142</f>
        <v>15239716.222913742</v>
      </c>
      <c r="AJ142" s="3">
        <f>其他调用!Z142</f>
        <v>16997651.304230213</v>
      </c>
      <c r="AK142" s="3">
        <f>其他调用!AA142</f>
        <v>19857482.010586262</v>
      </c>
      <c r="AL142" s="3">
        <f>其他调用!AB142</f>
        <v>25391119.369829178</v>
      </c>
      <c r="AM142" s="3">
        <f>其他调用!AC142</f>
        <v>40347720</v>
      </c>
      <c r="AN142" s="3">
        <f>SUMPRODUCT(AI$5:AM142,其他调用!$C$6:$G143)</f>
        <v>822742100087.67432</v>
      </c>
      <c r="AP142" s="3">
        <f>其他调用!AN142</f>
        <v>3449526.5675720572</v>
      </c>
      <c r="AQ142" s="3">
        <f>其他调用!AO142</f>
        <v>3767406.1591593623</v>
      </c>
      <c r="AR142" s="3">
        <f>其他调用!AP142</f>
        <v>4565041.2266662717</v>
      </c>
      <c r="AS142" s="3">
        <f>其他调用!AQ142</f>
        <v>6728389.669713378</v>
      </c>
      <c r="AT142" s="3">
        <f>其他调用!AR142</f>
        <v>11862348.533073425</v>
      </c>
      <c r="AU142" s="3">
        <f>SUMPRODUCT(AP$5:AT142,其他调用!$C$6:$G143)</f>
        <v>136657088850.90265</v>
      </c>
    </row>
    <row r="143" spans="11:47" x14ac:dyDescent="0.15">
      <c r="Z143" s="3">
        <v>139</v>
      </c>
      <c r="AA143" s="3">
        <f>其他调用!AW144*SUM($U$14:$U$17)</f>
        <v>46.000000000000007</v>
      </c>
      <c r="AB143" s="3">
        <f>其他调用!AX144*SUM($U$14:$U$17)</f>
        <v>67.000000000000043</v>
      </c>
      <c r="AC143" s="3">
        <f>其他调用!AY144*SUM($U$14:$U$17)</f>
        <v>91.000000000000114</v>
      </c>
      <c r="AD143" s="3">
        <f>其他调用!AZ144*SUM($U$14:$U$17)</f>
        <v>102.99999999999987</v>
      </c>
      <c r="AE143" s="3">
        <f>其他调用!BA144*SUM($U$14:$U$17)</f>
        <v>102.99999999999999</v>
      </c>
      <c r="AF143" s="3">
        <f>SUMPRODUCT(AA$5:AE143,其他调用!$C$6:$G144)</f>
        <v>5248832.6609445075</v>
      </c>
      <c r="AH143" s="3">
        <v>139</v>
      </c>
      <c r="AI143" s="3">
        <f>其他调用!Y143</f>
        <v>15239716.22291398</v>
      </c>
      <c r="AJ143" s="3">
        <f>其他调用!Z143</f>
        <v>16997651.304230213</v>
      </c>
      <c r="AK143" s="3">
        <f>其他调用!AA143</f>
        <v>19857482.010586262</v>
      </c>
      <c r="AL143" s="3">
        <f>其他调用!AB143</f>
        <v>25391119.369829655</v>
      </c>
      <c r="AM143" s="3">
        <f>其他调用!AC143</f>
        <v>44535813.335999966</v>
      </c>
      <c r="AN143" s="3">
        <f>SUMPRODUCT(AI$5:AM143,其他调用!$C$6:$G144)</f>
        <v>827928236259.94946</v>
      </c>
      <c r="AP143" s="3">
        <f>其他调用!AN143</f>
        <v>3449526.5675719976</v>
      </c>
      <c r="AQ143" s="3">
        <f>其他调用!AO143</f>
        <v>3767406.1591593623</v>
      </c>
      <c r="AR143" s="3">
        <f>其他调用!AP143</f>
        <v>4565041.2266663313</v>
      </c>
      <c r="AS143" s="3">
        <f>其他调用!AQ143</f>
        <v>6728389.669713378</v>
      </c>
      <c r="AT143" s="3">
        <f>其他调用!AR143</f>
        <v>13129237.809633017</v>
      </c>
      <c r="AU143" s="3">
        <f>SUMPRODUCT(AP$5:AT143,其他调用!$C$6:$G144)</f>
        <v>137823902541.45233</v>
      </c>
    </row>
    <row r="144" spans="11:47" x14ac:dyDescent="0.15">
      <c r="Z144" s="3">
        <v>140</v>
      </c>
      <c r="AA144" s="3">
        <f>其他调用!AW145*SUM($U$14:$U$17)</f>
        <v>46.000000000000007</v>
      </c>
      <c r="AB144" s="3">
        <f>其他调用!AX145*SUM($U$14:$U$17)</f>
        <v>66.999999999999972</v>
      </c>
      <c r="AC144" s="3">
        <f>其他调用!AY145*SUM($U$14:$U$17)</f>
        <v>90.999999999999986</v>
      </c>
      <c r="AD144" s="3">
        <f>其他调用!AZ145*SUM($U$14:$U$17)</f>
        <v>103</v>
      </c>
      <c r="AE144" s="3">
        <f>其他调用!BA145*SUM($U$14:$U$17)</f>
        <v>103.00000000000003</v>
      </c>
      <c r="AF144" s="3">
        <f>SUMPRODUCT(AA$5:AE144,其他调用!$C$6:$G145)</f>
        <v>5267157.203512934</v>
      </c>
      <c r="AH144" s="3">
        <v>140</v>
      </c>
      <c r="AI144" s="3">
        <f>其他调用!Y144</f>
        <v>15239716.22291398</v>
      </c>
      <c r="AJ144" s="3">
        <f>其他调用!Z144</f>
        <v>16997651.304229975</v>
      </c>
      <c r="AK144" s="3">
        <f>其他调用!AA144</f>
        <v>19857482.010586262</v>
      </c>
      <c r="AL144" s="3">
        <f>其他调用!AB144</f>
        <v>25391119.369829178</v>
      </c>
      <c r="AM144" s="3">
        <f>其他调用!AC144</f>
        <v>48417264</v>
      </c>
      <c r="AN144" s="3">
        <f>SUMPRODUCT(AI$5:AM144,其他调用!$C$6:$G145)</f>
        <v>833089506642.59546</v>
      </c>
      <c r="AP144" s="3">
        <f>其他调用!AN144</f>
        <v>3449526.5675720572</v>
      </c>
      <c r="AQ144" s="3">
        <f>其他调用!AO144</f>
        <v>3767406.1591593623</v>
      </c>
      <c r="AR144" s="3">
        <f>其他调用!AP144</f>
        <v>4565041.2266663313</v>
      </c>
      <c r="AS144" s="3">
        <f>其他调用!AQ144</f>
        <v>6728389.6697134972</v>
      </c>
      <c r="AT144" s="3">
        <f>其他调用!AR144</f>
        <v>14303368.333766699</v>
      </c>
      <c r="AU144" s="3">
        <f>SUMPRODUCT(AP$5:AT144,其他调用!$C$6:$G145)</f>
        <v>138985310075.45084</v>
      </c>
    </row>
    <row r="145" spans="26:47" x14ac:dyDescent="0.15">
      <c r="Z145" s="3">
        <v>141</v>
      </c>
      <c r="AA145" s="3">
        <f>其他调用!AW146*SUM($U$14:$U$17)</f>
        <v>46.000000000000028</v>
      </c>
      <c r="AB145" s="3">
        <f>其他调用!AX146*SUM($U$14:$U$17)</f>
        <v>67</v>
      </c>
      <c r="AC145" s="3">
        <f>其他调用!AY146*SUM($U$14:$U$17)</f>
        <v>91.000000000000114</v>
      </c>
      <c r="AD145" s="3">
        <f>其他调用!AZ146*SUM($U$14:$U$17)</f>
        <v>103.00000000000014</v>
      </c>
      <c r="AE145" s="3">
        <f>其他调用!BA146*SUM($U$14:$U$17)</f>
        <v>102.99999999999994</v>
      </c>
      <c r="AF145" s="3">
        <f>SUMPRODUCT(AA$5:AE145,其他调用!$C$6:$G146)</f>
        <v>5285384.7908296762</v>
      </c>
      <c r="AH145" s="3">
        <v>141</v>
      </c>
      <c r="AI145" s="3">
        <f>其他调用!Y145</f>
        <v>15239716.222913742</v>
      </c>
      <c r="AJ145" s="3">
        <f>其他调用!Z145</f>
        <v>16997651.304230213</v>
      </c>
      <c r="AK145" s="3">
        <f>其他调用!AA145</f>
        <v>19857482.010586023</v>
      </c>
      <c r="AL145" s="3">
        <f>其他调用!AB145</f>
        <v>25542403.435463428</v>
      </c>
      <c r="AM145" s="3">
        <f>其他调用!AC145</f>
        <v>48417264</v>
      </c>
      <c r="AN145" s="3">
        <f>SUMPRODUCT(AI$5:AM145,其他调用!$C$6:$G146)</f>
        <v>838223794273.71741</v>
      </c>
      <c r="AP145" s="3">
        <f>其他调用!AN145</f>
        <v>3449526.5675719976</v>
      </c>
      <c r="AQ145" s="3">
        <f>其他调用!AO145</f>
        <v>3767406.1591594219</v>
      </c>
      <c r="AR145" s="3">
        <f>其他调用!AP145</f>
        <v>4565041.2266662717</v>
      </c>
      <c r="AS145" s="3">
        <f>其他调用!AQ145</f>
        <v>6791036.1352394819</v>
      </c>
      <c r="AT145" s="3">
        <f>其他调用!AR145</f>
        <v>14303368.333766699</v>
      </c>
      <c r="AU145" s="3">
        <f>SUMPRODUCT(AP$5:AT145,其他调用!$C$6:$G146)</f>
        <v>140140707408.78</v>
      </c>
    </row>
    <row r="146" spans="26:47" x14ac:dyDescent="0.15">
      <c r="Z146" s="3">
        <v>142</v>
      </c>
      <c r="AA146" s="3">
        <f>其他调用!AW147*SUM($U$14:$U$17)</f>
        <v>45.999999999999986</v>
      </c>
      <c r="AB146" s="3">
        <f>其他调用!AX147*SUM($U$14:$U$17)</f>
        <v>67.000000000000085</v>
      </c>
      <c r="AC146" s="3">
        <f>其他调用!AY147*SUM($U$14:$U$17)</f>
        <v>90.999999999999744</v>
      </c>
      <c r="AD146" s="3">
        <f>其他调用!AZ147*SUM($U$14:$U$17)</f>
        <v>103.00000000000001</v>
      </c>
      <c r="AE146" s="3">
        <f>其他调用!BA147*SUM($U$14:$U$17)</f>
        <v>103.00000000000007</v>
      </c>
      <c r="AF146" s="3">
        <f>SUMPRODUCT(AA$5:AE146,其他调用!$C$6:$G147)</f>
        <v>5303515.422894733</v>
      </c>
      <c r="AH146" s="3">
        <v>142</v>
      </c>
      <c r="AI146" s="3">
        <f>其他调用!Y146</f>
        <v>15239716.22291398</v>
      </c>
      <c r="AJ146" s="3">
        <f>其他调用!Z146</f>
        <v>16997651.304230213</v>
      </c>
      <c r="AK146" s="3">
        <f>其他调用!AA146</f>
        <v>19857482.010586262</v>
      </c>
      <c r="AL146" s="3">
        <f>其他调用!AB146</f>
        <v>26022195.117844582</v>
      </c>
      <c r="AM146" s="3">
        <f>其他调用!AC146</f>
        <v>48417264</v>
      </c>
      <c r="AN146" s="3">
        <f>SUMPRODUCT(AI$5:AM146,其他调用!$C$6:$G147)</f>
        <v>843331798865.15759</v>
      </c>
      <c r="AP146" s="3">
        <f>其他调用!AN146</f>
        <v>3449526.5675720572</v>
      </c>
      <c r="AQ146" s="3">
        <f>其他调用!AO146</f>
        <v>3767406.1591593623</v>
      </c>
      <c r="AR146" s="3">
        <f>其他调用!AP146</f>
        <v>4565041.2266663313</v>
      </c>
      <c r="AS146" s="3">
        <f>其他调用!AQ146</f>
        <v>6989717.0271370411</v>
      </c>
      <c r="AT146" s="3">
        <f>其他调用!AR146</f>
        <v>14303368.333766699</v>
      </c>
      <c r="AU146" s="3">
        <f>SUMPRODUCT(AP$5:AT146,其他调用!$C$6:$G147)</f>
        <v>141290384290.88312</v>
      </c>
    </row>
    <row r="147" spans="26:47" x14ac:dyDescent="0.15">
      <c r="Z147" s="3">
        <v>143</v>
      </c>
      <c r="AA147" s="3">
        <f>其他调用!AW148*SUM($U$14:$U$17)</f>
        <v>46.000000000000007</v>
      </c>
      <c r="AB147" s="3">
        <f>其他调用!AX148*SUM($U$14:$U$17)</f>
        <v>66.999999999999901</v>
      </c>
      <c r="AC147" s="3">
        <f>其他调用!AY148*SUM($U$14:$U$17)</f>
        <v>91.000000000000028</v>
      </c>
      <c r="AD147" s="3">
        <f>其他调用!AZ148*SUM($U$14:$U$17)</f>
        <v>102.99999999999994</v>
      </c>
      <c r="AE147" s="3">
        <f>其他调用!BA148*SUM($U$14:$U$17)</f>
        <v>102.9999999999998</v>
      </c>
      <c r="AF147" s="3">
        <f>SUMPRODUCT(AA$5:AE147,其他调用!$C$6:$G148)</f>
        <v>5321549.0997081045</v>
      </c>
      <c r="AH147" s="3">
        <v>143</v>
      </c>
      <c r="AI147" s="3">
        <f>其他调用!Y147</f>
        <v>15239716.22291398</v>
      </c>
      <c r="AJ147" s="3">
        <f>其他调用!Z147</f>
        <v>16997651.304230213</v>
      </c>
      <c r="AK147" s="3">
        <f>其他调用!AA147</f>
        <v>19857482.010586262</v>
      </c>
      <c r="AL147" s="3">
        <f>其他调用!AB147</f>
        <v>26022195.117845058</v>
      </c>
      <c r="AM147" s="3">
        <f>其他调用!AC147</f>
        <v>48417264.000000477</v>
      </c>
      <c r="AN147" s="3">
        <f>SUMPRODUCT(AI$5:AM147,其他调用!$C$6:$G148)</f>
        <v>848412487924.02319</v>
      </c>
      <c r="AP147" s="3">
        <f>其他调用!AN147</f>
        <v>3449526.5675719976</v>
      </c>
      <c r="AQ147" s="3">
        <f>其他调用!AO147</f>
        <v>3767406.1591593623</v>
      </c>
      <c r="AR147" s="3">
        <f>其他调用!AP147</f>
        <v>4565041.2266663313</v>
      </c>
      <c r="AS147" s="3">
        <f>其他调用!AQ147</f>
        <v>6989717.0271369219</v>
      </c>
      <c r="AT147" s="3">
        <f>其他调用!AR147</f>
        <v>14303368.333766699</v>
      </c>
      <c r="AU147" s="3">
        <f>SUMPRODUCT(AP$5:AT147,其他调用!$C$6:$G148)</f>
        <v>142433913168.2691</v>
      </c>
    </row>
    <row r="148" spans="26:47" x14ac:dyDescent="0.15">
      <c r="Z148" s="3">
        <v>144</v>
      </c>
      <c r="AA148" s="3">
        <f>其他调用!AW149*SUM($U$14:$U$17)</f>
        <v>45.999999999999993</v>
      </c>
      <c r="AB148" s="3">
        <f>其他调用!AX149*SUM($U$14:$U$17)</f>
        <v>67.000000000000043</v>
      </c>
      <c r="AC148" s="3">
        <f>其他调用!AY149*SUM($U$14:$U$17)</f>
        <v>91.000000000000114</v>
      </c>
      <c r="AD148" s="3">
        <f>其他调用!AZ149*SUM($U$14:$U$17)</f>
        <v>103.00000000000006</v>
      </c>
      <c r="AE148" s="3">
        <f>其他调用!BA149*SUM($U$14:$U$17)</f>
        <v>103.00000000000006</v>
      </c>
      <c r="AF148" s="3">
        <f>SUMPRODUCT(AA$5:AE148,其他调用!$C$6:$G149)</f>
        <v>5339485.8212697916</v>
      </c>
      <c r="AH148" s="3">
        <v>144</v>
      </c>
      <c r="AI148" s="3">
        <f>其他调用!Y148</f>
        <v>15239716.222913742</v>
      </c>
      <c r="AJ148" s="3">
        <f>其他调用!Z148</f>
        <v>16997651.304230213</v>
      </c>
      <c r="AK148" s="3">
        <f>其他调用!AA148</f>
        <v>19857482.010586262</v>
      </c>
      <c r="AL148" s="3">
        <f>其他调用!AB148</f>
        <v>26022195.117844582</v>
      </c>
      <c r="AM148" s="3">
        <f>其他调用!AC148</f>
        <v>48417264</v>
      </c>
      <c r="AN148" s="3">
        <f>SUMPRODUCT(AI$5:AM148,其他调用!$C$6:$G149)</f>
        <v>853465861450.31421</v>
      </c>
      <c r="AP148" s="3">
        <f>其他调用!AN148</f>
        <v>3449526.5675720572</v>
      </c>
      <c r="AQ148" s="3">
        <f>其他调用!AO148</f>
        <v>3767406.1591593623</v>
      </c>
      <c r="AR148" s="3">
        <f>其他调用!AP148</f>
        <v>4565041.2266663313</v>
      </c>
      <c r="AS148" s="3">
        <f>其他调用!AQ148</f>
        <v>6989717.0271370411</v>
      </c>
      <c r="AT148" s="3">
        <f>其他调用!AR148</f>
        <v>14303368.333766699</v>
      </c>
      <c r="AU148" s="3">
        <f>SUMPRODUCT(AP$5:AT148,其他调用!$C$6:$G149)</f>
        <v>143571294040.93793</v>
      </c>
    </row>
    <row r="149" spans="26:47" x14ac:dyDescent="0.15">
      <c r="Z149" s="3">
        <v>145</v>
      </c>
      <c r="AA149" s="3">
        <f>其他调用!AW150*SUM($U$14:$U$17)</f>
        <v>46.000000000000028</v>
      </c>
      <c r="AB149" s="3">
        <f>其他调用!AX150*SUM($U$14:$U$17)</f>
        <v>66.999999999999957</v>
      </c>
      <c r="AC149" s="3">
        <f>其他调用!AY150*SUM($U$14:$U$17)</f>
        <v>91.000000000000085</v>
      </c>
      <c r="AD149" s="3">
        <f>其他调用!AZ150*SUM($U$14:$U$17)</f>
        <v>102.99999999999999</v>
      </c>
      <c r="AE149" s="3">
        <f>其他调用!BA150*SUM($U$14:$U$17)</f>
        <v>103.00000000000016</v>
      </c>
      <c r="AF149" s="3">
        <f>SUMPRODUCT(AA$5:AE149,其他调用!$C$6:$G150)</f>
        <v>5357325.5875797942</v>
      </c>
      <c r="AH149" s="3">
        <v>145</v>
      </c>
      <c r="AI149" s="3">
        <f>其他调用!Y149</f>
        <v>15239716.22291398</v>
      </c>
      <c r="AJ149" s="3">
        <f>其他调用!Z149</f>
        <v>16997651.304230213</v>
      </c>
      <c r="AK149" s="3">
        <f>其他调用!AA149</f>
        <v>19857482.010586262</v>
      </c>
      <c r="AL149" s="3">
        <f>其他调用!AB149</f>
        <v>26022195.117844582</v>
      </c>
      <c r="AM149" s="3">
        <f>其他调用!AC149</f>
        <v>48417264</v>
      </c>
      <c r="AN149" s="3">
        <f>SUMPRODUCT(AI$5:AM149,其他调用!$C$6:$G150)</f>
        <v>858491919444.03064</v>
      </c>
      <c r="AP149" s="3">
        <f>其他调用!AN149</f>
        <v>3449526.5675719976</v>
      </c>
      <c r="AQ149" s="3">
        <f>其他调用!AO149</f>
        <v>3767406.1591593623</v>
      </c>
      <c r="AR149" s="3">
        <f>其他调用!AP149</f>
        <v>4565041.2266663313</v>
      </c>
      <c r="AS149" s="3">
        <f>其他调用!AQ149</f>
        <v>6989717.0271370411</v>
      </c>
      <c r="AT149" s="3">
        <f>其他调用!AR149</f>
        <v>14303368.333766699</v>
      </c>
      <c r="AU149" s="3">
        <f>SUMPRODUCT(AP$5:AT149,其他调用!$C$6:$G150)</f>
        <v>144702526908.88962</v>
      </c>
    </row>
    <row r="150" spans="26:47" x14ac:dyDescent="0.15">
      <c r="Z150" s="3">
        <v>146</v>
      </c>
      <c r="AA150" s="3">
        <f>其他调用!AW151*SUM($U$14:$U$17)</f>
        <v>45.999999999999972</v>
      </c>
      <c r="AB150" s="3">
        <f>其他调用!AX151*SUM($U$14:$U$17)</f>
        <v>67.000000000000043</v>
      </c>
      <c r="AC150" s="3">
        <f>其他调用!AY151*SUM($U$14:$U$17)</f>
        <v>90.999999999999787</v>
      </c>
      <c r="AD150" s="3">
        <f>其他调用!AZ151*SUM($U$14:$U$17)</f>
        <v>102.99999999999994</v>
      </c>
      <c r="AE150" s="3">
        <f>其他调用!BA151*SUM($U$14:$U$17)</f>
        <v>102.9999999999999</v>
      </c>
      <c r="AF150" s="3">
        <f>SUMPRODUCT(AA$5:AE150,其他调用!$C$6:$G151)</f>
        <v>5375068.3986381125</v>
      </c>
      <c r="AH150" s="3">
        <v>146</v>
      </c>
      <c r="AI150" s="3">
        <f>其他调用!Y150</f>
        <v>15239716.222913742</v>
      </c>
      <c r="AJ150" s="3">
        <f>其他调用!Z150</f>
        <v>17417685.603625774</v>
      </c>
      <c r="AK150" s="3">
        <f>其他调用!AA150</f>
        <v>19857482.010586023</v>
      </c>
      <c r="AL150" s="3">
        <f>其他调用!AB150</f>
        <v>26022195.117845058</v>
      </c>
      <c r="AM150" s="3">
        <f>其他调用!AC150</f>
        <v>48417264</v>
      </c>
      <c r="AN150" s="3">
        <f>SUMPRODUCT(AI$5:AM150,其他调用!$C$6:$G151)</f>
        <v>863551247281.58276</v>
      </c>
      <c r="AP150" s="3">
        <f>其他调用!AN150</f>
        <v>3449526.5675720572</v>
      </c>
      <c r="AQ150" s="3">
        <f>其他调用!AO150</f>
        <v>3852102.3979818821</v>
      </c>
      <c r="AR150" s="3">
        <f>其他调用!AP150</f>
        <v>4565041.2266662717</v>
      </c>
      <c r="AS150" s="3">
        <f>其他调用!AQ150</f>
        <v>6989717.0271369219</v>
      </c>
      <c r="AT150" s="3">
        <f>其他调用!AR150</f>
        <v>14303368.333766699</v>
      </c>
      <c r="AU150" s="3">
        <f>SUMPRODUCT(AP$5:AT150,其他调用!$C$6:$G151)</f>
        <v>145839828282.81628</v>
      </c>
    </row>
    <row r="151" spans="26:47" x14ac:dyDescent="0.15">
      <c r="Z151" s="3">
        <v>147</v>
      </c>
      <c r="AA151" s="3">
        <f>其他调用!AW152*SUM($U$14:$U$17)</f>
        <v>46.000000000000043</v>
      </c>
      <c r="AB151" s="3">
        <f>其他调用!AX152*SUM($U$14:$U$17)</f>
        <v>66.999999999999972</v>
      </c>
      <c r="AC151" s="3">
        <f>其他调用!AY152*SUM($U$14:$U$17)</f>
        <v>91.000000000000057</v>
      </c>
      <c r="AD151" s="3">
        <f>其他调用!AZ152*SUM($U$14:$U$17)</f>
        <v>103.00000000000009</v>
      </c>
      <c r="AE151" s="3">
        <f>其他调用!BA152*SUM($U$14:$U$17)</f>
        <v>102.99999999999993</v>
      </c>
      <c r="AF151" s="3">
        <f>SUMPRODUCT(AA$5:AE151,其他调用!$C$6:$G152)</f>
        <v>5392714.2544447463</v>
      </c>
      <c r="AH151" s="3">
        <v>147</v>
      </c>
      <c r="AI151" s="3">
        <f>其他调用!Y151</f>
        <v>15658904.61901474</v>
      </c>
      <c r="AJ151" s="3">
        <f>其他调用!Z151</f>
        <v>17499938.722409487</v>
      </c>
      <c r="AK151" s="3">
        <f>其他调用!AA151</f>
        <v>20094675.214419603</v>
      </c>
      <c r="AL151" s="3">
        <f>其他调用!AB151</f>
        <v>26022195.117844582</v>
      </c>
      <c r="AM151" s="3">
        <f>其他调用!AC151</f>
        <v>48417264</v>
      </c>
      <c r="AN151" s="3">
        <f>SUMPRODUCT(AI$5:AM151,其他调用!$C$6:$G152)</f>
        <v>868658491534.94373</v>
      </c>
      <c r="AP151" s="3">
        <f>其他调用!AN151</f>
        <v>3525905.2473295331</v>
      </c>
      <c r="AQ151" s="3">
        <f>其他调用!AO151</f>
        <v>3868688.0192095041</v>
      </c>
      <c r="AR151" s="3">
        <f>其他调用!AP151</f>
        <v>4627169.5872114301</v>
      </c>
      <c r="AS151" s="3">
        <f>其他调用!AQ151</f>
        <v>6989717.0271370411</v>
      </c>
      <c r="AT151" s="3">
        <f>其他调用!AR151</f>
        <v>14303368.333766699</v>
      </c>
      <c r="AU151" s="3">
        <f>SUMPRODUCT(AP$5:AT151,其他调用!$C$6:$G152)</f>
        <v>146985133696.60181</v>
      </c>
    </row>
    <row r="152" spans="26:47" x14ac:dyDescent="0.15">
      <c r="Z152" s="3">
        <v>148</v>
      </c>
      <c r="AA152" s="3">
        <f>其他调用!AW153*SUM($U$14:$U$17)</f>
        <v>45.999999999999943</v>
      </c>
      <c r="AB152" s="3">
        <f>其他调用!AX153*SUM($U$14:$U$17)</f>
        <v>67.000000000000028</v>
      </c>
      <c r="AC152" s="3">
        <f>其他调用!AY153*SUM($U$14:$U$17)</f>
        <v>91.000000000000057</v>
      </c>
      <c r="AD152" s="3">
        <f>其他调用!AZ153*SUM($U$14:$U$17)</f>
        <v>102.99999999999983</v>
      </c>
      <c r="AE152" s="3">
        <f>其他调用!BA153*SUM($U$14:$U$17)</f>
        <v>103.00000000000014</v>
      </c>
      <c r="AF152" s="3">
        <f>SUMPRODUCT(AA$5:AE152,其他调用!$C$6:$G153)</f>
        <v>5410263.1549996948</v>
      </c>
      <c r="AH152" s="3">
        <v>148</v>
      </c>
      <c r="AI152" s="3">
        <f>其他调用!Y152</f>
        <v>15673384.56183219</v>
      </c>
      <c r="AJ152" s="3">
        <f>其他调用!Z152</f>
        <v>17499938.722409487</v>
      </c>
      <c r="AK152" s="3">
        <f>其他调用!AA152</f>
        <v>20364105.906038284</v>
      </c>
      <c r="AL152" s="3">
        <f>其他调用!AB152</f>
        <v>26022195.117844582</v>
      </c>
      <c r="AM152" s="3">
        <f>其他调用!AC152</f>
        <v>49289069.60492897</v>
      </c>
      <c r="AN152" s="3">
        <f>SUMPRODUCT(AI$5:AM152,其他调用!$C$6:$G153)</f>
        <v>873743429371.77759</v>
      </c>
      <c r="AP152" s="3">
        <f>其他调用!AN152</f>
        <v>3528543.5811328292</v>
      </c>
      <c r="AQ152" s="3">
        <f>其他调用!AO152</f>
        <v>3868688.0192095637</v>
      </c>
      <c r="AR152" s="3">
        <f>其他调用!AP152</f>
        <v>4697741.9597765207</v>
      </c>
      <c r="AS152" s="3">
        <f>其他调用!AQ152</f>
        <v>6989717.0271370411</v>
      </c>
      <c r="AT152" s="3">
        <f>其他调用!AR152</f>
        <v>14570109.379409313</v>
      </c>
      <c r="AU152" s="3">
        <f>SUMPRODUCT(AP$5:AT152,其他调用!$C$6:$G153)</f>
        <v>148125509717.60812</v>
      </c>
    </row>
    <row r="153" spans="26:47" x14ac:dyDescent="0.15">
      <c r="Z153" s="3">
        <v>149</v>
      </c>
      <c r="AA153" s="3">
        <f>其他调用!AW154*SUM($U$14:$U$17)</f>
        <v>46.000000000000036</v>
      </c>
      <c r="AB153" s="3">
        <f>其他调用!AX154*SUM($U$14:$U$17)</f>
        <v>66.999999999999929</v>
      </c>
      <c r="AC153" s="3">
        <f>其他调用!AY154*SUM($U$14:$U$17)</f>
        <v>91.000000000000057</v>
      </c>
      <c r="AD153" s="3">
        <f>其他调用!AZ154*SUM($U$14:$U$17)</f>
        <v>103.00000000000014</v>
      </c>
      <c r="AE153" s="3">
        <f>其他调用!BA154*SUM($U$14:$U$17)</f>
        <v>102.99999999999994</v>
      </c>
      <c r="AF153" s="3">
        <f>SUMPRODUCT(AA$5:AE153,其他调用!$C$6:$G154)</f>
        <v>5427715.1003029589</v>
      </c>
      <c r="AH153" s="3">
        <v>149</v>
      </c>
      <c r="AI153" s="3">
        <f>其他调用!Y153</f>
        <v>15673384.56183219</v>
      </c>
      <c r="AJ153" s="3">
        <f>其他调用!Z153</f>
        <v>17499938.722409725</v>
      </c>
      <c r="AK153" s="3">
        <f>其他调用!AA153</f>
        <v>20364105.906038284</v>
      </c>
      <c r="AL153" s="3">
        <f>其他调用!AB153</f>
        <v>26022195.117845058</v>
      </c>
      <c r="AM153" s="3">
        <f>其他调用!AC153</f>
        <v>56486808</v>
      </c>
      <c r="AN153" s="3">
        <f>SUMPRODUCT(AI$5:AM153,其他调用!$C$6:$G154)</f>
        <v>878804564633.1239</v>
      </c>
      <c r="AP153" s="3">
        <f>其他调用!AN153</f>
        <v>3528543.5811327696</v>
      </c>
      <c r="AQ153" s="3">
        <f>其他调用!AO153</f>
        <v>3868688.0192095041</v>
      </c>
      <c r="AR153" s="3">
        <f>其他调用!AP153</f>
        <v>4697741.9597765207</v>
      </c>
      <c r="AS153" s="3">
        <f>其他调用!AQ153</f>
        <v>6989717.0271369219</v>
      </c>
      <c r="AT153" s="3">
        <f>其他调用!AR153</f>
        <v>16772357.512372494</v>
      </c>
      <c r="AU153" s="3">
        <f>SUMPRODUCT(AP$5:AT153,其他调用!$C$6:$G154)</f>
        <v>149260898210.85583</v>
      </c>
    </row>
    <row r="154" spans="26:47" x14ac:dyDescent="0.15">
      <c r="Z154" s="3">
        <v>150</v>
      </c>
      <c r="AA154" s="3">
        <f>其他调用!AW155*SUM($U$14:$U$17)</f>
        <v>45.999999999999979</v>
      </c>
      <c r="AB154" s="3">
        <f>其他调用!AX155*SUM($U$14:$U$17)</f>
        <v>67.000000000000028</v>
      </c>
      <c r="AC154" s="3">
        <f>其他调用!AY155*SUM($U$14:$U$17)</f>
        <v>91</v>
      </c>
      <c r="AD154" s="3">
        <f>其他调用!AZ155*SUM($U$14:$U$17)</f>
        <v>102.99999999999999</v>
      </c>
      <c r="AE154" s="3">
        <f>其他调用!BA155*SUM($U$14:$U$17)</f>
        <v>103.00000000000004</v>
      </c>
      <c r="AF154" s="3">
        <f>SUMPRODUCT(AA$5:AE154,其他调用!$C$6:$G155)</f>
        <v>5445065.2425919538</v>
      </c>
      <c r="AH154" s="3">
        <v>150</v>
      </c>
      <c r="AI154" s="3">
        <f>其他调用!Y154</f>
        <v>15673384.56183219</v>
      </c>
      <c r="AJ154" s="3">
        <f>其他调用!Z154</f>
        <v>17499938.722409487</v>
      </c>
      <c r="AK154" s="3">
        <f>其他调用!AA154</f>
        <v>20364105.906038284</v>
      </c>
      <c r="AL154" s="3">
        <f>其他调用!AB154</f>
        <v>26022195.117844582</v>
      </c>
      <c r="AM154" s="3">
        <f>其他调用!AC154</f>
        <v>56486808</v>
      </c>
      <c r="AN154" s="3">
        <f>SUMPRODUCT(AI$5:AM154,其他调用!$C$6:$G155)</f>
        <v>883836176605.4458</v>
      </c>
      <c r="AP154" s="3">
        <f>其他调用!AN154</f>
        <v>3528543.5811328292</v>
      </c>
      <c r="AQ154" s="3">
        <f>其他调用!AO154</f>
        <v>3868688.0192095041</v>
      </c>
      <c r="AR154" s="3">
        <f>其他调用!AP154</f>
        <v>4697741.9597764611</v>
      </c>
      <c r="AS154" s="3">
        <f>其他调用!AQ154</f>
        <v>6989717.0271370411</v>
      </c>
      <c r="AT154" s="3">
        <f>其他调用!AR154</f>
        <v>16772357.512372732</v>
      </c>
      <c r="AU154" s="3">
        <f>SUMPRODUCT(AP$5:AT154,其他调用!$C$6:$G155)</f>
        <v>150389663604.5596</v>
      </c>
    </row>
    <row r="155" spans="26:47" x14ac:dyDescent="0.15">
      <c r="Z155" s="3">
        <v>151</v>
      </c>
      <c r="AA155" s="3">
        <f>其他调用!AW156*SUM($U$14:$U$17)</f>
        <v>45.999999999999986</v>
      </c>
      <c r="AB155" s="3">
        <f>其他调用!AX156*SUM($U$14:$U$17)</f>
        <v>67.000000000000014</v>
      </c>
      <c r="AC155" s="3">
        <f>其他调用!AY156*SUM($U$14:$U$17)</f>
        <v>90.999999999999815</v>
      </c>
      <c r="AD155" s="3">
        <f>其他调用!AZ156*SUM($U$14:$U$17)</f>
        <v>102.99999999999997</v>
      </c>
      <c r="AE155" s="3">
        <f>其他调用!BA156*SUM($U$14:$U$17)</f>
        <v>103.00000000000003</v>
      </c>
      <c r="AF155" s="3">
        <f>SUMPRODUCT(AA$5:AE155,其他调用!$C$6:$G156)</f>
        <v>5462313.5818666806</v>
      </c>
      <c r="AH155" s="3">
        <v>151</v>
      </c>
      <c r="AI155" s="3">
        <f>其他调用!Y155</f>
        <v>15673384.56183219</v>
      </c>
      <c r="AJ155" s="3">
        <f>其他调用!Z155</f>
        <v>17499938.722409487</v>
      </c>
      <c r="AK155" s="3">
        <f>其他调用!AA155</f>
        <v>20364105.906038284</v>
      </c>
      <c r="AL155" s="3">
        <f>其他调用!AB155</f>
        <v>26142679.687408924</v>
      </c>
      <c r="AM155" s="3">
        <f>其他调用!AC155</f>
        <v>56486808</v>
      </c>
      <c r="AN155" s="3">
        <f>SUMPRODUCT(AI$5:AM155,其他调用!$C$6:$G156)</f>
        <v>888838510637.51318</v>
      </c>
      <c r="AP155" s="3">
        <f>其他调用!AN155</f>
        <v>3528543.5811328292</v>
      </c>
      <c r="AQ155" s="3">
        <f>其他调用!AO155</f>
        <v>3868688.0192095041</v>
      </c>
      <c r="AR155" s="3">
        <f>其他调用!AP155</f>
        <v>4697741.9597765207</v>
      </c>
      <c r="AS155" s="3">
        <f>其他调用!AQ155</f>
        <v>7040395.6570258141</v>
      </c>
      <c r="AT155" s="3">
        <f>其他调用!AR155</f>
        <v>16772357.512372494</v>
      </c>
      <c r="AU155" s="3">
        <f>SUMPRODUCT(AP$5:AT155,其他调用!$C$6:$G156)</f>
        <v>151511909098.15451</v>
      </c>
    </row>
    <row r="156" spans="26:47" x14ac:dyDescent="0.15">
      <c r="Z156" s="3">
        <v>152</v>
      </c>
      <c r="AA156" s="3">
        <f>其他调用!AW157*SUM($U$14:$U$17)</f>
        <v>46.000000000000021</v>
      </c>
      <c r="AB156" s="3">
        <f>其他调用!AX157*SUM($U$14:$U$17)</f>
        <v>66.999999999999972</v>
      </c>
      <c r="AC156" s="3">
        <f>其他调用!AY157*SUM($U$14:$U$17)</f>
        <v>91.000000000000014</v>
      </c>
      <c r="AD156" s="3">
        <f>其他调用!AZ157*SUM($U$14:$U$17)</f>
        <v>103.00000000000006</v>
      </c>
      <c r="AE156" s="3">
        <f>其他调用!BA157*SUM($U$14:$U$17)</f>
        <v>103.00000000000001</v>
      </c>
      <c r="AF156" s="3">
        <f>SUMPRODUCT(AA$5:AE156,其他调用!$C$6:$G157)</f>
        <v>5479460.1181271374</v>
      </c>
      <c r="AH156" s="3">
        <v>152</v>
      </c>
      <c r="AI156" s="3">
        <f>其他调用!Y156</f>
        <v>15673384.56183219</v>
      </c>
      <c r="AJ156" s="3">
        <f>其他调用!Z156</f>
        <v>17499938.722409487</v>
      </c>
      <c r="AK156" s="3">
        <f>其他调用!AA156</f>
        <v>20364105.906038761</v>
      </c>
      <c r="AL156" s="3">
        <f>其他调用!AB156</f>
        <v>26663631.441866875</v>
      </c>
      <c r="AM156" s="3">
        <f>其他调用!AC156</f>
        <v>56486808</v>
      </c>
      <c r="AN156" s="3">
        <f>SUMPRODUCT(AI$5:AM156,其他调用!$C$6:$G157)</f>
        <v>893812374511.35583</v>
      </c>
      <c r="AP156" s="3">
        <f>其他调用!AN156</f>
        <v>3528543.5811327696</v>
      </c>
      <c r="AQ156" s="3">
        <f>其他调用!AO156</f>
        <v>3868688.0192095041</v>
      </c>
      <c r="AR156" s="3">
        <f>其他调用!AP156</f>
        <v>4697741.9597764611</v>
      </c>
      <c r="AS156" s="3">
        <f>其他调用!AQ156</f>
        <v>7259520.1577789783</v>
      </c>
      <c r="AT156" s="3">
        <f>其他调用!AR156</f>
        <v>16772357.512372494</v>
      </c>
      <c r="AU156" s="3">
        <f>SUMPRODUCT(AP$5:AT156,其他调用!$C$6:$G157)</f>
        <v>152627974463.66824</v>
      </c>
    </row>
    <row r="157" spans="26:47" x14ac:dyDescent="0.15">
      <c r="Z157" s="3">
        <v>153</v>
      </c>
      <c r="AA157" s="3">
        <f>其他调用!AW158*SUM($U$14:$U$17)</f>
        <v>46.000000000000007</v>
      </c>
      <c r="AB157" s="3">
        <f>其他调用!AX158*SUM($U$14:$U$17)</f>
        <v>67.000000000000014</v>
      </c>
      <c r="AC157" s="3">
        <f>其他调用!AY158*SUM($U$14:$U$17)</f>
        <v>90.999999999999986</v>
      </c>
      <c r="AD157" s="3">
        <f>其他调用!AZ158*SUM($U$14:$U$17)</f>
        <v>102.99999999999999</v>
      </c>
      <c r="AE157" s="3">
        <f>其他调用!BA158*SUM($U$14:$U$17)</f>
        <v>102.99999999999999</v>
      </c>
      <c r="AF157" s="3">
        <f>SUMPRODUCT(AA$5:AE157,其他调用!$C$6:$G158)</f>
        <v>5496504.8513733232</v>
      </c>
      <c r="AH157" s="3">
        <v>153</v>
      </c>
      <c r="AI157" s="3">
        <f>其他调用!Y157</f>
        <v>15673384.56183219</v>
      </c>
      <c r="AJ157" s="3">
        <f>其他调用!Z157</f>
        <v>17499938.722409725</v>
      </c>
      <c r="AK157" s="3">
        <f>其他调用!AA157</f>
        <v>20364105.906038284</v>
      </c>
      <c r="AL157" s="3">
        <f>其他调用!AB157</f>
        <v>26663631.441867352</v>
      </c>
      <c r="AM157" s="3">
        <f>其他调用!AC157</f>
        <v>56486808</v>
      </c>
      <c r="AN157" s="3">
        <f>SUMPRODUCT(AI$5:AM157,其他调用!$C$6:$G158)</f>
        <v>898756707386.79578</v>
      </c>
      <c r="AP157" s="3">
        <f>其他调用!AN157</f>
        <v>3528543.5811328292</v>
      </c>
      <c r="AQ157" s="3">
        <f>其他调用!AO157</f>
        <v>3868688.0192095637</v>
      </c>
      <c r="AR157" s="3">
        <f>其他调用!AP157</f>
        <v>4697741.9597765207</v>
      </c>
      <c r="AS157" s="3">
        <f>其他调用!AQ157</f>
        <v>7259520.1577789783</v>
      </c>
      <c r="AT157" s="3">
        <f>其他调用!AR157</f>
        <v>16772357.512372732</v>
      </c>
      <c r="AU157" s="3">
        <f>SUMPRODUCT(AP$5:AT157,其他调用!$C$6:$G158)</f>
        <v>153737413486.89313</v>
      </c>
    </row>
    <row r="158" spans="26:47" x14ac:dyDescent="0.15">
      <c r="Z158" s="3">
        <v>154</v>
      </c>
      <c r="AA158" s="3">
        <f>其他调用!AW159*SUM($U$14:$U$17)</f>
        <v>45.999999999999957</v>
      </c>
      <c r="AB158" s="3">
        <f>其他调用!AX159*SUM($U$14:$U$17)</f>
        <v>67.000000000000028</v>
      </c>
      <c r="AC158" s="3">
        <f>其他调用!AY159*SUM($U$14:$U$17)</f>
        <v>91.000000000000043</v>
      </c>
      <c r="AD158" s="3">
        <f>其他调用!AZ159*SUM($U$14:$U$17)</f>
        <v>103</v>
      </c>
      <c r="AE158" s="3">
        <f>其他调用!BA159*SUM($U$14:$U$17)</f>
        <v>103</v>
      </c>
      <c r="AF158" s="3">
        <f>SUMPRODUCT(AA$5:AE158,其他调用!$C$6:$G159)</f>
        <v>5513447.7816052418</v>
      </c>
      <c r="AH158" s="3">
        <v>154</v>
      </c>
      <c r="AI158" s="3">
        <f>其他调用!Y158</f>
        <v>15673384.56183219</v>
      </c>
      <c r="AJ158" s="3">
        <f>其他调用!Z158</f>
        <v>17499938.722409487</v>
      </c>
      <c r="AK158" s="3">
        <f>其他调用!AA158</f>
        <v>20364105.906038284</v>
      </c>
      <c r="AL158" s="3">
        <f>其他调用!AB158</f>
        <v>26663631.441867352</v>
      </c>
      <c r="AM158" s="3">
        <f>其他调用!AC158</f>
        <v>56486808</v>
      </c>
      <c r="AN158" s="3">
        <f>SUMPRODUCT(AI$5:AM158,其他调用!$C$6:$G159)</f>
        <v>903671509263.83289</v>
      </c>
      <c r="AP158" s="3">
        <f>其他调用!AN158</f>
        <v>3528543.5811328292</v>
      </c>
      <c r="AQ158" s="3">
        <f>其他调用!AO158</f>
        <v>3868688.0192095041</v>
      </c>
      <c r="AR158" s="3">
        <f>其他调用!AP158</f>
        <v>4697741.9597765207</v>
      </c>
      <c r="AS158" s="3">
        <f>其他调用!AQ158</f>
        <v>7259520.1577790976</v>
      </c>
      <c r="AT158" s="3">
        <f>其他调用!AR158</f>
        <v>16772357.512372494</v>
      </c>
      <c r="AU158" s="3">
        <f>SUMPRODUCT(AP$5:AT158,其他调用!$C$6:$G159)</f>
        <v>154840226167.82913</v>
      </c>
    </row>
    <row r="159" spans="26:47" x14ac:dyDescent="0.15">
      <c r="Z159" s="3">
        <v>155</v>
      </c>
      <c r="AA159" s="3">
        <f>其他调用!AW160*SUM($U$14:$U$17)</f>
        <v>46.000000000000107</v>
      </c>
      <c r="AB159" s="3">
        <f>其他调用!AX160*SUM($U$14:$U$17)</f>
        <v>66.999999999999986</v>
      </c>
      <c r="AC159" s="3">
        <f>其他调用!AY160*SUM($U$14:$U$17)</f>
        <v>90.999999999999986</v>
      </c>
      <c r="AD159" s="3">
        <f>其他调用!AZ160*SUM($U$14:$U$17)</f>
        <v>102.99999999999999</v>
      </c>
      <c r="AE159" s="3">
        <f>其他调用!BA160*SUM($U$14:$U$17)</f>
        <v>102.99999999999997</v>
      </c>
      <c r="AF159" s="3">
        <f>SUMPRODUCT(AA$5:AE159,其他调用!$C$6:$G160)</f>
        <v>5530288.9088228904</v>
      </c>
      <c r="AH159" s="3">
        <v>155</v>
      </c>
      <c r="AI159" s="3">
        <f>其他调用!Y159</f>
        <v>15673384.56183219</v>
      </c>
      <c r="AJ159" s="3">
        <f>其他调用!Z159</f>
        <v>17499938.722409487</v>
      </c>
      <c r="AK159" s="3">
        <f>其他调用!AA159</f>
        <v>20364105.906038284</v>
      </c>
      <c r="AL159" s="3">
        <f>其他调用!AB159</f>
        <v>26663631.441867352</v>
      </c>
      <c r="AM159" s="3">
        <f>其他调用!AC159</f>
        <v>56486808</v>
      </c>
      <c r="AN159" s="3">
        <f>SUMPRODUCT(AI$5:AM159,其他调用!$C$6:$G160)</f>
        <v>908556780142.46729</v>
      </c>
      <c r="AP159" s="3">
        <f>其他调用!AN159</f>
        <v>3528543.5811327696</v>
      </c>
      <c r="AQ159" s="3">
        <f>其他调用!AO159</f>
        <v>3868688.0192095041</v>
      </c>
      <c r="AR159" s="3">
        <f>其他调用!AP159</f>
        <v>4697741.9597764611</v>
      </c>
      <c r="AS159" s="3">
        <f>其他调用!AQ159</f>
        <v>7259520.1577789783</v>
      </c>
      <c r="AT159" s="3">
        <f>其他调用!AR159</f>
        <v>16772357.512372494</v>
      </c>
      <c r="AU159" s="3">
        <f>SUMPRODUCT(AP$5:AT159,其他调用!$C$6:$G160)</f>
        <v>155936412506.47626</v>
      </c>
    </row>
    <row r="160" spans="26:47" x14ac:dyDescent="0.15">
      <c r="Z160" s="3">
        <v>156</v>
      </c>
      <c r="AA160" s="3">
        <f>其他调用!AW161*SUM($U$14:$U$17)</f>
        <v>45.999999999999972</v>
      </c>
      <c r="AB160" s="3">
        <f>其他调用!AX161*SUM($U$14:$U$17)</f>
        <v>66.999999999999986</v>
      </c>
      <c r="AC160" s="3">
        <f>其他调用!AY161*SUM($U$14:$U$17)</f>
        <v>91.000000000000057</v>
      </c>
      <c r="AD160" s="3">
        <f>其他调用!AZ161*SUM($U$14:$U$17)</f>
        <v>102.99999999999999</v>
      </c>
      <c r="AE160" s="3">
        <f>其他调用!BA161*SUM($U$14:$U$17)</f>
        <v>103.00000000000007</v>
      </c>
      <c r="AF160" s="3">
        <f>SUMPRODUCT(AA$5:AE160,其他调用!$C$6:$G161)</f>
        <v>5547028.2330262717</v>
      </c>
      <c r="AH160" s="3">
        <v>156</v>
      </c>
      <c r="AI160" s="3">
        <f>其他调用!Y160</f>
        <v>15673384.56183219</v>
      </c>
      <c r="AJ160" s="3">
        <f>其他调用!Z160</f>
        <v>17622352.904357433</v>
      </c>
      <c r="AK160" s="3">
        <f>其他调用!AA160</f>
        <v>20364105.906038284</v>
      </c>
      <c r="AL160" s="3">
        <f>其他调用!AB160</f>
        <v>26663631.441867352</v>
      </c>
      <c r="AM160" s="3">
        <f>其他调用!AC160</f>
        <v>56486808</v>
      </c>
      <c r="AN160" s="3">
        <f>SUMPRODUCT(AI$5:AM160,其他调用!$C$6:$G161)</f>
        <v>913429178307.48413</v>
      </c>
      <c r="AP160" s="3">
        <f>其他调用!AN160</f>
        <v>3528543.5811328292</v>
      </c>
      <c r="AQ160" s="3">
        <f>其他调用!AO160</f>
        <v>3894581.3549268842</v>
      </c>
      <c r="AR160" s="3">
        <f>其他调用!AP160</f>
        <v>4697741.9597765207</v>
      </c>
      <c r="AS160" s="3">
        <f>其他调用!AQ160</f>
        <v>7259520.1577789783</v>
      </c>
      <c r="AT160" s="3">
        <f>其他调用!AR160</f>
        <v>16772357.512372732</v>
      </c>
      <c r="AU160" s="3">
        <f>SUMPRODUCT(AP$5:AT160,其他调用!$C$6:$G161)</f>
        <v>157029496102.41714</v>
      </c>
    </row>
    <row r="161" spans="26:47" x14ac:dyDescent="0.15">
      <c r="Z161" s="3">
        <v>157</v>
      </c>
      <c r="AA161" s="3">
        <f>其他调用!AW162*SUM($U$14:$U$17)</f>
        <v>45.999999999999908</v>
      </c>
      <c r="AB161" s="3">
        <f>其他调用!AX162*SUM($U$14:$U$17)</f>
        <v>66.999999999999972</v>
      </c>
      <c r="AC161" s="3">
        <f>其他调用!AY162*SUM($U$14:$U$17)</f>
        <v>90.999999999999986</v>
      </c>
      <c r="AD161" s="3">
        <f>其他调用!AZ162*SUM($U$14:$U$17)</f>
        <v>103.00000000000003</v>
      </c>
      <c r="AE161" s="3">
        <f>其他调用!BA162*SUM($U$14:$U$17)</f>
        <v>102.99999999999994</v>
      </c>
      <c r="AF161" s="3">
        <f>SUMPRODUCT(AA$5:AE161,其他调用!$C$6:$G162)</f>
        <v>5563665.754215382</v>
      </c>
      <c r="AH161" s="3">
        <v>157</v>
      </c>
      <c r="AI161" s="3">
        <f>其他调用!Y161</f>
        <v>15856754.216626883</v>
      </c>
      <c r="AJ161" s="3">
        <f>其他调用!Z161</f>
        <v>17995000.521348715</v>
      </c>
      <c r="AK161" s="3">
        <f>其他调用!AA161</f>
        <v>20364105.906038284</v>
      </c>
      <c r="AL161" s="3">
        <f>其他调用!AB161</f>
        <v>26663631.441867352</v>
      </c>
      <c r="AM161" s="3">
        <f>其他调用!AC161</f>
        <v>56486808</v>
      </c>
      <c r="AN161" s="3">
        <f>SUMPRODUCT(AI$5:AM161,其他调用!$C$6:$G162)</f>
        <v>918347499490.01355</v>
      </c>
      <c r="AP161" s="3">
        <f>其他调用!AN161</f>
        <v>3561961.0474623442</v>
      </c>
      <c r="AQ161" s="3">
        <f>其他调用!AO161</f>
        <v>3973404.6554422975</v>
      </c>
      <c r="AR161" s="3">
        <f>其他调用!AP161</f>
        <v>4697741.9597764611</v>
      </c>
      <c r="AS161" s="3">
        <f>其他调用!AQ161</f>
        <v>7259520.1577790976</v>
      </c>
      <c r="AT161" s="3">
        <f>其他调用!AR161</f>
        <v>16772357.512372494</v>
      </c>
      <c r="AU161" s="3">
        <f>SUMPRODUCT(AP$5:AT161,其他调用!$C$6:$G162)</f>
        <v>158131177042.61218</v>
      </c>
    </row>
    <row r="162" spans="26:47" x14ac:dyDescent="0.15">
      <c r="Z162" s="3">
        <v>158</v>
      </c>
      <c r="AA162" s="3">
        <f>其他调用!AW163*SUM($U$14:$U$17)</f>
        <v>46.000000000000064</v>
      </c>
      <c r="AB162" s="3">
        <f>其他调用!AX163*SUM($U$14:$U$17)</f>
        <v>67.000000000000014</v>
      </c>
      <c r="AC162" s="3">
        <f>其他调用!AY163*SUM($U$14:$U$17)</f>
        <v>90.999999999999901</v>
      </c>
      <c r="AD162" s="3">
        <f>其他调用!AZ163*SUM($U$14:$U$17)</f>
        <v>103.0000000000001</v>
      </c>
      <c r="AE162" s="3">
        <f>其他调用!BA163*SUM($U$14:$U$17)</f>
        <v>103.0000000000001</v>
      </c>
      <c r="AF162" s="3">
        <f>SUMPRODUCT(AA$5:AE162,其他调用!$C$6:$G163)</f>
        <v>5580201.4723902242</v>
      </c>
      <c r="AH162" s="3">
        <v>158</v>
      </c>
      <c r="AI162" s="3">
        <f>其他调用!Y162</f>
        <v>16116825.825303793</v>
      </c>
      <c r="AJ162" s="3">
        <f>其他调用!Z162</f>
        <v>17995000.521348953</v>
      </c>
      <c r="AK162" s="3">
        <f>其他调用!AA162</f>
        <v>20759308.420338631</v>
      </c>
      <c r="AL162" s="3">
        <f>其他调用!AB162</f>
        <v>26663631.441867352</v>
      </c>
      <c r="AM162" s="3">
        <f>其他调用!AC162</f>
        <v>59348589.00098896</v>
      </c>
      <c r="AN162" s="3">
        <f>SUMPRODUCT(AI$5:AM162,其他调用!$C$6:$G163)</f>
        <v>923277135699.12036</v>
      </c>
      <c r="AP162" s="3">
        <f>其他调用!AN162</f>
        <v>3609356.7533436418</v>
      </c>
      <c r="AQ162" s="3">
        <f>其他调用!AO162</f>
        <v>3973404.6554423571</v>
      </c>
      <c r="AR162" s="3">
        <f>其他调用!AP162</f>
        <v>4806530.930704236</v>
      </c>
      <c r="AS162" s="3">
        <f>其他调用!AQ162</f>
        <v>7259520.1577789783</v>
      </c>
      <c r="AT162" s="3">
        <f>其他调用!AR162</f>
        <v>17658971.897584915</v>
      </c>
      <c r="AU162" s="3">
        <f>SUMPRODUCT(AP$5:AT162,其他调用!$C$6:$G163)</f>
        <v>159234273135.22821</v>
      </c>
    </row>
    <row r="163" spans="26:47" x14ac:dyDescent="0.15">
      <c r="Z163" s="3">
        <v>159</v>
      </c>
      <c r="AA163" s="3">
        <f>其他调用!AW164*SUM($U$14:$U$17)</f>
        <v>46.000000000000007</v>
      </c>
      <c r="AB163" s="3">
        <f>其他调用!AX164*SUM($U$14:$U$17)</f>
        <v>67.000000000000043</v>
      </c>
      <c r="AC163" s="3">
        <f>其他调用!AY164*SUM($U$14:$U$17)</f>
        <v>91.000000000000028</v>
      </c>
      <c r="AD163" s="3">
        <f>其他调用!AZ164*SUM($U$14:$U$17)</f>
        <v>102.99999999999991</v>
      </c>
      <c r="AE163" s="3">
        <f>其他调用!BA164*SUM($U$14:$U$17)</f>
        <v>102.99999999999991</v>
      </c>
      <c r="AF163" s="3">
        <f>SUMPRODUCT(AA$5:AE163,其他调用!$C$6:$G164)</f>
        <v>5596635.3875507973</v>
      </c>
      <c r="AH163" s="3">
        <v>159</v>
      </c>
      <c r="AI163" s="3">
        <f>其他调用!Y163</f>
        <v>16116825.825303793</v>
      </c>
      <c r="AJ163" s="3">
        <f>其他调用!Z163</f>
        <v>17995000.521348715</v>
      </c>
      <c r="AK163" s="3">
        <f>其他调用!AA163</f>
        <v>20879263.45079565</v>
      </c>
      <c r="AL163" s="3">
        <f>其他调用!AB163</f>
        <v>26663631.441866875</v>
      </c>
      <c r="AM163" s="3">
        <f>其他调用!AC163</f>
        <v>64556352</v>
      </c>
      <c r="AN163" s="3">
        <f>SUMPRODUCT(AI$5:AM163,其他调用!$C$6:$G164)</f>
        <v>928180654091.71899</v>
      </c>
      <c r="AP163" s="3">
        <f>其他调用!AN163</f>
        <v>3609356.7533436418</v>
      </c>
      <c r="AQ163" s="3">
        <f>其他调用!AO163</f>
        <v>3973404.6554422975</v>
      </c>
      <c r="AR163" s="3">
        <f>其他调用!AP163</f>
        <v>4839551.4299388528</v>
      </c>
      <c r="AS163" s="3">
        <f>其他调用!AQ163</f>
        <v>7259520.1577789783</v>
      </c>
      <c r="AT163" s="3">
        <f>其他调用!AR163</f>
        <v>19272399.895081282</v>
      </c>
      <c r="AU163" s="3">
        <f>SUMPRODUCT(AP$5:AT163,其他调用!$C$6:$G164)</f>
        <v>160331843822.90121</v>
      </c>
    </row>
    <row r="164" spans="26:47" x14ac:dyDescent="0.15">
      <c r="Z164" s="3">
        <v>160</v>
      </c>
      <c r="AA164" s="3">
        <f>其他调用!AW165*SUM($U$14:$U$17)</f>
        <v>45.999999999999979</v>
      </c>
      <c r="AB164" s="3">
        <f>其他调用!AX165*SUM($U$14:$U$17)</f>
        <v>67</v>
      </c>
      <c r="AC164" s="3">
        <f>其他调用!AY165*SUM($U$14:$U$17)</f>
        <v>91.000000000000043</v>
      </c>
      <c r="AD164" s="3">
        <f>其他调用!AZ165*SUM($U$14:$U$17)</f>
        <v>103.00000000000007</v>
      </c>
      <c r="AE164" s="3">
        <f>其他调用!BA165*SUM($U$14:$U$17)</f>
        <v>103.00000000000007</v>
      </c>
      <c r="AF164" s="3">
        <f>SUMPRODUCT(AA$5:AE164,其他调用!$C$6:$G165)</f>
        <v>5612967.4996971022</v>
      </c>
      <c r="AH164" s="3">
        <v>160</v>
      </c>
      <c r="AI164" s="3">
        <f>其他调用!Y164</f>
        <v>16116825.825303793</v>
      </c>
      <c r="AJ164" s="3">
        <f>其他调用!Z164</f>
        <v>17995000.521348953</v>
      </c>
      <c r="AK164" s="3">
        <f>其他调用!AA164</f>
        <v>20879263.450795174</v>
      </c>
      <c r="AL164" s="3">
        <f>其他调用!AB164</f>
        <v>26663631.441867352</v>
      </c>
      <c r="AM164" s="3">
        <f>其他调用!AC164</f>
        <v>64556352</v>
      </c>
      <c r="AN164" s="3">
        <f>SUMPRODUCT(AI$5:AM164,其他调用!$C$6:$G165)</f>
        <v>933053796706.66443</v>
      </c>
      <c r="AP164" s="3">
        <f>其他调用!AN164</f>
        <v>3609356.7533436418</v>
      </c>
      <c r="AQ164" s="3">
        <f>其他调用!AO164</f>
        <v>3973404.6554423571</v>
      </c>
      <c r="AR164" s="3">
        <f>其他调用!AP164</f>
        <v>4839551.4299389124</v>
      </c>
      <c r="AS164" s="3">
        <f>其他调用!AQ164</f>
        <v>7259520.1577790976</v>
      </c>
      <c r="AT164" s="3">
        <f>其他调用!AR164</f>
        <v>19272399.895081282</v>
      </c>
      <c r="AU164" s="3">
        <f>SUMPRODUCT(AP$5:AT164,其他调用!$C$6:$G165)</f>
        <v>161422615400.11963</v>
      </c>
    </row>
    <row r="165" spans="26:47" x14ac:dyDescent="0.15">
      <c r="Z165" s="3">
        <v>161</v>
      </c>
      <c r="AA165" s="3">
        <f>其他调用!AW166*SUM($U$14:$U$17)</f>
        <v>0</v>
      </c>
      <c r="AB165" s="3">
        <f>其他调用!AX166*SUM($U$14:$U$17)</f>
        <v>0</v>
      </c>
      <c r="AC165" s="3">
        <f>其他调用!AY166*SUM($U$14:$U$17)</f>
        <v>0</v>
      </c>
      <c r="AD165" s="3">
        <f>其他调用!AZ166*SUM($U$14:$U$17)</f>
        <v>0</v>
      </c>
      <c r="AE165" s="3">
        <f>其他调用!BA166*SUM($U$14:$U$17)</f>
        <v>0</v>
      </c>
      <c r="AF165" s="3">
        <f>SUMPRODUCT(AA$5:AE165,其他调用!$C$6:$G166)</f>
        <v>5612967.4996971022</v>
      </c>
      <c r="AH165" s="3">
        <v>161</v>
      </c>
      <c r="AI165" s="3">
        <f>其他调用!Y165</f>
        <v>16116825.825303793</v>
      </c>
      <c r="AJ165" s="3">
        <f>其他调用!Z165</f>
        <v>17995000.521348715</v>
      </c>
      <c r="AK165" s="3">
        <f>其他调用!AA165</f>
        <v>20879263.45079565</v>
      </c>
      <c r="AL165" s="3">
        <f>其他调用!AB165</f>
        <v>26663631.441867352</v>
      </c>
      <c r="AM165" s="3">
        <f>其他调用!AC165</f>
        <v>64556351.999999046</v>
      </c>
      <c r="AN165" s="3">
        <f>SUMPRODUCT(AI$5:AM165,其他调用!$C$6:$G166)</f>
        <v>937896563543.95654</v>
      </c>
      <c r="AP165" s="3">
        <f>其他调用!AN165</f>
        <v>3609356.7533436418</v>
      </c>
      <c r="AQ165" s="3">
        <f>其他调用!AO165</f>
        <v>3973404.6554422975</v>
      </c>
      <c r="AR165" s="3">
        <f>其他调用!AP165</f>
        <v>4839551.4299388528</v>
      </c>
      <c r="AS165" s="3">
        <f>其他调用!AQ165</f>
        <v>7259520.1577789783</v>
      </c>
      <c r="AT165" s="3">
        <f>其他调用!AR165</f>
        <v>19272399.89508152</v>
      </c>
      <c r="AU165" s="3">
        <f>SUMPRODUCT(AP$5:AT165,其他调用!$C$6:$G166)</f>
        <v>162506587866.88342</v>
      </c>
    </row>
    <row r="166" spans="26:47" x14ac:dyDescent="0.15">
      <c r="Z166" s="3">
        <v>162</v>
      </c>
      <c r="AA166" s="3">
        <f>其他调用!AW167*SUM($U$14:$U$17)</f>
        <v>0</v>
      </c>
      <c r="AB166" s="3">
        <f>其他调用!AX167*SUM($U$14:$U$17)</f>
        <v>0</v>
      </c>
      <c r="AC166" s="3">
        <f>其他调用!AY167*SUM($U$14:$U$17)</f>
        <v>0</v>
      </c>
      <c r="AD166" s="3">
        <f>其他调用!AZ167*SUM($U$14:$U$17)</f>
        <v>0</v>
      </c>
      <c r="AE166" s="3">
        <f>其他调用!BA167*SUM($U$14:$U$17)</f>
        <v>0</v>
      </c>
      <c r="AF166" s="3">
        <f>SUMPRODUCT(AA$5:AE166,其他调用!$C$6:$G167)</f>
        <v>5612967.4996971022</v>
      </c>
      <c r="AH166" s="3">
        <v>162</v>
      </c>
      <c r="AI166" s="3">
        <f>其他调用!Y166</f>
        <v>16116825.825303793</v>
      </c>
      <c r="AJ166" s="3">
        <f>其他调用!Z166</f>
        <v>17995000.521348953</v>
      </c>
      <c r="AK166" s="3">
        <f>其他调用!AA166</f>
        <v>20879263.450795174</v>
      </c>
      <c r="AL166" s="3">
        <f>其他调用!AB166</f>
        <v>27767671.587184906</v>
      </c>
      <c r="AM166" s="3">
        <f>其他调用!AC166</f>
        <v>64556352</v>
      </c>
      <c r="AN166" s="3">
        <f>SUMPRODUCT(AI$5:AM166,其他调用!$C$6:$G167)</f>
        <v>942711056852.70654</v>
      </c>
      <c r="AP166" s="3">
        <f>其他调用!AN166</f>
        <v>3609356.7533437014</v>
      </c>
      <c r="AQ166" s="3">
        <f>其他调用!AO166</f>
        <v>3973404.6554423571</v>
      </c>
      <c r="AR166" s="3">
        <f>其他调用!AP166</f>
        <v>4839551.4299389124</v>
      </c>
      <c r="AS166" s="3">
        <f>其他调用!AQ166</f>
        <v>7677889.9790369272</v>
      </c>
      <c r="AT166" s="3">
        <f>其他调用!AR166</f>
        <v>19272399.895081282</v>
      </c>
      <c r="AU166" s="3">
        <f>SUMPRODUCT(AP$5:AT166,其他调用!$C$6:$G167)</f>
        <v>163584557858.70313</v>
      </c>
    </row>
    <row r="167" spans="26:47" x14ac:dyDescent="0.15">
      <c r="Z167" s="3">
        <v>163</v>
      </c>
      <c r="AA167" s="3">
        <f>其他调用!AW168*SUM($U$14:$U$17)</f>
        <v>0</v>
      </c>
      <c r="AB167" s="3">
        <f>其他调用!AX168*SUM($U$14:$U$17)</f>
        <v>0</v>
      </c>
      <c r="AC167" s="3">
        <f>其他调用!AY168*SUM($U$14:$U$17)</f>
        <v>0</v>
      </c>
      <c r="AD167" s="3">
        <f>其他调用!AZ168*SUM($U$14:$U$17)</f>
        <v>0</v>
      </c>
      <c r="AE167" s="3">
        <f>其他调用!BA168*SUM($U$14:$U$17)</f>
        <v>0</v>
      </c>
      <c r="AF167" s="3">
        <f>SUMPRODUCT(AA$5:AE167,其他调用!$C$6:$G168)</f>
        <v>5612967.4996971022</v>
      </c>
      <c r="AH167" s="3">
        <v>163</v>
      </c>
      <c r="AI167" s="3">
        <f>其他调用!Y167</f>
        <v>16116825.825303793</v>
      </c>
      <c r="AJ167" s="3">
        <f>其他调用!Z167</f>
        <v>17995000.521348715</v>
      </c>
      <c r="AK167" s="3">
        <f>其他调用!AA167</f>
        <v>20879263.450795174</v>
      </c>
      <c r="AL167" s="3">
        <f>其他调用!AB167</f>
        <v>29287041.493835926</v>
      </c>
      <c r="AM167" s="3">
        <f>其他调用!AC167</f>
        <v>64556352</v>
      </c>
      <c r="AN167" s="3">
        <f>SUMPRODUCT(AI$5:AM167,其他调用!$C$6:$G168)</f>
        <v>947498035949.13733</v>
      </c>
      <c r="AP167" s="3">
        <f>其他调用!AN167</f>
        <v>3609356.7533436418</v>
      </c>
      <c r="AQ167" s="3">
        <f>其他调用!AO167</f>
        <v>3973404.6554422975</v>
      </c>
      <c r="AR167" s="3">
        <f>其他调用!AP167</f>
        <v>4839551.4299389124</v>
      </c>
      <c r="AS167" s="3">
        <f>其他调用!AQ167</f>
        <v>8253646.6840500832</v>
      </c>
      <c r="AT167" s="3">
        <f>其他调用!AR167</f>
        <v>19272399.895081282</v>
      </c>
      <c r="AU167" s="3">
        <f>SUMPRODUCT(AP$5:AT167,其他调用!$C$6:$G168)</f>
        <v>164656813114.20306</v>
      </c>
    </row>
    <row r="168" spans="26:47" x14ac:dyDescent="0.15">
      <c r="Z168" s="3">
        <v>164</v>
      </c>
      <c r="AA168" s="3">
        <f>其他调用!AW169*SUM($U$14:$U$17)</f>
        <v>0</v>
      </c>
      <c r="AB168" s="3">
        <f>其他调用!AX169*SUM($U$14:$U$17)</f>
        <v>0</v>
      </c>
      <c r="AC168" s="3">
        <f>其他调用!AY169*SUM($U$14:$U$17)</f>
        <v>0</v>
      </c>
      <c r="AD168" s="3">
        <f>其他调用!AZ169*SUM($U$14:$U$17)</f>
        <v>0</v>
      </c>
      <c r="AE168" s="3">
        <f>其他调用!BA169*SUM($U$14:$U$17)</f>
        <v>0</v>
      </c>
      <c r="AF168" s="3">
        <f>SUMPRODUCT(AA$5:AE168,其他调用!$C$6:$G169)</f>
        <v>5612967.4996971022</v>
      </c>
      <c r="AH168" s="3">
        <v>164</v>
      </c>
      <c r="AI168" s="3">
        <f>其他调用!Y168</f>
        <v>16116825.825303793</v>
      </c>
      <c r="AJ168" s="3">
        <f>其他调用!Z168</f>
        <v>17995000.521348953</v>
      </c>
      <c r="AK168" s="3">
        <f>其他调用!AA168</f>
        <v>20879263.45079565</v>
      </c>
      <c r="AL168" s="3">
        <f>其他调用!AB168</f>
        <v>29287041.493835926</v>
      </c>
      <c r="AM168" s="3">
        <f>其他调用!AC168</f>
        <v>64556352</v>
      </c>
      <c r="AN168" s="3">
        <f>SUMPRODUCT(AI$5:AM168,其他调用!$C$6:$G169)</f>
        <v>952254607737.33325</v>
      </c>
      <c r="AP168" s="3">
        <f>其他调用!AN168</f>
        <v>3609356.7533436418</v>
      </c>
      <c r="AQ168" s="3">
        <f>其他调用!AO168</f>
        <v>3973404.6554423571</v>
      </c>
      <c r="AR168" s="3">
        <f>其他调用!AP168</f>
        <v>4839551.4299388528</v>
      </c>
      <c r="AS168" s="3">
        <f>其他调用!AQ168</f>
        <v>8253646.684049964</v>
      </c>
      <c r="AT168" s="3">
        <f>其他调用!AR168</f>
        <v>19272399.89508152</v>
      </c>
      <c r="AU168" s="3">
        <f>SUMPRODUCT(AP$5:AT168,其他调用!$C$6:$G169)</f>
        <v>165722257310.91132</v>
      </c>
    </row>
    <row r="169" spans="26:47" x14ac:dyDescent="0.15">
      <c r="Z169" s="3">
        <v>165</v>
      </c>
      <c r="AA169" s="3">
        <f>其他调用!AW170*SUM($U$14:$U$17)</f>
        <v>0</v>
      </c>
      <c r="AB169" s="3">
        <f>其他调用!AX170*SUM($U$14:$U$17)</f>
        <v>0</v>
      </c>
      <c r="AC169" s="3">
        <f>其他调用!AY170*SUM($U$14:$U$17)</f>
        <v>0</v>
      </c>
      <c r="AD169" s="3">
        <f>其他调用!AZ170*SUM($U$14:$U$17)</f>
        <v>0</v>
      </c>
      <c r="AE169" s="3">
        <f>其他调用!BA170*SUM($U$14:$U$17)</f>
        <v>0</v>
      </c>
      <c r="AF169" s="3">
        <f>SUMPRODUCT(AA$5:AE169,其他调用!$C$6:$G170)</f>
        <v>5612967.4996971022</v>
      </c>
      <c r="AH169" s="3">
        <v>165</v>
      </c>
      <c r="AI169" s="3">
        <f>其他调用!Y169</f>
        <v>16116825.825303793</v>
      </c>
      <c r="AJ169" s="3">
        <f>其他调用!Z169</f>
        <v>17995000.521348715</v>
      </c>
      <c r="AK169" s="3">
        <f>其他调用!AA169</f>
        <v>20879263.450795174</v>
      </c>
      <c r="AL169" s="3">
        <f>其他调用!AB169</f>
        <v>29287041.493835449</v>
      </c>
      <c r="AM169" s="3">
        <f>其他调用!AC169</f>
        <v>64556352</v>
      </c>
      <c r="AN169" s="3">
        <f>SUMPRODUCT(AI$5:AM169,其他调用!$C$6:$G170)</f>
        <v>956980772217.29407</v>
      </c>
      <c r="AP169" s="3">
        <f>其他调用!AN169</f>
        <v>3609356.7533436418</v>
      </c>
      <c r="AQ169" s="3">
        <f>其他调用!AO169</f>
        <v>3973404.6554422975</v>
      </c>
      <c r="AR169" s="3">
        <f>其他调用!AP169</f>
        <v>4839551.4299389124</v>
      </c>
      <c r="AS169" s="3">
        <f>其他调用!AQ169</f>
        <v>8253646.684049964</v>
      </c>
      <c r="AT169" s="3">
        <f>其他调用!AR169</f>
        <v>19272399.895081282</v>
      </c>
      <c r="AU169" s="3">
        <f>SUMPRODUCT(AP$5:AT169,其他调用!$C$6:$G170)</f>
        <v>166780890448.82779</v>
      </c>
    </row>
    <row r="170" spans="26:47" x14ac:dyDescent="0.15">
      <c r="Z170" s="3">
        <v>166</v>
      </c>
      <c r="AA170" s="3">
        <f>其他调用!AW171*SUM($U$14:$U$17)</f>
        <v>0</v>
      </c>
      <c r="AB170" s="3">
        <f>其他调用!AX171*SUM($U$14:$U$17)</f>
        <v>0</v>
      </c>
      <c r="AC170" s="3">
        <f>其他调用!AY171*SUM($U$14:$U$17)</f>
        <v>0</v>
      </c>
      <c r="AD170" s="3">
        <f>其他调用!AZ171*SUM($U$14:$U$17)</f>
        <v>0</v>
      </c>
      <c r="AE170" s="3">
        <f>其他调用!BA171*SUM($U$14:$U$17)</f>
        <v>0</v>
      </c>
      <c r="AF170" s="3">
        <f>SUMPRODUCT(AA$5:AE170,其他调用!$C$6:$G171)</f>
        <v>5612967.4996971022</v>
      </c>
      <c r="AH170" s="3">
        <v>166</v>
      </c>
      <c r="AI170" s="3">
        <f>其他调用!Y170</f>
        <v>16116825.825303555</v>
      </c>
      <c r="AJ170" s="3">
        <f>其他调用!Z170</f>
        <v>17995000.521348715</v>
      </c>
      <c r="AK170" s="3">
        <f>其他调用!AA170</f>
        <v>20879263.45079565</v>
      </c>
      <c r="AL170" s="3">
        <f>其他调用!AB170</f>
        <v>29287041.493835926</v>
      </c>
      <c r="AM170" s="3">
        <f>其他调用!AC170</f>
        <v>64556352</v>
      </c>
      <c r="AN170" s="3">
        <f>SUMPRODUCT(AI$5:AM170,其他调用!$C$6:$G171)</f>
        <v>961676529389.01978</v>
      </c>
      <c r="AP170" s="3">
        <f>其他调用!AN170</f>
        <v>3609356.7533437014</v>
      </c>
      <c r="AQ170" s="3">
        <f>其他调用!AO170</f>
        <v>3973404.6554423571</v>
      </c>
      <c r="AR170" s="3">
        <f>其他调用!AP170</f>
        <v>4839551.4299388528</v>
      </c>
      <c r="AS170" s="3">
        <f>其他调用!AQ170</f>
        <v>8253646.684049964</v>
      </c>
      <c r="AT170" s="3">
        <f>其他调用!AR170</f>
        <v>19272399.895081282</v>
      </c>
      <c r="AU170" s="3">
        <f>SUMPRODUCT(AP$5:AT170,其他调用!$C$6:$G171)</f>
        <v>167832712527.95255</v>
      </c>
    </row>
    <row r="171" spans="26:47" x14ac:dyDescent="0.15">
      <c r="Z171" s="3">
        <v>167</v>
      </c>
      <c r="AA171" s="3">
        <f>其他调用!AW172*SUM($U$14:$U$17)</f>
        <v>0</v>
      </c>
      <c r="AB171" s="3">
        <f>其他调用!AX172*SUM($U$14:$U$17)</f>
        <v>0</v>
      </c>
      <c r="AC171" s="3">
        <f>其他调用!AY172*SUM($U$14:$U$17)</f>
        <v>0</v>
      </c>
      <c r="AD171" s="3">
        <f>其他调用!AZ172*SUM($U$14:$U$17)</f>
        <v>0</v>
      </c>
      <c r="AE171" s="3">
        <f>其他调用!BA172*SUM($U$14:$U$17)</f>
        <v>0</v>
      </c>
      <c r="AF171" s="3">
        <f>SUMPRODUCT(AA$5:AE171,其他调用!$C$6:$G172)</f>
        <v>5612967.4996971022</v>
      </c>
      <c r="AH171" s="3">
        <v>167</v>
      </c>
      <c r="AI171" s="3">
        <f>其他调用!Y171</f>
        <v>16116825.825303793</v>
      </c>
      <c r="AJ171" s="3">
        <f>其他调用!Z171</f>
        <v>18008137.410265446</v>
      </c>
      <c r="AK171" s="3">
        <f>其他调用!AA171</f>
        <v>20879263.450795174</v>
      </c>
      <c r="AL171" s="3">
        <f>其他调用!AB171</f>
        <v>29287041.493835926</v>
      </c>
      <c r="AM171" s="3">
        <f>其他调用!AC171</f>
        <v>64556352</v>
      </c>
      <c r="AN171" s="3">
        <f>SUMPRODUCT(AI$5:AM171,其他调用!$C$6:$G172)</f>
        <v>966343547344.63928</v>
      </c>
      <c r="AP171" s="3">
        <f>其他调用!AN171</f>
        <v>3609356.7533436418</v>
      </c>
      <c r="AQ171" s="3">
        <f>其他调用!AO171</f>
        <v>3976188.2110342979</v>
      </c>
      <c r="AR171" s="3">
        <f>其他调用!AP171</f>
        <v>4839551.4299389124</v>
      </c>
      <c r="AS171" s="3">
        <f>其他调用!AQ171</f>
        <v>8253646.684049964</v>
      </c>
      <c r="AT171" s="3">
        <f>其他调用!AR171</f>
        <v>19272399.89508152</v>
      </c>
      <c r="AU171" s="3">
        <f>SUMPRODUCT(AP$5:AT171,其他调用!$C$6:$G172)</f>
        <v>168878076997.81247</v>
      </c>
    </row>
    <row r="172" spans="26:47" x14ac:dyDescent="0.15">
      <c r="Z172" s="3">
        <v>168</v>
      </c>
      <c r="AA172" s="3">
        <f>其他调用!AW173*SUM($U$14:$U$17)</f>
        <v>0</v>
      </c>
      <c r="AB172" s="3">
        <f>其他调用!AX173*SUM($U$14:$U$17)</f>
        <v>0</v>
      </c>
      <c r="AC172" s="3">
        <f>其他调用!AY173*SUM($U$14:$U$17)</f>
        <v>0</v>
      </c>
      <c r="AD172" s="3">
        <f>其他调用!AZ173*SUM($U$14:$U$17)</f>
        <v>0</v>
      </c>
      <c r="AE172" s="3">
        <f>其他调用!BA173*SUM($U$14:$U$17)</f>
        <v>0</v>
      </c>
      <c r="AF172" s="3">
        <f>SUMPRODUCT(AA$5:AE172,其他调用!$C$6:$G173)</f>
        <v>5612967.4996971022</v>
      </c>
      <c r="AH172" s="3">
        <v>168</v>
      </c>
      <c r="AI172" s="3">
        <f>其他调用!Y172</f>
        <v>16163768.218082905</v>
      </c>
      <c r="AJ172" s="3">
        <f>其他调用!Z172</f>
        <v>18508951.570314884</v>
      </c>
      <c r="AK172" s="3">
        <f>其他调用!AA172</f>
        <v>20879263.45079565</v>
      </c>
      <c r="AL172" s="3">
        <f>其他调用!AB172</f>
        <v>29287041.493835926</v>
      </c>
      <c r="AM172" s="3">
        <f>其他调用!AC172</f>
        <v>64556352</v>
      </c>
      <c r="AN172" s="3">
        <f>SUMPRODUCT(AI$5:AM172,其他调用!$C$6:$G173)</f>
        <v>971049330697.2998</v>
      </c>
      <c r="AP172" s="3">
        <f>其他调用!AN172</f>
        <v>3617775.1597644687</v>
      </c>
      <c r="AQ172" s="3">
        <f>其他调用!AO172</f>
        <v>4082304.9685564041</v>
      </c>
      <c r="AR172" s="3">
        <f>其他调用!AP172</f>
        <v>4839551.4299389124</v>
      </c>
      <c r="AS172" s="3">
        <f>其他调用!AQ172</f>
        <v>8253646.6840500832</v>
      </c>
      <c r="AT172" s="3">
        <f>其他调用!AR172</f>
        <v>19272399.895081282</v>
      </c>
      <c r="AU172" s="3">
        <f>SUMPRODUCT(AP$5:AT172,其他调用!$C$6:$G173)</f>
        <v>169931091797.92972</v>
      </c>
    </row>
    <row r="173" spans="26:47" x14ac:dyDescent="0.15">
      <c r="Z173" s="3">
        <v>169</v>
      </c>
      <c r="AA173" s="3">
        <f>其他调用!AW174*SUM($U$14:$U$17)</f>
        <v>0</v>
      </c>
      <c r="AB173" s="3">
        <f>其他调用!AX174*SUM($U$14:$U$17)</f>
        <v>0</v>
      </c>
      <c r="AC173" s="3">
        <f>其他调用!AY174*SUM($U$14:$U$17)</f>
        <v>0</v>
      </c>
      <c r="AD173" s="3">
        <f>其他调用!AZ174*SUM($U$14:$U$17)</f>
        <v>0</v>
      </c>
      <c r="AE173" s="3">
        <f>其他调用!BA174*SUM($U$14:$U$17)</f>
        <v>0</v>
      </c>
      <c r="AF173" s="3">
        <f>SUMPRODUCT(AA$5:AE173,其他调用!$C$6:$G174)</f>
        <v>5612967.4996971022</v>
      </c>
      <c r="AH173" s="3">
        <v>169</v>
      </c>
      <c r="AI173" s="3">
        <f>其他调用!Y173</f>
        <v>16572632.877190828</v>
      </c>
      <c r="AJ173" s="3">
        <f>其他调用!Z173</f>
        <v>18508951.570314884</v>
      </c>
      <c r="AK173" s="3">
        <f>其他调用!AA173</f>
        <v>21018441.804622173</v>
      </c>
      <c r="AL173" s="3">
        <f>其他调用!AB173</f>
        <v>29287041.493835449</v>
      </c>
      <c r="AM173" s="3">
        <f>其他调用!AC173</f>
        <v>69801242.084338188</v>
      </c>
      <c r="AN173" s="3">
        <f>SUMPRODUCT(AI$5:AM173,其他调用!$C$6:$G174)</f>
        <v>975780394813.75378</v>
      </c>
      <c r="AP173" s="3">
        <f>其他调用!AN173</f>
        <v>3691098.837312758</v>
      </c>
      <c r="AQ173" s="3">
        <f>其他调用!AO173</f>
        <v>4082304.9685564041</v>
      </c>
      <c r="AR173" s="3">
        <f>其他调用!AP173</f>
        <v>4879364.1465070248</v>
      </c>
      <c r="AS173" s="3">
        <f>其他调用!AQ173</f>
        <v>8253646.684049964</v>
      </c>
      <c r="AT173" s="3">
        <f>其他调用!AR173</f>
        <v>20913065.316256285</v>
      </c>
      <c r="AU173" s="3">
        <f>SUMPRODUCT(AP$5:AT173,其他调用!$C$6:$G174)</f>
        <v>170987789118.38416</v>
      </c>
    </row>
    <row r="174" spans="26:47" x14ac:dyDescent="0.15">
      <c r="Z174" s="3">
        <v>170</v>
      </c>
      <c r="AA174" s="3">
        <f>其他调用!AW175*SUM($U$14:$U$17)</f>
        <v>0</v>
      </c>
      <c r="AB174" s="3">
        <f>其他调用!AX175*SUM($U$14:$U$17)</f>
        <v>0</v>
      </c>
      <c r="AC174" s="3">
        <f>其他调用!AY175*SUM($U$14:$U$17)</f>
        <v>0</v>
      </c>
      <c r="AD174" s="3">
        <f>其他调用!AZ175*SUM($U$14:$U$17)</f>
        <v>0</v>
      </c>
      <c r="AE174" s="3">
        <f>其他调用!BA175*SUM($U$14:$U$17)</f>
        <v>0</v>
      </c>
      <c r="AF174" s="3">
        <f>SUMPRODUCT(AA$5:AE174,其他调用!$C$6:$G175)</f>
        <v>5612967.4996971022</v>
      </c>
      <c r="AH174" s="3">
        <v>170</v>
      </c>
      <c r="AI174" s="3">
        <f>其他调用!Y174</f>
        <v>16572632.877190828</v>
      </c>
      <c r="AJ174" s="3">
        <f>其他调用!Z174</f>
        <v>18508951.570314884</v>
      </c>
      <c r="AK174" s="3">
        <f>其他调用!AA174</f>
        <v>21405184.552143574</v>
      </c>
      <c r="AL174" s="3">
        <f>其他调用!AB174</f>
        <v>29287041.493835926</v>
      </c>
      <c r="AM174" s="3">
        <f>其他调用!AC174</f>
        <v>72625896</v>
      </c>
      <c r="AN174" s="3">
        <f>SUMPRODUCT(AI$5:AM174,其他调用!$C$6:$G175)</f>
        <v>980485624011.00806</v>
      </c>
      <c r="AP174" s="3">
        <f>其他调用!AN174</f>
        <v>3691098.837312758</v>
      </c>
      <c r="AQ174" s="3">
        <f>其他调用!AO174</f>
        <v>4082304.9685564637</v>
      </c>
      <c r="AR174" s="3">
        <f>其他调用!AP174</f>
        <v>4989993.9892127514</v>
      </c>
      <c r="AS174" s="3">
        <f>其他调用!AQ174</f>
        <v>8253646.684049964</v>
      </c>
      <c r="AT174" s="3">
        <f>其他调用!AR174</f>
        <v>21796651.422293425</v>
      </c>
      <c r="AU174" s="3">
        <f>SUMPRODUCT(AP$5:AT174,其他调用!$C$6:$G175)</f>
        <v>172039094761.67673</v>
      </c>
    </row>
    <row r="175" spans="26:47" x14ac:dyDescent="0.15">
      <c r="Z175" s="3">
        <v>171</v>
      </c>
      <c r="AA175" s="3">
        <f>其他调用!AW176*SUM($U$14:$U$17)</f>
        <v>0</v>
      </c>
      <c r="AB175" s="3">
        <f>其他调用!AX176*SUM($U$14:$U$17)</f>
        <v>0</v>
      </c>
      <c r="AC175" s="3">
        <f>其他调用!AY176*SUM($U$14:$U$17)</f>
        <v>0</v>
      </c>
      <c r="AD175" s="3">
        <f>其他调用!AZ176*SUM($U$14:$U$17)</f>
        <v>0</v>
      </c>
      <c r="AE175" s="3">
        <f>其他调用!BA176*SUM($U$14:$U$17)</f>
        <v>0</v>
      </c>
      <c r="AF175" s="3">
        <f>SUMPRODUCT(AA$5:AE175,其他调用!$C$6:$G176)</f>
        <v>5612967.4996971022</v>
      </c>
      <c r="AH175" s="3">
        <v>171</v>
      </c>
      <c r="AI175" s="3">
        <f>其他调用!Y175</f>
        <v>16572632.877190828</v>
      </c>
      <c r="AJ175" s="3">
        <f>其他调用!Z175</f>
        <v>18508951.570315361</v>
      </c>
      <c r="AK175" s="3">
        <f>其他调用!AA175</f>
        <v>21405184.552143574</v>
      </c>
      <c r="AL175" s="3">
        <f>其他调用!AB175</f>
        <v>29287041.493835926</v>
      </c>
      <c r="AM175" s="3">
        <f>其他调用!AC175</f>
        <v>72625896</v>
      </c>
      <c r="AN175" s="3">
        <f>SUMPRODUCT(AI$5:AM175,其他调用!$C$6:$G176)</f>
        <v>985159574381.68982</v>
      </c>
      <c r="AP175" s="3">
        <f>其他调用!AN175</f>
        <v>3691098.837312758</v>
      </c>
      <c r="AQ175" s="3">
        <f>其他调用!AO175</f>
        <v>4082304.9685564041</v>
      </c>
      <c r="AR175" s="3">
        <f>其他调用!AP175</f>
        <v>4989993.9892127514</v>
      </c>
      <c r="AS175" s="3">
        <f>其他调用!AQ175</f>
        <v>8253646.684049964</v>
      </c>
      <c r="AT175" s="3">
        <f>其他调用!AR175</f>
        <v>21796651.422293186</v>
      </c>
      <c r="AU175" s="3">
        <f>SUMPRODUCT(AP$5:AT175,其他调用!$C$6:$G176)</f>
        <v>173083411668.49921</v>
      </c>
    </row>
    <row r="176" spans="26:47" x14ac:dyDescent="0.15">
      <c r="Z176" s="3">
        <v>172</v>
      </c>
      <c r="AA176" s="3">
        <f>其他调用!AW177*SUM($U$14:$U$17)</f>
        <v>0</v>
      </c>
      <c r="AB176" s="3">
        <f>其他调用!AX177*SUM($U$14:$U$17)</f>
        <v>0</v>
      </c>
      <c r="AC176" s="3">
        <f>其他调用!AY177*SUM($U$14:$U$17)</f>
        <v>0</v>
      </c>
      <c r="AD176" s="3">
        <f>其他调用!AZ177*SUM($U$14:$U$17)</f>
        <v>0</v>
      </c>
      <c r="AE176" s="3">
        <f>其他调用!BA177*SUM($U$14:$U$17)</f>
        <v>0</v>
      </c>
      <c r="AF176" s="3">
        <f>SUMPRODUCT(AA$5:AE176,其他调用!$C$6:$G177)</f>
        <v>5612967.4996971022</v>
      </c>
      <c r="AH176" s="3">
        <v>172</v>
      </c>
      <c r="AI176" s="3">
        <f>其他调用!Y176</f>
        <v>16572632.877190828</v>
      </c>
      <c r="AJ176" s="3">
        <f>其他调用!Z176</f>
        <v>18508951.570314884</v>
      </c>
      <c r="AK176" s="3">
        <f>其他调用!AA176</f>
        <v>21405184.552143574</v>
      </c>
      <c r="AL176" s="3">
        <f>其他调用!AB176</f>
        <v>29287041.493835926</v>
      </c>
      <c r="AM176" s="3">
        <f>其他调用!AC176</f>
        <v>72625895.999999046</v>
      </c>
      <c r="AN176" s="3">
        <f>SUMPRODUCT(AI$5:AM176,其他调用!$C$6:$G177)</f>
        <v>989802245925.79919</v>
      </c>
      <c r="AP176" s="3">
        <f>其他调用!AN176</f>
        <v>3691098.837312758</v>
      </c>
      <c r="AQ176" s="3">
        <f>其他调用!AO176</f>
        <v>4082304.9685564041</v>
      </c>
      <c r="AR176" s="3">
        <f>其他调用!AP176</f>
        <v>4989993.9892127514</v>
      </c>
      <c r="AS176" s="3">
        <f>其他调用!AQ176</f>
        <v>8253646.684049964</v>
      </c>
      <c r="AT176" s="3">
        <f>其他调用!AR176</f>
        <v>21796651.422293425</v>
      </c>
      <c r="AU176" s="3">
        <f>SUMPRODUCT(AP$5:AT176,其他调用!$C$6:$G177)</f>
        <v>174120739838.85156</v>
      </c>
    </row>
    <row r="177" spans="26:47" x14ac:dyDescent="0.15">
      <c r="Z177" s="3">
        <v>173</v>
      </c>
      <c r="AA177" s="3">
        <f>其他调用!AW178*SUM($U$14:$U$17)</f>
        <v>0</v>
      </c>
      <c r="AB177" s="3">
        <f>其他调用!AX178*SUM($U$14:$U$17)</f>
        <v>0</v>
      </c>
      <c r="AC177" s="3">
        <f>其他调用!AY178*SUM($U$14:$U$17)</f>
        <v>0</v>
      </c>
      <c r="AD177" s="3">
        <f>其他调用!AZ178*SUM($U$14:$U$17)</f>
        <v>0</v>
      </c>
      <c r="AE177" s="3">
        <f>其他调用!BA178*SUM($U$14:$U$17)</f>
        <v>0</v>
      </c>
      <c r="AF177" s="3">
        <f>SUMPRODUCT(AA$5:AE177,其他调用!$C$6:$G178)</f>
        <v>5612967.4996971022</v>
      </c>
      <c r="AH177" s="3">
        <v>173</v>
      </c>
      <c r="AI177" s="3">
        <f>其他调用!Y177</f>
        <v>16572632.877190828</v>
      </c>
      <c r="AJ177" s="3">
        <f>其他调用!Z177</f>
        <v>18508951.570314884</v>
      </c>
      <c r="AK177" s="3">
        <f>其他调用!AA177</f>
        <v>21405184.552143574</v>
      </c>
      <c r="AL177" s="3">
        <f>其他调用!AB177</f>
        <v>29299316.620245934</v>
      </c>
      <c r="AM177" s="3">
        <f>其他调用!AC177</f>
        <v>72625896</v>
      </c>
      <c r="AN177" s="3">
        <f>SUMPRODUCT(AI$5:AM177,其他调用!$C$6:$G178)</f>
        <v>994413660394.04602</v>
      </c>
      <c r="AP177" s="3">
        <f>其他调用!AN177</f>
        <v>3691098.837312758</v>
      </c>
      <c r="AQ177" s="3">
        <f>其他调用!AO177</f>
        <v>4082304.9685564637</v>
      </c>
      <c r="AR177" s="3">
        <f>其他调用!AP177</f>
        <v>4989993.9892127514</v>
      </c>
      <c r="AS177" s="3">
        <f>其他调用!AQ177</f>
        <v>8258740.9156309366</v>
      </c>
      <c r="AT177" s="3">
        <f>其他调用!AR177</f>
        <v>21796651.422293425</v>
      </c>
      <c r="AU177" s="3">
        <f>SUMPRODUCT(AP$5:AT177,其他调用!$C$6:$G178)</f>
        <v>175151088299.37427</v>
      </c>
    </row>
    <row r="178" spans="26:47" x14ac:dyDescent="0.15">
      <c r="Z178" s="3">
        <v>174</v>
      </c>
      <c r="AA178" s="3">
        <f>其他调用!AW179*SUM($U$14:$U$17)</f>
        <v>0</v>
      </c>
      <c r="AB178" s="3">
        <f>其他调用!AX179*SUM($U$14:$U$17)</f>
        <v>0</v>
      </c>
      <c r="AC178" s="3">
        <f>其他调用!AY179*SUM($U$14:$U$17)</f>
        <v>0</v>
      </c>
      <c r="AD178" s="3">
        <f>其他调用!AZ179*SUM($U$14:$U$17)</f>
        <v>0</v>
      </c>
      <c r="AE178" s="3">
        <f>其他调用!BA179*SUM($U$14:$U$17)</f>
        <v>0</v>
      </c>
      <c r="AF178" s="3">
        <f>SUMPRODUCT(AA$5:AE178,其他调用!$C$6:$G179)</f>
        <v>5612967.4996971022</v>
      </c>
      <c r="AH178" s="3">
        <v>174</v>
      </c>
      <c r="AI178" s="3">
        <f>其他调用!Y178</f>
        <v>16572632.877190828</v>
      </c>
      <c r="AJ178" s="3">
        <f>其他调用!Z178</f>
        <v>18508951.570314884</v>
      </c>
      <c r="AK178" s="3">
        <f>其他调用!AA178</f>
        <v>21405184.552143574</v>
      </c>
      <c r="AL178" s="3">
        <f>其他调用!AB178</f>
        <v>29830460.896630764</v>
      </c>
      <c r="AM178" s="3">
        <f>其他调用!AC178</f>
        <v>72625896</v>
      </c>
      <c r="AN178" s="3">
        <f>SUMPRODUCT(AI$5:AM178,其他调用!$C$6:$G179)</f>
        <v>998994730656.83289</v>
      </c>
      <c r="AP178" s="3">
        <f>其他调用!AN178</f>
        <v>3691098.837312758</v>
      </c>
      <c r="AQ178" s="3">
        <f>其他调用!AO178</f>
        <v>4082304.9685564041</v>
      </c>
      <c r="AR178" s="3">
        <f>其他调用!AP178</f>
        <v>4989993.9892126322</v>
      </c>
      <c r="AS178" s="3">
        <f>其他调用!AQ178</f>
        <v>8479168.1321303844</v>
      </c>
      <c r="AT178" s="3">
        <f>其他调用!AR178</f>
        <v>21796651.422293186</v>
      </c>
      <c r="AU178" s="3">
        <f>SUMPRODUCT(AP$5:AT178,其他调用!$C$6:$G179)</f>
        <v>176174835895.30927</v>
      </c>
    </row>
    <row r="179" spans="26:47" x14ac:dyDescent="0.15">
      <c r="Z179" s="3">
        <v>175</v>
      </c>
      <c r="AA179" s="3">
        <f>其他调用!AW180*SUM($U$14:$U$17)</f>
        <v>0</v>
      </c>
      <c r="AB179" s="3">
        <f>其他调用!AX180*SUM($U$14:$U$17)</f>
        <v>0</v>
      </c>
      <c r="AC179" s="3">
        <f>其他调用!AY180*SUM($U$14:$U$17)</f>
        <v>0</v>
      </c>
      <c r="AD179" s="3">
        <f>其他调用!AZ180*SUM($U$14:$U$17)</f>
        <v>0</v>
      </c>
      <c r="AE179" s="3">
        <f>其他调用!BA180*SUM($U$14:$U$17)</f>
        <v>0</v>
      </c>
      <c r="AF179" s="3">
        <f>SUMPRODUCT(AA$5:AE179,其他调用!$C$6:$G180)</f>
        <v>5612967.4996971022</v>
      </c>
      <c r="AH179" s="3">
        <v>175</v>
      </c>
      <c r="AI179" s="3">
        <f>其他调用!Y179</f>
        <v>16572632.877190828</v>
      </c>
      <c r="AJ179" s="3">
        <f>其他调用!Z179</f>
        <v>18508951.570314884</v>
      </c>
      <c r="AK179" s="3">
        <f>其他调用!AA179</f>
        <v>21405184.552143574</v>
      </c>
      <c r="AL179" s="3">
        <f>其他调用!AB179</f>
        <v>29830460.896630764</v>
      </c>
      <c r="AM179" s="3">
        <f>其他调用!AC179</f>
        <v>72625896</v>
      </c>
      <c r="AN179" s="3">
        <f>SUMPRODUCT(AI$5:AM179,其他调用!$C$6:$G180)</f>
        <v>1003544515561.7277</v>
      </c>
      <c r="AP179" s="3">
        <f>其他调用!AN179</f>
        <v>3691098.837312758</v>
      </c>
      <c r="AQ179" s="3">
        <f>其他调用!AO179</f>
        <v>4082304.9685564041</v>
      </c>
      <c r="AR179" s="3">
        <f>其他调用!AP179</f>
        <v>4989993.9892127514</v>
      </c>
      <c r="AS179" s="3">
        <f>其他调用!AQ179</f>
        <v>8479168.1321303844</v>
      </c>
      <c r="AT179" s="3">
        <f>其他调用!AR179</f>
        <v>21796651.422293425</v>
      </c>
      <c r="AU179" s="3">
        <f>SUMPRODUCT(AP$5:AT179,其他调用!$C$6:$G180)</f>
        <v>177191592044.24762</v>
      </c>
    </row>
    <row r="180" spans="26:47" x14ac:dyDescent="0.15">
      <c r="Z180" s="3">
        <v>176</v>
      </c>
      <c r="AA180" s="3">
        <f>其他调用!AW181*SUM($U$14:$U$17)</f>
        <v>0</v>
      </c>
      <c r="AB180" s="3">
        <f>其他调用!AX181*SUM($U$14:$U$17)</f>
        <v>0</v>
      </c>
      <c r="AC180" s="3">
        <f>其他调用!AY181*SUM($U$14:$U$17)</f>
        <v>0</v>
      </c>
      <c r="AD180" s="3">
        <f>其他调用!AZ181*SUM($U$14:$U$17)</f>
        <v>0</v>
      </c>
      <c r="AE180" s="3">
        <f>其他调用!BA181*SUM($U$14:$U$17)</f>
        <v>0</v>
      </c>
      <c r="AF180" s="3">
        <f>SUMPRODUCT(AA$5:AE180,其他调用!$C$6:$G181)</f>
        <v>5612967.4996971022</v>
      </c>
      <c r="AH180" s="3">
        <v>176</v>
      </c>
      <c r="AI180" s="3">
        <f>其他调用!Y180</f>
        <v>16572632.87719059</v>
      </c>
      <c r="AJ180" s="3">
        <f>其他调用!Z180</f>
        <v>18508951.570314884</v>
      </c>
      <c r="AK180" s="3">
        <f>其他调用!AA180</f>
        <v>21405184.552143574</v>
      </c>
      <c r="AL180" s="3">
        <f>其他调用!AB180</f>
        <v>29830460.896631241</v>
      </c>
      <c r="AM180" s="3">
        <f>其他调用!AC180</f>
        <v>72625896</v>
      </c>
      <c r="AN180" s="3">
        <f>SUMPRODUCT(AI$5:AM180,其他调用!$C$6:$G181)</f>
        <v>1008063015108.7302</v>
      </c>
      <c r="AP180" s="3">
        <f>其他调用!AN180</f>
        <v>3691098.8373126984</v>
      </c>
      <c r="AQ180" s="3">
        <f>其他调用!AO180</f>
        <v>4082304.9685564637</v>
      </c>
      <c r="AR180" s="3">
        <f>其他调用!AP180</f>
        <v>4989993.9892127514</v>
      </c>
      <c r="AS180" s="3">
        <f>其他调用!AQ180</f>
        <v>8479168.1321303844</v>
      </c>
      <c r="AT180" s="3">
        <f>其他调用!AR180</f>
        <v>21796651.422293425</v>
      </c>
      <c r="AU180" s="3">
        <f>SUMPRODUCT(AP$5:AT180,其他调用!$C$6:$G181)</f>
        <v>178201356746.18933</v>
      </c>
    </row>
    <row r="181" spans="26:47" x14ac:dyDescent="0.15">
      <c r="Z181" s="3">
        <v>177</v>
      </c>
      <c r="AA181" s="3">
        <f>其他调用!AW182*SUM($U$14:$U$17)</f>
        <v>0</v>
      </c>
      <c r="AB181" s="3">
        <f>其他调用!AX182*SUM($U$14:$U$17)</f>
        <v>0</v>
      </c>
      <c r="AC181" s="3">
        <f>其他调用!AY182*SUM($U$14:$U$17)</f>
        <v>0</v>
      </c>
      <c r="AD181" s="3">
        <f>其他调用!AZ182*SUM($U$14:$U$17)</f>
        <v>0</v>
      </c>
      <c r="AE181" s="3">
        <f>其他调用!BA182*SUM($U$14:$U$17)</f>
        <v>0</v>
      </c>
      <c r="AF181" s="3">
        <f>SUMPRODUCT(AA$5:AE181,其他调用!$C$6:$G182)</f>
        <v>5612967.4996971022</v>
      </c>
      <c r="AH181" s="3">
        <v>177</v>
      </c>
      <c r="AI181" s="3">
        <f>其他调用!Y181</f>
        <v>16572632.877190828</v>
      </c>
      <c r="AJ181" s="3">
        <f>其他调用!Z181</f>
        <v>18508951.570314884</v>
      </c>
      <c r="AK181" s="3">
        <f>其他调用!AA181</f>
        <v>21405184.552143574</v>
      </c>
      <c r="AL181" s="3">
        <f>其他调用!AB181</f>
        <v>29830460.896630764</v>
      </c>
      <c r="AM181" s="3">
        <f>其他调用!AC181</f>
        <v>72625896</v>
      </c>
      <c r="AN181" s="3">
        <f>SUMPRODUCT(AI$5:AM181,其他调用!$C$6:$G182)</f>
        <v>1012550229297.8406</v>
      </c>
      <c r="AP181" s="3">
        <f>其他调用!AN181</f>
        <v>3691098.837312758</v>
      </c>
      <c r="AQ181" s="3">
        <f>其他调用!AO181</f>
        <v>4082304.9685564041</v>
      </c>
      <c r="AR181" s="3">
        <f>其他调用!AP181</f>
        <v>4989993.9892127514</v>
      </c>
      <c r="AS181" s="3">
        <f>其他调用!AQ181</f>
        <v>8479168.1321303844</v>
      </c>
      <c r="AT181" s="3">
        <f>其他调用!AR181</f>
        <v>21796651.422293425</v>
      </c>
      <c r="AU181" s="3">
        <f>SUMPRODUCT(AP$5:AT181,其他调用!$C$6:$G182)</f>
        <v>179204130001.13443</v>
      </c>
    </row>
    <row r="182" spans="26:47" x14ac:dyDescent="0.15">
      <c r="Z182" s="3">
        <v>178</v>
      </c>
      <c r="AA182" s="3">
        <f>其他调用!AW183*SUM($U$14:$U$17)</f>
        <v>0</v>
      </c>
      <c r="AB182" s="3">
        <f>其他调用!AX183*SUM($U$14:$U$17)</f>
        <v>0</v>
      </c>
      <c r="AC182" s="3">
        <f>其他调用!AY183*SUM($U$14:$U$17)</f>
        <v>0</v>
      </c>
      <c r="AD182" s="3">
        <f>其他调用!AZ183*SUM($U$14:$U$17)</f>
        <v>0</v>
      </c>
      <c r="AE182" s="3">
        <f>其他调用!BA183*SUM($U$14:$U$17)</f>
        <v>0</v>
      </c>
      <c r="AF182" s="3">
        <f>SUMPRODUCT(AA$5:AE182,其他调用!$C$6:$G183)</f>
        <v>5612967.4996971022</v>
      </c>
      <c r="AH182" s="3">
        <v>178</v>
      </c>
      <c r="AI182" s="3">
        <f>其他调用!Y182</f>
        <v>16572632.877190828</v>
      </c>
      <c r="AJ182" s="3">
        <f>其他调用!Z182</f>
        <v>18508951.570314884</v>
      </c>
      <c r="AK182" s="3">
        <f>其他调用!AA182</f>
        <v>21405184.552143574</v>
      </c>
      <c r="AL182" s="3">
        <f>其他调用!AB182</f>
        <v>29830460.896631241</v>
      </c>
      <c r="AM182" s="3">
        <f>其他调用!AC182</f>
        <v>72625896</v>
      </c>
      <c r="AN182" s="3">
        <f>SUMPRODUCT(AI$5:AM182,其他调用!$C$6:$G183)</f>
        <v>1017006158129.0587</v>
      </c>
      <c r="AP182" s="3">
        <f>其他调用!AN182</f>
        <v>3691098.837312758</v>
      </c>
      <c r="AQ182" s="3">
        <f>其他调用!AO182</f>
        <v>4082304.9685564041</v>
      </c>
      <c r="AR182" s="3">
        <f>其他调用!AP182</f>
        <v>4989993.9892126322</v>
      </c>
      <c r="AS182" s="3">
        <f>其他调用!AQ182</f>
        <v>8479168.1321303844</v>
      </c>
      <c r="AT182" s="3">
        <f>其他调用!AR182</f>
        <v>21796651.422293186</v>
      </c>
      <c r="AU182" s="3">
        <f>SUMPRODUCT(AP$5:AT182,其他调用!$C$6:$G183)</f>
        <v>180199911809.08292</v>
      </c>
    </row>
    <row r="183" spans="26:47" x14ac:dyDescent="0.15">
      <c r="Z183" s="3">
        <v>179</v>
      </c>
      <c r="AA183" s="3">
        <f>其他调用!AW184*SUM($U$14:$U$17)</f>
        <v>0</v>
      </c>
      <c r="AB183" s="3">
        <f>其他调用!AX184*SUM($U$14:$U$17)</f>
        <v>0</v>
      </c>
      <c r="AC183" s="3">
        <f>其他调用!AY184*SUM($U$14:$U$17)</f>
        <v>0</v>
      </c>
      <c r="AD183" s="3">
        <f>其他调用!AZ184*SUM($U$14:$U$17)</f>
        <v>0</v>
      </c>
      <c r="AE183" s="3">
        <f>其他调用!BA184*SUM($U$14:$U$17)</f>
        <v>0</v>
      </c>
      <c r="AF183" s="3">
        <f>SUMPRODUCT(AA$5:AE183,其他调用!$C$6:$G184)</f>
        <v>5612967.4996971022</v>
      </c>
      <c r="AH183" s="3">
        <v>179</v>
      </c>
      <c r="AI183" s="3">
        <f>其他调用!Y183</f>
        <v>16572632.877190828</v>
      </c>
      <c r="AJ183" s="3">
        <f>其他调用!Z183</f>
        <v>18508951.570314884</v>
      </c>
      <c r="AK183" s="3">
        <f>其他调用!AA183</f>
        <v>21405184.552143574</v>
      </c>
      <c r="AL183" s="3">
        <f>其他调用!AB183</f>
        <v>29830460.896630764</v>
      </c>
      <c r="AM183" s="3">
        <f>其他调用!AC183</f>
        <v>72625896</v>
      </c>
      <c r="AN183" s="3">
        <f>SUMPRODUCT(AI$5:AM183,其他调用!$C$6:$G184)</f>
        <v>1021430801602.3848</v>
      </c>
      <c r="AP183" s="3">
        <f>其他调用!AN183</f>
        <v>3691098.837312758</v>
      </c>
      <c r="AQ183" s="3">
        <f>其他调用!AO183</f>
        <v>4082304.9685564041</v>
      </c>
      <c r="AR183" s="3">
        <f>其他调用!AP183</f>
        <v>4989993.9892127514</v>
      </c>
      <c r="AS183" s="3">
        <f>其他调用!AQ183</f>
        <v>8479168.1321303844</v>
      </c>
      <c r="AT183" s="3">
        <f>其他调用!AR183</f>
        <v>21796651.422293425</v>
      </c>
      <c r="AU183" s="3">
        <f>SUMPRODUCT(AP$5:AT183,其他调用!$C$6:$G184)</f>
        <v>181188702170.03476</v>
      </c>
    </row>
    <row r="184" spans="26:47" x14ac:dyDescent="0.15">
      <c r="Z184" s="3">
        <v>180</v>
      </c>
      <c r="AA184" s="3">
        <f>其他调用!AW185*SUM($U$14:$U$17)</f>
        <v>0</v>
      </c>
      <c r="AB184" s="3">
        <f>其他调用!AX185*SUM($U$14:$U$17)</f>
        <v>0</v>
      </c>
      <c r="AC184" s="3">
        <f>其他调用!AY185*SUM($U$14:$U$17)</f>
        <v>0</v>
      </c>
      <c r="AD184" s="3">
        <f>其他调用!AZ185*SUM($U$14:$U$17)</f>
        <v>0</v>
      </c>
      <c r="AE184" s="3">
        <f>其他调用!BA185*SUM($U$14:$U$17)</f>
        <v>0</v>
      </c>
      <c r="AF184" s="3">
        <f>SUMPRODUCT(AA$5:AE184,其他调用!$C$6:$G185)</f>
        <v>5612967.4996971022</v>
      </c>
      <c r="AH184" s="3">
        <v>180</v>
      </c>
      <c r="AI184" s="3">
        <f>其他调用!Y184</f>
        <v>16572632.877190828</v>
      </c>
      <c r="AJ184" s="3">
        <f>其他调用!Z184</f>
        <v>18952486.786907196</v>
      </c>
      <c r="AK184" s="3">
        <f>其他调用!AA184</f>
        <v>21405184.552143574</v>
      </c>
      <c r="AL184" s="3">
        <f>其他调用!AB184</f>
        <v>29830460.896631241</v>
      </c>
      <c r="AM184" s="3">
        <f>其他调用!AC184</f>
        <v>75508354.877246857</v>
      </c>
      <c r="AN184" s="3">
        <f>SUMPRODUCT(AI$5:AM184,其他调用!$C$6:$G185)</f>
        <v>1025882655481.2217</v>
      </c>
      <c r="AP184" s="3">
        <f>其他调用!AN184</f>
        <v>3691098.837312758</v>
      </c>
      <c r="AQ184" s="3">
        <f>其他调用!AO184</f>
        <v>4179968.8237504959</v>
      </c>
      <c r="AR184" s="3">
        <f>其他调用!AP184</f>
        <v>4989993.9892127514</v>
      </c>
      <c r="AS184" s="3">
        <f>其他调用!AQ184</f>
        <v>8479168.1321303844</v>
      </c>
      <c r="AT184" s="3">
        <f>其他调用!AR184</f>
        <v>22710120.825512886</v>
      </c>
      <c r="AU184" s="3">
        <f>SUMPRODUCT(AP$5:AT184,其他调用!$C$6:$G185)</f>
        <v>182183535769.95026</v>
      </c>
    </row>
    <row r="185" spans="26:47" x14ac:dyDescent="0.15">
      <c r="Z185" s="3">
        <v>181</v>
      </c>
      <c r="AA185" s="3">
        <f>其他调用!AW186*SUM($U$14:$U$17)</f>
        <v>0</v>
      </c>
      <c r="AB185" s="3">
        <f>其他调用!AX186*SUM($U$14:$U$17)</f>
        <v>0</v>
      </c>
      <c r="AC185" s="3">
        <f>其他调用!AY186*SUM($U$14:$U$17)</f>
        <v>0</v>
      </c>
      <c r="AD185" s="3">
        <f>其他调用!AZ186*SUM($U$14:$U$17)</f>
        <v>0</v>
      </c>
      <c r="AE185" s="3">
        <f>其他调用!BA186*SUM($U$14:$U$17)</f>
        <v>0</v>
      </c>
      <c r="AF185" s="3">
        <f>SUMPRODUCT(AA$5:AE185,其他调用!$C$6:$G186)</f>
        <v>5612967.4996971022</v>
      </c>
      <c r="AH185" s="3">
        <v>181</v>
      </c>
      <c r="AI185" s="3">
        <f>其他调用!Y185</f>
        <v>17024072.146571398</v>
      </c>
      <c r="AJ185" s="3">
        <f>其他调用!Z185</f>
        <v>19015462.632969856</v>
      </c>
      <c r="AK185" s="3">
        <f>其他调用!AA185</f>
        <v>21737134.544133663</v>
      </c>
      <c r="AL185" s="3">
        <f>其他调用!AB185</f>
        <v>29830460.896630764</v>
      </c>
      <c r="AM185" s="3">
        <f>其他调用!AC185</f>
        <v>80695440</v>
      </c>
      <c r="AN185" s="3">
        <f>SUMPRODUCT(AI$5:AM185,其他调用!$C$6:$G186)</f>
        <v>1030374292916.0441</v>
      </c>
      <c r="AP185" s="3">
        <f>其他调用!AN185</f>
        <v>3772372.2927817106</v>
      </c>
      <c r="AQ185" s="3">
        <f>其他调用!AO185</f>
        <v>4193835.7359607816</v>
      </c>
      <c r="AR185" s="3">
        <f>其他调用!AP185</f>
        <v>5100312.7040852308</v>
      </c>
      <c r="AS185" s="3">
        <f>其他调用!AQ185</f>
        <v>8479168.1321303844</v>
      </c>
      <c r="AT185" s="3">
        <f>其他调用!AR185</f>
        <v>24353940.825490236</v>
      </c>
      <c r="AU185" s="3">
        <f>SUMPRODUCT(AP$5:AT185,其他调用!$C$6:$G186)</f>
        <v>183185512255.50665</v>
      </c>
    </row>
    <row r="186" spans="26:47" x14ac:dyDescent="0.15">
      <c r="Z186" s="3">
        <v>182</v>
      </c>
      <c r="AA186" s="3">
        <f>其他调用!AW187*SUM($U$14:$U$17)</f>
        <v>0</v>
      </c>
      <c r="AB186" s="3">
        <f>其他调用!AX187*SUM($U$14:$U$17)</f>
        <v>0</v>
      </c>
      <c r="AC186" s="3">
        <f>其他调用!AY187*SUM($U$14:$U$17)</f>
        <v>0</v>
      </c>
      <c r="AD186" s="3">
        <f>其他调用!AZ187*SUM($U$14:$U$17)</f>
        <v>0</v>
      </c>
      <c r="AE186" s="3">
        <f>其他调用!BA187*SUM($U$14:$U$17)</f>
        <v>0</v>
      </c>
      <c r="AF186" s="3">
        <f>SUMPRODUCT(AA$5:AE186,其他调用!$C$6:$G187)</f>
        <v>5612967.4996971022</v>
      </c>
      <c r="AH186" s="3">
        <v>182</v>
      </c>
      <c r="AI186" s="3">
        <f>其他调用!Y186</f>
        <v>17032973.281144381</v>
      </c>
      <c r="AJ186" s="3">
        <f>其他调用!Z186</f>
        <v>19015462.632970333</v>
      </c>
      <c r="AK186" s="3">
        <f>其他调用!AA186</f>
        <v>21905109.238875866</v>
      </c>
      <c r="AL186" s="3">
        <f>其他调用!AB186</f>
        <v>29830460.896630764</v>
      </c>
      <c r="AM186" s="3">
        <f>其他调用!AC186</f>
        <v>80695440</v>
      </c>
      <c r="AN186" s="3">
        <f>SUMPRODUCT(AI$5:AM186,其他调用!$C$6:$G187)</f>
        <v>1034842034816.7246</v>
      </c>
      <c r="AP186" s="3">
        <f>其他调用!AN186</f>
        <v>3773974.7806764245</v>
      </c>
      <c r="AQ186" s="3">
        <f>其他调用!AO186</f>
        <v>4193835.735960722</v>
      </c>
      <c r="AR186" s="3">
        <f>其他调用!AP186</f>
        <v>5156136.6320929527</v>
      </c>
      <c r="AS186" s="3">
        <f>其他调用!AQ186</f>
        <v>8479168.1321303844</v>
      </c>
      <c r="AT186" s="3">
        <f>其他调用!AR186</f>
        <v>24353940.825489998</v>
      </c>
      <c r="AU186" s="3">
        <f>SUMPRODUCT(AP$5:AT186,其他调用!$C$6:$G187)</f>
        <v>184182285819.19818</v>
      </c>
    </row>
    <row r="187" spans="26:47" x14ac:dyDescent="0.15">
      <c r="Z187" s="3">
        <v>183</v>
      </c>
      <c r="AA187" s="3">
        <f>其他调用!AW188*SUM($U$14:$U$17)</f>
        <v>0</v>
      </c>
      <c r="AB187" s="3">
        <f>其他调用!AX188*SUM($U$14:$U$17)</f>
        <v>0</v>
      </c>
      <c r="AC187" s="3">
        <f>其他调用!AY188*SUM($U$14:$U$17)</f>
        <v>0</v>
      </c>
      <c r="AD187" s="3">
        <f>其他调用!AZ188*SUM($U$14:$U$17)</f>
        <v>0</v>
      </c>
      <c r="AE187" s="3">
        <f>其他调用!BA188*SUM($U$14:$U$17)</f>
        <v>0</v>
      </c>
      <c r="AF187" s="3">
        <f>SUMPRODUCT(AA$5:AE187,其他调用!$C$6:$G188)</f>
        <v>5612967.4996971022</v>
      </c>
      <c r="AH187" s="3">
        <v>183</v>
      </c>
      <c r="AI187" s="3">
        <f>其他调用!Y187</f>
        <v>17032973.281144619</v>
      </c>
      <c r="AJ187" s="3">
        <f>其他调用!Z187</f>
        <v>19015462.632969856</v>
      </c>
      <c r="AK187" s="3">
        <f>其他调用!AA187</f>
        <v>21905109.238875866</v>
      </c>
      <c r="AL187" s="3">
        <f>其他调用!AB187</f>
        <v>29830460.896631241</v>
      </c>
      <c r="AM187" s="3">
        <f>其他调用!AC187</f>
        <v>80695440</v>
      </c>
      <c r="AN187" s="3">
        <f>SUMPRODUCT(AI$5:AM187,其他调用!$C$6:$G188)</f>
        <v>1039283250684.068</v>
      </c>
      <c r="AP187" s="3">
        <f>其他调用!AN187</f>
        <v>3773974.7806763649</v>
      </c>
      <c r="AQ187" s="3">
        <f>其他调用!AO187</f>
        <v>4193835.735960722</v>
      </c>
      <c r="AR187" s="3">
        <f>其他调用!AP187</f>
        <v>5156136.6320929527</v>
      </c>
      <c r="AS187" s="3">
        <f>其他调用!AQ187</f>
        <v>8479168.1321303844</v>
      </c>
      <c r="AT187" s="3">
        <f>其他调用!AR187</f>
        <v>24353940.825489998</v>
      </c>
      <c r="AU187" s="3">
        <f>SUMPRODUCT(AP$5:AT187,其他调用!$C$6:$G188)</f>
        <v>185173141304.05524</v>
      </c>
    </row>
    <row r="188" spans="26:47" x14ac:dyDescent="0.15">
      <c r="Z188" s="3">
        <v>184</v>
      </c>
      <c r="AA188" s="3">
        <f>其他调用!AW189*SUM($U$14:$U$17)</f>
        <v>0</v>
      </c>
      <c r="AB188" s="3">
        <f>其他调用!AX189*SUM($U$14:$U$17)</f>
        <v>0</v>
      </c>
      <c r="AC188" s="3">
        <f>其他调用!AY189*SUM($U$14:$U$17)</f>
        <v>0</v>
      </c>
      <c r="AD188" s="3">
        <f>其他调用!AZ189*SUM($U$14:$U$17)</f>
        <v>0</v>
      </c>
      <c r="AE188" s="3">
        <f>其他调用!BA189*SUM($U$14:$U$17)</f>
        <v>0</v>
      </c>
      <c r="AF188" s="3">
        <f>SUMPRODUCT(AA$5:AE188,其他调用!$C$6:$G189)</f>
        <v>5612967.4996971022</v>
      </c>
      <c r="AH188" s="3">
        <v>184</v>
      </c>
      <c r="AI188" s="3">
        <f>其他调用!Y188</f>
        <v>17032973.281144619</v>
      </c>
      <c r="AJ188" s="3">
        <f>其他调用!Z188</f>
        <v>19015462.632970333</v>
      </c>
      <c r="AK188" s="3">
        <f>其他调用!AA188</f>
        <v>21905109.238875866</v>
      </c>
      <c r="AL188" s="3">
        <f>其他调用!AB188</f>
        <v>29830460.896630764</v>
      </c>
      <c r="AM188" s="3">
        <f>其他调用!AC188</f>
        <v>80695440</v>
      </c>
      <c r="AN188" s="3">
        <f>SUMPRODUCT(AI$5:AM188,其他调用!$C$6:$G189)</f>
        <v>1043697940518.074</v>
      </c>
      <c r="AP188" s="3">
        <f>其他调用!AN188</f>
        <v>3773974.7806763649</v>
      </c>
      <c r="AQ188" s="3">
        <f>其他调用!AO188</f>
        <v>4193835.7359607816</v>
      </c>
      <c r="AR188" s="3">
        <f>其他调用!AP188</f>
        <v>5156136.6320929527</v>
      </c>
      <c r="AS188" s="3">
        <f>其他调用!AQ188</f>
        <v>8479168.1321303844</v>
      </c>
      <c r="AT188" s="3">
        <f>其他调用!AR188</f>
        <v>24353940.825490236</v>
      </c>
      <c r="AU188" s="3">
        <f>SUMPRODUCT(AP$5:AT188,其他调用!$C$6:$G189)</f>
        <v>186158078710.07782</v>
      </c>
    </row>
    <row r="189" spans="26:47" x14ac:dyDescent="0.15">
      <c r="Z189" s="3">
        <v>185</v>
      </c>
      <c r="AA189" s="3">
        <f>其他调用!AW190*SUM($U$14:$U$17)</f>
        <v>0</v>
      </c>
      <c r="AB189" s="3">
        <f>其他调用!AX190*SUM($U$14:$U$17)</f>
        <v>0</v>
      </c>
      <c r="AC189" s="3">
        <f>其他调用!AY190*SUM($U$14:$U$17)</f>
        <v>0</v>
      </c>
      <c r="AD189" s="3">
        <f>其他调用!AZ190*SUM($U$14:$U$17)</f>
        <v>0</v>
      </c>
      <c r="AE189" s="3">
        <f>其他调用!BA190*SUM($U$14:$U$17)</f>
        <v>0</v>
      </c>
      <c r="AF189" s="3">
        <f>SUMPRODUCT(AA$5:AE189,其他调用!$C$6:$G190)</f>
        <v>5612967.4996971022</v>
      </c>
      <c r="AH189" s="3">
        <v>185</v>
      </c>
      <c r="AI189" s="3">
        <f>其他调用!Y189</f>
        <v>17032973.281144142</v>
      </c>
      <c r="AJ189" s="3">
        <f>其他调用!Z189</f>
        <v>19015462.632969856</v>
      </c>
      <c r="AK189" s="3">
        <f>其他调用!AA189</f>
        <v>21905109.238875866</v>
      </c>
      <c r="AL189" s="3">
        <f>其他调用!AB189</f>
        <v>29830460.896631241</v>
      </c>
      <c r="AM189" s="3">
        <f>其他调用!AC189</f>
        <v>80695440</v>
      </c>
      <c r="AN189" s="3">
        <f>SUMPRODUCT(AI$5:AM189,其他调用!$C$6:$G190)</f>
        <v>1048086104318.7423</v>
      </c>
      <c r="AP189" s="3">
        <f>其他调用!AN189</f>
        <v>3773974.7806764245</v>
      </c>
      <c r="AQ189" s="3">
        <f>其他调用!AO189</f>
        <v>4193835.735960722</v>
      </c>
      <c r="AR189" s="3">
        <f>其他调用!AP189</f>
        <v>5156136.6320929527</v>
      </c>
      <c r="AS189" s="3">
        <f>其他调用!AQ189</f>
        <v>8479168.1321303844</v>
      </c>
      <c r="AT189" s="3">
        <f>其他调用!AR189</f>
        <v>24353940.825489998</v>
      </c>
      <c r="AU189" s="3">
        <f>SUMPRODUCT(AP$5:AT189,其他调用!$C$6:$G190)</f>
        <v>187137098037.26593</v>
      </c>
    </row>
    <row r="190" spans="26:47" x14ac:dyDescent="0.15">
      <c r="Z190" s="3">
        <v>186</v>
      </c>
      <c r="AA190" s="3">
        <f>其他调用!AW191*SUM($U$14:$U$17)</f>
        <v>0</v>
      </c>
      <c r="AB190" s="3">
        <f>其他调用!AX191*SUM($U$14:$U$17)</f>
        <v>0</v>
      </c>
      <c r="AC190" s="3">
        <f>其他调用!AY191*SUM($U$14:$U$17)</f>
        <v>0</v>
      </c>
      <c r="AD190" s="3">
        <f>其他调用!AZ191*SUM($U$14:$U$17)</f>
        <v>0</v>
      </c>
      <c r="AE190" s="3">
        <f>其他调用!BA191*SUM($U$14:$U$17)</f>
        <v>0</v>
      </c>
      <c r="AF190" s="3">
        <f>SUMPRODUCT(AA$5:AE190,其他调用!$C$6:$G191)</f>
        <v>5612967.4996971022</v>
      </c>
      <c r="AH190" s="3">
        <v>186</v>
      </c>
      <c r="AI190" s="3">
        <f>其他调用!Y190</f>
        <v>17032973.281144619</v>
      </c>
      <c r="AJ190" s="3">
        <f>其他调用!Z190</f>
        <v>19015462.632970333</v>
      </c>
      <c r="AK190" s="3">
        <f>其他调用!AA190</f>
        <v>21905109.238875389</v>
      </c>
      <c r="AL190" s="3">
        <f>其他调用!AB190</f>
        <v>30049486.699276924</v>
      </c>
      <c r="AM190" s="3">
        <f>其他调用!AC190</f>
        <v>80695440</v>
      </c>
      <c r="AN190" s="3">
        <f>SUMPRODUCT(AI$5:AM190,其他调用!$C$6:$G191)</f>
        <v>1052448099188.1029</v>
      </c>
      <c r="AP190" s="3">
        <f>其他调用!AN190</f>
        <v>3773974.7806763649</v>
      </c>
      <c r="AQ190" s="3">
        <f>其他调用!AO190</f>
        <v>4193835.7359607816</v>
      </c>
      <c r="AR190" s="3">
        <f>其他调用!AP190</f>
        <v>5156136.6320929527</v>
      </c>
      <c r="AS190" s="3">
        <f>其他调用!AQ190</f>
        <v>8567516.83228755</v>
      </c>
      <c r="AT190" s="3">
        <f>其他调用!AR190</f>
        <v>24353940.825489998</v>
      </c>
      <c r="AU190" s="3">
        <f>SUMPRODUCT(AP$5:AT190,其他调用!$C$6:$G191)</f>
        <v>188110343330.29263</v>
      </c>
    </row>
    <row r="191" spans="26:47" x14ac:dyDescent="0.15">
      <c r="Z191" s="3">
        <v>187</v>
      </c>
      <c r="AA191" s="3">
        <f>其他调用!AW192*SUM($U$14:$U$17)</f>
        <v>0</v>
      </c>
      <c r="AB191" s="3">
        <f>其他调用!AX192*SUM($U$14:$U$17)</f>
        <v>0</v>
      </c>
      <c r="AC191" s="3">
        <f>其他调用!AY192*SUM($U$14:$U$17)</f>
        <v>0</v>
      </c>
      <c r="AD191" s="3">
        <f>其他调用!AZ192*SUM($U$14:$U$17)</f>
        <v>0</v>
      </c>
      <c r="AE191" s="3">
        <f>其他调用!BA192*SUM($U$14:$U$17)</f>
        <v>0</v>
      </c>
      <c r="AF191" s="3">
        <f>SUMPRODUCT(AA$5:AE191,其他调用!$C$6:$G192)</f>
        <v>5612967.4996971022</v>
      </c>
      <c r="AH191" s="3">
        <v>187</v>
      </c>
      <c r="AI191" s="3">
        <f>其他调用!Y191</f>
        <v>17032973.281144619</v>
      </c>
      <c r="AJ191" s="3">
        <f>其他调用!Z191</f>
        <v>19015462.632970333</v>
      </c>
      <c r="AK191" s="3">
        <f>其他调用!AA191</f>
        <v>21905109.238875866</v>
      </c>
      <c r="AL191" s="3">
        <f>其他调用!AB191</f>
        <v>30344458.037769794</v>
      </c>
      <c r="AM191" s="3">
        <f>其他调用!AC191</f>
        <v>80695440</v>
      </c>
      <c r="AN191" s="3">
        <f>SUMPRODUCT(AI$5:AM191,其他调用!$C$6:$G192)</f>
        <v>1056784043851.9772</v>
      </c>
      <c r="AP191" s="3">
        <f>其他调用!AN191</f>
        <v>3773974.7806763649</v>
      </c>
      <c r="AQ191" s="3">
        <f>其他调用!AO191</f>
        <v>4193835.735960722</v>
      </c>
      <c r="AR191" s="3">
        <f>其他调用!AP191</f>
        <v>5156136.6320929527</v>
      </c>
      <c r="AS191" s="3">
        <f>其他调用!AQ191</f>
        <v>8686499.7741361856</v>
      </c>
      <c r="AT191" s="3">
        <f>其他调用!AR191</f>
        <v>24353940.825490236</v>
      </c>
      <c r="AU191" s="3">
        <f>SUMPRODUCT(AP$5:AT191,其他调用!$C$6:$G192)</f>
        <v>189077862479.73459</v>
      </c>
    </row>
    <row r="192" spans="26:47" x14ac:dyDescent="0.15">
      <c r="Z192" s="3">
        <v>188</v>
      </c>
      <c r="AA192" s="3">
        <f>其他调用!AW193*SUM($U$14:$U$17)</f>
        <v>0</v>
      </c>
      <c r="AB192" s="3">
        <f>其他调用!AX193*SUM($U$14:$U$17)</f>
        <v>0</v>
      </c>
      <c r="AC192" s="3">
        <f>其他调用!AY193*SUM($U$14:$U$17)</f>
        <v>0</v>
      </c>
      <c r="AD192" s="3">
        <f>其他调用!AZ193*SUM($U$14:$U$17)</f>
        <v>0</v>
      </c>
      <c r="AE192" s="3">
        <f>其他调用!BA193*SUM($U$14:$U$17)</f>
        <v>0</v>
      </c>
      <c r="AF192" s="3">
        <f>SUMPRODUCT(AA$5:AE192,其他调用!$C$6:$G193)</f>
        <v>5612967.4996971022</v>
      </c>
      <c r="AH192" s="3">
        <v>188</v>
      </c>
      <c r="AI192" s="3">
        <f>其他调用!Y192</f>
        <v>17032973.281144142</v>
      </c>
      <c r="AJ192" s="3">
        <f>其他调用!Z192</f>
        <v>19015462.632969856</v>
      </c>
      <c r="AK192" s="3">
        <f>其他调用!AA192</f>
        <v>21905109.238875866</v>
      </c>
      <c r="AL192" s="3">
        <f>其他调用!AB192</f>
        <v>30344458.037769794</v>
      </c>
      <c r="AM192" s="3">
        <f>其他调用!AC192</f>
        <v>80695440</v>
      </c>
      <c r="AN192" s="3">
        <f>SUMPRODUCT(AI$5:AM192,其他调用!$C$6:$G193)</f>
        <v>1061093457385.915</v>
      </c>
      <c r="AP192" s="3">
        <f>其他调用!AN192</f>
        <v>3773974.7806764245</v>
      </c>
      <c r="AQ192" s="3">
        <f>其他调用!AO192</f>
        <v>4193835.7359607816</v>
      </c>
      <c r="AR192" s="3">
        <f>其他调用!AP192</f>
        <v>5156136.6320929527</v>
      </c>
      <c r="AS192" s="3">
        <f>其他调用!AQ192</f>
        <v>8686499.7741360664</v>
      </c>
      <c r="AT192" s="3">
        <f>其他调用!AR192</f>
        <v>24353940.825489998</v>
      </c>
      <c r="AU192" s="3">
        <f>SUMPRODUCT(AP$5:AT192,其他调用!$C$6:$G193)</f>
        <v>190039461494.52087</v>
      </c>
    </row>
    <row r="193" spans="26:47" x14ac:dyDescent="0.15">
      <c r="Z193" s="3">
        <v>189</v>
      </c>
      <c r="AA193" s="3">
        <f>其他调用!AW194*SUM($U$14:$U$17)</f>
        <v>0</v>
      </c>
      <c r="AB193" s="3">
        <f>其他调用!AX194*SUM($U$14:$U$17)</f>
        <v>0</v>
      </c>
      <c r="AC193" s="3">
        <f>其他调用!AY194*SUM($U$14:$U$17)</f>
        <v>0</v>
      </c>
      <c r="AD193" s="3">
        <f>其他调用!AZ194*SUM($U$14:$U$17)</f>
        <v>0</v>
      </c>
      <c r="AE193" s="3">
        <f>其他调用!BA194*SUM($U$14:$U$17)</f>
        <v>0</v>
      </c>
      <c r="AF193" s="3">
        <f>SUMPRODUCT(AA$5:AE193,其他调用!$C$6:$G194)</f>
        <v>5612967.4996971022</v>
      </c>
      <c r="AH193" s="3">
        <v>189</v>
      </c>
      <c r="AI193" s="3">
        <f>其他调用!Y193</f>
        <v>17032973.281144619</v>
      </c>
      <c r="AJ193" s="3">
        <f>其他调用!Z193</f>
        <v>19015462.632970333</v>
      </c>
      <c r="AK193" s="3">
        <f>其他调用!AA193</f>
        <v>21905109.238875866</v>
      </c>
      <c r="AL193" s="3">
        <f>其他调用!AB193</f>
        <v>30344458.037769794</v>
      </c>
      <c r="AM193" s="3">
        <f>其他调用!AC193</f>
        <v>80695440</v>
      </c>
      <c r="AN193" s="3">
        <f>SUMPRODUCT(AI$5:AM193,其他调用!$C$6:$G194)</f>
        <v>1065376339789.9166</v>
      </c>
      <c r="AP193" s="3">
        <f>其他调用!AN193</f>
        <v>3773974.7806763649</v>
      </c>
      <c r="AQ193" s="3">
        <f>其他调用!AO193</f>
        <v>4193835.735960722</v>
      </c>
      <c r="AR193" s="3">
        <f>其他调用!AP193</f>
        <v>5156136.6320929527</v>
      </c>
      <c r="AS193" s="3">
        <f>其他调用!AQ193</f>
        <v>8686499.7741361856</v>
      </c>
      <c r="AT193" s="3">
        <f>其他调用!AR193</f>
        <v>24353940.825489998</v>
      </c>
      <c r="AU193" s="3">
        <f>SUMPRODUCT(AP$5:AT193,其他调用!$C$6:$G194)</f>
        <v>190995140374.65149</v>
      </c>
    </row>
    <row r="194" spans="26:47" x14ac:dyDescent="0.15">
      <c r="Z194" s="3">
        <v>190</v>
      </c>
      <c r="AA194" s="3">
        <f>其他调用!AW195*SUM($U$14:$U$17)</f>
        <v>0</v>
      </c>
      <c r="AB194" s="3">
        <f>其他调用!AX195*SUM($U$14:$U$17)</f>
        <v>0</v>
      </c>
      <c r="AC194" s="3">
        <f>其他调用!AY195*SUM($U$14:$U$17)</f>
        <v>0</v>
      </c>
      <c r="AD194" s="3">
        <f>其他调用!AZ195*SUM($U$14:$U$17)</f>
        <v>0</v>
      </c>
      <c r="AE194" s="3">
        <f>其他调用!BA195*SUM($U$14:$U$17)</f>
        <v>0</v>
      </c>
      <c r="AF194" s="3">
        <f>SUMPRODUCT(AA$5:AE194,其他调用!$C$6:$G195)</f>
        <v>5612967.4996971022</v>
      </c>
      <c r="AH194" s="3">
        <v>190</v>
      </c>
      <c r="AI194" s="3">
        <f>其他调用!Y194</f>
        <v>17032973.281144619</v>
      </c>
      <c r="AJ194" s="3">
        <f>其他调用!Z194</f>
        <v>19015462.632969856</v>
      </c>
      <c r="AK194" s="3">
        <f>其他调用!AA194</f>
        <v>21905109.238875866</v>
      </c>
      <c r="AL194" s="3">
        <f>其他调用!AB194</f>
        <v>30344458.037770271</v>
      </c>
      <c r="AM194" s="3">
        <f>其他调用!AC194</f>
        <v>80695440</v>
      </c>
      <c r="AN194" s="3">
        <f>SUMPRODUCT(AI$5:AM194,其他调用!$C$6:$G195)</f>
        <v>1069632691063.9819</v>
      </c>
      <c r="AP194" s="3">
        <f>其他调用!AN194</f>
        <v>3773974.7806764245</v>
      </c>
      <c r="AQ194" s="3">
        <f>其他调用!AO194</f>
        <v>4193835.735960722</v>
      </c>
      <c r="AR194" s="3">
        <f>其他调用!AP194</f>
        <v>5156136.6320929527</v>
      </c>
      <c r="AS194" s="3">
        <f>其他调用!AQ194</f>
        <v>8686499.7741361856</v>
      </c>
      <c r="AT194" s="3">
        <f>其他调用!AR194</f>
        <v>24353940.825490236</v>
      </c>
      <c r="AU194" s="3">
        <f>SUMPRODUCT(AP$5:AT194,其他调用!$C$6:$G195)</f>
        <v>191944899120.12643</v>
      </c>
    </row>
    <row r="195" spans="26:47" x14ac:dyDescent="0.15">
      <c r="Z195" s="3">
        <v>191</v>
      </c>
      <c r="AA195" s="3">
        <f>其他调用!AW196*SUM($U$14:$U$17)</f>
        <v>0</v>
      </c>
      <c r="AB195" s="3">
        <f>其他调用!AX196*SUM($U$14:$U$17)</f>
        <v>0</v>
      </c>
      <c r="AC195" s="3">
        <f>其他调用!AY196*SUM($U$14:$U$17)</f>
        <v>0</v>
      </c>
      <c r="AD195" s="3">
        <f>其他调用!AZ196*SUM($U$14:$U$17)</f>
        <v>0</v>
      </c>
      <c r="AE195" s="3">
        <f>其他调用!BA196*SUM($U$14:$U$17)</f>
        <v>0</v>
      </c>
      <c r="AF195" s="3">
        <f>SUMPRODUCT(AA$5:AE195,其他调用!$C$6:$G196)</f>
        <v>5612967.4996971022</v>
      </c>
      <c r="AH195" s="3">
        <v>191</v>
      </c>
      <c r="AI195" s="3">
        <f>其他调用!Y195</f>
        <v>17032973.281144619</v>
      </c>
      <c r="AJ195" s="3">
        <f>其他调用!Z195</f>
        <v>19015462.632970333</v>
      </c>
      <c r="AK195" s="3">
        <f>其他调用!AA195</f>
        <v>21905109.238875866</v>
      </c>
      <c r="AL195" s="3">
        <f>其他调用!AB195</f>
        <v>30344458.037769794</v>
      </c>
      <c r="AM195" s="3">
        <f>其他调用!AC195</f>
        <v>80695440</v>
      </c>
      <c r="AN195" s="3">
        <f>SUMPRODUCT(AI$5:AM195,其他调用!$C$6:$G196)</f>
        <v>1073862511208.1112</v>
      </c>
      <c r="AP195" s="3">
        <f>其他调用!AN195</f>
        <v>3773974.7806763649</v>
      </c>
      <c r="AQ195" s="3">
        <f>其他调用!AO195</f>
        <v>4193835.7359607816</v>
      </c>
      <c r="AR195" s="3">
        <f>其他调用!AP195</f>
        <v>5156136.6320929527</v>
      </c>
      <c r="AS195" s="3">
        <f>其他调用!AQ195</f>
        <v>8686499.7741360664</v>
      </c>
      <c r="AT195" s="3">
        <f>其他调用!AR195</f>
        <v>24353940.825489998</v>
      </c>
      <c r="AU195" s="3">
        <f>SUMPRODUCT(AP$5:AT195,其他调用!$C$6:$G196)</f>
        <v>192888737730.94568</v>
      </c>
    </row>
    <row r="196" spans="26:47" x14ac:dyDescent="0.15">
      <c r="Z196" s="3">
        <v>192</v>
      </c>
      <c r="AA196" s="3">
        <f>其他调用!AW197*SUM($U$14:$U$17)</f>
        <v>0</v>
      </c>
      <c r="AB196" s="3">
        <f>其他调用!AX197*SUM($U$14:$U$17)</f>
        <v>0</v>
      </c>
      <c r="AC196" s="3">
        <f>其他调用!AY197*SUM($U$14:$U$17)</f>
        <v>0</v>
      </c>
      <c r="AD196" s="3">
        <f>其他调用!AZ197*SUM($U$14:$U$17)</f>
        <v>0</v>
      </c>
      <c r="AE196" s="3">
        <f>其他调用!BA197*SUM($U$14:$U$17)</f>
        <v>0</v>
      </c>
      <c r="AF196" s="3">
        <f>SUMPRODUCT(AA$5:AE196,其他调用!$C$6:$G197)</f>
        <v>5612967.4996971022</v>
      </c>
      <c r="AH196" s="3">
        <v>192</v>
      </c>
      <c r="AI196" s="3">
        <f>其他调用!Y196</f>
        <v>17032973.281144142</v>
      </c>
      <c r="AJ196" s="3">
        <f>其他调用!Z196</f>
        <v>19015462.632970333</v>
      </c>
      <c r="AK196" s="3">
        <f>其他调用!AA196</f>
        <v>21905109.238875389</v>
      </c>
      <c r="AL196" s="3">
        <f>其他调用!AB196</f>
        <v>30344458.037769794</v>
      </c>
      <c r="AM196" s="3">
        <f>其他调用!AC196</f>
        <v>80695440</v>
      </c>
      <c r="AN196" s="3">
        <f>SUMPRODUCT(AI$5:AM196,其他调用!$C$6:$G197)</f>
        <v>1078065800222.3041</v>
      </c>
      <c r="AP196" s="3">
        <f>其他调用!AN196</f>
        <v>3773974.7806763649</v>
      </c>
      <c r="AQ196" s="3">
        <f>其他调用!AO196</f>
        <v>4193835.7359607816</v>
      </c>
      <c r="AR196" s="3">
        <f>其他调用!AP196</f>
        <v>5156136.6320929527</v>
      </c>
      <c r="AS196" s="3">
        <f>其他调用!AQ196</f>
        <v>8686499.7741361856</v>
      </c>
      <c r="AT196" s="3">
        <f>其他调用!AR196</f>
        <v>24353940.825489998</v>
      </c>
      <c r="AU196" s="3">
        <f>SUMPRODUCT(AP$5:AT196,其他调用!$C$6:$G197)</f>
        <v>193826656207.10928</v>
      </c>
    </row>
    <row r="197" spans="26:47" x14ac:dyDescent="0.15">
      <c r="Z197" s="3">
        <v>193</v>
      </c>
      <c r="AA197" s="3">
        <f>其他调用!AW198*SUM($U$14:$U$17)</f>
        <v>0</v>
      </c>
      <c r="AB197" s="3">
        <f>其他调用!AX198*SUM($U$14:$U$17)</f>
        <v>0</v>
      </c>
      <c r="AC197" s="3">
        <f>其他调用!AY198*SUM($U$14:$U$17)</f>
        <v>0</v>
      </c>
      <c r="AD197" s="3">
        <f>其他调用!AZ198*SUM($U$14:$U$17)</f>
        <v>0</v>
      </c>
      <c r="AE197" s="3">
        <f>其他调用!BA198*SUM($U$14:$U$17)</f>
        <v>0</v>
      </c>
      <c r="AF197" s="3">
        <f>SUMPRODUCT(AA$5:AE197,其他调用!$C$6:$G198)</f>
        <v>5612967.4996971022</v>
      </c>
      <c r="AH197" s="3">
        <v>193</v>
      </c>
      <c r="AI197" s="3">
        <f>其他调用!Y197</f>
        <v>17032973.281144619</v>
      </c>
      <c r="AJ197" s="3">
        <f>其他调用!Z197</f>
        <v>19452846.024722576</v>
      </c>
      <c r="AK197" s="3">
        <f>其他调用!AA197</f>
        <v>22072156.753041267</v>
      </c>
      <c r="AL197" s="3">
        <f>其他调用!AB197</f>
        <v>30344458.037769794</v>
      </c>
      <c r="AM197" s="3">
        <f>其他调用!AC197</f>
        <v>81948417.242106438</v>
      </c>
      <c r="AN197" s="3">
        <f>SUMPRODUCT(AI$5:AM197,其他调用!$C$6:$G198)</f>
        <v>1082291603084.9211</v>
      </c>
      <c r="AP197" s="3">
        <f>其他调用!AN197</f>
        <v>3773974.7806763649</v>
      </c>
      <c r="AQ197" s="3">
        <f>其他调用!AO197</f>
        <v>4307376.1368499994</v>
      </c>
      <c r="AR197" s="3">
        <f>其他调用!AP197</f>
        <v>5213144.5747596025</v>
      </c>
      <c r="AS197" s="3">
        <f>其他调用!AQ197</f>
        <v>8686499.7741360664</v>
      </c>
      <c r="AT197" s="3">
        <f>其他调用!AR197</f>
        <v>24757237.830074072</v>
      </c>
      <c r="AU197" s="3">
        <f>SUMPRODUCT(AP$5:AT197,其他调用!$C$6:$G198)</f>
        <v>194771541102.57925</v>
      </c>
    </row>
    <row r="198" spans="26:47" x14ac:dyDescent="0.15">
      <c r="Z198" s="3">
        <v>194</v>
      </c>
      <c r="AA198" s="3">
        <f>其他调用!AW199*SUM($U$14:$U$17)</f>
        <v>0</v>
      </c>
      <c r="AB198" s="3">
        <f>其他调用!AX199*SUM($U$14:$U$17)</f>
        <v>0</v>
      </c>
      <c r="AC198" s="3">
        <f>其他调用!AY199*SUM($U$14:$U$17)</f>
        <v>0</v>
      </c>
      <c r="AD198" s="3">
        <f>其他调用!AZ199*SUM($U$14:$U$17)</f>
        <v>0</v>
      </c>
      <c r="AE198" s="3">
        <f>其他调用!BA199*SUM($U$14:$U$17)</f>
        <v>0</v>
      </c>
      <c r="AF198" s="3">
        <f>SUMPRODUCT(AA$5:AE198,其他调用!$C$6:$G199)</f>
        <v>5612967.4996971022</v>
      </c>
      <c r="AH198" s="3">
        <v>194</v>
      </c>
      <c r="AI198" s="3">
        <f>其他调用!Y198</f>
        <v>17499559.461159706</v>
      </c>
      <c r="AJ198" s="3">
        <f>其他调用!Z198</f>
        <v>19472418.974054337</v>
      </c>
      <c r="AK198" s="3">
        <f>其他调用!AA198</f>
        <v>22417524.482094288</v>
      </c>
      <c r="AL198" s="3">
        <f>其他调用!AB198</f>
        <v>30344458.037770271</v>
      </c>
      <c r="AM198" s="3">
        <f>其他调用!AC198</f>
        <v>88764984</v>
      </c>
      <c r="AN198" s="3">
        <f>SUMPRODUCT(AI$5:AM198,其他调用!$C$6:$G199)</f>
        <v>1086549264926.2239</v>
      </c>
      <c r="AP198" s="3">
        <f>其他调用!AN198</f>
        <v>3857091.8646576405</v>
      </c>
      <c r="AQ198" s="3">
        <f>其他调用!AO198</f>
        <v>4312457.0808354616</v>
      </c>
      <c r="AR198" s="3">
        <f>其他调用!AP198</f>
        <v>5331007.4702068567</v>
      </c>
      <c r="AS198" s="3">
        <f>其他调用!AQ198</f>
        <v>8686499.7741361856</v>
      </c>
      <c r="AT198" s="3">
        <f>其他调用!AR198</f>
        <v>26951292.807786465</v>
      </c>
      <c r="AU198" s="3">
        <f>SUMPRODUCT(AP$5:AT198,其他调用!$C$6:$G199)</f>
        <v>195721982228.68555</v>
      </c>
    </row>
    <row r="199" spans="26:47" x14ac:dyDescent="0.15">
      <c r="Z199" s="3">
        <v>195</v>
      </c>
      <c r="AA199" s="3">
        <f>其他调用!AW200*SUM($U$14:$U$17)</f>
        <v>0</v>
      </c>
      <c r="AB199" s="3">
        <f>其他调用!AX200*SUM($U$14:$U$17)</f>
        <v>0</v>
      </c>
      <c r="AC199" s="3">
        <f>其他调用!AY200*SUM($U$14:$U$17)</f>
        <v>0</v>
      </c>
      <c r="AD199" s="3">
        <f>其他调用!AZ200*SUM($U$14:$U$17)</f>
        <v>0</v>
      </c>
      <c r="AE199" s="3">
        <f>其他调用!BA200*SUM($U$14:$U$17)</f>
        <v>0</v>
      </c>
      <c r="AF199" s="3">
        <f>SUMPRODUCT(AA$5:AE199,其他调用!$C$6:$G200)</f>
        <v>5612967.4996971022</v>
      </c>
      <c r="AH199" s="3">
        <v>195</v>
      </c>
      <c r="AI199" s="3">
        <f>其他调用!Y199</f>
        <v>17505092.94598484</v>
      </c>
      <c r="AJ199" s="3">
        <f>其他调用!Z199</f>
        <v>19472418.974054813</v>
      </c>
      <c r="AK199" s="3">
        <f>其他调用!AA199</f>
        <v>22417524.482093811</v>
      </c>
      <c r="AL199" s="3">
        <f>其他调用!AB199</f>
        <v>30344458.037769794</v>
      </c>
      <c r="AM199" s="3">
        <f>其他调用!AC199</f>
        <v>88764984</v>
      </c>
      <c r="AN199" s="3">
        <f>SUMPRODUCT(AI$5:AM199,其他调用!$C$6:$G200)</f>
        <v>1090780304395.6462</v>
      </c>
      <c r="AP199" s="3">
        <f>其他调用!AN199</f>
        <v>3858077.5927881598</v>
      </c>
      <c r="AQ199" s="3">
        <f>其他调用!AO199</f>
        <v>4312457.0808354616</v>
      </c>
      <c r="AR199" s="3">
        <f>其他调用!AP199</f>
        <v>5331007.4702069759</v>
      </c>
      <c r="AS199" s="3">
        <f>其他调用!AQ199</f>
        <v>8686499.7741360664</v>
      </c>
      <c r="AT199" s="3">
        <f>其他调用!AR199</f>
        <v>26951292.807786465</v>
      </c>
      <c r="AU199" s="3">
        <f>SUMPRODUCT(AP$5:AT199,其他调用!$C$6:$G200)</f>
        <v>196666453567.35736</v>
      </c>
    </row>
    <row r="200" spans="26:47" x14ac:dyDescent="0.15">
      <c r="Z200" s="3">
        <v>196</v>
      </c>
      <c r="AA200" s="3">
        <f>其他调用!AW201*SUM($U$14:$U$17)</f>
        <v>0</v>
      </c>
      <c r="AB200" s="3">
        <f>其他调用!AX201*SUM($U$14:$U$17)</f>
        <v>0</v>
      </c>
      <c r="AC200" s="3">
        <f>其他调用!AY201*SUM($U$14:$U$17)</f>
        <v>0</v>
      </c>
      <c r="AD200" s="3">
        <f>其他调用!AZ201*SUM($U$14:$U$17)</f>
        <v>0</v>
      </c>
      <c r="AE200" s="3">
        <f>其他调用!BA201*SUM($U$14:$U$17)</f>
        <v>0</v>
      </c>
      <c r="AF200" s="3">
        <f>SUMPRODUCT(AA$5:AE200,其他调用!$C$6:$G201)</f>
        <v>5612967.4996971022</v>
      </c>
      <c r="AH200" s="3">
        <v>196</v>
      </c>
      <c r="AI200" s="3">
        <f>其他调用!Y200</f>
        <v>17505092.945985317</v>
      </c>
      <c r="AJ200" s="3">
        <f>其他调用!Z200</f>
        <v>19472418.974054337</v>
      </c>
      <c r="AK200" s="3">
        <f>其他调用!AA200</f>
        <v>22417524.482094288</v>
      </c>
      <c r="AL200" s="3">
        <f>其他调用!AB200</f>
        <v>30344458.037769794</v>
      </c>
      <c r="AM200" s="3">
        <f>其他调用!AC200</f>
        <v>88764983.999999046</v>
      </c>
      <c r="AN200" s="3">
        <f>SUMPRODUCT(AI$5:AM200,其他调用!$C$6:$G201)</f>
        <v>1094984122103.7764</v>
      </c>
      <c r="AP200" s="3">
        <f>其他调用!AN200</f>
        <v>3858077.5927881598</v>
      </c>
      <c r="AQ200" s="3">
        <f>其他调用!AO200</f>
        <v>4312457.0808354616</v>
      </c>
      <c r="AR200" s="3">
        <f>其他调用!AP200</f>
        <v>5331007.4702068567</v>
      </c>
      <c r="AS200" s="3">
        <f>其他调用!AQ200</f>
        <v>8686499.7741361856</v>
      </c>
      <c r="AT200" s="3">
        <f>其他调用!AR200</f>
        <v>26951292.807786465</v>
      </c>
      <c r="AU200" s="3">
        <f>SUMPRODUCT(AP$5:AT200,其他调用!$C$6:$G201)</f>
        <v>197604848344.10764</v>
      </c>
    </row>
    <row r="201" spans="26:47" x14ac:dyDescent="0.15">
      <c r="Z201" s="3">
        <v>197</v>
      </c>
      <c r="AA201" s="3">
        <f>其他调用!AW202*SUM($U$14:$U$17)</f>
        <v>0</v>
      </c>
      <c r="AB201" s="3">
        <f>其他调用!AX202*SUM($U$14:$U$17)</f>
        <v>0</v>
      </c>
      <c r="AC201" s="3">
        <f>其他调用!AY202*SUM($U$14:$U$17)</f>
        <v>0</v>
      </c>
      <c r="AD201" s="3">
        <f>其他调用!AZ202*SUM($U$14:$U$17)</f>
        <v>0</v>
      </c>
      <c r="AE201" s="3">
        <f>其他调用!BA202*SUM($U$14:$U$17)</f>
        <v>0</v>
      </c>
      <c r="AF201" s="3">
        <f>SUMPRODUCT(AA$5:AE201,其他调用!$C$6:$G202)</f>
        <v>5612967.4996971022</v>
      </c>
      <c r="AH201" s="3">
        <v>197</v>
      </c>
      <c r="AI201" s="3">
        <f>其他调用!Y201</f>
        <v>17505092.94598484</v>
      </c>
      <c r="AJ201" s="3">
        <f>其他调用!Z201</f>
        <v>19472418.974054337</v>
      </c>
      <c r="AK201" s="3">
        <f>其他调用!AA201</f>
        <v>22417524.482094288</v>
      </c>
      <c r="AL201" s="3">
        <f>其他调用!AB201</f>
        <v>30344458.037769794</v>
      </c>
      <c r="AM201" s="3">
        <f>其他调用!AC201</f>
        <v>88764984</v>
      </c>
      <c r="AN201" s="3">
        <f>SUMPRODUCT(AI$5:AM201,其他调用!$C$6:$G202)</f>
        <v>1099160718050.6141</v>
      </c>
      <c r="AP201" s="3">
        <f>其他调用!AN201</f>
        <v>3858077.5927881598</v>
      </c>
      <c r="AQ201" s="3">
        <f>其他调用!AO201</f>
        <v>4312457.0808354616</v>
      </c>
      <c r="AR201" s="3">
        <f>其他调用!AP201</f>
        <v>5331007.4702068567</v>
      </c>
      <c r="AS201" s="3">
        <f>其他调用!AQ201</f>
        <v>8686499.7741360664</v>
      </c>
      <c r="AT201" s="3">
        <f>其他调用!AR201</f>
        <v>26951292.807786465</v>
      </c>
      <c r="AU201" s="3">
        <f>SUMPRODUCT(AP$5:AT201,其他调用!$C$6:$G202)</f>
        <v>198537166558.93625</v>
      </c>
    </row>
    <row r="202" spans="26:47" x14ac:dyDescent="0.15">
      <c r="Z202" s="3">
        <v>198</v>
      </c>
      <c r="AA202" s="3">
        <f>其他调用!AW203*SUM($U$14:$U$17)</f>
        <v>0</v>
      </c>
      <c r="AB202" s="3">
        <f>其他调用!AX203*SUM($U$14:$U$17)</f>
        <v>0</v>
      </c>
      <c r="AC202" s="3">
        <f>其他调用!AY203*SUM($U$14:$U$17)</f>
        <v>0</v>
      </c>
      <c r="AD202" s="3">
        <f>其他调用!AZ203*SUM($U$14:$U$17)</f>
        <v>0</v>
      </c>
      <c r="AE202" s="3">
        <f>其他调用!BA203*SUM($U$14:$U$17)</f>
        <v>0</v>
      </c>
      <c r="AF202" s="3">
        <f>SUMPRODUCT(AA$5:AE202,其他调用!$C$6:$G203)</f>
        <v>5612967.4996971022</v>
      </c>
      <c r="AH202" s="3">
        <v>198</v>
      </c>
      <c r="AI202" s="3">
        <f>其他调用!Y202</f>
        <v>17505092.945985317</v>
      </c>
      <c r="AJ202" s="3">
        <f>其他调用!Z202</f>
        <v>19472418.974054337</v>
      </c>
      <c r="AK202" s="3">
        <f>其他调用!AA202</f>
        <v>22417524.482094288</v>
      </c>
      <c r="AL202" s="3">
        <f>其他调用!AB202</f>
        <v>30344458.037770271</v>
      </c>
      <c r="AM202" s="3">
        <f>其他调用!AC202</f>
        <v>88764984</v>
      </c>
      <c r="AN202" s="3">
        <f>SUMPRODUCT(AI$5:AM202,其他调用!$C$6:$G203)</f>
        <v>1103310092236.1597</v>
      </c>
      <c r="AP202" s="3">
        <f>其他调用!AN202</f>
        <v>3858077.5927881598</v>
      </c>
      <c r="AQ202" s="3">
        <f>其他调用!AO202</f>
        <v>4312457.0808354616</v>
      </c>
      <c r="AR202" s="3">
        <f>其他调用!AP202</f>
        <v>5331007.4702069759</v>
      </c>
      <c r="AS202" s="3">
        <f>其他调用!AQ202</f>
        <v>8686499.7741361856</v>
      </c>
      <c r="AT202" s="3">
        <f>其他调用!AR202</f>
        <v>26951292.807786465</v>
      </c>
      <c r="AU202" s="3">
        <f>SUMPRODUCT(AP$5:AT202,其他调用!$C$6:$G203)</f>
        <v>199463408211.84326</v>
      </c>
    </row>
    <row r="203" spans="26:47" x14ac:dyDescent="0.15">
      <c r="Z203" s="3">
        <v>199</v>
      </c>
      <c r="AA203" s="3">
        <f>其他调用!AW204*SUM($U$14:$U$17)</f>
        <v>0</v>
      </c>
      <c r="AB203" s="3">
        <f>其他调用!AX204*SUM($U$14:$U$17)</f>
        <v>0</v>
      </c>
      <c r="AC203" s="3">
        <f>其他调用!AY204*SUM($U$14:$U$17)</f>
        <v>0</v>
      </c>
      <c r="AD203" s="3">
        <f>其他调用!AZ204*SUM($U$14:$U$17)</f>
        <v>0</v>
      </c>
      <c r="AE203" s="3">
        <f>其他调用!BA204*SUM($U$14:$U$17)</f>
        <v>0</v>
      </c>
      <c r="AF203" s="3">
        <f>SUMPRODUCT(AA$5:AE203,其他调用!$C$6:$G204)</f>
        <v>5612967.4996971022</v>
      </c>
      <c r="AH203" s="3">
        <v>199</v>
      </c>
      <c r="AI203" s="3">
        <f>其他调用!Y203</f>
        <v>17505092.94598484</v>
      </c>
      <c r="AJ203" s="3">
        <f>其他调用!Z203</f>
        <v>19472418.974054337</v>
      </c>
      <c r="AK203" s="3">
        <f>其他调用!AA203</f>
        <v>22417524.482094288</v>
      </c>
      <c r="AL203" s="3">
        <f>其他调用!AB203</f>
        <v>30344458.037769794</v>
      </c>
      <c r="AM203" s="3">
        <f>其他调用!AC203</f>
        <v>88764984</v>
      </c>
      <c r="AN203" s="3">
        <f>SUMPRODUCT(AI$5:AM203,其他调用!$C$6:$G204)</f>
        <v>1107432244660.4128</v>
      </c>
      <c r="AP203" s="3">
        <f>其他调用!AN203</f>
        <v>3858077.5927881598</v>
      </c>
      <c r="AQ203" s="3">
        <f>其他调用!AO203</f>
        <v>4312457.0808354616</v>
      </c>
      <c r="AR203" s="3">
        <f>其他调用!AP203</f>
        <v>5331007.4702068567</v>
      </c>
      <c r="AS203" s="3">
        <f>其他调用!AQ203</f>
        <v>8686499.7741360664</v>
      </c>
      <c r="AT203" s="3">
        <f>其他调用!AR203</f>
        <v>26951292.807785988</v>
      </c>
      <c r="AU203" s="3">
        <f>SUMPRODUCT(AP$5:AT203,其他调用!$C$6:$G204)</f>
        <v>200383573302.82867</v>
      </c>
    </row>
    <row r="204" spans="26:47" x14ac:dyDescent="0.15">
      <c r="Z204" s="3">
        <v>200</v>
      </c>
      <c r="AA204" s="3">
        <f>其他调用!AW205*SUM($U$14:$U$17)</f>
        <v>0</v>
      </c>
      <c r="AB204" s="3">
        <f>其他调用!AX205*SUM($U$14:$U$17)</f>
        <v>0</v>
      </c>
      <c r="AC204" s="3">
        <f>其他调用!AY205*SUM($U$14:$U$17)</f>
        <v>0</v>
      </c>
      <c r="AD204" s="3">
        <f>其他调用!AZ205*SUM($U$14:$U$17)</f>
        <v>0</v>
      </c>
      <c r="AE204" s="3">
        <f>其他调用!BA205*SUM($U$14:$U$17)</f>
        <v>0</v>
      </c>
      <c r="AF204" s="3">
        <f>SUMPRODUCT(AA$5:AE204,其他调用!$C$6:$G205)</f>
        <v>5612967.4996971022</v>
      </c>
      <c r="AH204" s="3">
        <v>200</v>
      </c>
      <c r="AI204" s="3">
        <f>其他调用!Y204</f>
        <v>17505092.945985317</v>
      </c>
      <c r="AJ204" s="3">
        <f>其他调用!Z204</f>
        <v>19472418.974054337</v>
      </c>
      <c r="AK204" s="3">
        <f>其他调用!AA204</f>
        <v>22417524.482093811</v>
      </c>
      <c r="AL204" s="3">
        <f>其他调用!AB204</f>
        <v>30658435.671369553</v>
      </c>
      <c r="AM204" s="3">
        <f>其他调用!AC204</f>
        <v>88764984</v>
      </c>
      <c r="AN204" s="3">
        <f>SUMPRODUCT(AI$5:AM204,其他调用!$C$6:$G205)</f>
        <v>1111527643649.9436</v>
      </c>
      <c r="AP204" s="3">
        <f>其他调用!AN204</f>
        <v>3858077.5927881598</v>
      </c>
      <c r="AQ204" s="3">
        <f>其他调用!AO204</f>
        <v>4312457.0808354616</v>
      </c>
      <c r="AR204" s="3">
        <f>其他调用!AP204</f>
        <v>5331007.4702068567</v>
      </c>
      <c r="AS204" s="3">
        <f>其他调用!AQ204</f>
        <v>8814465.3773818016</v>
      </c>
      <c r="AT204" s="3">
        <f>其他调用!AR204</f>
        <v>26951292.807786465</v>
      </c>
      <c r="AU204" s="3">
        <f>SUMPRODUCT(AP$5:AT204,其他调用!$C$6:$G205)</f>
        <v>201297852704.38019</v>
      </c>
    </row>
    <row r="205" spans="26:47" x14ac:dyDescent="0.15">
      <c r="Z205" s="3">
        <v>201</v>
      </c>
      <c r="AA205" s="3">
        <f>其他调用!AW206*SUM($U$14:$U$17)</f>
        <v>0</v>
      </c>
      <c r="AB205" s="3">
        <f>其他调用!AX206*SUM($U$14:$U$17)</f>
        <v>0</v>
      </c>
      <c r="AC205" s="3">
        <f>其他调用!AY206*SUM($U$14:$U$17)</f>
        <v>0</v>
      </c>
      <c r="AD205" s="3">
        <f>其他调用!AZ206*SUM($U$14:$U$17)</f>
        <v>0</v>
      </c>
      <c r="AE205" s="3">
        <f>其他调用!BA206*SUM($U$14:$U$17)</f>
        <v>0</v>
      </c>
      <c r="AF205" s="3">
        <f>SUMPRODUCT(AA$5:AE205,其他调用!$C$6:$G206)</f>
        <v>5612967.4996971022</v>
      </c>
      <c r="AH205" s="3">
        <v>201</v>
      </c>
      <c r="AI205" s="3">
        <f>其他调用!Y205</f>
        <v>17505092.945985317</v>
      </c>
      <c r="AJ205" s="3">
        <f>其他调用!Z205</f>
        <v>19472418.974054337</v>
      </c>
      <c r="AK205" s="3">
        <f>其他调用!AA205</f>
        <v>22417524.482094288</v>
      </c>
      <c r="AL205" s="3">
        <f>其他调用!AB205</f>
        <v>30862980.932321072</v>
      </c>
      <c r="AM205" s="3">
        <f>其他调用!AC205</f>
        <v>88764984</v>
      </c>
      <c r="AN205" s="3">
        <f>SUMPRODUCT(AI$5:AM205,其他调用!$C$6:$G206)</f>
        <v>1115596120834.8105</v>
      </c>
      <c r="AP205" s="3">
        <f>其他调用!AN205</f>
        <v>3858077.5927881002</v>
      </c>
      <c r="AQ205" s="3">
        <f>其他调用!AO205</f>
        <v>4312457.0808354616</v>
      </c>
      <c r="AR205" s="3">
        <f>其他调用!AP205</f>
        <v>5331007.4702068567</v>
      </c>
      <c r="AS205" s="3">
        <f>其他调用!AQ205</f>
        <v>8897830.4165039063</v>
      </c>
      <c r="AT205" s="3">
        <f>其他调用!AR205</f>
        <v>26951292.807786465</v>
      </c>
      <c r="AU205" s="3">
        <f>SUMPRODUCT(AP$5:AT205,其他调用!$C$6:$G206)</f>
        <v>202206177795.17325</v>
      </c>
    </row>
    <row r="206" spans="26:47" x14ac:dyDescent="0.15">
      <c r="Z206" s="3">
        <v>202</v>
      </c>
      <c r="AA206" s="3">
        <f>其他调用!AW207*SUM($U$14:$U$17)</f>
        <v>0</v>
      </c>
      <c r="AB206" s="3">
        <f>其他调用!AX207*SUM($U$14:$U$17)</f>
        <v>0</v>
      </c>
      <c r="AC206" s="3">
        <f>其他调用!AY207*SUM($U$14:$U$17)</f>
        <v>0</v>
      </c>
      <c r="AD206" s="3">
        <f>其他调用!AZ207*SUM($U$14:$U$17)</f>
        <v>0</v>
      </c>
      <c r="AE206" s="3">
        <f>其他调用!BA207*SUM($U$14:$U$17)</f>
        <v>0</v>
      </c>
      <c r="AF206" s="3">
        <f>SUMPRODUCT(AA$5:AE206,其他调用!$C$6:$G207)</f>
        <v>5612967.4996971022</v>
      </c>
      <c r="AH206" s="3">
        <v>202</v>
      </c>
      <c r="AI206" s="3">
        <f>其他调用!Y206</f>
        <v>17505092.94598484</v>
      </c>
      <c r="AJ206" s="3">
        <f>其他调用!Z206</f>
        <v>19472418.974054337</v>
      </c>
      <c r="AK206" s="3">
        <f>其他调用!AA206</f>
        <v>22417524.482094288</v>
      </c>
      <c r="AL206" s="3">
        <f>其他调用!AB206</f>
        <v>30862980.932320595</v>
      </c>
      <c r="AM206" s="3">
        <f>其他调用!AC206</f>
        <v>88764984</v>
      </c>
      <c r="AN206" s="3">
        <f>SUMPRODUCT(AI$5:AM206,其他调用!$C$6:$G207)</f>
        <v>1119637371116.9106</v>
      </c>
      <c r="AP206" s="3">
        <f>其他调用!AN206</f>
        <v>3858077.5927881598</v>
      </c>
      <c r="AQ206" s="3">
        <f>其他调用!AO206</f>
        <v>4312457.0808354616</v>
      </c>
      <c r="AR206" s="3">
        <f>其他调用!AP206</f>
        <v>5331007.4702069759</v>
      </c>
      <c r="AS206" s="3">
        <f>其他调用!AQ206</f>
        <v>8897830.4165041447</v>
      </c>
      <c r="AT206" s="3">
        <f>其他调用!AR206</f>
        <v>26951292.807786465</v>
      </c>
      <c r="AU206" s="3">
        <f>SUMPRODUCT(AP$5:AT206,其他调用!$C$6:$G207)</f>
        <v>203108424228.57092</v>
      </c>
    </row>
    <row r="207" spans="26:47" x14ac:dyDescent="0.15">
      <c r="Z207" s="3">
        <v>203</v>
      </c>
      <c r="AA207" s="3">
        <f>其他调用!AW208*SUM($U$14:$U$17)</f>
        <v>0</v>
      </c>
      <c r="AB207" s="3">
        <f>其他调用!AX208*SUM($U$14:$U$17)</f>
        <v>0</v>
      </c>
      <c r="AC207" s="3">
        <f>其他调用!AY208*SUM($U$14:$U$17)</f>
        <v>0</v>
      </c>
      <c r="AD207" s="3">
        <f>其他调用!AZ208*SUM($U$14:$U$17)</f>
        <v>0</v>
      </c>
      <c r="AE207" s="3">
        <f>其他调用!BA208*SUM($U$14:$U$17)</f>
        <v>0</v>
      </c>
      <c r="AF207" s="3">
        <f>SUMPRODUCT(AA$5:AE207,其他调用!$C$6:$G208)</f>
        <v>5612967.4996971022</v>
      </c>
      <c r="AH207" s="3">
        <v>203</v>
      </c>
      <c r="AI207" s="3">
        <f>其他调用!Y207</f>
        <v>17505092.945985317</v>
      </c>
      <c r="AJ207" s="3">
        <f>其他调用!Z207</f>
        <v>19472418.974054337</v>
      </c>
      <c r="AK207" s="3">
        <f>其他调用!AA207</f>
        <v>22417524.482094288</v>
      </c>
      <c r="AL207" s="3">
        <f>其他调用!AB207</f>
        <v>30862980.932320595</v>
      </c>
      <c r="AM207" s="3">
        <f>其他调用!AC207</f>
        <v>88764984</v>
      </c>
      <c r="AN207" s="3">
        <f>SUMPRODUCT(AI$5:AM207,其他调用!$C$6:$G208)</f>
        <v>1123651394496.2441</v>
      </c>
      <c r="AP207" s="3">
        <f>其他调用!AN207</f>
        <v>3858077.5927881598</v>
      </c>
      <c r="AQ207" s="3">
        <f>其他调用!AO207</f>
        <v>4312457.0808354616</v>
      </c>
      <c r="AR207" s="3">
        <f>其他调用!AP207</f>
        <v>5331007.4702068567</v>
      </c>
      <c r="AS207" s="3">
        <f>其他调用!AQ207</f>
        <v>8897830.4165039063</v>
      </c>
      <c r="AT207" s="3">
        <f>其他调用!AR207</f>
        <v>26951292.807786465</v>
      </c>
      <c r="AU207" s="3">
        <f>SUMPRODUCT(AP$5:AT207,其他调用!$C$6:$G208)</f>
        <v>204004592004.57327</v>
      </c>
    </row>
    <row r="208" spans="26:47" x14ac:dyDescent="0.15">
      <c r="Z208" s="3">
        <v>204</v>
      </c>
      <c r="AA208" s="3">
        <f>其他调用!AW209*SUM($U$14:$U$17)</f>
        <v>0</v>
      </c>
      <c r="AB208" s="3">
        <f>其他调用!AX209*SUM($U$14:$U$17)</f>
        <v>0</v>
      </c>
      <c r="AC208" s="3">
        <f>其他调用!AY209*SUM($U$14:$U$17)</f>
        <v>0</v>
      </c>
      <c r="AD208" s="3">
        <f>其他调用!AZ209*SUM($U$14:$U$17)</f>
        <v>0</v>
      </c>
      <c r="AE208" s="3">
        <f>其他调用!BA209*SUM($U$14:$U$17)</f>
        <v>0</v>
      </c>
      <c r="AF208" s="3">
        <f>SUMPRODUCT(AA$5:AE208,其他调用!$C$6:$G209)</f>
        <v>5612967.4996971022</v>
      </c>
      <c r="AH208" s="3">
        <v>204</v>
      </c>
      <c r="AI208" s="3">
        <f>其他调用!Y208</f>
        <v>17505092.94598484</v>
      </c>
      <c r="AJ208" s="3">
        <f>其他调用!Z208</f>
        <v>19472418.974054337</v>
      </c>
      <c r="AK208" s="3">
        <f>其他调用!AA208</f>
        <v>22417524.482093811</v>
      </c>
      <c r="AL208" s="3">
        <f>其他调用!AB208</f>
        <v>30862980.932320595</v>
      </c>
      <c r="AM208" s="3">
        <f>其他调用!AC208</f>
        <v>88764984</v>
      </c>
      <c r="AN208" s="3">
        <f>SUMPRODUCT(AI$5:AM208,其他调用!$C$6:$G209)</f>
        <v>1127638190972.8105</v>
      </c>
      <c r="AP208" s="3">
        <f>其他调用!AN208</f>
        <v>3858077.5927881598</v>
      </c>
      <c r="AQ208" s="3">
        <f>其他调用!AO208</f>
        <v>4312457.0808354616</v>
      </c>
      <c r="AR208" s="3">
        <f>其他调用!AP208</f>
        <v>5331007.4702068567</v>
      </c>
      <c r="AS208" s="3">
        <f>其他调用!AQ208</f>
        <v>8897830.4165041447</v>
      </c>
      <c r="AT208" s="3">
        <f>其他调用!AR208</f>
        <v>26951292.807786465</v>
      </c>
      <c r="AU208" s="3">
        <f>SUMPRODUCT(AP$5:AT208,其他调用!$C$6:$G209)</f>
        <v>204894681123.18027</v>
      </c>
    </row>
    <row r="209" spans="26:47" x14ac:dyDescent="0.15">
      <c r="Z209" s="3">
        <v>205</v>
      </c>
      <c r="AA209" s="3">
        <f>其他调用!AW210*SUM($U$14:$U$17)</f>
        <v>0</v>
      </c>
      <c r="AB209" s="3">
        <f>其他调用!AX210*SUM($U$14:$U$17)</f>
        <v>0</v>
      </c>
      <c r="AC209" s="3">
        <f>其他调用!AY210*SUM($U$14:$U$17)</f>
        <v>0</v>
      </c>
      <c r="AD209" s="3">
        <f>其他调用!AZ210*SUM($U$14:$U$17)</f>
        <v>0</v>
      </c>
      <c r="AE209" s="3">
        <f>其他调用!BA210*SUM($U$14:$U$17)</f>
        <v>0</v>
      </c>
      <c r="AF209" s="3">
        <f>SUMPRODUCT(AA$5:AE209,其他调用!$C$6:$G210)</f>
        <v>5612967.4996971022</v>
      </c>
      <c r="AH209" s="3">
        <v>205</v>
      </c>
      <c r="AI209" s="3">
        <f>其他调用!Y209</f>
        <v>17505092.945985317</v>
      </c>
      <c r="AJ209" s="3">
        <f>其他调用!Z209</f>
        <v>19472418.974054337</v>
      </c>
      <c r="AK209" s="3">
        <f>其他调用!AA209</f>
        <v>22417524.482094288</v>
      </c>
      <c r="AL209" s="3">
        <f>其他调用!AB209</f>
        <v>30862980.932320595</v>
      </c>
      <c r="AM209" s="3">
        <f>其他调用!AC209</f>
        <v>88764984</v>
      </c>
      <c r="AN209" s="3">
        <f>SUMPRODUCT(AI$5:AM209,其他调用!$C$6:$G210)</f>
        <v>1131597760546.6101</v>
      </c>
      <c r="AP209" s="3">
        <f>其他调用!AN209</f>
        <v>3858077.5927881598</v>
      </c>
      <c r="AQ209" s="3">
        <f>其他调用!AO209</f>
        <v>4312457.0808354616</v>
      </c>
      <c r="AR209" s="3">
        <f>其他调用!AP209</f>
        <v>5331007.4702069759</v>
      </c>
      <c r="AS209" s="3">
        <f>其他调用!AQ209</f>
        <v>8897830.4165041447</v>
      </c>
      <c r="AT209" s="3">
        <f>其他调用!AR209</f>
        <v>26951292.807786465</v>
      </c>
      <c r="AU209" s="3">
        <f>SUMPRODUCT(AP$5:AT209,其他调用!$C$6:$G210)</f>
        <v>205778691584.39188</v>
      </c>
    </row>
    <row r="210" spans="26:47" x14ac:dyDescent="0.15">
      <c r="Z210" s="3">
        <v>206</v>
      </c>
      <c r="AA210" s="3">
        <f>其他调用!AW211*SUM($U$14:$U$17)</f>
        <v>0</v>
      </c>
      <c r="AB210" s="3">
        <f>其他调用!AX211*SUM($U$14:$U$17)</f>
        <v>0</v>
      </c>
      <c r="AC210" s="3">
        <f>其他调用!AY211*SUM($U$14:$U$17)</f>
        <v>0</v>
      </c>
      <c r="AD210" s="3">
        <f>其他调用!AZ211*SUM($U$14:$U$17)</f>
        <v>0</v>
      </c>
      <c r="AE210" s="3">
        <f>其他调用!BA211*SUM($U$14:$U$17)</f>
        <v>0</v>
      </c>
      <c r="AF210" s="3">
        <f>SUMPRODUCT(AA$5:AE210,其他调用!$C$6:$G211)</f>
        <v>5612967.4996971022</v>
      </c>
      <c r="AH210" s="3">
        <v>206</v>
      </c>
      <c r="AI210" s="3">
        <f>其他调用!Y210</f>
        <v>17505092.94598484</v>
      </c>
      <c r="AJ210" s="3">
        <f>其他调用!Z210</f>
        <v>19472418.974054337</v>
      </c>
      <c r="AK210" s="3">
        <f>其他调用!AA210</f>
        <v>22417524.482094288</v>
      </c>
      <c r="AL210" s="3">
        <f>其他调用!AB210</f>
        <v>30862980.932320595</v>
      </c>
      <c r="AM210" s="3">
        <f>其他调用!AC210</f>
        <v>88764984</v>
      </c>
      <c r="AN210" s="3">
        <f>SUMPRODUCT(AI$5:AM210,其他调用!$C$6:$G211)</f>
        <v>1135530103217.6431</v>
      </c>
      <c r="AP210" s="3">
        <f>其他调用!AN210</f>
        <v>3858077.5927881598</v>
      </c>
      <c r="AQ210" s="3">
        <f>其他调用!AO210</f>
        <v>4312457.0808354616</v>
      </c>
      <c r="AR210" s="3">
        <f>其他调用!AP210</f>
        <v>5331007.4702068567</v>
      </c>
      <c r="AS210" s="3">
        <f>其他调用!AQ210</f>
        <v>8897830.4165039063</v>
      </c>
      <c r="AT210" s="3">
        <f>其他调用!AR210</f>
        <v>26951292.807786465</v>
      </c>
      <c r="AU210" s="3">
        <f>SUMPRODUCT(AP$5:AT210,其他调用!$C$6:$G211)</f>
        <v>206656623388.20813</v>
      </c>
    </row>
    <row r="211" spans="26:47" x14ac:dyDescent="0.15">
      <c r="Z211" s="3">
        <v>207</v>
      </c>
      <c r="AA211" s="3">
        <f>其他调用!AW212*SUM($U$14:$U$17)</f>
        <v>0</v>
      </c>
      <c r="AB211" s="3">
        <f>其他调用!AX212*SUM($U$14:$U$17)</f>
        <v>0</v>
      </c>
      <c r="AC211" s="3">
        <f>其他调用!AY212*SUM($U$14:$U$17)</f>
        <v>0</v>
      </c>
      <c r="AD211" s="3">
        <f>其他调用!AZ212*SUM($U$14:$U$17)</f>
        <v>0</v>
      </c>
      <c r="AE211" s="3">
        <f>其他调用!BA212*SUM($U$14:$U$17)</f>
        <v>0</v>
      </c>
      <c r="AF211" s="3">
        <f>SUMPRODUCT(AA$5:AE211,其他调用!$C$6:$G212)</f>
        <v>5612967.4996971022</v>
      </c>
      <c r="AH211" s="3">
        <v>207</v>
      </c>
      <c r="AI211" s="3">
        <f>其他调用!Y211</f>
        <v>17535626.550601959</v>
      </c>
      <c r="AJ211" s="3">
        <f>其他调用!Z211</f>
        <v>19901670.247936249</v>
      </c>
      <c r="AK211" s="3">
        <f>其他调用!AA211</f>
        <v>22734622.426784992</v>
      </c>
      <c r="AL211" s="3">
        <f>其他调用!AB211</f>
        <v>30862980.932320595</v>
      </c>
      <c r="AM211" s="3">
        <f>其他调用!AC211</f>
        <v>89894616.708185196</v>
      </c>
      <c r="AN211" s="3">
        <f>SUMPRODUCT(AI$5:AM211,其他调用!$C$6:$G212)</f>
        <v>1139483287355.2009</v>
      </c>
      <c r="AP211" s="3">
        <f>其他调用!AN211</f>
        <v>3863576.4436662793</v>
      </c>
      <c r="AQ211" s="3">
        <f>其他调用!AO211</f>
        <v>4429727.3582479954</v>
      </c>
      <c r="AR211" s="3">
        <f>其他调用!AP211</f>
        <v>5444564.8780809641</v>
      </c>
      <c r="AS211" s="3">
        <f>其他调用!AQ211</f>
        <v>8897830.4165041447</v>
      </c>
      <c r="AT211" s="3">
        <f>其他调用!AR211</f>
        <v>27323255.192490578</v>
      </c>
      <c r="AU211" s="3">
        <f>SUMPRODUCT(AP$5:AT211,其他调用!$C$6:$G212)</f>
        <v>207541567657.72043</v>
      </c>
    </row>
    <row r="212" spans="26:47" x14ac:dyDescent="0.15">
      <c r="Z212" s="3">
        <v>208</v>
      </c>
      <c r="AA212" s="3">
        <f>其他调用!AW213*SUM($U$14:$U$17)</f>
        <v>0</v>
      </c>
      <c r="AB212" s="3">
        <f>其他调用!AX213*SUM($U$14:$U$17)</f>
        <v>0</v>
      </c>
      <c r="AC212" s="3">
        <f>其他调用!AY213*SUM($U$14:$U$17)</f>
        <v>0</v>
      </c>
      <c r="AD212" s="3">
        <f>其他调用!AZ213*SUM($U$14:$U$17)</f>
        <v>0</v>
      </c>
      <c r="AE212" s="3">
        <f>其他调用!BA213*SUM($U$14:$U$17)</f>
        <v>0</v>
      </c>
      <c r="AF212" s="3">
        <f>SUMPRODUCT(AA$5:AE212,其他调用!$C$6:$G213)</f>
        <v>5612967.4996971022</v>
      </c>
      <c r="AH212" s="3">
        <v>208</v>
      </c>
      <c r="AI212" s="3">
        <f>其他调用!Y212</f>
        <v>17986797.864463329</v>
      </c>
      <c r="AJ212" s="3">
        <f>其他调用!Z212</f>
        <v>19938401.13829422</v>
      </c>
      <c r="AK212" s="3">
        <f>其他调用!AA212</f>
        <v>22927021.641513824</v>
      </c>
      <c r="AL212" s="3">
        <f>其他调用!AB212</f>
        <v>30862980.932320595</v>
      </c>
      <c r="AM212" s="3">
        <f>其他调用!AC212</f>
        <v>96834528</v>
      </c>
      <c r="AN212" s="3">
        <f>SUMPRODUCT(AI$5:AM212,其他调用!$C$6:$G213)</f>
        <v>1143461341775.2158</v>
      </c>
      <c r="AP212" s="3">
        <f>其他调用!AN212</f>
        <v>3944828.6838310957</v>
      </c>
      <c r="AQ212" s="3">
        <f>其他调用!AO212</f>
        <v>4439762.1373250484</v>
      </c>
      <c r="AR212" s="3">
        <f>其他调用!AP212</f>
        <v>5513465.848482728</v>
      </c>
      <c r="AS212" s="3">
        <f>其他调用!AQ212</f>
        <v>8897830.4165041447</v>
      </c>
      <c r="AT212" s="3">
        <f>其他调用!AR212</f>
        <v>29608410.300902367</v>
      </c>
      <c r="AU212" s="3">
        <f>SUMPRODUCT(AP$5:AT212,其他调用!$C$6:$G213)</f>
        <v>208430812158.8999</v>
      </c>
    </row>
    <row r="213" spans="26:47" x14ac:dyDescent="0.15">
      <c r="Z213" s="3">
        <v>209</v>
      </c>
      <c r="AA213" s="3">
        <f>其他调用!AW214*SUM($U$14:$U$17)</f>
        <v>0</v>
      </c>
      <c r="AB213" s="3">
        <f>其他调用!AX214*SUM($U$14:$U$17)</f>
        <v>0</v>
      </c>
      <c r="AC213" s="3">
        <f>其他调用!AY214*SUM($U$14:$U$17)</f>
        <v>0</v>
      </c>
      <c r="AD213" s="3">
        <f>其他调用!AZ214*SUM($U$14:$U$17)</f>
        <v>0</v>
      </c>
      <c r="AE213" s="3">
        <f>其他调用!BA214*SUM($U$14:$U$17)</f>
        <v>0</v>
      </c>
      <c r="AF213" s="3">
        <f>SUMPRODUCT(AA$5:AE213,其他调用!$C$6:$G214)</f>
        <v>5612967.4996971022</v>
      </c>
      <c r="AH213" s="3">
        <v>209</v>
      </c>
      <c r="AI213" s="3">
        <f>其他调用!Y213</f>
        <v>17986797.864463329</v>
      </c>
      <c r="AJ213" s="3">
        <f>其他调用!Z213</f>
        <v>19938401.13829422</v>
      </c>
      <c r="AK213" s="3">
        <f>其他调用!AA213</f>
        <v>22927021.641513348</v>
      </c>
      <c r="AL213" s="3">
        <f>其他调用!AB213</f>
        <v>30862980.932319641</v>
      </c>
      <c r="AM213" s="3">
        <f>其他调用!AC213</f>
        <v>96834528</v>
      </c>
      <c r="AN213" s="3">
        <f>SUMPRODUCT(AI$5:AM213,其他调用!$C$6:$G214)</f>
        <v>1147411466023.7764</v>
      </c>
      <c r="AP213" s="3">
        <f>其他调用!AN213</f>
        <v>3944828.6838312149</v>
      </c>
      <c r="AQ213" s="3">
        <f>其他调用!AO213</f>
        <v>4439762.1373249292</v>
      </c>
      <c r="AR213" s="3">
        <f>其他调用!AP213</f>
        <v>5513465.8484828472</v>
      </c>
      <c r="AS213" s="3">
        <f>其他调用!AQ213</f>
        <v>8897830.4165039063</v>
      </c>
      <c r="AT213" s="3">
        <f>其他调用!AR213</f>
        <v>29608410.30090189</v>
      </c>
      <c r="AU213" s="3">
        <f>SUMPRODUCT(AP$5:AT213,其他调用!$C$6:$G214)</f>
        <v>209313813218.24561</v>
      </c>
    </row>
    <row r="214" spans="26:47" x14ac:dyDescent="0.15">
      <c r="Z214" s="3">
        <v>210</v>
      </c>
      <c r="AA214" s="3">
        <f>其他调用!AW215*SUM($U$14:$U$17)</f>
        <v>0</v>
      </c>
      <c r="AB214" s="3">
        <f>其他调用!AX215*SUM($U$14:$U$17)</f>
        <v>0</v>
      </c>
      <c r="AC214" s="3">
        <f>其他调用!AY215*SUM($U$14:$U$17)</f>
        <v>0</v>
      </c>
      <c r="AD214" s="3">
        <f>其他调用!AZ215*SUM($U$14:$U$17)</f>
        <v>0</v>
      </c>
      <c r="AE214" s="3">
        <f>其他调用!BA215*SUM($U$14:$U$17)</f>
        <v>0</v>
      </c>
      <c r="AF214" s="3">
        <f>SUMPRODUCT(AA$5:AE214,其他调用!$C$6:$G215)</f>
        <v>5612967.4996971022</v>
      </c>
      <c r="AH214" s="3">
        <v>210</v>
      </c>
      <c r="AI214" s="3">
        <f>其他调用!Y214</f>
        <v>17986797.864462852</v>
      </c>
      <c r="AJ214" s="3">
        <f>其他调用!Z214</f>
        <v>19938401.13829422</v>
      </c>
      <c r="AK214" s="3">
        <f>其他调用!AA214</f>
        <v>22927021.641513824</v>
      </c>
      <c r="AL214" s="3">
        <f>其他调用!AB214</f>
        <v>30862980.932321548</v>
      </c>
      <c r="AM214" s="3">
        <f>其他调用!AC214</f>
        <v>96834528</v>
      </c>
      <c r="AN214" s="3">
        <f>SUMPRODUCT(AI$5:AM214,其他调用!$C$6:$G215)</f>
        <v>1151338547880.8867</v>
      </c>
      <c r="AP214" s="3">
        <f>其他调用!AN214</f>
        <v>3944828.6838310957</v>
      </c>
      <c r="AQ214" s="3">
        <f>其他调用!AO214</f>
        <v>4439762.1373250484</v>
      </c>
      <c r="AR214" s="3">
        <f>其他调用!AP214</f>
        <v>5513465.848482728</v>
      </c>
      <c r="AS214" s="3">
        <f>其他调用!AQ214</f>
        <v>8897830.4165041447</v>
      </c>
      <c r="AT214" s="3">
        <f>其他调用!AR214</f>
        <v>29608410.30090189</v>
      </c>
      <c r="AU214" s="3">
        <f>SUMPRODUCT(AP$5:AT214,其他调用!$C$6:$G215)</f>
        <v>210191663438.07849</v>
      </c>
    </row>
    <row r="215" spans="26:47" x14ac:dyDescent="0.15">
      <c r="Z215" s="3">
        <v>211</v>
      </c>
      <c r="AA215" s="3">
        <f>其他调用!AW216*SUM($U$14:$U$17)</f>
        <v>0</v>
      </c>
      <c r="AB215" s="3">
        <f>其他调用!AX216*SUM($U$14:$U$17)</f>
        <v>0</v>
      </c>
      <c r="AC215" s="3">
        <f>其他调用!AY216*SUM($U$14:$U$17)</f>
        <v>0</v>
      </c>
      <c r="AD215" s="3">
        <f>其他调用!AZ216*SUM($U$14:$U$17)</f>
        <v>0</v>
      </c>
      <c r="AE215" s="3">
        <f>其他调用!BA216*SUM($U$14:$U$17)</f>
        <v>0</v>
      </c>
      <c r="AF215" s="3">
        <f>SUMPRODUCT(AA$5:AE215,其他调用!$C$6:$G216)</f>
        <v>5612967.4996971022</v>
      </c>
      <c r="AH215" s="3">
        <v>211</v>
      </c>
      <c r="AI215" s="3">
        <f>其他调用!Y215</f>
        <v>17986797.864463329</v>
      </c>
      <c r="AJ215" s="3">
        <f>其他调用!Z215</f>
        <v>19938401.13829422</v>
      </c>
      <c r="AK215" s="3">
        <f>其他调用!AA215</f>
        <v>22927021.641513824</v>
      </c>
      <c r="AL215" s="3">
        <f>其他调用!AB215</f>
        <v>30862980.932319641</v>
      </c>
      <c r="AM215" s="3">
        <f>其他调用!AC215</f>
        <v>96834528</v>
      </c>
      <c r="AN215" s="3">
        <f>SUMPRODUCT(AI$5:AM215,其他调用!$C$6:$G216)</f>
        <v>1155242587346.5471</v>
      </c>
      <c r="AP215" s="3">
        <f>其他调用!AN215</f>
        <v>3944828.6838310957</v>
      </c>
      <c r="AQ215" s="3">
        <f>其他调用!AO215</f>
        <v>4439762.1373249292</v>
      </c>
      <c r="AR215" s="3">
        <f>其他调用!AP215</f>
        <v>5513465.8484828472</v>
      </c>
      <c r="AS215" s="3">
        <f>其他调用!AQ215</f>
        <v>8897830.4165041447</v>
      </c>
      <c r="AT215" s="3">
        <f>其他调用!AR215</f>
        <v>29608410.30090189</v>
      </c>
      <c r="AU215" s="3">
        <f>SUMPRODUCT(AP$5:AT215,其他调用!$C$6:$G216)</f>
        <v>211064362818.3985</v>
      </c>
    </row>
    <row r="216" spans="26:47" x14ac:dyDescent="0.15">
      <c r="Z216" s="3">
        <v>212</v>
      </c>
      <c r="AA216" s="3">
        <f>其他调用!AW217*SUM($U$14:$U$17)</f>
        <v>0</v>
      </c>
      <c r="AB216" s="3">
        <f>其他调用!AX217*SUM($U$14:$U$17)</f>
        <v>0</v>
      </c>
      <c r="AC216" s="3">
        <f>其他调用!AY217*SUM($U$14:$U$17)</f>
        <v>0</v>
      </c>
      <c r="AD216" s="3">
        <f>其他调用!AZ217*SUM($U$14:$U$17)</f>
        <v>0</v>
      </c>
      <c r="AE216" s="3">
        <f>其他调用!BA217*SUM($U$14:$U$17)</f>
        <v>0</v>
      </c>
      <c r="AF216" s="3">
        <f>SUMPRODUCT(AA$5:AE216,其他调用!$C$6:$G217)</f>
        <v>5612967.4996971022</v>
      </c>
      <c r="AH216" s="3">
        <v>212</v>
      </c>
      <c r="AI216" s="3">
        <f>其他调用!Y216</f>
        <v>17986797.864463329</v>
      </c>
      <c r="AJ216" s="3">
        <f>其他调用!Z216</f>
        <v>19938401.13829422</v>
      </c>
      <c r="AK216" s="3">
        <f>其他调用!AA216</f>
        <v>22927021.641513824</v>
      </c>
      <c r="AL216" s="3">
        <f>其他调用!AB216</f>
        <v>30862980.932320595</v>
      </c>
      <c r="AM216" s="3">
        <f>其他调用!AC216</f>
        <v>96834528</v>
      </c>
      <c r="AN216" s="3">
        <f>SUMPRODUCT(AI$5:AM216,其他调用!$C$6:$G217)</f>
        <v>1159123584420.7576</v>
      </c>
      <c r="AP216" s="3">
        <f>其他调用!AN216</f>
        <v>3944828.6838310957</v>
      </c>
      <c r="AQ216" s="3">
        <f>其他调用!AO216</f>
        <v>4439762.1373250484</v>
      </c>
      <c r="AR216" s="3">
        <f>其他调用!AP216</f>
        <v>5513465.848482728</v>
      </c>
      <c r="AS216" s="3">
        <f>其他调用!AQ216</f>
        <v>8897830.4165039063</v>
      </c>
      <c r="AT216" s="3">
        <f>其他调用!AR216</f>
        <v>29608410.30090189</v>
      </c>
      <c r="AU216" s="3">
        <f>SUMPRODUCT(AP$5:AT216,其他调用!$C$6:$G217)</f>
        <v>211931911359.20569</v>
      </c>
    </row>
    <row r="217" spans="26:47" x14ac:dyDescent="0.15">
      <c r="Z217" s="3">
        <v>213</v>
      </c>
      <c r="AA217" s="3">
        <f>其他调用!AW218*SUM($U$14:$U$17)</f>
        <v>0</v>
      </c>
      <c r="AB217" s="3">
        <f>其他调用!AX218*SUM($U$14:$U$17)</f>
        <v>0</v>
      </c>
      <c r="AC217" s="3">
        <f>其他调用!AY218*SUM($U$14:$U$17)</f>
        <v>0</v>
      </c>
      <c r="AD217" s="3">
        <f>其他调用!AZ218*SUM($U$14:$U$17)</f>
        <v>0</v>
      </c>
      <c r="AE217" s="3">
        <f>其他调用!BA218*SUM($U$14:$U$17)</f>
        <v>0</v>
      </c>
      <c r="AF217" s="3">
        <f>SUMPRODUCT(AA$5:AE217,其他调用!$C$6:$G218)</f>
        <v>5612967.4996971022</v>
      </c>
      <c r="AH217" s="3">
        <v>213</v>
      </c>
      <c r="AI217" s="3">
        <f>其他调用!Y217</f>
        <v>17986797.864462852</v>
      </c>
      <c r="AJ217" s="3">
        <f>其他调用!Z217</f>
        <v>19938401.13829422</v>
      </c>
      <c r="AK217" s="3">
        <f>其他调用!AA217</f>
        <v>22927021.641513348</v>
      </c>
      <c r="AL217" s="3">
        <f>其他调用!AB217</f>
        <v>31080118.752134323</v>
      </c>
      <c r="AM217" s="3">
        <f>其他调用!AC217</f>
        <v>96834528</v>
      </c>
      <c r="AN217" s="3">
        <f>SUMPRODUCT(AI$5:AM217,其他调用!$C$6:$G218)</f>
        <v>1162981836502</v>
      </c>
      <c r="AP217" s="3">
        <f>其他调用!AN217</f>
        <v>3944828.6838312149</v>
      </c>
      <c r="AQ217" s="3">
        <f>其他调用!AO217</f>
        <v>4439762.1373250484</v>
      </c>
      <c r="AR217" s="3">
        <f>其他调用!AP217</f>
        <v>5513465.848482728</v>
      </c>
      <c r="AS217" s="3">
        <f>其他调用!AQ217</f>
        <v>8987542.3548023701</v>
      </c>
      <c r="AT217" s="3">
        <f>其他调用!AR217</f>
        <v>29608410.30090189</v>
      </c>
      <c r="AU217" s="3">
        <f>SUMPRODUCT(AP$5:AT217,其他调用!$C$6:$G218)</f>
        <v>212794431932.66617</v>
      </c>
    </row>
    <row r="218" spans="26:47" x14ac:dyDescent="0.15">
      <c r="Z218" s="3">
        <v>214</v>
      </c>
      <c r="AA218" s="3">
        <f>其他调用!AW219*SUM($U$14:$U$17)</f>
        <v>0</v>
      </c>
      <c r="AB218" s="3">
        <f>其他调用!AX219*SUM($U$14:$U$17)</f>
        <v>0</v>
      </c>
      <c r="AC218" s="3">
        <f>其他调用!AY219*SUM($U$14:$U$17)</f>
        <v>0</v>
      </c>
      <c r="AD218" s="3">
        <f>其他调用!AZ219*SUM($U$14:$U$17)</f>
        <v>0</v>
      </c>
      <c r="AE218" s="3">
        <f>其他调用!BA219*SUM($U$14:$U$17)</f>
        <v>0</v>
      </c>
      <c r="AF218" s="3">
        <f>SUMPRODUCT(AA$5:AE218,其他调用!$C$6:$G219)</f>
        <v>5612967.4996971022</v>
      </c>
      <c r="AH218" s="3">
        <v>214</v>
      </c>
      <c r="AI218" s="3">
        <f>其他调用!Y218</f>
        <v>17986797.864463329</v>
      </c>
      <c r="AJ218" s="3">
        <f>其他调用!Z218</f>
        <v>19938401.13829422</v>
      </c>
      <c r="AK218" s="3">
        <f>其他调用!AA218</f>
        <v>22927021.641513824</v>
      </c>
      <c r="AL218" s="3">
        <f>其他调用!AB218</f>
        <v>31381260.929169655</v>
      </c>
      <c r="AM218" s="3">
        <f>其他调用!AC218</f>
        <v>96834528</v>
      </c>
      <c r="AN218" s="3">
        <f>SUMPRODUCT(AI$5:AM218,其他调用!$C$6:$G219)</f>
        <v>1166817454405.4368</v>
      </c>
      <c r="AP218" s="3">
        <f>其他调用!AN218</f>
        <v>3944828.6838310957</v>
      </c>
      <c r="AQ218" s="3">
        <f>其他调用!AO218</f>
        <v>4439762.1373249292</v>
      </c>
      <c r="AR218" s="3">
        <f>其他调用!AP218</f>
        <v>5513465.8484828472</v>
      </c>
      <c r="AS218" s="3">
        <f>其他调用!AQ218</f>
        <v>9111961.2534930706</v>
      </c>
      <c r="AT218" s="3">
        <f>其他调用!AR218</f>
        <v>29608410.300902367</v>
      </c>
      <c r="AU218" s="3">
        <f>SUMPRODUCT(AP$5:AT218,其他调用!$C$6:$G219)</f>
        <v>213651970322.8031</v>
      </c>
    </row>
    <row r="219" spans="26:47" x14ac:dyDescent="0.15">
      <c r="Z219" s="3">
        <v>215</v>
      </c>
      <c r="AA219" s="3">
        <f>其他调用!AW220*SUM($U$14:$U$17)</f>
        <v>0</v>
      </c>
      <c r="AB219" s="3">
        <f>其他调用!AX220*SUM($U$14:$U$17)</f>
        <v>0</v>
      </c>
      <c r="AC219" s="3">
        <f>其他调用!AY220*SUM($U$14:$U$17)</f>
        <v>0</v>
      </c>
      <c r="AD219" s="3">
        <f>其他调用!AZ220*SUM($U$14:$U$17)</f>
        <v>0</v>
      </c>
      <c r="AE219" s="3">
        <f>其他调用!BA220*SUM($U$14:$U$17)</f>
        <v>0</v>
      </c>
      <c r="AF219" s="3">
        <f>SUMPRODUCT(AA$5:AE219,其他调用!$C$6:$G220)</f>
        <v>5612967.4996971022</v>
      </c>
      <c r="AH219" s="3">
        <v>215</v>
      </c>
      <c r="AI219" s="3">
        <f>其他调用!Y219</f>
        <v>17986797.864463329</v>
      </c>
      <c r="AJ219" s="3">
        <f>其他调用!Z219</f>
        <v>19938401.13829422</v>
      </c>
      <c r="AK219" s="3">
        <f>其他调用!AA219</f>
        <v>22927021.641513824</v>
      </c>
      <c r="AL219" s="3">
        <f>其他调用!AB219</f>
        <v>31381260.929170609</v>
      </c>
      <c r="AM219" s="3">
        <f>其他调用!AC219</f>
        <v>96834528</v>
      </c>
      <c r="AN219" s="3">
        <f>SUMPRODUCT(AI$5:AM219,其他调用!$C$6:$G220)</f>
        <v>1170630025677.6943</v>
      </c>
      <c r="AP219" s="3">
        <f>其他调用!AN219</f>
        <v>3944828.6838310957</v>
      </c>
      <c r="AQ219" s="3">
        <f>其他调用!AO219</f>
        <v>4439762.1373250484</v>
      </c>
      <c r="AR219" s="3">
        <f>其他调用!AP219</f>
        <v>5513465.848482728</v>
      </c>
      <c r="AS219" s="3">
        <f>其他调用!AQ219</f>
        <v>9111961.253493309</v>
      </c>
      <c r="AT219" s="3">
        <f>其他调用!AR219</f>
        <v>29608410.30090189</v>
      </c>
      <c r="AU219" s="3">
        <f>SUMPRODUCT(AP$5:AT219,其他调用!$C$6:$G220)</f>
        <v>214504356121.75467</v>
      </c>
    </row>
    <row r="220" spans="26:47" x14ac:dyDescent="0.15">
      <c r="Z220" s="3">
        <v>216</v>
      </c>
      <c r="AA220" s="3">
        <f>其他调用!AW221*SUM($U$14:$U$17)</f>
        <v>0</v>
      </c>
      <c r="AB220" s="3">
        <f>其他调用!AX221*SUM($U$14:$U$17)</f>
        <v>0</v>
      </c>
      <c r="AC220" s="3">
        <f>其他调用!AY221*SUM($U$14:$U$17)</f>
        <v>0</v>
      </c>
      <c r="AD220" s="3">
        <f>其他调用!AZ221*SUM($U$14:$U$17)</f>
        <v>0</v>
      </c>
      <c r="AE220" s="3">
        <f>其他调用!BA221*SUM($U$14:$U$17)</f>
        <v>0</v>
      </c>
      <c r="AF220" s="3">
        <f>SUMPRODUCT(AA$5:AE220,其他调用!$C$6:$G221)</f>
        <v>5612967.4996971022</v>
      </c>
      <c r="AH220" s="3">
        <v>216</v>
      </c>
      <c r="AI220" s="3">
        <f>其他调用!Y220</f>
        <v>17986797.864463329</v>
      </c>
      <c r="AJ220" s="3">
        <f>其他调用!Z220</f>
        <v>19938401.13829422</v>
      </c>
      <c r="AK220" s="3">
        <f>其他调用!AA220</f>
        <v>22927021.641513348</v>
      </c>
      <c r="AL220" s="3">
        <f>其他调用!AB220</f>
        <v>31381260.929170609</v>
      </c>
      <c r="AM220" s="3">
        <f>其他调用!AC220</f>
        <v>96834528</v>
      </c>
      <c r="AN220" s="3">
        <f>SUMPRODUCT(AI$5:AM220,其他调用!$C$6:$G221)</f>
        <v>1174419550318.7725</v>
      </c>
      <c r="AP220" s="3">
        <f>其他调用!AN220</f>
        <v>3944828.6838312149</v>
      </c>
      <c r="AQ220" s="3">
        <f>其他调用!AO220</f>
        <v>4439762.1373249292</v>
      </c>
      <c r="AR220" s="3">
        <f>其他调用!AP220</f>
        <v>5513465.8484828472</v>
      </c>
      <c r="AS220" s="3">
        <f>其他调用!AQ220</f>
        <v>9111961.253493309</v>
      </c>
      <c r="AT220" s="3">
        <f>其他调用!AR220</f>
        <v>29608410.30090189</v>
      </c>
      <c r="AU220" s="3">
        <f>SUMPRODUCT(AP$5:AT220,其他调用!$C$6:$G221)</f>
        <v>215351589329.5209</v>
      </c>
    </row>
    <row r="221" spans="26:47" x14ac:dyDescent="0.15">
      <c r="Z221" s="3">
        <v>217</v>
      </c>
      <c r="AA221" s="3">
        <f>其他调用!AW222*SUM($U$14:$U$17)</f>
        <v>0</v>
      </c>
      <c r="AB221" s="3">
        <f>其他调用!AX222*SUM($U$14:$U$17)</f>
        <v>0</v>
      </c>
      <c r="AC221" s="3">
        <f>其他调用!AY222*SUM($U$14:$U$17)</f>
        <v>0</v>
      </c>
      <c r="AD221" s="3">
        <f>其他调用!AZ222*SUM($U$14:$U$17)</f>
        <v>0</v>
      </c>
      <c r="AE221" s="3">
        <f>其他调用!BA222*SUM($U$14:$U$17)</f>
        <v>0</v>
      </c>
      <c r="AF221" s="3">
        <f>SUMPRODUCT(AA$5:AE221,其他调用!$C$6:$G222)</f>
        <v>5612967.4996971022</v>
      </c>
      <c r="AH221" s="3">
        <v>217</v>
      </c>
      <c r="AI221" s="3">
        <f>其他调用!Y221</f>
        <v>17986797.864462852</v>
      </c>
      <c r="AJ221" s="3">
        <f>其他调用!Z221</f>
        <v>19938401.13829422</v>
      </c>
      <c r="AK221" s="3">
        <f>其他调用!AA221</f>
        <v>22927021.641513824</v>
      </c>
      <c r="AL221" s="3">
        <f>其他调用!AB221</f>
        <v>31381260.929169655</v>
      </c>
      <c r="AM221" s="3">
        <f>其他调用!AC221</f>
        <v>96834528</v>
      </c>
      <c r="AN221" s="3">
        <f>SUMPRODUCT(AI$5:AM221,其他调用!$C$6:$G222)</f>
        <v>1178186028328.6709</v>
      </c>
      <c r="AP221" s="3">
        <f>其他调用!AN221</f>
        <v>3944828.6838310957</v>
      </c>
      <c r="AQ221" s="3">
        <f>其他调用!AO221</f>
        <v>4439762.1373250484</v>
      </c>
      <c r="AR221" s="3">
        <f>其他调用!AP221</f>
        <v>5513465.848482728</v>
      </c>
      <c r="AS221" s="3">
        <f>其他调用!AQ221</f>
        <v>9111961.253493309</v>
      </c>
      <c r="AT221" s="3">
        <f>其他调用!AR221</f>
        <v>29608410.30090189</v>
      </c>
      <c r="AU221" s="3">
        <f>SUMPRODUCT(AP$5:AT221,其他调用!$C$6:$G222)</f>
        <v>216193669946.10175</v>
      </c>
    </row>
  </sheetData>
  <mergeCells count="9">
    <mergeCell ref="BA18:BH18"/>
    <mergeCell ref="N20:O20"/>
    <mergeCell ref="H3:J3"/>
    <mergeCell ref="AA3:AE3"/>
    <mergeCell ref="AI3:AM3"/>
    <mergeCell ref="AP3:AT3"/>
    <mergeCell ref="N10:N11"/>
    <mergeCell ref="O10:Q10"/>
    <mergeCell ref="R10:T10"/>
  </mergeCells>
  <phoneticPr fontId="1" type="noConversion"/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6952E-D382-4958-8686-3042B12231D9}">
  <sheetPr codeName="Sheet4"/>
  <dimension ref="A1:BI221"/>
  <sheetViews>
    <sheetView workbookViewId="0">
      <selection activeCell="C27" sqref="C27"/>
    </sheetView>
  </sheetViews>
  <sheetFormatPr defaultColWidth="6.625" defaultRowHeight="11.25" x14ac:dyDescent="0.15"/>
  <cols>
    <col min="1" max="2" width="6.625" style="3"/>
    <col min="3" max="3" width="56.25" style="3" bestFit="1" customWidth="1"/>
    <col min="4" max="4" width="6.625" style="3"/>
    <col min="5" max="6" width="9.75" style="3" bestFit="1" customWidth="1"/>
    <col min="7" max="7" width="9.75" style="3" customWidth="1"/>
    <col min="8" max="8" width="7.25" style="3" customWidth="1"/>
    <col min="9" max="9" width="9.75" style="3" bestFit="1" customWidth="1"/>
    <col min="10" max="11" width="6.625" style="3"/>
    <col min="12" max="12" width="6.625" style="31"/>
    <col min="13" max="24" width="6.625" style="3" customWidth="1"/>
    <col min="25" max="25" width="6.625" style="31" customWidth="1"/>
    <col min="26" max="32" width="6.625" style="3" customWidth="1"/>
    <col min="33" max="33" width="6.625" style="31" customWidth="1"/>
    <col min="34" max="48" width="6.625" style="3" customWidth="1"/>
    <col min="49" max="49" width="6.625" style="31" customWidth="1"/>
    <col min="50" max="16384" width="6.625" style="3"/>
  </cols>
  <sheetData>
    <row r="1" spans="1:61" x14ac:dyDescent="0.15">
      <c r="E1" s="34" t="s">
        <v>205</v>
      </c>
      <c r="H1" s="3" t="s">
        <v>206</v>
      </c>
    </row>
    <row r="2" spans="1:61" x14ac:dyDescent="0.15">
      <c r="E2" s="3">
        <v>10000</v>
      </c>
      <c r="H2" s="3">
        <v>4</v>
      </c>
    </row>
    <row r="3" spans="1:61" x14ac:dyDescent="0.15">
      <c r="H3" s="85" t="s">
        <v>155</v>
      </c>
      <c r="I3" s="85"/>
      <c r="J3" s="85"/>
      <c r="AA3" s="85" t="s">
        <v>149</v>
      </c>
      <c r="AB3" s="85"/>
      <c r="AC3" s="85"/>
      <c r="AD3" s="85"/>
      <c r="AE3" s="85"/>
      <c r="AI3" s="85" t="s">
        <v>188</v>
      </c>
      <c r="AJ3" s="85"/>
      <c r="AK3" s="85"/>
      <c r="AL3" s="85"/>
      <c r="AM3" s="85"/>
      <c r="AP3" s="85" t="s">
        <v>189</v>
      </c>
      <c r="AQ3" s="85"/>
      <c r="AR3" s="85"/>
      <c r="AS3" s="85"/>
      <c r="AT3" s="85"/>
    </row>
    <row r="4" spans="1:61" s="9" customFormat="1" ht="45" x14ac:dyDescent="0.15">
      <c r="A4" s="9" t="s">
        <v>399</v>
      </c>
      <c r="B4" s="30" t="s">
        <v>108</v>
      </c>
      <c r="C4" s="30" t="s">
        <v>107</v>
      </c>
      <c r="D4" s="9" t="s">
        <v>204</v>
      </c>
      <c r="E4" s="9" t="s">
        <v>164</v>
      </c>
      <c r="F4" s="9" t="s">
        <v>194</v>
      </c>
      <c r="G4" s="9" t="s">
        <v>195</v>
      </c>
      <c r="H4" s="9" t="s">
        <v>179</v>
      </c>
      <c r="I4" s="9" t="s">
        <v>183</v>
      </c>
      <c r="J4" s="9" t="s">
        <v>186</v>
      </c>
      <c r="K4" s="9" t="s">
        <v>185</v>
      </c>
      <c r="L4" s="32"/>
      <c r="Y4" s="32"/>
      <c r="Z4" s="9" t="s">
        <v>70</v>
      </c>
      <c r="AA4" s="9" t="s">
        <v>51</v>
      </c>
      <c r="AB4" s="9" t="s">
        <v>30</v>
      </c>
      <c r="AC4" s="9" t="s">
        <v>52</v>
      </c>
      <c r="AD4" s="9" t="s">
        <v>53</v>
      </c>
      <c r="AE4" s="9" t="s">
        <v>54</v>
      </c>
      <c r="AF4" s="9" t="s">
        <v>150</v>
      </c>
      <c r="AG4" s="32"/>
      <c r="AH4" s="9" t="s">
        <v>70</v>
      </c>
      <c r="AI4" s="9" t="s">
        <v>51</v>
      </c>
      <c r="AJ4" s="9" t="s">
        <v>30</v>
      </c>
      <c r="AK4" s="9" t="s">
        <v>52</v>
      </c>
      <c r="AL4" s="9" t="s">
        <v>53</v>
      </c>
      <c r="AM4" s="9" t="s">
        <v>54</v>
      </c>
      <c r="AN4" s="9" t="s">
        <v>151</v>
      </c>
      <c r="AP4" s="9" t="s">
        <v>51</v>
      </c>
      <c r="AQ4" s="9" t="s">
        <v>30</v>
      </c>
      <c r="AR4" s="9" t="s">
        <v>52</v>
      </c>
      <c r="AS4" s="9" t="s">
        <v>53</v>
      </c>
      <c r="AT4" s="9" t="s">
        <v>54</v>
      </c>
      <c r="AU4" s="9" t="s">
        <v>151</v>
      </c>
      <c r="AW4" s="32"/>
      <c r="AZ4" s="9" t="s">
        <v>154</v>
      </c>
      <c r="BA4" s="9" t="s">
        <v>184</v>
      </c>
      <c r="BB4" s="9" t="s">
        <v>156</v>
      </c>
      <c r="BC4" s="9" t="s">
        <v>181</v>
      </c>
      <c r="BD4" s="9" t="s">
        <v>182</v>
      </c>
      <c r="BE4" s="9" t="s">
        <v>157</v>
      </c>
      <c r="BF4" s="9" t="s">
        <v>158</v>
      </c>
      <c r="BG4" s="9" t="s">
        <v>159</v>
      </c>
      <c r="BH4" s="9" t="s">
        <v>160</v>
      </c>
      <c r="BI4" s="9" t="s">
        <v>161</v>
      </c>
    </row>
    <row r="5" spans="1:61" x14ac:dyDescent="0.15">
      <c r="A5" s="3">
        <v>0.6</v>
      </c>
      <c r="B5" s="11">
        <v>1</v>
      </c>
      <c r="C5" s="12" t="s">
        <v>247</v>
      </c>
      <c r="D5" s="3">
        <v>0.5</v>
      </c>
      <c r="E5" s="29">
        <f>求节点($Z$5:$Z$204,$AF$5:$AF$204,D5)*$E$2/SUM(其他调用!$C$5:$G$5)*$A5</f>
        <v>59530.874608695653</v>
      </c>
      <c r="F5" s="29">
        <f>求节点($AH$5:$AH$204,$AN$5:$AN$204,D5)*$E$2/SUM(其他调用!$C$5:$G$5)*$A5</f>
        <v>798082025.55936098</v>
      </c>
      <c r="G5" s="29">
        <f>求节点($AH$5:$AH$204,$AU$5:$AU$204,D5)*$E$2/SUM(其他调用!$C$5:$G$5)*$A5</f>
        <v>0</v>
      </c>
      <c r="H5" s="3">
        <f>MAX(IF($D5&lt;1,5,求节点(其他调用!$B$5:$B$124,其他调用!$N$5:$N$124,$D5))-(5-$H$2),1)</f>
        <v>4</v>
      </c>
      <c r="I5" s="3">
        <f>求节点($BD$5:$BD$11,$BF$5:$BF$11,$D5)/求节点(其他调用!$B$5:$B$124,其他调用!$N$5:$N$124,$D5)*求节点($BA$20:$BA$27,$BI$20:$BI$27,$D5)</f>
        <v>8.9622129249306983</v>
      </c>
      <c r="J5" s="3" t="str">
        <f t="shared" ref="J5:J28" si="0">IF(INT(求节点($BD$5:$BD$11,$BA$5:$BA$11,D5))=0,"",INT(求节点($BD$5:$BD$11,$BA$5:$BA$11,D5)))</f>
        <v/>
      </c>
      <c r="Z5" s="3">
        <v>1</v>
      </c>
      <c r="AA5" s="3">
        <f>其他调用!AW6*SUM($U$14:$U$17)</f>
        <v>46</v>
      </c>
      <c r="AB5" s="3">
        <f>其他调用!AX6*SUM($U$14:$U$17)</f>
        <v>67</v>
      </c>
      <c r="AC5" s="3">
        <f>其他调用!AY6*SUM($U$14:$U$17)</f>
        <v>91</v>
      </c>
      <c r="AD5" s="3">
        <f>其他调用!AZ6*SUM($U$14:$U$17)</f>
        <v>103</v>
      </c>
      <c r="AE5" s="3">
        <f>其他调用!BA6*SUM($U$14:$U$17)</f>
        <v>103</v>
      </c>
      <c r="AF5" s="3">
        <f>SUMPRODUCT(AA$5:AE5,其他调用!$C$6:$G6)</f>
        <v>198436.24869565218</v>
      </c>
      <c r="AH5" s="3">
        <v>1</v>
      </c>
      <c r="AI5" s="3">
        <f>其他调用!Y5</f>
        <v>650531.61554129585</v>
      </c>
      <c r="AJ5" s="3">
        <f>其他调用!Z5</f>
        <v>723873.61701285827</v>
      </c>
      <c r="AK5" s="3">
        <f>其他调用!AA5</f>
        <v>844493.17651458911</v>
      </c>
      <c r="AL5" s="3">
        <f>其他调用!AB5</f>
        <v>1104443.3676645255</v>
      </c>
      <c r="AM5" s="3">
        <f>其他调用!AC5</f>
        <v>2000481.6794019348</v>
      </c>
      <c r="AN5" s="3">
        <f>SUMPRODUCT(AI$5:AM5,其他调用!$C$6:$G6)</f>
        <v>2660273418.5312033</v>
      </c>
      <c r="AP5" s="3">
        <f>其他调用!AN5</f>
        <v>0</v>
      </c>
      <c r="AQ5" s="3">
        <f>其他调用!AO5</f>
        <v>0</v>
      </c>
      <c r="AR5" s="3">
        <f>其他调用!AP5</f>
        <v>0</v>
      </c>
      <c r="AS5" s="3">
        <f>其他调用!AQ5</f>
        <v>0</v>
      </c>
      <c r="AT5" s="3">
        <f>其他调用!AR5</f>
        <v>0</v>
      </c>
      <c r="AU5" s="3">
        <f>SUMPRODUCT(AP$5:AT5,其他调用!$C$6:$G6)</f>
        <v>0</v>
      </c>
      <c r="AY5" s="3" t="str">
        <f>IF([1]服务器生态!AL3="","",[1]服务器生态!AL3)</f>
        <v>第1赛季</v>
      </c>
      <c r="AZ5" s="3" t="str">
        <f>IF([1]服务器生态!AM3="","",[1]服务器生态!AM3)</f>
        <v>木石铜粮、驻防部队攻防</v>
      </c>
      <c r="BA5" s="3">
        <v>1</v>
      </c>
      <c r="BB5" s="3">
        <f>IF([1]服务器生态!AO3="","",[1]服务器生态!AO3)</f>
        <v>44</v>
      </c>
      <c r="BC5" s="3">
        <f>IF([1]服务器生态!AP3="","",[1]服务器生态!AP3)</f>
        <v>1.5</v>
      </c>
      <c r="BD5" s="3">
        <f>IF([1]服务器生态!AQ3="","",[1]服务器生态!AQ3)</f>
        <v>1.5</v>
      </c>
      <c r="BE5" s="3">
        <f>IF([1]服务器生态!AR3="","",[1]服务器生态!AR3)</f>
        <v>33.607392759355037</v>
      </c>
      <c r="BF5" s="3">
        <f>IF([1]服务器生态!AS3="","",[1]服务器生态!AS3)</f>
        <v>13.245829901886026</v>
      </c>
      <c r="BG5" s="3">
        <f>IF([1]服务器生态!AT3="","",[1]服务器生态!AT3)</f>
        <v>1.660900084249723</v>
      </c>
      <c r="BH5" s="3">
        <f>IF([1]服务器生态!AU3="","",[1]服务器生态!AU3)</f>
        <v>3.321800168499446</v>
      </c>
      <c r="BI5" s="3">
        <f>IF([1]服务器生态!AV3="","",[1]服务器生态!AV3)</f>
        <v>1.3092357480706995</v>
      </c>
    </row>
    <row r="6" spans="1:61" x14ac:dyDescent="0.15">
      <c r="A6" s="3">
        <v>0.6</v>
      </c>
      <c r="B6" s="11">
        <v>2</v>
      </c>
      <c r="C6" s="12" t="s">
        <v>412</v>
      </c>
      <c r="D6" s="3">
        <v>1</v>
      </c>
      <c r="E6" s="3">
        <f>(求节点($Z$5:$Z$204,$AF$5:$AF$204,D6)-求节点($Z$5:$Z$204,$AF$5:$AF$204,D5))*$E$2/SUM(其他调用!$C$5:$G$5)*$A6</f>
        <v>59530.874608695653</v>
      </c>
      <c r="F6" s="3">
        <f>(求节点($AH$5:$AH$204,$AN$5:$AN$204,D6)-求节点($AH$5:$AH$204,$AN$5:$AN$204,D5))*$E$2/SUM(其他调用!$C$5:$G$5)*$A6</f>
        <v>798082025.55936098</v>
      </c>
      <c r="G6" s="3">
        <f>(求节点($AH$5:$AH$204,$AU$5:$AU$204,D6)-求节点($AH$5:$AH$204,$AU$5:$AU$204,D5))*$E$2/SUM(其他调用!$C$5:$G$5)*$A6</f>
        <v>0</v>
      </c>
      <c r="H6" s="3">
        <f>MAX(IF($D6&lt;1,5,求节点(其他调用!$B$5:$B$124,其他调用!$N$5:$N$124,$D6))-(5-$H$2),1)</f>
        <v>4</v>
      </c>
      <c r="I6" s="3">
        <f>求节点($BD$5:$BD$11,$BF$5:$BF$11,$D6)/求节点(其他调用!$B$5:$B$124,其他调用!$N$5:$N$124,$D6)*求节点($BA$20:$BA$27,$BI$20:$BI$27,$D6)</f>
        <v>17.924425849861397</v>
      </c>
      <c r="J6" s="3" t="str">
        <f t="shared" si="0"/>
        <v/>
      </c>
      <c r="Z6" s="3">
        <v>2</v>
      </c>
      <c r="AA6" s="3">
        <f>其他调用!AW7*SUM($U$14:$U$17)</f>
        <v>46.000000000000007</v>
      </c>
      <c r="AB6" s="3">
        <f>其他调用!AX7*SUM($U$14:$U$17)</f>
        <v>67</v>
      </c>
      <c r="AC6" s="3">
        <f>其他调用!AY7*SUM($U$14:$U$17)</f>
        <v>91.000000000000014</v>
      </c>
      <c r="AD6" s="3">
        <f>其他调用!AZ7*SUM($U$14:$U$17)</f>
        <v>102.99999999999999</v>
      </c>
      <c r="AE6" s="3">
        <f>其他调用!BA7*SUM($U$14:$U$17)</f>
        <v>103</v>
      </c>
      <c r="AF6" s="3">
        <f>SUMPRODUCT(AA$5:AE6,其他调用!$C$6:$G7)</f>
        <v>359840.80660869565</v>
      </c>
      <c r="AH6" s="3">
        <v>2</v>
      </c>
      <c r="AI6" s="3">
        <f>其他调用!Y6</f>
        <v>1156325.3750176609</v>
      </c>
      <c r="AJ6" s="3">
        <f>其他调用!Z6</f>
        <v>1268324.2455294225</v>
      </c>
      <c r="AK6" s="3">
        <f>其他调用!AA6</f>
        <v>1549273.3368850346</v>
      </c>
      <c r="AL6" s="3">
        <f>其他调用!AB6</f>
        <v>2267146.6295857057</v>
      </c>
      <c r="AM6" s="3">
        <f>其他调用!AC6</f>
        <v>4478523.3214759454</v>
      </c>
      <c r="AN6" s="3">
        <f>SUMPRODUCT(AI$5:AM6,其他调用!$C$6:$G7)</f>
        <v>6461863899.1923323</v>
      </c>
      <c r="AP6" s="3">
        <f>其他调用!AN6</f>
        <v>0</v>
      </c>
      <c r="AQ6" s="3">
        <f>其他调用!AO6</f>
        <v>0</v>
      </c>
      <c r="AR6" s="3">
        <f>其他调用!AP6</f>
        <v>0</v>
      </c>
      <c r="AS6" s="3">
        <f>其他调用!AQ6</f>
        <v>0</v>
      </c>
      <c r="AT6" s="3">
        <f>其他调用!AR6</f>
        <v>0</v>
      </c>
      <c r="AU6" s="3">
        <f>SUMPRODUCT(AP$5:AT6,其他调用!$C$6:$G7)</f>
        <v>0</v>
      </c>
      <c r="AY6" s="3" t="str">
        <f>IF([1]服务器生态!AL4="","",[1]服务器生态!AL4)</f>
        <v/>
      </c>
      <c r="AZ6" s="3" t="str">
        <f>IF([1]服务器生态!AM4="","",[1]服务器生态!AM4)</f>
        <v>木石铜粮铁刀</v>
      </c>
      <c r="BA6" s="3">
        <v>2</v>
      </c>
      <c r="BB6" s="3">
        <f>IF([1]服务器生态!AO4="","",[1]服务器生态!AO4)</f>
        <v>50</v>
      </c>
      <c r="BC6" s="3">
        <f>IF([1]服务器生态!AP4="","",[1]服务器生态!AP4)</f>
        <v>2</v>
      </c>
      <c r="BD6" s="3">
        <f>IF([1]服务器生态!AQ4="","",[1]服务器生态!AQ4)</f>
        <v>3.5</v>
      </c>
      <c r="BE6" s="3">
        <f>IF([1]服务器生态!AR4="","",[1]服务器生态!AR4)</f>
        <v>16.557287377357532</v>
      </c>
      <c r="BF6" s="3">
        <f>IF([1]服务器生态!AS4="","",[1]服务器生态!AS4)</f>
        <v>10.98330500163452</v>
      </c>
      <c r="BG6" s="3">
        <f>IF([1]服务器生态!AT4="","",[1]服务器生态!AT4)</f>
        <v>1.468504448857991</v>
      </c>
      <c r="BH6" s="3">
        <f>IF([1]服务器生态!AU4="","",[1]服务器生态!AU4)</f>
        <v>4.5523637914597721</v>
      </c>
      <c r="BI6" s="3">
        <f>IF([1]服务器生态!AV4="","",[1]服务器生态!AV4)</f>
        <v>3.0198183349994965</v>
      </c>
    </row>
    <row r="7" spans="1:61" x14ac:dyDescent="0.15">
      <c r="A7" s="3">
        <v>0.8</v>
      </c>
      <c r="B7" s="11">
        <v>3</v>
      </c>
      <c r="C7" s="36" t="s">
        <v>215</v>
      </c>
      <c r="D7" s="3">
        <v>1.5</v>
      </c>
      <c r="E7" s="3">
        <f>(求节点($Z$5:$Z$204,$AF$5:$AF$204,D7)-求节点($Z$5:$Z$204,$AF$5:$AF$204,D6))*$E$2/SUM(其他调用!$C$5:$G$5)*$A7</f>
        <v>64561.823165217371</v>
      </c>
      <c r="F7" s="3">
        <f>(求节点($AH$5:$AH$204,$AN$5:$AN$204,D7)-求节点($AH$5:$AH$204,$AN$5:$AN$204,D6))*$E$2/SUM(其他调用!$C$5:$G$5)*$A7</f>
        <v>1520636192.2644517</v>
      </c>
      <c r="G7" s="3">
        <f>(求节点($AH$5:$AH$204,$AU$5:$AU$204,D7)-求节点($AH$5:$AH$204,$AU$5:$AU$204,D6))*$E$2/SUM(其他调用!$C$5:$G$5)*$A7</f>
        <v>0</v>
      </c>
      <c r="H7" s="3">
        <f>MAX(IF($D7&lt;1,5,求节点(其他调用!$B$5:$B$124,其他调用!$N$5:$N$124,$D7))-(5-$H$2),1)</f>
        <v>4</v>
      </c>
      <c r="I7" s="3">
        <f>求节点($BD$5:$BD$11,$BF$5:$BF$11,$D7)/求节点(其他调用!$B$5:$B$124,其他调用!$N$5:$N$124,$D7)*求节点($BA$20:$BA$27,$BI$20:$BI$27,$D7)</f>
        <v>40.329958162188142</v>
      </c>
      <c r="J7" s="3">
        <f t="shared" si="0"/>
        <v>1</v>
      </c>
      <c r="Z7" s="3">
        <v>3</v>
      </c>
      <c r="AA7" s="3">
        <f>其他调用!AW8*SUM($U$14:$U$17)</f>
        <v>46</v>
      </c>
      <c r="AB7" s="3">
        <f>其他调用!AX8*SUM($U$14:$U$17)</f>
        <v>66.999999999999986</v>
      </c>
      <c r="AC7" s="3">
        <f>其他调用!AY8*SUM($U$14:$U$17)</f>
        <v>91</v>
      </c>
      <c r="AD7" s="3">
        <f>其他调用!AZ8*SUM($U$14:$U$17)</f>
        <v>103</v>
      </c>
      <c r="AE7" s="3">
        <f>其他调用!BA8*SUM($U$14:$U$17)</f>
        <v>102.99999999999999</v>
      </c>
      <c r="AF7" s="3">
        <f>SUMPRODUCT(AA$5:AE7,其他调用!$C$6:$G8)</f>
        <v>482885.89426086959</v>
      </c>
      <c r="AH7" s="3">
        <v>3</v>
      </c>
      <c r="AI7" s="3">
        <f>其他调用!Y7</f>
        <v>1709556.8766648057</v>
      </c>
      <c r="AJ7" s="3">
        <f>其他调用!Z7</f>
        <v>1990610.99483614</v>
      </c>
      <c r="AK7" s="3">
        <f>其他调用!AA7</f>
        <v>2493127.7261979994</v>
      </c>
      <c r="AL7" s="3">
        <f>其他调用!AB7</f>
        <v>3512172.6711086938</v>
      </c>
      <c r="AM7" s="3">
        <f>其他调用!AC7</f>
        <v>6376772.2335923603</v>
      </c>
      <c r="AN7" s="3">
        <f>SUMPRODUCT(AI$5:AM7,其他调用!$C$6:$G8)</f>
        <v>10761011664.454062</v>
      </c>
      <c r="AP7" s="3">
        <f>其他调用!AN7</f>
        <v>0</v>
      </c>
      <c r="AQ7" s="3">
        <f>其他调用!AO7</f>
        <v>0</v>
      </c>
      <c r="AR7" s="3">
        <f>其他调用!AP7</f>
        <v>0</v>
      </c>
      <c r="AS7" s="3">
        <f>其他调用!AQ7</f>
        <v>0</v>
      </c>
      <c r="AT7" s="3">
        <f>其他调用!AR7</f>
        <v>0</v>
      </c>
      <c r="AU7" s="3">
        <f>SUMPRODUCT(AP$5:AT7,其他调用!$C$6:$G8)</f>
        <v>0</v>
      </c>
      <c r="AY7" s="3" t="str">
        <f>IF([1]服务器生态!AL5="","",[1]服务器生态!AL5)</f>
        <v/>
      </c>
      <c r="AZ7" s="3" t="str">
        <f>IF([1]服务器生态!AM5="","",[1]服务器生态!AM5)</f>
        <v>低级特产2</v>
      </c>
      <c r="BA7" s="3">
        <v>3</v>
      </c>
      <c r="BB7" s="3">
        <f>IF([1]服务器生态!AO5="","",[1]服务器生态!AO5)</f>
        <v>42</v>
      </c>
      <c r="BC7" s="3">
        <f>IF([1]服务器生态!AP5="","",[1]服务器生态!AP5)</f>
        <v>3.1</v>
      </c>
      <c r="BD7" s="3">
        <f>IF([1]服务器生态!AQ5="","",[1]服务器生态!AQ5)</f>
        <v>6.6</v>
      </c>
      <c r="BE7" s="3">
        <f>IF([1]服务器生态!AR5="","",[1]服务器生态!AR5)</f>
        <v>13.72913125204315</v>
      </c>
      <c r="BF7" s="3">
        <f>IF([1]服务器生态!AS5="","",[1]服务器生态!AS5)</f>
        <v>10.908270676691728</v>
      </c>
      <c r="BG7" s="3">
        <f>IF([1]服务器生态!AT5="","",[1]服务器生态!AT5)</f>
        <v>0.71301657323162704</v>
      </c>
      <c r="BH7" s="3">
        <f>IF([1]服务器生态!AU5="","",[1]服务器生态!AU5)</f>
        <v>3.8502894954507862</v>
      </c>
      <c r="BI7" s="3">
        <f>IF([1]服务器生态!AV5="","",[1]服务器生态!AV5)</f>
        <v>3.0591884678609667</v>
      </c>
    </row>
    <row r="8" spans="1:61" x14ac:dyDescent="0.15">
      <c r="A8" s="3">
        <v>0.8</v>
      </c>
      <c r="B8" s="11">
        <v>4</v>
      </c>
      <c r="C8" s="12" t="s">
        <v>405</v>
      </c>
      <c r="D8" s="3">
        <v>2</v>
      </c>
      <c r="E8" s="3">
        <f>(求节点($Z$5:$Z$204,$AF$5:$AF$204,D8)-求节点($Z$5:$Z$204,$AF$5:$AF$204,D7))*$E$2/SUM(其他调用!$C$5:$G$5)*$A8</f>
        <v>64561.823165217414</v>
      </c>
      <c r="F8" s="3">
        <f>(求节点($AH$5:$AH$204,$AN$5:$AN$204,D8)-求节点($AH$5:$AH$204,$AN$5:$AN$204,D7))*$E$2/SUM(其他调用!$C$5:$G$5)*$A8</f>
        <v>1520636192.2644517</v>
      </c>
      <c r="G8" s="3">
        <f>(求节点($AH$5:$AH$204,$AU$5:$AU$204,D8)-求节点($AH$5:$AH$204,$AU$5:$AU$204,D7))*$E$2/SUM(其他调用!$C$5:$G$5)*$A8</f>
        <v>0</v>
      </c>
      <c r="H8" s="3">
        <f>MAX(IF($D8&lt;1,5,求节点(其他调用!$B$5:$B$124,其他调用!$N$5:$N$124,$D8))-(5-$H$2),1)</f>
        <v>4</v>
      </c>
      <c r="I8" s="3">
        <f>求节点($BD$5:$BD$11,$BF$5:$BF$11,$D8)/求节点(其他调用!$B$5:$B$124,其他调用!$N$5:$N$124,$D8)*求节点($BA$20:$BA$27,$BI$20:$BI$27,$D8)</f>
        <v>51.477019400316649</v>
      </c>
      <c r="J8" s="3">
        <f t="shared" si="0"/>
        <v>1</v>
      </c>
      <c r="Z8" s="3">
        <v>4</v>
      </c>
      <c r="AA8" s="3">
        <f>其他调用!AW9*SUM($U$14:$U$17)</f>
        <v>45.999999999999993</v>
      </c>
      <c r="AB8" s="3">
        <f>其他调用!AX9*SUM($U$14:$U$17)</f>
        <v>67.000000000000028</v>
      </c>
      <c r="AC8" s="3">
        <f>其他调用!AY9*SUM($U$14:$U$17)</f>
        <v>91</v>
      </c>
      <c r="AD8" s="3">
        <f>其他调用!AZ9*SUM($U$14:$U$17)</f>
        <v>103.00000000000001</v>
      </c>
      <c r="AE8" s="3">
        <f>其他调用!BA9*SUM($U$14:$U$17)</f>
        <v>102.99999999999999</v>
      </c>
      <c r="AF8" s="3">
        <f>SUMPRODUCT(AA$5:AE8,其他调用!$C$6:$G9)</f>
        <v>596200.45517391304</v>
      </c>
      <c r="AH8" s="3">
        <v>4</v>
      </c>
      <c r="AI8" s="3">
        <f>其他调用!Y8</f>
        <v>2353902.5804224252</v>
      </c>
      <c r="AJ8" s="3">
        <f>其他调用!Z8</f>
        <v>2720166.4859724916</v>
      </c>
      <c r="AK8" s="3">
        <f>其他调用!AA8</f>
        <v>3264998.5812958041</v>
      </c>
      <c r="AL8" s="3">
        <f>其他调用!AB8</f>
        <v>4393924.7520090537</v>
      </c>
      <c r="AM8" s="3">
        <f>其他调用!AC8</f>
        <v>8183709.5459888577</v>
      </c>
      <c r="AN8" s="3">
        <f>SUMPRODUCT(AI$5:AM8,其他调用!$C$6:$G9)</f>
        <v>16137208015.076349</v>
      </c>
      <c r="AP8" s="3">
        <f>其他调用!AN8</f>
        <v>0</v>
      </c>
      <c r="AQ8" s="3">
        <f>其他调用!AO8</f>
        <v>0</v>
      </c>
      <c r="AR8" s="3">
        <f>其他调用!AP8</f>
        <v>0</v>
      </c>
      <c r="AS8" s="3">
        <f>其他调用!AQ8</f>
        <v>0</v>
      </c>
      <c r="AT8" s="3">
        <f>其他调用!AR8</f>
        <v>0</v>
      </c>
      <c r="AU8" s="3">
        <f>SUMPRODUCT(AP$5:AT8,其他调用!$C$6:$G9)</f>
        <v>0</v>
      </c>
      <c r="AY8" s="3" t="str">
        <f>IF([1]服务器生态!AL6="","",[1]服务器生态!AL6)</f>
        <v/>
      </c>
      <c r="AZ8" s="3" t="str">
        <f>IF([1]服务器生态!AM6="","",[1]服务器生态!AM6)</f>
        <v>各国首都</v>
      </c>
      <c r="BA8" s="3">
        <v>4</v>
      </c>
      <c r="BB8" s="3">
        <f>IF([1]服务器生态!AO6="","",[1]服务器生态!AO6)</f>
        <v>26</v>
      </c>
      <c r="BC8" s="3">
        <f>IF([1]服务器生态!AP6="","",[1]服务器生态!AP6)</f>
        <v>5.4</v>
      </c>
      <c r="BD8" s="3">
        <f>IF([1]服务器生态!AQ6="","",[1]服务器生态!AQ6)</f>
        <v>12</v>
      </c>
      <c r="BE8" s="3">
        <f>IF([1]服务器生态!AR6="","",[1]服务器生态!AR6)</f>
        <v>13.63533834586466</v>
      </c>
      <c r="BF8" s="3">
        <f>IF([1]服务器生态!AS6="","",[1]服务器生态!AS6)</f>
        <v>9.9207391973628987</v>
      </c>
      <c r="BG8" s="3">
        <f>IF([1]服务器生态!AT6="","",[1]服务器生态!AT6)</f>
        <v>0.27587078450672881</v>
      </c>
      <c r="BH8" s="3">
        <f>IF([1]服务器生态!AU6="","",[1]服务器生态!AU6)</f>
        <v>2.6207724528139238</v>
      </c>
      <c r="BI8" s="3">
        <f>IF([1]服务器生态!AV6="","",[1]服务器生态!AV6)</f>
        <v>1.9068100358422941</v>
      </c>
    </row>
    <row r="9" spans="1:61" x14ac:dyDescent="0.15">
      <c r="A9" s="3">
        <v>0.9</v>
      </c>
      <c r="B9" s="11">
        <v>5</v>
      </c>
      <c r="C9" s="36" t="s">
        <v>216</v>
      </c>
      <c r="D9" s="3">
        <v>3</v>
      </c>
      <c r="E9" s="3">
        <f>(求节点($Z$5:$Z$204,$AF$5:$AF$204,D9)-求节点($Z$5:$Z$204,$AF$5:$AF$204,D8))*$E$2/SUM(其他调用!$C$5:$G$5)*$A9</f>
        <v>110740.57888695654</v>
      </c>
      <c r="F9" s="3">
        <f>(求节点($AH$5:$AH$204,$AN$5:$AN$204,D9)-求节点($AH$5:$AH$204,$AN$5:$AN$204,D8))*$E$2/SUM(其他调用!$C$5:$G$5)*$A9</f>
        <v>3869232988.7355566</v>
      </c>
      <c r="G9" s="3">
        <f>(求节点($AH$5:$AH$204,$AU$5:$AU$204,D9)-求节点($AH$5:$AH$204,$AU$5:$AU$204,D8))*$E$2/SUM(其他调用!$C$5:$G$5)*$A9</f>
        <v>0</v>
      </c>
      <c r="H9" s="3">
        <f>MAX(IF($D9&lt;1,5,求节点(其他调用!$B$5:$B$124,其他调用!$N$5:$N$124,$D9))-(5-$H$2),1)</f>
        <v>4</v>
      </c>
      <c r="I9" s="3">
        <f>求节点($BD$5:$BD$11,$BF$5:$BF$11,$D9)/求节点(其他调用!$B$5:$B$124,其他调用!$N$5:$N$124,$D9)*求节点($BA$20:$BA$27,$BI$20:$BI$27,$D9)</f>
        <v>70.326754652672449</v>
      </c>
      <c r="J9" s="3">
        <f t="shared" si="0"/>
        <v>1</v>
      </c>
      <c r="N9" s="3" t="s">
        <v>112</v>
      </c>
      <c r="O9" s="17">
        <f>'[1]功能-行军令'!AD2</f>
        <v>500</v>
      </c>
      <c r="P9" s="17">
        <f>'[1]功能-行军令'!AE2</f>
        <v>200</v>
      </c>
      <c r="Q9" s="17">
        <f>'[1]功能-行军令'!AF2</f>
        <v>200</v>
      </c>
      <c r="R9" s="17">
        <f>'[1]功能-行军令'!AG2</f>
        <v>0</v>
      </c>
      <c r="S9" s="17">
        <f>'[1]功能-行军令'!AH2</f>
        <v>0</v>
      </c>
      <c r="T9" s="17">
        <f>'[1]功能-行军令'!AI2</f>
        <v>100</v>
      </c>
      <c r="Z9" s="3">
        <v>5</v>
      </c>
      <c r="AA9" s="3">
        <f>其他调用!AW10*SUM($U$14:$U$17)</f>
        <v>45.999999999999986</v>
      </c>
      <c r="AB9" s="3">
        <f>其他调用!AX10*SUM($U$14:$U$17)</f>
        <v>67</v>
      </c>
      <c r="AC9" s="3">
        <f>其他调用!AY10*SUM($U$14:$U$17)</f>
        <v>90.999999999999972</v>
      </c>
      <c r="AD9" s="3">
        <f>其他调用!AZ10*SUM($U$14:$U$17)</f>
        <v>102.99999999999999</v>
      </c>
      <c r="AE9" s="3">
        <f>其他调用!BA10*SUM($U$14:$U$17)</f>
        <v>103.00000000000001</v>
      </c>
      <c r="AF9" s="3">
        <f>SUMPRODUCT(AA$5:AE9,其他调用!$C$6:$G10)</f>
        <v>699411.05136956507</v>
      </c>
      <c r="AH9" s="3">
        <v>5</v>
      </c>
      <c r="AI9" s="3">
        <f>其他调用!Y9</f>
        <v>2819634.2836900521</v>
      </c>
      <c r="AJ9" s="3">
        <f>其他调用!Z9</f>
        <v>3153076.3776200404</v>
      </c>
      <c r="AK9" s="3">
        <f>其他调用!AA9</f>
        <v>3734622.4892355502</v>
      </c>
      <c r="AL9" s="3">
        <f>其他调用!AB9</f>
        <v>5148037.330609249</v>
      </c>
      <c r="AM9" s="3">
        <f>其他调用!AC9</f>
        <v>9527421.7795155309</v>
      </c>
      <c r="AN9" s="3">
        <f>SUMPRODUCT(AI$5:AM9,其他调用!$C$6:$G10)</f>
        <v>21885010846.520325</v>
      </c>
      <c r="AP9" s="3">
        <f>其他调用!AN9</f>
        <v>0</v>
      </c>
      <c r="AQ9" s="3">
        <f>其他调用!AO9</f>
        <v>0</v>
      </c>
      <c r="AR9" s="3">
        <f>其他调用!AP9</f>
        <v>0</v>
      </c>
      <c r="AS9" s="3">
        <f>其他调用!AQ9</f>
        <v>0</v>
      </c>
      <c r="AT9" s="3">
        <f>其他调用!AR9</f>
        <v>0</v>
      </c>
      <c r="AU9" s="3">
        <f>SUMPRODUCT(AP$5:AT9,其他调用!$C$6:$G10)</f>
        <v>0</v>
      </c>
      <c r="AY9" s="3" t="str">
        <f>IF([1]服务器生态!AL7="","",[1]服务器生态!AL7)</f>
        <v/>
      </c>
      <c r="AZ9" s="3" t="str">
        <f>IF([1]服务器生态!AM7="","",[1]服务器生态!AM7)</f>
        <v>高级特产</v>
      </c>
      <c r="BA9" s="3">
        <v>5</v>
      </c>
      <c r="BB9" s="3">
        <f>IF([1]服务器生态!AO7="","",[1]服务器生态!AO7)</f>
        <v>12</v>
      </c>
      <c r="BC9" s="3">
        <f>IF([1]服务器生态!AP7="","",[1]服务器生态!AP7)</f>
        <v>9.5</v>
      </c>
      <c r="BD9" s="3">
        <f>IF([1]服务器生态!AQ7="","",[1]服务器生态!AQ7)</f>
        <v>21.5</v>
      </c>
      <c r="BE9" s="3">
        <f>IF([1]服务器生态!AR7="","",[1]服务器生态!AR7)</f>
        <v>12.400923996703622</v>
      </c>
      <c r="BF9" s="3">
        <f>IF([1]服务器生态!AS7="","",[1]服务器生态!AS7)</f>
        <v>6.5386824354258835</v>
      </c>
      <c r="BG9" s="3">
        <f>IF([1]服务器生态!AT7="","",[1]服务器生态!AT7)</f>
        <v>0.11470200723261617</v>
      </c>
      <c r="BH9" s="3">
        <f>IF([1]服务器生态!AU7="","",[1]服务器生态!AU7)</f>
        <v>1.8352321157218587</v>
      </c>
      <c r="BI9" s="3">
        <f>IF([1]服务器生态!AV7="","",[1]服务器生态!AV7)</f>
        <v>0.96766982873129503</v>
      </c>
    </row>
    <row r="10" spans="1:61" x14ac:dyDescent="0.15">
      <c r="A10" s="3">
        <v>0.9</v>
      </c>
      <c r="B10" s="11">
        <v>6</v>
      </c>
      <c r="C10" s="12" t="s">
        <v>403</v>
      </c>
      <c r="D10" s="3">
        <v>4</v>
      </c>
      <c r="E10" s="3">
        <f>(求节点($Z$5:$Z$204,$AF$5:$AF$204,D10)-求节点($Z$5:$Z$204,$AF$5:$AF$204,D9))*$E$2/SUM(其他调用!$C$5:$G$5)*$A10</f>
        <v>101983.10482173911</v>
      </c>
      <c r="F10" s="3">
        <f>(求节点($AH$5:$AH$204,$AN$5:$AN$204,D10)-求节点($AH$5:$AH$204,$AN$5:$AN$204,D9))*$E$2/SUM(其他调用!$C$5:$G$5)*$A10</f>
        <v>4838576715.5600595</v>
      </c>
      <c r="G10" s="3">
        <f>(求节点($AH$5:$AH$204,$AU$5:$AU$204,D10)-求节点($AH$5:$AH$204,$AU$5:$AU$204,D9))*$E$2/SUM(其他调用!$C$5:$G$5)*$A10</f>
        <v>0</v>
      </c>
      <c r="H10" s="3">
        <f>MAX(IF($D10&lt;1,5,求节点(其他调用!$B$5:$B$124,其他调用!$N$5:$N$124,$D10))-(5-$H$2),1)</f>
        <v>4</v>
      </c>
      <c r="I10" s="3">
        <f>求节点($BD$5:$BD$11,$BF$5:$BF$11,$D10)/求节点(其他调用!$B$5:$B$124,其他调用!$N$5:$N$124,$D10)*求节点($BA$20:$BA$27,$BI$20:$BI$27,$D10)</f>
        <v>89.078227900312001</v>
      </c>
      <c r="J10" s="3">
        <f t="shared" si="0"/>
        <v>2</v>
      </c>
      <c r="N10" s="83" t="s">
        <v>113</v>
      </c>
      <c r="O10" s="85" t="s">
        <v>174</v>
      </c>
      <c r="P10" s="85"/>
      <c r="Q10" s="85"/>
      <c r="R10" s="85" t="s">
        <v>174</v>
      </c>
      <c r="S10" s="85"/>
      <c r="T10" s="85"/>
      <c r="Z10" s="3">
        <v>6</v>
      </c>
      <c r="AA10" s="3">
        <f>其他调用!AW11*SUM($U$14:$U$17)</f>
        <v>45.999999999999993</v>
      </c>
      <c r="AB10" s="3">
        <f>其他调用!AX11*SUM($U$14:$U$17)</f>
        <v>66.999999999999986</v>
      </c>
      <c r="AC10" s="3">
        <f>其他调用!AY11*SUM($U$14:$U$17)</f>
        <v>91</v>
      </c>
      <c r="AD10" s="3">
        <f>其他调用!AZ11*SUM($U$14:$U$17)</f>
        <v>103.00000000000001</v>
      </c>
      <c r="AE10" s="3">
        <f>其他调用!BA11*SUM($U$14:$U$17)</f>
        <v>103.00000000000004</v>
      </c>
      <c r="AF10" s="3">
        <f>SUMPRODUCT(AA$5:AE10,其他调用!$C$6:$G11)</f>
        <v>792144.24486956501</v>
      </c>
      <c r="AH10" s="3">
        <v>6</v>
      </c>
      <c r="AI10" s="3">
        <f>其他调用!Y10</f>
        <v>3141767.4075411111</v>
      </c>
      <c r="AJ10" s="3">
        <f>其他调用!Z10</f>
        <v>3506124.0511854384</v>
      </c>
      <c r="AK10" s="3">
        <f>其他调用!AA10</f>
        <v>4208235.0161126275</v>
      </c>
      <c r="AL10" s="3">
        <f>其他调用!AB10</f>
        <v>5832113.8145430256</v>
      </c>
      <c r="AM10" s="3">
        <f>其他调用!AC10</f>
        <v>10679341.1429714</v>
      </c>
      <c r="AN10" s="3">
        <f>SUMPRODUCT(AI$5:AM10,其他调用!$C$6:$G11)</f>
        <v>27579809348.772842</v>
      </c>
      <c r="AP10" s="3">
        <f>其他调用!AN10</f>
        <v>0</v>
      </c>
      <c r="AQ10" s="3">
        <f>其他调用!AO10</f>
        <v>0</v>
      </c>
      <c r="AR10" s="3">
        <f>其他调用!AP10</f>
        <v>0</v>
      </c>
      <c r="AS10" s="3">
        <f>其他调用!AQ10</f>
        <v>0</v>
      </c>
      <c r="AT10" s="3">
        <f>其他调用!AR10</f>
        <v>0</v>
      </c>
      <c r="AU10" s="3">
        <f>SUMPRODUCT(AP$5:AT10,其他调用!$C$6:$G11)</f>
        <v>0</v>
      </c>
      <c r="AY10" s="3" t="str">
        <f>IF([1]服务器生态!AL8="","",[1]服务器生态!AL8)</f>
        <v/>
      </c>
      <c r="AZ10" s="3" t="str">
        <f>IF([1]服务器生态!AM8="","",[1]服务器生态!AM8)</f>
        <v/>
      </c>
      <c r="BA10" s="3">
        <v>6</v>
      </c>
      <c r="BB10" s="3">
        <f>IF([1]服务器生态!AO8="","",[1]服务器生态!AO8)</f>
        <v>5</v>
      </c>
      <c r="BC10" s="3">
        <f>IF([1]服务器生态!AP8="","",[1]服务器生态!AP8)</f>
        <v>16</v>
      </c>
      <c r="BD10" s="3">
        <f>IF([1]服务器生态!AQ8="","",[1]服务器生态!AQ8)</f>
        <v>37.5</v>
      </c>
      <c r="BE10" s="3">
        <f>IF([1]服务器生态!AR8="","",[1]服务器生态!AR8)</f>
        <v>8.1733530442823543</v>
      </c>
      <c r="BF10" s="3">
        <f>IF([1]服务器生态!AS8="","",[1]服务器生态!AS8)</f>
        <v>4.1101725377426312</v>
      </c>
      <c r="BG10" s="3">
        <f>IF([1]服务器生态!AT8="","",[1]服务器生态!AT8)</f>
        <v>4.7705644853594943E-2</v>
      </c>
      <c r="BH10" s="3">
        <f>IF([1]服务器生态!AU8="","",[1]服务器生态!AU8)</f>
        <v>1.2164939437666711</v>
      </c>
      <c r="BI10" s="3">
        <f>IF([1]服务器生态!AV8="","",[1]服务器生态!AV8)</f>
        <v>0.61174403857395288</v>
      </c>
    </row>
    <row r="11" spans="1:61" x14ac:dyDescent="0.15">
      <c r="A11" s="3">
        <v>1</v>
      </c>
      <c r="B11" s="11">
        <v>7</v>
      </c>
      <c r="C11" s="12" t="s">
        <v>404</v>
      </c>
      <c r="D11" s="3">
        <v>5</v>
      </c>
      <c r="E11" s="3">
        <f>(求节点($Z$5:$Z$204,$AF$5:$AF$204,D11)-求节点($Z$5:$Z$204,$AF$5:$AF$204,D10))*$E$2/SUM(其他调用!$C$5:$G$5)*$A11</f>
        <v>103210.59619565203</v>
      </c>
      <c r="F11" s="3">
        <f>(求节点($AH$5:$AH$204,$AN$5:$AN$204,D11)-求节点($AH$5:$AH$204,$AN$5:$AN$204,D10))*$E$2/SUM(其他调用!$C$5:$G$5)*$A11</f>
        <v>5747802831.4439754</v>
      </c>
      <c r="G11" s="3">
        <f>(求节点($AH$5:$AH$204,$AU$5:$AU$204,D11)-求节点($AH$5:$AH$204,$AU$5:$AU$204,D10))*$E$2/SUM(其他调用!$C$5:$G$5)*$A11</f>
        <v>0</v>
      </c>
      <c r="H11" s="3">
        <f>MAX(IF($D11&lt;1,5,求节点(其他调用!$B$5:$B$124,其他调用!$N$5:$N$124,$D11))-(5-$H$2),1)</f>
        <v>4</v>
      </c>
      <c r="I11" s="3">
        <f>求节点($BD$5:$BD$11,$BF$5:$BF$11,$D11)/求节点(其他调用!$B$5:$B$124,其他调用!$N$5:$N$124,$D11)*求节点($BA$20:$BA$27,$BI$20:$BI$27,$D11)</f>
        <v>111.10212986359959</v>
      </c>
      <c r="J11" s="3">
        <f t="shared" si="0"/>
        <v>2</v>
      </c>
      <c r="N11" s="83"/>
      <c r="O11" s="3" t="s">
        <v>114</v>
      </c>
      <c r="P11" s="3" t="s">
        <v>114</v>
      </c>
      <c r="Q11" s="3" t="s">
        <v>115</v>
      </c>
      <c r="R11" s="3" t="s">
        <v>175</v>
      </c>
      <c r="S11" s="3" t="s">
        <v>176</v>
      </c>
      <c r="T11" s="3" t="s">
        <v>177</v>
      </c>
      <c r="U11" s="3" t="s">
        <v>116</v>
      </c>
      <c r="V11" s="3" t="s">
        <v>117</v>
      </c>
      <c r="W11" s="3" t="s">
        <v>118</v>
      </c>
      <c r="Z11" s="3">
        <v>7</v>
      </c>
      <c r="AA11" s="3">
        <f>其他调用!AW12*SUM($U$14:$U$17)</f>
        <v>46.000000000000007</v>
      </c>
      <c r="AB11" s="3">
        <f>其他调用!AX12*SUM($U$14:$U$17)</f>
        <v>67</v>
      </c>
      <c r="AC11" s="3">
        <f>其他调用!AY12*SUM($U$14:$U$17)</f>
        <v>91.000000000000071</v>
      </c>
      <c r="AD11" s="3">
        <f>其他调用!AZ12*SUM($U$14:$U$17)</f>
        <v>102.99999999999997</v>
      </c>
      <c r="AE11" s="3">
        <f>其他调用!BA12*SUM($U$14:$U$17)</f>
        <v>102.99999999999991</v>
      </c>
      <c r="AF11" s="3">
        <f>SUMPRODUCT(AA$5:AE11,其他调用!$C$6:$G12)</f>
        <v>873149.18158654938</v>
      </c>
      <c r="AH11" s="3">
        <v>7</v>
      </c>
      <c r="AI11" s="3">
        <f>其他调用!Y11</f>
        <v>3429336.6188568231</v>
      </c>
      <c r="AJ11" s="3">
        <f>其他调用!Z11</f>
        <v>3877135.7347288616</v>
      </c>
      <c r="AK11" s="3">
        <f>其他调用!AA11</f>
        <v>4675451.3490112014</v>
      </c>
      <c r="AL11" s="3">
        <f>其他调用!AB11</f>
        <v>6509964.3848079927</v>
      </c>
      <c r="AM11" s="3">
        <f>其他调用!AC11</f>
        <v>12297883.585731931</v>
      </c>
      <c r="AN11" s="3">
        <f>SUMPRODUCT(AI$5:AM11,其他调用!$C$6:$G12)</f>
        <v>33020682158.754543</v>
      </c>
      <c r="AP11" s="3">
        <f>其他调用!AN11</f>
        <v>0</v>
      </c>
      <c r="AQ11" s="3">
        <f>其他调用!AO11</f>
        <v>0</v>
      </c>
      <c r="AR11" s="3">
        <f>其他调用!AP11</f>
        <v>0</v>
      </c>
      <c r="AS11" s="3">
        <f>其他调用!AQ11</f>
        <v>0</v>
      </c>
      <c r="AT11" s="3">
        <f>其他调用!AR11</f>
        <v>0</v>
      </c>
      <c r="AU11" s="3">
        <f>SUMPRODUCT(AP$5:AT11,其他调用!$C$6:$G12)</f>
        <v>0</v>
      </c>
      <c r="AY11" s="3" t="str">
        <f>IF([1]服务器生态!AL9="","",[1]服务器生态!AL9)</f>
        <v/>
      </c>
      <c r="AZ11" s="3" t="str">
        <f>IF([1]服务器生态!AM9="","",[1]服务器生态!AM9)</f>
        <v>周朝都城</v>
      </c>
      <c r="BA11" s="3">
        <v>7</v>
      </c>
      <c r="BB11" s="3">
        <f>IF([1]服务器生态!AO9="","",[1]服务器生态!AO9)</f>
        <v>1</v>
      </c>
      <c r="BC11" s="3">
        <f>IF([1]服务器生态!AP9="","",[1]服务器生态!AP9)</f>
        <v>25.5</v>
      </c>
      <c r="BD11" s="3">
        <f>IF([1]服务器生态!AQ9="","",[1]服务器生态!AQ9)</f>
        <v>63</v>
      </c>
      <c r="BE11" s="3">
        <f>IF([1]服务器生态!AR9="","",[1]服务器生态!AR9)</f>
        <v>5.1377156721782891</v>
      </c>
      <c r="BF11" s="3">
        <f>IF([1]服务器生态!AS9="","",[1]服务器生态!AS9)</f>
        <v>3.288138030194105</v>
      </c>
      <c r="BG11" s="3">
        <f>IF([1]服务器生态!AT9="","",[1]服务器生态!AT9)</f>
        <v>1.9082257941437978E-2</v>
      </c>
      <c r="BH11" s="3">
        <f>IF([1]服务器生态!AU9="","",[1]服务器生态!AU9)</f>
        <v>0.30412348594166777</v>
      </c>
      <c r="BI11" s="3">
        <f>IF([1]服务器生态!AV9="","",[1]服务器生态!AV9)</f>
        <v>0.19463903100266736</v>
      </c>
    </row>
    <row r="12" spans="1:61" x14ac:dyDescent="0.15">
      <c r="A12" s="3">
        <v>1</v>
      </c>
      <c r="B12" s="11">
        <v>8</v>
      </c>
      <c r="C12" s="36" t="s">
        <v>218</v>
      </c>
      <c r="D12" s="3">
        <v>6</v>
      </c>
      <c r="E12" s="3">
        <f>(求节点($Z$5:$Z$204,$AF$5:$AF$204,D12)-求节点($Z$5:$Z$204,$AF$5:$AF$204,D11))*$E$2/SUM(其他调用!$C$5:$G$5)*$A12</f>
        <v>92733.193499999936</v>
      </c>
      <c r="F12" s="3">
        <f>(求节点($AH$5:$AH$204,$AN$5:$AN$204,D12)-求节点($AH$5:$AH$204,$AN$5:$AN$204,D11))*$E$2/SUM(其他调用!$C$5:$G$5)*$A12</f>
        <v>5694798502.2525177</v>
      </c>
      <c r="G12" s="3">
        <f>(求节点($AH$5:$AH$204,$AU$5:$AU$204,D12)-求节点($AH$5:$AH$204,$AU$5:$AU$204,D11))*$E$2/SUM(其他调用!$C$5:$G$5)*$A12</f>
        <v>0</v>
      </c>
      <c r="H12" s="3">
        <f>MAX(IF($D12&lt;1,5,求节点(其他调用!$B$5:$B$124,其他调用!$N$5:$N$124,$D12))-(5-$H$2),1)</f>
        <v>4</v>
      </c>
      <c r="I12" s="3">
        <f>求节点($BD$5:$BD$11,$BF$5:$BF$11,$D12)/求节点(其他调用!$B$5:$B$124,其他调用!$N$5:$N$124,$D12)*求节点($BA$20:$BA$27,$BI$20:$BI$27,$D12)</f>
        <v>133.02776982217102</v>
      </c>
      <c r="J12" s="3">
        <f t="shared" si="0"/>
        <v>2</v>
      </c>
      <c r="N12" s="27" t="s">
        <v>119</v>
      </c>
      <c r="O12" s="28" t="s">
        <v>120</v>
      </c>
      <c r="P12" s="28"/>
      <c r="Q12" s="28"/>
      <c r="R12" s="28"/>
      <c r="S12" s="28"/>
      <c r="T12" s="28"/>
      <c r="U12" s="26">
        <f>'[1]功能-行军令'!AJ5</f>
        <v>0</v>
      </c>
      <c r="V12" s="26">
        <f>'[1]功能-行军令'!AK5</f>
        <v>1</v>
      </c>
      <c r="W12" s="26">
        <f>'[1]功能-行军令'!AL5</f>
        <v>0</v>
      </c>
      <c r="Z12" s="3">
        <v>8</v>
      </c>
      <c r="AA12" s="3">
        <f>其他调用!AW13*SUM($U$14:$U$17)</f>
        <v>46.000000000000014</v>
      </c>
      <c r="AB12" s="3">
        <f>其他调用!AX13*SUM($U$14:$U$17)</f>
        <v>67.000000000000028</v>
      </c>
      <c r="AC12" s="3">
        <f>其他调用!AY13*SUM($U$14:$U$17)</f>
        <v>90.999999999999972</v>
      </c>
      <c r="AD12" s="3">
        <f>其他调用!AZ13*SUM($U$14:$U$17)</f>
        <v>103.00000000000007</v>
      </c>
      <c r="AE12" s="3">
        <f>其他调用!BA13*SUM($U$14:$U$17)</f>
        <v>103.0000000000001</v>
      </c>
      <c r="AF12" s="3">
        <f>SUMPRODUCT(AA$5:AE12,其他调用!$C$6:$G13)</f>
        <v>952196.57220190775</v>
      </c>
      <c r="AH12" s="3">
        <v>8</v>
      </c>
      <c r="AI12" s="3">
        <f>其他调用!Y12</f>
        <v>3757709.8589692246</v>
      </c>
      <c r="AJ12" s="3">
        <f>其他调用!Z12</f>
        <v>4245864.5199035667</v>
      </c>
      <c r="AK12" s="3">
        <f>其他调用!AA12</f>
        <v>5084604.1200218685</v>
      </c>
      <c r="AL12" s="3">
        <f>其他调用!AB12</f>
        <v>7098491.7710414976</v>
      </c>
      <c r="AM12" s="3">
        <f>其他调用!AC12</f>
        <v>13412011.109070711</v>
      </c>
      <c r="AN12" s="3">
        <f>SUMPRODUCT(AI$5:AM12,其他调用!$C$6:$G13)</f>
        <v>38817668449.145409</v>
      </c>
      <c r="AP12" s="3">
        <f>其他调用!AN12</f>
        <v>0</v>
      </c>
      <c r="AQ12" s="3">
        <f>其他调用!AO12</f>
        <v>0</v>
      </c>
      <c r="AR12" s="3">
        <f>其他调用!AP12</f>
        <v>0</v>
      </c>
      <c r="AS12" s="3">
        <f>其他调用!AQ12</f>
        <v>0</v>
      </c>
      <c r="AT12" s="3">
        <f>其他调用!AR12</f>
        <v>0</v>
      </c>
      <c r="AU12" s="3">
        <f>SUMPRODUCT(AP$5:AT12,其他调用!$C$6:$G13)</f>
        <v>0</v>
      </c>
      <c r="BC12" s="3">
        <v>15</v>
      </c>
      <c r="BE12" s="3">
        <f>INDEX($P$3:$P$367,BD14,1)</f>
        <v>0</v>
      </c>
      <c r="BF12" s="3">
        <f>BF11</f>
        <v>3.288138030194105</v>
      </c>
    </row>
    <row r="13" spans="1:61" x14ac:dyDescent="0.15">
      <c r="A13" s="3">
        <v>1</v>
      </c>
      <c r="B13" s="11">
        <v>9</v>
      </c>
      <c r="C13" s="12" t="s">
        <v>406</v>
      </c>
      <c r="D13" s="3">
        <v>7</v>
      </c>
      <c r="E13" s="3">
        <f>(求节点($Z$5:$Z$204,$AF$5:$AF$204,D13)-求节点($Z$5:$Z$204,$AF$5:$AF$204,D12))*$E$2/SUM(其他调用!$C$5:$G$5)*$A13</f>
        <v>81004.936716984375</v>
      </c>
      <c r="F13" s="3">
        <f>(求节点($AH$5:$AH$204,$AN$5:$AN$204,D13)-求节点($AH$5:$AH$204,$AN$5:$AN$204,D12))*$E$2/SUM(其他调用!$C$5:$G$5)*$A13</f>
        <v>5440872809.9817009</v>
      </c>
      <c r="G13" s="3">
        <f>(求节点($AH$5:$AH$204,$AU$5:$AU$204,D13)-求节点($AH$5:$AH$204,$AU$5:$AU$204,D12))*$E$2/SUM(其他调用!$C$5:$G$5)*$A13</f>
        <v>0</v>
      </c>
      <c r="H13" s="3">
        <f>MAX(IF($D13&lt;1,5,求节点(其他调用!$B$5:$B$124,其他调用!$N$5:$N$124,$D13))-(5-$H$2),1)</f>
        <v>4</v>
      </c>
      <c r="I13" s="3">
        <f>求节点($BD$5:$BD$11,$BF$5:$BF$11,$D13)/求节点(其他调用!$B$5:$B$124,其他调用!$N$5:$N$124,$D13)*求节点($BA$20:$BA$27,$BI$20:$BI$27,$D13)</f>
        <v>153.95333888353275</v>
      </c>
      <c r="J13" s="3">
        <f t="shared" si="0"/>
        <v>3</v>
      </c>
      <c r="Z13" s="3">
        <v>9</v>
      </c>
      <c r="AA13" s="3">
        <f>其他调用!AW14*SUM($U$14:$U$17)</f>
        <v>46.000000000000007</v>
      </c>
      <c r="AB13" s="3">
        <f>其他调用!AX14*SUM($U$14:$U$17)</f>
        <v>66.999999999999957</v>
      </c>
      <c r="AC13" s="3">
        <f>其他调用!AY14*SUM($U$14:$U$17)</f>
        <v>91.000000000000014</v>
      </c>
      <c r="AD13" s="3">
        <f>其他调用!AZ14*SUM($U$14:$U$17)</f>
        <v>102.99999999999994</v>
      </c>
      <c r="AE13" s="3">
        <f>其他调用!BA14*SUM($U$14:$U$17)</f>
        <v>102.99999999999996</v>
      </c>
      <c r="AF13" s="3">
        <f>SUMPRODUCT(AA$5:AE13,其他调用!$C$6:$G14)</f>
        <v>1029265.4237355392</v>
      </c>
      <c r="AH13" s="3">
        <v>9</v>
      </c>
      <c r="AI13" s="3">
        <f>其他调用!Y13</f>
        <v>4051676.6468403861</v>
      </c>
      <c r="AJ13" s="3">
        <f>其他调用!Z13</f>
        <v>4559610.578050036</v>
      </c>
      <c r="AK13" s="3">
        <f>其他调用!AA13</f>
        <v>5498780.4419736788</v>
      </c>
      <c r="AL13" s="3">
        <f>其他调用!AB13</f>
        <v>7674091.4091355577</v>
      </c>
      <c r="AM13" s="3">
        <f>其他调用!AC13</f>
        <v>14275553.144965507</v>
      </c>
      <c r="AN13" s="3">
        <f>SUMPRODUCT(AI$5:AM13,其他调用!$C$6:$G14)</f>
        <v>44886230760.80928</v>
      </c>
      <c r="AP13" s="3">
        <f>其他调用!AN13</f>
        <v>0</v>
      </c>
      <c r="AQ13" s="3">
        <f>其他调用!AO13</f>
        <v>0</v>
      </c>
      <c r="AR13" s="3">
        <f>其他调用!AP13</f>
        <v>0</v>
      </c>
      <c r="AS13" s="3">
        <f>其他调用!AQ13</f>
        <v>0</v>
      </c>
      <c r="AT13" s="3">
        <f>其他调用!AR13</f>
        <v>0</v>
      </c>
      <c r="AU13" s="3">
        <f>SUMPRODUCT(AP$5:AT13,其他调用!$C$6:$G14)</f>
        <v>0</v>
      </c>
    </row>
    <row r="14" spans="1:61" x14ac:dyDescent="0.15">
      <c r="A14" s="3">
        <v>1</v>
      </c>
      <c r="B14" s="11">
        <v>10</v>
      </c>
      <c r="C14" s="12" t="s">
        <v>407</v>
      </c>
      <c r="D14" s="3">
        <v>8</v>
      </c>
      <c r="E14" s="3">
        <f>(求节点($Z$5:$Z$204,$AF$5:$AF$204,D14)-求节点($Z$5:$Z$204,$AF$5:$AF$204,D13))*$E$2/SUM(其他调用!$C$5:$G$5)*$A14</f>
        <v>79047.390615358367</v>
      </c>
      <c r="F14" s="3">
        <f>(求节点($AH$5:$AH$204,$AN$5:$AN$204,D14)-求节点($AH$5:$AH$204,$AN$5:$AN$204,D13))*$E$2/SUM(其他调用!$C$5:$G$5)*$A14</f>
        <v>5796986290.3908653</v>
      </c>
      <c r="G14" s="3">
        <f>(求节点($AH$5:$AH$204,$AU$5:$AU$204,D14)-求节点($AH$5:$AH$204,$AU$5:$AU$204,D13))*$E$2/SUM(其他调用!$C$5:$G$5)*$A14</f>
        <v>0</v>
      </c>
      <c r="H14" s="3">
        <f>MAX(IF($D14&lt;1,5,求节点(其他调用!$B$5:$B$124,其他调用!$N$5:$N$124,$D14))-(5-$H$2),1)</f>
        <v>4</v>
      </c>
      <c r="I14" s="3">
        <f>求节点($BD$5:$BD$11,$BF$5:$BF$11,$D14)/求节点(其他调用!$B$5:$B$124,其他调用!$N$5:$N$124,$D14)*求节点($BA$20:$BA$27,$BI$20:$BI$27,$D14)</f>
        <v>172.97702815519128</v>
      </c>
      <c r="J14" s="3">
        <f t="shared" si="0"/>
        <v>3</v>
      </c>
      <c r="N14" s="3" t="s">
        <v>121</v>
      </c>
      <c r="O14" s="3" t="s">
        <v>122</v>
      </c>
      <c r="P14" s="3" t="s">
        <v>126</v>
      </c>
      <c r="Q14" s="3" t="s">
        <v>123</v>
      </c>
      <c r="R14" s="3" t="s">
        <v>124</v>
      </c>
      <c r="S14" s="3" t="s">
        <v>120</v>
      </c>
      <c r="T14" s="3" t="s">
        <v>178</v>
      </c>
      <c r="U14" s="26">
        <f>'[1]功能-行军令'!AJ7</f>
        <v>0.6</v>
      </c>
      <c r="V14" s="26">
        <f>'[1]功能-行军令'!AK7</f>
        <v>1</v>
      </c>
      <c r="W14" s="26">
        <f>'[1]功能-行军令'!AL7</f>
        <v>24</v>
      </c>
      <c r="Z14" s="3">
        <v>10</v>
      </c>
      <c r="AA14" s="3">
        <f>其他调用!AW15*SUM($U$14:$U$17)</f>
        <v>45.999999999999993</v>
      </c>
      <c r="AB14" s="3">
        <f>其他调用!AX15*SUM($U$14:$U$17)</f>
        <v>67</v>
      </c>
      <c r="AC14" s="3">
        <f>其他调用!AY15*SUM($U$14:$U$17)</f>
        <v>90.999999999999986</v>
      </c>
      <c r="AD14" s="3">
        <f>其他调用!AZ15*SUM($U$14:$U$17)</f>
        <v>103.00000000000006</v>
      </c>
      <c r="AE14" s="3">
        <f>其他调用!BA15*SUM($U$14:$U$17)</f>
        <v>103.00000000000004</v>
      </c>
      <c r="AF14" s="3">
        <f>SUMPRODUCT(AA$5:AE14,其他调用!$C$6:$G15)</f>
        <v>1104334.7432073432</v>
      </c>
      <c r="AH14" s="3">
        <v>10</v>
      </c>
      <c r="AI14" s="3">
        <f>其他调用!Y14</f>
        <v>4346297.5282019787</v>
      </c>
      <c r="AJ14" s="3">
        <f>其他调用!Z14</f>
        <v>4898282.9746681489</v>
      </c>
      <c r="AK14" s="3">
        <f>其他调用!AA14</f>
        <v>5843244.3266106918</v>
      </c>
      <c r="AL14" s="3">
        <f>其他调用!AB14</f>
        <v>8097655.6779189482</v>
      </c>
      <c r="AM14" s="3">
        <f>其他调用!AC14</f>
        <v>14540861.800278664</v>
      </c>
      <c r="AN14" s="3">
        <f>SUMPRODUCT(AI$5:AM14,其他调用!$C$6:$G15)</f>
        <v>51206441654.721985</v>
      </c>
      <c r="AP14" s="3">
        <f>其他调用!AN14</f>
        <v>0</v>
      </c>
      <c r="AQ14" s="3">
        <f>其他调用!AO14</f>
        <v>0</v>
      </c>
      <c r="AR14" s="3">
        <f>其他调用!AP14</f>
        <v>0</v>
      </c>
      <c r="AS14" s="3">
        <f>其他调用!AQ14</f>
        <v>0</v>
      </c>
      <c r="AT14" s="3">
        <f>其他调用!AR14</f>
        <v>0</v>
      </c>
      <c r="AU14" s="3">
        <f>SUMPRODUCT(AP$5:AT14,其他调用!$C$6:$G15)</f>
        <v>0</v>
      </c>
    </row>
    <row r="15" spans="1:61" x14ac:dyDescent="0.15">
      <c r="A15" s="3">
        <v>1</v>
      </c>
      <c r="B15" s="11">
        <v>11</v>
      </c>
      <c r="C15" s="36" t="s">
        <v>219</v>
      </c>
      <c r="D15" s="3">
        <v>9</v>
      </c>
      <c r="E15" s="3">
        <f>(求节点($Z$5:$Z$204,$AF$5:$AF$204,D15)-求节点($Z$5:$Z$204,$AF$5:$AF$204,D14))*$E$2/SUM(其他调用!$C$5:$G$5)*$A15</f>
        <v>77068.851533631445</v>
      </c>
      <c r="F15" s="3">
        <f>(求节点($AH$5:$AH$204,$AN$5:$AN$204,D15)-求节点($AH$5:$AH$204,$AN$5:$AN$204,D14))*$E$2/SUM(其他调用!$C$5:$G$5)*$A15</f>
        <v>6068562311.6638718</v>
      </c>
      <c r="G15" s="3">
        <f>(求节点($AH$5:$AH$204,$AU$5:$AU$204,D15)-求节点($AH$5:$AH$204,$AU$5:$AU$204,D14))*$E$2/SUM(其他调用!$C$5:$G$5)*$A15</f>
        <v>0</v>
      </c>
      <c r="H15" s="3">
        <f>MAX(IF($D15&lt;1,5,求节点(其他调用!$B$5:$B$124,其他调用!$N$5:$N$124,$D15))-(5-$H$2),1)</f>
        <v>4</v>
      </c>
      <c r="I15" s="3">
        <f>求节点($BD$5:$BD$11,$BF$5:$BF$11,$D15)/求节点(其他调用!$B$5:$B$124,其他调用!$N$5:$N$124,$D15)*求节点($BA$20:$BA$27,$BI$20:$BI$27,$D15)</f>
        <v>191.25830621320964</v>
      </c>
      <c r="J15" s="3">
        <f t="shared" si="0"/>
        <v>3</v>
      </c>
      <c r="K15" s="3">
        <v>5</v>
      </c>
      <c r="N15" s="3" t="s">
        <v>167</v>
      </c>
      <c r="O15" s="3" t="s">
        <v>125</v>
      </c>
      <c r="P15" s="3" t="s">
        <v>126</v>
      </c>
      <c r="Q15" s="3" t="s">
        <v>123</v>
      </c>
      <c r="R15" s="3" t="s">
        <v>124</v>
      </c>
      <c r="S15" s="3" t="s">
        <v>120</v>
      </c>
      <c r="T15" s="3" t="s">
        <v>178</v>
      </c>
      <c r="U15" s="26">
        <f>'[1]功能-行军令'!AJ8</f>
        <v>0.4</v>
      </c>
      <c r="V15" s="26">
        <f>'[1]功能-行军令'!AK8</f>
        <v>2</v>
      </c>
      <c r="W15" s="26">
        <f>'[1]功能-行军令'!AL8</f>
        <v>8</v>
      </c>
      <c r="Z15" s="3">
        <v>11</v>
      </c>
      <c r="AA15" s="3">
        <f>其他调用!AW16*SUM($U$14:$U$17)</f>
        <v>46.000000000000021</v>
      </c>
      <c r="AB15" s="3">
        <f>其他调用!AX16*SUM($U$14:$U$17)</f>
        <v>67</v>
      </c>
      <c r="AC15" s="3">
        <f>其他调用!AY16*SUM($U$14:$U$17)</f>
        <v>91.000000000000028</v>
      </c>
      <c r="AD15" s="3">
        <f>其他调用!AZ16*SUM($U$14:$U$17)</f>
        <v>103</v>
      </c>
      <c r="AE15" s="3">
        <f>其他调用!BA16*SUM($U$14:$U$17)</f>
        <v>102.99999999999997</v>
      </c>
      <c r="AF15" s="3">
        <f>SUMPRODUCT(AA$5:AE15,其他调用!$C$6:$G16)</f>
        <v>1177383.5376372181</v>
      </c>
      <c r="AH15" s="3">
        <v>11</v>
      </c>
      <c r="AI15" s="3">
        <f>其他调用!Y15</f>
        <v>4601390.9802592546</v>
      </c>
      <c r="AJ15" s="3">
        <f>其他调用!Z15</f>
        <v>5172926.6127361543</v>
      </c>
      <c r="AK15" s="3">
        <f>其他调用!AA15</f>
        <v>6238118.9148200154</v>
      </c>
      <c r="AL15" s="3">
        <f>其他调用!AB15</f>
        <v>8710380.1532913595</v>
      </c>
      <c r="AM15" s="3">
        <f>其他调用!AC15</f>
        <v>14750722.964415565</v>
      </c>
      <c r="AN15" s="3">
        <f>SUMPRODUCT(AI$5:AM15,其他调用!$C$6:$G16)</f>
        <v>57694956772.422485</v>
      </c>
      <c r="AP15" s="3">
        <f>其他调用!AN15</f>
        <v>0</v>
      </c>
      <c r="AQ15" s="3">
        <f>其他调用!AO15</f>
        <v>0</v>
      </c>
      <c r="AR15" s="3">
        <f>其他调用!AP15</f>
        <v>0</v>
      </c>
      <c r="AS15" s="3">
        <f>其他调用!AQ15</f>
        <v>0</v>
      </c>
      <c r="AT15" s="3">
        <f>其他调用!AR15</f>
        <v>0</v>
      </c>
      <c r="AU15" s="3">
        <f>SUMPRODUCT(AP$5:AT15,其他调用!$C$6:$G16)</f>
        <v>0</v>
      </c>
    </row>
    <row r="16" spans="1:61" x14ac:dyDescent="0.15">
      <c r="A16" s="3">
        <v>1</v>
      </c>
      <c r="B16" s="11">
        <v>12</v>
      </c>
      <c r="C16" s="12" t="s">
        <v>408</v>
      </c>
      <c r="D16" s="3">
        <v>10</v>
      </c>
      <c r="E16" s="3">
        <f>(求节点($Z$5:$Z$204,$AF$5:$AF$204,D16)-求节点($Z$5:$Z$204,$AF$5:$AF$204,D15))*$E$2/SUM(其他调用!$C$5:$G$5)*$A16</f>
        <v>75069.319471803959</v>
      </c>
      <c r="F16" s="3">
        <f>(求节点($AH$5:$AH$204,$AN$5:$AN$204,D16)-求节点($AH$5:$AH$204,$AN$5:$AN$204,D15))*$E$2/SUM(其他调用!$C$5:$G$5)*$A16</f>
        <v>6320210893.9127045</v>
      </c>
      <c r="G16" s="3">
        <f>(求节点($AH$5:$AH$204,$AU$5:$AU$204,D16)-求节点($AH$5:$AH$204,$AU$5:$AU$204,D15))*$E$2/SUM(其他调用!$C$5:$G$5)*$A16</f>
        <v>0</v>
      </c>
      <c r="H16" s="3">
        <f>MAX(IF($D16&lt;1,5,求节点(其他调用!$B$5:$B$124,其他调用!$N$5:$N$124,$D16))-(5-$H$2),1)</f>
        <v>4</v>
      </c>
      <c r="I16" s="3">
        <f>求节点($BD$5:$BD$11,$BF$5:$BF$11,$D16)/求节点(其他调用!$B$5:$B$124,其他调用!$N$5:$N$124,$D16)*求节点($BA$20:$BA$27,$BI$20:$BI$27,$D16)</f>
        <v>208.79717305758791</v>
      </c>
      <c r="J16" s="3">
        <f t="shared" si="0"/>
        <v>3</v>
      </c>
      <c r="Z16" s="3">
        <v>12</v>
      </c>
      <c r="AA16" s="3">
        <f>其他调用!AW17*SUM($U$14:$U$17)</f>
        <v>45.999999999999957</v>
      </c>
      <c r="AB16" s="3">
        <f>其他调用!AX17*SUM($U$14:$U$17)</f>
        <v>66.999999999999972</v>
      </c>
      <c r="AC16" s="3">
        <f>其他调用!AY17*SUM($U$14:$U$17)</f>
        <v>90.999999999999972</v>
      </c>
      <c r="AD16" s="3">
        <f>其他调用!AZ17*SUM($U$14:$U$17)</f>
        <v>102.9999999999999</v>
      </c>
      <c r="AE16" s="3">
        <f>其他调用!BA17*SUM($U$14:$U$17)</f>
        <v>102.99999999999991</v>
      </c>
      <c r="AF16" s="3">
        <f>SUMPRODUCT(AA$5:AE16,其他调用!$C$6:$G17)</f>
        <v>1248390.814045063</v>
      </c>
      <c r="AH16" s="3">
        <v>12</v>
      </c>
      <c r="AI16" s="3">
        <f>其他调用!Y16</f>
        <v>4851172.4570169412</v>
      </c>
      <c r="AJ16" s="3">
        <f>其他调用!Z16</f>
        <v>5444007.6036144122</v>
      </c>
      <c r="AK16" s="3">
        <f>其他调用!AA16</f>
        <v>6554251.0299695209</v>
      </c>
      <c r="AL16" s="3">
        <f>其他调用!AB16</f>
        <v>9459970.437242955</v>
      </c>
      <c r="AM16" s="3">
        <f>其他调用!AC16</f>
        <v>14844489.388314113</v>
      </c>
      <c r="AN16" s="3">
        <f>SUMPRODUCT(AI$5:AM16,其他调用!$C$6:$G17)</f>
        <v>64320122074.460358</v>
      </c>
      <c r="AP16" s="3">
        <f>其他调用!AN16</f>
        <v>0</v>
      </c>
      <c r="AQ16" s="3">
        <f>其他调用!AO16</f>
        <v>0</v>
      </c>
      <c r="AR16" s="3">
        <f>其他调用!AP16</f>
        <v>0</v>
      </c>
      <c r="AS16" s="3">
        <f>其他调用!AQ16</f>
        <v>0</v>
      </c>
      <c r="AT16" s="3">
        <f>其他调用!AR16</f>
        <v>0</v>
      </c>
      <c r="AU16" s="3">
        <f>SUMPRODUCT(AP$5:AT16,其他调用!$C$6:$G17)</f>
        <v>0</v>
      </c>
    </row>
    <row r="17" spans="1:61" x14ac:dyDescent="0.15">
      <c r="A17" s="3">
        <v>1</v>
      </c>
      <c r="B17" s="11">
        <v>13</v>
      </c>
      <c r="C17" s="12" t="s">
        <v>409</v>
      </c>
      <c r="D17" s="3">
        <v>12</v>
      </c>
      <c r="E17" s="3">
        <f>(求节点($Z$5:$Z$204,$AF$5:$AF$204,D17)-求节点($Z$5:$Z$204,$AF$5:$AF$204,D16))*$E$2/SUM(其他调用!$C$5:$G$5)*$A17</f>
        <v>144056.07083771983</v>
      </c>
      <c r="F17" s="3">
        <f>(求节点($AH$5:$AH$204,$AN$5:$AN$204,D17)-求节点($AH$5:$AH$204,$AN$5:$AN$204,D16))*$E$2/SUM(其他调用!$C$5:$G$5)*$A17</f>
        <v>13113680419.738373</v>
      </c>
      <c r="G17" s="3">
        <f>(求节点($AH$5:$AH$204,$AU$5:$AU$204,D17)-求节点($AH$5:$AH$204,$AU$5:$AU$204,D16))*$E$2/SUM(其他调用!$C$5:$G$5)*$A17</f>
        <v>0</v>
      </c>
      <c r="H17" s="3">
        <f>MAX(IF($D17&lt;1,5,求节点(其他调用!$B$5:$B$124,其他调用!$N$5:$N$124,$D17))-(5-$H$2),1)</f>
        <v>4</v>
      </c>
      <c r="I17" s="3">
        <f>求节点($BD$5:$BD$11,$BF$5:$BF$11,$D17)/求节点(其他调用!$B$5:$B$124,其他调用!$N$5:$N$124,$D17)*求节点($BA$20:$BA$27,$BI$20:$BI$27,$D17)</f>
        <v>241.64767310542408</v>
      </c>
      <c r="J17" s="3">
        <f t="shared" si="0"/>
        <v>4</v>
      </c>
      <c r="Z17" s="3">
        <v>13</v>
      </c>
      <c r="AA17" s="3">
        <f>其他调用!AW18*SUM($U$14:$U$17)</f>
        <v>46.000000000000021</v>
      </c>
      <c r="AB17" s="3">
        <f>其他调用!AX18*SUM($U$14:$U$17)</f>
        <v>67.000000000000028</v>
      </c>
      <c r="AC17" s="3">
        <f>其他调用!AY18*SUM($U$14:$U$17)</f>
        <v>91.000000000000014</v>
      </c>
      <c r="AD17" s="3">
        <f>其他调用!AZ18*SUM($U$14:$U$17)</f>
        <v>103.0000000000001</v>
      </c>
      <c r="AE17" s="3">
        <f>其他调用!BA18*SUM($U$14:$U$17)</f>
        <v>103.00000000000003</v>
      </c>
      <c r="AF17" s="3">
        <f>SUMPRODUCT(AA$5:AE17,其他调用!$C$6:$G18)</f>
        <v>1317335.5794507773</v>
      </c>
      <c r="AH17" s="3">
        <v>13</v>
      </c>
      <c r="AI17" s="3">
        <f>其他调用!Y17</f>
        <v>5105309.1090094447</v>
      </c>
      <c r="AJ17" s="3">
        <f>其他调用!Z17</f>
        <v>5712320.1231742501</v>
      </c>
      <c r="AK17" s="3">
        <f>其他调用!AA17</f>
        <v>6851585.74376183</v>
      </c>
      <c r="AL17" s="3">
        <f>其他调用!AB17</f>
        <v>9899009.6204317361</v>
      </c>
      <c r="AM17" s="3">
        <f>其他调用!AC17</f>
        <v>14909334.258428544</v>
      </c>
      <c r="AN17" s="3">
        <f>SUMPRODUCT(AI$5:AM17,其他调用!$C$6:$G18)</f>
        <v>71058656964.836121</v>
      </c>
      <c r="AP17" s="3">
        <f>其他调用!AN17</f>
        <v>0</v>
      </c>
      <c r="AQ17" s="3">
        <f>其他调用!AO17</f>
        <v>0</v>
      </c>
      <c r="AR17" s="3">
        <f>其他调用!AP17</f>
        <v>0</v>
      </c>
      <c r="AS17" s="3">
        <f>其他调用!AQ17</f>
        <v>0</v>
      </c>
      <c r="AT17" s="3">
        <f>其他调用!AR17</f>
        <v>0</v>
      </c>
      <c r="AU17" s="3">
        <f>SUMPRODUCT(AP$5:AT17,其他调用!$C$6:$G18)</f>
        <v>0</v>
      </c>
    </row>
    <row r="18" spans="1:61" x14ac:dyDescent="0.15">
      <c r="A18" s="3">
        <v>1</v>
      </c>
      <c r="B18" s="11">
        <v>14</v>
      </c>
      <c r="C18" s="36" t="s">
        <v>220</v>
      </c>
      <c r="D18" s="3">
        <v>14</v>
      </c>
      <c r="E18" s="3">
        <f>(求节点($Z$5:$Z$204,$AF$5:$AF$204,D18)-求节点($Z$5:$Z$204,$AF$5:$AF$204,D17))*$E$2/SUM(其他调用!$C$5:$G$5)*$A18</f>
        <v>135617.87869302207</v>
      </c>
      <c r="F18" s="3">
        <f>(求节点($AH$5:$AH$204,$AN$5:$AN$204,D18)-求节点($AH$5:$AH$204,$AN$5:$AN$204,D17))*$E$2/SUM(其他调用!$C$5:$G$5)*$A18</f>
        <v>13534001467.351563</v>
      </c>
      <c r="G18" s="3">
        <f>(求节点($AH$5:$AH$204,$AU$5:$AU$204,D18)-求节点($AH$5:$AH$204,$AU$5:$AU$204,D17))*$E$2/SUM(其他调用!$C$5:$G$5)*$A18</f>
        <v>0</v>
      </c>
      <c r="H18" s="3">
        <f>MAX(IF($D18&lt;1,5,求节点(其他调用!$B$5:$B$124,其他调用!$N$5:$N$124,$D18))-(5-$H$2),1)</f>
        <v>4</v>
      </c>
      <c r="I18" s="3">
        <f>求节点($BD$5:$BD$11,$BF$5:$BF$11,$D18)/求节点(其他调用!$B$5:$B$124,其他调用!$N$5:$N$124,$D18)*求节点($BA$20:$BA$27,$BI$20:$BI$27,$D18)</f>
        <v>261.68870873142555</v>
      </c>
      <c r="J18" s="3">
        <f t="shared" si="0"/>
        <v>4</v>
      </c>
      <c r="Z18" s="3">
        <v>14</v>
      </c>
      <c r="AA18" s="3">
        <f>其他调用!AW19*SUM($U$14:$U$17)</f>
        <v>45.999999999999972</v>
      </c>
      <c r="AB18" s="3">
        <f>其他调用!AX19*SUM($U$14:$U$17)</f>
        <v>67.000000000000028</v>
      </c>
      <c r="AC18" s="3">
        <f>其他调用!AY19*SUM($U$14:$U$17)</f>
        <v>91</v>
      </c>
      <c r="AD18" s="3">
        <f>其他调用!AZ19*SUM($U$14:$U$17)</f>
        <v>103.00000000000003</v>
      </c>
      <c r="AE18" s="3">
        <f>其他调用!BA19*SUM($U$14:$U$17)</f>
        <v>103.00000000000006</v>
      </c>
      <c r="AF18" s="3">
        <f>SUMPRODUCT(AA$5:AE18,其他调用!$C$6:$G19)</f>
        <v>1384008.6927380851</v>
      </c>
      <c r="AH18" s="3">
        <v>14</v>
      </c>
      <c r="AI18" s="3">
        <f>其他调用!Y18</f>
        <v>5324646.5624590963</v>
      </c>
      <c r="AJ18" s="3">
        <f>其他调用!Z18</f>
        <v>5974288.4088780433</v>
      </c>
      <c r="AK18" s="3">
        <f>其他调用!AA18</f>
        <v>7146084.9195549488</v>
      </c>
      <c r="AL18" s="3">
        <f>其他调用!AB18</f>
        <v>10327098.89835541</v>
      </c>
      <c r="AM18" s="3">
        <f>其他调用!AC18</f>
        <v>14945620.435780793</v>
      </c>
      <c r="AN18" s="3">
        <f>SUMPRODUCT(AI$5:AM18,其他调用!$C$6:$G19)</f>
        <v>77854123541.81192</v>
      </c>
      <c r="AP18" s="3">
        <f>其他调用!AN18</f>
        <v>0</v>
      </c>
      <c r="AQ18" s="3">
        <f>其他调用!AO18</f>
        <v>0</v>
      </c>
      <c r="AR18" s="3">
        <f>其他调用!AP18</f>
        <v>0</v>
      </c>
      <c r="AS18" s="3">
        <f>其他调用!AQ18</f>
        <v>0</v>
      </c>
      <c r="AT18" s="3">
        <f>其他调用!AR18</f>
        <v>0</v>
      </c>
      <c r="AU18" s="3">
        <f>SUMPRODUCT(AP$5:AT18,其他调用!$C$6:$G19)</f>
        <v>0</v>
      </c>
      <c r="BA18" s="85" t="s">
        <v>207</v>
      </c>
      <c r="BB18" s="85"/>
      <c r="BC18" s="85"/>
      <c r="BD18" s="85"/>
      <c r="BE18" s="85"/>
      <c r="BF18" s="85"/>
      <c r="BG18" s="85"/>
      <c r="BH18" s="85"/>
    </row>
    <row r="19" spans="1:61" x14ac:dyDescent="0.15">
      <c r="A19" s="3">
        <v>1</v>
      </c>
      <c r="B19" s="11">
        <v>15</v>
      </c>
      <c r="C19" s="12" t="s">
        <v>408</v>
      </c>
      <c r="D19" s="3">
        <v>16</v>
      </c>
      <c r="E19" s="3">
        <f>(求节点($Z$5:$Z$204,$AF$5:$AF$204,D19)-求节点($Z$5:$Z$204,$AF$5:$AF$204,D18))*$E$2/SUM(其他调用!$C$5:$G$5)*$A19</f>
        <v>129485.40175141278</v>
      </c>
      <c r="F19" s="3">
        <f>(求节点($AH$5:$AH$204,$AN$5:$AN$204,D19)-求节点($AH$5:$AH$204,$AN$5:$AN$204,D18))*$E$2/SUM(其他调用!$C$5:$G$5)*$A19</f>
        <v>13994640571.57991</v>
      </c>
      <c r="G19" s="3">
        <f>(求节点($AH$5:$AH$204,$AU$5:$AU$204,D19)-求节点($AH$5:$AH$204,$AU$5:$AU$204,D18))*$E$2/SUM(其他调用!$C$5:$G$5)*$A19</f>
        <v>7710156.4542703731</v>
      </c>
      <c r="H19" s="3">
        <f>MAX(IF($D19&lt;1,5,求节点(其他调用!$B$5:$B$124,其他调用!$N$5:$N$124,$D19))-(5-$H$2),1)</f>
        <v>3.8</v>
      </c>
      <c r="I19" s="3">
        <f>求节点($BD$5:$BD$11,$BF$5:$BF$11,$D19)/求节点(其他调用!$B$5:$B$124,其他调用!$N$5:$N$124,$D19)*求节点($BA$20:$BA$27,$BI$20:$BI$27,$D19)</f>
        <v>287.44658592046392</v>
      </c>
      <c r="J19" s="3">
        <f t="shared" si="0"/>
        <v>4</v>
      </c>
      <c r="U19" s="3">
        <f>SUM(U12:U18)</f>
        <v>1</v>
      </c>
      <c r="Z19" s="3">
        <v>15</v>
      </c>
      <c r="AA19" s="3">
        <f>其他调用!AW20*SUM($U$14:$U$17)</f>
        <v>46</v>
      </c>
      <c r="AB19" s="3">
        <f>其他调用!AX20*SUM($U$14:$U$17)</f>
        <v>66.999999999999957</v>
      </c>
      <c r="AC19" s="3">
        <f>其他调用!AY20*SUM($U$14:$U$17)</f>
        <v>90.999999999999972</v>
      </c>
      <c r="AD19" s="3">
        <f>其他调用!AZ20*SUM($U$14:$U$17)</f>
        <v>102.9999999999999</v>
      </c>
      <c r="AE19" s="3">
        <f>其他调用!BA20*SUM($U$14:$U$17)</f>
        <v>103</v>
      </c>
      <c r="AF19" s="3">
        <f>SUMPRODUCT(AA$5:AE19,其他调用!$C$6:$G20)</f>
        <v>1449396.3332174534</v>
      </c>
      <c r="AH19" s="3">
        <v>15</v>
      </c>
      <c r="AI19" s="3">
        <f>其他调用!Y19</f>
        <v>5533464.5487205312</v>
      </c>
      <c r="AJ19" s="3">
        <f>其他调用!Z19</f>
        <v>6221858.2997586653</v>
      </c>
      <c r="AK19" s="3">
        <f>其他调用!AA19</f>
        <v>7604666.5461952835</v>
      </c>
      <c r="AL19" s="3">
        <f>其他调用!AB19</f>
        <v>10757356.975406632</v>
      </c>
      <c r="AM19" s="3">
        <f>其他调用!AC19</f>
        <v>15324095.828963459</v>
      </c>
      <c r="AN19" s="3">
        <f>SUMPRODUCT(AI$5:AM19,其他调用!$C$6:$G20)</f>
        <v>84785794063.852264</v>
      </c>
      <c r="AP19" s="3">
        <f>其他调用!AN19</f>
        <v>0</v>
      </c>
      <c r="AQ19" s="3">
        <f>其他调用!AO19</f>
        <v>0</v>
      </c>
      <c r="AR19" s="3">
        <f>其他调用!AP19</f>
        <v>0</v>
      </c>
      <c r="AS19" s="3">
        <f>其他调用!AQ19</f>
        <v>0</v>
      </c>
      <c r="AT19" s="3">
        <f>其他调用!AR19</f>
        <v>760849.16757446539</v>
      </c>
      <c r="AU19" s="3">
        <f>SUMPRODUCT(AP$5:AT19,其他调用!$C$6:$G20)</f>
        <v>1099617.259436996</v>
      </c>
      <c r="AZ19" s="3" t="s">
        <v>208</v>
      </c>
      <c r="BA19" s="3" t="s">
        <v>209</v>
      </c>
      <c r="BB19" s="3">
        <v>1</v>
      </c>
      <c r="BC19" s="3">
        <v>2</v>
      </c>
      <c r="BD19" s="3">
        <v>3</v>
      </c>
      <c r="BE19" s="3">
        <v>4</v>
      </c>
      <c r="BF19" s="3">
        <v>5</v>
      </c>
      <c r="BG19" s="3">
        <v>6</v>
      </c>
      <c r="BH19" s="3">
        <v>7</v>
      </c>
      <c r="BI19" s="3" t="s">
        <v>210</v>
      </c>
    </row>
    <row r="20" spans="1:61" x14ac:dyDescent="0.15">
      <c r="A20" s="3">
        <v>1</v>
      </c>
      <c r="B20" s="11">
        <v>16</v>
      </c>
      <c r="C20" s="12" t="s">
        <v>410</v>
      </c>
      <c r="D20" s="3">
        <v>18</v>
      </c>
      <c r="E20" s="3">
        <f>(求节点($Z$5:$Z$204,$AF$5:$AF$204,D20)-求节点($Z$5:$Z$204,$AF$5:$AF$204,D19))*$E$2/SUM(其他调用!$C$5:$G$5)*$A20</f>
        <v>124308.25932457695</v>
      </c>
      <c r="F20" s="3">
        <f>(求节点($AH$5:$AH$204,$AN$5:$AN$204,D20)-求节点($AH$5:$AH$204,$AN$5:$AN$204,D19))*$E$2/SUM(其他调用!$C$5:$G$5)*$A20</f>
        <v>14419934421.163895</v>
      </c>
      <c r="G20" s="3">
        <f>(求节点($AH$5:$AH$204,$AU$5:$AU$204,D20)-求节点($AH$5:$AH$204,$AU$5:$AU$204,D19))*$E$2/SUM(其他调用!$C$5:$G$5)*$A20</f>
        <v>15924420.71057385</v>
      </c>
      <c r="H20" s="3">
        <f>MAX(IF($D20&lt;1,5,求节点(其他调用!$B$5:$B$124,其他调用!$N$5:$N$124,$D20))-(5-$H$2),1)</f>
        <v>3.4000000000000004</v>
      </c>
      <c r="I20" s="3">
        <f>求节点($BD$5:$BD$11,$BF$5:$BF$11,$D20)/求节点(其他调用!$B$5:$B$124,其他调用!$N$5:$N$124,$D20)*求节点($BA$20:$BA$27,$BI$20:$BI$27,$D20)</f>
        <v>323.21331177509478</v>
      </c>
      <c r="J20" s="3">
        <f t="shared" si="0"/>
        <v>4</v>
      </c>
      <c r="K20" s="3">
        <v>8</v>
      </c>
      <c r="N20" s="85" t="s">
        <v>127</v>
      </c>
      <c r="O20" s="85"/>
      <c r="Z20" s="3">
        <v>16</v>
      </c>
      <c r="AA20" s="3">
        <f>其他调用!AW21*SUM($U$14:$U$17)</f>
        <v>46</v>
      </c>
      <c r="AB20" s="3">
        <f>其他调用!AX21*SUM($U$14:$U$17)</f>
        <v>67.000000000000043</v>
      </c>
      <c r="AC20" s="3">
        <f>其他调用!AY21*SUM($U$14:$U$17)</f>
        <v>90.999999999999915</v>
      </c>
      <c r="AD20" s="3">
        <f>其他调用!AZ21*SUM($U$14:$U$17)</f>
        <v>103</v>
      </c>
      <c r="AE20" s="3">
        <f>其他调用!BA21*SUM($U$14:$U$17)</f>
        <v>102.99999999999996</v>
      </c>
      <c r="AF20" s="3">
        <f>SUMPRODUCT(AA$5:AE20,其他调用!$C$6:$G21)</f>
        <v>1513494.0944894978</v>
      </c>
      <c r="AH20" s="3">
        <v>16</v>
      </c>
      <c r="AI20" s="3">
        <f>其他调用!Y20</f>
        <v>5764401.6559455991</v>
      </c>
      <c r="AJ20" s="3">
        <f>其他调用!Z20</f>
        <v>6447519.1322088316</v>
      </c>
      <c r="AK20" s="3">
        <f>其他调用!AA20</f>
        <v>8068924.1177033633</v>
      </c>
      <c r="AL20" s="3">
        <f>其他调用!AB20</f>
        <v>10965739.45582208</v>
      </c>
      <c r="AM20" s="3">
        <f>其他调用!AC20</f>
        <v>17027205.885863185</v>
      </c>
      <c r="AN20" s="3">
        <f>SUMPRODUCT(AI$5:AM20,其他调用!$C$6:$G21)</f>
        <v>91848764113.39183</v>
      </c>
      <c r="AP20" s="3">
        <f>其他调用!AN20</f>
        <v>0</v>
      </c>
      <c r="AQ20" s="3">
        <f>其他调用!AO20</f>
        <v>0</v>
      </c>
      <c r="AR20" s="3">
        <f>其他调用!AP20</f>
        <v>0</v>
      </c>
      <c r="AS20" s="3">
        <f>其他调用!AQ20</f>
        <v>107247.80423522901</v>
      </c>
      <c r="AT20" s="3">
        <f>其他调用!AR20</f>
        <v>4153742.1791548012</v>
      </c>
      <c r="AU20" s="3">
        <f>SUMPRODUCT(AP$5:AT20,其他调用!$C$6:$G21)</f>
        <v>7710156.4542703731</v>
      </c>
      <c r="AZ20" s="3">
        <f>IF([1]服务器生态!AN30="","",[1]服务器生态!AN30)</f>
        <v>4</v>
      </c>
      <c r="BA20" s="3">
        <f>IF([1]服务器生态!AO30="","",[1]服务器生态!AO30)</f>
        <v>26</v>
      </c>
      <c r="BB20" s="3">
        <f>IF([1]服务器生态!AP30="","",[1]服务器生态!AP30)</f>
        <v>5.4</v>
      </c>
      <c r="BC20" s="3">
        <f>IF([1]服务器生态!AQ30="","",[1]服务器生态!AQ30)</f>
        <v>237</v>
      </c>
      <c r="BD20" s="3">
        <f>IF([1]服务器生态!AR30="","",[1]服务器生态!AR30)</f>
        <v>5.1608390624999982</v>
      </c>
      <c r="BE20" s="3">
        <f>IF([1]服务器生态!AS30="","",[1]服务器生态!AS30)</f>
        <v>3.8896187343749986</v>
      </c>
      <c r="BF20" s="3">
        <f>IF([1]服务器生态!AT30="","",[1]服务器生态!AT30)</f>
        <v>0.70362734554828443</v>
      </c>
      <c r="BG20" s="3">
        <f>IF([1]服务器生态!AU30="","",[1]服务器生态!AU30)</f>
        <v>6.6844597827087018</v>
      </c>
      <c r="BH20" s="3">
        <f>IF([1]服务器生态!AV30="","",[1]服务器生态!AV30)</f>
        <v>5.037940475401137</v>
      </c>
      <c r="BI20" s="3">
        <f>SUM(BB20:BH20)</f>
        <v>263.87648540053311</v>
      </c>
    </row>
    <row r="21" spans="1:61" x14ac:dyDescent="0.15">
      <c r="A21" s="3">
        <v>1</v>
      </c>
      <c r="B21" s="11">
        <v>17</v>
      </c>
      <c r="C21" s="12" t="s">
        <v>408</v>
      </c>
      <c r="D21" s="3">
        <v>20</v>
      </c>
      <c r="E21" s="3">
        <f>(求节点($Z$5:$Z$204,$AF$5:$AF$204,D21)-求节点($Z$5:$Z$204,$AF$5:$AF$204,D20))*$E$2/SUM(其他调用!$C$5:$G$5)*$A21</f>
        <v>119095.86570266051</v>
      </c>
      <c r="F21" s="3">
        <f>(求节点($AH$5:$AH$204,$AN$5:$AN$204,D21)-求节点($AH$5:$AH$204,$AN$5:$AN$204,D20))*$E$2/SUM(其他调用!$C$5:$G$5)*$A21</f>
        <v>14812794861.558271</v>
      </c>
      <c r="G21" s="3">
        <f>(求节点($AH$5:$AH$204,$AU$5:$AU$204,D21)-求节点($AH$5:$AH$204,$AU$5:$AU$204,D20))*$E$2/SUM(其他调用!$C$5:$G$5)*$A21</f>
        <v>19136583.153063148</v>
      </c>
      <c r="H21" s="3">
        <f>MAX(IF($D21&lt;1,5,求节点(其他调用!$B$5:$B$124,其他调用!$N$5:$N$124,$D21))-(5-$H$2),1)</f>
        <v>3</v>
      </c>
      <c r="I21" s="3">
        <f>求节点($BD$5:$BD$11,$BF$5:$BF$11,$D21)/求节点(其他调用!$B$5:$B$124,其他调用!$N$5:$N$124,$D21)*求节点($BA$20:$BA$27,$BI$20:$BI$27,$D21)</f>
        <v>358.90710545842478</v>
      </c>
      <c r="J21" s="3">
        <f t="shared" si="0"/>
        <v>4</v>
      </c>
      <c r="O21" s="3" t="s">
        <v>128</v>
      </c>
      <c r="P21" s="3" t="s">
        <v>129</v>
      </c>
      <c r="Q21" s="3" t="s">
        <v>130</v>
      </c>
      <c r="Z21" s="3">
        <v>17</v>
      </c>
      <c r="AA21" s="3">
        <f>其他调用!AW22*SUM($U$14:$U$17)</f>
        <v>46.000000000000036</v>
      </c>
      <c r="AB21" s="3">
        <f>其他调用!AX22*SUM($U$14:$U$17)</f>
        <v>66.999999999999986</v>
      </c>
      <c r="AC21" s="3">
        <f>其他调用!AY22*SUM($U$14:$U$17)</f>
        <v>91.000000000000071</v>
      </c>
      <c r="AD21" s="3">
        <f>其他调用!AZ22*SUM($U$14:$U$17)</f>
        <v>102.99999999999999</v>
      </c>
      <c r="AE21" s="3">
        <f>其他调用!BA22*SUM($U$14:$U$17)</f>
        <v>102.99999999999991</v>
      </c>
      <c r="AF21" s="3">
        <f>SUMPRODUCT(AA$5:AE21,其他调用!$C$6:$G22)</f>
        <v>1576297.5701548334</v>
      </c>
      <c r="AH21" s="3">
        <v>17</v>
      </c>
      <c r="AI21" s="3">
        <f>其他调用!Y21</f>
        <v>5966512.0816763192</v>
      </c>
      <c r="AJ21" s="3">
        <f>其他调用!Z21</f>
        <v>6668427.422319673</v>
      </c>
      <c r="AK21" s="3">
        <f>其他调用!AA21</f>
        <v>8337882.0440259129</v>
      </c>
      <c r="AL21" s="3">
        <f>其他调用!AB21</f>
        <v>11079334.030413121</v>
      </c>
      <c r="AM21" s="3">
        <f>其他调用!AC21</f>
        <v>17476054.887205184</v>
      </c>
      <c r="AN21" s="3">
        <f>SUMPRODUCT(AI$5:AM21,其他调用!$C$6:$G22)</f>
        <v>98999537168.489044</v>
      </c>
      <c r="AP21" s="3">
        <f>其他调用!AN21</f>
        <v>0</v>
      </c>
      <c r="AQ21" s="3">
        <f>其他调用!AO21</f>
        <v>0</v>
      </c>
      <c r="AR21" s="3">
        <f>其他调用!AP21</f>
        <v>0</v>
      </c>
      <c r="AS21" s="3">
        <f>其他调用!AQ21</f>
        <v>242662.77967321387</v>
      </c>
      <c r="AT21" s="3">
        <f>其他调用!AR21</f>
        <v>4265962.5758753503</v>
      </c>
      <c r="AU21" s="3">
        <f>SUMPRODUCT(AP$5:AT21,其他调用!$C$6:$G22)</f>
        <v>15234610.739614043</v>
      </c>
      <c r="AZ21" s="3">
        <f>IF([1]服务器生态!AN31="","",[1]服务器生态!AN31)</f>
        <v>5</v>
      </c>
      <c r="BA21" s="3">
        <f>IF([1]服务器生态!AO31="","",[1]服务器生态!AO31)</f>
        <v>12</v>
      </c>
      <c r="BB21" s="3">
        <f>IF([1]服务器生态!AP31="","",[1]服务器生态!AP31)</f>
        <v>9.5</v>
      </c>
      <c r="BC21" s="3">
        <f>IF([1]服务器生态!AQ31="","",[1]服务器生态!AQ31)</f>
        <v>246.5</v>
      </c>
      <c r="BD21" s="3">
        <f>IF([1]服务器生态!AR31="","",[1]服务器生态!AR31)</f>
        <v>4.8620234179687483</v>
      </c>
      <c r="BE21" s="3">
        <f>IF([1]服务器生态!AS31="","",[1]服务器生态!AS31)</f>
        <v>3.5122802343749981</v>
      </c>
      <c r="BF21" s="3">
        <f>IF([1]服务器生态!AT31="","",[1]服务器生态!AT31)</f>
        <v>0.21353649195177637</v>
      </c>
      <c r="BG21" s="3">
        <f>IF([1]服务器生态!AU31="","",[1]服务器生态!AU31)</f>
        <v>3.416583871228422</v>
      </c>
      <c r="BH21" s="3">
        <f>IF([1]服务器生态!AV31="","",[1]服务器生态!AV31)</f>
        <v>2.4681082274616748</v>
      </c>
      <c r="BI21" s="3">
        <f t="shared" ref="BI21:BI27" si="1">SUM(BB21:BH21)</f>
        <v>270.47253224298566</v>
      </c>
    </row>
    <row r="22" spans="1:61" x14ac:dyDescent="0.15">
      <c r="A22" s="3">
        <v>1</v>
      </c>
      <c r="B22" s="11">
        <v>18</v>
      </c>
      <c r="C22" s="36" t="s">
        <v>222</v>
      </c>
      <c r="D22" s="3">
        <v>23</v>
      </c>
      <c r="E22" s="3">
        <f>(求节点($Z$5:$Z$204,$AF$5:$AF$204,D22)-求节点($Z$5:$Z$204,$AF$5:$AF$204,D21))*$E$2/SUM(其他调用!$C$5:$G$5)*$A22</f>
        <v>168793.44852366205</v>
      </c>
      <c r="F22" s="3">
        <f>(求节点($AH$5:$AH$204,$AN$5:$AN$204,D22)-求节点($AH$5:$AH$204,$AN$5:$AN$204,D21))*$E$2/SUM(其他调用!$C$5:$G$5)*$A22</f>
        <v>22895401279.068924</v>
      </c>
      <c r="G22" s="3">
        <f>(求节点($AH$5:$AH$204,$AU$5:$AU$204,D22)-求节点($AH$5:$AH$204,$AU$5:$AU$204,D21))*$E$2/SUM(其他调用!$C$5:$G$5)*$A22</f>
        <v>60005910.076040879</v>
      </c>
      <c r="H22" s="3">
        <f>MAX(IF($D22&lt;1,5,求节点(其他调用!$B$5:$B$124,其他调用!$N$5:$N$124,$D22))-(5-$H$2),1)</f>
        <v>2.8500000000000005</v>
      </c>
      <c r="I22" s="3">
        <f>求节点($BD$5:$BD$11,$BF$5:$BF$11,$D22)/求节点(其他调用!$B$5:$B$124,其他调用!$N$5:$N$124,$D22)*求节点($BA$20:$BA$27,$BI$20:$BI$27,$D22)</f>
        <v>382.64257688940006</v>
      </c>
      <c r="J22" s="3">
        <f t="shared" si="0"/>
        <v>5</v>
      </c>
      <c r="K22" s="3">
        <v>10</v>
      </c>
      <c r="N22" s="3" t="s">
        <v>131</v>
      </c>
      <c r="O22" s="18">
        <f>'[1]功能-行军令'!AD15</f>
        <v>0.3</v>
      </c>
      <c r="P22" s="18">
        <f>'[1]功能-行军令'!AE15</f>
        <v>0.5</v>
      </c>
      <c r="Q22" s="26">
        <f>'[1]功能-行军令'!AF15</f>
        <v>1.6666666666666667</v>
      </c>
      <c r="Z22" s="3">
        <v>18</v>
      </c>
      <c r="AA22" s="3">
        <f>其他调用!AW23*SUM($U$14:$U$17)</f>
        <v>45.999999999999979</v>
      </c>
      <c r="AB22" s="3">
        <f>其他调用!AX23*SUM($U$14:$U$17)</f>
        <v>67.000000000000043</v>
      </c>
      <c r="AC22" s="3">
        <f>其他调用!AY23*SUM($U$14:$U$17)</f>
        <v>91.000000000000057</v>
      </c>
      <c r="AD22" s="3">
        <f>其他调用!AZ23*SUM($U$14:$U$17)</f>
        <v>103.0000000000001</v>
      </c>
      <c r="AE22" s="3">
        <f>其他调用!BA23*SUM($U$14:$U$17)</f>
        <v>103.00000000000009</v>
      </c>
      <c r="AF22" s="3">
        <f>SUMPRODUCT(AA$5:AE22,其他调用!$C$6:$G23)</f>
        <v>1637802.3538140748</v>
      </c>
      <c r="AH22" s="3">
        <v>18</v>
      </c>
      <c r="AI22" s="3">
        <f>其他调用!Y22</f>
        <v>6153487.0373648852</v>
      </c>
      <c r="AJ22" s="3">
        <f>其他调用!Z22</f>
        <v>7014599.0797777176</v>
      </c>
      <c r="AK22" s="3">
        <f>其他调用!AA22</f>
        <v>8585137.2610038966</v>
      </c>
      <c r="AL22" s="3">
        <f>其他调用!AB22</f>
        <v>11177709.717277199</v>
      </c>
      <c r="AM22" s="3">
        <f>其他调用!AC22</f>
        <v>18009242.704306126</v>
      </c>
      <c r="AN22" s="3">
        <f>SUMPRODUCT(AI$5:AM22,其他调用!$C$6:$G23)</f>
        <v>106268698534.55573</v>
      </c>
      <c r="AP22" s="3">
        <f>其他调用!AN22</f>
        <v>0</v>
      </c>
      <c r="AQ22" s="3">
        <f>其他调用!AO22</f>
        <v>0</v>
      </c>
      <c r="AR22" s="3">
        <f>其他调用!AP22</f>
        <v>0</v>
      </c>
      <c r="AS22" s="3">
        <f>其他调用!AQ22</f>
        <v>372282.24833438918</v>
      </c>
      <c r="AT22" s="3">
        <f>其他调用!AR22</f>
        <v>4399416.6836587191</v>
      </c>
      <c r="AU22" s="3">
        <f>SUMPRODUCT(AP$5:AT22,其他调用!$C$6:$G23)</f>
        <v>23634577.164844222</v>
      </c>
      <c r="AZ22" s="3">
        <f>IF([1]服务器生态!AN32="","",[1]服务器生态!AN32)</f>
        <v>6</v>
      </c>
      <c r="BA22" s="3">
        <f>IF([1]服务器生态!AO32="","",[1]服务器生态!AO32)</f>
        <v>5</v>
      </c>
      <c r="BB22" s="3">
        <f>IF([1]服务器生态!AP32="","",[1]服务器生态!AP32)</f>
        <v>16</v>
      </c>
      <c r="BC22" s="3">
        <f>IF([1]服务器生态!AQ32="","",[1]服务器生态!AQ32)</f>
        <v>262.5</v>
      </c>
      <c r="BD22" s="3">
        <f>IF([1]服务器生态!AR32="","",[1]服务器生态!AR32)</f>
        <v>4.3903502929687477</v>
      </c>
      <c r="BE22" s="3">
        <f>IF([1]服务器生态!AS32="","",[1]服务器生态!AS32)</f>
        <v>2.985185517187499</v>
      </c>
      <c r="BF22" s="3">
        <f>IF([1]服务器生态!AT32="","",[1]服务器生态!AT32)</f>
        <v>6.5683834469786942E-2</v>
      </c>
      <c r="BG22" s="3">
        <f>IF([1]服务器生态!AU32="","",[1]服务器生态!AU32)</f>
        <v>1.6749377789795672</v>
      </c>
      <c r="BH22" s="3">
        <f>IF([1]服务器生态!AV32="","",[1]服务器生态!AV32)</f>
        <v>1.1388612904094739</v>
      </c>
      <c r="BI22" s="3">
        <f t="shared" si="1"/>
        <v>288.75501871401502</v>
      </c>
    </row>
    <row r="23" spans="1:61" x14ac:dyDescent="0.15">
      <c r="A23" s="3">
        <v>1</v>
      </c>
      <c r="B23" s="11">
        <v>19</v>
      </c>
      <c r="C23" s="12" t="s">
        <v>413</v>
      </c>
      <c r="D23" s="3">
        <v>26</v>
      </c>
      <c r="E23" s="3">
        <f>(求节点($Z$5:$Z$204,$AF$5:$AF$204,D23)-求节点($Z$5:$Z$204,$AF$5:$AF$204,D22))*$E$2/SUM(其他调用!$C$5:$G$5)*$A23</f>
        <v>156867.2749020278</v>
      </c>
      <c r="F23" s="3">
        <f>(求节点($AH$5:$AH$204,$AN$5:$AN$204,D23)-求节点($AH$5:$AH$204,$AN$5:$AN$204,D22))*$E$2/SUM(其他调用!$C$5:$G$5)*$A23</f>
        <v>22610500932.76059</v>
      </c>
      <c r="G23" s="3">
        <f>(求节点($AH$5:$AH$204,$AU$5:$AU$204,D23)-求节点($AH$5:$AH$204,$AU$5:$AU$204,D22))*$E$2/SUM(其他调用!$C$5:$G$5)*$A23</f>
        <v>134871562.7577492</v>
      </c>
      <c r="H23" s="3">
        <f>MAX(IF($D23&lt;1,5,求节点(其他调用!$B$5:$B$124,其他调用!$N$5:$N$124,$D23))-(5-$H$2),1)</f>
        <v>2.7000000000000011</v>
      </c>
      <c r="I23" s="3">
        <f>求节点($BD$5:$BD$11,$BF$5:$BF$11,$D23)/求节点(其他调用!$B$5:$B$124,其他调用!$N$5:$N$124,$D23)*求节点($BA$20:$BA$27,$BI$20:$BI$27,$D23)</f>
        <v>417.61406568988656</v>
      </c>
      <c r="J23" s="3">
        <f t="shared" si="0"/>
        <v>5</v>
      </c>
      <c r="N23" s="3" t="s">
        <v>168</v>
      </c>
      <c r="O23" s="18">
        <f>'[1]功能-行军令'!AD16</f>
        <v>0.2</v>
      </c>
      <c r="P23" s="18">
        <f>'[1]功能-行军令'!AE16</f>
        <v>0.2</v>
      </c>
      <c r="Q23" s="26">
        <f>'[1]功能-行军令'!AF16</f>
        <v>1</v>
      </c>
      <c r="Z23" s="3">
        <v>19</v>
      </c>
      <c r="AA23" s="3">
        <f>其他调用!AW24*SUM($U$14:$U$17)</f>
        <v>46.000000000000007</v>
      </c>
      <c r="AB23" s="3">
        <f>其他调用!AX24*SUM($U$14:$U$17)</f>
        <v>66.999999999999957</v>
      </c>
      <c r="AC23" s="3">
        <f>其他调用!AY24*SUM($U$14:$U$17)</f>
        <v>90.999999999999901</v>
      </c>
      <c r="AD23" s="3">
        <f>其他调用!AZ24*SUM($U$14:$U$17)</f>
        <v>103</v>
      </c>
      <c r="AE23" s="3">
        <f>其他调用!BA24*SUM($U$14:$U$17)</f>
        <v>103.00000000000003</v>
      </c>
      <c r="AF23" s="3">
        <f>SUMPRODUCT(AA$5:AE23,其他调用!$C$6:$G24)</f>
        <v>1698004.0390678372</v>
      </c>
      <c r="AH23" s="3">
        <v>19</v>
      </c>
      <c r="AI23" s="3">
        <f>其他调用!Y23</f>
        <v>6321779.8846998066</v>
      </c>
      <c r="AJ23" s="3">
        <f>其他调用!Z23</f>
        <v>7389737.5988722593</v>
      </c>
      <c r="AK23" s="3">
        <f>其他调用!AA23</f>
        <v>8919724.6074591726</v>
      </c>
      <c r="AL23" s="3">
        <f>其他调用!AB23</f>
        <v>11255910.003126159</v>
      </c>
      <c r="AM23" s="3">
        <f>其他调用!AC23</f>
        <v>18406570.362246752</v>
      </c>
      <c r="AN23" s="3">
        <f>SUMPRODUCT(AI$5:AM23,其他调用!$C$6:$G24)</f>
        <v>113648367796.22932</v>
      </c>
      <c r="AP23" s="3">
        <f>其他调用!AN23</f>
        <v>0</v>
      </c>
      <c r="AQ23" s="3">
        <f>其他调用!AO23</f>
        <v>0</v>
      </c>
      <c r="AR23" s="3">
        <f>其他调用!AP23</f>
        <v>0</v>
      </c>
      <c r="AS23" s="3">
        <f>其他调用!AQ23</f>
        <v>482968.68624493899</v>
      </c>
      <c r="AT23" s="3">
        <f>其他调用!AR23</f>
        <v>4499674.5522361435</v>
      </c>
      <c r="AU23" s="3">
        <f>SUMPRODUCT(AP$5:AT23,其他调用!$C$6:$G24)</f>
        <v>32718630.998151202</v>
      </c>
      <c r="AZ23" s="3">
        <f>IF([1]服务器生态!AN33="","",[1]服务器生态!AN33)</f>
        <v>7</v>
      </c>
      <c r="BA23" s="3">
        <f>IF([1]服务器生态!AO33="","",[1]服务器生态!AO33)</f>
        <v>1</v>
      </c>
      <c r="BB23" s="3">
        <f>IF([1]服务器生态!AP33="","",[1]服务器生态!AP33)</f>
        <v>25.5</v>
      </c>
      <c r="BC23" s="3">
        <f>IF([1]服务器生态!AQ33="","",[1]服务器生态!AQ33)</f>
        <v>288</v>
      </c>
      <c r="BD23" s="3">
        <f>IF([1]服务器生态!AR33="","",[1]服务器生态!AR33)</f>
        <v>3.7314818964843735</v>
      </c>
      <c r="BE23" s="3">
        <f>IF([1]服务器生态!AS33="","",[1]服务器生态!AS33)</f>
        <v>2.3881484137499993</v>
      </c>
      <c r="BF23" s="3">
        <f>IF([1]服务器生态!AT33="","",[1]服务器生态!AT33)</f>
        <v>2.6273533787914777E-2</v>
      </c>
      <c r="BG23" s="3">
        <f>IF([1]服务器生态!AU33="","",[1]服务器生态!AU33)</f>
        <v>0.41873444474489174</v>
      </c>
      <c r="BH23" s="3">
        <f>IF([1]服务器生态!AV33="","",[1]服务器生态!AV33)</f>
        <v>0.26799004463673076</v>
      </c>
      <c r="BI23" s="3">
        <f t="shared" si="1"/>
        <v>320.33262833340387</v>
      </c>
    </row>
    <row r="24" spans="1:61" x14ac:dyDescent="0.15">
      <c r="A24" s="3">
        <v>1</v>
      </c>
      <c r="B24" s="11">
        <v>20</v>
      </c>
      <c r="C24" s="12" t="s">
        <v>408</v>
      </c>
      <c r="D24" s="3">
        <v>29</v>
      </c>
      <c r="E24" s="3">
        <f>(求节点($Z$5:$Z$204,$AF$5:$AF$204,D24)-求节点($Z$5:$Z$204,$AF$5:$AF$204,D23))*$E$2/SUM(其他调用!$C$5:$G$5)*$A24</f>
        <v>144822.12849700078</v>
      </c>
      <c r="F24" s="3">
        <f>(求节点($AH$5:$AH$204,$AN$5:$AN$204,D24)-求节点($AH$5:$AH$204,$AN$5:$AN$204,D23))*$E$2/SUM(其他调用!$C$5:$G$5)*$A24</f>
        <v>21627618645.558075</v>
      </c>
      <c r="G24" s="3">
        <f>(求节点($AH$5:$AH$204,$AU$5:$AU$204,D24)-求节点($AH$5:$AH$204,$AU$5:$AU$204,D23))*$E$2/SUM(其他调用!$C$5:$G$5)*$A24</f>
        <v>383218762.72990423</v>
      </c>
      <c r="H24" s="3">
        <f>MAX(IF($D24&lt;1,5,求节点(其他调用!$B$5:$B$124,其他调用!$N$5:$N$124,$D24))-(5-$H$2),1)</f>
        <v>2.5500000000000016</v>
      </c>
      <c r="I24" s="3">
        <f>求节点($BD$5:$BD$11,$BF$5:$BF$11,$D24)/求节点(其他调用!$B$5:$B$124,其他调用!$N$5:$N$124,$D24)*求节点($BA$20:$BA$27,$BI$20:$BI$27,$D24)</f>
        <v>447.73016580145224</v>
      </c>
      <c r="J24" s="3">
        <f t="shared" si="0"/>
        <v>5</v>
      </c>
      <c r="N24" s="3" t="s">
        <v>132</v>
      </c>
      <c r="O24" s="18">
        <f>'[1]功能-行军令'!AD17</f>
        <v>0.2</v>
      </c>
      <c r="P24" s="18">
        <f>'[1]功能-行军令'!AE17</f>
        <v>0.5</v>
      </c>
      <c r="Q24" s="26">
        <f>'[1]功能-行军令'!AF17</f>
        <v>2.5</v>
      </c>
      <c r="Z24" s="3">
        <v>20</v>
      </c>
      <c r="AA24" s="3">
        <f>其他调用!AW25*SUM($U$14:$U$17)</f>
        <v>45.999999999999993</v>
      </c>
      <c r="AB24" s="3">
        <f>其他调用!AX25*SUM($U$14:$U$17)</f>
        <v>67.000000000000043</v>
      </c>
      <c r="AC24" s="3">
        <f>其他调用!AY25*SUM($U$14:$U$17)</f>
        <v>91</v>
      </c>
      <c r="AD24" s="3">
        <f>其他调用!AZ25*SUM($U$14:$U$17)</f>
        <v>102.99999999999993</v>
      </c>
      <c r="AE24" s="3">
        <f>其他调用!BA25*SUM($U$14:$U$17)</f>
        <v>102.99999999999994</v>
      </c>
      <c r="AF24" s="3">
        <f>SUMPRODUCT(AA$5:AE24,其他调用!$C$6:$G25)</f>
        <v>1756898.2195167353</v>
      </c>
      <c r="AH24" s="3">
        <v>20</v>
      </c>
      <c r="AI24" s="3">
        <f>其他调用!Y24</f>
        <v>6496776.2090941519</v>
      </c>
      <c r="AJ24" s="3">
        <f>其他调用!Z24</f>
        <v>7650215.7882938832</v>
      </c>
      <c r="AK24" s="3">
        <f>其他调用!AA24</f>
        <v>9150809.0204986632</v>
      </c>
      <c r="AL24" s="3">
        <f>其他调用!AB24</f>
        <v>11357698.808538914</v>
      </c>
      <c r="AM24" s="3">
        <f>其他调用!AC24</f>
        <v>18782443.355514944</v>
      </c>
      <c r="AN24" s="3">
        <f>SUMPRODUCT(AI$5:AM24,其他调用!$C$6:$G25)</f>
        <v>121081493396.114</v>
      </c>
      <c r="AP24" s="3">
        <f>其他调用!AN24</f>
        <v>0</v>
      </c>
      <c r="AQ24" s="3">
        <f>其他调用!AO24</f>
        <v>0</v>
      </c>
      <c r="AR24" s="3">
        <f>其他调用!AP24</f>
        <v>0</v>
      </c>
      <c r="AS24" s="3">
        <f>其他调用!AQ24</f>
        <v>648900.78215196053</v>
      </c>
      <c r="AT24" s="3">
        <f>其他调用!AR24</f>
        <v>4595973.3616454974</v>
      </c>
      <c r="AU24" s="3">
        <f>SUMPRODUCT(AP$5:AT24,其他调用!$C$6:$G25)</f>
        <v>42771160.317907371</v>
      </c>
      <c r="AZ24" s="3" t="str">
        <f>IF([1]服务器生态!AN34="","",[1]服务器生态!AN34)</f>
        <v/>
      </c>
      <c r="BA24" s="3" t="str">
        <f>IF([1]服务器生态!AO34="","",[1]服务器生态!AO34)</f>
        <v/>
      </c>
      <c r="BB24" s="3" t="str">
        <f>IF([1]服务器生态!AP34="","",[1]服务器生态!AP34)</f>
        <v/>
      </c>
      <c r="BC24" s="3" t="str">
        <f>IF([1]服务器生态!AQ34="","",[1]服务器生态!AQ34)</f>
        <v/>
      </c>
      <c r="BD24" s="3" t="str">
        <f>IF([1]服务器生态!AR34="","",[1]服务器生态!AR34)</f>
        <v/>
      </c>
      <c r="BE24" s="3" t="str">
        <f>IF([1]服务器生态!AS34="","",[1]服务器生态!AS34)</f>
        <v/>
      </c>
      <c r="BF24" s="3" t="str">
        <f>IF([1]服务器生态!AT34="","",[1]服务器生态!AT34)</f>
        <v/>
      </c>
      <c r="BG24" s="3" t="str">
        <f>IF([1]服务器生态!AU34="","",[1]服务器生态!AU34)</f>
        <v/>
      </c>
      <c r="BH24" s="3" t="str">
        <f>IF([1]服务器生态!AV34="","",[1]服务器生态!AV34)</f>
        <v/>
      </c>
      <c r="BI24" s="3">
        <f t="shared" si="1"/>
        <v>0</v>
      </c>
    </row>
    <row r="25" spans="1:61" x14ac:dyDescent="0.15">
      <c r="A25" s="3">
        <v>1</v>
      </c>
      <c r="B25" s="11">
        <v>21</v>
      </c>
      <c r="C25" s="12" t="s">
        <v>411</v>
      </c>
      <c r="D25" s="3">
        <v>32</v>
      </c>
      <c r="E25" s="3">
        <f>(求节点($Z$5:$Z$204,$AF$5:$AF$204,D25)-求节点($Z$5:$Z$204,$AF$5:$AF$204,D24))*$E$2/SUM(其他调用!$C$5:$G$5)*$A25</f>
        <v>134866.70527441334</v>
      </c>
      <c r="F25" s="3">
        <f>(求节点($AH$5:$AH$204,$AN$5:$AN$204,D25)-求节点($AH$5:$AH$204,$AN$5:$AN$204,D24))*$E$2/SUM(其他调用!$C$5:$G$5)*$A25</f>
        <v>20526797122.724945</v>
      </c>
      <c r="G25" s="3">
        <f>(求节点($AH$5:$AH$204,$AU$5:$AU$204,D25)-求节点($AH$5:$AH$204,$AU$5:$AU$204,D24))*$E$2/SUM(其他调用!$C$5:$G$5)*$A25</f>
        <v>850624024.24827039</v>
      </c>
      <c r="H25" s="3">
        <f>MAX(IF($D25&lt;1,5,求节点(其他调用!$B$5:$B$124,其他调用!$N$5:$N$124,$D25))-(5-$H$2),1)</f>
        <v>2.4000000000000021</v>
      </c>
      <c r="I25" s="3">
        <f>求节点($BD$5:$BD$11,$BF$5:$BF$11,$D25)/求节点(其他调用!$B$5:$B$124,其他调用!$N$5:$N$124,$D25)*求节点($BA$20:$BA$27,$BI$20:$BI$27,$D25)</f>
        <v>472.34825225056318</v>
      </c>
      <c r="J25" s="3">
        <f t="shared" si="0"/>
        <v>5</v>
      </c>
      <c r="Z25" s="3">
        <v>21</v>
      </c>
      <c r="AA25" s="3">
        <f>其他调用!AW26*SUM($U$14:$U$17)</f>
        <v>46.000000000000021</v>
      </c>
      <c r="AB25" s="3">
        <f>其他调用!AX26*SUM($U$14:$U$17)</f>
        <v>66.999999999999943</v>
      </c>
      <c r="AC25" s="3">
        <f>其他调用!AY26*SUM($U$14:$U$17)</f>
        <v>91.000000000000043</v>
      </c>
      <c r="AD25" s="3">
        <f>其他调用!AZ26*SUM($U$14:$U$17)</f>
        <v>102.99999999999994</v>
      </c>
      <c r="AE25" s="3">
        <f>其他调用!BA26*SUM($U$14:$U$17)</f>
        <v>103.00000000000009</v>
      </c>
      <c r="AF25" s="3">
        <f>SUMPRODUCT(AA$5:AE25,其他调用!$C$6:$G26)</f>
        <v>1814480.488761385</v>
      </c>
      <c r="AH25" s="3">
        <v>21</v>
      </c>
      <c r="AI25" s="3">
        <f>其他调用!Y25</f>
        <v>7009070.6593281627</v>
      </c>
      <c r="AJ25" s="3">
        <f>其他调用!Z25</f>
        <v>7855590.2845819443</v>
      </c>
      <c r="AK25" s="3">
        <f>其他调用!AA25</f>
        <v>9295904.2344097346</v>
      </c>
      <c r="AL25" s="3">
        <f>其他调用!AB25</f>
        <v>11420759.737235427</v>
      </c>
      <c r="AM25" s="3">
        <f>其他调用!AC25</f>
        <v>19122805.260403156</v>
      </c>
      <c r="AN25" s="3">
        <f>SUMPRODUCT(AI$5:AM25,其他调用!$C$6:$G26)</f>
        <v>128729510153.49979</v>
      </c>
      <c r="AP25" s="3">
        <f>其他调用!AN25</f>
        <v>0</v>
      </c>
      <c r="AQ25" s="3">
        <f>其他调用!AO25</f>
        <v>0</v>
      </c>
      <c r="AR25" s="3">
        <f>其他调用!AP25</f>
        <v>36506.238918292773</v>
      </c>
      <c r="AS25" s="3">
        <f>其他调用!AQ25</f>
        <v>1228183.7820945175</v>
      </c>
      <c r="AT25" s="3">
        <f>其他调用!AR25</f>
        <v>4684056.0096338987</v>
      </c>
      <c r="AU25" s="3">
        <f>SUMPRODUCT(AP$5:AT25,其他调用!$C$6:$G26)</f>
        <v>57469559.4664004</v>
      </c>
      <c r="AZ25" s="3" t="str">
        <f>IF([1]服务器生态!AN35="","",[1]服务器生态!AN35)</f>
        <v/>
      </c>
      <c r="BA25" s="3" t="str">
        <f>IF([1]服务器生态!AO35="","",[1]服务器生态!AO35)</f>
        <v/>
      </c>
      <c r="BB25" s="3" t="str">
        <f>IF([1]服务器生态!AP35="","",[1]服务器生态!AP35)</f>
        <v/>
      </c>
      <c r="BC25" s="3" t="str">
        <f>IF([1]服务器生态!AQ35="","",[1]服务器生态!AQ35)</f>
        <v/>
      </c>
      <c r="BD25" s="3" t="str">
        <f>IF([1]服务器生态!AR35="","",[1]服务器生态!AR35)</f>
        <v/>
      </c>
      <c r="BE25" s="3" t="str">
        <f>IF([1]服务器生态!AS35="","",[1]服务器生态!AS35)</f>
        <v/>
      </c>
      <c r="BF25" s="3" t="str">
        <f>IF([1]服务器生态!AT35="","",[1]服务器生态!AT35)</f>
        <v/>
      </c>
      <c r="BG25" s="3" t="str">
        <f>IF([1]服务器生态!AU35="","",[1]服务器生态!AU35)</f>
        <v/>
      </c>
      <c r="BH25" s="3" t="str">
        <f>IF([1]服务器生态!AV35="","",[1]服务器生态!AV35)</f>
        <v/>
      </c>
      <c r="BI25" s="3">
        <f t="shared" si="1"/>
        <v>0</v>
      </c>
    </row>
    <row r="26" spans="1:61" x14ac:dyDescent="0.15">
      <c r="A26" s="3">
        <v>1</v>
      </c>
      <c r="B26" s="11">
        <v>22</v>
      </c>
      <c r="C26" s="12" t="s">
        <v>106</v>
      </c>
      <c r="D26" s="3">
        <v>35</v>
      </c>
      <c r="E26" s="3">
        <f>(求节点($Z$5:$Z$204,$AF$5:$AF$204,D26)-求节点($Z$5:$Z$204,$AF$5:$AF$204,D25))*$E$2/SUM(其他调用!$C$5:$G$5)*$A26</f>
        <v>129730.0909626456</v>
      </c>
      <c r="F26" s="3">
        <f>(求节点($AH$5:$AH$204,$AN$5:$AN$204,D26)-求节点($AH$5:$AH$204,$AN$5:$AN$204,D25))*$E$2/SUM(其他调用!$C$5:$G$5)*$A26</f>
        <v>19951723367.708405</v>
      </c>
      <c r="G26" s="3">
        <f>(求节点($AH$5:$AH$204,$AU$5:$AU$204,D26)-求节点($AH$5:$AH$204,$AU$5:$AU$204,D25))*$E$2/SUM(其他调用!$C$5:$G$5)*$A26</f>
        <v>1512426208.4122951</v>
      </c>
      <c r="H26" s="3">
        <f>MAX(IF($D26&lt;1,5,求节点(其他调用!$B$5:$B$124,其他调用!$N$5:$N$124,$D26))-(5-$H$2),1)</f>
        <v>2.2500000000000027</v>
      </c>
      <c r="I26" s="3">
        <f>求节点($BD$5:$BD$11,$BF$5:$BF$11,$D26)/求节点(其他调用!$B$5:$B$124,其他调用!$N$5:$N$124,$D26)*求节点($BA$20:$BA$27,$BI$20:$BI$27,$D26)</f>
        <v>490.70706160703349</v>
      </c>
      <c r="J26" s="3">
        <f t="shared" si="0"/>
        <v>5</v>
      </c>
      <c r="Z26" s="3">
        <v>22</v>
      </c>
      <c r="AA26" s="3">
        <f>其他调用!AW27*SUM($U$14:$U$17)</f>
        <v>46</v>
      </c>
      <c r="AB26" s="3">
        <f>其他调用!AX27*SUM($U$14:$U$17)</f>
        <v>67.000000000000043</v>
      </c>
      <c r="AC26" s="3">
        <f>其他调用!AY27*SUM($U$14:$U$17)</f>
        <v>90.999999999999943</v>
      </c>
      <c r="AD26" s="3">
        <f>其他调用!AZ27*SUM($U$14:$U$17)</f>
        <v>103.00000000000014</v>
      </c>
      <c r="AE26" s="3">
        <f>其他调用!BA27*SUM($U$14:$U$17)</f>
        <v>103</v>
      </c>
      <c r="AF26" s="3">
        <f>SUMPRODUCT(AA$5:AE26,其他调用!$C$6:$G27)</f>
        <v>1870746.4404024007</v>
      </c>
      <c r="AH26" s="3">
        <v>22</v>
      </c>
      <c r="AI26" s="3">
        <f>其他调用!Y26</f>
        <v>7175625.3726370335</v>
      </c>
      <c r="AJ26" s="3">
        <f>其他调用!Z26</f>
        <v>8001512.054442659</v>
      </c>
      <c r="AK26" s="3">
        <f>其他调用!AA26</f>
        <v>9376834.3331700861</v>
      </c>
      <c r="AL26" s="3">
        <f>其他调用!AB26</f>
        <v>11469361.344479293</v>
      </c>
      <c r="AM26" s="3">
        <f>其他调用!AC26</f>
        <v>19628899.666003108</v>
      </c>
      <c r="AN26" s="3">
        <f>SUMPRODUCT(AI$5:AM26,其他调用!$C$6:$G27)</f>
        <v>136349900873.75391</v>
      </c>
      <c r="AP26" s="3">
        <f>其他调用!AN26</f>
        <v>0</v>
      </c>
      <c r="AQ26" s="3">
        <f>其他调用!AO26</f>
        <v>0</v>
      </c>
      <c r="AR26" s="3">
        <f>其他调用!AP26</f>
        <v>130084.88166402475</v>
      </c>
      <c r="AS26" s="3">
        <f>其他调用!AQ26</f>
        <v>1584207.1939516836</v>
      </c>
      <c r="AT26" s="3">
        <f>其他调用!AR26</f>
        <v>4815641.2688948587</v>
      </c>
      <c r="AU26" s="3">
        <f>SUMPRODUCT(AP$5:AT26,其他调用!$C$6:$G27)</f>
        <v>77542550.311831668</v>
      </c>
      <c r="AZ26" s="3" t="str">
        <f>IF([1]服务器生态!AN36="","",[1]服务器生态!AN36)</f>
        <v/>
      </c>
      <c r="BA26" s="3" t="str">
        <f>IF([1]服务器生态!AO36="","",[1]服务器生态!AO36)</f>
        <v/>
      </c>
      <c r="BB26" s="3" t="str">
        <f>IF([1]服务器生态!AP36="","",[1]服务器生态!AP36)</f>
        <v/>
      </c>
      <c r="BC26" s="3" t="str">
        <f>IF([1]服务器生态!AQ36="","",[1]服务器生态!AQ36)</f>
        <v/>
      </c>
      <c r="BD26" s="3" t="str">
        <f>IF([1]服务器生态!AR36="","",[1]服务器生态!AR36)</f>
        <v/>
      </c>
      <c r="BE26" s="3" t="str">
        <f>IF([1]服务器生态!AS36="","",[1]服务器生态!AS36)</f>
        <v/>
      </c>
      <c r="BF26" s="3" t="str">
        <f>IF([1]服务器生态!AT36="","",[1]服务器生态!AT36)</f>
        <v/>
      </c>
      <c r="BG26" s="3" t="str">
        <f>IF([1]服务器生态!AU36="","",[1]服务器生态!AU36)</f>
        <v/>
      </c>
      <c r="BH26" s="3" t="str">
        <f>IF([1]服务器生态!AV36="","",[1]服务器生态!AV36)</f>
        <v/>
      </c>
      <c r="BI26" s="3">
        <f t="shared" si="1"/>
        <v>0</v>
      </c>
    </row>
    <row r="27" spans="1:61" x14ac:dyDescent="0.15">
      <c r="A27" s="3">
        <v>1</v>
      </c>
      <c r="B27" s="11">
        <v>23</v>
      </c>
      <c r="C27" s="12" t="s">
        <v>408</v>
      </c>
      <c r="D27" s="3">
        <v>38</v>
      </c>
      <c r="E27" s="3">
        <f>(求节点($Z$5:$Z$204,$AF$5:$AF$204,D27)-求节点($Z$5:$Z$204,$AF$5:$AF$204,D26))*$E$2/SUM(其他调用!$C$5:$G$5)*$A27</f>
        <v>124580.07128180983</v>
      </c>
      <c r="F27" s="3">
        <f>(求节点($AH$5:$AH$204,$AN$5:$AN$204,D27)-求节点($AH$5:$AH$204,$AN$5:$AN$204,D26))*$E$2/SUM(其他调用!$C$5:$G$5)*$A27</f>
        <v>19380751523.433563</v>
      </c>
      <c r="G27" s="3">
        <f>(求节点($AH$5:$AH$204,$AU$5:$AU$204,D27)-求节点($AH$5:$AH$204,$AU$5:$AU$204,D26))*$E$2/SUM(其他调用!$C$5:$G$5)*$A27</f>
        <v>2185499678.0083375</v>
      </c>
      <c r="H27" s="3">
        <f>MAX(IF($D27&lt;1,5,求节点(其他调用!$B$5:$B$124,其他调用!$N$5:$N$124,$D27))-(5-$H$2),1)</f>
        <v>2.1000000000000032</v>
      </c>
      <c r="I27" s="3">
        <f>求节点($BD$5:$BD$11,$BF$5:$BF$11,$D27)/求节点(其他调用!$B$5:$B$124,其他调用!$N$5:$N$124,$D27)*求节点($BA$20:$BA$27,$BI$20:$BI$27,$D27)</f>
        <v>509.33419612626784</v>
      </c>
      <c r="J27" s="3">
        <f t="shared" si="0"/>
        <v>6</v>
      </c>
      <c r="K27" s="3">
        <v>12</v>
      </c>
      <c r="N27" s="3" t="s">
        <v>133</v>
      </c>
      <c r="O27" s="18">
        <f>'[1]功能-行军令'!AD20</f>
        <v>0</v>
      </c>
      <c r="P27" s="18">
        <f>'[1]功能-行军令'!AE20</f>
        <v>0</v>
      </c>
      <c r="Q27" s="26" t="e">
        <f>'[1]功能-行军令'!AF20</f>
        <v>#DIV/0!</v>
      </c>
      <c r="Z27" s="3">
        <v>23</v>
      </c>
      <c r="AA27" s="3">
        <f>其他调用!AW28*SUM($U$14:$U$17)</f>
        <v>46.000000000000021</v>
      </c>
      <c r="AB27" s="3">
        <f>其他调用!AX28*SUM($U$14:$U$17)</f>
        <v>66.999999999999929</v>
      </c>
      <c r="AC27" s="3">
        <f>其他调用!AY28*SUM($U$14:$U$17)</f>
        <v>91.000000000000085</v>
      </c>
      <c r="AD27" s="3">
        <f>其他调用!AZ28*SUM($U$14:$U$17)</f>
        <v>103</v>
      </c>
      <c r="AE27" s="3">
        <f>其他调用!BA28*SUM($U$14:$U$17)</f>
        <v>102.99999999999999</v>
      </c>
      <c r="AF27" s="3">
        <f>SUMPRODUCT(AA$5:AE27,其他调用!$C$6:$G28)</f>
        <v>1925691.6680403973</v>
      </c>
      <c r="AH27" s="3">
        <v>23</v>
      </c>
      <c r="AI27" s="3">
        <f>其他调用!Y27</f>
        <v>7347152.0257540047</v>
      </c>
      <c r="AJ27" s="3">
        <f>其他调用!Z27</f>
        <v>8250807.8150736094</v>
      </c>
      <c r="AK27" s="3">
        <f>其他调用!AA27</f>
        <v>9460350.0994331837</v>
      </c>
      <c r="AL27" s="3">
        <f>其他调用!AB27</f>
        <v>11530272.716317236</v>
      </c>
      <c r="AM27" s="3">
        <f>其他调用!AC27</f>
        <v>19878435.336781561</v>
      </c>
      <c r="AN27" s="3">
        <f>SUMPRODUCT(AI$5:AM27,其他调用!$C$6:$G28)</f>
        <v>143976894675.18292</v>
      </c>
      <c r="AP27" s="3">
        <f>其他调用!AN27</f>
        <v>0</v>
      </c>
      <c r="AQ27" s="3">
        <f>其他调用!AO27</f>
        <v>0</v>
      </c>
      <c r="AR27" s="3">
        <f>其他调用!AP27</f>
        <v>240136.02275478869</v>
      </c>
      <c r="AS27" s="3">
        <f>其他调用!AQ27</f>
        <v>1853747.3132618973</v>
      </c>
      <c r="AT27" s="3">
        <f>其他调用!AR27</f>
        <v>4884221.8648752496</v>
      </c>
      <c r="AU27" s="3">
        <f>SUMPRODUCT(AP$5:AT27,其他调用!$C$6:$G28)</f>
        <v>102777070.39394826</v>
      </c>
      <c r="AZ27" s="3" t="str">
        <f>IF([1]服务器生态!AN37="","",[1]服务器生态!AN37)</f>
        <v/>
      </c>
      <c r="BA27" s="3" t="str">
        <f>IF([1]服务器生态!AO37="","",[1]服务器生态!AO37)</f>
        <v/>
      </c>
      <c r="BB27" s="3" t="str">
        <f>IF([1]服务器生态!AP37="","",[1]服务器生态!AP37)</f>
        <v/>
      </c>
      <c r="BC27" s="3" t="str">
        <f>IF([1]服务器生态!AQ37="","",[1]服务器生态!AQ37)</f>
        <v/>
      </c>
      <c r="BD27" s="3" t="str">
        <f>IF([1]服务器生态!AR37="","",[1]服务器生态!AR37)</f>
        <v/>
      </c>
      <c r="BE27" s="3" t="str">
        <f>IF([1]服务器生态!AS37="","",[1]服务器生态!AS37)</f>
        <v/>
      </c>
      <c r="BF27" s="3" t="str">
        <f>IF([1]服务器生态!AT37="","",[1]服务器生态!AT37)</f>
        <v/>
      </c>
      <c r="BG27" s="3" t="str">
        <f>IF([1]服务器生态!AU37="","",[1]服务器生态!AU37)</f>
        <v/>
      </c>
      <c r="BH27" s="3" t="str">
        <f>IF([1]服务器生态!AV37="","",[1]服务器生态!AV37)</f>
        <v/>
      </c>
      <c r="BI27" s="3">
        <f t="shared" si="1"/>
        <v>0</v>
      </c>
    </row>
    <row r="28" spans="1:61" x14ac:dyDescent="0.15">
      <c r="A28" s="3">
        <v>1</v>
      </c>
      <c r="B28" s="11">
        <v>24</v>
      </c>
      <c r="C28" s="12" t="s">
        <v>262</v>
      </c>
      <c r="D28" s="3">
        <v>41</v>
      </c>
      <c r="E28" s="3">
        <f>(求节点($Z$5:$Z$204,$AF$5:$AF$204,D28)-求节点($Z$5:$Z$204,$AF$5:$AF$204,D27))*$E$2/SUM(其他调用!$C$5:$G$5)*$A28</f>
        <v>119416.64623190927</v>
      </c>
      <c r="F28" s="3">
        <f>(求节点($AH$5:$AH$204,$AN$5:$AN$204,D28)-求节点($AH$5:$AH$204,$AN$5:$AN$204,D27))*$E$2/SUM(其他调用!$C$5:$G$5)*$A28</f>
        <v>18765768224.717346</v>
      </c>
      <c r="G28" s="3">
        <f>(求节点($AH$5:$AH$204,$AU$5:$AU$204,D28)-求节点($AH$5:$AH$204,$AU$5:$AU$204,D27))*$E$2/SUM(其他调用!$C$5:$G$5)*$A28</f>
        <v>3117809371.3415155</v>
      </c>
      <c r="H28" s="33">
        <v>1</v>
      </c>
      <c r="I28" s="3">
        <f>求节点($BD$5:$BD$11,$BF$5:$BF$11,$D28)/求节点(其他调用!$B$5:$B$124,其他调用!$N$5:$N$124,$D28)*求节点($BA$20:$BA$27,$BI$20:$BI$27,$D28)</f>
        <v>563.84630319023586</v>
      </c>
      <c r="J28" s="3">
        <f t="shared" si="0"/>
        <v>6</v>
      </c>
      <c r="K28" s="3">
        <v>14</v>
      </c>
      <c r="N28" s="3" t="s">
        <v>169</v>
      </c>
      <c r="O28" s="18">
        <f>'[1]功能-行军令'!AD21</f>
        <v>0.1</v>
      </c>
      <c r="P28" s="18">
        <f>'[1]功能-行军令'!AE21</f>
        <v>0.1</v>
      </c>
      <c r="Q28" s="26">
        <f>'[1]功能-行军令'!AF21</f>
        <v>1</v>
      </c>
      <c r="Z28" s="3">
        <v>24</v>
      </c>
      <c r="AA28" s="3">
        <f>其他调用!AW29*SUM($U$14:$U$17)</f>
        <v>45.999999999999943</v>
      </c>
      <c r="AB28" s="3">
        <f>其他调用!AX29*SUM($U$14:$U$17)</f>
        <v>67</v>
      </c>
      <c r="AC28" s="3">
        <f>其他调用!AY29*SUM($U$14:$U$17)</f>
        <v>90.999999999999972</v>
      </c>
      <c r="AD28" s="3">
        <f>其他调用!AZ29*SUM($U$14:$U$17)</f>
        <v>102.99999999999991</v>
      </c>
      <c r="AE28" s="3">
        <f>其他调用!BA29*SUM($U$14:$U$17)</f>
        <v>102.99999999999997</v>
      </c>
      <c r="AF28" s="3">
        <f>SUMPRODUCT(AA$5:AE28,其他调用!$C$6:$G29)</f>
        <v>1979311.7652759904</v>
      </c>
      <c r="AH28" s="3">
        <v>24</v>
      </c>
      <c r="AI28" s="3">
        <f>其他调用!Y28</f>
        <v>7557776.4337840676</v>
      </c>
      <c r="AJ28" s="3">
        <f>其他调用!Z28</f>
        <v>8429295.4582792521</v>
      </c>
      <c r="AK28" s="3">
        <f>其他调用!AA28</f>
        <v>9503845.0716109872</v>
      </c>
      <c r="AL28" s="3">
        <f>其他调用!AB28</f>
        <v>11589299.272528827</v>
      </c>
      <c r="AM28" s="3">
        <f>其他调用!AC28</f>
        <v>20293488.221395493</v>
      </c>
      <c r="AN28" s="3">
        <f>SUMPRODUCT(AI$5:AM28,其他调用!$C$6:$G29)</f>
        <v>151593618526.51111</v>
      </c>
      <c r="AP28" s="3">
        <f>其他调用!AN28</f>
        <v>0</v>
      </c>
      <c r="AQ28" s="3">
        <f>其他调用!AO28</f>
        <v>0</v>
      </c>
      <c r="AR28" s="3">
        <f>其他调用!AP28</f>
        <v>300398.71635066357</v>
      </c>
      <c r="AS28" s="3">
        <f>其他调用!AQ28</f>
        <v>2126301.4604134532</v>
      </c>
      <c r="AT28" s="3">
        <f>其他调用!AR28</f>
        <v>5000774.5990873724</v>
      </c>
      <c r="AU28" s="3">
        <f>SUMPRODUCT(AP$5:AT28,其他调用!$C$6:$G29)</f>
        <v>131236590.39987347</v>
      </c>
    </row>
    <row r="29" spans="1:61" x14ac:dyDescent="0.15">
      <c r="N29" s="3" t="s">
        <v>134</v>
      </c>
      <c r="O29" s="18">
        <f>'[1]功能-行军令'!AD22</f>
        <v>0</v>
      </c>
      <c r="P29" s="18">
        <f>'[1]功能-行军令'!AE22</f>
        <v>0</v>
      </c>
      <c r="Q29" s="26" t="e">
        <f>'[1]功能-行军令'!AF22</f>
        <v>#DIV/0!</v>
      </c>
      <c r="Z29" s="3">
        <v>25</v>
      </c>
      <c r="AA29" s="3">
        <f>其他调用!AW30*SUM($U$14:$U$17)</f>
        <v>46.000000000000043</v>
      </c>
      <c r="AB29" s="3">
        <f>其他调用!AX30*SUM($U$14:$U$17)</f>
        <v>67.000000000000071</v>
      </c>
      <c r="AC29" s="3">
        <f>其他调用!AY30*SUM($U$14:$U$17)</f>
        <v>90.999999999999943</v>
      </c>
      <c r="AD29" s="3">
        <f>其他调用!AZ30*SUM($U$14:$U$17)</f>
        <v>103</v>
      </c>
      <c r="AE29" s="3">
        <f>其他调用!BA30*SUM($U$14:$U$17)</f>
        <v>103.00000000000001</v>
      </c>
      <c r="AF29" s="3">
        <f>SUMPRODUCT(AA$5:AE29,其他调用!$C$6:$G30)</f>
        <v>2031602.3257097946</v>
      </c>
      <c r="AH29" s="3">
        <v>25</v>
      </c>
      <c r="AI29" s="3">
        <f>其他调用!Y29</f>
        <v>7630830.2896825373</v>
      </c>
      <c r="AJ29" s="3">
        <f>其他调用!Z29</f>
        <v>8561336.9170413911</v>
      </c>
      <c r="AK29" s="3">
        <f>其他调用!AA29</f>
        <v>9583344.3755182326</v>
      </c>
      <c r="AL29" s="3">
        <f>其他调用!AB29</f>
        <v>11617448.067489982</v>
      </c>
      <c r="AM29" s="3">
        <f>其他调用!AC29</f>
        <v>20682696.975433707</v>
      </c>
      <c r="AN29" s="3">
        <f>SUMPRODUCT(AI$5:AM29,其他调用!$C$6:$G30)</f>
        <v>159103424450.47052</v>
      </c>
      <c r="AP29" s="3">
        <f>其他调用!AN29</f>
        <v>0</v>
      </c>
      <c r="AQ29" s="3">
        <f>其他调用!AO29</f>
        <v>0</v>
      </c>
      <c r="AR29" s="3">
        <f>其他调用!AP29</f>
        <v>415849.53176421393</v>
      </c>
      <c r="AS29" s="3">
        <f>其他调用!AQ29</f>
        <v>2269586.7163253035</v>
      </c>
      <c r="AT29" s="3">
        <f>其他调用!AR29</f>
        <v>5112907.8868712932</v>
      </c>
      <c r="AU29" s="3">
        <f>SUMPRODUCT(AP$5:AT29,其他调用!$C$6:$G30)</f>
        <v>163952126.53303441</v>
      </c>
    </row>
    <row r="30" spans="1:61" x14ac:dyDescent="0.15">
      <c r="N30" s="3" t="s">
        <v>135</v>
      </c>
      <c r="O30" s="18">
        <f>'[1]功能-行军令'!AD23</f>
        <v>0.2</v>
      </c>
      <c r="P30" s="18">
        <f>'[1]功能-行军令'!AE23</f>
        <v>0.2</v>
      </c>
      <c r="Q30" s="26">
        <f>'[1]功能-行军令'!AF23</f>
        <v>1</v>
      </c>
      <c r="Z30" s="3">
        <v>26</v>
      </c>
      <c r="AA30" s="3">
        <f>其他调用!AW31*SUM($U$14:$U$17)</f>
        <v>45.999999999999957</v>
      </c>
      <c r="AB30" s="3">
        <f>其他调用!AX31*SUM($U$14:$U$17)</f>
        <v>66.999999999999929</v>
      </c>
      <c r="AC30" s="3">
        <f>其他调用!AY31*SUM($U$14:$U$17)</f>
        <v>90.999999999999986</v>
      </c>
      <c r="AD30" s="3">
        <f>其他调用!AZ31*SUM($U$14:$U$17)</f>
        <v>103</v>
      </c>
      <c r="AE30" s="3">
        <f>其他调用!BA31*SUM($U$14:$U$17)</f>
        <v>103.00000000000007</v>
      </c>
      <c r="AF30" s="3">
        <f>SUMPRODUCT(AA$5:AE30,其他调用!$C$6:$G31)</f>
        <v>2082558.9429424251</v>
      </c>
      <c r="AH30" s="3">
        <v>26</v>
      </c>
      <c r="AI30" s="3">
        <f>其他调用!Y30</f>
        <v>7918319.7673307359</v>
      </c>
      <c r="AJ30" s="3">
        <f>其他调用!Z30</f>
        <v>8642398.0950081348</v>
      </c>
      <c r="AK30" s="3">
        <f>其他调用!AA30</f>
        <v>9619152.7191522121</v>
      </c>
      <c r="AL30" s="3">
        <f>其他调用!AB30</f>
        <v>11667441.419268399</v>
      </c>
      <c r="AM30" s="3">
        <f>其他调用!AC30</f>
        <v>20888819.956072986</v>
      </c>
      <c r="AN30" s="3">
        <f>SUMPRODUCT(AI$5:AM30,其他调用!$C$6:$G31)</f>
        <v>166587395607.94351</v>
      </c>
      <c r="AP30" s="3">
        <f>其他调用!AN30</f>
        <v>0</v>
      </c>
      <c r="AQ30" s="3">
        <f>其他调用!AO30</f>
        <v>102977.73878805758</v>
      </c>
      <c r="AR30" s="3">
        <f>其他调用!AP30</f>
        <v>477382.51949441247</v>
      </c>
      <c r="AS30" s="3">
        <f>其他调用!AQ30</f>
        <v>2635882.4165662806</v>
      </c>
      <c r="AT30" s="3">
        <f>其他调用!AR30</f>
        <v>5172334.4515307918</v>
      </c>
      <c r="AU30" s="3">
        <f>SUMPRODUCT(AP$5:AT30,其他调用!$C$6:$G31)</f>
        <v>237648633.15169746</v>
      </c>
    </row>
    <row r="31" spans="1:61" x14ac:dyDescent="0.15">
      <c r="K31" s="3" t="s">
        <v>211</v>
      </c>
      <c r="N31" s="3" t="s">
        <v>170</v>
      </c>
      <c r="O31" s="15">
        <f>SUM(O22:O30)</f>
        <v>1</v>
      </c>
      <c r="P31" s="15"/>
      <c r="Q31" s="16"/>
      <c r="Z31" s="3">
        <v>27</v>
      </c>
      <c r="AA31" s="3">
        <f>其他调用!AW32*SUM($U$14:$U$17)</f>
        <v>46.000000000000007</v>
      </c>
      <c r="AB31" s="3">
        <f>其他调用!AX32*SUM($U$14:$U$17)</f>
        <v>67.000000000000043</v>
      </c>
      <c r="AC31" s="3">
        <f>其他调用!AY32*SUM($U$14:$U$17)</f>
        <v>91.000000000000142</v>
      </c>
      <c r="AD31" s="3">
        <f>其他调用!AZ32*SUM($U$14:$U$17)</f>
        <v>102.9999999999999</v>
      </c>
      <c r="AE31" s="3">
        <f>其他调用!BA32*SUM($U$14:$U$17)</f>
        <v>103.00000000000001</v>
      </c>
      <c r="AF31" s="3">
        <f>SUMPRODUCT(AA$5:AE31,其他调用!$C$6:$G32)</f>
        <v>2132177.210574497</v>
      </c>
      <c r="AH31" s="3">
        <v>27</v>
      </c>
      <c r="AI31" s="3">
        <f>其他调用!Y31</f>
        <v>7960813.0421952307</v>
      </c>
      <c r="AJ31" s="3">
        <f>其他调用!Z31</f>
        <v>8658560.3540311158</v>
      </c>
      <c r="AK31" s="3">
        <f>其他调用!AA31</f>
        <v>9674356.1310319304</v>
      </c>
      <c r="AL31" s="3">
        <f>其他调用!AB31</f>
        <v>12197558.372279584</v>
      </c>
      <c r="AM31" s="3">
        <f>其他调用!AC31</f>
        <v>21493872.601977766</v>
      </c>
      <c r="AN31" s="3">
        <f>SUMPRODUCT(AI$5:AM31,其他调用!$C$6:$G32)</f>
        <v>173897615901.73511</v>
      </c>
      <c r="AP31" s="3">
        <f>其他调用!AN31</f>
        <v>0</v>
      </c>
      <c r="AQ31" s="3">
        <f>其他调用!AO31</f>
        <v>123509.79777908523</v>
      </c>
      <c r="AR31" s="3">
        <f>其他调用!AP31</f>
        <v>572243.95459953323</v>
      </c>
      <c r="AS31" s="3">
        <f>其他调用!AQ31</f>
        <v>2794957.5755327567</v>
      </c>
      <c r="AT31" s="3">
        <f>其他调用!AR31</f>
        <v>5353080.0245770141</v>
      </c>
      <c r="AU31" s="3">
        <f>SUMPRODUCT(AP$5:AT31,其他调用!$C$6:$G32)</f>
        <v>321307132.71440274</v>
      </c>
    </row>
    <row r="32" spans="1:61" x14ac:dyDescent="0.15">
      <c r="Z32" s="3">
        <v>28</v>
      </c>
      <c r="AA32" s="3">
        <f>其他调用!AW33*SUM($U$14:$U$17)</f>
        <v>45.999999999999972</v>
      </c>
      <c r="AB32" s="3">
        <f>其他调用!AX33*SUM($U$14:$U$17)</f>
        <v>66.999999999999986</v>
      </c>
      <c r="AC32" s="3">
        <f>其他调用!AY33*SUM($U$14:$U$17)</f>
        <v>90.999999999999986</v>
      </c>
      <c r="AD32" s="3">
        <f>其他调用!AZ33*SUM($U$14:$U$17)</f>
        <v>103.00000000000003</v>
      </c>
      <c r="AE32" s="3">
        <f>其他调用!BA33*SUM($U$14:$U$17)</f>
        <v>102.99999999999986</v>
      </c>
      <c r="AF32" s="3">
        <f>SUMPRODUCT(AA$5:AE32,其他调用!$C$6:$G33)</f>
        <v>2180452.7222066256</v>
      </c>
      <c r="AH32" s="3">
        <v>28</v>
      </c>
      <c r="AI32" s="3">
        <f>其他调用!Y32</f>
        <v>8216765.3746945858</v>
      </c>
      <c r="AJ32" s="3">
        <f>其他调用!Z32</f>
        <v>8744319.6952614486</v>
      </c>
      <c r="AK32" s="3">
        <f>其他调用!AA32</f>
        <v>9707976.6167393029</v>
      </c>
      <c r="AL32" s="3">
        <f>其他调用!AB32</f>
        <v>13248521.822860926</v>
      </c>
      <c r="AM32" s="3">
        <f>其他调用!AC32</f>
        <v>21586663.332490623</v>
      </c>
      <c r="AN32" s="3">
        <f>SUMPRODUCT(AI$5:AM32,其他调用!$C$6:$G33)</f>
        <v>181155920288.46872</v>
      </c>
      <c r="AP32" s="3">
        <f>其他调用!AN32</f>
        <v>0</v>
      </c>
      <c r="AQ32" s="3">
        <f>其他调用!AO32</f>
        <v>250234.76540791697</v>
      </c>
      <c r="AR32" s="3">
        <f>其他调用!AP32</f>
        <v>887328.94837589283</v>
      </c>
      <c r="AS32" s="3">
        <f>其他调用!AQ32</f>
        <v>3110326.0560530461</v>
      </c>
      <c r="AT32" s="3">
        <f>其他调用!AR32</f>
        <v>5380999.8327039033</v>
      </c>
      <c r="AU32" s="3">
        <f>SUMPRODUCT(AP$5:AT32,其他调用!$C$6:$G33)</f>
        <v>459385536.94770485</v>
      </c>
    </row>
    <row r="33" spans="14:47" x14ac:dyDescent="0.15">
      <c r="Z33" s="3">
        <v>29</v>
      </c>
      <c r="AA33" s="3">
        <f>其他调用!AW34*SUM($U$14:$U$17)</f>
        <v>46.000000000000092</v>
      </c>
      <c r="AB33" s="3">
        <f>其他调用!AX34*SUM($U$14:$U$17)</f>
        <v>67.000000000000014</v>
      </c>
      <c r="AC33" s="3">
        <f>其他调用!AY34*SUM($U$14:$U$17)</f>
        <v>91.000000000000014</v>
      </c>
      <c r="AD33" s="3">
        <f>其他调用!AZ34*SUM($U$14:$U$17)</f>
        <v>103.0000000000001</v>
      </c>
      <c r="AE33" s="3">
        <f>其他调用!BA34*SUM($U$14:$U$17)</f>
        <v>103.00000000000006</v>
      </c>
      <c r="AF33" s="3">
        <f>SUMPRODUCT(AA$5:AE33,其他调用!$C$6:$G34)</f>
        <v>2227381.0714394259</v>
      </c>
      <c r="AH33" s="3">
        <v>29</v>
      </c>
      <c r="AI33" s="3">
        <f>其他调用!Y33</f>
        <v>8230349.8695180416</v>
      </c>
      <c r="AJ33" s="3">
        <f>其他调用!Z33</f>
        <v>8753486.2624709904</v>
      </c>
      <c r="AK33" s="3">
        <f>其他调用!AA33</f>
        <v>9754460.7942868769</v>
      </c>
      <c r="AL33" s="3">
        <f>其他调用!AB33</f>
        <v>13444710.910468996</v>
      </c>
      <c r="AM33" s="3">
        <f>其他调用!AC33</f>
        <v>22117885.838291526</v>
      </c>
      <c r="AN33" s="3">
        <f>SUMPRODUCT(AI$5:AM33,其他调用!$C$6:$G34)</f>
        <v>188215014253.50159</v>
      </c>
      <c r="AP33" s="3">
        <f>其他调用!AN33</f>
        <v>17198.396657108486</v>
      </c>
      <c r="AQ33" s="3">
        <f>其他调用!AO33</f>
        <v>264857.16909771145</v>
      </c>
      <c r="AR33" s="3">
        <f>其他调用!AP33</f>
        <v>1322970.0905274972</v>
      </c>
      <c r="AS33" s="3">
        <f>其他调用!AQ33</f>
        <v>3152535.6586578898</v>
      </c>
      <c r="AT33" s="3">
        <f>其他调用!AR33</f>
        <v>5540839.4023750052</v>
      </c>
      <c r="AU33" s="3">
        <f>SUMPRODUCT(AP$5:AT33,其他调用!$C$6:$G34)</f>
        <v>620867395.88160169</v>
      </c>
    </row>
    <row r="34" spans="14:47" x14ac:dyDescent="0.15">
      <c r="Z34" s="3">
        <v>30</v>
      </c>
      <c r="AA34" s="3">
        <f>其他调用!AW35*SUM($U$14:$U$17)</f>
        <v>45.99999999999995</v>
      </c>
      <c r="AB34" s="3">
        <f>其他调用!AX35*SUM($U$14:$U$17)</f>
        <v>66.999999999999972</v>
      </c>
      <c r="AC34" s="3">
        <f>其他调用!AY35*SUM($U$14:$U$17)</f>
        <v>90.999999999999972</v>
      </c>
      <c r="AD34" s="3">
        <f>其他调用!AZ35*SUM($U$14:$U$17)</f>
        <v>102.99999999999997</v>
      </c>
      <c r="AE34" s="3">
        <f>其他调用!BA35*SUM($U$14:$U$17)</f>
        <v>103.00000000000006</v>
      </c>
      <c r="AF34" s="3">
        <f>SUMPRODUCT(AA$5:AE34,其他调用!$C$6:$G35)</f>
        <v>2272906.5472958428</v>
      </c>
      <c r="AH34" s="3">
        <v>30</v>
      </c>
      <c r="AI34" s="3">
        <f>其他调用!Y34</f>
        <v>8311798.8779286146</v>
      </c>
      <c r="AJ34" s="3">
        <f>其他调用!Z34</f>
        <v>8831678.2710093856</v>
      </c>
      <c r="AK34" s="3">
        <f>其他调用!AA34</f>
        <v>9777009.0264989436</v>
      </c>
      <c r="AL34" s="3">
        <f>其他调用!AB34</f>
        <v>13707225.060461283</v>
      </c>
      <c r="AM34" s="3">
        <f>其他调用!AC34</f>
        <v>22246550.894344628</v>
      </c>
      <c r="AN34" s="3">
        <f>SUMPRODUCT(AI$5:AM34,其他调用!$C$6:$G35)</f>
        <v>195124043441.7854</v>
      </c>
      <c r="AP34" s="3">
        <f>其他调用!AN34</f>
        <v>120315.39675000355</v>
      </c>
      <c r="AQ34" s="3">
        <f>其他调用!AO34</f>
        <v>394328.40778341691</v>
      </c>
      <c r="AR34" s="3">
        <f>其他调用!AP34</f>
        <v>1460963.7123670466</v>
      </c>
      <c r="AS34" s="3">
        <f>其他调用!AQ34</f>
        <v>3209014.9362997748</v>
      </c>
      <c r="AT34" s="3">
        <f>其他调用!AR34</f>
        <v>5580019.9623723179</v>
      </c>
      <c r="AU34" s="3">
        <f>SUMPRODUCT(AP$5:AT34,其他调用!$C$6:$G35)</f>
        <v>869864180.25312364</v>
      </c>
    </row>
    <row r="35" spans="14:47" x14ac:dyDescent="0.15">
      <c r="Z35" s="3">
        <v>31</v>
      </c>
      <c r="AA35" s="3">
        <f>其他调用!AW36*SUM($U$14:$U$17)</f>
        <v>45.999999999999972</v>
      </c>
      <c r="AB35" s="3">
        <f>其他调用!AX36*SUM($U$14:$U$17)</f>
        <v>66.999999999999972</v>
      </c>
      <c r="AC35" s="3">
        <f>其他调用!AY36*SUM($U$14:$U$17)</f>
        <v>91.000000000000028</v>
      </c>
      <c r="AD35" s="3">
        <f>其他调用!AZ36*SUM($U$14:$U$17)</f>
        <v>102.99999999999991</v>
      </c>
      <c r="AE35" s="3">
        <f>其他调用!BA36*SUM($U$14:$U$17)</f>
        <v>102.99999999999996</v>
      </c>
      <c r="AF35" s="3">
        <f>SUMPRODUCT(AA$5:AE35,其他调用!$C$6:$G36)</f>
        <v>2317862.2812190307</v>
      </c>
      <c r="AH35" s="3">
        <v>31</v>
      </c>
      <c r="AI35" s="3">
        <f>其他调用!Y35</f>
        <v>8311798.8779286444</v>
      </c>
      <c r="AJ35" s="3">
        <f>其他调用!Z35</f>
        <v>8831678.2710094154</v>
      </c>
      <c r="AK35" s="3">
        <f>其他调用!AA35</f>
        <v>9804979.6585120857</v>
      </c>
      <c r="AL35" s="3">
        <f>其他调用!AB35</f>
        <v>13876389.479742706</v>
      </c>
      <c r="AM35" s="3">
        <f>其他调用!AC35</f>
        <v>22758099.579591215</v>
      </c>
      <c r="AN35" s="3">
        <f>SUMPRODUCT(AI$5:AM35,其他调用!$C$6:$G36)</f>
        <v>201946558732.71887</v>
      </c>
      <c r="AP35" s="3">
        <f>其他调用!AN35</f>
        <v>120315.39675000357</v>
      </c>
      <c r="AQ35" s="3">
        <f>其他调用!AO35</f>
        <v>394328.4077834168</v>
      </c>
      <c r="AR35" s="3">
        <f>其他调用!AP35</f>
        <v>1632142.0460091364</v>
      </c>
      <c r="AS35" s="3">
        <f>其他调用!AQ35</f>
        <v>3249191.1133196168</v>
      </c>
      <c r="AT35" s="3">
        <f>其他调用!AR35</f>
        <v>5735794.6891605705</v>
      </c>
      <c r="AU35" s="3">
        <f>SUMPRODUCT(AP$5:AT35,其他调用!$C$6:$G36)</f>
        <v>1121386809.5191257</v>
      </c>
    </row>
    <row r="36" spans="14:47" x14ac:dyDescent="0.15">
      <c r="Z36" s="3">
        <v>32</v>
      </c>
      <c r="AA36" s="3">
        <f>其他调用!AW37*SUM($U$14:$U$17)</f>
        <v>46.00000000000005</v>
      </c>
      <c r="AB36" s="3">
        <f>其他调用!AX37*SUM($U$14:$U$17)</f>
        <v>67.000000000000043</v>
      </c>
      <c r="AC36" s="3">
        <f>其他调用!AY37*SUM($U$14:$U$17)</f>
        <v>91.000000000000028</v>
      </c>
      <c r="AD36" s="3">
        <f>其他调用!AZ37*SUM($U$14:$U$17)</f>
        <v>103</v>
      </c>
      <c r="AE36" s="3">
        <f>其他调用!BA37*SUM($U$14:$U$17)</f>
        <v>102.99999999999993</v>
      </c>
      <c r="AF36" s="3">
        <f>SUMPRODUCT(AA$5:AE36,其他调用!$C$6:$G37)</f>
        <v>2362247.7767138393</v>
      </c>
      <c r="AH36" s="3">
        <v>32</v>
      </c>
      <c r="AI36" s="3">
        <f>其他调用!Y36</f>
        <v>8398522.0987577736</v>
      </c>
      <c r="AJ36" s="3">
        <f>其他调用!Z36</f>
        <v>8903922.5833167434</v>
      </c>
      <c r="AK36" s="3">
        <f>其他调用!AA36</f>
        <v>9817871.4090788662</v>
      </c>
      <c r="AL36" s="3">
        <f>其他调用!AB36</f>
        <v>14138399.90136534</v>
      </c>
      <c r="AM36" s="3">
        <f>其他调用!AC36</f>
        <v>22850970.989333928</v>
      </c>
      <c r="AN36" s="3">
        <f>SUMPRODUCT(AI$5:AM36,其他调用!$C$6:$G37)</f>
        <v>208741811376.22653</v>
      </c>
      <c r="AP36" s="3">
        <f>其他调用!AN36</f>
        <v>248209.64759615503</v>
      </c>
      <c r="AQ36" s="3">
        <f>其他调用!AO36</f>
        <v>530227.77639462915</v>
      </c>
      <c r="AR36" s="3">
        <f>其他调用!AP36</f>
        <v>1748235.6310642678</v>
      </c>
      <c r="AS36" s="3">
        <f>其他调用!AQ36</f>
        <v>3311418.011415977</v>
      </c>
      <c r="AT36" s="3">
        <f>其他调用!AR36</f>
        <v>5764508.0231511593</v>
      </c>
      <c r="AU36" s="3">
        <f>SUMPRODUCT(AP$5:AT36,其他调用!$C$6:$G37)</f>
        <v>1471491420.1298721</v>
      </c>
    </row>
    <row r="37" spans="14:47" x14ac:dyDescent="0.15">
      <c r="N37" s="13" t="s">
        <v>171</v>
      </c>
      <c r="Z37" s="3">
        <v>33</v>
      </c>
      <c r="AA37" s="3">
        <f>其他调用!AW38*SUM($U$14:$U$17)</f>
        <v>46.000000000000021</v>
      </c>
      <c r="AB37" s="3">
        <f>其他调用!AX38*SUM($U$14:$U$17)</f>
        <v>67.000000000000043</v>
      </c>
      <c r="AC37" s="3">
        <f>其他调用!AY38*SUM($U$14:$U$17)</f>
        <v>90.999999999999815</v>
      </c>
      <c r="AD37" s="3">
        <f>其他调用!AZ38*SUM($U$14:$U$17)</f>
        <v>103.00000000000009</v>
      </c>
      <c r="AE37" s="3">
        <f>其他调用!BA38*SUM($U$14:$U$17)</f>
        <v>103.00000000000013</v>
      </c>
      <c r="AF37" s="3">
        <f>SUMPRODUCT(AA$5:AE37,其他调用!$C$6:$G38)</f>
        <v>2406062.5372851188</v>
      </c>
      <c r="AH37" s="3">
        <v>33</v>
      </c>
      <c r="AI37" s="3">
        <f>其他调用!Y37</f>
        <v>8398522.0987577438</v>
      </c>
      <c r="AJ37" s="3">
        <f>其他调用!Z37</f>
        <v>8910303.4511035681</v>
      </c>
      <c r="AK37" s="3">
        <f>其他调用!AA37</f>
        <v>9841010.8989236951</v>
      </c>
      <c r="AL37" s="3">
        <f>其他调用!AB37</f>
        <v>14219095.418952346</v>
      </c>
      <c r="AM37" s="3">
        <f>其他调用!AC37</f>
        <v>23417656.444400728</v>
      </c>
      <c r="AN37" s="3">
        <f>SUMPRODUCT(AI$5:AM37,其他调用!$C$6:$G38)</f>
        <v>215451222400.3436</v>
      </c>
      <c r="AP37" s="3">
        <f>其他调用!AN37</f>
        <v>248209.64759615494</v>
      </c>
      <c r="AQ37" s="3">
        <f>其他调用!AO37</f>
        <v>542230.87914034678</v>
      </c>
      <c r="AR37" s="3">
        <f>其他调用!AP37</f>
        <v>1956612.7881091535</v>
      </c>
      <c r="AS37" s="3">
        <f>其他调用!AQ37</f>
        <v>3331742.8069431633</v>
      </c>
      <c r="AT37" s="3">
        <f>其他调用!AR37</f>
        <v>5939711.8752734661</v>
      </c>
      <c r="AU37" s="3">
        <f>SUMPRODUCT(AP$5:AT37,其他调用!$C$6:$G38)</f>
        <v>1827466254.3892798</v>
      </c>
    </row>
    <row r="38" spans="14:47" x14ac:dyDescent="0.15">
      <c r="N38" s="13" t="s">
        <v>136</v>
      </c>
      <c r="Z38" s="3">
        <v>34</v>
      </c>
      <c r="AA38" s="3">
        <f>其他调用!AW39*SUM($U$14:$U$17)</f>
        <v>45.999999999999972</v>
      </c>
      <c r="AB38" s="3">
        <f>其他调用!AX39*SUM($U$14:$U$17)</f>
        <v>67.000000000000028</v>
      </c>
      <c r="AC38" s="3">
        <f>其他调用!AY39*SUM($U$14:$U$17)</f>
        <v>91.000000000000199</v>
      </c>
      <c r="AD38" s="3">
        <f>其他调用!AZ39*SUM($U$14:$U$17)</f>
        <v>103</v>
      </c>
      <c r="AE38" s="3">
        <f>其他调用!BA39*SUM($U$14:$U$17)</f>
        <v>102.99999999999993</v>
      </c>
      <c r="AF38" s="3">
        <f>SUMPRODUCT(AA$5:AE38,其他调用!$C$6:$G39)</f>
        <v>2449306.0664377171</v>
      </c>
      <c r="AH38" s="3">
        <v>34</v>
      </c>
      <c r="AI38" s="3">
        <f>其他调用!Y38</f>
        <v>8452805.4991154075</v>
      </c>
      <c r="AJ38" s="3">
        <f>其他调用!Z38</f>
        <v>8950483.9289176464</v>
      </c>
      <c r="AK38" s="3">
        <f>其他调用!AA38</f>
        <v>9844181.9848794639</v>
      </c>
      <c r="AL38" s="3">
        <f>其他调用!AB38</f>
        <v>14564009.171339095</v>
      </c>
      <c r="AM38" s="3">
        <f>其他调用!AC38</f>
        <v>23417656.444400668</v>
      </c>
      <c r="AN38" s="3">
        <f>SUMPRODUCT(AI$5:AM38,其他调用!$C$6:$G39)</f>
        <v>222107424113.39972</v>
      </c>
      <c r="AP38" s="3">
        <f>其他调用!AN38</f>
        <v>343663.45462148171</v>
      </c>
      <c r="AQ38" s="3">
        <f>其他调用!AO38</f>
        <v>945683.79561151238</v>
      </c>
      <c r="AR38" s="3">
        <f>其他调用!AP38</f>
        <v>1994481.2868714705</v>
      </c>
      <c r="AS38" s="3">
        <f>其他调用!AQ38</f>
        <v>3418616.3000615165</v>
      </c>
      <c r="AT38" s="3">
        <f>其他调用!AR38</f>
        <v>5939711.8752734661</v>
      </c>
      <c r="AU38" s="3">
        <f>SUMPRODUCT(AP$5:AT38,其他调用!$C$6:$G39)</f>
        <v>2348630862.2949252</v>
      </c>
    </row>
    <row r="39" spans="14:47" x14ac:dyDescent="0.15">
      <c r="N39" s="13" t="s">
        <v>172</v>
      </c>
      <c r="Z39" s="3">
        <v>35</v>
      </c>
      <c r="AA39" s="3">
        <f>其他调用!AW40*SUM($U$14:$U$17)</f>
        <v>45.999999999999964</v>
      </c>
      <c r="AB39" s="3">
        <f>其他调用!AX40*SUM($U$14:$U$17)</f>
        <v>66.999999999999929</v>
      </c>
      <c r="AC39" s="3">
        <f>其他调用!AY40*SUM($U$14:$U$17)</f>
        <v>90.999999999999858</v>
      </c>
      <c r="AD39" s="3">
        <f>其他调用!AZ40*SUM($U$14:$U$17)</f>
        <v>102.99999999999986</v>
      </c>
      <c r="AE39" s="3">
        <f>其他调用!BA40*SUM($U$14:$U$17)</f>
        <v>103.00000000000007</v>
      </c>
      <c r="AF39" s="3">
        <f>SUMPRODUCT(AA$5:AE39,其他调用!$C$6:$G40)</f>
        <v>2491977.8676764849</v>
      </c>
      <c r="AH39" s="3">
        <v>35</v>
      </c>
      <c r="AI39" s="3">
        <f>其他调用!Y39</f>
        <v>8475711.5224318504</v>
      </c>
      <c r="AJ39" s="3">
        <f>其他调用!Z39</f>
        <v>8980561.1329191029</v>
      </c>
      <c r="AK39" s="3">
        <f>其他调用!AA39</f>
        <v>9869474.1968235075</v>
      </c>
      <c r="AL39" s="3">
        <f>其他调用!AB39</f>
        <v>14564009.171339095</v>
      </c>
      <c r="AM39" s="3">
        <f>其他调用!AC39</f>
        <v>24058583.052698851</v>
      </c>
      <c r="AN39" s="3">
        <f>SUMPRODUCT(AI$5:AM39,其他调用!$C$6:$G40)</f>
        <v>228693534743.93494</v>
      </c>
      <c r="AP39" s="3">
        <f>其他调用!AN39</f>
        <v>383942.1975698513</v>
      </c>
      <c r="AQ39" s="3">
        <f>其他调用!AO39</f>
        <v>1247689.553975319</v>
      </c>
      <c r="AR39" s="3">
        <f>其他调用!AP39</f>
        <v>2296516.0188422594</v>
      </c>
      <c r="AS39" s="3">
        <f>其他调用!AQ39</f>
        <v>3418616.3000615165</v>
      </c>
      <c r="AT39" s="3">
        <f>其他调用!AR39</f>
        <v>6145565.1355388463</v>
      </c>
      <c r="AU39" s="3">
        <f>SUMPRODUCT(AP$5:AT39,其他调用!$C$6:$G40)</f>
        <v>2983917628.5421672</v>
      </c>
    </row>
    <row r="40" spans="14:47" x14ac:dyDescent="0.15">
      <c r="N40" s="13" t="s">
        <v>173</v>
      </c>
      <c r="Z40" s="3">
        <v>36</v>
      </c>
      <c r="AA40" s="3">
        <f>其他调用!AW41*SUM($U$14:$U$17)</f>
        <v>46</v>
      </c>
      <c r="AB40" s="3">
        <f>其他调用!AX41*SUM($U$14:$U$17)</f>
        <v>67.000000000000028</v>
      </c>
      <c r="AC40" s="3">
        <f>其他调用!AY41*SUM($U$14:$U$17)</f>
        <v>91.000000000000057</v>
      </c>
      <c r="AD40" s="3">
        <f>其他调用!AZ41*SUM($U$14:$U$17)</f>
        <v>103.00000000000024</v>
      </c>
      <c r="AE40" s="3">
        <f>其他调用!BA41*SUM($U$14:$U$17)</f>
        <v>102.99999999999982</v>
      </c>
      <c r="AF40" s="3">
        <f>SUMPRODUCT(AA$5:AE40,其他调用!$C$6:$G41)</f>
        <v>2534077.4445062708</v>
      </c>
      <c r="AH40" s="3">
        <v>36</v>
      </c>
      <c r="AI40" s="3">
        <f>其他调用!Y40</f>
        <v>8492106.4232159257</v>
      </c>
      <c r="AJ40" s="3">
        <f>其他调用!Z40</f>
        <v>8983658.0787639022</v>
      </c>
      <c r="AK40" s="3">
        <f>其他调用!AA40</f>
        <v>9869474.1968235075</v>
      </c>
      <c r="AL40" s="3">
        <f>其他调用!AB40</f>
        <v>14900467.918435931</v>
      </c>
      <c r="AM40" s="3">
        <f>其他调用!AC40</f>
        <v>24099462.008095741</v>
      </c>
      <c r="AN40" s="3">
        <f>SUMPRODUCT(AI$5:AM40,其他调用!$C$6:$G41)</f>
        <v>235198091074.36319</v>
      </c>
      <c r="AP40" s="3">
        <f>其他调用!AN40</f>
        <v>418694.38301292784</v>
      </c>
      <c r="AQ40" s="3">
        <f>其他调用!AO40</f>
        <v>1262944.938311127</v>
      </c>
      <c r="AR40" s="3">
        <f>其他调用!AP40</f>
        <v>2296516.0188422613</v>
      </c>
      <c r="AS40" s="3">
        <f>其他调用!AQ40</f>
        <v>3504897.4014546946</v>
      </c>
      <c r="AT40" s="3">
        <f>其他调用!AR40</f>
        <v>6158694.6672757715</v>
      </c>
      <c r="AU40" s="3">
        <f>SUMPRODUCT(AP$5:AT40,其他调用!$C$6:$G41)</f>
        <v>3629946037.3267684</v>
      </c>
    </row>
    <row r="41" spans="14:47" x14ac:dyDescent="0.15">
      <c r="Z41" s="3">
        <v>37</v>
      </c>
      <c r="AA41" s="3">
        <f>其他调用!AW42*SUM($U$14:$U$17)</f>
        <v>46.000000000000036</v>
      </c>
      <c r="AB41" s="3">
        <f>其他调用!AX42*SUM($U$14:$U$17)</f>
        <v>67.000000000000028</v>
      </c>
      <c r="AC41" s="3">
        <f>其他调用!AY42*SUM($U$14:$U$17)</f>
        <v>91.000000000000085</v>
      </c>
      <c r="AD41" s="3">
        <f>其他调用!AZ42*SUM($U$14:$U$17)</f>
        <v>102.99999999999976</v>
      </c>
      <c r="AE41" s="3">
        <f>其他调用!BA42*SUM($U$14:$U$17)</f>
        <v>103.00000000000011</v>
      </c>
      <c r="AF41" s="3">
        <f>SUMPRODUCT(AA$5:AE41,其他调用!$C$6:$G42)</f>
        <v>2575604.3004319244</v>
      </c>
      <c r="AH41" s="3">
        <v>37</v>
      </c>
      <c r="AI41" s="3">
        <f>其他调用!Y41</f>
        <v>8543556.4289788306</v>
      </c>
      <c r="AJ41" s="3">
        <f>其他调用!Z41</f>
        <v>9039605.3956332207</v>
      </c>
      <c r="AK41" s="3">
        <f>其他调用!AA41</f>
        <v>10812831.141335428</v>
      </c>
      <c r="AL41" s="3">
        <f>其他调用!AB41</f>
        <v>15000817.138501346</v>
      </c>
      <c r="AM41" s="3">
        <f>其他调用!AC41</f>
        <v>24443239.695359111</v>
      </c>
      <c r="AN41" s="3">
        <f>SUMPRODUCT(AI$5:AM41,其他调用!$C$6:$G42)</f>
        <v>241675739870.01401</v>
      </c>
      <c r="AP41" s="3">
        <f>其他调用!AN41</f>
        <v>527752.69113380485</v>
      </c>
      <c r="AQ41" s="3">
        <f>其他调用!AO41</f>
        <v>1538538.3339219838</v>
      </c>
      <c r="AR41" s="3">
        <f>其他调用!AP41</f>
        <v>2573499.6848689951</v>
      </c>
      <c r="AS41" s="3">
        <f>其他调用!AQ41</f>
        <v>3530630.8421986178</v>
      </c>
      <c r="AT41" s="3">
        <f>其他调用!AR41</f>
        <v>6267638.7605143487</v>
      </c>
      <c r="AU41" s="3">
        <f>SUMPRODUCT(AP$5:AT41,其他调用!$C$6:$G42)</f>
        <v>4402931986.8882465</v>
      </c>
    </row>
    <row r="42" spans="14:47" x14ac:dyDescent="0.15">
      <c r="Z42" s="3">
        <v>38</v>
      </c>
      <c r="AA42" s="3">
        <f>其他调用!AW43*SUM($U$14:$U$17)</f>
        <v>45.999999999999943</v>
      </c>
      <c r="AB42" s="3">
        <f>其他调用!AX43*SUM($U$14:$U$17)</f>
        <v>66.999999999999943</v>
      </c>
      <c r="AC42" s="3">
        <f>其他调用!AY43*SUM($U$14:$U$17)</f>
        <v>90.999999999999886</v>
      </c>
      <c r="AD42" s="3">
        <f>其他调用!AZ43*SUM($U$14:$U$17)</f>
        <v>103.00000000000003</v>
      </c>
      <c r="AE42" s="3">
        <f>其他调用!BA43*SUM($U$14:$U$17)</f>
        <v>103.00000000000001</v>
      </c>
      <c r="AF42" s="3">
        <f>SUMPRODUCT(AA$5:AE42,其他调用!$C$6:$G43)</f>
        <v>2616557.9389582947</v>
      </c>
      <c r="AH42" s="3">
        <v>38</v>
      </c>
      <c r="AI42" s="3">
        <f>其他调用!Y42</f>
        <v>8543556.4289788306</v>
      </c>
      <c r="AJ42" s="3">
        <f>其他调用!Z42</f>
        <v>9039605.3956332207</v>
      </c>
      <c r="AK42" s="3">
        <f>其他调用!AA42</f>
        <v>11248676.106409788</v>
      </c>
      <c r="AL42" s="3">
        <f>其他调用!AB42</f>
        <v>15069613.409326375</v>
      </c>
      <c r="AM42" s="3">
        <f>其他调用!AC42</f>
        <v>24786742.470437407</v>
      </c>
      <c r="AN42" s="3">
        <f>SUMPRODUCT(AI$5:AM42,其他调用!$C$6:$G43)</f>
        <v>248074286267.3685</v>
      </c>
      <c r="AP42" s="3">
        <f>其他调用!AN42</f>
        <v>527752.69113380555</v>
      </c>
      <c r="AQ42" s="3">
        <f>其他调用!AO42</f>
        <v>1538538.3339219838</v>
      </c>
      <c r="AR42" s="3">
        <f>其他调用!AP42</f>
        <v>2701470.2658330053</v>
      </c>
      <c r="AS42" s="3">
        <f>其他调用!AQ42</f>
        <v>3548562.0964988098</v>
      </c>
      <c r="AT42" s="3">
        <f>其他调用!AR42</f>
        <v>6376495.7333264947</v>
      </c>
      <c r="AU42" s="3">
        <f>SUMPRODUCT(AP$5:AT42,其他调用!$C$6:$G43)</f>
        <v>5169417306.5505047</v>
      </c>
    </row>
    <row r="43" spans="14:47" x14ac:dyDescent="0.15">
      <c r="Z43" s="3">
        <v>39</v>
      </c>
      <c r="AA43" s="3">
        <f>其他调用!AW44*SUM($U$14:$U$17)</f>
        <v>46.000000000000007</v>
      </c>
      <c r="AB43" s="3">
        <f>其他调用!AX44*SUM($U$14:$U$17)</f>
        <v>67.000000000000043</v>
      </c>
      <c r="AC43" s="3">
        <f>其他调用!AY44*SUM($U$14:$U$17)</f>
        <v>91.000000000000099</v>
      </c>
      <c r="AD43" s="3">
        <f>其他调用!AZ44*SUM($U$14:$U$17)</f>
        <v>103.00000000000004</v>
      </c>
      <c r="AE43" s="3">
        <f>其他调用!BA44*SUM($U$14:$U$17)</f>
        <v>102.99999999999994</v>
      </c>
      <c r="AF43" s="3">
        <f>SUMPRODUCT(AA$5:AE43,其他调用!$C$6:$G44)</f>
        <v>2656937.8635902321</v>
      </c>
      <c r="AH43" s="3">
        <v>39</v>
      </c>
      <c r="AI43" s="3">
        <f>其他调用!Y43</f>
        <v>8579587.9381894469</v>
      </c>
      <c r="AJ43" s="3">
        <f>其他调用!Z43</f>
        <v>9062504.5247927904</v>
      </c>
      <c r="AK43" s="3">
        <f>其他调用!AA43</f>
        <v>11281695.5355739</v>
      </c>
      <c r="AL43" s="3">
        <f>其他调用!AB43</f>
        <v>15448893.232833803</v>
      </c>
      <c r="AM43" s="3">
        <f>其他调用!AC43</f>
        <v>24786742.470437527</v>
      </c>
      <c r="AN43" s="3">
        <f>SUMPRODUCT(AI$5:AM43,其他调用!$C$6:$G44)</f>
        <v>254403974901.99124</v>
      </c>
      <c r="AP43" s="3">
        <f>其他调用!AN43</f>
        <v>940379.42034919374</v>
      </c>
      <c r="AQ43" s="3">
        <f>其他调用!AO43</f>
        <v>1680991.1843093149</v>
      </c>
      <c r="AR43" s="3">
        <f>其他调用!AP43</f>
        <v>2707558.8399837203</v>
      </c>
      <c r="AS43" s="3">
        <f>其他调用!AQ43</f>
        <v>3647418.6607382372</v>
      </c>
      <c r="AT43" s="3">
        <f>其他调用!AR43</f>
        <v>6376495.7333265096</v>
      </c>
      <c r="AU43" s="3">
        <f>SUMPRODUCT(AP$5:AT43,其他调用!$C$6:$G44)</f>
        <v>6122919614.6944475</v>
      </c>
    </row>
    <row r="44" spans="14:47" x14ac:dyDescent="0.15">
      <c r="Z44" s="3">
        <v>40</v>
      </c>
      <c r="AA44" s="3">
        <f>其他调用!AW45*SUM($U$14:$U$17)</f>
        <v>46.000000000000021</v>
      </c>
      <c r="AB44" s="3">
        <f>其他调用!AX45*SUM($U$14:$U$17)</f>
        <v>67.000000000000014</v>
      </c>
      <c r="AC44" s="3">
        <f>其他调用!AY45*SUM($U$14:$U$17)</f>
        <v>90.999999999999986</v>
      </c>
      <c r="AD44" s="3">
        <f>其他调用!AZ45*SUM($U$14:$U$17)</f>
        <v>103.00000000000004</v>
      </c>
      <c r="AE44" s="3">
        <f>其他调用!BA45*SUM($U$14:$U$17)</f>
        <v>103.00000000000003</v>
      </c>
      <c r="AF44" s="3">
        <f>SUMPRODUCT(AA$5:AE44,其他调用!$C$6:$G45)</f>
        <v>2696743.5778325852</v>
      </c>
      <c r="AH44" s="3">
        <v>40</v>
      </c>
      <c r="AI44" s="3">
        <f>其他调用!Y44</f>
        <v>8603272.6649904549</v>
      </c>
      <c r="AJ44" s="3">
        <f>其他调用!Z44</f>
        <v>9088606.7720304728</v>
      </c>
      <c r="AK44" s="3">
        <f>其他调用!AA44</f>
        <v>11630297.19598794</v>
      </c>
      <c r="AL44" s="3">
        <f>其他调用!AB44</f>
        <v>15448893.232833803</v>
      </c>
      <c r="AM44" s="3">
        <f>其他调用!AC44</f>
        <v>25400942.924695969</v>
      </c>
      <c r="AN44" s="3">
        <f>SUMPRODUCT(AI$5:AM44,其他调用!$C$6:$G45)</f>
        <v>260667880475.95926</v>
      </c>
      <c r="AP44" s="3">
        <f>其他调用!AN44</f>
        <v>1211612.8925613798</v>
      </c>
      <c r="AQ44" s="3">
        <f>其他调用!AO44</f>
        <v>1843370.2640818041</v>
      </c>
      <c r="AR44" s="3">
        <f>其他调用!AP44</f>
        <v>2771838.7840115055</v>
      </c>
      <c r="AS44" s="3">
        <f>其他调用!AQ44</f>
        <v>3647418.6607382447</v>
      </c>
      <c r="AT44" s="3">
        <f>其他调用!AR44</f>
        <v>6572969.8967451602</v>
      </c>
      <c r="AU44" s="3">
        <f>SUMPRODUCT(AP$5:AT44,其他调用!$C$6:$G45)</f>
        <v>7212802012.0920019</v>
      </c>
    </row>
    <row r="45" spans="14:47" x14ac:dyDescent="0.15">
      <c r="Z45" s="3">
        <v>41</v>
      </c>
      <c r="AA45" s="3">
        <f>其他调用!AW46*SUM($U$14:$U$17)</f>
        <v>46.000000000000014</v>
      </c>
      <c r="AB45" s="3">
        <f>其他调用!AX46*SUM($U$14:$U$17)</f>
        <v>67.000000000000043</v>
      </c>
      <c r="AC45" s="3">
        <f>其他调用!AY46*SUM($U$14:$U$17)</f>
        <v>90.999999999999886</v>
      </c>
      <c r="AD45" s="3">
        <f>其他调用!AZ46*SUM($U$14:$U$17)</f>
        <v>103.00000000000001</v>
      </c>
      <c r="AE45" s="3">
        <f>其他调用!BA46*SUM($U$14:$U$17)</f>
        <v>103.00000000000001</v>
      </c>
      <c r="AF45" s="3">
        <f>SUMPRODUCT(AA$5:AE45,其他调用!$C$6:$G46)</f>
        <v>2735974.585190204</v>
      </c>
      <c r="AH45" s="3">
        <v>41</v>
      </c>
      <c r="AI45" s="3">
        <f>其他调用!Y45</f>
        <v>8603272.6649904251</v>
      </c>
      <c r="AJ45" s="3">
        <f>其他调用!Z45</f>
        <v>9088606.7720304132</v>
      </c>
      <c r="AK45" s="3">
        <f>其他调用!AA45</f>
        <v>11630297.19598794</v>
      </c>
      <c r="AL45" s="3">
        <f>其他调用!AB45</f>
        <v>15596521.637391984</v>
      </c>
      <c r="AM45" s="3">
        <f>其他调用!AC45</f>
        <v>25489912.191356778</v>
      </c>
      <c r="AN45" s="3">
        <f>SUMPRODUCT(AI$5:AM45,其他调用!$C$6:$G46)</f>
        <v>266840054492.08585</v>
      </c>
      <c r="AP45" s="3">
        <f>其他调用!AN45</f>
        <v>1211612.892561378</v>
      </c>
      <c r="AQ45" s="3">
        <f>其他调用!AO45</f>
        <v>1843370.2640818059</v>
      </c>
      <c r="AR45" s="3">
        <f>其他调用!AP45</f>
        <v>2771838.7840115055</v>
      </c>
      <c r="AS45" s="3">
        <f>其他调用!AQ45</f>
        <v>3687408.6147131547</v>
      </c>
      <c r="AT45" s="3">
        <f>其他调用!AR45</f>
        <v>6601429.9249264598</v>
      </c>
      <c r="AU45" s="3">
        <f>SUMPRODUCT(AP$5:AT45,其他调用!$C$6:$G46)</f>
        <v>8287226677.8920202</v>
      </c>
    </row>
    <row r="46" spans="14:47" x14ac:dyDescent="0.15">
      <c r="Z46" s="3">
        <v>42</v>
      </c>
      <c r="AA46" s="3">
        <f>其他调用!AW47*SUM($U$14:$U$17)</f>
        <v>46.000000000000014</v>
      </c>
      <c r="AB46" s="3">
        <f>其他调用!AX47*SUM($U$14:$U$17)</f>
        <v>66.999999999999943</v>
      </c>
      <c r="AC46" s="3">
        <f>其他调用!AY47*SUM($U$14:$U$17)</f>
        <v>91.000000000000085</v>
      </c>
      <c r="AD46" s="3">
        <f>其他调用!AZ47*SUM($U$14:$U$17)</f>
        <v>102.99999999999991</v>
      </c>
      <c r="AE46" s="3">
        <f>其他调用!BA47*SUM($U$14:$U$17)</f>
        <v>102.99999999999991</v>
      </c>
      <c r="AF46" s="3">
        <f>SUMPRODUCT(AA$5:AE46,其他调用!$C$6:$G47)</f>
        <v>2774630.389167937</v>
      </c>
      <c r="AH46" s="3">
        <v>42</v>
      </c>
      <c r="AI46" s="3">
        <f>其他调用!Y46</f>
        <v>8642468.5170712173</v>
      </c>
      <c r="AJ46" s="3">
        <f>其他调用!Z46</f>
        <v>9119404.2228590846</v>
      </c>
      <c r="AK46" s="3">
        <f>其他调用!AA46</f>
        <v>11735422.970951557</v>
      </c>
      <c r="AL46" s="3">
        <f>其他调用!AB46</f>
        <v>15907489.703735828</v>
      </c>
      <c r="AM46" s="3">
        <f>其他调用!AC46</f>
        <v>25564206.445741057</v>
      </c>
      <c r="AN46" s="3">
        <f>SUMPRODUCT(AI$5:AM46,其他调用!$C$6:$G47)</f>
        <v>272946630307.98285</v>
      </c>
      <c r="AP46" s="3">
        <f>其他调用!AN46</f>
        <v>1430407.6409123773</v>
      </c>
      <c r="AQ46" s="3">
        <f>其他调用!AO46</f>
        <v>2074536.8937512375</v>
      </c>
      <c r="AR46" s="3">
        <f>其他调用!AP46</f>
        <v>2791084.6982994378</v>
      </c>
      <c r="AS46" s="3">
        <f>其他调用!AQ46</f>
        <v>3771644.4275837988</v>
      </c>
      <c r="AT46" s="3">
        <f>其他调用!AR46</f>
        <v>6625389.5702513456</v>
      </c>
      <c r="AU46" s="3">
        <f>SUMPRODUCT(AP$5:AT46,其他调用!$C$6:$G47)</f>
        <v>9491635137.7798061</v>
      </c>
    </row>
    <row r="47" spans="14:47" x14ac:dyDescent="0.15">
      <c r="Z47" s="3">
        <v>43</v>
      </c>
      <c r="AA47" s="3">
        <f>其他调用!AW48*SUM($U$14:$U$17)</f>
        <v>45.999999999999986</v>
      </c>
      <c r="AB47" s="3">
        <f>其他调用!AX48*SUM($U$14:$U$17)</f>
        <v>67.000000000000043</v>
      </c>
      <c r="AC47" s="3">
        <f>其他调用!AY48*SUM($U$14:$U$17)</f>
        <v>91</v>
      </c>
      <c r="AD47" s="3">
        <f>其他调用!AZ48*SUM($U$14:$U$17)</f>
        <v>103.00000000000007</v>
      </c>
      <c r="AE47" s="3">
        <f>其他调用!BA48*SUM($U$14:$U$17)</f>
        <v>103.00000000000021</v>
      </c>
      <c r="AF47" s="3">
        <f>SUMPRODUCT(AA$5:AE47,其他调用!$C$6:$G48)</f>
        <v>2812710.4932706337</v>
      </c>
      <c r="AH47" s="3">
        <v>43</v>
      </c>
      <c r="AI47" s="3">
        <f>其他调用!Y47</f>
        <v>8653799.2663096786</v>
      </c>
      <c r="AJ47" s="3">
        <f>其他调用!Z47</f>
        <v>9131103.3642119169</v>
      </c>
      <c r="AK47" s="3">
        <f>其他调用!AA47</f>
        <v>12016958.199020565</v>
      </c>
      <c r="AL47" s="3">
        <f>其他调用!AB47</f>
        <v>15907489.703735828</v>
      </c>
      <c r="AM47" s="3">
        <f>其他调用!AC47</f>
        <v>26211071.611731887</v>
      </c>
      <c r="AN47" s="3">
        <f>SUMPRODUCT(AI$5:AM47,其他调用!$C$6:$G48)</f>
        <v>278975346768.18475</v>
      </c>
      <c r="AP47" s="3">
        <f>其他调用!AN47</f>
        <v>1493656.8955313722</v>
      </c>
      <c r="AQ47" s="3">
        <f>其他调用!AO47</f>
        <v>2162351.0148487408</v>
      </c>
      <c r="AR47" s="3">
        <f>其他调用!AP47</f>
        <v>2842626.7950908542</v>
      </c>
      <c r="AS47" s="3">
        <f>其他调用!AQ47</f>
        <v>3771644.4275838137</v>
      </c>
      <c r="AT47" s="3">
        <f>其他调用!AR47</f>
        <v>6834001.3946599662</v>
      </c>
      <c r="AU47" s="3">
        <f>SUMPRODUCT(AP$5:AT47,其他调用!$C$6:$G48)</f>
        <v>10726900305.560417</v>
      </c>
    </row>
    <row r="48" spans="14:47" x14ac:dyDescent="0.15">
      <c r="Z48" s="3">
        <v>44</v>
      </c>
      <c r="AA48" s="3">
        <f>其他调用!AW49*SUM($U$14:$U$17)</f>
        <v>45.999999999999972</v>
      </c>
      <c r="AB48" s="3">
        <f>其他调用!AX49*SUM($U$14:$U$17)</f>
        <v>66.999999999999957</v>
      </c>
      <c r="AC48" s="3">
        <f>其他调用!AY49*SUM($U$14:$U$17)</f>
        <v>90.999999999999986</v>
      </c>
      <c r="AD48" s="3">
        <f>其他调用!AZ49*SUM($U$14:$U$17)</f>
        <v>102.99999999999994</v>
      </c>
      <c r="AE48" s="3">
        <f>其他调用!BA49*SUM($U$14:$U$17)</f>
        <v>102.99999999999989</v>
      </c>
      <c r="AF48" s="3">
        <f>SUMPRODUCT(AA$5:AE48,其他调用!$C$6:$G49)</f>
        <v>2850214.4010031438</v>
      </c>
      <c r="AH48" s="3">
        <v>44</v>
      </c>
      <c r="AI48" s="3">
        <f>其他调用!Y48</f>
        <v>8653799.2663097382</v>
      </c>
      <c r="AJ48" s="3">
        <f>其他调用!Z48</f>
        <v>9131103.3642118573</v>
      </c>
      <c r="AK48" s="3">
        <f>其他调用!AA48</f>
        <v>12016958.199020624</v>
      </c>
      <c r="AL48" s="3">
        <f>其他调用!AB48</f>
        <v>16039003.32812053</v>
      </c>
      <c r="AM48" s="3">
        <f>其他调用!AC48</f>
        <v>26211071.611732006</v>
      </c>
      <c r="AN48" s="3">
        <f>SUMPRODUCT(AI$5:AM48,其他调用!$C$6:$G49)</f>
        <v>284911451393.99054</v>
      </c>
      <c r="AP48" s="3">
        <f>其他调用!AN48</f>
        <v>1493656.8955313712</v>
      </c>
      <c r="AQ48" s="3">
        <f>其他调用!AO48</f>
        <v>2162351.0148487426</v>
      </c>
      <c r="AR48" s="3">
        <f>其他调用!AP48</f>
        <v>2842626.7950908616</v>
      </c>
      <c r="AS48" s="3">
        <f>其他调用!AQ48</f>
        <v>3806974.5988190472</v>
      </c>
      <c r="AT48" s="3">
        <f>其他调用!AR48</f>
        <v>6834001.3946599662</v>
      </c>
      <c r="AU48" s="3">
        <f>SUMPRODUCT(AP$5:AT48,其他调用!$C$6:$G49)</f>
        <v>11943632940.305574</v>
      </c>
    </row>
    <row r="49" spans="26:47" x14ac:dyDescent="0.15">
      <c r="Z49" s="3">
        <v>45</v>
      </c>
      <c r="AA49" s="3">
        <f>其他调用!AW50*SUM($U$14:$U$17)</f>
        <v>46</v>
      </c>
      <c r="AB49" s="3">
        <f>其他调用!AX50*SUM($U$14:$U$17)</f>
        <v>67.000000000000014</v>
      </c>
      <c r="AC49" s="3">
        <f>其他调用!AY50*SUM($U$14:$U$17)</f>
        <v>91.000000000000085</v>
      </c>
      <c r="AD49" s="3">
        <f>其他调用!AZ50*SUM($U$14:$U$17)</f>
        <v>103.00000000000014</v>
      </c>
      <c r="AE49" s="3">
        <f>其他调用!BA50*SUM($U$14:$U$17)</f>
        <v>102.99999999999986</v>
      </c>
      <c r="AF49" s="3">
        <f>SUMPRODUCT(AA$5:AE49,其他调用!$C$6:$G50)</f>
        <v>2887141.615870317</v>
      </c>
      <c r="AH49" s="3">
        <v>45</v>
      </c>
      <c r="AI49" s="3">
        <f>其他调用!Y49</f>
        <v>8685535.6422989964</v>
      </c>
      <c r="AJ49" s="3">
        <f>其他调用!Z49</f>
        <v>10021058.316098452</v>
      </c>
      <c r="AK49" s="3">
        <f>其他调用!AA49</f>
        <v>12129297.107124686</v>
      </c>
      <c r="AL49" s="3">
        <f>其他调用!AB49</f>
        <v>16374964.794856846</v>
      </c>
      <c r="AM49" s="3">
        <f>其他调用!AC49</f>
        <v>26302323.761337161</v>
      </c>
      <c r="AN49" s="3">
        <f>SUMPRODUCT(AI$5:AM49,其他调用!$C$6:$G50)</f>
        <v>291018713918.64685</v>
      </c>
      <c r="AP49" s="3">
        <f>其他调用!AN49</f>
        <v>1713827.5924942382</v>
      </c>
      <c r="AQ49" s="3">
        <f>其他调用!AO49</f>
        <v>2422494.5169036537</v>
      </c>
      <c r="AR49" s="3">
        <f>其他调用!AP49</f>
        <v>2863102.7513991371</v>
      </c>
      <c r="AS49" s="3">
        <f>其他调用!AQ49</f>
        <v>3897228.1843601763</v>
      </c>
      <c r="AT49" s="3">
        <f>其他调用!AR49</f>
        <v>6864336.7236522436</v>
      </c>
      <c r="AU49" s="3">
        <f>SUMPRODUCT(AP$5:AT49,其他调用!$C$6:$G50)</f>
        <v>13289293214.867575</v>
      </c>
    </row>
    <row r="50" spans="26:47" x14ac:dyDescent="0.15">
      <c r="Z50" s="3">
        <v>46</v>
      </c>
      <c r="AA50" s="3">
        <f>其他调用!AW51*SUM($U$14:$U$17)</f>
        <v>46.000000000000021</v>
      </c>
      <c r="AB50" s="3">
        <f>其他调用!AX51*SUM($U$14:$U$17)</f>
        <v>67.000000000000014</v>
      </c>
      <c r="AC50" s="3">
        <f>其他调用!AY51*SUM($U$14:$U$17)</f>
        <v>91.000000000000014</v>
      </c>
      <c r="AD50" s="3">
        <f>其他调用!AZ51*SUM($U$14:$U$17)</f>
        <v>102.99999999999986</v>
      </c>
      <c r="AE50" s="3">
        <f>其他调用!BA51*SUM($U$14:$U$17)</f>
        <v>103.00000000000001</v>
      </c>
      <c r="AF50" s="3">
        <f>SUMPRODUCT(AA$5:AE50,其他调用!$C$6:$G51)</f>
        <v>2923491.6413770025</v>
      </c>
      <c r="AH50" s="3">
        <v>46</v>
      </c>
      <c r="AI50" s="3">
        <f>其他调用!Y50</f>
        <v>8696388.9386999011</v>
      </c>
      <c r="AJ50" s="3">
        <f>其他调用!Z50</f>
        <v>10421505.980617762</v>
      </c>
      <c r="AK50" s="3">
        <f>其他调用!AA50</f>
        <v>12414477.335977852</v>
      </c>
      <c r="AL50" s="3">
        <f>其他调用!AB50</f>
        <v>16374964.794856906</v>
      </c>
      <c r="AM50" s="3">
        <f>其他调用!AC50</f>
        <v>26957123.399286389</v>
      </c>
      <c r="AN50" s="3">
        <f>SUMPRODUCT(AI$5:AM50,其他调用!$C$6:$G51)</f>
        <v>297150909886.67828</v>
      </c>
      <c r="AP50" s="3">
        <f>其他调用!AN50</f>
        <v>1789122.1955624968</v>
      </c>
      <c r="AQ50" s="3">
        <f>其他调用!AO50</f>
        <v>2539549.720222611</v>
      </c>
      <c r="AR50" s="3">
        <f>其他调用!AP50</f>
        <v>2915082.4083543792</v>
      </c>
      <c r="AS50" s="3">
        <f>其他调用!AQ50</f>
        <v>3897228.1843601912</v>
      </c>
      <c r="AT50" s="3">
        <f>其他调用!AR50</f>
        <v>7082014.4718165696</v>
      </c>
      <c r="AU50" s="3">
        <f>SUMPRODUCT(AP$5:AT50,其他调用!$C$6:$G51)</f>
        <v>14672511281.963585</v>
      </c>
    </row>
    <row r="51" spans="26:47" x14ac:dyDescent="0.15">
      <c r="Z51" s="3">
        <v>47</v>
      </c>
      <c r="AA51" s="3">
        <f>其他调用!AW52*SUM($U$14:$U$17)</f>
        <v>46.000000000000014</v>
      </c>
      <c r="AB51" s="3">
        <f>其他调用!AX52*SUM($U$14:$U$17)</f>
        <v>67.000000000000043</v>
      </c>
      <c r="AC51" s="3">
        <f>其他调用!AY52*SUM($U$14:$U$17)</f>
        <v>90.999999999999829</v>
      </c>
      <c r="AD51" s="3">
        <f>其他调用!AZ52*SUM($U$14:$U$17)</f>
        <v>102.99999999999996</v>
      </c>
      <c r="AE51" s="3">
        <f>其他调用!BA52*SUM($U$14:$U$17)</f>
        <v>103.00000000000006</v>
      </c>
      <c r="AF51" s="3">
        <f>SUMPRODUCT(AA$5:AE51,其他调用!$C$6:$G52)</f>
        <v>2959263.9810280493</v>
      </c>
      <c r="AH51" s="3">
        <v>47</v>
      </c>
      <c r="AI51" s="3">
        <f>其他调用!Y51</f>
        <v>8696388.9386999011</v>
      </c>
      <c r="AJ51" s="3">
        <f>其他调用!Z51</f>
        <v>10421505.980617821</v>
      </c>
      <c r="AK51" s="3">
        <f>其他调用!AA51</f>
        <v>12414477.335977852</v>
      </c>
      <c r="AL51" s="3">
        <f>其他调用!AB51</f>
        <v>16408345.331792831</v>
      </c>
      <c r="AM51" s="3">
        <f>其他调用!AC51</f>
        <v>26957123.399286389</v>
      </c>
      <c r="AN51" s="3">
        <f>SUMPRODUCT(AI$5:AM51,其他调用!$C$6:$G52)</f>
        <v>303184600942.245</v>
      </c>
      <c r="AP51" s="3">
        <f>其他调用!AN51</f>
        <v>1789122.1955624968</v>
      </c>
      <c r="AQ51" s="3">
        <f>其他调用!AO51</f>
        <v>2539549.720222611</v>
      </c>
      <c r="AR51" s="3">
        <f>其他调用!AP51</f>
        <v>2915082.4083543867</v>
      </c>
      <c r="AS51" s="3">
        <f>其他调用!AQ51</f>
        <v>3906264.4700348675</v>
      </c>
      <c r="AT51" s="3">
        <f>其他调用!AR51</f>
        <v>7082014.4718165398</v>
      </c>
      <c r="AU51" s="3">
        <f>SUMPRODUCT(AP$5:AT51,其他调用!$C$6:$G52)</f>
        <v>16033759711.777983</v>
      </c>
    </row>
    <row r="52" spans="26:47" x14ac:dyDescent="0.15">
      <c r="Z52" s="3">
        <v>48</v>
      </c>
      <c r="AA52" s="3">
        <f>其他调用!AW53*SUM($U$14:$U$17)</f>
        <v>45.999999999999979</v>
      </c>
      <c r="AB52" s="3">
        <f>其他调用!AX53*SUM($U$14:$U$17)</f>
        <v>66.999999999999901</v>
      </c>
      <c r="AC52" s="3">
        <f>其他调用!AY53*SUM($U$14:$U$17)</f>
        <v>91.000000000000128</v>
      </c>
      <c r="AD52" s="3">
        <f>其他调用!AZ53*SUM($U$14:$U$17)</f>
        <v>102.99999999999996</v>
      </c>
      <c r="AE52" s="3">
        <f>其他调用!BA53*SUM($U$14:$U$17)</f>
        <v>103.00000000000001</v>
      </c>
      <c r="AF52" s="3">
        <f>SUMPRODUCT(AA$5:AE52,其他调用!$C$6:$G53)</f>
        <v>2994458.1383283073</v>
      </c>
      <c r="AH52" s="3">
        <v>48</v>
      </c>
      <c r="AI52" s="3">
        <f>其他调用!Y52</f>
        <v>8713543.0841829181</v>
      </c>
      <c r="AJ52" s="3">
        <f>其他调用!Z52</f>
        <v>10615913.816886723</v>
      </c>
      <c r="AK52" s="3">
        <f>其他调用!AA52</f>
        <v>12423574.263869464</v>
      </c>
      <c r="AL52" s="3">
        <f>其他调用!AB52</f>
        <v>16851277.95689702</v>
      </c>
      <c r="AM52" s="3">
        <f>其他调用!AC52</f>
        <v>26957123.399286509</v>
      </c>
      <c r="AN52" s="3">
        <f>SUMPRODUCT(AI$5:AM52,其他调用!$C$6:$G53)</f>
        <v>309179189685.43585</v>
      </c>
      <c r="AP52" s="3">
        <f>其他调用!AN52</f>
        <v>1942698.4330387339</v>
      </c>
      <c r="AQ52" s="3">
        <f>其他调用!AO52</f>
        <v>2574465.0232627057</v>
      </c>
      <c r="AR52" s="3">
        <f>其他调用!AP52</f>
        <v>2916714.8898341432</v>
      </c>
      <c r="AS52" s="3">
        <f>其他调用!AQ52</f>
        <v>4026168.6448165625</v>
      </c>
      <c r="AT52" s="3">
        <f>其他调用!AR52</f>
        <v>7082014.4718165398</v>
      </c>
      <c r="AU52" s="3">
        <f>SUMPRODUCT(AP$5:AT52,其他调用!$C$6:$G53)</f>
        <v>17431556150.363693</v>
      </c>
    </row>
    <row r="53" spans="26:47" x14ac:dyDescent="0.15">
      <c r="Z53" s="3">
        <v>49</v>
      </c>
      <c r="AA53" s="3">
        <f>其他调用!AW54*SUM($U$14:$U$17)</f>
        <v>46.000000000000007</v>
      </c>
      <c r="AB53" s="3">
        <f>其他调用!AX54*SUM($U$14:$U$17)</f>
        <v>67</v>
      </c>
      <c r="AC53" s="3">
        <f>其他调用!AY54*SUM($U$14:$U$17)</f>
        <v>91.000000000000014</v>
      </c>
      <c r="AD53" s="3">
        <f>其他调用!AZ54*SUM($U$14:$U$17)</f>
        <v>103.00000000000004</v>
      </c>
      <c r="AE53" s="3">
        <f>其他调用!BA54*SUM($U$14:$U$17)</f>
        <v>103.00000000000003</v>
      </c>
      <c r="AF53" s="3">
        <f>SUMPRODUCT(AA$5:AE53,其他调用!$C$6:$G54)</f>
        <v>3029073.6167826257</v>
      </c>
      <c r="AH53" s="3">
        <v>49</v>
      </c>
      <c r="AI53" s="3">
        <f>其他调用!Y53</f>
        <v>8730899.470238328</v>
      </c>
      <c r="AJ53" s="3">
        <f>其他调用!Z53</f>
        <v>10781517.659198821</v>
      </c>
      <c r="AK53" s="3">
        <f>其他调用!AA53</f>
        <v>12825497.425548732</v>
      </c>
      <c r="AL53" s="3">
        <f>其他调用!AB53</f>
        <v>16851277.95689714</v>
      </c>
      <c r="AM53" s="3">
        <f>其他调用!AC53</f>
        <v>27594732.052242875</v>
      </c>
      <c r="AN53" s="3">
        <f>SUMPRODUCT(AI$5:AM53,其他调用!$C$6:$G54)</f>
        <v>315133212515.88257</v>
      </c>
      <c r="AP53" s="3">
        <f>其他调用!AN53</f>
        <v>2098085.2734515406</v>
      </c>
      <c r="AQ53" s="3">
        <f>其他调用!AO53</f>
        <v>2604207.1800085492</v>
      </c>
      <c r="AR53" s="3">
        <f>其他调用!AP53</f>
        <v>2988841.6699455976</v>
      </c>
      <c r="AS53" s="3">
        <f>其他调用!AQ53</f>
        <v>4026168.6448165476</v>
      </c>
      <c r="AT53" s="3">
        <f>其他调用!AR53</f>
        <v>7296349.8160468638</v>
      </c>
      <c r="AU53" s="3">
        <f>SUMPRODUCT(AP$5:AT53,其他调用!$C$6:$G54)</f>
        <v>18864319636.994373</v>
      </c>
    </row>
    <row r="54" spans="26:47" x14ac:dyDescent="0.15">
      <c r="Z54" s="3">
        <v>50</v>
      </c>
      <c r="AA54" s="3">
        <f>其他调用!AW55*SUM($U$14:$U$17)</f>
        <v>45.999999999999993</v>
      </c>
      <c r="AB54" s="3">
        <f>其他调用!AX55*SUM($U$14:$U$17)</f>
        <v>67.000000000000014</v>
      </c>
      <c r="AC54" s="3">
        <f>其他调用!AY55*SUM($U$14:$U$17)</f>
        <v>90.999999999999972</v>
      </c>
      <c r="AD54" s="3">
        <f>其他调用!AZ55*SUM($U$14:$U$17)</f>
        <v>103.00000000000003</v>
      </c>
      <c r="AE54" s="3">
        <f>其他调用!BA55*SUM($U$14:$U$17)</f>
        <v>102.99999999999991</v>
      </c>
      <c r="AF54" s="3">
        <f>SUMPRODUCT(AA$5:AE54,其他调用!$C$6:$G55)</f>
        <v>3063109.9198958543</v>
      </c>
      <c r="AH54" s="3">
        <v>50</v>
      </c>
      <c r="AI54" s="3">
        <f>其他调用!Y54</f>
        <v>8730899.470238328</v>
      </c>
      <c r="AJ54" s="3">
        <f>其他调用!Z54</f>
        <v>10781517.659198761</v>
      </c>
      <c r="AK54" s="3">
        <f>其他调用!AA54</f>
        <v>12825497.425548732</v>
      </c>
      <c r="AL54" s="3">
        <f>其他调用!AB54</f>
        <v>16851277.95689702</v>
      </c>
      <c r="AM54" s="3">
        <f>其他调用!AC54</f>
        <v>27725005.481113315</v>
      </c>
      <c r="AN54" s="3">
        <f>SUMPRODUCT(AI$5:AM54,其他调用!$C$6:$G55)</f>
        <v>320986783669.43134</v>
      </c>
      <c r="AP54" s="3">
        <f>其他调用!AN54</f>
        <v>2098085.2734515443</v>
      </c>
      <c r="AQ54" s="3">
        <f>其他调用!AO54</f>
        <v>2604207.1800085455</v>
      </c>
      <c r="AR54" s="3">
        <f>其他调用!AP54</f>
        <v>2988841.6699455902</v>
      </c>
      <c r="AS54" s="3">
        <f>其他调用!AQ54</f>
        <v>4026168.6448165625</v>
      </c>
      <c r="AT54" s="3">
        <f>其他调用!AR54</f>
        <v>7340141.8820602596</v>
      </c>
      <c r="AU54" s="3">
        <f>SUMPRODUCT(AP$5:AT54,其他调用!$C$6:$G55)</f>
        <v>20272932412.056816</v>
      </c>
    </row>
    <row r="55" spans="26:47" x14ac:dyDescent="0.15">
      <c r="Z55" s="3">
        <v>51</v>
      </c>
      <c r="AA55" s="3">
        <f>其他调用!AW56*SUM($U$14:$U$17)</f>
        <v>46.000000000000014</v>
      </c>
      <c r="AB55" s="3">
        <f>其他调用!AX56*SUM($U$14:$U$17)</f>
        <v>67.000000000000014</v>
      </c>
      <c r="AC55" s="3">
        <f>其他调用!AY56*SUM($U$14:$U$17)</f>
        <v>91</v>
      </c>
      <c r="AD55" s="3">
        <f>其他调用!AZ56*SUM($U$14:$U$17)</f>
        <v>103</v>
      </c>
      <c r="AE55" s="3">
        <f>其他调用!BA56*SUM($U$14:$U$17)</f>
        <v>102.99999999999999</v>
      </c>
      <c r="AF55" s="3">
        <f>SUMPRODUCT(AA$5:AE55,其他调用!$C$6:$G56)</f>
        <v>3096566.5511728423</v>
      </c>
      <c r="AH55" s="3">
        <v>51</v>
      </c>
      <c r="AI55" s="3">
        <f>其他调用!Y55</f>
        <v>8750565.2091562748</v>
      </c>
      <c r="AJ55" s="3">
        <f>其他调用!Z55</f>
        <v>10802925.288980603</v>
      </c>
      <c r="AK55" s="3">
        <f>其他调用!AA55</f>
        <v>12825497.425548732</v>
      </c>
      <c r="AL55" s="3">
        <f>其他调用!AB55</f>
        <v>17259822.72615242</v>
      </c>
      <c r="AM55" s="3">
        <f>其他调用!AC55</f>
        <v>27725005.481113195</v>
      </c>
      <c r="AN55" s="3">
        <f>SUMPRODUCT(AI$5:AM55,其他调用!$C$6:$G56)</f>
        <v>326752590984.36444</v>
      </c>
      <c r="AP55" s="3">
        <f>其他调用!AN55</f>
        <v>2103853.2072887234</v>
      </c>
      <c r="AQ55" s="3">
        <f>其他调用!AO55</f>
        <v>2608084.4343650341</v>
      </c>
      <c r="AR55" s="3">
        <f>其他调用!AP55</f>
        <v>2988841.6699455902</v>
      </c>
      <c r="AS55" s="3">
        <f>其他调用!AQ55</f>
        <v>4137572.5798936337</v>
      </c>
      <c r="AT55" s="3">
        <f>其他调用!AR55</f>
        <v>7340141.8820602596</v>
      </c>
      <c r="AU55" s="3">
        <f>SUMPRODUCT(AP$5:AT55,其他调用!$C$6:$G56)</f>
        <v>21660465060.348747</v>
      </c>
    </row>
    <row r="56" spans="26:47" x14ac:dyDescent="0.15">
      <c r="Z56" s="3">
        <v>52</v>
      </c>
      <c r="AA56" s="3">
        <f>其他调用!AW57*SUM($U$14:$U$17)</f>
        <v>45.999999999999972</v>
      </c>
      <c r="AB56" s="3">
        <f>其他调用!AX57*SUM($U$14:$U$17)</f>
        <v>67.000000000000043</v>
      </c>
      <c r="AC56" s="3">
        <f>其他调用!AY57*SUM($U$14:$U$17)</f>
        <v>90.999999999999957</v>
      </c>
      <c r="AD56" s="3">
        <f>其他调用!AZ57*SUM($U$14:$U$17)</f>
        <v>103.00000000000007</v>
      </c>
      <c r="AE56" s="3">
        <f>其他调用!BA57*SUM($U$14:$U$17)</f>
        <v>103.00000000000006</v>
      </c>
      <c r="AF56" s="3">
        <f>SUMPRODUCT(AA$5:AE56,其他调用!$C$6:$G57)</f>
        <v>3129443.0141184386</v>
      </c>
      <c r="AH56" s="3">
        <v>52</v>
      </c>
      <c r="AI56" s="3">
        <f>其他调用!Y56</f>
        <v>9971903.7055612803</v>
      </c>
      <c r="AJ56" s="3">
        <f>其他调用!Z56</f>
        <v>11140483.840162337</v>
      </c>
      <c r="AK56" s="3">
        <f>其他调用!AA56</f>
        <v>13034540.216695309</v>
      </c>
      <c r="AL56" s="3">
        <f>其他调用!AB56</f>
        <v>17339420.162768722</v>
      </c>
      <c r="AM56" s="3">
        <f>其他调用!AC56</f>
        <v>27915821.540930867</v>
      </c>
      <c r="AN56" s="3">
        <f>SUMPRODUCT(AI$5:AM56,其他调用!$C$6:$G57)</f>
        <v>332866043265.97308</v>
      </c>
      <c r="AP56" s="3">
        <f>其他调用!AN56</f>
        <v>2462070.0873894133</v>
      </c>
      <c r="AQ56" s="3">
        <f>其他调用!AO56</f>
        <v>2669221.5325154215</v>
      </c>
      <c r="AR56" s="3">
        <f>其他调用!AP56</f>
        <v>3025818.5658211038</v>
      </c>
      <c r="AS56" s="3">
        <f>其他调用!AQ56</f>
        <v>4159277.588324517</v>
      </c>
      <c r="AT56" s="3">
        <f>其他调用!AR56</f>
        <v>7404949.8878467679</v>
      </c>
      <c r="AU56" s="3">
        <f>SUMPRODUCT(AP$5:AT56,其他调用!$C$6:$G57)</f>
        <v>23145178704.919991</v>
      </c>
    </row>
    <row r="57" spans="26:47" x14ac:dyDescent="0.15">
      <c r="Z57" s="3">
        <v>53</v>
      </c>
      <c r="AA57" s="3">
        <f>其他调用!AW58*SUM($U$14:$U$17)</f>
        <v>46.000000000000014</v>
      </c>
      <c r="AB57" s="3">
        <f>其他调用!AX58*SUM($U$14:$U$17)</f>
        <v>66.999999999999943</v>
      </c>
      <c r="AC57" s="3">
        <f>其他调用!AY58*SUM($U$14:$U$17)</f>
        <v>91.000000000000043</v>
      </c>
      <c r="AD57" s="3">
        <f>其他调用!AZ58*SUM($U$14:$U$17)</f>
        <v>102.99999999999982</v>
      </c>
      <c r="AE57" s="3">
        <f>其他调用!BA58*SUM($U$14:$U$17)</f>
        <v>103.00000000000009</v>
      </c>
      <c r="AF57" s="3">
        <f>SUMPRODUCT(AA$5:AE57,其他调用!$C$6:$G58)</f>
        <v>3161738.8122374928</v>
      </c>
      <c r="AH57" s="3">
        <v>53</v>
      </c>
      <c r="AI57" s="3">
        <f>其他调用!Y57</f>
        <v>9971903.7055613399</v>
      </c>
      <c r="AJ57" s="3">
        <f>其他调用!Z57</f>
        <v>11140483.840162277</v>
      </c>
      <c r="AK57" s="3">
        <f>其他调用!AA57</f>
        <v>13250907.081245959</v>
      </c>
      <c r="AL57" s="3">
        <f>其他调用!AB57</f>
        <v>17339420.162768602</v>
      </c>
      <c r="AM57" s="3">
        <f>其他调用!AC57</f>
        <v>28505627.939024448</v>
      </c>
      <c r="AN57" s="3">
        <f>SUMPRODUCT(AI$5:AM57,其他调用!$C$6:$G58)</f>
        <v>338875056220.92596</v>
      </c>
      <c r="AP57" s="3">
        <f>其他调用!AN57</f>
        <v>2462070.0873894095</v>
      </c>
      <c r="AQ57" s="3">
        <f>其他调用!AO57</f>
        <v>2669221.5325154215</v>
      </c>
      <c r="AR57" s="3">
        <f>其他调用!AP57</f>
        <v>3064090.9930955321</v>
      </c>
      <c r="AS57" s="3">
        <f>其他调用!AQ57</f>
        <v>4159277.588324517</v>
      </c>
      <c r="AT57" s="3">
        <f>其他调用!AR57</f>
        <v>7605269.3813793361</v>
      </c>
      <c r="AU57" s="3">
        <f>SUMPRODUCT(AP$5:AT57,其他调用!$C$6:$G58)</f>
        <v>24604233927.118122</v>
      </c>
    </row>
    <row r="58" spans="26:47" x14ac:dyDescent="0.15">
      <c r="Z58" s="3">
        <v>54</v>
      </c>
      <c r="AA58" s="3">
        <f>其他调用!AW59*SUM($U$14:$U$17)</f>
        <v>45.999999999999986</v>
      </c>
      <c r="AB58" s="3">
        <f>其他调用!AX59*SUM($U$14:$U$17)</f>
        <v>67.000000000000085</v>
      </c>
      <c r="AC58" s="3">
        <f>其他调用!AY59*SUM($U$14:$U$17)</f>
        <v>90.999999999999957</v>
      </c>
      <c r="AD58" s="3">
        <f>其他调用!AZ59*SUM($U$14:$U$17)</f>
        <v>103.00000000000009</v>
      </c>
      <c r="AE58" s="3">
        <f>其他调用!BA59*SUM($U$14:$U$17)</f>
        <v>102.99999999999994</v>
      </c>
      <c r="AF58" s="3">
        <f>SUMPRODUCT(AA$5:AE58,其他调用!$C$6:$G59)</f>
        <v>3193453.4490348543</v>
      </c>
      <c r="AH58" s="3">
        <v>54</v>
      </c>
      <c r="AI58" s="3">
        <f>其他调用!Y58</f>
        <v>9971903.7055612803</v>
      </c>
      <c r="AJ58" s="3">
        <f>其他调用!Z58</f>
        <v>11140483.840162337</v>
      </c>
      <c r="AK58" s="3">
        <f>其他调用!AA58</f>
        <v>13250907.081245959</v>
      </c>
      <c r="AL58" s="3">
        <f>其他调用!AB58</f>
        <v>17528047.865397692</v>
      </c>
      <c r="AM58" s="3">
        <f>其他调用!AC58</f>
        <v>28505627.93902421</v>
      </c>
      <c r="AN58" s="3">
        <f>SUMPRODUCT(AI$5:AM58,其他调用!$C$6:$G59)</f>
        <v>344775002219.66437</v>
      </c>
      <c r="AP58" s="3">
        <f>其他调用!AN58</f>
        <v>2462070.0873894095</v>
      </c>
      <c r="AQ58" s="3">
        <f>其他调用!AO58</f>
        <v>2669221.5325154215</v>
      </c>
      <c r="AR58" s="3">
        <f>其他调用!AP58</f>
        <v>3064090.9930955395</v>
      </c>
      <c r="AS58" s="3">
        <f>其他调用!AQ58</f>
        <v>4211473.6864225268</v>
      </c>
      <c r="AT58" s="3">
        <f>其他调用!AR58</f>
        <v>7605269.3813793659</v>
      </c>
      <c r="AU58" s="3">
        <f>SUMPRODUCT(AP$5:AT58,其他调用!$C$6:$G59)</f>
        <v>26036785725.60918</v>
      </c>
    </row>
    <row r="59" spans="26:47" x14ac:dyDescent="0.15">
      <c r="Z59" s="3">
        <v>55</v>
      </c>
      <c r="AA59" s="3">
        <f>其他调用!AW60*SUM($U$14:$U$17)</f>
        <v>46.000000000000043</v>
      </c>
      <c r="AB59" s="3">
        <f>其他调用!AX60*SUM($U$14:$U$17)</f>
        <v>66.999999999999929</v>
      </c>
      <c r="AC59" s="3">
        <f>其他调用!AY60*SUM($U$14:$U$17)</f>
        <v>91</v>
      </c>
      <c r="AD59" s="3">
        <f>其他调用!AZ60*SUM($U$14:$U$17)</f>
        <v>103.00000000000011</v>
      </c>
      <c r="AE59" s="3">
        <f>其他调用!BA60*SUM($U$14:$U$17)</f>
        <v>103.00000000000004</v>
      </c>
      <c r="AF59" s="3">
        <f>SUMPRODUCT(AA$5:AE59,其他调用!$C$6:$G60)</f>
        <v>3224586.4280153732</v>
      </c>
      <c r="AH59" s="3">
        <v>55</v>
      </c>
      <c r="AI59" s="3">
        <f>其他调用!Y59</f>
        <v>10068856.686143577</v>
      </c>
      <c r="AJ59" s="3">
        <f>其他调用!Z59</f>
        <v>11284205.374177933</v>
      </c>
      <c r="AK59" s="3">
        <f>其他调用!AA59</f>
        <v>13250907.081245959</v>
      </c>
      <c r="AL59" s="3">
        <f>其他调用!AB59</f>
        <v>17843629.602542877</v>
      </c>
      <c r="AM59" s="3">
        <f>其他调用!AC59</f>
        <v>28505627.939024448</v>
      </c>
      <c r="AN59" s="3">
        <f>SUMPRODUCT(AI$5:AM59,其他调用!$C$6:$G60)</f>
        <v>350627604556.33405</v>
      </c>
      <c r="AP59" s="3">
        <f>其他调用!AN59</f>
        <v>2479746.2588852718</v>
      </c>
      <c r="AQ59" s="3">
        <f>其他调用!AO59</f>
        <v>2696333.1539337039</v>
      </c>
      <c r="AR59" s="3">
        <f>其他调用!AP59</f>
        <v>3064090.9930955172</v>
      </c>
      <c r="AS59" s="3">
        <f>其他调用!AQ59</f>
        <v>4298799.8589856774</v>
      </c>
      <c r="AT59" s="3">
        <f>其他调用!AR59</f>
        <v>7605269.3813793361</v>
      </c>
      <c r="AU59" s="3">
        <f>SUMPRODUCT(AP$5:AT59,其他调用!$C$6:$G60)</f>
        <v>27454344834.896542</v>
      </c>
    </row>
    <row r="60" spans="26:47" x14ac:dyDescent="0.15">
      <c r="Z60" s="3">
        <v>56</v>
      </c>
      <c r="AA60" s="3">
        <f>其他调用!AW61*SUM($U$14:$U$17)</f>
        <v>46.000000000000021</v>
      </c>
      <c r="AB60" s="3">
        <f>其他调用!AX61*SUM($U$14:$U$17)</f>
        <v>67.000000000000043</v>
      </c>
      <c r="AC60" s="3">
        <f>其他调用!AY61*SUM($U$14:$U$17)</f>
        <v>90.999999999999972</v>
      </c>
      <c r="AD60" s="3">
        <f>其他调用!AZ61*SUM($U$14:$U$17)</f>
        <v>103.00000000000006</v>
      </c>
      <c r="AE60" s="3">
        <f>其他调用!BA61*SUM($U$14:$U$17)</f>
        <v>102.99999999999987</v>
      </c>
      <c r="AF60" s="3">
        <f>SUMPRODUCT(AA$5:AE60,其他调用!$C$6:$G61)</f>
        <v>3255137.2526838984</v>
      </c>
      <c r="AH60" s="3">
        <v>56</v>
      </c>
      <c r="AI60" s="3">
        <f>其他调用!Y60</f>
        <v>10312371.594514012</v>
      </c>
      <c r="AJ60" s="3">
        <f>其他调用!Z60</f>
        <v>11490597.199518263</v>
      </c>
      <c r="AK60" s="3">
        <f>其他调用!AA60</f>
        <v>13565998.840452433</v>
      </c>
      <c r="AL60" s="3">
        <f>其他调用!AB60</f>
        <v>17843629.602542877</v>
      </c>
      <c r="AM60" s="3">
        <f>其他调用!AC60</f>
        <v>28772746.713855028</v>
      </c>
      <c r="AN60" s="3">
        <f>SUMPRODUCT(AI$5:AM60,其他调用!$C$6:$G61)</f>
        <v>356490411066.40741</v>
      </c>
      <c r="AP60" s="3">
        <f>其他调用!AN60</f>
        <v>2524143.1537130997</v>
      </c>
      <c r="AQ60" s="3">
        <f>其他调用!AO60</f>
        <v>2735266.8952883407</v>
      </c>
      <c r="AR60" s="3">
        <f>其他调用!AP60</f>
        <v>3124315.6643974483</v>
      </c>
      <c r="AS60" s="3">
        <f>其他调用!AQ60</f>
        <v>4298799.8589856923</v>
      </c>
      <c r="AT60" s="3">
        <f>其他调用!AR60</f>
        <v>7695909.1641024947</v>
      </c>
      <c r="AU60" s="3">
        <f>SUMPRODUCT(AP$5:AT60,其他调用!$C$6:$G61)</f>
        <v>28867479689.362118</v>
      </c>
    </row>
    <row r="61" spans="26:47" x14ac:dyDescent="0.15">
      <c r="Z61" s="3">
        <v>57</v>
      </c>
      <c r="AA61" s="3">
        <f>其他调用!AW62*SUM($U$14:$U$17)</f>
        <v>46.000000000000014</v>
      </c>
      <c r="AB61" s="3">
        <f>其他调用!AX62*SUM($U$14:$U$17)</f>
        <v>67.000000000000043</v>
      </c>
      <c r="AC61" s="3">
        <f>其他调用!AY62*SUM($U$14:$U$17)</f>
        <v>91.000000000000128</v>
      </c>
      <c r="AD61" s="3">
        <f>其他调用!AZ62*SUM($U$14:$U$17)</f>
        <v>102.99999999999994</v>
      </c>
      <c r="AE61" s="3">
        <f>其他调用!BA62*SUM($U$14:$U$17)</f>
        <v>103.00000000000001</v>
      </c>
      <c r="AF61" s="3">
        <f>SUMPRODUCT(AA$5:AE61,其他调用!$C$6:$G62)</f>
        <v>3285105.4265452791</v>
      </c>
      <c r="AH61" s="3">
        <v>57</v>
      </c>
      <c r="AI61" s="3">
        <f>其他调用!Y61</f>
        <v>10312371.594514072</v>
      </c>
      <c r="AJ61" s="3">
        <f>其他调用!Z61</f>
        <v>11490597.199518263</v>
      </c>
      <c r="AK61" s="3">
        <f>其他调用!AA61</f>
        <v>13688460.436999917</v>
      </c>
      <c r="AL61" s="3">
        <f>其他调用!AB61</f>
        <v>17843629.602542877</v>
      </c>
      <c r="AM61" s="3">
        <f>其他调用!AC61</f>
        <v>29301999.446253777</v>
      </c>
      <c r="AN61" s="3">
        <f>SUMPRODUCT(AI$5:AM61,其他调用!$C$6:$G62)</f>
        <v>362242730451.18066</v>
      </c>
      <c r="AP61" s="3">
        <f>其他调用!AN61</f>
        <v>2524143.1537131071</v>
      </c>
      <c r="AQ61" s="3">
        <f>其他调用!AO61</f>
        <v>2735266.8952883407</v>
      </c>
      <c r="AR61" s="3">
        <f>其他调用!AP61</f>
        <v>3147722.2092647254</v>
      </c>
      <c r="AS61" s="3">
        <f>其他调用!AQ61</f>
        <v>4298799.8589856774</v>
      </c>
      <c r="AT61" s="3">
        <f>其他调用!AR61</f>
        <v>7875497.261946559</v>
      </c>
      <c r="AU61" s="3">
        <f>SUMPRODUCT(AP$5:AT61,其他调用!$C$6:$G62)</f>
        <v>30253871296.1605</v>
      </c>
    </row>
    <row r="62" spans="26:47" x14ac:dyDescent="0.15">
      <c r="Z62" s="3">
        <v>58</v>
      </c>
      <c r="AA62" s="3">
        <f>其他调用!AW63*SUM($U$14:$U$17)</f>
        <v>45.999999999999964</v>
      </c>
      <c r="AB62" s="3">
        <f>其他调用!AX63*SUM($U$14:$U$17)</f>
        <v>66.999999999999915</v>
      </c>
      <c r="AC62" s="3">
        <f>其他调用!AY63*SUM($U$14:$U$17)</f>
        <v>91</v>
      </c>
      <c r="AD62" s="3">
        <f>其他调用!AZ63*SUM($U$14:$U$17)</f>
        <v>102.99999999999999</v>
      </c>
      <c r="AE62" s="3">
        <f>其他调用!BA63*SUM($U$14:$U$17)</f>
        <v>103.00000000000003</v>
      </c>
      <c r="AF62" s="3">
        <f>SUMPRODUCT(AA$5:AE62,其他调用!$C$6:$G63)</f>
        <v>3314490.4531043652</v>
      </c>
      <c r="AH62" s="3">
        <v>58</v>
      </c>
      <c r="AI62" s="3">
        <f>其他调用!Y62</f>
        <v>10312371.594514072</v>
      </c>
      <c r="AJ62" s="3">
        <f>其他调用!Z62</f>
        <v>11490597.199518263</v>
      </c>
      <c r="AK62" s="3">
        <f>其他调用!AA62</f>
        <v>13688460.436999857</v>
      </c>
      <c r="AL62" s="3">
        <f>其他调用!AB62</f>
        <v>18147597.599850416</v>
      </c>
      <c r="AM62" s="3">
        <f>其他调用!AC62</f>
        <v>29301999.446253777</v>
      </c>
      <c r="AN62" s="3">
        <f>SUMPRODUCT(AI$5:AM62,其他调用!$C$6:$G63)</f>
        <v>367882571531.25549</v>
      </c>
      <c r="AP62" s="3">
        <f>其他调用!AN62</f>
        <v>2524143.1537130997</v>
      </c>
      <c r="AQ62" s="3">
        <f>其他调用!AO62</f>
        <v>2735266.8952883407</v>
      </c>
      <c r="AR62" s="3">
        <f>其他调用!AP62</f>
        <v>3147722.2092647403</v>
      </c>
      <c r="AS62" s="3">
        <f>其他调用!AQ62</f>
        <v>4383881.2720482349</v>
      </c>
      <c r="AT62" s="3">
        <f>其他调用!AR62</f>
        <v>7875497.2619465888</v>
      </c>
      <c r="AU62" s="3">
        <f>SUMPRODUCT(AP$5:AT62,其他调用!$C$6:$G63)</f>
        <v>31613155843.714203</v>
      </c>
    </row>
    <row r="63" spans="26:47" x14ac:dyDescent="0.15">
      <c r="Z63" s="3">
        <v>59</v>
      </c>
      <c r="AA63" s="3">
        <f>其他调用!AW64*SUM($U$14:$U$17)</f>
        <v>46.000000000000007</v>
      </c>
      <c r="AB63" s="3">
        <f>其他调用!AX64*SUM($U$14:$U$17)</f>
        <v>66.999999999999972</v>
      </c>
      <c r="AC63" s="3">
        <f>其他调用!AY64*SUM($U$14:$U$17)</f>
        <v>90.999999999999915</v>
      </c>
      <c r="AD63" s="3">
        <f>其他调用!AZ64*SUM($U$14:$U$17)</f>
        <v>103.00000000000001</v>
      </c>
      <c r="AE63" s="3">
        <f>其他调用!BA64*SUM($U$14:$U$17)</f>
        <v>103.00000000000009</v>
      </c>
      <c r="AF63" s="3">
        <f>SUMPRODUCT(AA$5:AE63,其他调用!$C$6:$G64)</f>
        <v>3343291.8358660052</v>
      </c>
      <c r="AH63" s="3">
        <v>59</v>
      </c>
      <c r="AI63" s="3">
        <f>其他调用!Y63</f>
        <v>10412001.956873238</v>
      </c>
      <c r="AJ63" s="3">
        <f>其他调用!Z63</f>
        <v>11635899.236018479</v>
      </c>
      <c r="AK63" s="3">
        <f>其他调用!AA63</f>
        <v>13688460.437000036</v>
      </c>
      <c r="AL63" s="3">
        <f>其他调用!AB63</f>
        <v>18361288.429836631</v>
      </c>
      <c r="AM63" s="3">
        <f>其他调用!AC63</f>
        <v>29301999.446253777</v>
      </c>
      <c r="AN63" s="3">
        <f>SUMPRODUCT(AI$5:AM63,其他调用!$C$6:$G64)</f>
        <v>373467347619.0282</v>
      </c>
      <c r="AP63" s="3">
        <f>其他调用!AN63</f>
        <v>2541960.0420098528</v>
      </c>
      <c r="AQ63" s="3">
        <f>其他调用!AO63</f>
        <v>2762399.510075219</v>
      </c>
      <c r="AR63" s="3">
        <f>其他调用!AP63</f>
        <v>3147722.2092647254</v>
      </c>
      <c r="AS63" s="3">
        <f>其他调用!AQ63</f>
        <v>4443693.8771079928</v>
      </c>
      <c r="AT63" s="3">
        <f>其他调用!AR63</f>
        <v>7875497.261946559</v>
      </c>
      <c r="AU63" s="3">
        <f>SUMPRODUCT(AP$5:AT63,其他调用!$C$6:$G64)</f>
        <v>32955825143.499954</v>
      </c>
    </row>
    <row r="64" spans="26:47" x14ac:dyDescent="0.15">
      <c r="Z64" s="3">
        <v>60</v>
      </c>
      <c r="AA64" s="3">
        <f>其他调用!AW65*SUM($U$14:$U$17)</f>
        <v>45.999999999999979</v>
      </c>
      <c r="AB64" s="3">
        <f>其他调用!AX65*SUM($U$14:$U$17)</f>
        <v>67.000000000000071</v>
      </c>
      <c r="AC64" s="3">
        <f>其他调用!AY65*SUM($U$14:$U$17)</f>
        <v>91</v>
      </c>
      <c r="AD64" s="3">
        <f>其他调用!AZ65*SUM($U$14:$U$17)</f>
        <v>102.99999999999986</v>
      </c>
      <c r="AE64" s="3">
        <f>其他调用!BA65*SUM($U$14:$U$17)</f>
        <v>102.99999999999997</v>
      </c>
      <c r="AF64" s="3">
        <f>SUMPRODUCT(AA$5:AE64,其他调用!$C$6:$G65)</f>
        <v>3372006.6887551504</v>
      </c>
      <c r="AH64" s="3">
        <v>60</v>
      </c>
      <c r="AI64" s="3">
        <f>其他调用!Y64</f>
        <v>10660865.317928851</v>
      </c>
      <c r="AJ64" s="3">
        <f>其他调用!Z64</f>
        <v>11850975.158424497</v>
      </c>
      <c r="AK64" s="3">
        <f>其他调用!AA64</f>
        <v>13977281.582929492</v>
      </c>
      <c r="AL64" s="3">
        <f>其他调用!AB64</f>
        <v>18361288.42983675</v>
      </c>
      <c r="AM64" s="3">
        <f>其他调用!AC64</f>
        <v>29679037.159674168</v>
      </c>
      <c r="AN64" s="3">
        <f>SUMPRODUCT(AI$5:AM64,其他调用!$C$6:$G65)</f>
        <v>379150688186.80865</v>
      </c>
      <c r="AP64" s="3">
        <f>其他调用!AN64</f>
        <v>2586464.2533776015</v>
      </c>
      <c r="AQ64" s="3">
        <f>其他调用!AO64</f>
        <v>2802561.178095378</v>
      </c>
      <c r="AR64" s="3">
        <f>其他调用!AP64</f>
        <v>3201981.669092387</v>
      </c>
      <c r="AS64" s="3">
        <f>其他调用!AQ64</f>
        <v>4443693.8771079779</v>
      </c>
      <c r="AT64" s="3">
        <f>其他调用!AR64</f>
        <v>8005146.8904627562</v>
      </c>
      <c r="AU64" s="3">
        <f>SUMPRODUCT(AP$5:AT64,其他调用!$C$6:$G65)</f>
        <v>34315471589.442951</v>
      </c>
    </row>
    <row r="65" spans="26:47" x14ac:dyDescent="0.15">
      <c r="Z65" s="3">
        <v>61</v>
      </c>
      <c r="AA65" s="3">
        <f>其他调用!AW66*SUM($U$14:$U$17)</f>
        <v>46.000000000000014</v>
      </c>
      <c r="AB65" s="3">
        <f>其他调用!AX66*SUM($U$14:$U$17)</f>
        <v>66.999999999999972</v>
      </c>
      <c r="AC65" s="3">
        <f>其他调用!AY66*SUM($U$14:$U$17)</f>
        <v>90.999999999999929</v>
      </c>
      <c r="AD65" s="3">
        <f>其他调用!AZ66*SUM($U$14:$U$17)</f>
        <v>103.00000000000003</v>
      </c>
      <c r="AE65" s="3">
        <f>其他调用!BA66*SUM($U$14:$U$17)</f>
        <v>103.00000000000003</v>
      </c>
      <c r="AF65" s="3">
        <f>SUMPRODUCT(AA$5:AE65,其他调用!$C$6:$G66)</f>
        <v>3400634.9483956355</v>
      </c>
      <c r="AH65" s="3">
        <v>61</v>
      </c>
      <c r="AI65" s="3">
        <f>其他调用!Y65</f>
        <v>10660865.317928851</v>
      </c>
      <c r="AJ65" s="3">
        <f>其他调用!Z65</f>
        <v>11850975.158424437</v>
      </c>
      <c r="AK65" s="3">
        <f>其他调用!AA65</f>
        <v>14143488.482269645</v>
      </c>
      <c r="AL65" s="3">
        <f>其他调用!AB65</f>
        <v>18361288.42983675</v>
      </c>
      <c r="AM65" s="3">
        <f>其他调用!AC65</f>
        <v>30113992.195828438</v>
      </c>
      <c r="AN65" s="3">
        <f>SUMPRODUCT(AI$5:AM65,其他调用!$C$6:$G66)</f>
        <v>384819186356.16235</v>
      </c>
      <c r="AP65" s="3">
        <f>其他调用!AN65</f>
        <v>2586464.2533776015</v>
      </c>
      <c r="AQ65" s="3">
        <f>其他调用!AO65</f>
        <v>2802561.1780953705</v>
      </c>
      <c r="AR65" s="3">
        <f>其他调用!AP65</f>
        <v>3233206.1715393811</v>
      </c>
      <c r="AS65" s="3">
        <f>其他调用!AQ65</f>
        <v>4443693.8771079779</v>
      </c>
      <c r="AT65" s="3">
        <f>其他调用!AR65</f>
        <v>8154712.1908332109</v>
      </c>
      <c r="AU65" s="3">
        <f>SUMPRODUCT(AP$5:AT65,其他调用!$C$6:$G66)</f>
        <v>35671420219.892387</v>
      </c>
    </row>
    <row r="66" spans="26:47" x14ac:dyDescent="0.15">
      <c r="Z66" s="3">
        <v>62</v>
      </c>
      <c r="AA66" s="3">
        <f>其他调用!AW67*SUM($U$14:$U$17)</f>
        <v>45.999999999999957</v>
      </c>
      <c r="AB66" s="3">
        <f>其他调用!AX67*SUM($U$14:$U$17)</f>
        <v>66.999999999999901</v>
      </c>
      <c r="AC66" s="3">
        <f>其他调用!AY67*SUM($U$14:$U$17)</f>
        <v>91.000000000000114</v>
      </c>
      <c r="AD66" s="3">
        <f>其他调用!AZ67*SUM($U$14:$U$17)</f>
        <v>102.99999999999996</v>
      </c>
      <c r="AE66" s="3">
        <f>其他调用!BA67*SUM($U$14:$U$17)</f>
        <v>103.00000000000007</v>
      </c>
      <c r="AF66" s="3">
        <f>SUMPRODUCT(AA$5:AE66,其他调用!$C$6:$G67)</f>
        <v>3429176.5514112953</v>
      </c>
      <c r="AH66" s="3">
        <v>62</v>
      </c>
      <c r="AI66" s="3">
        <f>其他调用!Y66</f>
        <v>10660865.317928791</v>
      </c>
      <c r="AJ66" s="3">
        <f>其他调用!Z66</f>
        <v>11850975.158424497</v>
      </c>
      <c r="AK66" s="3">
        <f>其他调用!AA66</f>
        <v>14143488.482269764</v>
      </c>
      <c r="AL66" s="3">
        <f>其他调用!AB66</f>
        <v>18605379.016756892</v>
      </c>
      <c r="AM66" s="3">
        <f>其他调用!AC66</f>
        <v>30113992.195828438</v>
      </c>
      <c r="AN66" s="3">
        <f>SUMPRODUCT(AI$5:AM66,其他调用!$C$6:$G67)</f>
        <v>390470087294.53046</v>
      </c>
      <c r="AP66" s="3">
        <f>其他调用!AN66</f>
        <v>2586464.2533776015</v>
      </c>
      <c r="AQ66" s="3">
        <f>其他调用!AO66</f>
        <v>2802561.1780953705</v>
      </c>
      <c r="AR66" s="3">
        <f>其他调用!AP66</f>
        <v>3233206.171539396</v>
      </c>
      <c r="AS66" s="3">
        <f>其他调用!AQ66</f>
        <v>4514504.5086570978</v>
      </c>
      <c r="AT66" s="3">
        <f>其他调用!AR66</f>
        <v>8154712.1908331513</v>
      </c>
      <c r="AU66" s="3">
        <f>SUMPRODUCT(AP$5:AT66,其他调用!$C$6:$G67)</f>
        <v>37023174229.10482</v>
      </c>
    </row>
    <row r="67" spans="26:47" x14ac:dyDescent="0.15">
      <c r="Z67" s="3">
        <v>63</v>
      </c>
      <c r="AA67" s="3">
        <f>其他调用!AW68*SUM($U$14:$U$17)</f>
        <v>46.000000000000021</v>
      </c>
      <c r="AB67" s="3">
        <f>其他调用!AX68*SUM($U$14:$U$17)</f>
        <v>67.000000000000085</v>
      </c>
      <c r="AC67" s="3">
        <f>其他调用!AY68*SUM($U$14:$U$17)</f>
        <v>91.000000000000057</v>
      </c>
      <c r="AD67" s="3">
        <f>其他调用!AZ68*SUM($U$14:$U$17)</f>
        <v>103.00000000000016</v>
      </c>
      <c r="AE67" s="3">
        <f>其他调用!BA68*SUM($U$14:$U$17)</f>
        <v>102.9999999999998</v>
      </c>
      <c r="AF67" s="3">
        <f>SUMPRODUCT(AA$5:AE67,其他调用!$C$6:$G68)</f>
        <v>3457631.434425964</v>
      </c>
      <c r="AH67" s="3">
        <v>63</v>
      </c>
      <c r="AI67" s="3">
        <f>其他调用!Y67</f>
        <v>10660865.317928851</v>
      </c>
      <c r="AJ67" s="3">
        <f>其他调用!Z67</f>
        <v>11910665.45757097</v>
      </c>
      <c r="AK67" s="3">
        <f>其他调用!AA67</f>
        <v>14143488.482269764</v>
      </c>
      <c r="AL67" s="3">
        <f>其他调用!AB67</f>
        <v>18886558.534463048</v>
      </c>
      <c r="AM67" s="3">
        <f>其他调用!AC67</f>
        <v>30113992.195828199</v>
      </c>
      <c r="AN67" s="3">
        <f>SUMPRODUCT(AI$5:AM67,其他调用!$C$6:$G68)</f>
        <v>396116818522.44855</v>
      </c>
      <c r="AP67" s="3">
        <f>其他调用!AN67</f>
        <v>2586464.2533776015</v>
      </c>
      <c r="AQ67" s="3">
        <f>其他调用!AO67</f>
        <v>2813263.4424762279</v>
      </c>
      <c r="AR67" s="3">
        <f>其他调用!AP67</f>
        <v>3233206.171539396</v>
      </c>
      <c r="AS67" s="3">
        <f>其他调用!AQ67</f>
        <v>4596074.6317767799</v>
      </c>
      <c r="AT67" s="3">
        <f>其他调用!AR67</f>
        <v>8154712.1908332109</v>
      </c>
      <c r="AU67" s="3">
        <f>SUMPRODUCT(AP$5:AT67,其他调用!$C$6:$G68)</f>
        <v>38373153959.23661</v>
      </c>
    </row>
    <row r="68" spans="26:47" x14ac:dyDescent="0.15">
      <c r="Z68" s="3">
        <v>64</v>
      </c>
      <c r="AA68" s="3">
        <f>其他调用!AW69*SUM($U$14:$U$17)</f>
        <v>45.999999999999972</v>
      </c>
      <c r="AB68" s="3">
        <f>其他调用!AX69*SUM($U$14:$U$17)</f>
        <v>67.000000000000014</v>
      </c>
      <c r="AC68" s="3">
        <f>其他调用!AY69*SUM($U$14:$U$17)</f>
        <v>91</v>
      </c>
      <c r="AD68" s="3">
        <f>其他调用!AZ69*SUM($U$14:$U$17)</f>
        <v>102.99999999999982</v>
      </c>
      <c r="AE68" s="3">
        <f>其他调用!BA69*SUM($U$14:$U$17)</f>
        <v>102.99999999999997</v>
      </c>
      <c r="AF68" s="3">
        <f>SUMPRODUCT(AA$5:AE68,其他调用!$C$6:$G69)</f>
        <v>3485999.5340634775</v>
      </c>
      <c r="AH68" s="3">
        <v>64</v>
      </c>
      <c r="AI68" s="3">
        <f>其他调用!Y68</f>
        <v>11017305.949358463</v>
      </c>
      <c r="AJ68" s="3">
        <f>其他调用!Z68</f>
        <v>12231089.809559047</v>
      </c>
      <c r="AK68" s="3">
        <f>其他调用!AA68</f>
        <v>14234631.254994631</v>
      </c>
      <c r="AL68" s="3">
        <f>其他调用!AB68</f>
        <v>18886558.534462929</v>
      </c>
      <c r="AM68" s="3">
        <f>其他调用!AC68</f>
        <v>30389459.1263659</v>
      </c>
      <c r="AN68" s="3">
        <f>SUMPRODUCT(AI$5:AM68,其他调用!$C$6:$G69)</f>
        <v>401906194193.58221</v>
      </c>
      <c r="AP68" s="3">
        <f>其他调用!AN68</f>
        <v>2649714.1194565967</v>
      </c>
      <c r="AQ68" s="3">
        <f>其他调用!AO68</f>
        <v>2870714.4215812683</v>
      </c>
      <c r="AR68" s="3">
        <f>其他调用!AP68</f>
        <v>3250473.0819651634</v>
      </c>
      <c r="AS68" s="3">
        <f>其他调用!AQ68</f>
        <v>4596074.6317768097</v>
      </c>
      <c r="AT68" s="3">
        <f>其他调用!AR68</f>
        <v>8248998.0528838634</v>
      </c>
      <c r="AU68" s="3">
        <f>SUMPRODUCT(AP$5:AT68,其他调用!$C$6:$G69)</f>
        <v>39747477613.6007</v>
      </c>
    </row>
    <row r="69" spans="26:47" x14ac:dyDescent="0.15">
      <c r="Z69" s="3">
        <v>65</v>
      </c>
      <c r="AA69" s="3">
        <f>其他调用!AW70*SUM($U$14:$U$17)</f>
        <v>46.000000000000043</v>
      </c>
      <c r="AB69" s="3">
        <f>其他调用!AX70*SUM($U$14:$U$17)</f>
        <v>66.999999999999915</v>
      </c>
      <c r="AC69" s="3">
        <f>其他调用!AY70*SUM($U$14:$U$17)</f>
        <v>90.999999999999986</v>
      </c>
      <c r="AD69" s="3">
        <f>其他调用!AZ70*SUM($U$14:$U$17)</f>
        <v>103.00000000000009</v>
      </c>
      <c r="AE69" s="3">
        <f>其他调用!BA70*SUM($U$14:$U$17)</f>
        <v>103.00000000000004</v>
      </c>
      <c r="AF69" s="3">
        <f>SUMPRODUCT(AA$5:AE69,其他调用!$C$6:$G70)</f>
        <v>3514280.7869476695</v>
      </c>
      <c r="AH69" s="3">
        <v>65</v>
      </c>
      <c r="AI69" s="3">
        <f>其他调用!Y69</f>
        <v>11017305.949358523</v>
      </c>
      <c r="AJ69" s="3">
        <f>其他调用!Z69</f>
        <v>12231089.809559107</v>
      </c>
      <c r="AK69" s="3">
        <f>其他调用!AA69</f>
        <v>14604950.652346849</v>
      </c>
      <c r="AL69" s="3">
        <f>其他调用!AB69</f>
        <v>18886558.534462929</v>
      </c>
      <c r="AM69" s="3">
        <f>其他调用!AC69</f>
        <v>30905347.5589571</v>
      </c>
      <c r="AN69" s="3">
        <f>SUMPRODUCT(AI$5:AM69,其他调用!$C$6:$G70)</f>
        <v>407683965032.70898</v>
      </c>
      <c r="AP69" s="3">
        <f>其他调用!AN69</f>
        <v>2649714.1194565967</v>
      </c>
      <c r="AQ69" s="3">
        <f>其他调用!AO69</f>
        <v>2870714.4215812683</v>
      </c>
      <c r="AR69" s="3">
        <f>其他调用!AP69</f>
        <v>3320629.7347839326</v>
      </c>
      <c r="AS69" s="3">
        <f>其他调用!AQ69</f>
        <v>4596074.6317767799</v>
      </c>
      <c r="AT69" s="3">
        <f>其他调用!AR69</f>
        <v>8425574.5497214198</v>
      </c>
      <c r="AU69" s="3">
        <f>SUMPRODUCT(AP$5:AT69,其他调用!$C$6:$G70)</f>
        <v>41118738869.403381</v>
      </c>
    </row>
    <row r="70" spans="26:47" x14ac:dyDescent="0.15">
      <c r="Z70" s="3">
        <v>66</v>
      </c>
      <c r="AA70" s="3">
        <f>其他调用!AW71*SUM($U$14:$U$17)</f>
        <v>46.000000000000028</v>
      </c>
      <c r="AB70" s="3">
        <f>其他调用!AX71*SUM($U$14:$U$17)</f>
        <v>67.000000000000057</v>
      </c>
      <c r="AC70" s="3">
        <f>其他调用!AY71*SUM($U$14:$U$17)</f>
        <v>90.999999999999972</v>
      </c>
      <c r="AD70" s="3">
        <f>其他调用!AZ71*SUM($U$14:$U$17)</f>
        <v>102.99999999999997</v>
      </c>
      <c r="AE70" s="3">
        <f>其他调用!BA71*SUM($U$14:$U$17)</f>
        <v>103</v>
      </c>
      <c r="AF70" s="3">
        <f>SUMPRODUCT(AA$5:AE70,其他调用!$C$6:$G71)</f>
        <v>3542475.1297023753</v>
      </c>
      <c r="AH70" s="3">
        <v>66</v>
      </c>
      <c r="AI70" s="3">
        <f>其他调用!Y70</f>
        <v>11017305.949358463</v>
      </c>
      <c r="AJ70" s="3">
        <f>其他调用!Z70</f>
        <v>12231089.809558988</v>
      </c>
      <c r="AK70" s="3">
        <f>其他调用!AA70</f>
        <v>14604950.65234673</v>
      </c>
      <c r="AL70" s="3">
        <f>其他调用!AB70</f>
        <v>18925989.243816376</v>
      </c>
      <c r="AM70" s="3">
        <f>其他调用!AC70</f>
        <v>30905347.5589571</v>
      </c>
      <c r="AN70" s="3">
        <f>SUMPRODUCT(AI$5:AM70,其他调用!$C$6:$G71)</f>
        <v>413442860259.72943</v>
      </c>
      <c r="AP70" s="3">
        <f>其他调用!AN70</f>
        <v>2649714.1194565967</v>
      </c>
      <c r="AQ70" s="3">
        <f>其他调用!AO70</f>
        <v>2870714.4215812534</v>
      </c>
      <c r="AR70" s="3">
        <f>其他调用!AP70</f>
        <v>3320629.7347839326</v>
      </c>
      <c r="AS70" s="3">
        <f>其他调用!AQ70</f>
        <v>4607918.8526857495</v>
      </c>
      <c r="AT70" s="3">
        <f>其他调用!AR70</f>
        <v>8425574.5497214198</v>
      </c>
      <c r="AU70" s="3">
        <f>SUMPRODUCT(AP$5:AT70,其他调用!$C$6:$G71)</f>
        <v>42485505453.375786</v>
      </c>
    </row>
    <row r="71" spans="26:47" x14ac:dyDescent="0.15">
      <c r="Z71" s="3">
        <v>67</v>
      </c>
      <c r="AA71" s="3">
        <f>其他调用!AW72*SUM($U$14:$U$17)</f>
        <v>45.999999999999908</v>
      </c>
      <c r="AB71" s="3">
        <f>其他调用!AX72*SUM($U$14:$U$17)</f>
        <v>67</v>
      </c>
      <c r="AC71" s="3">
        <f>其他调用!AY72*SUM($U$14:$U$17)</f>
        <v>90.999999999999858</v>
      </c>
      <c r="AD71" s="3">
        <f>其他调用!AZ72*SUM($U$14:$U$17)</f>
        <v>103.00000000000007</v>
      </c>
      <c r="AE71" s="3">
        <f>其他调用!BA72*SUM($U$14:$U$17)</f>
        <v>103.00000000000014</v>
      </c>
      <c r="AF71" s="3">
        <f>SUMPRODUCT(AA$5:AE71,其他调用!$C$6:$G72)</f>
        <v>3570582.4989514286</v>
      </c>
      <c r="AH71" s="3">
        <v>67</v>
      </c>
      <c r="AI71" s="3">
        <f>其他调用!Y71</f>
        <v>11017305.949358523</v>
      </c>
      <c r="AJ71" s="3">
        <f>其他调用!Z71</f>
        <v>12231089.809559107</v>
      </c>
      <c r="AK71" s="3">
        <f>其他调用!AA71</f>
        <v>14604950.65234673</v>
      </c>
      <c r="AL71" s="3">
        <f>其他调用!AB71</f>
        <v>19417254.488076806</v>
      </c>
      <c r="AM71" s="3">
        <f>其他调用!AC71</f>
        <v>30905347.5589571</v>
      </c>
      <c r="AN71" s="3">
        <f>SUMPRODUCT(AI$5:AM71,其他调用!$C$6:$G72)</f>
        <v>419184308134.32593</v>
      </c>
      <c r="AP71" s="3">
        <f>其他调用!AN71</f>
        <v>2649714.1194565967</v>
      </c>
      <c r="AQ71" s="3">
        <f>其他调用!AO71</f>
        <v>2870714.4215812683</v>
      </c>
      <c r="AR71" s="3">
        <f>其他调用!AP71</f>
        <v>3320629.7347839475</v>
      </c>
      <c r="AS71" s="3">
        <f>其他调用!AQ71</f>
        <v>4755485.4111709297</v>
      </c>
      <c r="AT71" s="3">
        <f>其他调用!AR71</f>
        <v>8425574.5497214198</v>
      </c>
      <c r="AU71" s="3">
        <f>SUMPRODUCT(AP$5:AT71,其他调用!$C$6:$G72)</f>
        <v>43848206822.639519</v>
      </c>
    </row>
    <row r="72" spans="26:47" x14ac:dyDescent="0.15">
      <c r="Z72" s="3">
        <v>68</v>
      </c>
      <c r="AA72" s="3">
        <f>其他调用!AW73*SUM($U$14:$U$17)</f>
        <v>46.000000000000099</v>
      </c>
      <c r="AB72" s="3">
        <f>其他调用!AX73*SUM($U$14:$U$17)</f>
        <v>67.000000000000014</v>
      </c>
      <c r="AC72" s="3">
        <f>其他调用!AY73*SUM($U$14:$U$17)</f>
        <v>91.000000000000114</v>
      </c>
      <c r="AD72" s="3">
        <f>其他调用!AZ73*SUM($U$14:$U$17)</f>
        <v>102.99999999999999</v>
      </c>
      <c r="AE72" s="3">
        <f>其他调用!BA73*SUM($U$14:$U$17)</f>
        <v>102.99999999999991</v>
      </c>
      <c r="AF72" s="3">
        <f>SUMPRODUCT(AA$5:AE72,其他调用!$C$6:$G73)</f>
        <v>3598602.8313186648</v>
      </c>
      <c r="AH72" s="3">
        <v>68</v>
      </c>
      <c r="AI72" s="3">
        <f>其他调用!Y72</f>
        <v>11165555.828587174</v>
      </c>
      <c r="AJ72" s="3">
        <f>其他调用!Z72</f>
        <v>12439806.612669945</v>
      </c>
      <c r="AK72" s="3">
        <f>其他调用!AA72</f>
        <v>14604950.652346849</v>
      </c>
      <c r="AL72" s="3">
        <f>其他调用!AB72</f>
        <v>19417254.488076687</v>
      </c>
      <c r="AM72" s="3">
        <f>其他调用!AC72</f>
        <v>30905347.5589571</v>
      </c>
      <c r="AN72" s="3">
        <f>SUMPRODUCT(AI$5:AM72,其他调用!$C$6:$G73)</f>
        <v>424988676946.05847</v>
      </c>
      <c r="AP72" s="3">
        <f>其他调用!AN72</f>
        <v>2675756.4487052858</v>
      </c>
      <c r="AQ72" s="3">
        <f>其他调用!AO72</f>
        <v>2910964.9993374646</v>
      </c>
      <c r="AR72" s="3">
        <f>其他调用!AP72</f>
        <v>3320629.7347839326</v>
      </c>
      <c r="AS72" s="3">
        <f>其他调用!AQ72</f>
        <v>4755485.4111709297</v>
      </c>
      <c r="AT72" s="3">
        <f>其他调用!AR72</f>
        <v>8425574.5497214198</v>
      </c>
      <c r="AU72" s="3">
        <f>SUMPRODUCT(AP$5:AT72,其他调用!$C$6:$G73)</f>
        <v>45221559694.306435</v>
      </c>
    </row>
    <row r="73" spans="26:47" x14ac:dyDescent="0.15">
      <c r="Z73" s="3">
        <v>69</v>
      </c>
      <c r="AA73" s="3">
        <f>其他调用!AW74*SUM($U$14:$U$17)</f>
        <v>46.000000000000007</v>
      </c>
      <c r="AB73" s="3">
        <f>其他调用!AX74*SUM($U$14:$U$17)</f>
        <v>67.000000000000043</v>
      </c>
      <c r="AC73" s="3">
        <f>其他调用!AY74*SUM($U$14:$U$17)</f>
        <v>90.999999999999943</v>
      </c>
      <c r="AD73" s="3">
        <f>其他调用!AZ74*SUM($U$14:$U$17)</f>
        <v>103.00000000000007</v>
      </c>
      <c r="AE73" s="3">
        <f>其他调用!BA74*SUM($U$14:$U$17)</f>
        <v>102.99999999999999</v>
      </c>
      <c r="AF73" s="3">
        <f>SUMPRODUCT(AA$5:AE73,其他调用!$C$6:$G74)</f>
        <v>3626536.0634279191</v>
      </c>
      <c r="AH73" s="3">
        <v>69</v>
      </c>
      <c r="AI73" s="3">
        <f>其他调用!Y73</f>
        <v>11382005.736801147</v>
      </c>
      <c r="AJ73" s="3">
        <f>其他调用!Z73</f>
        <v>12624953.940573812</v>
      </c>
      <c r="AK73" s="3">
        <f>其他调用!AA73</f>
        <v>14847685.438683629</v>
      </c>
      <c r="AL73" s="3">
        <f>其他调用!AB73</f>
        <v>19417254.488076806</v>
      </c>
      <c r="AM73" s="3">
        <f>其他调用!AC73</f>
        <v>31473836.148520708</v>
      </c>
      <c r="AN73" s="3">
        <f>SUMPRODUCT(AI$5:AM73,其他调用!$C$6:$G74)</f>
        <v>430871581693.89966</v>
      </c>
      <c r="AP73" s="3">
        <f>其他调用!AN73</f>
        <v>2713779.1425845921</v>
      </c>
      <c r="AQ73" s="3">
        <f>其他调用!AO73</f>
        <v>2946670.2554887235</v>
      </c>
      <c r="AR73" s="3">
        <f>其他调用!AP73</f>
        <v>3367621.175297603</v>
      </c>
      <c r="AS73" s="3">
        <f>其他调用!AQ73</f>
        <v>4755485.4111709297</v>
      </c>
      <c r="AT73" s="3">
        <f>其他调用!AR73</f>
        <v>8579079.4429206252</v>
      </c>
      <c r="AU73" s="3">
        <f>SUMPRODUCT(AP$5:AT73,其他调用!$C$6:$G74)</f>
        <v>46608342254.943298</v>
      </c>
    </row>
    <row r="74" spans="26:47" x14ac:dyDescent="0.15">
      <c r="Z74" s="3">
        <v>70</v>
      </c>
      <c r="AA74" s="3">
        <f>其他调用!AW75*SUM($U$14:$U$17)</f>
        <v>45.99999999999995</v>
      </c>
      <c r="AB74" s="3">
        <f>其他调用!AX75*SUM($U$14:$U$17)</f>
        <v>67</v>
      </c>
      <c r="AC74" s="3">
        <f>其他调用!AY75*SUM($U$14:$U$17)</f>
        <v>90.999999999999915</v>
      </c>
      <c r="AD74" s="3">
        <f>其他调用!AZ75*SUM($U$14:$U$17)</f>
        <v>102.99999999999997</v>
      </c>
      <c r="AE74" s="3">
        <f>其他调用!BA75*SUM($U$14:$U$17)</f>
        <v>103.00000000000007</v>
      </c>
      <c r="AF74" s="3">
        <f>SUMPRODUCT(AA$5:AE74,其他调用!$C$6:$G75)</f>
        <v>3654382.1319030253</v>
      </c>
      <c r="AH74" s="3">
        <v>70</v>
      </c>
      <c r="AI74" s="3">
        <f>其他调用!Y74</f>
        <v>11382005.736801147</v>
      </c>
      <c r="AJ74" s="3">
        <f>其他调用!Z74</f>
        <v>12624953.940573931</v>
      </c>
      <c r="AK74" s="3">
        <f>其他调用!AA74</f>
        <v>15081443.76857233</v>
      </c>
      <c r="AL74" s="3">
        <f>其他调用!AB74</f>
        <v>19417254.488076687</v>
      </c>
      <c r="AM74" s="3">
        <f>其他调用!AC74</f>
        <v>31552892.35913229</v>
      </c>
      <c r="AN74" s="3">
        <f>SUMPRODUCT(AI$5:AM74,其他调用!$C$6:$G75)</f>
        <v>436739230705.26239</v>
      </c>
      <c r="AP74" s="3">
        <f>其他调用!AN74</f>
        <v>2713779.142584607</v>
      </c>
      <c r="AQ74" s="3">
        <f>其他调用!AO74</f>
        <v>2946670.2554887086</v>
      </c>
      <c r="AR74" s="3">
        <f>其他调用!AP74</f>
        <v>3412874.8483261317</v>
      </c>
      <c r="AS74" s="3">
        <f>其他调用!AQ74</f>
        <v>4755485.4111709297</v>
      </c>
      <c r="AT74" s="3">
        <f>其他调用!AR74</f>
        <v>8600426.4240023494</v>
      </c>
      <c r="AU74" s="3">
        <f>SUMPRODUCT(AP$5:AT74,其他调用!$C$6:$G75)</f>
        <v>47991330740.042732</v>
      </c>
    </row>
    <row r="75" spans="26:47" x14ac:dyDescent="0.15">
      <c r="Z75" s="3">
        <v>71</v>
      </c>
      <c r="AA75" s="3">
        <f>其他调用!AW76*SUM($U$14:$U$17)</f>
        <v>45.999999999999972</v>
      </c>
      <c r="AB75" s="3">
        <f>其他调用!AX76*SUM($U$14:$U$17)</f>
        <v>67</v>
      </c>
      <c r="AC75" s="3">
        <f>其他调用!AY76*SUM($U$14:$U$17)</f>
        <v>91.000000000000213</v>
      </c>
      <c r="AD75" s="3">
        <f>其他调用!AZ76*SUM($U$14:$U$17)</f>
        <v>102.9999999999999</v>
      </c>
      <c r="AE75" s="3">
        <f>其他调用!BA76*SUM($U$14:$U$17)</f>
        <v>102.99999999999989</v>
      </c>
      <c r="AF75" s="3">
        <f>SUMPRODUCT(AA$5:AE75,其他调用!$C$6:$G76)</f>
        <v>3682140.9733678182</v>
      </c>
      <c r="AH75" s="3">
        <v>71</v>
      </c>
      <c r="AI75" s="3">
        <f>其他调用!Y75</f>
        <v>11382005.736801147</v>
      </c>
      <c r="AJ75" s="3">
        <f>其他调用!Z75</f>
        <v>12624953.940573812</v>
      </c>
      <c r="AK75" s="3">
        <f>其他调用!AA75</f>
        <v>15081443.768572211</v>
      </c>
      <c r="AL75" s="3">
        <f>其他调用!AB75</f>
        <v>19628252.804083705</v>
      </c>
      <c r="AM75" s="3">
        <f>其他调用!AC75</f>
        <v>31552892.359132051</v>
      </c>
      <c r="AN75" s="3">
        <f>SUMPRODUCT(AI$5:AM75,其他调用!$C$6:$G76)</f>
        <v>442587897912.26526</v>
      </c>
      <c r="AP75" s="3">
        <f>其他调用!AN75</f>
        <v>2713779.1425845921</v>
      </c>
      <c r="AQ75" s="3">
        <f>其他调用!AO75</f>
        <v>2946670.2554887086</v>
      </c>
      <c r="AR75" s="3">
        <f>其他调用!AP75</f>
        <v>3412874.8483261168</v>
      </c>
      <c r="AS75" s="3">
        <f>其他调用!AQ75</f>
        <v>4819620.2212977409</v>
      </c>
      <c r="AT75" s="3">
        <f>其他调用!AR75</f>
        <v>8600426.4240023494</v>
      </c>
      <c r="AU75" s="3">
        <f>SUMPRODUCT(AP$5:AT75,其他调用!$C$6:$G76)</f>
        <v>49369872009.32325</v>
      </c>
    </row>
    <row r="76" spans="26:47" x14ac:dyDescent="0.15">
      <c r="Z76" s="3">
        <v>72</v>
      </c>
      <c r="AA76" s="3">
        <f>其他调用!AW77*SUM($U$14:$U$17)</f>
        <v>46</v>
      </c>
      <c r="AB76" s="3">
        <f>其他调用!AX77*SUM($U$14:$U$17)</f>
        <v>66.999999999999943</v>
      </c>
      <c r="AC76" s="3">
        <f>其他调用!AY77*SUM($U$14:$U$17)</f>
        <v>90.999999999999801</v>
      </c>
      <c r="AD76" s="3">
        <f>其他调用!AZ77*SUM($U$14:$U$17)</f>
        <v>103.00000000000011</v>
      </c>
      <c r="AE76" s="3">
        <f>其他调用!BA77*SUM($U$14:$U$17)</f>
        <v>102.99999999999994</v>
      </c>
      <c r="AF76" s="3">
        <f>SUMPRODUCT(AA$5:AE76,其他调用!$C$6:$G77)</f>
        <v>3709812.5244461331</v>
      </c>
      <c r="AH76" s="3">
        <v>72</v>
      </c>
      <c r="AI76" s="3">
        <f>其他调用!Y76</f>
        <v>11382005.736801147</v>
      </c>
      <c r="AJ76" s="3">
        <f>其他调用!Z76</f>
        <v>12624953.940573812</v>
      </c>
      <c r="AK76" s="3">
        <f>其他调用!AA76</f>
        <v>15081443.76857233</v>
      </c>
      <c r="AL76" s="3">
        <f>其他调用!AB76</f>
        <v>19962415.063909054</v>
      </c>
      <c r="AM76" s="3">
        <f>其他调用!AC76</f>
        <v>31552892.35913229</v>
      </c>
      <c r="AN76" s="3">
        <f>SUMPRODUCT(AI$5:AM76,其他调用!$C$6:$G77)</f>
        <v>448417965980.60016</v>
      </c>
      <c r="AP76" s="3">
        <f>其他调用!AN76</f>
        <v>2713779.142584607</v>
      </c>
      <c r="AQ76" s="3">
        <f>其他调用!AO76</f>
        <v>2946670.2554887235</v>
      </c>
      <c r="AR76" s="3">
        <f>其他调用!AP76</f>
        <v>3412874.8483261317</v>
      </c>
      <c r="AS76" s="3">
        <f>其他调用!AQ76</f>
        <v>4921191.8048583269</v>
      </c>
      <c r="AT76" s="3">
        <f>其他调用!AR76</f>
        <v>8600426.4240023494</v>
      </c>
      <c r="AU76" s="3">
        <f>SUMPRODUCT(AP$5:AT76,其他调用!$C$6:$G77)</f>
        <v>50744082818.138618</v>
      </c>
    </row>
    <row r="77" spans="26:47" x14ac:dyDescent="0.15">
      <c r="Z77" s="3">
        <v>73</v>
      </c>
      <c r="AA77" s="3">
        <f>其他调用!AW78*SUM($U$14:$U$17)</f>
        <v>46.000000000000071</v>
      </c>
      <c r="AB77" s="3">
        <f>其他调用!AX78*SUM($U$14:$U$17)</f>
        <v>66.999999999999986</v>
      </c>
      <c r="AC77" s="3">
        <f>其他调用!AY78*SUM($U$14:$U$17)</f>
        <v>91.000000000000085</v>
      </c>
      <c r="AD77" s="3">
        <f>其他调用!AZ78*SUM($U$14:$U$17)</f>
        <v>102.99999999999984</v>
      </c>
      <c r="AE77" s="3">
        <f>其他调用!BA78*SUM($U$14:$U$17)</f>
        <v>103.00000000000017</v>
      </c>
      <c r="AF77" s="3">
        <f>SUMPRODUCT(AA$5:AE77,其他调用!$C$6:$G78)</f>
        <v>3737396.721761805</v>
      </c>
      <c r="AH77" s="3">
        <v>73</v>
      </c>
      <c r="AI77" s="3">
        <f>其他调用!Y77</f>
        <v>11563443.772089124</v>
      </c>
      <c r="AJ77" s="3">
        <f>其他调用!Z77</f>
        <v>12866170.103618383</v>
      </c>
      <c r="AK77" s="3">
        <f>其他调用!AA77</f>
        <v>15081443.768572211</v>
      </c>
      <c r="AL77" s="3">
        <f>其他调用!AB77</f>
        <v>19962415.063909054</v>
      </c>
      <c r="AM77" s="3">
        <f>其他调用!AC77</f>
        <v>31686959.05418992</v>
      </c>
      <c r="AN77" s="3">
        <f>SUMPRODUCT(AI$5:AM77,其他调用!$C$6:$G78)</f>
        <v>454324045914.6601</v>
      </c>
      <c r="AP77" s="3">
        <f>其他调用!AN77</f>
        <v>2745172.3061695993</v>
      </c>
      <c r="AQ77" s="3">
        <f>其他调用!AO77</f>
        <v>2992664.9448300898</v>
      </c>
      <c r="AR77" s="3">
        <f>其他调用!AP77</f>
        <v>3412874.8483261317</v>
      </c>
      <c r="AS77" s="3">
        <f>其他调用!AQ77</f>
        <v>4921191.8048583269</v>
      </c>
      <c r="AT77" s="3">
        <f>其他调用!AR77</f>
        <v>8644123.8611326814</v>
      </c>
      <c r="AU77" s="3">
        <f>SUMPRODUCT(AP$5:AT77,其他调用!$C$6:$G78)</f>
        <v>52131146908.805176</v>
      </c>
    </row>
    <row r="78" spans="26:47" x14ac:dyDescent="0.15">
      <c r="Z78" s="3">
        <v>74</v>
      </c>
      <c r="AA78" s="3">
        <f>其他调用!AW79*SUM($U$14:$U$17)</f>
        <v>45.999999999999972</v>
      </c>
      <c r="AB78" s="3">
        <f>其他调用!AX79*SUM($U$14:$U$17)</f>
        <v>66.999999999999957</v>
      </c>
      <c r="AC78" s="3">
        <f>其他调用!AY79*SUM($U$14:$U$17)</f>
        <v>90.999999999999915</v>
      </c>
      <c r="AD78" s="3">
        <f>其他调用!AZ79*SUM($U$14:$U$17)</f>
        <v>102.99999999999994</v>
      </c>
      <c r="AE78" s="3">
        <f>其他调用!BA79*SUM($U$14:$U$17)</f>
        <v>102.99999999999986</v>
      </c>
      <c r="AF78" s="3">
        <f>SUMPRODUCT(AA$5:AE78,其他调用!$C$6:$G79)</f>
        <v>3764893.5019386676</v>
      </c>
      <c r="AH78" s="3">
        <v>74</v>
      </c>
      <c r="AI78" s="3">
        <f>其他调用!Y78</f>
        <v>11757416.564542651</v>
      </c>
      <c r="AJ78" s="3">
        <f>其他调用!Z78</f>
        <v>13026930.000027418</v>
      </c>
      <c r="AK78" s="3">
        <f>其他调用!AA78</f>
        <v>15432870.850521445</v>
      </c>
      <c r="AL78" s="3">
        <f>其他调用!AB78</f>
        <v>19962415.063909054</v>
      </c>
      <c r="AM78" s="3">
        <f>其他调用!AC78</f>
        <v>32154088.301095724</v>
      </c>
      <c r="AN78" s="3">
        <f>SUMPRODUCT(AI$5:AM78,其他调用!$C$6:$G79)</f>
        <v>460297508304.0448</v>
      </c>
      <c r="AP78" s="3">
        <f>其他调用!AN78</f>
        <v>2778734.2855796814</v>
      </c>
      <c r="AQ78" s="3">
        <f>其他调用!AO78</f>
        <v>3023318.3695449382</v>
      </c>
      <c r="AR78" s="3">
        <f>其他调用!AP78</f>
        <v>3485146.2441485524</v>
      </c>
      <c r="AS78" s="3">
        <f>其他调用!AQ78</f>
        <v>4921191.8048583567</v>
      </c>
      <c r="AT78" s="3">
        <f>其他调用!AR78</f>
        <v>8796379.0568737984</v>
      </c>
      <c r="AU78" s="3">
        <f>SUMPRODUCT(AP$5:AT78,其他调用!$C$6:$G79)</f>
        <v>53529510407.207359</v>
      </c>
    </row>
    <row r="79" spans="26:47" x14ac:dyDescent="0.15">
      <c r="Z79" s="3">
        <v>75</v>
      </c>
      <c r="AA79" s="3">
        <f>其他调用!AW80*SUM($U$14:$U$17)</f>
        <v>46</v>
      </c>
      <c r="AB79" s="3">
        <f>其他调用!AX80*SUM($U$14:$U$17)</f>
        <v>67.000000000000156</v>
      </c>
      <c r="AC79" s="3">
        <f>其他调用!AY80*SUM($U$14:$U$17)</f>
        <v>90.999999999999986</v>
      </c>
      <c r="AD79" s="3">
        <f>其他调用!AZ80*SUM($U$14:$U$17)</f>
        <v>103.00000000000027</v>
      </c>
      <c r="AE79" s="3">
        <f>其他调用!BA80*SUM($U$14:$U$17)</f>
        <v>103.00000000000007</v>
      </c>
      <c r="AF79" s="3">
        <f>SUMPRODUCT(AA$5:AE79,其他调用!$C$6:$G80)</f>
        <v>3792302.8016005564</v>
      </c>
      <c r="AH79" s="3">
        <v>75</v>
      </c>
      <c r="AI79" s="3">
        <f>其他调用!Y79</f>
        <v>11757416.564542651</v>
      </c>
      <c r="AJ79" s="3">
        <f>其他调用!Z79</f>
        <v>13026930.000027418</v>
      </c>
      <c r="AK79" s="3">
        <f>其他调用!AA79</f>
        <v>15578399.82689786</v>
      </c>
      <c r="AL79" s="3">
        <f>其他调用!AB79</f>
        <v>19962415.063909054</v>
      </c>
      <c r="AM79" s="3">
        <f>其他调用!AC79</f>
        <v>32154088.301095724</v>
      </c>
      <c r="AN79" s="3">
        <f>SUMPRODUCT(AI$5:AM79,其他调用!$C$6:$G80)</f>
        <v>466253309978.35962</v>
      </c>
      <c r="AP79" s="3">
        <f>其他调用!AN79</f>
        <v>2778734.2855796665</v>
      </c>
      <c r="AQ79" s="3">
        <f>其他调用!AO79</f>
        <v>3023318.3695449382</v>
      </c>
      <c r="AR79" s="3">
        <f>其他调用!AP79</f>
        <v>3515074.4505833089</v>
      </c>
      <c r="AS79" s="3">
        <f>其他调用!AQ79</f>
        <v>4921191.8048583269</v>
      </c>
      <c r="AT79" s="3">
        <f>其他调用!AR79</f>
        <v>8796379.0568737984</v>
      </c>
      <c r="AU79" s="3">
        <f>SUMPRODUCT(AP$5:AT79,其他调用!$C$6:$G80)</f>
        <v>54923649992.233887</v>
      </c>
    </row>
    <row r="80" spans="26:47" x14ac:dyDescent="0.15">
      <c r="Z80" s="3">
        <v>76</v>
      </c>
      <c r="AA80" s="3">
        <f>其他调用!AW81*SUM($U$14:$U$17)</f>
        <v>45.999999999999929</v>
      </c>
      <c r="AB80" s="3">
        <f>其他调用!AX81*SUM($U$14:$U$17)</f>
        <v>66.999999999999929</v>
      </c>
      <c r="AC80" s="3">
        <f>其他调用!AY81*SUM($U$14:$U$17)</f>
        <v>91.000000000000114</v>
      </c>
      <c r="AD80" s="3">
        <f>其他调用!AZ81*SUM($U$14:$U$17)</f>
        <v>102.99999999999999</v>
      </c>
      <c r="AE80" s="3">
        <f>其他调用!BA81*SUM($U$14:$U$17)</f>
        <v>103.00000000000006</v>
      </c>
      <c r="AF80" s="3">
        <f>SUMPRODUCT(AA$5:AE80,其他调用!$C$6:$G81)</f>
        <v>3819624.5573713058</v>
      </c>
      <c r="AH80" s="3">
        <v>76</v>
      </c>
      <c r="AI80" s="3">
        <f>其他调用!Y80</f>
        <v>11757416.564542651</v>
      </c>
      <c r="AJ80" s="3">
        <f>其他调用!Z80</f>
        <v>13026930.000027418</v>
      </c>
      <c r="AK80" s="3">
        <f>其他调用!AA80</f>
        <v>15578399.826897979</v>
      </c>
      <c r="AL80" s="3">
        <f>其他调用!AB80</f>
        <v>20192018.320418954</v>
      </c>
      <c r="AM80" s="3">
        <f>其他调用!AC80</f>
        <v>32154088.301095724</v>
      </c>
      <c r="AN80" s="3">
        <f>SUMPRODUCT(AI$5:AM80,其他调用!$C$6:$G81)</f>
        <v>472189518737.12445</v>
      </c>
      <c r="AP80" s="3">
        <f>其他调用!AN80</f>
        <v>2778734.2855796814</v>
      </c>
      <c r="AQ80" s="3">
        <f>其他调用!AO80</f>
        <v>3023318.3695449233</v>
      </c>
      <c r="AR80" s="3">
        <f>其他调用!AP80</f>
        <v>3515074.4505833089</v>
      </c>
      <c r="AS80" s="3">
        <f>其他调用!AQ80</f>
        <v>4991419.7658299804</v>
      </c>
      <c r="AT80" s="3">
        <f>其他调用!AR80</f>
        <v>8796379.0568737388</v>
      </c>
      <c r="AU80" s="3">
        <f>SUMPRODUCT(AP$5:AT80,其他调用!$C$6:$G81)</f>
        <v>56313240558.965233</v>
      </c>
    </row>
    <row r="81" spans="26:47" x14ac:dyDescent="0.15">
      <c r="Z81" s="3">
        <v>77</v>
      </c>
      <c r="AA81" s="3">
        <f>其他调用!AW82*SUM($U$14:$U$17)</f>
        <v>46.000000000000036</v>
      </c>
      <c r="AB81" s="3">
        <f>其他调用!AX82*SUM($U$14:$U$17)</f>
        <v>66.999999999999972</v>
      </c>
      <c r="AC81" s="3">
        <f>其他调用!AY82*SUM($U$14:$U$17)</f>
        <v>91</v>
      </c>
      <c r="AD81" s="3">
        <f>其他调用!AZ82*SUM($U$14:$U$17)</f>
        <v>102.99999999999987</v>
      </c>
      <c r="AE81" s="3">
        <f>其他调用!BA82*SUM($U$14:$U$17)</f>
        <v>102.99999999999994</v>
      </c>
      <c r="AF81" s="3">
        <f>SUMPRODUCT(AA$5:AE81,其他调用!$C$6:$G82)</f>
        <v>3846858.7058747509</v>
      </c>
      <c r="AH81" s="3">
        <v>77</v>
      </c>
      <c r="AI81" s="3">
        <f>其他调用!Y81</f>
        <v>11757416.564542651</v>
      </c>
      <c r="AJ81" s="3">
        <f>其他调用!Z81</f>
        <v>13026930.000027418</v>
      </c>
      <c r="AK81" s="3">
        <f>其他调用!AA81</f>
        <v>15578399.82689786</v>
      </c>
      <c r="AL81" s="3">
        <f>其他调用!AB81</f>
        <v>20518196.860739946</v>
      </c>
      <c r="AM81" s="3">
        <f>其他调用!AC81</f>
        <v>32154088.301095724</v>
      </c>
      <c r="AN81" s="3">
        <f>SUMPRODUCT(AI$5:AM81,其他调用!$C$6:$G82)</f>
        <v>478106431327.11401</v>
      </c>
      <c r="AP81" s="3">
        <f>其他调用!AN81</f>
        <v>2778734.2855796814</v>
      </c>
      <c r="AQ81" s="3">
        <f>其他调用!AO81</f>
        <v>3023318.3695449382</v>
      </c>
      <c r="AR81" s="3">
        <f>其他调用!AP81</f>
        <v>3515074.4505833387</v>
      </c>
      <c r="AS81" s="3">
        <f>其他调用!AQ81</f>
        <v>5091186.8777936101</v>
      </c>
      <c r="AT81" s="3">
        <f>其他调用!AR81</f>
        <v>8796379.0568737984</v>
      </c>
      <c r="AU81" s="3">
        <f>SUMPRODUCT(AP$5:AT81,其他调用!$C$6:$G82)</f>
        <v>57698373307.844032</v>
      </c>
    </row>
    <row r="82" spans="26:47" x14ac:dyDescent="0.15">
      <c r="Z82" s="3">
        <v>78</v>
      </c>
      <c r="AA82" s="3">
        <f>其他调用!AW83*SUM($U$14:$U$17)</f>
        <v>45.999999999999979</v>
      </c>
      <c r="AB82" s="3">
        <f>其他调用!AX83*SUM($U$14:$U$17)</f>
        <v>66.999999999999972</v>
      </c>
      <c r="AC82" s="3">
        <f>其他调用!AY83*SUM($U$14:$U$17)</f>
        <v>91.000000000000014</v>
      </c>
      <c r="AD82" s="3">
        <f>其他调用!AZ83*SUM($U$14:$U$17)</f>
        <v>103.00000000000003</v>
      </c>
      <c r="AE82" s="3">
        <f>其他调用!BA83*SUM($U$14:$U$17)</f>
        <v>102.99999999999993</v>
      </c>
      <c r="AF82" s="3">
        <f>SUMPRODUCT(AA$5:AE82,其他调用!$C$6:$G83)</f>
        <v>3874005.1837347252</v>
      </c>
      <c r="AH82" s="3">
        <v>78</v>
      </c>
      <c r="AI82" s="3">
        <f>其他调用!Y82</f>
        <v>11831459.953795433</v>
      </c>
      <c r="AJ82" s="3">
        <f>其他调用!Z82</f>
        <v>13167263.670804501</v>
      </c>
      <c r="AK82" s="3">
        <f>其他调用!AA82</f>
        <v>15578399.82689786</v>
      </c>
      <c r="AL82" s="3">
        <f>其他调用!AB82</f>
        <v>20518196.860739946</v>
      </c>
      <c r="AM82" s="3">
        <f>其他调用!AC82</f>
        <v>32240056.636291504</v>
      </c>
      <c r="AN82" s="3">
        <f>SUMPRODUCT(AI$5:AM82,其他调用!$C$6:$G83)</f>
        <v>484050552104.57343</v>
      </c>
      <c r="AP82" s="3">
        <f>其他调用!AN82</f>
        <v>2793656.7730266601</v>
      </c>
      <c r="AQ82" s="3">
        <f>其他调用!AO82</f>
        <v>3050574.9460585862</v>
      </c>
      <c r="AR82" s="3">
        <f>其他调用!AP82</f>
        <v>3515074.4505833089</v>
      </c>
      <c r="AS82" s="3">
        <f>其他调用!AQ82</f>
        <v>5091186.8777936101</v>
      </c>
      <c r="AT82" s="3">
        <f>其他调用!AR82</f>
        <v>8824601.2051150799</v>
      </c>
      <c r="AU82" s="3">
        <f>SUMPRODUCT(AP$5:AT82,其他调用!$C$6:$G83)</f>
        <v>59088100297.595337</v>
      </c>
    </row>
    <row r="83" spans="26:47" x14ac:dyDescent="0.15">
      <c r="Z83" s="3">
        <v>79</v>
      </c>
      <c r="AA83" s="3">
        <f>其他调用!AW84*SUM($U$14:$U$17)</f>
        <v>46.000000000000092</v>
      </c>
      <c r="AB83" s="3">
        <f>其他调用!AX84*SUM($U$14:$U$17)</f>
        <v>66.999999999999986</v>
      </c>
      <c r="AC83" s="3">
        <f>其他调用!AY84*SUM($U$14:$U$17)</f>
        <v>90.999999999999957</v>
      </c>
      <c r="AD83" s="3">
        <f>其他调用!AZ84*SUM($U$14:$U$17)</f>
        <v>103.00000000000011</v>
      </c>
      <c r="AE83" s="3">
        <f>其他调用!BA84*SUM($U$14:$U$17)</f>
        <v>102.99999999999999</v>
      </c>
      <c r="AF83" s="3">
        <f>SUMPRODUCT(AA$5:AE83,其他调用!$C$6:$G84)</f>
        <v>3901063.9275750648</v>
      </c>
      <c r="AH83" s="3">
        <v>79</v>
      </c>
      <c r="AI83" s="3">
        <f>其他调用!Y83</f>
        <v>12115533.550896645</v>
      </c>
      <c r="AJ83" s="3">
        <f>其他调用!Z83</f>
        <v>13427467.910565138</v>
      </c>
      <c r="AK83" s="3">
        <f>其他调用!AA83</f>
        <v>15946036.840905309</v>
      </c>
      <c r="AL83" s="3">
        <f>其他调用!AB83</f>
        <v>20518196.860739708</v>
      </c>
      <c r="AM83" s="3">
        <f>其他调用!AC83</f>
        <v>32754916.844224215</v>
      </c>
      <c r="AN83" s="3">
        <f>SUMPRODUCT(AI$5:AM83,其他调用!$C$6:$G84)</f>
        <v>490102399210.54175</v>
      </c>
      <c r="AP83" s="3">
        <f>其他调用!AN83</f>
        <v>2850908.1323923767</v>
      </c>
      <c r="AQ83" s="3">
        <f>其他调用!AO83</f>
        <v>3101113.6138703227</v>
      </c>
      <c r="AR83" s="3">
        <f>其他调用!AP83</f>
        <v>3595342.9811751842</v>
      </c>
      <c r="AS83" s="3">
        <f>其他调用!AQ83</f>
        <v>5091186.8777936101</v>
      </c>
      <c r="AT83" s="3">
        <f>其他调用!AR83</f>
        <v>8993622.2880377173</v>
      </c>
      <c r="AU83" s="3">
        <f>SUMPRODUCT(AP$5:AT83,其他调用!$C$6:$G84)</f>
        <v>60498618519.327652</v>
      </c>
    </row>
    <row r="84" spans="26:47" x14ac:dyDescent="0.15">
      <c r="Z84" s="3">
        <v>80</v>
      </c>
      <c r="AA84" s="3">
        <f>其他调用!AW85*SUM($U$14:$U$17)</f>
        <v>45.99999999999995</v>
      </c>
      <c r="AB84" s="3">
        <f>其他调用!AX85*SUM($U$14:$U$17)</f>
        <v>67</v>
      </c>
      <c r="AC84" s="3">
        <f>其他调用!AY85*SUM($U$14:$U$17)</f>
        <v>90.999999999999986</v>
      </c>
      <c r="AD84" s="3">
        <f>其他调用!AZ85*SUM($U$14:$U$17)</f>
        <v>102.99999999999994</v>
      </c>
      <c r="AE84" s="3">
        <f>其他调用!BA85*SUM($U$14:$U$17)</f>
        <v>103.00000000000006</v>
      </c>
      <c r="AF84" s="3">
        <f>SUMPRODUCT(AA$5:AE84,其他调用!$C$6:$G85)</f>
        <v>3928034.8740196037</v>
      </c>
      <c r="AH84" s="3">
        <v>80</v>
      </c>
      <c r="AI84" s="3">
        <f>其他调用!Y84</f>
        <v>12115533.550896764</v>
      </c>
      <c r="AJ84" s="3">
        <f>其他调用!Z84</f>
        <v>13427467.910565138</v>
      </c>
      <c r="AK84" s="3">
        <f>其他调用!AA84</f>
        <v>16069258.281269789</v>
      </c>
      <c r="AL84" s="3">
        <f>其他调用!AB84</f>
        <v>20518196.860739946</v>
      </c>
      <c r="AM84" s="3">
        <f>其他调用!AC84</f>
        <v>32754916.844224453</v>
      </c>
      <c r="AN84" s="3">
        <f>SUMPRODUCT(AI$5:AM84,其他调用!$C$6:$G85)</f>
        <v>496135500621.5108</v>
      </c>
      <c r="AP84" s="3">
        <f>其他调用!AN84</f>
        <v>2850908.1323923916</v>
      </c>
      <c r="AQ84" s="3">
        <f>其他调用!AO84</f>
        <v>3101113.6138703078</v>
      </c>
      <c r="AR84" s="3">
        <f>其他调用!AP84</f>
        <v>3622246.7029948533</v>
      </c>
      <c r="AS84" s="3">
        <f>其他调用!AQ84</f>
        <v>5091186.8777935803</v>
      </c>
      <c r="AT84" s="3">
        <f>其他调用!AR84</f>
        <v>8993622.2880376577</v>
      </c>
      <c r="AU84" s="3">
        <f>SUMPRODUCT(AP$5:AT84,其他调用!$C$6:$G85)</f>
        <v>61904720705.407654</v>
      </c>
    </row>
    <row r="85" spans="26:47" x14ac:dyDescent="0.15">
      <c r="Z85" s="3">
        <v>81</v>
      </c>
      <c r="AA85" s="3">
        <f>其他调用!AW86*SUM($U$14:$U$17)</f>
        <v>45.999999999999972</v>
      </c>
      <c r="AB85" s="3">
        <f>其他调用!AX86*SUM($U$14:$U$17)</f>
        <v>67.000000000000057</v>
      </c>
      <c r="AC85" s="3">
        <f>其他调用!AY86*SUM($U$14:$U$17)</f>
        <v>90.999999999999872</v>
      </c>
      <c r="AD85" s="3">
        <f>其他调用!AZ86*SUM($U$14:$U$17)</f>
        <v>102.99999999999989</v>
      </c>
      <c r="AE85" s="3">
        <f>其他调用!BA86*SUM($U$14:$U$17)</f>
        <v>103.00000000000011</v>
      </c>
      <c r="AF85" s="3">
        <f>SUMPRODUCT(AA$5:AE85,其他调用!$C$6:$G86)</f>
        <v>3954917.9596921764</v>
      </c>
      <c r="AH85" s="3">
        <v>81</v>
      </c>
      <c r="AI85" s="3">
        <f>其他调用!Y85</f>
        <v>12115533.550896645</v>
      </c>
      <c r="AJ85" s="3">
        <f>其他调用!Z85</f>
        <v>13427467.910565019</v>
      </c>
      <c r="AK85" s="3">
        <f>其他调用!AA85</f>
        <v>16069258.281269908</v>
      </c>
      <c r="AL85" s="3">
        <f>其他调用!AB85</f>
        <v>20543958.653674603</v>
      </c>
      <c r="AM85" s="3">
        <f>其他调用!AC85</f>
        <v>32754916.844224453</v>
      </c>
      <c r="AN85" s="3">
        <f>SUMPRODUCT(AI$5:AM85,其他调用!$C$6:$G86)</f>
        <v>502147723073.89001</v>
      </c>
      <c r="AP85" s="3">
        <f>其他调用!AN85</f>
        <v>2850908.1323923767</v>
      </c>
      <c r="AQ85" s="3">
        <f>其他调用!AO85</f>
        <v>3101113.6138703227</v>
      </c>
      <c r="AR85" s="3">
        <f>其他调用!AP85</f>
        <v>3622246.7029948533</v>
      </c>
      <c r="AS85" s="3">
        <f>其他调用!AQ85</f>
        <v>5099304.5546693206</v>
      </c>
      <c r="AT85" s="3">
        <f>其他调用!AR85</f>
        <v>8993622.2880377173</v>
      </c>
      <c r="AU85" s="3">
        <f>SUMPRODUCT(AP$5:AT85,其他调用!$C$6:$G86)</f>
        <v>63305948905.613022</v>
      </c>
    </row>
    <row r="86" spans="26:47" x14ac:dyDescent="0.15">
      <c r="Z86" s="3">
        <v>82</v>
      </c>
      <c r="AA86" s="3">
        <f>其他调用!AW87*SUM($U$14:$U$17)</f>
        <v>46.000000000000071</v>
      </c>
      <c r="AB86" s="3">
        <f>其他调用!AX87*SUM($U$14:$U$17)</f>
        <v>66.999999999999929</v>
      </c>
      <c r="AC86" s="3">
        <f>其他调用!AY87*SUM($U$14:$U$17)</f>
        <v>91.000000000000227</v>
      </c>
      <c r="AD86" s="3">
        <f>其他调用!AZ87*SUM($U$14:$U$17)</f>
        <v>103.00000000000016</v>
      </c>
      <c r="AE86" s="3">
        <f>其他调用!BA87*SUM($U$14:$U$17)</f>
        <v>103.00000000000003</v>
      </c>
      <c r="AF86" s="3">
        <f>SUMPRODUCT(AA$5:AE86,其他调用!$C$6:$G87)</f>
        <v>3981713.121216618</v>
      </c>
      <c r="AH86" s="3">
        <v>82</v>
      </c>
      <c r="AI86" s="3">
        <f>其他调用!Y86</f>
        <v>12115533.550896645</v>
      </c>
      <c r="AJ86" s="3">
        <f>其他调用!Z86</f>
        <v>13427467.910565138</v>
      </c>
      <c r="AK86" s="3">
        <f>其他调用!AA86</f>
        <v>16069258.281269789</v>
      </c>
      <c r="AL86" s="3">
        <f>其他调用!AB86</f>
        <v>21093399.90947032</v>
      </c>
      <c r="AM86" s="3">
        <f>其他调用!AC86</f>
        <v>32754916.844224453</v>
      </c>
      <c r="AN86" s="3">
        <f>SUMPRODUCT(AI$5:AM86,其他调用!$C$6:$G87)</f>
        <v>508140694991.88489</v>
      </c>
      <c r="AP86" s="3">
        <f>其他调用!AN86</f>
        <v>2850908.1323923916</v>
      </c>
      <c r="AQ86" s="3">
        <f>其他调用!AO86</f>
        <v>3101113.6138703078</v>
      </c>
      <c r="AR86" s="3">
        <f>其他调用!AP86</f>
        <v>3622246.7029948533</v>
      </c>
      <c r="AS86" s="3">
        <f>其他调用!AQ86</f>
        <v>5272436.3932803273</v>
      </c>
      <c r="AT86" s="3">
        <f>其他调用!AR86</f>
        <v>8993622.2880376577</v>
      </c>
      <c r="AU86" s="3">
        <f>SUMPRODUCT(AP$5:AT86,其他调用!$C$6:$G87)</f>
        <v>64702816741.158646</v>
      </c>
    </row>
    <row r="87" spans="26:47" x14ac:dyDescent="0.15">
      <c r="Z87" s="3">
        <v>83</v>
      </c>
      <c r="AA87" s="3">
        <f>其他调用!AW88*SUM($U$14:$U$17)</f>
        <v>45.999999999999986</v>
      </c>
      <c r="AB87" s="3">
        <f>其他调用!AX88*SUM($U$14:$U$17)</f>
        <v>67.000000000000142</v>
      </c>
      <c r="AC87" s="3">
        <f>其他调用!AY88*SUM($U$14:$U$17)</f>
        <v>90.999999999999801</v>
      </c>
      <c r="AD87" s="3">
        <f>其他调用!AZ88*SUM($U$14:$U$17)</f>
        <v>103.00000000000007</v>
      </c>
      <c r="AE87" s="3">
        <f>其他调用!BA88*SUM($U$14:$U$17)</f>
        <v>103.00000000000001</v>
      </c>
      <c r="AF87" s="3">
        <f>SUMPRODUCT(AA$5:AE87,其他调用!$C$6:$G88)</f>
        <v>4008420.2952167634</v>
      </c>
      <c r="AH87" s="3">
        <v>83</v>
      </c>
      <c r="AI87" s="3">
        <f>其他调用!Y87</f>
        <v>12115533.550896645</v>
      </c>
      <c r="AJ87" s="3">
        <f>其他调用!Z87</f>
        <v>13427467.910565138</v>
      </c>
      <c r="AK87" s="3">
        <f>其他调用!AA87</f>
        <v>16069258.281269789</v>
      </c>
      <c r="AL87" s="3">
        <f>其他调用!AB87</f>
        <v>21093399.909470081</v>
      </c>
      <c r="AM87" s="3">
        <f>其他调用!AC87</f>
        <v>32754916.844224453</v>
      </c>
      <c r="AN87" s="3">
        <f>SUMPRODUCT(AI$5:AM87,其他调用!$C$6:$G88)</f>
        <v>514112695684.89465</v>
      </c>
      <c r="AP87" s="3">
        <f>其他调用!AN87</f>
        <v>2850908.1323923767</v>
      </c>
      <c r="AQ87" s="3">
        <f>其他调用!AO87</f>
        <v>3101113.6138703227</v>
      </c>
      <c r="AR87" s="3">
        <f>其他调用!AP87</f>
        <v>3622246.7029948831</v>
      </c>
      <c r="AS87" s="3">
        <f>其他调用!AQ87</f>
        <v>5272436.3932803273</v>
      </c>
      <c r="AT87" s="3">
        <f>其他调用!AR87</f>
        <v>8993622.2880377173</v>
      </c>
      <c r="AU87" s="3">
        <f>SUMPRODUCT(AP$5:AT87,其他调用!$C$6:$G88)</f>
        <v>66094782509.51368</v>
      </c>
    </row>
    <row r="88" spans="26:47" x14ac:dyDescent="0.15">
      <c r="Z88" s="3">
        <v>84</v>
      </c>
      <c r="AA88" s="3">
        <f>其他调用!AW89*SUM($U$14:$U$17)</f>
        <v>45.999999999999993</v>
      </c>
      <c r="AB88" s="3">
        <f>其他调用!AX89*SUM($U$14:$U$17)</f>
        <v>66.999999999999972</v>
      </c>
      <c r="AC88" s="3">
        <f>其他调用!AY89*SUM($U$14:$U$17)</f>
        <v>91.000000000000085</v>
      </c>
      <c r="AD88" s="3">
        <f>其他调用!AZ89*SUM($U$14:$U$17)</f>
        <v>102.9999999999997</v>
      </c>
      <c r="AE88" s="3">
        <f>其他调用!BA89*SUM($U$14:$U$17)</f>
        <v>102.99999999999986</v>
      </c>
      <c r="AF88" s="3">
        <f>SUMPRODUCT(AA$5:AE88,其他调用!$C$6:$G89)</f>
        <v>4035039.4183164467</v>
      </c>
      <c r="AH88" s="3">
        <v>84</v>
      </c>
      <c r="AI88" s="3">
        <f>其他调用!Y88</f>
        <v>12318931.559425354</v>
      </c>
      <c r="AJ88" s="3">
        <f>其他调用!Z88</f>
        <v>13695164.756929636</v>
      </c>
      <c r="AK88" s="3">
        <f>其他调用!AA88</f>
        <v>16121194.433444262</v>
      </c>
      <c r="AL88" s="3">
        <f>其他调用!AB88</f>
        <v>21093399.909470081</v>
      </c>
      <c r="AM88" s="3">
        <f>其他调用!AC88</f>
        <v>33214506.175336838</v>
      </c>
      <c r="AN88" s="3">
        <f>SUMPRODUCT(AI$5:AM88,其他调用!$C$6:$G89)</f>
        <v>520167685968.1308</v>
      </c>
      <c r="AP88" s="3">
        <f>其他调用!AN88</f>
        <v>2891275.8635193557</v>
      </c>
      <c r="AQ88" s="3">
        <f>其他调用!AO88</f>
        <v>3151990.2194077969</v>
      </c>
      <c r="AR88" s="3">
        <f>其他调用!AP88</f>
        <v>3633643.9793100357</v>
      </c>
      <c r="AS88" s="3">
        <f>其他调用!AQ88</f>
        <v>5272436.3932803273</v>
      </c>
      <c r="AT88" s="3">
        <f>其他调用!AR88</f>
        <v>9145275.1286398768</v>
      </c>
      <c r="AU88" s="3">
        <f>SUMPRODUCT(AP$5:AT88,其他调用!$C$6:$G89)</f>
        <v>67502067914.801971</v>
      </c>
    </row>
    <row r="89" spans="26:47" x14ac:dyDescent="0.15">
      <c r="Z89" s="3">
        <v>85</v>
      </c>
      <c r="AA89" s="3">
        <f>其他调用!AW90*SUM($U$14:$U$17)</f>
        <v>46.000000000000043</v>
      </c>
      <c r="AB89" s="3">
        <f>其他调用!AX90*SUM($U$14:$U$17)</f>
        <v>67.000000000000043</v>
      </c>
      <c r="AC89" s="3">
        <f>其他调用!AY90*SUM($U$14:$U$17)</f>
        <v>90.999999999999929</v>
      </c>
      <c r="AD89" s="3">
        <f>其他调用!AZ90*SUM($U$14:$U$17)</f>
        <v>103.00000000000007</v>
      </c>
      <c r="AE89" s="3">
        <f>其他调用!BA90*SUM($U$14:$U$17)</f>
        <v>102.99999999999997</v>
      </c>
      <c r="AF89" s="3">
        <f>SUMPRODUCT(AA$5:AE89,其他调用!$C$6:$G90)</f>
        <v>4061570.4271395025</v>
      </c>
      <c r="AH89" s="3">
        <v>85</v>
      </c>
      <c r="AI89" s="3">
        <f>其他调用!Y89</f>
        <v>12484346.475946188</v>
      </c>
      <c r="AJ89" s="3">
        <f>其他调用!Z89</f>
        <v>13840763.935086966</v>
      </c>
      <c r="AK89" s="3">
        <f>其他调用!AA89</f>
        <v>16561792.051040053</v>
      </c>
      <c r="AL89" s="3">
        <f>其他调用!AB89</f>
        <v>21093399.909470081</v>
      </c>
      <c r="AM89" s="3">
        <f>其他调用!AC89</f>
        <v>33352535.22525382</v>
      </c>
      <c r="AN89" s="3">
        <f>SUMPRODUCT(AI$5:AM89,其他调用!$C$6:$G90)</f>
        <v>526276931153.10675</v>
      </c>
      <c r="AP89" s="3">
        <f>其他调用!AN89</f>
        <v>2924105.2157966942</v>
      </c>
      <c r="AQ89" s="3">
        <f>其他调用!AO89</f>
        <v>3179661.7891490757</v>
      </c>
      <c r="AR89" s="3">
        <f>其他调用!AP89</f>
        <v>3730332.1739741564</v>
      </c>
      <c r="AS89" s="3">
        <f>其他调用!AQ89</f>
        <v>5272436.3932803273</v>
      </c>
      <c r="AT89" s="3">
        <f>其他调用!AR89</f>
        <v>9190821.2196573019</v>
      </c>
      <c r="AU89" s="3">
        <f>SUMPRODUCT(AP$5:AT89,其他调用!$C$6:$G90)</f>
        <v>68919297984.294434</v>
      </c>
    </row>
    <row r="90" spans="26:47" x14ac:dyDescent="0.15">
      <c r="Z90" s="3">
        <v>86</v>
      </c>
      <c r="AA90" s="3">
        <f>其他调用!AW91*SUM($U$14:$U$17)</f>
        <v>45.999999999999929</v>
      </c>
      <c r="AB90" s="3">
        <f>其他调用!AX91*SUM($U$14:$U$17)</f>
        <v>67.000000000000014</v>
      </c>
      <c r="AC90" s="3">
        <f>其他调用!AY91*SUM($U$14:$U$17)</f>
        <v>90.999999999999972</v>
      </c>
      <c r="AD90" s="3">
        <f>其他调用!AZ91*SUM($U$14:$U$17)</f>
        <v>103</v>
      </c>
      <c r="AE90" s="3">
        <f>其他调用!BA91*SUM($U$14:$U$17)</f>
        <v>102.99999999999993</v>
      </c>
      <c r="AF90" s="3">
        <f>SUMPRODUCT(AA$5:AE90,其他调用!$C$6:$G91)</f>
        <v>4088013.2583097671</v>
      </c>
      <c r="AH90" s="3">
        <v>86</v>
      </c>
      <c r="AI90" s="3">
        <f>其他调用!Y90</f>
        <v>12484346.475946069</v>
      </c>
      <c r="AJ90" s="3">
        <f>其他调用!Z90</f>
        <v>13840763.935087085</v>
      </c>
      <c r="AK90" s="3">
        <f>其他调用!AA90</f>
        <v>16561792.051040173</v>
      </c>
      <c r="AL90" s="3">
        <f>其他调用!AB90</f>
        <v>21093399.90947032</v>
      </c>
      <c r="AM90" s="3">
        <f>其他调用!AC90</f>
        <v>33352535.22525382</v>
      </c>
      <c r="AN90" s="3">
        <f>SUMPRODUCT(AI$5:AM90,其他调用!$C$6:$G91)</f>
        <v>532364552094.99121</v>
      </c>
      <c r="AP90" s="3">
        <f>其他调用!AN90</f>
        <v>2924105.2157967091</v>
      </c>
      <c r="AQ90" s="3">
        <f>其他调用!AO90</f>
        <v>3179661.7891491055</v>
      </c>
      <c r="AR90" s="3">
        <f>其他调用!AP90</f>
        <v>3730332.1739741564</v>
      </c>
      <c r="AS90" s="3">
        <f>其他调用!AQ90</f>
        <v>5272436.3932802975</v>
      </c>
      <c r="AT90" s="3">
        <f>其他调用!AR90</f>
        <v>9190821.2196573019</v>
      </c>
      <c r="AU90" s="3">
        <f>SUMPRODUCT(AP$5:AT90,其他调用!$C$6:$G91)</f>
        <v>70331497127.966599</v>
      </c>
    </row>
    <row r="91" spans="26:47" x14ac:dyDescent="0.15">
      <c r="Z91" s="3">
        <v>87</v>
      </c>
      <c r="AA91" s="3">
        <f>其他调用!AW92*SUM($U$14:$U$17)</f>
        <v>46.000000000000043</v>
      </c>
      <c r="AB91" s="3">
        <f>其他调用!AX92*SUM($U$14:$U$17)</f>
        <v>66.999999999999901</v>
      </c>
      <c r="AC91" s="3">
        <f>其他调用!AY92*SUM($U$14:$U$17)</f>
        <v>91.000000000000057</v>
      </c>
      <c r="AD91" s="3">
        <f>其他调用!AZ92*SUM($U$14:$U$17)</f>
        <v>103.00000000000016</v>
      </c>
      <c r="AE91" s="3">
        <f>其他调用!BA92*SUM($U$14:$U$17)</f>
        <v>103.00000000000027</v>
      </c>
      <c r="AF91" s="3">
        <f>SUMPRODUCT(AA$5:AE91,其他调用!$C$6:$G92)</f>
        <v>4114367.8484510737</v>
      </c>
      <c r="AH91" s="3">
        <v>87</v>
      </c>
      <c r="AI91" s="3">
        <f>其他调用!Y91</f>
        <v>12484346.475946069</v>
      </c>
      <c r="AJ91" s="3">
        <f>其他调用!Z91</f>
        <v>13840763.935086966</v>
      </c>
      <c r="AK91" s="3">
        <f>其他调用!AA91</f>
        <v>16561792.051040053</v>
      </c>
      <c r="AL91" s="3">
        <f>其他调用!AB91</f>
        <v>21170106.19755435</v>
      </c>
      <c r="AM91" s="3">
        <f>其他调用!AC91</f>
        <v>33352535.225253582</v>
      </c>
      <c r="AN91" s="3">
        <f>SUMPRODUCT(AI$5:AM91,其他调用!$C$6:$G92)</f>
        <v>538430781581.03351</v>
      </c>
      <c r="AP91" s="3">
        <f>其他调用!AN91</f>
        <v>2924105.2157966942</v>
      </c>
      <c r="AQ91" s="3">
        <f>其他调用!AO91</f>
        <v>3179661.7891490757</v>
      </c>
      <c r="AR91" s="3">
        <f>其他调用!AP91</f>
        <v>3730332.1739741862</v>
      </c>
      <c r="AS91" s="3">
        <f>其他调用!AQ91</f>
        <v>5296858.5383405685</v>
      </c>
      <c r="AT91" s="3">
        <f>其他调用!AR91</f>
        <v>9190821.2196572423</v>
      </c>
      <c r="AU91" s="3">
        <f>SUMPRODUCT(AP$5:AT91,其他调用!$C$6:$G92)</f>
        <v>71738739993.657959</v>
      </c>
    </row>
    <row r="92" spans="26:47" x14ac:dyDescent="0.15">
      <c r="Z92" s="3">
        <v>88</v>
      </c>
      <c r="AA92" s="3">
        <f>其他调用!AW93*SUM($U$14:$U$17)</f>
        <v>45.999999999999943</v>
      </c>
      <c r="AB92" s="3">
        <f>其他调用!AX93*SUM($U$14:$U$17)</f>
        <v>66.999999999999986</v>
      </c>
      <c r="AC92" s="3">
        <f>其他调用!AY93*SUM($U$14:$U$17)</f>
        <v>91.000000000000071</v>
      </c>
      <c r="AD92" s="3">
        <f>其他调用!AZ93*SUM($U$14:$U$17)</f>
        <v>102.99999999999994</v>
      </c>
      <c r="AE92" s="3">
        <f>其他调用!BA93*SUM($U$14:$U$17)</f>
        <v>102.99999999999977</v>
      </c>
      <c r="AF92" s="3">
        <f>SUMPRODUCT(AA$5:AE92,其他调用!$C$6:$G93)</f>
        <v>4140634.1341872578</v>
      </c>
      <c r="AH92" s="3">
        <v>88</v>
      </c>
      <c r="AI92" s="3">
        <f>其他调用!Y92</f>
        <v>12484346.475946188</v>
      </c>
      <c r="AJ92" s="3">
        <f>其他调用!Z92</f>
        <v>13840763.935086966</v>
      </c>
      <c r="AK92" s="3">
        <f>其他调用!AA92</f>
        <v>16561792.051040053</v>
      </c>
      <c r="AL92" s="3">
        <f>其他调用!AB92</f>
        <v>21683059.59536314</v>
      </c>
      <c r="AM92" s="3">
        <f>其他调用!AC92</f>
        <v>33352535.225253582</v>
      </c>
      <c r="AN92" s="3">
        <f>SUMPRODUCT(AI$5:AM92,其他调用!$C$6:$G93)</f>
        <v>544476964148.91522</v>
      </c>
      <c r="AP92" s="3">
        <f>其他调用!AN92</f>
        <v>2924105.2157966942</v>
      </c>
      <c r="AQ92" s="3">
        <f>其他调用!AO92</f>
        <v>3179661.7891490757</v>
      </c>
      <c r="AR92" s="3">
        <f>其他调用!AP92</f>
        <v>3730332.1739741564</v>
      </c>
      <c r="AS92" s="3">
        <f>其他调用!AQ92</f>
        <v>5460175.2963706255</v>
      </c>
      <c r="AT92" s="3">
        <f>其他调用!AR92</f>
        <v>9190821.2196573019</v>
      </c>
      <c r="AU92" s="3">
        <f>SUMPRODUCT(AP$5:AT92,其他调用!$C$6:$G93)</f>
        <v>73141455194.06543</v>
      </c>
    </row>
    <row r="93" spans="26:47" x14ac:dyDescent="0.15">
      <c r="Z93" s="3">
        <v>89</v>
      </c>
      <c r="AA93" s="3">
        <f>其他调用!AW94*SUM($U$14:$U$17)</f>
        <v>46.000000000000007</v>
      </c>
      <c r="AB93" s="3">
        <f>其他调用!AX94*SUM($U$14:$U$17)</f>
        <v>67.000000000000099</v>
      </c>
      <c r="AC93" s="3">
        <f>其他调用!AY94*SUM($U$14:$U$17)</f>
        <v>91.000000000000043</v>
      </c>
      <c r="AD93" s="3">
        <f>其他调用!AZ94*SUM($U$14:$U$17)</f>
        <v>103.00000000000001</v>
      </c>
      <c r="AE93" s="3">
        <f>其他调用!BA94*SUM($U$14:$U$17)</f>
        <v>102.99999999999999</v>
      </c>
      <c r="AF93" s="3">
        <f>SUMPRODUCT(AA$5:AE93,其他调用!$C$6:$G94)</f>
        <v>4166812.0521421535</v>
      </c>
      <c r="AH93" s="3">
        <v>89</v>
      </c>
      <c r="AI93" s="3">
        <f>其他调用!Y93</f>
        <v>12484346.475946069</v>
      </c>
      <c r="AJ93" s="3">
        <f>其他调用!Z93</f>
        <v>13840763.935087085</v>
      </c>
      <c r="AK93" s="3">
        <f>其他调用!AA93</f>
        <v>16561792.051040053</v>
      </c>
      <c r="AL93" s="3">
        <f>其他调用!AB93</f>
        <v>21683059.59536314</v>
      </c>
      <c r="AM93" s="3">
        <f>其他调用!AC93</f>
        <v>33352535.225253582</v>
      </c>
      <c r="AN93" s="3">
        <f>SUMPRODUCT(AI$5:AM93,其他调用!$C$6:$G94)</f>
        <v>550501505202.71082</v>
      </c>
      <c r="AP93" s="3">
        <f>其他调用!AN93</f>
        <v>2924105.2157967091</v>
      </c>
      <c r="AQ93" s="3">
        <f>其他调用!AO93</f>
        <v>3179661.7891490757</v>
      </c>
      <c r="AR93" s="3">
        <f>其他调用!AP93</f>
        <v>3730332.1739741862</v>
      </c>
      <c r="AS93" s="3">
        <f>其他调用!AQ93</f>
        <v>5460175.2963706255</v>
      </c>
      <c r="AT93" s="3">
        <f>其他调用!AR93</f>
        <v>9190821.2196573019</v>
      </c>
      <c r="AU93" s="3">
        <f>SUMPRODUCT(AP$5:AT93,其他调用!$C$6:$G94)</f>
        <v>74539135565.314087</v>
      </c>
    </row>
    <row r="94" spans="26:47" x14ac:dyDescent="0.15">
      <c r="Z94" s="3">
        <v>90</v>
      </c>
      <c r="AA94" s="3">
        <f>其他调用!AW95*SUM($U$14:$U$17)</f>
        <v>46.000000000000021</v>
      </c>
      <c r="AB94" s="3">
        <f>其他调用!AX95*SUM($U$14:$U$17)</f>
        <v>66.999999999999886</v>
      </c>
      <c r="AC94" s="3">
        <f>其他调用!AY95*SUM($U$14:$U$17)</f>
        <v>90.999999999999929</v>
      </c>
      <c r="AD94" s="3">
        <f>其他调用!AZ95*SUM($U$14:$U$17)</f>
        <v>102.99999999999986</v>
      </c>
      <c r="AE94" s="3">
        <f>其他调用!BA95*SUM($U$14:$U$17)</f>
        <v>103</v>
      </c>
      <c r="AF94" s="3">
        <f>SUMPRODUCT(AA$5:AE94,其他调用!$C$6:$G95)</f>
        <v>4192796.0595936794</v>
      </c>
      <c r="AH94" s="3">
        <v>90</v>
      </c>
      <c r="AI94" s="3">
        <f>其他调用!Y94</f>
        <v>12662931.733768225</v>
      </c>
      <c r="AJ94" s="3">
        <f>其他调用!Z94</f>
        <v>14066317.065003753</v>
      </c>
      <c r="AK94" s="3">
        <f>其他调用!AA94</f>
        <v>16561792.051040053</v>
      </c>
      <c r="AL94" s="3">
        <f>其他调用!AB94</f>
        <v>21683059.59536314</v>
      </c>
      <c r="AM94" s="3">
        <f>其他调用!AC94</f>
        <v>35882924.687928677</v>
      </c>
      <c r="AN94" s="3">
        <f>SUMPRODUCT(AI$5:AM94,其他调用!$C$6:$G95)</f>
        <v>556569569658.92065</v>
      </c>
      <c r="AP94" s="3">
        <f>其他调用!AN94</f>
        <v>2959703.916990608</v>
      </c>
      <c r="AQ94" s="3">
        <f>其他调用!AO94</f>
        <v>3221865.6537094414</v>
      </c>
      <c r="AR94" s="3">
        <f>其他调用!AP94</f>
        <v>3730332.1739741564</v>
      </c>
      <c r="AS94" s="3">
        <f>其他调用!AQ94</f>
        <v>5460175.2963706255</v>
      </c>
      <c r="AT94" s="3">
        <f>其他调用!AR94</f>
        <v>10086434.611346602</v>
      </c>
      <c r="AU94" s="3">
        <f>SUMPRODUCT(AP$5:AT94,其他调用!$C$6:$G95)</f>
        <v>75943799067.542007</v>
      </c>
    </row>
    <row r="95" spans="26:47" x14ac:dyDescent="0.15">
      <c r="Z95" s="3">
        <v>91</v>
      </c>
      <c r="AA95" s="3">
        <f>其他调用!AW96*SUM($U$14:$U$17)</f>
        <v>46.000000000000021</v>
      </c>
      <c r="AB95" s="3">
        <f>其他调用!AX96*SUM($U$14:$U$17)</f>
        <v>67.000000000000014</v>
      </c>
      <c r="AC95" s="3">
        <f>其他调用!AY96*SUM($U$14:$U$17)</f>
        <v>90.999999999999986</v>
      </c>
      <c r="AD95" s="3">
        <f>其他调用!AZ96*SUM($U$14:$U$17)</f>
        <v>103.00000000000011</v>
      </c>
      <c r="AE95" s="3">
        <f>其他调用!BA96*SUM($U$14:$U$17)</f>
        <v>103.00000000000018</v>
      </c>
      <c r="AF95" s="3">
        <f>SUMPRODUCT(AA$5:AE95,其他调用!$C$6:$G96)</f>
        <v>4218586.1565418364</v>
      </c>
      <c r="AH95" s="3">
        <v>91</v>
      </c>
      <c r="AI95" s="3">
        <f>其他调用!Y95</f>
        <v>12848559.406907201</v>
      </c>
      <c r="AJ95" s="3">
        <f>其他调用!Z95</f>
        <v>14265663.831655502</v>
      </c>
      <c r="AK95" s="3">
        <f>其他调用!AA95</f>
        <v>16995126.666085005</v>
      </c>
      <c r="AL95" s="3">
        <f>其他调用!AB95</f>
        <v>21683059.59536314</v>
      </c>
      <c r="AM95" s="3">
        <f>其他调用!AC95</f>
        <v>36490832.016885281</v>
      </c>
      <c r="AN95" s="3">
        <f>SUMPRODUCT(AI$5:AM95,其他调用!$C$6:$G96)</f>
        <v>562681567533.39929</v>
      </c>
      <c r="AP95" s="3">
        <f>其他调用!AN95</f>
        <v>2996706.4341635406</v>
      </c>
      <c r="AQ95" s="3">
        <f>其他调用!AO95</f>
        <v>3259165.9737866521</v>
      </c>
      <c r="AR95" s="3">
        <f>其他调用!AP95</f>
        <v>3829344.5389651656</v>
      </c>
      <c r="AS95" s="3">
        <f>其他调用!AQ95</f>
        <v>5460175.2963706255</v>
      </c>
      <c r="AT95" s="3">
        <f>其他调用!AR95</f>
        <v>10301599.096004486</v>
      </c>
      <c r="AU95" s="3">
        <f>SUMPRODUCT(AP$5:AT95,其他调用!$C$6:$G96)</f>
        <v>77355552456.161301</v>
      </c>
    </row>
    <row r="96" spans="26:47" x14ac:dyDescent="0.15">
      <c r="Z96" s="3">
        <v>92</v>
      </c>
      <c r="AA96" s="3">
        <f>其他调用!AW97*SUM($U$14:$U$17)</f>
        <v>45.999999999999979</v>
      </c>
      <c r="AB96" s="3">
        <f>其他调用!AX97*SUM($U$14:$U$17)</f>
        <v>66.999999999999915</v>
      </c>
      <c r="AC96" s="3">
        <f>其他调用!AY97*SUM($U$14:$U$17)</f>
        <v>91</v>
      </c>
      <c r="AD96" s="3">
        <f>其他调用!AZ97*SUM($U$14:$U$17)</f>
        <v>102.99999999999991</v>
      </c>
      <c r="AE96" s="3">
        <f>其他调用!BA97*SUM($U$14:$U$17)</f>
        <v>102.99999999999986</v>
      </c>
      <c r="AF96" s="3">
        <f>SUMPRODUCT(AA$5:AE96,其他调用!$C$6:$G97)</f>
        <v>4244182.3429866228</v>
      </c>
      <c r="AH96" s="3">
        <v>92</v>
      </c>
      <c r="AI96" s="3">
        <f>其他调用!Y96</f>
        <v>12848559.406907082</v>
      </c>
      <c r="AJ96" s="3">
        <f>其他调用!Z96</f>
        <v>14265663.831655622</v>
      </c>
      <c r="AK96" s="3">
        <f>其他调用!AA96</f>
        <v>17046777.630273223</v>
      </c>
      <c r="AL96" s="3">
        <f>其他调用!AB96</f>
        <v>21683059.59536314</v>
      </c>
      <c r="AM96" s="3">
        <f>其他调用!AC96</f>
        <v>36490832.016885757</v>
      </c>
      <c r="AN96" s="3">
        <f>SUMPRODUCT(AI$5:AM96,其他调用!$C$6:$G97)</f>
        <v>568748487872.07141</v>
      </c>
      <c r="AP96" s="3">
        <f>其他调用!AN96</f>
        <v>2996706.4341635406</v>
      </c>
      <c r="AQ96" s="3">
        <f>其他调用!AO96</f>
        <v>3259165.9737866521</v>
      </c>
      <c r="AR96" s="3">
        <f>其他调用!AP96</f>
        <v>3841146.236638993</v>
      </c>
      <c r="AS96" s="3">
        <f>其他调用!AQ96</f>
        <v>5460175.2963705659</v>
      </c>
      <c r="AT96" s="3">
        <f>其他调用!AR96</f>
        <v>10301599.096004605</v>
      </c>
      <c r="AU96" s="3">
        <f>SUMPRODUCT(AP$5:AT96,其他调用!$C$6:$G97)</f>
        <v>78756891619.491669</v>
      </c>
    </row>
    <row r="97" spans="26:47" x14ac:dyDescent="0.15">
      <c r="Z97" s="3">
        <v>93</v>
      </c>
      <c r="AA97" s="3">
        <f>其他调用!AW98*SUM($U$14:$U$17)</f>
        <v>46.000000000000043</v>
      </c>
      <c r="AB97" s="3">
        <f>其他调用!AX98*SUM($U$14:$U$17)</f>
        <v>67.000000000000142</v>
      </c>
      <c r="AC97" s="3">
        <f>其他调用!AY98*SUM($U$14:$U$17)</f>
        <v>90.999999999999972</v>
      </c>
      <c r="AD97" s="3">
        <f>其他调用!AZ98*SUM($U$14:$U$17)</f>
        <v>102.99999999999997</v>
      </c>
      <c r="AE97" s="3">
        <f>其他调用!BA98*SUM($U$14:$U$17)</f>
        <v>103.00000000000001</v>
      </c>
      <c r="AF97" s="3">
        <f>SUMPRODUCT(AA$5:AE97,其他调用!$C$6:$G98)</f>
        <v>4269584.6189280394</v>
      </c>
      <c r="AH97" s="3">
        <v>93</v>
      </c>
      <c r="AI97" s="3">
        <f>其他调用!Y97</f>
        <v>12848559.406907201</v>
      </c>
      <c r="AJ97" s="3">
        <f>其他调用!Z97</f>
        <v>14265663.831655502</v>
      </c>
      <c r="AK97" s="3">
        <f>其他调用!AA97</f>
        <v>17046777.630273223</v>
      </c>
      <c r="AL97" s="3">
        <f>其他调用!AB97</f>
        <v>21683059.59536314</v>
      </c>
      <c r="AM97" s="3">
        <f>其他调用!AC97</f>
        <v>36490832.016885757</v>
      </c>
      <c r="AN97" s="3">
        <f>SUMPRODUCT(AI$5:AM97,其他调用!$C$6:$G98)</f>
        <v>574769446693.02637</v>
      </c>
      <c r="AP97" s="3">
        <f>其他调用!AN97</f>
        <v>2996706.4341635406</v>
      </c>
      <c r="AQ97" s="3">
        <f>其他调用!AO97</f>
        <v>3259165.9737866521</v>
      </c>
      <c r="AR97" s="3">
        <f>其他调用!AP97</f>
        <v>3841146.236638993</v>
      </c>
      <c r="AS97" s="3">
        <f>其他调用!AQ97</f>
        <v>5460175.2963706255</v>
      </c>
      <c r="AT97" s="3">
        <f>其他调用!AR97</f>
        <v>10301599.096004486</v>
      </c>
      <c r="AU97" s="3">
        <f>SUMPRODUCT(AP$5:AT97,其他调用!$C$6:$G98)</f>
        <v>80147614577.039246</v>
      </c>
    </row>
    <row r="98" spans="26:47" x14ac:dyDescent="0.15">
      <c r="Z98" s="3">
        <v>94</v>
      </c>
      <c r="AA98" s="3">
        <f>其他调用!AW99*SUM($U$14:$U$17)</f>
        <v>45.999999999999943</v>
      </c>
      <c r="AB98" s="3">
        <f>其他调用!AX99*SUM($U$14:$U$17)</f>
        <v>66.999999999999929</v>
      </c>
      <c r="AC98" s="3">
        <f>其他调用!AY99*SUM($U$14:$U$17)</f>
        <v>90.999999999999986</v>
      </c>
      <c r="AD98" s="3">
        <f>其他调用!AZ99*SUM($U$14:$U$17)</f>
        <v>102.99999999999991</v>
      </c>
      <c r="AE98" s="3">
        <f>其他调用!BA99*SUM($U$14:$U$17)</f>
        <v>103.00000000000014</v>
      </c>
      <c r="AF98" s="3">
        <f>SUMPRODUCT(AA$5:AE98,其他调用!$C$6:$G99)</f>
        <v>4294792.9843660872</v>
      </c>
      <c r="AH98" s="3">
        <v>94</v>
      </c>
      <c r="AI98" s="3">
        <f>其他调用!Y98</f>
        <v>12848559.406907201</v>
      </c>
      <c r="AJ98" s="3">
        <f>其他调用!Z98</f>
        <v>14265663.831655622</v>
      </c>
      <c r="AK98" s="3">
        <f>其他调用!AA98</f>
        <v>17046777.630273342</v>
      </c>
      <c r="AL98" s="3">
        <f>其他调用!AB98</f>
        <v>22145692.531853914</v>
      </c>
      <c r="AM98" s="3">
        <f>其他调用!AC98</f>
        <v>36490832.016885757</v>
      </c>
      <c r="AN98" s="3">
        <f>SUMPRODUCT(AI$5:AM98,其他调用!$C$6:$G99)</f>
        <v>580745820845.54846</v>
      </c>
      <c r="AP98" s="3">
        <f>其他调用!AN98</f>
        <v>2996706.4341635406</v>
      </c>
      <c r="AQ98" s="3">
        <f>其他调用!AO98</f>
        <v>3259165.9737866521</v>
      </c>
      <c r="AR98" s="3">
        <f>其他调用!AP98</f>
        <v>3841146.2366389632</v>
      </c>
      <c r="AS98" s="3">
        <f>其他调用!AQ98</f>
        <v>5605355.6977126002</v>
      </c>
      <c r="AT98" s="3">
        <f>其他调用!AR98</f>
        <v>10301599.096004486</v>
      </c>
      <c r="AU98" s="3">
        <f>SUMPRODUCT(AP$5:AT98,其他调用!$C$6:$G99)</f>
        <v>81528153402.519318</v>
      </c>
    </row>
    <row r="99" spans="26:47" x14ac:dyDescent="0.15">
      <c r="Z99" s="3">
        <v>95</v>
      </c>
      <c r="AA99" s="3">
        <f>其他调用!AW100*SUM($U$14:$U$17)</f>
        <v>46.000000000000078</v>
      </c>
      <c r="AB99" s="3">
        <f>其他调用!AX100*SUM($U$14:$U$17)</f>
        <v>66.999999999999957</v>
      </c>
      <c r="AC99" s="3">
        <f>其他调用!AY100*SUM($U$14:$U$17)</f>
        <v>90.999999999999943</v>
      </c>
      <c r="AD99" s="3">
        <f>其他调用!AZ100*SUM($U$14:$U$17)</f>
        <v>103.00000000000026</v>
      </c>
      <c r="AE99" s="3">
        <f>其他调用!BA100*SUM($U$14:$U$17)</f>
        <v>103.00000000000001</v>
      </c>
      <c r="AF99" s="3">
        <f>SUMPRODUCT(AA$5:AE99,其他调用!$C$6:$G100)</f>
        <v>4319807.4393007653</v>
      </c>
      <c r="AH99" s="3">
        <v>95</v>
      </c>
      <c r="AI99" s="3">
        <f>其他调用!Y99</f>
        <v>12848559.406907082</v>
      </c>
      <c r="AJ99" s="3">
        <f>其他调用!Z99</f>
        <v>14265663.831655502</v>
      </c>
      <c r="AK99" s="3">
        <f>其他调用!AA99</f>
        <v>17046777.630273342</v>
      </c>
      <c r="AL99" s="3">
        <f>其他调用!AB99</f>
        <v>22271660.232979536</v>
      </c>
      <c r="AM99" s="3">
        <f>其他调用!AC99</f>
        <v>36490832.016885281</v>
      </c>
      <c r="AN99" s="3">
        <f>SUMPRODUCT(AI$5:AM99,其他调用!$C$6:$G100)</f>
        <v>586676594899.89209</v>
      </c>
      <c r="AP99" s="3">
        <f>其他调用!AN99</f>
        <v>2996706.4341635406</v>
      </c>
      <c r="AQ99" s="3">
        <f>其他调用!AO99</f>
        <v>3259165.9737866521</v>
      </c>
      <c r="AR99" s="3">
        <f>其他调用!AP99</f>
        <v>3841146.236638993</v>
      </c>
      <c r="AS99" s="3">
        <f>其他调用!AQ99</f>
        <v>5644886.0466417074</v>
      </c>
      <c r="AT99" s="3">
        <f>其他调用!AR99</f>
        <v>10301599.096004605</v>
      </c>
      <c r="AU99" s="3">
        <f>SUMPRODUCT(AP$5:AT99,其他调用!$C$6:$G100)</f>
        <v>82898189440.500381</v>
      </c>
    </row>
    <row r="100" spans="26:47" x14ac:dyDescent="0.15">
      <c r="Z100" s="3">
        <v>96</v>
      </c>
      <c r="AA100" s="3">
        <f>其他调用!AW101*SUM($U$14:$U$17)</f>
        <v>45.999999999999929</v>
      </c>
      <c r="AB100" s="3">
        <f>其他调用!AX101*SUM($U$14:$U$17)</f>
        <v>67.000000000000099</v>
      </c>
      <c r="AC100" s="3">
        <f>其他调用!AY101*SUM($U$14:$U$17)</f>
        <v>91.000000000000156</v>
      </c>
      <c r="AD100" s="3">
        <f>其他调用!AZ101*SUM($U$14:$U$17)</f>
        <v>102.99999999999991</v>
      </c>
      <c r="AE100" s="3">
        <f>其他调用!BA101*SUM($U$14:$U$17)</f>
        <v>102.99999999999989</v>
      </c>
      <c r="AF100" s="3">
        <f>SUMPRODUCT(AA$5:AE100,其他调用!$C$6:$G101)</f>
        <v>4344627.9837320736</v>
      </c>
      <c r="AH100" s="3">
        <v>96</v>
      </c>
      <c r="AI100" s="3">
        <f>其他调用!Y100</f>
        <v>12848559.406907201</v>
      </c>
      <c r="AJ100" s="3">
        <f>其他调用!Z100</f>
        <v>14338773.700097322</v>
      </c>
      <c r="AK100" s="3">
        <f>其他调用!AA100</f>
        <v>17046777.630273342</v>
      </c>
      <c r="AL100" s="3">
        <f>其他调用!AB100</f>
        <v>22271660.232979536</v>
      </c>
      <c r="AM100" s="3">
        <f>其他调用!AC100</f>
        <v>36714979.680649757</v>
      </c>
      <c r="AN100" s="3">
        <f>SUMPRODUCT(AI$5:AM100,其他调用!$C$6:$G101)</f>
        <v>592576335909.17749</v>
      </c>
      <c r="AP100" s="3">
        <f>其他调用!AN100</f>
        <v>2996706.4341635406</v>
      </c>
      <c r="AQ100" s="3">
        <f>其他调用!AO100</f>
        <v>3272694.0615215003</v>
      </c>
      <c r="AR100" s="3">
        <f>其他调用!AP100</f>
        <v>3841146.236638993</v>
      </c>
      <c r="AS100" s="3">
        <f>其他调用!AQ100</f>
        <v>5644886.0466416478</v>
      </c>
      <c r="AT100" s="3">
        <f>其他调用!AR100</f>
        <v>10390278.018001795</v>
      </c>
      <c r="AU100" s="3">
        <f>SUMPRODUCT(AP$5:AT100,其他调用!$C$6:$G101)</f>
        <v>84260409891.107025</v>
      </c>
    </row>
    <row r="101" spans="26:47" x14ac:dyDescent="0.15">
      <c r="Z101" s="3">
        <v>97</v>
      </c>
      <c r="AA101" s="3">
        <f>其他调用!AW102*SUM($U$14:$U$17)</f>
        <v>46.000000000000078</v>
      </c>
      <c r="AB101" s="3">
        <f>其他调用!AX102*SUM($U$14:$U$17)</f>
        <v>66.999999999999986</v>
      </c>
      <c r="AC101" s="3">
        <f>其他调用!AY102*SUM($U$14:$U$17)</f>
        <v>90.999999999999943</v>
      </c>
      <c r="AD101" s="3">
        <f>其他调用!AZ102*SUM($U$14:$U$17)</f>
        <v>103.00000000000009</v>
      </c>
      <c r="AE101" s="3">
        <f>其他调用!BA102*SUM($U$14:$U$17)</f>
        <v>103.0000000000001</v>
      </c>
      <c r="AF101" s="3">
        <f>SUMPRODUCT(AA$5:AE101,其他调用!$C$6:$G102)</f>
        <v>4369254.617660014</v>
      </c>
      <c r="AH101" s="3">
        <v>97</v>
      </c>
      <c r="AI101" s="3">
        <f>其他调用!Y101</f>
        <v>13220952.975767612</v>
      </c>
      <c r="AJ101" s="3">
        <f>其他调用!Z101</f>
        <v>14699714.354703069</v>
      </c>
      <c r="AK101" s="3">
        <f>其他调用!AA101</f>
        <v>17232413.299930334</v>
      </c>
      <c r="AL101" s="3">
        <f>其他调用!AB101</f>
        <v>22271660.232979536</v>
      </c>
      <c r="AM101" s="3">
        <f>其他调用!AC101</f>
        <v>37130346.068036556</v>
      </c>
      <c r="AN101" s="3">
        <f>SUMPRODUCT(AI$5:AM101,其他调用!$C$6:$G102)</f>
        <v>598581240280.255</v>
      </c>
      <c r="AP101" s="3">
        <f>其他调用!AN101</f>
        <v>3069117.643451333</v>
      </c>
      <c r="AQ101" s="3">
        <f>其他调用!AO101</f>
        <v>3339481.7188741565</v>
      </c>
      <c r="AR101" s="3">
        <f>其他调用!AP101</f>
        <v>3888432.5193016827</v>
      </c>
      <c r="AS101" s="3">
        <f>其他调用!AQ101</f>
        <v>5644886.0466417074</v>
      </c>
      <c r="AT101" s="3">
        <f>其他调用!AR101</f>
        <v>10554608.276229382</v>
      </c>
      <c r="AU101" s="3">
        <f>SUMPRODUCT(AP$5:AT101,其他调用!$C$6:$G102)</f>
        <v>85640972426.780441</v>
      </c>
    </row>
    <row r="102" spans="26:47" x14ac:dyDescent="0.15">
      <c r="Z102" s="3">
        <v>98</v>
      </c>
      <c r="AA102" s="3">
        <f>其他调用!AW103*SUM($U$14:$U$17)</f>
        <v>45.999999999999943</v>
      </c>
      <c r="AB102" s="3">
        <f>其他调用!AX103*SUM($U$14:$U$17)</f>
        <v>67.000000000000043</v>
      </c>
      <c r="AC102" s="3">
        <f>其他调用!AY103*SUM($U$14:$U$17)</f>
        <v>90.999999999999943</v>
      </c>
      <c r="AD102" s="3">
        <f>其他调用!AZ103*SUM($U$14:$U$17)</f>
        <v>102.99999999999987</v>
      </c>
      <c r="AE102" s="3">
        <f>其他调用!BA103*SUM($U$14:$U$17)</f>
        <v>103</v>
      </c>
      <c r="AF102" s="3">
        <f>SUMPRODUCT(AA$5:AE102,其他调用!$C$6:$G103)</f>
        <v>4393687.3410845827</v>
      </c>
      <c r="AH102" s="3">
        <v>98</v>
      </c>
      <c r="AI102" s="3">
        <f>其他调用!Y102</f>
        <v>13223148.16201663</v>
      </c>
      <c r="AJ102" s="3">
        <f>其他调用!Z102</f>
        <v>14699714.354703069</v>
      </c>
      <c r="AK102" s="3">
        <f>其他调用!AA102</f>
        <v>17492827.084425211</v>
      </c>
      <c r="AL102" s="3">
        <f>其他调用!AB102</f>
        <v>22271660.232979536</v>
      </c>
      <c r="AM102" s="3">
        <f>其他调用!AC102</f>
        <v>37130346.068036556</v>
      </c>
      <c r="AN102" s="3">
        <f>SUMPRODUCT(AI$5:AM102,其他调用!$C$6:$G103)</f>
        <v>604543526431.67798</v>
      </c>
      <c r="AP102" s="3">
        <f>其他调用!AN102</f>
        <v>3069544.4931721389</v>
      </c>
      <c r="AQ102" s="3">
        <f>其他调用!AO102</f>
        <v>3339481.7188741267</v>
      </c>
      <c r="AR102" s="3">
        <f>其他调用!AP102</f>
        <v>3954766.7526181042</v>
      </c>
      <c r="AS102" s="3">
        <f>其他调用!AQ102</f>
        <v>5644886.0466416478</v>
      </c>
      <c r="AT102" s="3">
        <f>其他调用!AR102</f>
        <v>10554608.276229262</v>
      </c>
      <c r="AU102" s="3">
        <f>SUMPRODUCT(AP$5:AT102,其他调用!$C$6:$G103)</f>
        <v>87011825904.67981</v>
      </c>
    </row>
    <row r="103" spans="26:47" x14ac:dyDescent="0.15">
      <c r="Z103" s="3">
        <v>99</v>
      </c>
      <c r="AA103" s="3">
        <f>其他调用!AW104*SUM($U$14:$U$17)</f>
        <v>46.000000000000007</v>
      </c>
      <c r="AB103" s="3">
        <f>其他调用!AX104*SUM($U$14:$U$17)</f>
        <v>66.999999999999972</v>
      </c>
      <c r="AC103" s="3">
        <f>其他调用!AY104*SUM($U$14:$U$17)</f>
        <v>91.000000000000028</v>
      </c>
      <c r="AD103" s="3">
        <f>其他调用!AZ104*SUM($U$14:$U$17)</f>
        <v>103.00000000000003</v>
      </c>
      <c r="AE103" s="3">
        <f>其他调用!BA104*SUM($U$14:$U$17)</f>
        <v>102.99999999999994</v>
      </c>
      <c r="AF103" s="3">
        <f>SUMPRODUCT(AA$5:AE103,其他调用!$C$6:$G104)</f>
        <v>4417926.1540057827</v>
      </c>
      <c r="AH103" s="3">
        <v>99</v>
      </c>
      <c r="AI103" s="3">
        <f>其他调用!Y103</f>
        <v>13223148.16201663</v>
      </c>
      <c r="AJ103" s="3">
        <f>其他调用!Z103</f>
        <v>14699714.354703069</v>
      </c>
      <c r="AK103" s="3">
        <f>其他调用!AA103</f>
        <v>17492827.084425211</v>
      </c>
      <c r="AL103" s="3">
        <f>其他调用!AB103</f>
        <v>22271660.232979774</v>
      </c>
      <c r="AM103" s="3">
        <f>其他调用!AC103</f>
        <v>37130346.068037033</v>
      </c>
      <c r="AN103" s="3">
        <f>SUMPRODUCT(AI$5:AM103,其他调用!$C$6:$G104)</f>
        <v>610458492851.74048</v>
      </c>
      <c r="AP103" s="3">
        <f>其他调用!AN103</f>
        <v>3069544.4931721389</v>
      </c>
      <c r="AQ103" s="3">
        <f>其他调用!AO103</f>
        <v>3339481.7188741565</v>
      </c>
      <c r="AR103" s="3">
        <f>其他调用!AP103</f>
        <v>3954766.7526181042</v>
      </c>
      <c r="AS103" s="3">
        <f>其他调用!AQ103</f>
        <v>5644886.0466417074</v>
      </c>
      <c r="AT103" s="3">
        <f>其他调用!AR103</f>
        <v>10554608.276229382</v>
      </c>
      <c r="AU103" s="3">
        <f>SUMPRODUCT(AP$5:AT103,其他调用!$C$6:$G104)</f>
        <v>88371799593.072037</v>
      </c>
    </row>
    <row r="104" spans="26:47" x14ac:dyDescent="0.15">
      <c r="Z104" s="3">
        <v>100</v>
      </c>
      <c r="AA104" s="3">
        <f>其他调用!AW105*SUM($U$14:$U$17)</f>
        <v>45.999999999999993</v>
      </c>
      <c r="AB104" s="3">
        <f>其他调用!AX105*SUM($U$14:$U$17)</f>
        <v>67.000000000000028</v>
      </c>
      <c r="AC104" s="3">
        <f>其他调用!AY105*SUM($U$14:$U$17)</f>
        <v>90.999999999999986</v>
      </c>
      <c r="AD104" s="3">
        <f>其他调用!AZ105*SUM($U$14:$U$17)</f>
        <v>102.99999999999991</v>
      </c>
      <c r="AE104" s="3">
        <f>其他调用!BA105*SUM($U$14:$U$17)</f>
        <v>103.00000000000003</v>
      </c>
      <c r="AF104" s="3">
        <f>SUMPRODUCT(AA$5:AE104,其他调用!$C$6:$G105)</f>
        <v>4441971.0564236129</v>
      </c>
      <c r="AH104" s="3">
        <v>100</v>
      </c>
      <c r="AI104" s="3">
        <f>其他调用!Y104</f>
        <v>13223148.16201663</v>
      </c>
      <c r="AJ104" s="3">
        <f>其他调用!Z104</f>
        <v>14699714.354703069</v>
      </c>
      <c r="AK104" s="3">
        <f>其他调用!AA104</f>
        <v>17492827.084425211</v>
      </c>
      <c r="AL104" s="3">
        <f>其他调用!AB104</f>
        <v>22271660.232979536</v>
      </c>
      <c r="AM104" s="3">
        <f>其他调用!AC104</f>
        <v>37130346.068036556</v>
      </c>
      <c r="AN104" s="3">
        <f>SUMPRODUCT(AI$5:AM104,其他调用!$C$6:$G105)</f>
        <v>616326139540.44263</v>
      </c>
      <c r="AP104" s="3">
        <f>其他调用!AN104</f>
        <v>3069544.4931721389</v>
      </c>
      <c r="AQ104" s="3">
        <f>其他调用!AO104</f>
        <v>3339481.7188741565</v>
      </c>
      <c r="AR104" s="3">
        <f>其他调用!AP104</f>
        <v>3954766.7526181042</v>
      </c>
      <c r="AS104" s="3">
        <f>其他调用!AQ104</f>
        <v>5644886.0466416478</v>
      </c>
      <c r="AT104" s="3">
        <f>其他调用!AR104</f>
        <v>10554608.276229382</v>
      </c>
      <c r="AU104" s="3">
        <f>SUMPRODUCT(AP$5:AT104,其他调用!$C$6:$G105)</f>
        <v>89720893491.957138</v>
      </c>
    </row>
    <row r="105" spans="26:47" x14ac:dyDescent="0.15">
      <c r="Z105" s="3">
        <v>101</v>
      </c>
      <c r="AA105" s="3">
        <f>其他调用!AW106*SUM($U$14:$U$17)</f>
        <v>46</v>
      </c>
      <c r="AB105" s="3">
        <f>其他调用!AX106*SUM($U$14:$U$17)</f>
        <v>66.999999999999929</v>
      </c>
      <c r="AC105" s="3">
        <f>其他调用!AY106*SUM($U$14:$U$17)</f>
        <v>90.999999999999972</v>
      </c>
      <c r="AD105" s="3">
        <f>其他调用!AZ106*SUM($U$14:$U$17)</f>
        <v>103.00000000000013</v>
      </c>
      <c r="AE105" s="3">
        <f>其他调用!BA106*SUM($U$14:$U$17)</f>
        <v>102.99999999999996</v>
      </c>
      <c r="AF105" s="3">
        <f>SUMPRODUCT(AA$5:AE105,其他调用!$C$6:$G106)</f>
        <v>4465822.0483380742</v>
      </c>
      <c r="AH105" s="3">
        <v>101</v>
      </c>
      <c r="AI105" s="3">
        <f>其他调用!Y105</f>
        <v>13223148.16201663</v>
      </c>
      <c r="AJ105" s="3">
        <f>其他调用!Z105</f>
        <v>14699714.35470295</v>
      </c>
      <c r="AK105" s="3">
        <f>其他调用!AA105</f>
        <v>17492827.084425449</v>
      </c>
      <c r="AL105" s="3">
        <f>其他调用!AB105</f>
        <v>22856358.245207787</v>
      </c>
      <c r="AM105" s="3">
        <f>其他调用!AC105</f>
        <v>37130346.068036556</v>
      </c>
      <c r="AN105" s="3">
        <f>SUMPRODUCT(AI$5:AM105,其他调用!$C$6:$G106)</f>
        <v>622148112927.63379</v>
      </c>
      <c r="AP105" s="3">
        <f>其他调用!AN105</f>
        <v>3069544.4931721389</v>
      </c>
      <c r="AQ105" s="3">
        <f>其他调用!AO105</f>
        <v>3339481.7188741267</v>
      </c>
      <c r="AR105" s="3">
        <f>其他调用!AP105</f>
        <v>3954766.7526181042</v>
      </c>
      <c r="AS105" s="3">
        <f>其他调用!AQ105</f>
        <v>5832276.0386766791</v>
      </c>
      <c r="AT105" s="3">
        <f>其他调用!AR105</f>
        <v>10554608.276229262</v>
      </c>
      <c r="AU105" s="3">
        <f>SUMPRODUCT(AP$5:AT105,其他调用!$C$6:$G106)</f>
        <v>91059635265.992661</v>
      </c>
    </row>
    <row r="106" spans="26:47" x14ac:dyDescent="0.15">
      <c r="Z106" s="3">
        <v>102</v>
      </c>
      <c r="AA106" s="3">
        <f>其他调用!AW107*SUM($U$14:$U$17)</f>
        <v>46</v>
      </c>
      <c r="AB106" s="3">
        <f>其他调用!AX107*SUM($U$14:$U$17)</f>
        <v>66.999999999999943</v>
      </c>
      <c r="AC106" s="3">
        <f>其他调用!AY107*SUM($U$14:$U$17)</f>
        <v>91.000000000000128</v>
      </c>
      <c r="AD106" s="3">
        <f>其他调用!AZ107*SUM($U$14:$U$17)</f>
        <v>102.99999999999991</v>
      </c>
      <c r="AE106" s="3">
        <f>其他调用!BA107*SUM($U$14:$U$17)</f>
        <v>102.99999999999996</v>
      </c>
      <c r="AF106" s="3">
        <f>SUMPRODUCT(AA$5:AE106,其他调用!$C$6:$G107)</f>
        <v>4489479.1297491658</v>
      </c>
      <c r="AH106" s="3">
        <v>102</v>
      </c>
      <c r="AI106" s="3">
        <f>其他调用!Y106</f>
        <v>13223148.16201663</v>
      </c>
      <c r="AJ106" s="3">
        <f>其他调用!Z106</f>
        <v>14699714.354703069</v>
      </c>
      <c r="AK106" s="3">
        <f>其他调用!AA106</f>
        <v>17492827.084425211</v>
      </c>
      <c r="AL106" s="3">
        <f>其他调用!AB106</f>
        <v>22879438.466868877</v>
      </c>
      <c r="AM106" s="3">
        <f>其他调用!AC106</f>
        <v>37130346.068036556</v>
      </c>
      <c r="AN106" s="3">
        <f>SUMPRODUCT(AI$5:AM106,其他调用!$C$6:$G107)</f>
        <v>627922817660.23193</v>
      </c>
      <c r="AP106" s="3">
        <f>其他调用!AN106</f>
        <v>3069544.4931721687</v>
      </c>
      <c r="AQ106" s="3">
        <f>其他调用!AO106</f>
        <v>3339481.7188741565</v>
      </c>
      <c r="AR106" s="3">
        <f>其他调用!AP106</f>
        <v>3954766.7526181042</v>
      </c>
      <c r="AS106" s="3">
        <f>其他调用!AQ106</f>
        <v>5839673.0238943696</v>
      </c>
      <c r="AT106" s="3">
        <f>其他调用!AR106</f>
        <v>10554608.276229382</v>
      </c>
      <c r="AU106" s="3">
        <f>SUMPRODUCT(AP$5:AT106,其他调用!$C$6:$G107)</f>
        <v>92387513620.125244</v>
      </c>
    </row>
    <row r="107" spans="26:47" x14ac:dyDescent="0.15">
      <c r="Z107" s="3">
        <v>103</v>
      </c>
      <c r="AA107" s="3">
        <f>其他调用!AW108*SUM($U$14:$U$17)</f>
        <v>46.000000000000007</v>
      </c>
      <c r="AB107" s="3">
        <f>其他调用!AX108*SUM($U$14:$U$17)</f>
        <v>67.000000000000099</v>
      </c>
      <c r="AC107" s="3">
        <f>其他调用!AY108*SUM($U$14:$U$17)</f>
        <v>90.999999999999957</v>
      </c>
      <c r="AD107" s="3">
        <f>其他调用!AZ108*SUM($U$14:$U$17)</f>
        <v>103.0000000000001</v>
      </c>
      <c r="AE107" s="3">
        <f>其他调用!BA108*SUM($U$14:$U$17)</f>
        <v>103.00000000000001</v>
      </c>
      <c r="AF107" s="3">
        <f>SUMPRODUCT(AA$5:AE107,其他调用!$C$6:$G108)</f>
        <v>4512942.3006568877</v>
      </c>
      <c r="AH107" s="3">
        <v>103</v>
      </c>
      <c r="AI107" s="3">
        <f>其他调用!Y107</f>
        <v>13235356.722733378</v>
      </c>
      <c r="AJ107" s="3">
        <f>其他调用!Z107</f>
        <v>14911658.944047451</v>
      </c>
      <c r="AK107" s="3">
        <f>其他调用!AA107</f>
        <v>17492827.084425211</v>
      </c>
      <c r="AL107" s="3">
        <f>其他调用!AB107</f>
        <v>22879438.466869116</v>
      </c>
      <c r="AM107" s="3">
        <f>其他调用!AC107</f>
        <v>37430194.709015369</v>
      </c>
      <c r="AN107" s="3">
        <f>SUMPRODUCT(AI$5:AM107,其他调用!$C$6:$G108)</f>
        <v>633693217638.49854</v>
      </c>
      <c r="AP107" s="3">
        <f>其他调用!AN107</f>
        <v>3071876.4848837852</v>
      </c>
      <c r="AQ107" s="3">
        <f>其他调用!AO107</f>
        <v>3379277.7957314253</v>
      </c>
      <c r="AR107" s="3">
        <f>其他调用!AP107</f>
        <v>3954766.752618134</v>
      </c>
      <c r="AS107" s="3">
        <f>其他调用!AQ107</f>
        <v>5839673.02389431</v>
      </c>
      <c r="AT107" s="3">
        <f>其他调用!AR107</f>
        <v>10675292.468118191</v>
      </c>
      <c r="AU107" s="3">
        <f>SUMPRODUCT(AP$5:AT107,其他调用!$C$6:$G108)</f>
        <v>93712646376.422089</v>
      </c>
    </row>
    <row r="108" spans="26:47" x14ac:dyDescent="0.15">
      <c r="Z108" s="3">
        <v>104</v>
      </c>
      <c r="AA108" s="3">
        <f>其他调用!AW109*SUM($U$14:$U$17)</f>
        <v>45.999999999999972</v>
      </c>
      <c r="AB108" s="3">
        <f>其他调用!AX109*SUM($U$14:$U$17)</f>
        <v>67.000000000000028</v>
      </c>
      <c r="AC108" s="3">
        <f>其他调用!AY109*SUM($U$14:$U$17)</f>
        <v>91.000000000000043</v>
      </c>
      <c r="AD108" s="3">
        <f>其他调用!AZ109*SUM($U$14:$U$17)</f>
        <v>102.99999999999986</v>
      </c>
      <c r="AE108" s="3">
        <f>其他调用!BA109*SUM($U$14:$U$17)</f>
        <v>103.00000000000004</v>
      </c>
      <c r="AF108" s="3">
        <f>SUMPRODUCT(AA$5:AE108,其他调用!$C$6:$G109)</f>
        <v>4536211.5610612379</v>
      </c>
      <c r="AH108" s="3">
        <v>104</v>
      </c>
      <c r="AI108" s="3">
        <f>其他调用!Y108</f>
        <v>13608358.085223079</v>
      </c>
      <c r="AJ108" s="3">
        <f>其他调用!Z108</f>
        <v>15133555.641406178</v>
      </c>
      <c r="AK108" s="3">
        <f>其他调用!AA108</f>
        <v>17800593.240068436</v>
      </c>
      <c r="AL108" s="3">
        <f>其他调用!AB108</f>
        <v>22879438.466868877</v>
      </c>
      <c r="AM108" s="3">
        <f>其他调用!AC108</f>
        <v>37775158.057743549</v>
      </c>
      <c r="AN108" s="3">
        <f>SUMPRODUCT(AI$5:AM108,其他调用!$C$6:$G109)</f>
        <v>639534490700.93201</v>
      </c>
      <c r="AP108" s="3">
        <f>其他调用!AN108</f>
        <v>3143124.530082643</v>
      </c>
      <c r="AQ108" s="3">
        <f>其他调用!AO108</f>
        <v>3420942.5442857146</v>
      </c>
      <c r="AR108" s="3">
        <f>其他调用!AP108</f>
        <v>4032967.0400108695</v>
      </c>
      <c r="AS108" s="3">
        <f>其他调用!AQ108</f>
        <v>5839673.0238943696</v>
      </c>
      <c r="AT108" s="3">
        <f>其他调用!AR108</f>
        <v>10814134.594721556</v>
      </c>
      <c r="AU108" s="3">
        <f>SUMPRODUCT(AP$5:AT108,其他调用!$C$6:$G109)</f>
        <v>95049696036.890656</v>
      </c>
    </row>
    <row r="109" spans="26:47" x14ac:dyDescent="0.15">
      <c r="Z109" s="3">
        <v>105</v>
      </c>
      <c r="AA109" s="3">
        <f>其他调用!AW110*SUM($U$14:$U$17)</f>
        <v>45.999999999999964</v>
      </c>
      <c r="AB109" s="3">
        <f>其他调用!AX110*SUM($U$14:$U$17)</f>
        <v>66.999999999999929</v>
      </c>
      <c r="AC109" s="3">
        <f>其他调用!AY110*SUM($U$14:$U$17)</f>
        <v>91</v>
      </c>
      <c r="AD109" s="3">
        <f>其他调用!AZ110*SUM($U$14:$U$17)</f>
        <v>103.00000000000017</v>
      </c>
      <c r="AE109" s="3">
        <f>其他调用!BA110*SUM($U$14:$U$17)</f>
        <v>103.00000000000011</v>
      </c>
      <c r="AF109" s="3">
        <f>SUMPRODUCT(AA$5:AE109,其他调用!$C$6:$G110)</f>
        <v>4559286.9109622203</v>
      </c>
      <c r="AH109" s="3">
        <v>105</v>
      </c>
      <c r="AI109" s="3">
        <f>其他调用!Y109</f>
        <v>13608358.08522296</v>
      </c>
      <c r="AJ109" s="3">
        <f>其他调用!Z109</f>
        <v>15133555.641406059</v>
      </c>
      <c r="AK109" s="3">
        <f>其他调用!AA109</f>
        <v>17944509.733722925</v>
      </c>
      <c r="AL109" s="3">
        <f>其他调用!AB109</f>
        <v>22879438.466869116</v>
      </c>
      <c r="AM109" s="3">
        <f>其他调用!AC109</f>
        <v>37775158.057743549</v>
      </c>
      <c r="AN109" s="3">
        <f>SUMPRODUCT(AI$5:AM109,其他调用!$C$6:$G110)</f>
        <v>645329290281.02454</v>
      </c>
      <c r="AP109" s="3">
        <f>其他调用!AN109</f>
        <v>3143124.530082643</v>
      </c>
      <c r="AQ109" s="3">
        <f>其他调用!AO109</f>
        <v>3420942.5442856848</v>
      </c>
      <c r="AR109" s="3">
        <f>其他调用!AP109</f>
        <v>4069534.7748250365</v>
      </c>
      <c r="AS109" s="3">
        <f>其他调用!AQ109</f>
        <v>5839673.02389431</v>
      </c>
      <c r="AT109" s="3">
        <f>其他调用!AR109</f>
        <v>10814134.594721675</v>
      </c>
      <c r="AU109" s="3">
        <f>SUMPRODUCT(AP$5:AT109,其他调用!$C$6:$G110)</f>
        <v>96376163578.556198</v>
      </c>
    </row>
    <row r="110" spans="26:47" x14ac:dyDescent="0.15">
      <c r="Z110" s="3">
        <v>106</v>
      </c>
      <c r="AA110" s="3">
        <f>其他调用!AW111*SUM($U$14:$U$17)</f>
        <v>46.000000000000114</v>
      </c>
      <c r="AB110" s="3">
        <f>其他调用!AX111*SUM($U$14:$U$17)</f>
        <v>67.000000000000071</v>
      </c>
      <c r="AC110" s="3">
        <f>其他调用!AY111*SUM($U$14:$U$17)</f>
        <v>91.000000000000043</v>
      </c>
      <c r="AD110" s="3">
        <f>其他调用!AZ111*SUM($U$14:$U$17)</f>
        <v>103.00000000000004</v>
      </c>
      <c r="AE110" s="3">
        <f>其他调用!BA111*SUM($U$14:$U$17)</f>
        <v>102.99999999999989</v>
      </c>
      <c r="AF110" s="3">
        <f>SUMPRODUCT(AA$5:AE110,其他调用!$C$6:$G111)</f>
        <v>4582168.3503598329</v>
      </c>
      <c r="AH110" s="3">
        <v>106</v>
      </c>
      <c r="AI110" s="3">
        <f>其他调用!Y110</f>
        <v>13608358.08522296</v>
      </c>
      <c r="AJ110" s="3">
        <f>其他调用!Z110</f>
        <v>15133555.641406059</v>
      </c>
      <c r="AK110" s="3">
        <f>其他调用!AA110</f>
        <v>17944509.733722925</v>
      </c>
      <c r="AL110" s="3">
        <f>其他调用!AB110</f>
        <v>22879438.466869116</v>
      </c>
      <c r="AM110" s="3">
        <f>其他调用!AC110</f>
        <v>37775158.057743549</v>
      </c>
      <c r="AN110" s="3">
        <f>SUMPRODUCT(AI$5:AM110,其他调用!$C$6:$G111)</f>
        <v>651075394066.32642</v>
      </c>
      <c r="AP110" s="3">
        <f>其他调用!AN110</f>
        <v>3143124.5300826132</v>
      </c>
      <c r="AQ110" s="3">
        <f>其他调用!AO110</f>
        <v>3420942.5442857146</v>
      </c>
      <c r="AR110" s="3">
        <f>其他调用!AP110</f>
        <v>4069534.7748250365</v>
      </c>
      <c r="AS110" s="3">
        <f>其他调用!AQ110</f>
        <v>5839673.0238943696</v>
      </c>
      <c r="AT110" s="3">
        <f>其他调用!AR110</f>
        <v>10814134.594721675</v>
      </c>
      <c r="AU110" s="3">
        <f>SUMPRODUCT(AP$5:AT110,其他调用!$C$6:$G111)</f>
        <v>97691484334.157303</v>
      </c>
    </row>
    <row r="111" spans="26:47" x14ac:dyDescent="0.15">
      <c r="Z111" s="3">
        <v>107</v>
      </c>
      <c r="AA111" s="3">
        <f>其他调用!AW112*SUM($U$14:$U$17)</f>
        <v>46</v>
      </c>
      <c r="AB111" s="3">
        <f>其他调用!AX112*SUM($U$14:$U$17)</f>
        <v>66.999999999999957</v>
      </c>
      <c r="AC111" s="3">
        <f>其他调用!AY112*SUM($U$14:$U$17)</f>
        <v>90.999999999999844</v>
      </c>
      <c r="AD111" s="3">
        <f>其他调用!AZ112*SUM($U$14:$U$17)</f>
        <v>102.99999999999987</v>
      </c>
      <c r="AE111" s="3">
        <f>其他调用!BA112*SUM($U$14:$U$17)</f>
        <v>102.99999999999997</v>
      </c>
      <c r="AF111" s="3">
        <f>SUMPRODUCT(AA$5:AE111,其他调用!$C$6:$G112)</f>
        <v>4604855.8792540748</v>
      </c>
      <c r="AH111" s="3">
        <v>107</v>
      </c>
      <c r="AI111" s="3">
        <f>其他调用!Y111</f>
        <v>13608358.085223079</v>
      </c>
      <c r="AJ111" s="3">
        <f>其他调用!Z111</f>
        <v>15133555.641406298</v>
      </c>
      <c r="AK111" s="3">
        <f>其他调用!AA111</f>
        <v>17944509.733722925</v>
      </c>
      <c r="AL111" s="3">
        <f>其他调用!AB111</f>
        <v>22879438.466868877</v>
      </c>
      <c r="AM111" s="3">
        <f>其他调用!AC111</f>
        <v>37775158.057743549</v>
      </c>
      <c r="AN111" s="3">
        <f>SUMPRODUCT(AI$5:AM111,其他调用!$C$6:$G112)</f>
        <v>656772802056.83765</v>
      </c>
      <c r="AP111" s="3">
        <f>其他调用!AN111</f>
        <v>3143124.530082643</v>
      </c>
      <c r="AQ111" s="3">
        <f>其他调用!AO111</f>
        <v>3420942.5442856848</v>
      </c>
      <c r="AR111" s="3">
        <f>其他调用!AP111</f>
        <v>4069534.7748250365</v>
      </c>
      <c r="AS111" s="3">
        <f>其他调用!AQ111</f>
        <v>5839673.0238943696</v>
      </c>
      <c r="AT111" s="3">
        <f>其他调用!AR111</f>
        <v>10814134.594721556</v>
      </c>
      <c r="AU111" s="3">
        <f>SUMPRODUCT(AP$5:AT111,其他调用!$C$6:$G112)</f>
        <v>98995658303.694</v>
      </c>
    </row>
    <row r="112" spans="26:47" x14ac:dyDescent="0.15">
      <c r="Z112" s="3">
        <v>108</v>
      </c>
      <c r="AA112" s="3">
        <f>其他调用!AW113*SUM($U$14:$U$17)</f>
        <v>45.999999999999979</v>
      </c>
      <c r="AB112" s="3">
        <f>其他调用!AX113*SUM($U$14:$U$17)</f>
        <v>67.000000000000014</v>
      </c>
      <c r="AC112" s="3">
        <f>其他调用!AY113*SUM($U$14:$U$17)</f>
        <v>91.000000000000185</v>
      </c>
      <c r="AD112" s="3">
        <f>其他调用!AZ113*SUM($U$14:$U$17)</f>
        <v>102.99999999999999</v>
      </c>
      <c r="AE112" s="3">
        <f>其他调用!BA113*SUM($U$14:$U$17)</f>
        <v>102.99999999999994</v>
      </c>
      <c r="AF112" s="3">
        <f>SUMPRODUCT(AA$5:AE112,其他调用!$C$6:$G113)</f>
        <v>4627349.4976449469</v>
      </c>
      <c r="AH112" s="3">
        <v>108</v>
      </c>
      <c r="AI112" s="3">
        <f>其他调用!Y112</f>
        <v>13608358.08522296</v>
      </c>
      <c r="AJ112" s="3">
        <f>其他调用!Z112</f>
        <v>15133555.641406059</v>
      </c>
      <c r="AK112" s="3">
        <f>其他调用!AA112</f>
        <v>17944509.733722925</v>
      </c>
      <c r="AL112" s="3">
        <f>其他调用!AB112</f>
        <v>23237694.663774014</v>
      </c>
      <c r="AM112" s="3">
        <f>其他调用!AC112</f>
        <v>37775158.057743549</v>
      </c>
      <c r="AN112" s="3">
        <f>SUMPRODUCT(AI$5:AM112,其他调用!$C$6:$G113)</f>
        <v>662422465641.72705</v>
      </c>
      <c r="AP112" s="3">
        <f>其他调用!AN112</f>
        <v>3143124.530082643</v>
      </c>
      <c r="AQ112" s="3">
        <f>其他调用!AO112</f>
        <v>3420942.5442857146</v>
      </c>
      <c r="AR112" s="3">
        <f>其他调用!AP112</f>
        <v>4069534.7748250067</v>
      </c>
      <c r="AS112" s="3">
        <f>其他调用!AQ112</f>
        <v>5955715.2983036637</v>
      </c>
      <c r="AT112" s="3">
        <f>其他调用!AR112</f>
        <v>10814134.594721675</v>
      </c>
      <c r="AU112" s="3">
        <f>SUMPRODUCT(AP$5:AT112,其他调用!$C$6:$G113)</f>
        <v>100288993650.32988</v>
      </c>
    </row>
    <row r="113" spans="26:47" x14ac:dyDescent="0.15">
      <c r="Z113" s="3">
        <v>109</v>
      </c>
      <c r="AA113" s="3">
        <f>其他调用!AW114*SUM($U$14:$U$17)</f>
        <v>46.000000000000007</v>
      </c>
      <c r="AB113" s="3">
        <f>其他调用!AX114*SUM($U$14:$U$17)</f>
        <v>66.999999999999915</v>
      </c>
      <c r="AC113" s="3">
        <f>其他调用!AY114*SUM($U$14:$U$17)</f>
        <v>90.999999999999986</v>
      </c>
      <c r="AD113" s="3">
        <f>其他调用!AZ114*SUM($U$14:$U$17)</f>
        <v>103.00000000000004</v>
      </c>
      <c r="AE113" s="3">
        <f>其他调用!BA114*SUM($U$14:$U$17)</f>
        <v>103.00000000000013</v>
      </c>
      <c r="AF113" s="3">
        <f>SUMPRODUCT(AA$5:AE113,其他调用!$C$6:$G114)</f>
        <v>4649649.2055324512</v>
      </c>
      <c r="AH113" s="3">
        <v>109</v>
      </c>
      <c r="AI113" s="3">
        <f>其他调用!Y113</f>
        <v>13608358.08522296</v>
      </c>
      <c r="AJ113" s="3">
        <f>其他调用!Z113</f>
        <v>15133555.641406059</v>
      </c>
      <c r="AK113" s="3">
        <f>其他调用!AA113</f>
        <v>17944509.733722687</v>
      </c>
      <c r="AL113" s="3">
        <f>其他调用!AB113</f>
        <v>23497970.501074314</v>
      </c>
      <c r="AM113" s="3">
        <f>其他调用!AC113</f>
        <v>37809112.973165035</v>
      </c>
      <c r="AN113" s="3">
        <f>SUMPRODUCT(AI$5:AM113,其他调用!$C$6:$G114)</f>
        <v>668024136328.57324</v>
      </c>
      <c r="AP113" s="3">
        <f>其他调用!AN113</f>
        <v>3143124.530082643</v>
      </c>
      <c r="AQ113" s="3">
        <f>其他调用!AO113</f>
        <v>3420942.5442856848</v>
      </c>
      <c r="AR113" s="3">
        <f>其他调用!AP113</f>
        <v>4069534.7748250365</v>
      </c>
      <c r="AS113" s="3">
        <f>其他调用!AQ113</f>
        <v>6040020.8885349631</v>
      </c>
      <c r="AT113" s="3">
        <f>其他调用!AR113</f>
        <v>10827996.821234107</v>
      </c>
      <c r="AU113" s="3">
        <f>SUMPRODUCT(AP$5:AT113,其他调用!$C$6:$G114)</f>
        <v>101571412066.8569</v>
      </c>
    </row>
    <row r="114" spans="26:47" x14ac:dyDescent="0.15">
      <c r="Z114" s="3">
        <v>110</v>
      </c>
      <c r="AA114" s="3">
        <f>其他调用!AW115*SUM($U$14:$U$17)</f>
        <v>45.999999999999964</v>
      </c>
      <c r="AB114" s="3">
        <f>其他调用!AX115*SUM($U$14:$U$17)</f>
        <v>67.000000000000099</v>
      </c>
      <c r="AC114" s="3">
        <f>其他调用!AY115*SUM($U$14:$U$17)</f>
        <v>90.999999999999929</v>
      </c>
      <c r="AD114" s="3">
        <f>其他调用!AZ115*SUM($U$14:$U$17)</f>
        <v>103.00000000000004</v>
      </c>
      <c r="AE114" s="3">
        <f>其他调用!BA115*SUM($U$14:$U$17)</f>
        <v>102.9999999999999</v>
      </c>
      <c r="AF114" s="3">
        <f>SUMPRODUCT(AA$5:AE114,其他调用!$C$6:$G115)</f>
        <v>4671755.0029165847</v>
      </c>
      <c r="AH114" s="3">
        <v>110</v>
      </c>
      <c r="AI114" s="3">
        <f>其他调用!Y114</f>
        <v>13608358.085223079</v>
      </c>
      <c r="AJ114" s="3">
        <f>其他调用!Z114</f>
        <v>15147336.547172546</v>
      </c>
      <c r="AK114" s="3">
        <f>其他调用!AA114</f>
        <v>17944509.733722925</v>
      </c>
      <c r="AL114" s="3">
        <f>其他调用!AB114</f>
        <v>23497970.501074314</v>
      </c>
      <c r="AM114" s="3">
        <f>其他调用!AC114</f>
        <v>38417011.522402763</v>
      </c>
      <c r="AN114" s="3">
        <f>SUMPRODUCT(AI$5:AM114,其他调用!$C$6:$G115)</f>
        <v>673580032417.21118</v>
      </c>
      <c r="AP114" s="3">
        <f>其他调用!AN114</f>
        <v>3143124.5300826132</v>
      </c>
      <c r="AQ114" s="3">
        <f>其他调用!AO114</f>
        <v>3423484.9616116881</v>
      </c>
      <c r="AR114" s="3">
        <f>其他调用!AP114</f>
        <v>4069534.7748250067</v>
      </c>
      <c r="AS114" s="3">
        <f>其他调用!AQ114</f>
        <v>6040020.8885349631</v>
      </c>
      <c r="AT114" s="3">
        <f>其他调用!AR114</f>
        <v>11076173.772395253</v>
      </c>
      <c r="AU114" s="3">
        <f>SUMPRODUCT(AP$5:AT114,其他调用!$C$6:$G115)</f>
        <v>102843323318.34538</v>
      </c>
    </row>
    <row r="115" spans="26:47" x14ac:dyDescent="0.15">
      <c r="Z115" s="3">
        <v>111</v>
      </c>
      <c r="AA115" s="3">
        <f>其他调用!AW116*SUM($U$14:$U$17)</f>
        <v>46</v>
      </c>
      <c r="AB115" s="3">
        <f>其他调用!AX116*SUM($U$14:$U$17)</f>
        <v>66.999999999999915</v>
      </c>
      <c r="AC115" s="3">
        <f>其他调用!AY116*SUM($U$14:$U$17)</f>
        <v>91.000000000000142</v>
      </c>
      <c r="AD115" s="3">
        <f>其他调用!AZ116*SUM($U$14:$U$17)</f>
        <v>102.99999999999996</v>
      </c>
      <c r="AE115" s="3">
        <f>其他调用!BA116*SUM($U$14:$U$17)</f>
        <v>103.0000000000001</v>
      </c>
      <c r="AF115" s="3">
        <f>SUMPRODUCT(AA$5:AE115,其他调用!$C$6:$G116)</f>
        <v>4693666.8897973495</v>
      </c>
      <c r="AH115" s="3">
        <v>111</v>
      </c>
      <c r="AI115" s="3">
        <f>其他调用!Y115</f>
        <v>13834041.987608671</v>
      </c>
      <c r="AJ115" s="3">
        <f>其他调用!Z115</f>
        <v>15582445.080052376</v>
      </c>
      <c r="AK115" s="3">
        <f>其他调用!AA115</f>
        <v>18138192.655545473</v>
      </c>
      <c r="AL115" s="3">
        <f>其他调用!AB115</f>
        <v>23497970.501074314</v>
      </c>
      <c r="AM115" s="3">
        <f>其他调用!AC115</f>
        <v>38417011.522402763</v>
      </c>
      <c r="AN115" s="3">
        <f>SUMPRODUCT(AI$5:AM115,其他调用!$C$6:$G116)</f>
        <v>679208287195.00806</v>
      </c>
      <c r="AP115" s="3">
        <f>其他调用!AN115</f>
        <v>3185409.2524096966</v>
      </c>
      <c r="AQ115" s="3">
        <f>其他调用!AO115</f>
        <v>3503757.4408975244</v>
      </c>
      <c r="AR115" s="3">
        <f>其他调用!AP115</f>
        <v>4119844.7308599949</v>
      </c>
      <c r="AS115" s="3">
        <f>其他调用!AQ115</f>
        <v>6040020.8885350227</v>
      </c>
      <c r="AT115" s="3">
        <f>其他调用!AR115</f>
        <v>11076173.772395134</v>
      </c>
      <c r="AU115" s="3">
        <f>SUMPRODUCT(AP$5:AT115,其他调用!$C$6:$G116)</f>
        <v>104126747166.07018</v>
      </c>
    </row>
    <row r="116" spans="26:47" x14ac:dyDescent="0.15">
      <c r="Z116" s="3">
        <v>112</v>
      </c>
      <c r="AA116" s="3">
        <f>其他调用!AW117*SUM($U$14:$U$17)</f>
        <v>46</v>
      </c>
      <c r="AB116" s="3">
        <f>其他调用!AX117*SUM($U$14:$U$17)</f>
        <v>66.999999999999957</v>
      </c>
      <c r="AC116" s="3">
        <f>其他调用!AY117*SUM($U$14:$U$17)</f>
        <v>90.999999999999758</v>
      </c>
      <c r="AD116" s="3">
        <f>其他调用!AZ117*SUM($U$14:$U$17)</f>
        <v>102.99999999999997</v>
      </c>
      <c r="AE116" s="3">
        <f>其他调用!BA117*SUM($U$14:$U$17)</f>
        <v>102.99999999999986</v>
      </c>
      <c r="AF116" s="3">
        <f>SUMPRODUCT(AA$5:AE116,其他调用!$C$6:$G117)</f>
        <v>4715384.8661747435</v>
      </c>
      <c r="AH116" s="3">
        <v>112</v>
      </c>
      <c r="AI116" s="3">
        <f>其他调用!Y116</f>
        <v>14004622.962044835</v>
      </c>
      <c r="AJ116" s="3">
        <f>其他调用!Z116</f>
        <v>15582445.080052137</v>
      </c>
      <c r="AK116" s="3">
        <f>其他调用!AA116</f>
        <v>18407174.932686329</v>
      </c>
      <c r="AL116" s="3">
        <f>其他调用!AB116</f>
        <v>23497970.501074314</v>
      </c>
      <c r="AM116" s="3">
        <f>其他调用!AC116</f>
        <v>38417011.52240324</v>
      </c>
      <c r="AN116" s="3">
        <f>SUMPRODUCT(AI$5:AM116,其他调用!$C$6:$G117)</f>
        <v>684821155305.39673</v>
      </c>
      <c r="AP116" s="3">
        <f>其他调用!AN116</f>
        <v>3217369.7469866574</v>
      </c>
      <c r="AQ116" s="3">
        <f>其他调用!AO116</f>
        <v>3503757.4408975244</v>
      </c>
      <c r="AR116" s="3">
        <f>其他调用!AP116</f>
        <v>4189714.0121048689</v>
      </c>
      <c r="AS116" s="3">
        <f>其他调用!AQ116</f>
        <v>6040020.8885349631</v>
      </c>
      <c r="AT116" s="3">
        <f>其他调用!AR116</f>
        <v>11076173.772395253</v>
      </c>
      <c r="AU116" s="3">
        <f>SUMPRODUCT(AP$5:AT116,其他调用!$C$6:$G117)</f>
        <v>105405543105.26495</v>
      </c>
    </row>
    <row r="117" spans="26:47" x14ac:dyDescent="0.15">
      <c r="Z117" s="3">
        <v>113</v>
      </c>
      <c r="AA117" s="3">
        <f>其他调用!AW118*SUM($U$14:$U$17)</f>
        <v>46.000000000000007</v>
      </c>
      <c r="AB117" s="3">
        <f>其他调用!AX118*SUM($U$14:$U$17)</f>
        <v>67.000000000000043</v>
      </c>
      <c r="AC117" s="3">
        <f>其他调用!AY118*SUM($U$14:$U$17)</f>
        <v>91.000000000000156</v>
      </c>
      <c r="AD117" s="3">
        <f>其他调用!AZ118*SUM($U$14:$U$17)</f>
        <v>102.99999999999996</v>
      </c>
      <c r="AE117" s="3">
        <f>其他调用!BA118*SUM($U$14:$U$17)</f>
        <v>103</v>
      </c>
      <c r="AF117" s="3">
        <f>SUMPRODUCT(AA$5:AE117,其他调用!$C$6:$G118)</f>
        <v>4736908.9320487687</v>
      </c>
      <c r="AH117" s="3">
        <v>113</v>
      </c>
      <c r="AI117" s="3">
        <f>其他调用!Y117</f>
        <v>14004622.962044716</v>
      </c>
      <c r="AJ117" s="3">
        <f>其他调用!Z117</f>
        <v>15582445.080052376</v>
      </c>
      <c r="AK117" s="3">
        <f>其他调用!AA117</f>
        <v>18407174.932686329</v>
      </c>
      <c r="AL117" s="3">
        <f>其他调用!AB117</f>
        <v>23497970.501074076</v>
      </c>
      <c r="AM117" s="3">
        <f>其他调用!AC117</f>
        <v>38417011.522402763</v>
      </c>
      <c r="AN117" s="3">
        <f>SUMPRODUCT(AI$5:AM117,其他调用!$C$6:$G118)</f>
        <v>690383908521.94275</v>
      </c>
      <c r="AP117" s="3">
        <f>其他调用!AN117</f>
        <v>3217369.7469866574</v>
      </c>
      <c r="AQ117" s="3">
        <f>其他调用!AO117</f>
        <v>3503757.4408974946</v>
      </c>
      <c r="AR117" s="3">
        <f>其他调用!AP117</f>
        <v>4189714.0121048093</v>
      </c>
      <c r="AS117" s="3">
        <f>其他调用!AQ117</f>
        <v>6040020.8885350227</v>
      </c>
      <c r="AT117" s="3">
        <f>其他调用!AR117</f>
        <v>11076173.772395253</v>
      </c>
      <c r="AU117" s="3">
        <f>SUMPRODUCT(AP$5:AT117,其他调用!$C$6:$G118)</f>
        <v>106672921223.57405</v>
      </c>
    </row>
    <row r="118" spans="26:47" x14ac:dyDescent="0.15">
      <c r="Z118" s="3">
        <v>114</v>
      </c>
      <c r="AA118" s="3">
        <f>其他调用!AW119*SUM($U$14:$U$17)</f>
        <v>46.000000000000021</v>
      </c>
      <c r="AB118" s="3">
        <f>其他调用!AX119*SUM($U$14:$U$17)</f>
        <v>66.999999999999943</v>
      </c>
      <c r="AC118" s="3">
        <f>其他调用!AY119*SUM($U$14:$U$17)</f>
        <v>90.999999999999901</v>
      </c>
      <c r="AD118" s="3">
        <f>其他调用!AZ119*SUM($U$14:$U$17)</f>
        <v>103.00000000000018</v>
      </c>
      <c r="AE118" s="3">
        <f>其他调用!BA119*SUM($U$14:$U$17)</f>
        <v>103.00000000000017</v>
      </c>
      <c r="AF118" s="3">
        <f>SUMPRODUCT(AA$5:AE118,其他调用!$C$6:$G119)</f>
        <v>4758239.0874194242</v>
      </c>
      <c r="AH118" s="3">
        <v>114</v>
      </c>
      <c r="AI118" s="3">
        <f>其他调用!Y118</f>
        <v>14004622.962044954</v>
      </c>
      <c r="AJ118" s="3">
        <f>其他调用!Z118</f>
        <v>15582445.080052376</v>
      </c>
      <c r="AK118" s="3">
        <f>其他调用!AA118</f>
        <v>18407174.932686329</v>
      </c>
      <c r="AL118" s="3">
        <f>其他调用!AB118</f>
        <v>23497970.501074314</v>
      </c>
      <c r="AM118" s="3">
        <f>其他调用!AC118</f>
        <v>38417011.522402763</v>
      </c>
      <c r="AN118" s="3">
        <f>SUMPRODUCT(AI$5:AM118,其他调用!$C$6:$G119)</f>
        <v>695896546844.646</v>
      </c>
      <c r="AP118" s="3">
        <f>其他调用!AN118</f>
        <v>3217369.7469866872</v>
      </c>
      <c r="AQ118" s="3">
        <f>其他调用!AO118</f>
        <v>3503757.4408975244</v>
      </c>
      <c r="AR118" s="3">
        <f>其他调用!AP118</f>
        <v>4189714.0121048689</v>
      </c>
      <c r="AS118" s="3">
        <f>其他调用!AQ118</f>
        <v>6040020.8885349631</v>
      </c>
      <c r="AT118" s="3">
        <f>其他调用!AR118</f>
        <v>11076173.772395134</v>
      </c>
      <c r="AU118" s="3">
        <f>SUMPRODUCT(AP$5:AT118,其他调用!$C$6:$G119)</f>
        <v>107928881520.9975</v>
      </c>
    </row>
    <row r="119" spans="26:47" x14ac:dyDescent="0.15">
      <c r="Z119" s="3">
        <v>115</v>
      </c>
      <c r="AA119" s="3">
        <f>其他调用!AW120*SUM($U$14:$U$17)</f>
        <v>45.999999999999922</v>
      </c>
      <c r="AB119" s="3">
        <f>其他调用!AX120*SUM($U$14:$U$17)</f>
        <v>67.000000000000171</v>
      </c>
      <c r="AC119" s="3">
        <f>其他调用!AY120*SUM($U$14:$U$17)</f>
        <v>91.000000000000142</v>
      </c>
      <c r="AD119" s="3">
        <f>其他调用!AZ120*SUM($U$14:$U$17)</f>
        <v>102.99999999999973</v>
      </c>
      <c r="AE119" s="3">
        <f>其他调用!BA120*SUM($U$14:$U$17)</f>
        <v>102.9999999999998</v>
      </c>
      <c r="AF119" s="3">
        <f>SUMPRODUCT(AA$5:AE119,其他调用!$C$6:$G120)</f>
        <v>4779375.3322867109</v>
      </c>
      <c r="AH119" s="3">
        <v>115</v>
      </c>
      <c r="AI119" s="3">
        <f>其他调用!Y119</f>
        <v>14004622.962044954</v>
      </c>
      <c r="AJ119" s="3">
        <f>其他调用!Z119</f>
        <v>15582445.080052137</v>
      </c>
      <c r="AK119" s="3">
        <f>其他调用!AA119</f>
        <v>18407174.932686329</v>
      </c>
      <c r="AL119" s="3">
        <f>其他调用!AB119</f>
        <v>23497970.501074314</v>
      </c>
      <c r="AM119" s="3">
        <f>其他调用!AC119</f>
        <v>38417011.522402763</v>
      </c>
      <c r="AN119" s="3">
        <f>SUMPRODUCT(AI$5:AM119,其他调用!$C$6:$G120)</f>
        <v>701359070273.50647</v>
      </c>
      <c r="AP119" s="3">
        <f>其他调用!AN119</f>
        <v>3217369.7469866574</v>
      </c>
      <c r="AQ119" s="3">
        <f>其他调用!AO119</f>
        <v>3503757.4408975244</v>
      </c>
      <c r="AR119" s="3">
        <f>其他调用!AP119</f>
        <v>4189714.0121048093</v>
      </c>
      <c r="AS119" s="3">
        <f>其他调用!AQ119</f>
        <v>6040020.8885350227</v>
      </c>
      <c r="AT119" s="3">
        <f>其他调用!AR119</f>
        <v>11076173.772395253</v>
      </c>
      <c r="AU119" s="3">
        <f>SUMPRODUCT(AP$5:AT119,其他调用!$C$6:$G120)</f>
        <v>109173423997.53526</v>
      </c>
    </row>
    <row r="120" spans="26:47" x14ac:dyDescent="0.15">
      <c r="Z120" s="3">
        <v>116</v>
      </c>
      <c r="AA120" s="3">
        <f>其他调用!AW121*SUM($U$14:$U$17)</f>
        <v>46.000000000000114</v>
      </c>
      <c r="AB120" s="3">
        <f>其他调用!AX121*SUM($U$14:$U$17)</f>
        <v>66.999999999999886</v>
      </c>
      <c r="AC120" s="3">
        <f>其他调用!AY121*SUM($U$14:$U$17)</f>
        <v>90.999999999999972</v>
      </c>
      <c r="AD120" s="3">
        <f>其他调用!AZ121*SUM($U$14:$U$17)</f>
        <v>103</v>
      </c>
      <c r="AE120" s="3">
        <f>其他调用!BA121*SUM($U$14:$U$17)</f>
        <v>103.00000000000006</v>
      </c>
      <c r="AF120" s="3">
        <f>SUMPRODUCT(AA$5:AE120,其他调用!$C$6:$G121)</f>
        <v>4800317.6666506259</v>
      </c>
      <c r="AH120" s="3">
        <v>116</v>
      </c>
      <c r="AI120" s="3">
        <f>其他调用!Y120</f>
        <v>14004622.962044716</v>
      </c>
      <c r="AJ120" s="3">
        <f>其他调用!Z120</f>
        <v>15582445.080052376</v>
      </c>
      <c r="AK120" s="3">
        <f>其他调用!AA120</f>
        <v>18407174.93268609</v>
      </c>
      <c r="AL120" s="3">
        <f>其他调用!AB120</f>
        <v>24022650.200017452</v>
      </c>
      <c r="AM120" s="3">
        <f>其他调用!AC120</f>
        <v>38577573.188839436</v>
      </c>
      <c r="AN120" s="3">
        <f>SUMPRODUCT(AI$5:AM120,其他调用!$C$6:$G121)</f>
        <v>706772890925.5625</v>
      </c>
      <c r="AP120" s="3">
        <f>其他调用!AN120</f>
        <v>3217369.7469866872</v>
      </c>
      <c r="AQ120" s="3">
        <f>其他调用!AO120</f>
        <v>3503757.4408975244</v>
      </c>
      <c r="AR120" s="3">
        <f>其他调用!AP120</f>
        <v>4189714.0121048689</v>
      </c>
      <c r="AS120" s="3">
        <f>其他调用!AQ120</f>
        <v>6217011.5209157467</v>
      </c>
      <c r="AT120" s="3">
        <f>其他调用!AR120</f>
        <v>11142631.032018304</v>
      </c>
      <c r="AU120" s="3">
        <f>SUMPRODUCT(AP$5:AT120,其他调用!$C$6:$G121)</f>
        <v>110407033799.42934</v>
      </c>
    </row>
    <row r="121" spans="26:47" x14ac:dyDescent="0.15">
      <c r="Z121" s="3">
        <v>117</v>
      </c>
      <c r="AA121" s="3">
        <f>其他调用!AW122*SUM($U$14:$U$17)</f>
        <v>45.999999999999908</v>
      </c>
      <c r="AB121" s="3">
        <f>其他调用!AX122*SUM($U$14:$U$17)</f>
        <v>67.000000000000099</v>
      </c>
      <c r="AC121" s="3">
        <f>其他调用!AY122*SUM($U$14:$U$17)</f>
        <v>90.999999999999901</v>
      </c>
      <c r="AD121" s="3">
        <f>其他调用!AZ122*SUM($U$14:$U$17)</f>
        <v>103.00000000000021</v>
      </c>
      <c r="AE121" s="3">
        <f>其他调用!BA122*SUM($U$14:$U$17)</f>
        <v>102.99999999999996</v>
      </c>
      <c r="AF121" s="3">
        <f>SUMPRODUCT(AA$5:AE121,其他调用!$C$6:$G122)</f>
        <v>4821066.090511173</v>
      </c>
      <c r="AH121" s="3">
        <v>117</v>
      </c>
      <c r="AI121" s="3">
        <f>其他调用!Y121</f>
        <v>14004622.962044954</v>
      </c>
      <c r="AJ121" s="3">
        <f>其他调用!Z121</f>
        <v>15582445.080052137</v>
      </c>
      <c r="AK121" s="3">
        <f>其他调用!AA121</f>
        <v>18407174.932686329</v>
      </c>
      <c r="AL121" s="3">
        <f>其他调用!AB121</f>
        <v>24128607.370093107</v>
      </c>
      <c r="AM121" s="3">
        <f>其他调用!AC121</f>
        <v>39058309.873843193</v>
      </c>
      <c r="AN121" s="3">
        <f>SUMPRODUCT(AI$5:AM121,其他调用!$C$6:$G122)</f>
        <v>712137183889.15613</v>
      </c>
      <c r="AP121" s="3">
        <f>其他调用!AN121</f>
        <v>3217369.7469866574</v>
      </c>
      <c r="AQ121" s="3">
        <f>其他调用!AO121</f>
        <v>3503757.4408975244</v>
      </c>
      <c r="AR121" s="3">
        <f>其他调用!AP121</f>
        <v>4189714.0121048093</v>
      </c>
      <c r="AS121" s="3">
        <f>其他调用!AQ121</f>
        <v>6252754.1398407221</v>
      </c>
      <c r="AT121" s="3">
        <f>其他调用!AR121</f>
        <v>11341610.298954964</v>
      </c>
      <c r="AU121" s="3">
        <f>SUMPRODUCT(AP$5:AT121,其他调用!$C$6:$G122)</f>
        <v>111629449872.61278</v>
      </c>
    </row>
    <row r="122" spans="26:47" x14ac:dyDescent="0.15">
      <c r="Z122" s="3">
        <v>118</v>
      </c>
      <c r="AA122" s="3">
        <f>其他调用!AW123*SUM($U$14:$U$17)</f>
        <v>46.000000000000057</v>
      </c>
      <c r="AB122" s="3">
        <f>其他调用!AX123*SUM($U$14:$U$17)</f>
        <v>66.999999999999986</v>
      </c>
      <c r="AC122" s="3">
        <f>其他调用!AY123*SUM($U$14:$U$17)</f>
        <v>91.000000000000114</v>
      </c>
      <c r="AD122" s="3">
        <f>其他调用!AZ123*SUM($U$14:$U$17)</f>
        <v>102.99999999999987</v>
      </c>
      <c r="AE122" s="3">
        <f>其他调用!BA123*SUM($U$14:$U$17)</f>
        <v>103.00000000000007</v>
      </c>
      <c r="AF122" s="3">
        <f>SUMPRODUCT(AA$5:AE122,其他调用!$C$6:$G123)</f>
        <v>4841620.6038683504</v>
      </c>
      <c r="AH122" s="3">
        <v>118</v>
      </c>
      <c r="AI122" s="3">
        <f>其他调用!Y122</f>
        <v>14004622.962044716</v>
      </c>
      <c r="AJ122" s="3">
        <f>其他调用!Z122</f>
        <v>15582445.080052376</v>
      </c>
      <c r="AK122" s="3">
        <f>其他调用!AA122</f>
        <v>18407174.932686329</v>
      </c>
      <c r="AL122" s="3">
        <f>其他调用!AB122</f>
        <v>24128607.370093107</v>
      </c>
      <c r="AM122" s="3">
        <f>其他调用!AC122</f>
        <v>39058309.87384367</v>
      </c>
      <c r="AN122" s="3">
        <f>SUMPRODUCT(AI$5:AM122,其他调用!$C$6:$G123)</f>
        <v>717451343273.65088</v>
      </c>
      <c r="AP122" s="3">
        <f>其他调用!AN122</f>
        <v>3217369.7469866574</v>
      </c>
      <c r="AQ122" s="3">
        <f>其他调用!AO122</f>
        <v>3503757.4408975244</v>
      </c>
      <c r="AR122" s="3">
        <f>其他调用!AP122</f>
        <v>4189714.0121048689</v>
      </c>
      <c r="AS122" s="3">
        <f>其他调用!AQ122</f>
        <v>6252754.1398407221</v>
      </c>
      <c r="AT122" s="3">
        <f>其他调用!AR122</f>
        <v>11341610.298954844</v>
      </c>
      <c r="AU122" s="3">
        <f>SUMPRODUCT(AP$5:AT122,其他调用!$C$6:$G123)</f>
        <v>112840441496.51413</v>
      </c>
    </row>
    <row r="123" spans="26:47" x14ac:dyDescent="0.15">
      <c r="Z123" s="3">
        <v>119</v>
      </c>
      <c r="AA123" s="3">
        <f>其他调用!AW124*SUM($U$14:$U$17)</f>
        <v>46.000000000000014</v>
      </c>
      <c r="AB123" s="3">
        <f>其他调用!AX124*SUM($U$14:$U$17)</f>
        <v>66.999999999999886</v>
      </c>
      <c r="AC123" s="3">
        <f>其他调用!AY124*SUM($U$14:$U$17)</f>
        <v>90.999999999999929</v>
      </c>
      <c r="AD123" s="3">
        <f>其他调用!AZ124*SUM($U$14:$U$17)</f>
        <v>102.99999999999999</v>
      </c>
      <c r="AE123" s="3">
        <f>其他调用!BA124*SUM($U$14:$U$17)</f>
        <v>102.99999999999997</v>
      </c>
      <c r="AF123" s="3">
        <f>SUMPRODUCT(AA$5:AE123,其他调用!$C$6:$G124)</f>
        <v>4861981.206722158</v>
      </c>
      <c r="AH123" s="3">
        <v>119</v>
      </c>
      <c r="AI123" s="3">
        <f>其他调用!Y123</f>
        <v>14233415.305046082</v>
      </c>
      <c r="AJ123" s="3">
        <f>其他调用!Z123</f>
        <v>16027362.455865622</v>
      </c>
      <c r="AK123" s="3">
        <f>其他调用!AA123</f>
        <v>18547560.879213572</v>
      </c>
      <c r="AL123" s="3">
        <f>其他调用!AB123</f>
        <v>24128607.370093107</v>
      </c>
      <c r="AM123" s="3">
        <f>其他调用!AC123</f>
        <v>39058309.873843193</v>
      </c>
      <c r="AN123" s="3">
        <f>SUMPRODUCT(AI$5:AM123,其他调用!$C$6:$G124)</f>
        <v>722829315881.09009</v>
      </c>
      <c r="AP123" s="3">
        <f>其他调用!AN123</f>
        <v>3261129.2879732251</v>
      </c>
      <c r="AQ123" s="3">
        <f>其他调用!AO123</f>
        <v>3584823.9960905313</v>
      </c>
      <c r="AR123" s="3">
        <f>其他调用!AP123</f>
        <v>4226644.2631473541</v>
      </c>
      <c r="AS123" s="3">
        <f>其他调用!AQ123</f>
        <v>6252754.1398407221</v>
      </c>
      <c r="AT123" s="3">
        <f>其他调用!AR123</f>
        <v>11341610.298954964</v>
      </c>
      <c r="AU123" s="3">
        <f>SUMPRODUCT(AP$5:AT123,其他调用!$C$6:$G124)</f>
        <v>114061271680.636</v>
      </c>
    </row>
    <row r="124" spans="26:47" x14ac:dyDescent="0.15">
      <c r="Z124" s="3">
        <v>120</v>
      </c>
      <c r="AA124" s="3">
        <f>其他调用!AW125*SUM($U$14:$U$17)</f>
        <v>45.999999999999964</v>
      </c>
      <c r="AB124" s="3">
        <f>其他调用!AX125*SUM($U$14:$U$17)</f>
        <v>67.000000000000043</v>
      </c>
      <c r="AC124" s="3">
        <f>其他调用!AY125*SUM($U$14:$U$17)</f>
        <v>91.000000000000028</v>
      </c>
      <c r="AD124" s="3">
        <f>其他调用!AZ125*SUM($U$14:$U$17)</f>
        <v>103.00000000000013</v>
      </c>
      <c r="AE124" s="3">
        <f>其他调用!BA125*SUM($U$14:$U$17)</f>
        <v>103.00000000000007</v>
      </c>
      <c r="AF124" s="3">
        <f>SUMPRODUCT(AA$5:AE124,其他调用!$C$6:$G125)</f>
        <v>4882244.8543242812</v>
      </c>
      <c r="AH124" s="3">
        <v>120</v>
      </c>
      <c r="AI124" s="3">
        <f>其他调用!Y124</f>
        <v>14404765.51705122</v>
      </c>
      <c r="AJ124" s="3">
        <f>其他调用!Z124</f>
        <v>16042676.984270096</v>
      </c>
      <c r="AK124" s="3">
        <f>其他调用!AA124</f>
        <v>18880154.111635447</v>
      </c>
      <c r="AL124" s="3">
        <f>其他调用!AB124</f>
        <v>24128607.370093107</v>
      </c>
      <c r="AM124" s="3">
        <f>其他调用!AC124</f>
        <v>39058309.873843193</v>
      </c>
      <c r="AN124" s="3">
        <f>SUMPRODUCT(AI$5:AM124,其他调用!$C$6:$G125)</f>
        <v>728217301716.8374</v>
      </c>
      <c r="AP124" s="3">
        <f>其他调用!AN124</f>
        <v>3293902.2668541074</v>
      </c>
      <c r="AQ124" s="3">
        <f>其他调用!AO124</f>
        <v>3587614.3929813802</v>
      </c>
      <c r="AR124" s="3">
        <f>其他调用!AP124</f>
        <v>4314137.0063472986</v>
      </c>
      <c r="AS124" s="3">
        <f>其他调用!AQ124</f>
        <v>6252754.1398406625</v>
      </c>
      <c r="AT124" s="3">
        <f>其他调用!AR124</f>
        <v>11341610.298954964</v>
      </c>
      <c r="AU124" s="3">
        <f>SUMPRODUCT(AP$5:AT124,其他调用!$C$6:$G125)</f>
        <v>115283399948.74953</v>
      </c>
    </row>
    <row r="125" spans="26:47" x14ac:dyDescent="0.15">
      <c r="Z125" s="3">
        <v>121</v>
      </c>
      <c r="AA125" s="3">
        <f>其他调用!AW126*SUM($U$14:$U$17)</f>
        <v>45.999999999999979</v>
      </c>
      <c r="AB125" s="3">
        <f>其他调用!AX126*SUM($U$14:$U$17)</f>
        <v>67.000000000000014</v>
      </c>
      <c r="AC125" s="3">
        <f>其他调用!AY126*SUM($U$14:$U$17)</f>
        <v>91.000000000000128</v>
      </c>
      <c r="AD125" s="3">
        <f>其他调用!AZ126*SUM($U$14:$U$17)</f>
        <v>102.99999999999993</v>
      </c>
      <c r="AE125" s="3">
        <f>其他调用!BA126*SUM($U$14:$U$17)</f>
        <v>102.99999999999999</v>
      </c>
      <c r="AF125" s="3">
        <f>SUMPRODUCT(AA$5:AE125,其他调用!$C$6:$G126)</f>
        <v>4902411.54667472</v>
      </c>
      <c r="AH125" s="3">
        <v>121</v>
      </c>
      <c r="AI125" s="3">
        <f>其他调用!Y125</f>
        <v>14404765.51705122</v>
      </c>
      <c r="AJ125" s="3">
        <f>其他调用!Z125</f>
        <v>16042676.984270096</v>
      </c>
      <c r="AK125" s="3">
        <f>其他调用!AA125</f>
        <v>18880154.111635447</v>
      </c>
      <c r="AL125" s="3">
        <f>其他调用!AB125</f>
        <v>24128607.370093107</v>
      </c>
      <c r="AM125" s="3">
        <f>其他调用!AC125</f>
        <v>39058309.873843193</v>
      </c>
      <c r="AN125" s="3">
        <f>SUMPRODUCT(AI$5:AM125,其他调用!$C$6:$G126)</f>
        <v>733579507716.0498</v>
      </c>
      <c r="AP125" s="3">
        <f>其他调用!AN125</f>
        <v>3293902.2668541074</v>
      </c>
      <c r="AQ125" s="3">
        <f>其他调用!AO125</f>
        <v>3587614.39298141</v>
      </c>
      <c r="AR125" s="3">
        <f>其他调用!AP125</f>
        <v>4314137.006347239</v>
      </c>
      <c r="AS125" s="3">
        <f>其他调用!AQ125</f>
        <v>6252754.1398407221</v>
      </c>
      <c r="AT125" s="3">
        <f>其他调用!AR125</f>
        <v>11341610.298954964</v>
      </c>
      <c r="AU125" s="3">
        <f>SUMPRODUCT(AP$5:AT125,其他调用!$C$6:$G126)</f>
        <v>116499680713.1879</v>
      </c>
    </row>
    <row r="126" spans="26:47" x14ac:dyDescent="0.15">
      <c r="Z126" s="3">
        <v>122</v>
      </c>
      <c r="AA126" s="3">
        <f>其他调用!AW127*SUM($U$14:$U$17)</f>
        <v>45.999999999999979</v>
      </c>
      <c r="AB126" s="3">
        <f>其他调用!AX127*SUM($U$14:$U$17)</f>
        <v>66.999999999999986</v>
      </c>
      <c r="AC126" s="3">
        <f>其他调用!AY127*SUM($U$14:$U$17)</f>
        <v>90.999999999999744</v>
      </c>
      <c r="AD126" s="3">
        <f>其他调用!AZ127*SUM($U$14:$U$17)</f>
        <v>103.00000000000004</v>
      </c>
      <c r="AE126" s="3">
        <f>其他调用!BA127*SUM($U$14:$U$17)</f>
        <v>102.99999999999997</v>
      </c>
      <c r="AF126" s="3">
        <f>SUMPRODUCT(AA$5:AE126,其他调用!$C$6:$G127)</f>
        <v>4922481.2837734735</v>
      </c>
      <c r="AH126" s="3">
        <v>122</v>
      </c>
      <c r="AI126" s="3">
        <f>其他调用!Y126</f>
        <v>14404765.51705122</v>
      </c>
      <c r="AJ126" s="3">
        <f>其他调用!Z126</f>
        <v>16042676.984270096</v>
      </c>
      <c r="AK126" s="3">
        <f>其他调用!AA126</f>
        <v>18880154.111635447</v>
      </c>
      <c r="AL126" s="3">
        <f>其他调用!AB126</f>
        <v>24128607.370093107</v>
      </c>
      <c r="AM126" s="3">
        <f>其他调用!AC126</f>
        <v>39058309.873843193</v>
      </c>
      <c r="AN126" s="3">
        <f>SUMPRODUCT(AI$5:AM126,其他调用!$C$6:$G127)</f>
        <v>738915933878.72754</v>
      </c>
      <c r="AP126" s="3">
        <f>其他调用!AN126</f>
        <v>3293902.2668541074</v>
      </c>
      <c r="AQ126" s="3">
        <f>其他调用!AO126</f>
        <v>3587614.3929813802</v>
      </c>
      <c r="AR126" s="3">
        <f>其他调用!AP126</f>
        <v>4314137.0063472986</v>
      </c>
      <c r="AS126" s="3">
        <f>其他调用!AQ126</f>
        <v>6252754.1398407221</v>
      </c>
      <c r="AT126" s="3">
        <f>其他调用!AR126</f>
        <v>11341610.298954964</v>
      </c>
      <c r="AU126" s="3">
        <f>SUMPRODUCT(AP$5:AT126,其他调用!$C$6:$G127)</f>
        <v>117710113973.95107</v>
      </c>
    </row>
    <row r="127" spans="26:47" x14ac:dyDescent="0.15">
      <c r="Z127" s="3">
        <v>123</v>
      </c>
      <c r="AA127" s="3">
        <f>其他调用!AW128*SUM($U$14:$U$17)</f>
        <v>46.000000000000007</v>
      </c>
      <c r="AB127" s="3">
        <f>其他调用!AX128*SUM($U$14:$U$17)</f>
        <v>66.999999999999972</v>
      </c>
      <c r="AC127" s="3">
        <f>其他调用!AY128*SUM($U$14:$U$17)</f>
        <v>91.000000000000099</v>
      </c>
      <c r="AD127" s="3">
        <f>其他调用!AZ128*SUM($U$14:$U$17)</f>
        <v>102.99999999999989</v>
      </c>
      <c r="AE127" s="3">
        <f>其他调用!BA128*SUM($U$14:$U$17)</f>
        <v>103.00000000000003</v>
      </c>
      <c r="AF127" s="3">
        <f>SUMPRODUCT(AA$5:AE127,其他调用!$C$6:$G128)</f>
        <v>4942454.0656205425</v>
      </c>
      <c r="AH127" s="3">
        <v>123</v>
      </c>
      <c r="AI127" s="3">
        <f>其他调用!Y127</f>
        <v>14404765.51705122</v>
      </c>
      <c r="AJ127" s="3">
        <f>其他调用!Z127</f>
        <v>16042676.984269857</v>
      </c>
      <c r="AK127" s="3">
        <f>其他调用!AA127</f>
        <v>18880154.111635447</v>
      </c>
      <c r="AL127" s="3">
        <f>其他调用!AB127</f>
        <v>24128607.370093107</v>
      </c>
      <c r="AM127" s="3">
        <f>其他调用!AC127</f>
        <v>39058309.873843193</v>
      </c>
      <c r="AN127" s="3">
        <f>SUMPRODUCT(AI$5:AM127,其他调用!$C$6:$G128)</f>
        <v>744226580204.87061</v>
      </c>
      <c r="AP127" s="3">
        <f>其他调用!AN127</f>
        <v>3293902.2668541074</v>
      </c>
      <c r="AQ127" s="3">
        <f>其他调用!AO127</f>
        <v>3587614.3929813802</v>
      </c>
      <c r="AR127" s="3">
        <f>其他调用!AP127</f>
        <v>4314137.006347239</v>
      </c>
      <c r="AS127" s="3">
        <f>其他调用!AQ127</f>
        <v>6252754.1398407221</v>
      </c>
      <c r="AT127" s="3">
        <f>其他调用!AR127</f>
        <v>11341610.298954964</v>
      </c>
      <c r="AU127" s="3">
        <f>SUMPRODUCT(AP$5:AT127,其他调用!$C$6:$G128)</f>
        <v>118914699731.03905</v>
      </c>
    </row>
    <row r="128" spans="26:47" x14ac:dyDescent="0.15">
      <c r="Z128" s="3">
        <v>124</v>
      </c>
      <c r="AA128" s="3">
        <f>其他调用!AW129*SUM($U$14:$U$17)</f>
        <v>46.000000000000071</v>
      </c>
      <c r="AB128" s="3">
        <f>其他调用!AX129*SUM($U$14:$U$17)</f>
        <v>67.000000000000043</v>
      </c>
      <c r="AC128" s="3">
        <f>其他调用!AY129*SUM($U$14:$U$17)</f>
        <v>90.999999999999943</v>
      </c>
      <c r="AD128" s="3">
        <f>其他调用!AZ129*SUM($U$14:$U$17)</f>
        <v>103.0000000000001</v>
      </c>
      <c r="AE128" s="3">
        <f>其他调用!BA129*SUM($U$14:$U$17)</f>
        <v>102.99999999999997</v>
      </c>
      <c r="AF128" s="3">
        <f>SUMPRODUCT(AA$5:AE128,其他调用!$C$6:$G129)</f>
        <v>4962329.8922159262</v>
      </c>
      <c r="AH128" s="3">
        <v>124</v>
      </c>
      <c r="AI128" s="3">
        <f>其他调用!Y128</f>
        <v>14404765.517050982</v>
      </c>
      <c r="AJ128" s="3">
        <f>其他调用!Z128</f>
        <v>16042676.984270096</v>
      </c>
      <c r="AK128" s="3">
        <f>其他调用!AA128</f>
        <v>18880154.111635447</v>
      </c>
      <c r="AL128" s="3">
        <f>其他调用!AB128</f>
        <v>24701635.427498341</v>
      </c>
      <c r="AM128" s="3">
        <f>其他调用!AC128</f>
        <v>39579222.716510773</v>
      </c>
      <c r="AN128" s="3">
        <f>SUMPRODUCT(AI$5:AM128,其他调用!$C$6:$G129)</f>
        <v>749513145014.1698</v>
      </c>
      <c r="AP128" s="3">
        <f>其他调用!AN128</f>
        <v>3293902.2668541074</v>
      </c>
      <c r="AQ128" s="3">
        <f>其他调用!AO128</f>
        <v>3587614.3929813802</v>
      </c>
      <c r="AR128" s="3">
        <f>其他调用!AP128</f>
        <v>4314137.0063472986</v>
      </c>
      <c r="AS128" s="3">
        <f>其他调用!AQ128</f>
        <v>6455001.6089932919</v>
      </c>
      <c r="AT128" s="3">
        <f>其他调用!AR128</f>
        <v>11550917.978777885</v>
      </c>
      <c r="AU128" s="3">
        <f>SUMPRODUCT(AP$5:AT128,其他调用!$C$6:$G129)</f>
        <v>120114054680.39963</v>
      </c>
    </row>
    <row r="129" spans="11:47" x14ac:dyDescent="0.15">
      <c r="Z129" s="3">
        <v>125</v>
      </c>
      <c r="AA129" s="3">
        <f>其他调用!AW130*SUM($U$14:$U$17)</f>
        <v>45.99999999999995</v>
      </c>
      <c r="AB129" s="3">
        <f>其他调用!AX130*SUM($U$14:$U$17)</f>
        <v>66.999999999999972</v>
      </c>
      <c r="AC129" s="3">
        <f>其他调用!AY130*SUM($U$14:$U$17)</f>
        <v>91.000000000000099</v>
      </c>
      <c r="AD129" s="3">
        <f>其他调用!AZ130*SUM($U$14:$U$17)</f>
        <v>102.99999999999984</v>
      </c>
      <c r="AE129" s="3">
        <f>其他调用!BA130*SUM($U$14:$U$17)</f>
        <v>102.99999999999997</v>
      </c>
      <c r="AF129" s="3">
        <f>SUMPRODUCT(AA$5:AE129,其他调用!$C$6:$G130)</f>
        <v>4982108.7635596255</v>
      </c>
      <c r="AH129" s="3">
        <v>125</v>
      </c>
      <c r="AI129" s="3">
        <f>其他调用!Y129</f>
        <v>14404765.51705122</v>
      </c>
      <c r="AJ129" s="3">
        <f>其他调用!Z129</f>
        <v>16042676.984270096</v>
      </c>
      <c r="AK129" s="3">
        <f>其他调用!AA129</f>
        <v>18880154.111635447</v>
      </c>
      <c r="AL129" s="3">
        <f>其他调用!AB129</f>
        <v>24775728.436238289</v>
      </c>
      <c r="AM129" s="3">
        <f>其他调用!AC129</f>
        <v>39699798.992814064</v>
      </c>
      <c r="AN129" s="3">
        <f>SUMPRODUCT(AI$5:AM129,其他调用!$C$6:$G130)</f>
        <v>754774176184.62695</v>
      </c>
      <c r="AP129" s="3">
        <f>其他调用!AN129</f>
        <v>3293902.2668541372</v>
      </c>
      <c r="AQ129" s="3">
        <f>其他调用!AO129</f>
        <v>3587614.39298141</v>
      </c>
      <c r="AR129" s="3">
        <f>其他调用!AP129</f>
        <v>4314137.006347239</v>
      </c>
      <c r="AS129" s="3">
        <f>其他调用!AQ129</f>
        <v>6481152.3764922023</v>
      </c>
      <c r="AT129" s="3">
        <f>其他调用!AR129</f>
        <v>11599366.660721779</v>
      </c>
      <c r="AU129" s="3">
        <f>SUMPRODUCT(AP$5:AT129,其他调用!$C$6:$G130)</f>
        <v>121307652916.89174</v>
      </c>
    </row>
    <row r="130" spans="11:47" x14ac:dyDescent="0.15">
      <c r="Z130" s="3">
        <v>126</v>
      </c>
      <c r="AA130" s="3">
        <f>其他调用!AW131*SUM($U$14:$U$17)</f>
        <v>45.999999999999972</v>
      </c>
      <c r="AB130" s="3">
        <f>其他调用!AX131*SUM($U$14:$U$17)</f>
        <v>66.999999999999986</v>
      </c>
      <c r="AC130" s="3">
        <f>其他调用!AY131*SUM($U$14:$U$17)</f>
        <v>91</v>
      </c>
      <c r="AD130" s="3">
        <f>其他调用!AZ131*SUM($U$14:$U$17)</f>
        <v>103.0000000000002</v>
      </c>
      <c r="AE130" s="3">
        <f>其他调用!BA131*SUM($U$14:$U$17)</f>
        <v>103</v>
      </c>
      <c r="AF130" s="3">
        <f>SUMPRODUCT(AA$5:AE130,其他调用!$C$6:$G131)</f>
        <v>5001790.6796516404</v>
      </c>
      <c r="AH130" s="3">
        <v>126</v>
      </c>
      <c r="AI130" s="3">
        <f>其他调用!Y130</f>
        <v>14404765.51705122</v>
      </c>
      <c r="AJ130" s="3">
        <f>其他调用!Z130</f>
        <v>16042676.984270096</v>
      </c>
      <c r="AK130" s="3">
        <f>其他调用!AA130</f>
        <v>18880154.111635447</v>
      </c>
      <c r="AL130" s="3">
        <f>其他调用!AB130</f>
        <v>24775728.436237812</v>
      </c>
      <c r="AM130" s="3">
        <f>其他调用!AC130</f>
        <v>39699798.992814064</v>
      </c>
      <c r="AN130" s="3">
        <f>SUMPRODUCT(AI$5:AM130,其他调用!$C$6:$G131)</f>
        <v>760009417986.60144</v>
      </c>
      <c r="AP130" s="3">
        <f>其他调用!AN130</f>
        <v>3293902.2668541074</v>
      </c>
      <c r="AQ130" s="3">
        <f>其他调用!AO130</f>
        <v>3587614.3929813504</v>
      </c>
      <c r="AR130" s="3">
        <f>其他调用!AP130</f>
        <v>4314137.0063472986</v>
      </c>
      <c r="AS130" s="3">
        <f>其他调用!AQ130</f>
        <v>6481152.3764922023</v>
      </c>
      <c r="AT130" s="3">
        <f>其他调用!AR130</f>
        <v>11599366.66072166</v>
      </c>
      <c r="AU130" s="3">
        <f>SUMPRODUCT(AP$5:AT130,其他调用!$C$6:$G131)</f>
        <v>122495400181.63631</v>
      </c>
    </row>
    <row r="131" spans="11:47" x14ac:dyDescent="0.15">
      <c r="Z131" s="3">
        <v>127</v>
      </c>
      <c r="AA131" s="3">
        <f>其他调用!AW132*SUM($U$14:$U$17)</f>
        <v>46.000000000000043</v>
      </c>
      <c r="AB131" s="3">
        <f>其他调用!AX132*SUM($U$14:$U$17)</f>
        <v>67</v>
      </c>
      <c r="AC131" s="3">
        <f>其他调用!AY132*SUM($U$14:$U$17)</f>
        <v>90.999999999999986</v>
      </c>
      <c r="AD131" s="3">
        <f>其他调用!AZ132*SUM($U$14:$U$17)</f>
        <v>102.99999999999979</v>
      </c>
      <c r="AE131" s="3">
        <f>其他调用!BA132*SUM($U$14:$U$17)</f>
        <v>103.00000000000001</v>
      </c>
      <c r="AF131" s="3">
        <f>SUMPRODUCT(AA$5:AE131,其他调用!$C$6:$G132)</f>
        <v>5021375.6404919699</v>
      </c>
      <c r="AH131" s="3">
        <v>127</v>
      </c>
      <c r="AI131" s="3">
        <f>其他调用!Y131</f>
        <v>14404765.51705122</v>
      </c>
      <c r="AJ131" s="3">
        <f>其他调用!Z131</f>
        <v>16236347.851259708</v>
      </c>
      <c r="AK131" s="3">
        <f>其他调用!AA131</f>
        <v>18880154.111635447</v>
      </c>
      <c r="AL131" s="3">
        <f>其他调用!AB131</f>
        <v>24775728.436238289</v>
      </c>
      <c r="AM131" s="3">
        <f>其他调用!AC131</f>
        <v>39699798.992814064</v>
      </c>
      <c r="AN131" s="3">
        <f>SUMPRODUCT(AI$5:AM131,其他调用!$C$6:$G132)</f>
        <v>765249705681.26392</v>
      </c>
      <c r="AP131" s="3">
        <f>其他调用!AN131</f>
        <v>3293902.2668541074</v>
      </c>
      <c r="AQ131" s="3">
        <f>其他调用!AO131</f>
        <v>3622981.1936032772</v>
      </c>
      <c r="AR131" s="3">
        <f>其他调用!AP131</f>
        <v>4314137.006347239</v>
      </c>
      <c r="AS131" s="3">
        <f>其他调用!AQ131</f>
        <v>6481152.3764922023</v>
      </c>
      <c r="AT131" s="3">
        <f>其他调用!AR131</f>
        <v>11599366.66072166</v>
      </c>
      <c r="AU131" s="3">
        <f>SUMPRODUCT(AP$5:AT131,其他调用!$C$6:$G132)</f>
        <v>123682927391.40932</v>
      </c>
    </row>
    <row r="132" spans="11:47" x14ac:dyDescent="0.15">
      <c r="Z132" s="3">
        <v>128</v>
      </c>
      <c r="AA132" s="3">
        <f>其他调用!AW133*SUM($U$14:$U$17)</f>
        <v>45.999999999999943</v>
      </c>
      <c r="AB132" s="3">
        <f>其他调用!AX133*SUM($U$14:$U$17)</f>
        <v>66.999999999999972</v>
      </c>
      <c r="AC132" s="3">
        <f>其他调用!AY133*SUM($U$14:$U$17)</f>
        <v>91.000000000000057</v>
      </c>
      <c r="AD132" s="3">
        <f>其他调用!AZ133*SUM($U$14:$U$17)</f>
        <v>103.0000000000002</v>
      </c>
      <c r="AE132" s="3">
        <f>其他调用!BA133*SUM($U$14:$U$17)</f>
        <v>102.99999999999991</v>
      </c>
      <c r="AF132" s="3">
        <f>SUMPRODUCT(AA$5:AE132,其他调用!$C$6:$G133)</f>
        <v>5040863.6460806141</v>
      </c>
      <c r="AH132" s="3">
        <v>128</v>
      </c>
      <c r="AI132" s="3">
        <f>其他调用!Y132</f>
        <v>14815780.801638842</v>
      </c>
      <c r="AJ132" s="3">
        <f>其他调用!Z132</f>
        <v>16505718.579093933</v>
      </c>
      <c r="AK132" s="3">
        <f>其他调用!AA132</f>
        <v>19178671.590405703</v>
      </c>
      <c r="AL132" s="3">
        <f>其他调用!AB132</f>
        <v>24775728.436238289</v>
      </c>
      <c r="AM132" s="3">
        <f>其他调用!AC132</f>
        <v>39699798.992814064</v>
      </c>
      <c r="AN132" s="3">
        <f>SUMPRODUCT(AI$5:AM132,其他调用!$C$6:$G133)</f>
        <v>770576627081.08069</v>
      </c>
      <c r="AP132" s="3">
        <f>其他调用!AN132</f>
        <v>3371183.9601351321</v>
      </c>
      <c r="AQ132" s="3">
        <f>其他调用!AO132</f>
        <v>3672171.7661079168</v>
      </c>
      <c r="AR132" s="3">
        <f>其他调用!AP132</f>
        <v>4390609.0823072791</v>
      </c>
      <c r="AS132" s="3">
        <f>其他调用!AQ132</f>
        <v>6481152.3764922023</v>
      </c>
      <c r="AT132" s="3">
        <f>其他调用!AR132</f>
        <v>11599366.660721779</v>
      </c>
      <c r="AU132" s="3">
        <f>SUMPRODUCT(AP$5:AT132,其他调用!$C$6:$G133)</f>
        <v>124885775016.1277</v>
      </c>
    </row>
    <row r="133" spans="11:47" x14ac:dyDescent="0.15">
      <c r="Z133" s="3">
        <v>129</v>
      </c>
      <c r="AA133" s="3">
        <f>其他调用!AW134*SUM($U$14:$U$17)</f>
        <v>46.000000000000007</v>
      </c>
      <c r="AB133" s="3">
        <f>其他调用!AX134*SUM($U$14:$U$17)</f>
        <v>67.000000000000043</v>
      </c>
      <c r="AC133" s="3">
        <f>其他调用!AY134*SUM($U$14:$U$17)</f>
        <v>90.999999999999915</v>
      </c>
      <c r="AD133" s="3">
        <f>其他调用!AZ134*SUM($U$14:$U$17)</f>
        <v>102.99999999999993</v>
      </c>
      <c r="AE133" s="3">
        <f>其他调用!BA134*SUM($U$14:$U$17)</f>
        <v>103.00000000000004</v>
      </c>
      <c r="AF133" s="3">
        <f>SUMPRODUCT(AA$5:AE133,其他调用!$C$6:$G134)</f>
        <v>5060254.6964175748</v>
      </c>
      <c r="AH133" s="3">
        <v>129</v>
      </c>
      <c r="AI133" s="3">
        <f>其他调用!Y133</f>
        <v>14815780.801638842</v>
      </c>
      <c r="AJ133" s="3">
        <f>其他调用!Z133</f>
        <v>16505718.579093933</v>
      </c>
      <c r="AK133" s="3">
        <f>其他调用!AA133</f>
        <v>19362943.788431883</v>
      </c>
      <c r="AL133" s="3">
        <f>其他调用!AB133</f>
        <v>24775728.436237812</v>
      </c>
      <c r="AM133" s="3">
        <f>其他调用!AC133</f>
        <v>39699798.992814064</v>
      </c>
      <c r="AN133" s="3">
        <f>SUMPRODUCT(AI$5:AM133,其他调用!$C$6:$G134)</f>
        <v>775879417611.3186</v>
      </c>
      <c r="AP133" s="3">
        <f>其他调用!AN133</f>
        <v>3371183.9601351321</v>
      </c>
      <c r="AQ133" s="3">
        <f>其他调用!AO133</f>
        <v>3672171.7661078572</v>
      </c>
      <c r="AR133" s="3">
        <f>其他调用!AP133</f>
        <v>4437814.618086338</v>
      </c>
      <c r="AS133" s="3">
        <f>其他调用!AQ133</f>
        <v>6481152.3764922023</v>
      </c>
      <c r="AT133" s="3">
        <f>其他调用!AR133</f>
        <v>11599366.66072166</v>
      </c>
      <c r="AU133" s="3">
        <f>SUMPRODUCT(AP$5:AT133,其他调用!$C$6:$G134)</f>
        <v>126083245768.28883</v>
      </c>
    </row>
    <row r="134" spans="11:47" x14ac:dyDescent="0.15">
      <c r="Z134" s="3">
        <v>130</v>
      </c>
      <c r="AA134" s="3">
        <f>其他调用!AW135*SUM($U$14:$U$17)</f>
        <v>46.000000000000043</v>
      </c>
      <c r="AB134" s="3">
        <f>其他调用!AX135*SUM($U$14:$U$17)</f>
        <v>67</v>
      </c>
      <c r="AC134" s="3">
        <f>其他调用!AY135*SUM($U$14:$U$17)</f>
        <v>91.000000000000057</v>
      </c>
      <c r="AD134" s="3">
        <f>其他调用!AZ135*SUM($U$14:$U$17)</f>
        <v>102.99999999999996</v>
      </c>
      <c r="AE134" s="3">
        <f>其他调用!BA135*SUM($U$14:$U$17)</f>
        <v>103.00000000000001</v>
      </c>
      <c r="AF134" s="3">
        <f>SUMPRODUCT(AA$5:AE134,其他调用!$C$6:$G135)</f>
        <v>5079548.7915028511</v>
      </c>
      <c r="AH134" s="3">
        <v>130</v>
      </c>
      <c r="AI134" s="3">
        <f>其他调用!Y134</f>
        <v>14815780.80163908</v>
      </c>
      <c r="AJ134" s="3">
        <f>其他调用!Z134</f>
        <v>16505718.579093933</v>
      </c>
      <c r="AK134" s="3">
        <f>其他调用!AA134</f>
        <v>19362943.788432121</v>
      </c>
      <c r="AL134" s="3">
        <f>其他调用!AB134</f>
        <v>24775728.436238289</v>
      </c>
      <c r="AM134" s="3">
        <f>其他调用!AC134</f>
        <v>39699798.992814064</v>
      </c>
      <c r="AN134" s="3">
        <f>SUMPRODUCT(AI$5:AM134,其他调用!$C$6:$G135)</f>
        <v>781155694188.90527</v>
      </c>
      <c r="AP134" s="3">
        <f>其他调用!AN134</f>
        <v>3371183.9601351619</v>
      </c>
      <c r="AQ134" s="3">
        <f>其他调用!AO134</f>
        <v>3672171.7661079168</v>
      </c>
      <c r="AR134" s="3">
        <f>其他调用!AP134</f>
        <v>4437814.618086338</v>
      </c>
      <c r="AS134" s="3">
        <f>其他调用!AQ134</f>
        <v>6481152.3764921427</v>
      </c>
      <c r="AT134" s="3">
        <f>其他调用!AR134</f>
        <v>11599366.66072166</v>
      </c>
      <c r="AU134" s="3">
        <f>SUMPRODUCT(AP$5:AT134,其他调用!$C$6:$G135)</f>
        <v>127274729166.68919</v>
      </c>
    </row>
    <row r="135" spans="11:47" x14ac:dyDescent="0.15">
      <c r="Z135" s="3">
        <v>131</v>
      </c>
      <c r="AA135" s="3">
        <f>其他调用!AW136*SUM($U$14:$U$17)</f>
        <v>45.999999999999979</v>
      </c>
      <c r="AB135" s="3">
        <f>其他调用!AX136*SUM($U$14:$U$17)</f>
        <v>67.000000000000057</v>
      </c>
      <c r="AC135" s="3">
        <f>其他调用!AY136*SUM($U$14:$U$17)</f>
        <v>91.000000000000043</v>
      </c>
      <c r="AD135" s="3">
        <f>其他调用!AZ136*SUM($U$14:$U$17)</f>
        <v>103.00000000000001</v>
      </c>
      <c r="AE135" s="3">
        <f>其他调用!BA136*SUM($U$14:$U$17)</f>
        <v>103.00000000000006</v>
      </c>
      <c r="AF135" s="3">
        <f>SUMPRODUCT(AA$5:AE135,其他调用!$C$6:$G136)</f>
        <v>5098745.931336442</v>
      </c>
      <c r="AH135" s="3">
        <v>131</v>
      </c>
      <c r="AI135" s="3">
        <f>其他调用!Y135</f>
        <v>14815780.801638842</v>
      </c>
      <c r="AJ135" s="3">
        <f>其他调用!Z135</f>
        <v>16505718.579093933</v>
      </c>
      <c r="AK135" s="3">
        <f>其他调用!AA135</f>
        <v>19362943.788431883</v>
      </c>
      <c r="AL135" s="3">
        <f>其他调用!AB135</f>
        <v>24775728.436237812</v>
      </c>
      <c r="AM135" s="3">
        <f>其他调用!AC135</f>
        <v>39946441.581571102</v>
      </c>
      <c r="AN135" s="3">
        <f>SUMPRODUCT(AI$5:AM135,其他调用!$C$6:$G136)</f>
        <v>786405618556.13098</v>
      </c>
      <c r="AP135" s="3">
        <f>其他调用!AN135</f>
        <v>3371183.9601351321</v>
      </c>
      <c r="AQ135" s="3">
        <f>其他调用!AO135</f>
        <v>3672171.7661079168</v>
      </c>
      <c r="AR135" s="3">
        <f>其他调用!AP135</f>
        <v>4437814.618086338</v>
      </c>
      <c r="AS135" s="3">
        <f>其他调用!AQ135</f>
        <v>6481152.3764922619</v>
      </c>
      <c r="AT135" s="3">
        <f>其他调用!AR135</f>
        <v>11699475.360815644</v>
      </c>
      <c r="AU135" s="3">
        <f>SUMPRODUCT(AP$5:AT135,其他调用!$C$6:$G136)</f>
        <v>128460290860.21165</v>
      </c>
    </row>
    <row r="136" spans="11:47" x14ac:dyDescent="0.15">
      <c r="Z136" s="3">
        <v>132</v>
      </c>
      <c r="AA136" s="3">
        <f>其他调用!AW137*SUM($U$14:$U$17)</f>
        <v>45.999999999999979</v>
      </c>
      <c r="AB136" s="3">
        <f>其他调用!AX137*SUM($U$14:$U$17)</f>
        <v>67.000000000000057</v>
      </c>
      <c r="AC136" s="3">
        <f>其他调用!AY137*SUM($U$14:$U$17)</f>
        <v>90.999999999999986</v>
      </c>
      <c r="AD136" s="3">
        <f>其他调用!AZ137*SUM($U$14:$U$17)</f>
        <v>103.00000000000007</v>
      </c>
      <c r="AE136" s="3">
        <f>其他调用!BA137*SUM($U$14:$U$17)</f>
        <v>103.00000000000007</v>
      </c>
      <c r="AF136" s="3">
        <f>SUMPRODUCT(AA$5:AE136,其他调用!$C$6:$G137)</f>
        <v>5117846.1159183467</v>
      </c>
      <c r="AH136" s="3">
        <v>132</v>
      </c>
      <c r="AI136" s="3">
        <f>其他调用!Y136</f>
        <v>14815780.801638842</v>
      </c>
      <c r="AJ136" s="3">
        <f>其他调用!Z136</f>
        <v>16505718.579093933</v>
      </c>
      <c r="AK136" s="3">
        <f>其他调用!AA136</f>
        <v>19362943.788431883</v>
      </c>
      <c r="AL136" s="3">
        <f>其他调用!AB136</f>
        <v>25034192.628346443</v>
      </c>
      <c r="AM136" s="3">
        <f>其他调用!AC136</f>
        <v>40347720</v>
      </c>
      <c r="AN136" s="3">
        <f>SUMPRODUCT(AI$5:AM136,其他调用!$C$6:$G137)</f>
        <v>791629872805.18298</v>
      </c>
      <c r="AP136" s="3">
        <f>其他调用!AN136</f>
        <v>3371183.9601351321</v>
      </c>
      <c r="AQ136" s="3">
        <f>其他调用!AO136</f>
        <v>3672171.7661079168</v>
      </c>
      <c r="AR136" s="3">
        <f>其他调用!AP136</f>
        <v>4437814.618086338</v>
      </c>
      <c r="AS136" s="3">
        <f>其他调用!AQ136</f>
        <v>6584992.0396450758</v>
      </c>
      <c r="AT136" s="3">
        <f>其他调用!AR136</f>
        <v>11862348.533073306</v>
      </c>
      <c r="AU136" s="3">
        <f>SUMPRODUCT(AP$5:AT136,其他调用!$C$6:$G137)</f>
        <v>129640205293.67912</v>
      </c>
    </row>
    <row r="137" spans="11:47" x14ac:dyDescent="0.15">
      <c r="Z137" s="3">
        <v>133</v>
      </c>
      <c r="AA137" s="3">
        <f>其他调用!AW138*SUM($U$14:$U$17)</f>
        <v>46.000000000000007</v>
      </c>
      <c r="AB137" s="3">
        <f>其他调用!AX138*SUM($U$14:$U$17)</f>
        <v>66.999999999999886</v>
      </c>
      <c r="AC137" s="3">
        <f>其他调用!AY138*SUM($U$14:$U$17)</f>
        <v>90.999999999999858</v>
      </c>
      <c r="AD137" s="3">
        <f>其他调用!AZ138*SUM($U$14:$U$17)</f>
        <v>103</v>
      </c>
      <c r="AE137" s="3">
        <f>其他调用!BA138*SUM($U$14:$U$17)</f>
        <v>102.99999999999989</v>
      </c>
      <c r="AF137" s="3">
        <f>SUMPRODUCT(AA$5:AE137,其他调用!$C$6:$G138)</f>
        <v>5136849.3452485669</v>
      </c>
      <c r="AH137" s="3">
        <v>133</v>
      </c>
      <c r="AI137" s="3">
        <f>其他调用!Y137</f>
        <v>14815780.801638842</v>
      </c>
      <c r="AJ137" s="3">
        <f>其他调用!Z137</f>
        <v>16505718.579093933</v>
      </c>
      <c r="AK137" s="3">
        <f>其他调用!AA137</f>
        <v>19362943.788431883</v>
      </c>
      <c r="AL137" s="3">
        <f>其他调用!AB137</f>
        <v>25391119.369829655</v>
      </c>
      <c r="AM137" s="3">
        <f>其他调用!AC137</f>
        <v>40347720</v>
      </c>
      <c r="AN137" s="3">
        <f>SUMPRODUCT(AI$5:AM137,其他调用!$C$6:$G138)</f>
        <v>796828408774.27051</v>
      </c>
      <c r="AP137" s="3">
        <f>其他调用!AN137</f>
        <v>3371183.9601351321</v>
      </c>
      <c r="AQ137" s="3">
        <f>其他调用!AO137</f>
        <v>3672171.7661079168</v>
      </c>
      <c r="AR137" s="3">
        <f>其他调用!AP137</f>
        <v>4437814.618086338</v>
      </c>
      <c r="AS137" s="3">
        <f>其他调用!AQ137</f>
        <v>6728389.669713378</v>
      </c>
      <c r="AT137" s="3">
        <f>其他调用!AR137</f>
        <v>11862348.533073306</v>
      </c>
      <c r="AU137" s="3">
        <f>SUMPRODUCT(AP$5:AT137,其他调用!$C$6:$G138)</f>
        <v>130814452031.17998</v>
      </c>
    </row>
    <row r="138" spans="11:47" x14ac:dyDescent="0.15">
      <c r="Z138" s="3">
        <v>134</v>
      </c>
      <c r="AA138" s="3">
        <f>其他调用!AW139*SUM($U$14:$U$17)</f>
        <v>46.000000000000036</v>
      </c>
      <c r="AB138" s="3">
        <f>其他调用!AX139*SUM($U$14:$U$17)</f>
        <v>67.000000000000099</v>
      </c>
      <c r="AC138" s="3">
        <f>其他调用!AY139*SUM($U$14:$U$17)</f>
        <v>91</v>
      </c>
      <c r="AD138" s="3">
        <f>其他调用!AZ139*SUM($U$14:$U$17)</f>
        <v>103.00000000000001</v>
      </c>
      <c r="AE138" s="3">
        <f>其他调用!BA139*SUM($U$14:$U$17)</f>
        <v>103.00000000000001</v>
      </c>
      <c r="AF138" s="3">
        <f>SUMPRODUCT(AA$5:AE138,其他调用!$C$6:$G139)</f>
        <v>5155755.6193271019</v>
      </c>
      <c r="AH138" s="3">
        <v>134</v>
      </c>
      <c r="AI138" s="3">
        <f>其他调用!Y138</f>
        <v>14815780.801638842</v>
      </c>
      <c r="AJ138" s="3">
        <f>其他调用!Z138</f>
        <v>16505718.579093933</v>
      </c>
      <c r="AK138" s="3">
        <f>其他调用!AA138</f>
        <v>19362943.788431883</v>
      </c>
      <c r="AL138" s="3">
        <f>其他调用!AB138</f>
        <v>25391119.369829178</v>
      </c>
      <c r="AM138" s="3">
        <f>其他调用!AC138</f>
        <v>40347720</v>
      </c>
      <c r="AN138" s="3">
        <f>SUMPRODUCT(AI$5:AM138,其他调用!$C$6:$G139)</f>
        <v>802000421600.65845</v>
      </c>
      <c r="AP138" s="3">
        <f>其他调用!AN138</f>
        <v>3371183.9601351619</v>
      </c>
      <c r="AQ138" s="3">
        <f>其他调用!AO138</f>
        <v>3672171.7661078572</v>
      </c>
      <c r="AR138" s="3">
        <f>其他调用!AP138</f>
        <v>4437814.618086338</v>
      </c>
      <c r="AS138" s="3">
        <f>其他调用!AQ138</f>
        <v>6728389.6697134972</v>
      </c>
      <c r="AT138" s="3">
        <f>其他调用!AR138</f>
        <v>11862348.533073306</v>
      </c>
      <c r="AU138" s="3">
        <f>SUMPRODUCT(AP$5:AT138,其他调用!$C$6:$G139)</f>
        <v>131982707713.89764</v>
      </c>
    </row>
    <row r="139" spans="11:47" x14ac:dyDescent="0.15">
      <c r="K139" s="14"/>
      <c r="M139" s="14"/>
      <c r="Z139" s="3">
        <v>135</v>
      </c>
      <c r="AA139" s="3">
        <f>其他调用!AW140*SUM($U$14:$U$17)</f>
        <v>45.999999999999986</v>
      </c>
      <c r="AB139" s="3">
        <f>其他调用!AX140*SUM($U$14:$U$17)</f>
        <v>66.999999999999929</v>
      </c>
      <c r="AC139" s="3">
        <f>其他调用!AY140*SUM($U$14:$U$17)</f>
        <v>91.000000000000057</v>
      </c>
      <c r="AD139" s="3">
        <f>其他调用!AZ140*SUM($U$14:$U$17)</f>
        <v>103.00000000000001</v>
      </c>
      <c r="AE139" s="3">
        <f>其他调用!BA140*SUM($U$14:$U$17)</f>
        <v>102.99999999999989</v>
      </c>
      <c r="AF139" s="3">
        <f>SUMPRODUCT(AA$5:AE139,其他调用!$C$6:$G140)</f>
        <v>5174564.9381539524</v>
      </c>
      <c r="AH139" s="3">
        <v>135</v>
      </c>
      <c r="AI139" s="3">
        <f>其他调用!Y139</f>
        <v>14815780.80163908</v>
      </c>
      <c r="AJ139" s="3">
        <f>其他调用!Z139</f>
        <v>16505718.579093933</v>
      </c>
      <c r="AK139" s="3">
        <f>其他调用!AA139</f>
        <v>19362943.788431883</v>
      </c>
      <c r="AL139" s="3">
        <f>其他调用!AB139</f>
        <v>25391119.369829178</v>
      </c>
      <c r="AM139" s="3">
        <f>其他调用!AC139</f>
        <v>40347720</v>
      </c>
      <c r="AN139" s="3">
        <f>SUMPRODUCT(AI$5:AM139,其他调用!$C$6:$G140)</f>
        <v>807145911284.34705</v>
      </c>
      <c r="AP139" s="3">
        <f>其他调用!AN139</f>
        <v>3371183.9601351023</v>
      </c>
      <c r="AQ139" s="3">
        <f>其他调用!AO139</f>
        <v>3672171.7661079168</v>
      </c>
      <c r="AR139" s="3">
        <f>其他调用!AP139</f>
        <v>4437814.618086338</v>
      </c>
      <c r="AS139" s="3">
        <f>其他调用!AQ139</f>
        <v>6728389.669713378</v>
      </c>
      <c r="AT139" s="3">
        <f>其他调用!AR139</f>
        <v>11862348.533073425</v>
      </c>
      <c r="AU139" s="3">
        <f>SUMPRODUCT(AP$5:AT139,其他调用!$C$6:$G140)</f>
        <v>133144972341.83214</v>
      </c>
    </row>
    <row r="140" spans="11:47" x14ac:dyDescent="0.15">
      <c r="Z140" s="3">
        <v>136</v>
      </c>
      <c r="AA140" s="3">
        <f>其他调用!AW141*SUM($U$14:$U$17)</f>
        <v>45.999999999999972</v>
      </c>
      <c r="AB140" s="3">
        <f>其他调用!AX141*SUM($U$14:$U$17)</f>
        <v>66.999999999999915</v>
      </c>
      <c r="AC140" s="3">
        <f>其他调用!AY141*SUM($U$14:$U$17)</f>
        <v>91.000000000000057</v>
      </c>
      <c r="AD140" s="3">
        <f>其他调用!AZ141*SUM($U$14:$U$17)</f>
        <v>102.99999999999994</v>
      </c>
      <c r="AE140" s="3">
        <f>其他调用!BA141*SUM($U$14:$U$17)</f>
        <v>103</v>
      </c>
      <c r="AF140" s="3">
        <f>SUMPRODUCT(AA$5:AE140,其他调用!$C$6:$G141)</f>
        <v>5193277.3017291175</v>
      </c>
      <c r="AH140" s="3">
        <v>136</v>
      </c>
      <c r="AI140" s="3">
        <f>其他调用!Y140</f>
        <v>14815780.801638842</v>
      </c>
      <c r="AJ140" s="3">
        <f>其他调用!Z140</f>
        <v>16793011.152950048</v>
      </c>
      <c r="AK140" s="3">
        <f>其他调用!AA140</f>
        <v>19362943.788432121</v>
      </c>
      <c r="AL140" s="3">
        <f>其他调用!AB140</f>
        <v>25391119.369829655</v>
      </c>
      <c r="AM140" s="3">
        <f>其他调用!AC140</f>
        <v>40347720</v>
      </c>
      <c r="AN140" s="3">
        <f>SUMPRODUCT(AI$5:AM140,其他调用!$C$6:$G141)</f>
        <v>812308581069.26343</v>
      </c>
      <c r="AP140" s="3">
        <f>其他调用!AN140</f>
        <v>3371183.9601351619</v>
      </c>
      <c r="AQ140" s="3">
        <f>其他调用!AO140</f>
        <v>3727789.3993763924</v>
      </c>
      <c r="AR140" s="3">
        <f>其他调用!AP140</f>
        <v>4437814.618086338</v>
      </c>
      <c r="AS140" s="3">
        <f>其他调用!AQ140</f>
        <v>6728389.669713378</v>
      </c>
      <c r="AT140" s="3">
        <f>其他调用!AR140</f>
        <v>11862348.533073306</v>
      </c>
      <c r="AU140" s="3">
        <f>SUMPRODUCT(AP$5:AT140,其他调用!$C$6:$G141)</f>
        <v>134309706526.96785</v>
      </c>
    </row>
    <row r="141" spans="11:47" x14ac:dyDescent="0.15">
      <c r="Z141" s="3">
        <v>137</v>
      </c>
      <c r="AA141" s="3">
        <f>其他调用!AW142*SUM($U$14:$U$17)</f>
        <v>46.000000000000078</v>
      </c>
      <c r="AB141" s="3">
        <f>其他调用!AX142*SUM($U$14:$U$17)</f>
        <v>67.000000000000114</v>
      </c>
      <c r="AC141" s="3">
        <f>其他调用!AY142*SUM($U$14:$U$17)</f>
        <v>90.999999999999986</v>
      </c>
      <c r="AD141" s="3">
        <f>其他调用!AZ142*SUM($U$14:$U$17)</f>
        <v>103</v>
      </c>
      <c r="AE141" s="3">
        <f>其他调用!BA142*SUM($U$14:$U$17)</f>
        <v>103.00000000000011</v>
      </c>
      <c r="AF141" s="3">
        <f>SUMPRODUCT(AA$5:AE141,其他调用!$C$6:$G142)</f>
        <v>5211892.7100525983</v>
      </c>
      <c r="AH141" s="3">
        <v>137</v>
      </c>
      <c r="AI141" s="3">
        <f>其他调用!Y141</f>
        <v>15160438.940572739</v>
      </c>
      <c r="AJ141" s="3">
        <f>其他调用!Z141</f>
        <v>16997651.304230213</v>
      </c>
      <c r="AK141" s="3">
        <f>其他调用!AA141</f>
        <v>19601711.827488661</v>
      </c>
      <c r="AL141" s="3">
        <f>其他调用!AB141</f>
        <v>25391119.369829178</v>
      </c>
      <c r="AM141" s="3">
        <f>其他调用!AC141</f>
        <v>40347719.999999523</v>
      </c>
      <c r="AN141" s="3">
        <f>SUMPRODUCT(AI$5:AM141,其他调用!$C$6:$G142)</f>
        <v>817531317816.20056</v>
      </c>
      <c r="AP141" s="3">
        <f>其他调用!AN141</f>
        <v>3434876.2489210367</v>
      </c>
      <c r="AQ141" s="3">
        <f>其他调用!AO141</f>
        <v>3767406.1591593623</v>
      </c>
      <c r="AR141" s="3">
        <f>其他调用!AP141</f>
        <v>4499240.9072701931</v>
      </c>
      <c r="AS141" s="3">
        <f>其他调用!AQ141</f>
        <v>6728389.6697134972</v>
      </c>
      <c r="AT141" s="3">
        <f>其他调用!AR141</f>
        <v>11862348.533073306</v>
      </c>
      <c r="AU141" s="3">
        <f>SUMPRODUCT(AP$5:AT141,其他调用!$C$6:$G142)</f>
        <v>135484935459.6871</v>
      </c>
    </row>
    <row r="142" spans="11:47" x14ac:dyDescent="0.15">
      <c r="Z142" s="3">
        <v>138</v>
      </c>
      <c r="AA142" s="3">
        <f>其他调用!AW143*SUM($U$14:$U$17)</f>
        <v>45.999999999999943</v>
      </c>
      <c r="AB142" s="3">
        <f>其他调用!AX143*SUM($U$14:$U$17)</f>
        <v>66.999999999999957</v>
      </c>
      <c r="AC142" s="3">
        <f>其他调用!AY143*SUM($U$14:$U$17)</f>
        <v>90.999999999999915</v>
      </c>
      <c r="AD142" s="3">
        <f>其他调用!AZ143*SUM($U$14:$U$17)</f>
        <v>103.00000000000006</v>
      </c>
      <c r="AE142" s="3">
        <f>其他调用!BA143*SUM($U$14:$U$17)</f>
        <v>103.00000000000001</v>
      </c>
      <c r="AF142" s="3">
        <f>SUMPRODUCT(AA$5:AE142,其他调用!$C$6:$G143)</f>
        <v>5230411.1631243955</v>
      </c>
      <c r="AH142" s="3">
        <v>138</v>
      </c>
      <c r="AI142" s="3">
        <f>其他调用!Y142</f>
        <v>15239716.222913742</v>
      </c>
      <c r="AJ142" s="3">
        <f>其他调用!Z142</f>
        <v>16997651.304230213</v>
      </c>
      <c r="AK142" s="3">
        <f>其他调用!AA142</f>
        <v>19857482.010586262</v>
      </c>
      <c r="AL142" s="3">
        <f>其他调用!AB142</f>
        <v>25391119.369829178</v>
      </c>
      <c r="AM142" s="3">
        <f>其他调用!AC142</f>
        <v>40347720</v>
      </c>
      <c r="AN142" s="3">
        <f>SUMPRODUCT(AI$5:AM142,其他调用!$C$6:$G143)</f>
        <v>822742100087.67432</v>
      </c>
      <c r="AP142" s="3">
        <f>其他调用!AN142</f>
        <v>3449526.5675720572</v>
      </c>
      <c r="AQ142" s="3">
        <f>其他调用!AO142</f>
        <v>3767406.1591593623</v>
      </c>
      <c r="AR142" s="3">
        <f>其他调用!AP142</f>
        <v>4565041.2266662717</v>
      </c>
      <c r="AS142" s="3">
        <f>其他调用!AQ142</f>
        <v>6728389.669713378</v>
      </c>
      <c r="AT142" s="3">
        <f>其他调用!AR142</f>
        <v>11862348.533073425</v>
      </c>
      <c r="AU142" s="3">
        <f>SUMPRODUCT(AP$5:AT142,其他调用!$C$6:$G143)</f>
        <v>136657088850.90265</v>
      </c>
    </row>
    <row r="143" spans="11:47" x14ac:dyDescent="0.15">
      <c r="Z143" s="3">
        <v>139</v>
      </c>
      <c r="AA143" s="3">
        <f>其他调用!AW144*SUM($U$14:$U$17)</f>
        <v>46.000000000000007</v>
      </c>
      <c r="AB143" s="3">
        <f>其他调用!AX144*SUM($U$14:$U$17)</f>
        <v>67.000000000000043</v>
      </c>
      <c r="AC143" s="3">
        <f>其他调用!AY144*SUM($U$14:$U$17)</f>
        <v>91.000000000000114</v>
      </c>
      <c r="AD143" s="3">
        <f>其他调用!AZ144*SUM($U$14:$U$17)</f>
        <v>102.99999999999987</v>
      </c>
      <c r="AE143" s="3">
        <f>其他调用!BA144*SUM($U$14:$U$17)</f>
        <v>102.99999999999999</v>
      </c>
      <c r="AF143" s="3">
        <f>SUMPRODUCT(AA$5:AE143,其他调用!$C$6:$G144)</f>
        <v>5248832.6609445075</v>
      </c>
      <c r="AH143" s="3">
        <v>139</v>
      </c>
      <c r="AI143" s="3">
        <f>其他调用!Y143</f>
        <v>15239716.22291398</v>
      </c>
      <c r="AJ143" s="3">
        <f>其他调用!Z143</f>
        <v>16997651.304230213</v>
      </c>
      <c r="AK143" s="3">
        <f>其他调用!AA143</f>
        <v>19857482.010586262</v>
      </c>
      <c r="AL143" s="3">
        <f>其他调用!AB143</f>
        <v>25391119.369829655</v>
      </c>
      <c r="AM143" s="3">
        <f>其他调用!AC143</f>
        <v>44535813.335999966</v>
      </c>
      <c r="AN143" s="3">
        <f>SUMPRODUCT(AI$5:AM143,其他调用!$C$6:$G144)</f>
        <v>827928236259.94946</v>
      </c>
      <c r="AP143" s="3">
        <f>其他调用!AN143</f>
        <v>3449526.5675719976</v>
      </c>
      <c r="AQ143" s="3">
        <f>其他调用!AO143</f>
        <v>3767406.1591593623</v>
      </c>
      <c r="AR143" s="3">
        <f>其他调用!AP143</f>
        <v>4565041.2266663313</v>
      </c>
      <c r="AS143" s="3">
        <f>其他调用!AQ143</f>
        <v>6728389.669713378</v>
      </c>
      <c r="AT143" s="3">
        <f>其他调用!AR143</f>
        <v>13129237.809633017</v>
      </c>
      <c r="AU143" s="3">
        <f>SUMPRODUCT(AP$5:AT143,其他调用!$C$6:$G144)</f>
        <v>137823902541.45233</v>
      </c>
    </row>
    <row r="144" spans="11:47" x14ac:dyDescent="0.15">
      <c r="Z144" s="3">
        <v>140</v>
      </c>
      <c r="AA144" s="3">
        <f>其他调用!AW145*SUM($U$14:$U$17)</f>
        <v>46.000000000000007</v>
      </c>
      <c r="AB144" s="3">
        <f>其他调用!AX145*SUM($U$14:$U$17)</f>
        <v>66.999999999999972</v>
      </c>
      <c r="AC144" s="3">
        <f>其他调用!AY145*SUM($U$14:$U$17)</f>
        <v>90.999999999999986</v>
      </c>
      <c r="AD144" s="3">
        <f>其他调用!AZ145*SUM($U$14:$U$17)</f>
        <v>103</v>
      </c>
      <c r="AE144" s="3">
        <f>其他调用!BA145*SUM($U$14:$U$17)</f>
        <v>103.00000000000003</v>
      </c>
      <c r="AF144" s="3">
        <f>SUMPRODUCT(AA$5:AE144,其他调用!$C$6:$G145)</f>
        <v>5267157.203512934</v>
      </c>
      <c r="AH144" s="3">
        <v>140</v>
      </c>
      <c r="AI144" s="3">
        <f>其他调用!Y144</f>
        <v>15239716.22291398</v>
      </c>
      <c r="AJ144" s="3">
        <f>其他调用!Z144</f>
        <v>16997651.304229975</v>
      </c>
      <c r="AK144" s="3">
        <f>其他调用!AA144</f>
        <v>19857482.010586262</v>
      </c>
      <c r="AL144" s="3">
        <f>其他调用!AB144</f>
        <v>25391119.369829178</v>
      </c>
      <c r="AM144" s="3">
        <f>其他调用!AC144</f>
        <v>48417264</v>
      </c>
      <c r="AN144" s="3">
        <f>SUMPRODUCT(AI$5:AM144,其他调用!$C$6:$G145)</f>
        <v>833089506642.59546</v>
      </c>
      <c r="AP144" s="3">
        <f>其他调用!AN144</f>
        <v>3449526.5675720572</v>
      </c>
      <c r="AQ144" s="3">
        <f>其他调用!AO144</f>
        <v>3767406.1591593623</v>
      </c>
      <c r="AR144" s="3">
        <f>其他调用!AP144</f>
        <v>4565041.2266663313</v>
      </c>
      <c r="AS144" s="3">
        <f>其他调用!AQ144</f>
        <v>6728389.6697134972</v>
      </c>
      <c r="AT144" s="3">
        <f>其他调用!AR144</f>
        <v>14303368.333766699</v>
      </c>
      <c r="AU144" s="3">
        <f>SUMPRODUCT(AP$5:AT144,其他调用!$C$6:$G145)</f>
        <v>138985310075.45084</v>
      </c>
    </row>
    <row r="145" spans="26:47" x14ac:dyDescent="0.15">
      <c r="Z145" s="3">
        <v>141</v>
      </c>
      <c r="AA145" s="3">
        <f>其他调用!AW146*SUM($U$14:$U$17)</f>
        <v>46.000000000000028</v>
      </c>
      <c r="AB145" s="3">
        <f>其他调用!AX146*SUM($U$14:$U$17)</f>
        <v>67</v>
      </c>
      <c r="AC145" s="3">
        <f>其他调用!AY146*SUM($U$14:$U$17)</f>
        <v>91.000000000000114</v>
      </c>
      <c r="AD145" s="3">
        <f>其他调用!AZ146*SUM($U$14:$U$17)</f>
        <v>103.00000000000014</v>
      </c>
      <c r="AE145" s="3">
        <f>其他调用!BA146*SUM($U$14:$U$17)</f>
        <v>102.99999999999994</v>
      </c>
      <c r="AF145" s="3">
        <f>SUMPRODUCT(AA$5:AE145,其他调用!$C$6:$G146)</f>
        <v>5285384.7908296762</v>
      </c>
      <c r="AH145" s="3">
        <v>141</v>
      </c>
      <c r="AI145" s="3">
        <f>其他调用!Y145</f>
        <v>15239716.222913742</v>
      </c>
      <c r="AJ145" s="3">
        <f>其他调用!Z145</f>
        <v>16997651.304230213</v>
      </c>
      <c r="AK145" s="3">
        <f>其他调用!AA145</f>
        <v>19857482.010586023</v>
      </c>
      <c r="AL145" s="3">
        <f>其他调用!AB145</f>
        <v>25542403.435463428</v>
      </c>
      <c r="AM145" s="3">
        <f>其他调用!AC145</f>
        <v>48417264</v>
      </c>
      <c r="AN145" s="3">
        <f>SUMPRODUCT(AI$5:AM145,其他调用!$C$6:$G146)</f>
        <v>838223794273.71741</v>
      </c>
      <c r="AP145" s="3">
        <f>其他调用!AN145</f>
        <v>3449526.5675719976</v>
      </c>
      <c r="AQ145" s="3">
        <f>其他调用!AO145</f>
        <v>3767406.1591594219</v>
      </c>
      <c r="AR145" s="3">
        <f>其他调用!AP145</f>
        <v>4565041.2266662717</v>
      </c>
      <c r="AS145" s="3">
        <f>其他调用!AQ145</f>
        <v>6791036.1352394819</v>
      </c>
      <c r="AT145" s="3">
        <f>其他调用!AR145</f>
        <v>14303368.333766699</v>
      </c>
      <c r="AU145" s="3">
        <f>SUMPRODUCT(AP$5:AT145,其他调用!$C$6:$G146)</f>
        <v>140140707408.78</v>
      </c>
    </row>
    <row r="146" spans="26:47" x14ac:dyDescent="0.15">
      <c r="Z146" s="3">
        <v>142</v>
      </c>
      <c r="AA146" s="3">
        <f>其他调用!AW147*SUM($U$14:$U$17)</f>
        <v>45.999999999999986</v>
      </c>
      <c r="AB146" s="3">
        <f>其他调用!AX147*SUM($U$14:$U$17)</f>
        <v>67.000000000000085</v>
      </c>
      <c r="AC146" s="3">
        <f>其他调用!AY147*SUM($U$14:$U$17)</f>
        <v>90.999999999999744</v>
      </c>
      <c r="AD146" s="3">
        <f>其他调用!AZ147*SUM($U$14:$U$17)</f>
        <v>103.00000000000001</v>
      </c>
      <c r="AE146" s="3">
        <f>其他调用!BA147*SUM($U$14:$U$17)</f>
        <v>103.00000000000007</v>
      </c>
      <c r="AF146" s="3">
        <f>SUMPRODUCT(AA$5:AE146,其他调用!$C$6:$G147)</f>
        <v>5303515.422894733</v>
      </c>
      <c r="AH146" s="3">
        <v>142</v>
      </c>
      <c r="AI146" s="3">
        <f>其他调用!Y146</f>
        <v>15239716.22291398</v>
      </c>
      <c r="AJ146" s="3">
        <f>其他调用!Z146</f>
        <v>16997651.304230213</v>
      </c>
      <c r="AK146" s="3">
        <f>其他调用!AA146</f>
        <v>19857482.010586262</v>
      </c>
      <c r="AL146" s="3">
        <f>其他调用!AB146</f>
        <v>26022195.117844582</v>
      </c>
      <c r="AM146" s="3">
        <f>其他调用!AC146</f>
        <v>48417264</v>
      </c>
      <c r="AN146" s="3">
        <f>SUMPRODUCT(AI$5:AM146,其他调用!$C$6:$G147)</f>
        <v>843331798865.15759</v>
      </c>
      <c r="AP146" s="3">
        <f>其他调用!AN146</f>
        <v>3449526.5675720572</v>
      </c>
      <c r="AQ146" s="3">
        <f>其他调用!AO146</f>
        <v>3767406.1591593623</v>
      </c>
      <c r="AR146" s="3">
        <f>其他调用!AP146</f>
        <v>4565041.2266663313</v>
      </c>
      <c r="AS146" s="3">
        <f>其他调用!AQ146</f>
        <v>6989717.0271370411</v>
      </c>
      <c r="AT146" s="3">
        <f>其他调用!AR146</f>
        <v>14303368.333766699</v>
      </c>
      <c r="AU146" s="3">
        <f>SUMPRODUCT(AP$5:AT146,其他调用!$C$6:$G147)</f>
        <v>141290384290.88312</v>
      </c>
    </row>
    <row r="147" spans="26:47" x14ac:dyDescent="0.15">
      <c r="Z147" s="3">
        <v>143</v>
      </c>
      <c r="AA147" s="3">
        <f>其他调用!AW148*SUM($U$14:$U$17)</f>
        <v>46.000000000000007</v>
      </c>
      <c r="AB147" s="3">
        <f>其他调用!AX148*SUM($U$14:$U$17)</f>
        <v>66.999999999999901</v>
      </c>
      <c r="AC147" s="3">
        <f>其他调用!AY148*SUM($U$14:$U$17)</f>
        <v>91.000000000000028</v>
      </c>
      <c r="AD147" s="3">
        <f>其他调用!AZ148*SUM($U$14:$U$17)</f>
        <v>102.99999999999994</v>
      </c>
      <c r="AE147" s="3">
        <f>其他调用!BA148*SUM($U$14:$U$17)</f>
        <v>102.9999999999998</v>
      </c>
      <c r="AF147" s="3">
        <f>SUMPRODUCT(AA$5:AE147,其他调用!$C$6:$G148)</f>
        <v>5321549.0997081045</v>
      </c>
      <c r="AH147" s="3">
        <v>143</v>
      </c>
      <c r="AI147" s="3">
        <f>其他调用!Y147</f>
        <v>15239716.22291398</v>
      </c>
      <c r="AJ147" s="3">
        <f>其他调用!Z147</f>
        <v>16997651.304230213</v>
      </c>
      <c r="AK147" s="3">
        <f>其他调用!AA147</f>
        <v>19857482.010586262</v>
      </c>
      <c r="AL147" s="3">
        <f>其他调用!AB147</f>
        <v>26022195.117845058</v>
      </c>
      <c r="AM147" s="3">
        <f>其他调用!AC147</f>
        <v>48417264.000000477</v>
      </c>
      <c r="AN147" s="3">
        <f>SUMPRODUCT(AI$5:AM147,其他调用!$C$6:$G148)</f>
        <v>848412487924.02319</v>
      </c>
      <c r="AP147" s="3">
        <f>其他调用!AN147</f>
        <v>3449526.5675719976</v>
      </c>
      <c r="AQ147" s="3">
        <f>其他调用!AO147</f>
        <v>3767406.1591593623</v>
      </c>
      <c r="AR147" s="3">
        <f>其他调用!AP147</f>
        <v>4565041.2266663313</v>
      </c>
      <c r="AS147" s="3">
        <f>其他调用!AQ147</f>
        <v>6989717.0271369219</v>
      </c>
      <c r="AT147" s="3">
        <f>其他调用!AR147</f>
        <v>14303368.333766699</v>
      </c>
      <c r="AU147" s="3">
        <f>SUMPRODUCT(AP$5:AT147,其他调用!$C$6:$G148)</f>
        <v>142433913168.2691</v>
      </c>
    </row>
    <row r="148" spans="26:47" x14ac:dyDescent="0.15">
      <c r="Z148" s="3">
        <v>144</v>
      </c>
      <c r="AA148" s="3">
        <f>其他调用!AW149*SUM($U$14:$U$17)</f>
        <v>45.999999999999993</v>
      </c>
      <c r="AB148" s="3">
        <f>其他调用!AX149*SUM($U$14:$U$17)</f>
        <v>67.000000000000043</v>
      </c>
      <c r="AC148" s="3">
        <f>其他调用!AY149*SUM($U$14:$U$17)</f>
        <v>91.000000000000114</v>
      </c>
      <c r="AD148" s="3">
        <f>其他调用!AZ149*SUM($U$14:$U$17)</f>
        <v>103.00000000000006</v>
      </c>
      <c r="AE148" s="3">
        <f>其他调用!BA149*SUM($U$14:$U$17)</f>
        <v>103.00000000000006</v>
      </c>
      <c r="AF148" s="3">
        <f>SUMPRODUCT(AA$5:AE148,其他调用!$C$6:$G149)</f>
        <v>5339485.8212697916</v>
      </c>
      <c r="AH148" s="3">
        <v>144</v>
      </c>
      <c r="AI148" s="3">
        <f>其他调用!Y148</f>
        <v>15239716.222913742</v>
      </c>
      <c r="AJ148" s="3">
        <f>其他调用!Z148</f>
        <v>16997651.304230213</v>
      </c>
      <c r="AK148" s="3">
        <f>其他调用!AA148</f>
        <v>19857482.010586262</v>
      </c>
      <c r="AL148" s="3">
        <f>其他调用!AB148</f>
        <v>26022195.117844582</v>
      </c>
      <c r="AM148" s="3">
        <f>其他调用!AC148</f>
        <v>48417264</v>
      </c>
      <c r="AN148" s="3">
        <f>SUMPRODUCT(AI$5:AM148,其他调用!$C$6:$G149)</f>
        <v>853465861450.31421</v>
      </c>
      <c r="AP148" s="3">
        <f>其他调用!AN148</f>
        <v>3449526.5675720572</v>
      </c>
      <c r="AQ148" s="3">
        <f>其他调用!AO148</f>
        <v>3767406.1591593623</v>
      </c>
      <c r="AR148" s="3">
        <f>其他调用!AP148</f>
        <v>4565041.2266663313</v>
      </c>
      <c r="AS148" s="3">
        <f>其他调用!AQ148</f>
        <v>6989717.0271370411</v>
      </c>
      <c r="AT148" s="3">
        <f>其他调用!AR148</f>
        <v>14303368.333766699</v>
      </c>
      <c r="AU148" s="3">
        <f>SUMPRODUCT(AP$5:AT148,其他调用!$C$6:$G149)</f>
        <v>143571294040.93793</v>
      </c>
    </row>
    <row r="149" spans="26:47" x14ac:dyDescent="0.15">
      <c r="Z149" s="3">
        <v>145</v>
      </c>
      <c r="AA149" s="3">
        <f>其他调用!AW150*SUM($U$14:$U$17)</f>
        <v>46.000000000000028</v>
      </c>
      <c r="AB149" s="3">
        <f>其他调用!AX150*SUM($U$14:$U$17)</f>
        <v>66.999999999999957</v>
      </c>
      <c r="AC149" s="3">
        <f>其他调用!AY150*SUM($U$14:$U$17)</f>
        <v>91.000000000000085</v>
      </c>
      <c r="AD149" s="3">
        <f>其他调用!AZ150*SUM($U$14:$U$17)</f>
        <v>102.99999999999999</v>
      </c>
      <c r="AE149" s="3">
        <f>其他调用!BA150*SUM($U$14:$U$17)</f>
        <v>103.00000000000016</v>
      </c>
      <c r="AF149" s="3">
        <f>SUMPRODUCT(AA$5:AE149,其他调用!$C$6:$G150)</f>
        <v>5357325.5875797942</v>
      </c>
      <c r="AH149" s="3">
        <v>145</v>
      </c>
      <c r="AI149" s="3">
        <f>其他调用!Y149</f>
        <v>15239716.22291398</v>
      </c>
      <c r="AJ149" s="3">
        <f>其他调用!Z149</f>
        <v>16997651.304230213</v>
      </c>
      <c r="AK149" s="3">
        <f>其他调用!AA149</f>
        <v>19857482.010586262</v>
      </c>
      <c r="AL149" s="3">
        <f>其他调用!AB149</f>
        <v>26022195.117844582</v>
      </c>
      <c r="AM149" s="3">
        <f>其他调用!AC149</f>
        <v>48417264</v>
      </c>
      <c r="AN149" s="3">
        <f>SUMPRODUCT(AI$5:AM149,其他调用!$C$6:$G150)</f>
        <v>858491919444.03064</v>
      </c>
      <c r="AP149" s="3">
        <f>其他调用!AN149</f>
        <v>3449526.5675719976</v>
      </c>
      <c r="AQ149" s="3">
        <f>其他调用!AO149</f>
        <v>3767406.1591593623</v>
      </c>
      <c r="AR149" s="3">
        <f>其他调用!AP149</f>
        <v>4565041.2266663313</v>
      </c>
      <c r="AS149" s="3">
        <f>其他调用!AQ149</f>
        <v>6989717.0271370411</v>
      </c>
      <c r="AT149" s="3">
        <f>其他调用!AR149</f>
        <v>14303368.333766699</v>
      </c>
      <c r="AU149" s="3">
        <f>SUMPRODUCT(AP$5:AT149,其他调用!$C$6:$G150)</f>
        <v>144702526908.88962</v>
      </c>
    </row>
    <row r="150" spans="26:47" x14ac:dyDescent="0.15">
      <c r="Z150" s="3">
        <v>146</v>
      </c>
      <c r="AA150" s="3">
        <f>其他调用!AW151*SUM($U$14:$U$17)</f>
        <v>45.999999999999972</v>
      </c>
      <c r="AB150" s="3">
        <f>其他调用!AX151*SUM($U$14:$U$17)</f>
        <v>67.000000000000043</v>
      </c>
      <c r="AC150" s="3">
        <f>其他调用!AY151*SUM($U$14:$U$17)</f>
        <v>90.999999999999787</v>
      </c>
      <c r="AD150" s="3">
        <f>其他调用!AZ151*SUM($U$14:$U$17)</f>
        <v>102.99999999999994</v>
      </c>
      <c r="AE150" s="3">
        <f>其他调用!BA151*SUM($U$14:$U$17)</f>
        <v>102.9999999999999</v>
      </c>
      <c r="AF150" s="3">
        <f>SUMPRODUCT(AA$5:AE150,其他调用!$C$6:$G151)</f>
        <v>5375068.3986381125</v>
      </c>
      <c r="AH150" s="3">
        <v>146</v>
      </c>
      <c r="AI150" s="3">
        <f>其他调用!Y150</f>
        <v>15239716.222913742</v>
      </c>
      <c r="AJ150" s="3">
        <f>其他调用!Z150</f>
        <v>17417685.603625774</v>
      </c>
      <c r="AK150" s="3">
        <f>其他调用!AA150</f>
        <v>19857482.010586023</v>
      </c>
      <c r="AL150" s="3">
        <f>其他调用!AB150</f>
        <v>26022195.117845058</v>
      </c>
      <c r="AM150" s="3">
        <f>其他调用!AC150</f>
        <v>48417264</v>
      </c>
      <c r="AN150" s="3">
        <f>SUMPRODUCT(AI$5:AM150,其他调用!$C$6:$G151)</f>
        <v>863551247281.58276</v>
      </c>
      <c r="AP150" s="3">
        <f>其他调用!AN150</f>
        <v>3449526.5675720572</v>
      </c>
      <c r="AQ150" s="3">
        <f>其他调用!AO150</f>
        <v>3852102.3979818821</v>
      </c>
      <c r="AR150" s="3">
        <f>其他调用!AP150</f>
        <v>4565041.2266662717</v>
      </c>
      <c r="AS150" s="3">
        <f>其他调用!AQ150</f>
        <v>6989717.0271369219</v>
      </c>
      <c r="AT150" s="3">
        <f>其他调用!AR150</f>
        <v>14303368.333766699</v>
      </c>
      <c r="AU150" s="3">
        <f>SUMPRODUCT(AP$5:AT150,其他调用!$C$6:$G151)</f>
        <v>145839828282.81628</v>
      </c>
    </row>
    <row r="151" spans="26:47" x14ac:dyDescent="0.15">
      <c r="Z151" s="3">
        <v>147</v>
      </c>
      <c r="AA151" s="3">
        <f>其他调用!AW152*SUM($U$14:$U$17)</f>
        <v>46.000000000000043</v>
      </c>
      <c r="AB151" s="3">
        <f>其他调用!AX152*SUM($U$14:$U$17)</f>
        <v>66.999999999999972</v>
      </c>
      <c r="AC151" s="3">
        <f>其他调用!AY152*SUM($U$14:$U$17)</f>
        <v>91.000000000000057</v>
      </c>
      <c r="AD151" s="3">
        <f>其他调用!AZ152*SUM($U$14:$U$17)</f>
        <v>103.00000000000009</v>
      </c>
      <c r="AE151" s="3">
        <f>其他调用!BA152*SUM($U$14:$U$17)</f>
        <v>102.99999999999993</v>
      </c>
      <c r="AF151" s="3">
        <f>SUMPRODUCT(AA$5:AE151,其他调用!$C$6:$G152)</f>
        <v>5392714.2544447463</v>
      </c>
      <c r="AH151" s="3">
        <v>147</v>
      </c>
      <c r="AI151" s="3">
        <f>其他调用!Y151</f>
        <v>15658904.61901474</v>
      </c>
      <c r="AJ151" s="3">
        <f>其他调用!Z151</f>
        <v>17499938.722409487</v>
      </c>
      <c r="AK151" s="3">
        <f>其他调用!AA151</f>
        <v>20094675.214419603</v>
      </c>
      <c r="AL151" s="3">
        <f>其他调用!AB151</f>
        <v>26022195.117844582</v>
      </c>
      <c r="AM151" s="3">
        <f>其他调用!AC151</f>
        <v>48417264</v>
      </c>
      <c r="AN151" s="3">
        <f>SUMPRODUCT(AI$5:AM151,其他调用!$C$6:$G152)</f>
        <v>868658491534.94373</v>
      </c>
      <c r="AP151" s="3">
        <f>其他调用!AN151</f>
        <v>3525905.2473295331</v>
      </c>
      <c r="AQ151" s="3">
        <f>其他调用!AO151</f>
        <v>3868688.0192095041</v>
      </c>
      <c r="AR151" s="3">
        <f>其他调用!AP151</f>
        <v>4627169.5872114301</v>
      </c>
      <c r="AS151" s="3">
        <f>其他调用!AQ151</f>
        <v>6989717.0271370411</v>
      </c>
      <c r="AT151" s="3">
        <f>其他调用!AR151</f>
        <v>14303368.333766699</v>
      </c>
      <c r="AU151" s="3">
        <f>SUMPRODUCT(AP$5:AT151,其他调用!$C$6:$G152)</f>
        <v>146985133696.60181</v>
      </c>
    </row>
    <row r="152" spans="26:47" x14ac:dyDescent="0.15">
      <c r="Z152" s="3">
        <v>148</v>
      </c>
      <c r="AA152" s="3">
        <f>其他调用!AW153*SUM($U$14:$U$17)</f>
        <v>45.999999999999943</v>
      </c>
      <c r="AB152" s="3">
        <f>其他调用!AX153*SUM($U$14:$U$17)</f>
        <v>67.000000000000028</v>
      </c>
      <c r="AC152" s="3">
        <f>其他调用!AY153*SUM($U$14:$U$17)</f>
        <v>91.000000000000057</v>
      </c>
      <c r="AD152" s="3">
        <f>其他调用!AZ153*SUM($U$14:$U$17)</f>
        <v>102.99999999999983</v>
      </c>
      <c r="AE152" s="3">
        <f>其他调用!BA153*SUM($U$14:$U$17)</f>
        <v>103.00000000000014</v>
      </c>
      <c r="AF152" s="3">
        <f>SUMPRODUCT(AA$5:AE152,其他调用!$C$6:$G153)</f>
        <v>5410263.1549996948</v>
      </c>
      <c r="AH152" s="3">
        <v>148</v>
      </c>
      <c r="AI152" s="3">
        <f>其他调用!Y152</f>
        <v>15673384.56183219</v>
      </c>
      <c r="AJ152" s="3">
        <f>其他调用!Z152</f>
        <v>17499938.722409487</v>
      </c>
      <c r="AK152" s="3">
        <f>其他调用!AA152</f>
        <v>20364105.906038284</v>
      </c>
      <c r="AL152" s="3">
        <f>其他调用!AB152</f>
        <v>26022195.117844582</v>
      </c>
      <c r="AM152" s="3">
        <f>其他调用!AC152</f>
        <v>49289069.60492897</v>
      </c>
      <c r="AN152" s="3">
        <f>SUMPRODUCT(AI$5:AM152,其他调用!$C$6:$G153)</f>
        <v>873743429371.77759</v>
      </c>
      <c r="AP152" s="3">
        <f>其他调用!AN152</f>
        <v>3528543.5811328292</v>
      </c>
      <c r="AQ152" s="3">
        <f>其他调用!AO152</f>
        <v>3868688.0192095637</v>
      </c>
      <c r="AR152" s="3">
        <f>其他调用!AP152</f>
        <v>4697741.9597765207</v>
      </c>
      <c r="AS152" s="3">
        <f>其他调用!AQ152</f>
        <v>6989717.0271370411</v>
      </c>
      <c r="AT152" s="3">
        <f>其他调用!AR152</f>
        <v>14570109.379409313</v>
      </c>
      <c r="AU152" s="3">
        <f>SUMPRODUCT(AP$5:AT152,其他调用!$C$6:$G153)</f>
        <v>148125509717.60812</v>
      </c>
    </row>
    <row r="153" spans="26:47" x14ac:dyDescent="0.15">
      <c r="Z153" s="3">
        <v>149</v>
      </c>
      <c r="AA153" s="3">
        <f>其他调用!AW154*SUM($U$14:$U$17)</f>
        <v>46.000000000000036</v>
      </c>
      <c r="AB153" s="3">
        <f>其他调用!AX154*SUM($U$14:$U$17)</f>
        <v>66.999999999999929</v>
      </c>
      <c r="AC153" s="3">
        <f>其他调用!AY154*SUM($U$14:$U$17)</f>
        <v>91.000000000000057</v>
      </c>
      <c r="AD153" s="3">
        <f>其他调用!AZ154*SUM($U$14:$U$17)</f>
        <v>103.00000000000014</v>
      </c>
      <c r="AE153" s="3">
        <f>其他调用!BA154*SUM($U$14:$U$17)</f>
        <v>102.99999999999994</v>
      </c>
      <c r="AF153" s="3">
        <f>SUMPRODUCT(AA$5:AE153,其他调用!$C$6:$G154)</f>
        <v>5427715.1003029589</v>
      </c>
      <c r="AH153" s="3">
        <v>149</v>
      </c>
      <c r="AI153" s="3">
        <f>其他调用!Y153</f>
        <v>15673384.56183219</v>
      </c>
      <c r="AJ153" s="3">
        <f>其他调用!Z153</f>
        <v>17499938.722409725</v>
      </c>
      <c r="AK153" s="3">
        <f>其他调用!AA153</f>
        <v>20364105.906038284</v>
      </c>
      <c r="AL153" s="3">
        <f>其他调用!AB153</f>
        <v>26022195.117845058</v>
      </c>
      <c r="AM153" s="3">
        <f>其他调用!AC153</f>
        <v>56486808</v>
      </c>
      <c r="AN153" s="3">
        <f>SUMPRODUCT(AI$5:AM153,其他调用!$C$6:$G154)</f>
        <v>878804564633.1239</v>
      </c>
      <c r="AP153" s="3">
        <f>其他调用!AN153</f>
        <v>3528543.5811327696</v>
      </c>
      <c r="AQ153" s="3">
        <f>其他调用!AO153</f>
        <v>3868688.0192095041</v>
      </c>
      <c r="AR153" s="3">
        <f>其他调用!AP153</f>
        <v>4697741.9597765207</v>
      </c>
      <c r="AS153" s="3">
        <f>其他调用!AQ153</f>
        <v>6989717.0271369219</v>
      </c>
      <c r="AT153" s="3">
        <f>其他调用!AR153</f>
        <v>16772357.512372494</v>
      </c>
      <c r="AU153" s="3">
        <f>SUMPRODUCT(AP$5:AT153,其他调用!$C$6:$G154)</f>
        <v>149260898210.85583</v>
      </c>
    </row>
    <row r="154" spans="26:47" x14ac:dyDescent="0.15">
      <c r="Z154" s="3">
        <v>150</v>
      </c>
      <c r="AA154" s="3">
        <f>其他调用!AW155*SUM($U$14:$U$17)</f>
        <v>45.999999999999979</v>
      </c>
      <c r="AB154" s="3">
        <f>其他调用!AX155*SUM($U$14:$U$17)</f>
        <v>67.000000000000028</v>
      </c>
      <c r="AC154" s="3">
        <f>其他调用!AY155*SUM($U$14:$U$17)</f>
        <v>91</v>
      </c>
      <c r="AD154" s="3">
        <f>其他调用!AZ155*SUM($U$14:$U$17)</f>
        <v>102.99999999999999</v>
      </c>
      <c r="AE154" s="3">
        <f>其他调用!BA155*SUM($U$14:$U$17)</f>
        <v>103.00000000000004</v>
      </c>
      <c r="AF154" s="3">
        <f>SUMPRODUCT(AA$5:AE154,其他调用!$C$6:$G155)</f>
        <v>5445065.2425919538</v>
      </c>
      <c r="AH154" s="3">
        <v>150</v>
      </c>
      <c r="AI154" s="3">
        <f>其他调用!Y154</f>
        <v>15673384.56183219</v>
      </c>
      <c r="AJ154" s="3">
        <f>其他调用!Z154</f>
        <v>17499938.722409487</v>
      </c>
      <c r="AK154" s="3">
        <f>其他调用!AA154</f>
        <v>20364105.906038284</v>
      </c>
      <c r="AL154" s="3">
        <f>其他调用!AB154</f>
        <v>26022195.117844582</v>
      </c>
      <c r="AM154" s="3">
        <f>其他调用!AC154</f>
        <v>56486808</v>
      </c>
      <c r="AN154" s="3">
        <f>SUMPRODUCT(AI$5:AM154,其他调用!$C$6:$G155)</f>
        <v>883836176605.4458</v>
      </c>
      <c r="AP154" s="3">
        <f>其他调用!AN154</f>
        <v>3528543.5811328292</v>
      </c>
      <c r="AQ154" s="3">
        <f>其他调用!AO154</f>
        <v>3868688.0192095041</v>
      </c>
      <c r="AR154" s="3">
        <f>其他调用!AP154</f>
        <v>4697741.9597764611</v>
      </c>
      <c r="AS154" s="3">
        <f>其他调用!AQ154</f>
        <v>6989717.0271370411</v>
      </c>
      <c r="AT154" s="3">
        <f>其他调用!AR154</f>
        <v>16772357.512372732</v>
      </c>
      <c r="AU154" s="3">
        <f>SUMPRODUCT(AP$5:AT154,其他调用!$C$6:$G155)</f>
        <v>150389663604.5596</v>
      </c>
    </row>
    <row r="155" spans="26:47" x14ac:dyDescent="0.15">
      <c r="Z155" s="3">
        <v>151</v>
      </c>
      <c r="AA155" s="3">
        <f>其他调用!AW156*SUM($U$14:$U$17)</f>
        <v>45.999999999999986</v>
      </c>
      <c r="AB155" s="3">
        <f>其他调用!AX156*SUM($U$14:$U$17)</f>
        <v>67.000000000000014</v>
      </c>
      <c r="AC155" s="3">
        <f>其他调用!AY156*SUM($U$14:$U$17)</f>
        <v>90.999999999999815</v>
      </c>
      <c r="AD155" s="3">
        <f>其他调用!AZ156*SUM($U$14:$U$17)</f>
        <v>102.99999999999997</v>
      </c>
      <c r="AE155" s="3">
        <f>其他调用!BA156*SUM($U$14:$U$17)</f>
        <v>103.00000000000003</v>
      </c>
      <c r="AF155" s="3">
        <f>SUMPRODUCT(AA$5:AE155,其他调用!$C$6:$G156)</f>
        <v>5462313.5818666806</v>
      </c>
      <c r="AH155" s="3">
        <v>151</v>
      </c>
      <c r="AI155" s="3">
        <f>其他调用!Y155</f>
        <v>15673384.56183219</v>
      </c>
      <c r="AJ155" s="3">
        <f>其他调用!Z155</f>
        <v>17499938.722409487</v>
      </c>
      <c r="AK155" s="3">
        <f>其他调用!AA155</f>
        <v>20364105.906038284</v>
      </c>
      <c r="AL155" s="3">
        <f>其他调用!AB155</f>
        <v>26142679.687408924</v>
      </c>
      <c r="AM155" s="3">
        <f>其他调用!AC155</f>
        <v>56486808</v>
      </c>
      <c r="AN155" s="3">
        <f>SUMPRODUCT(AI$5:AM155,其他调用!$C$6:$G156)</f>
        <v>888838510637.51318</v>
      </c>
      <c r="AP155" s="3">
        <f>其他调用!AN155</f>
        <v>3528543.5811328292</v>
      </c>
      <c r="AQ155" s="3">
        <f>其他调用!AO155</f>
        <v>3868688.0192095041</v>
      </c>
      <c r="AR155" s="3">
        <f>其他调用!AP155</f>
        <v>4697741.9597765207</v>
      </c>
      <c r="AS155" s="3">
        <f>其他调用!AQ155</f>
        <v>7040395.6570258141</v>
      </c>
      <c r="AT155" s="3">
        <f>其他调用!AR155</f>
        <v>16772357.512372494</v>
      </c>
      <c r="AU155" s="3">
        <f>SUMPRODUCT(AP$5:AT155,其他调用!$C$6:$G156)</f>
        <v>151511909098.15451</v>
      </c>
    </row>
    <row r="156" spans="26:47" x14ac:dyDescent="0.15">
      <c r="Z156" s="3">
        <v>152</v>
      </c>
      <c r="AA156" s="3">
        <f>其他调用!AW157*SUM($U$14:$U$17)</f>
        <v>46.000000000000021</v>
      </c>
      <c r="AB156" s="3">
        <f>其他调用!AX157*SUM($U$14:$U$17)</f>
        <v>66.999999999999972</v>
      </c>
      <c r="AC156" s="3">
        <f>其他调用!AY157*SUM($U$14:$U$17)</f>
        <v>91.000000000000014</v>
      </c>
      <c r="AD156" s="3">
        <f>其他调用!AZ157*SUM($U$14:$U$17)</f>
        <v>103.00000000000006</v>
      </c>
      <c r="AE156" s="3">
        <f>其他调用!BA157*SUM($U$14:$U$17)</f>
        <v>103.00000000000001</v>
      </c>
      <c r="AF156" s="3">
        <f>SUMPRODUCT(AA$5:AE156,其他调用!$C$6:$G157)</f>
        <v>5479460.1181271374</v>
      </c>
      <c r="AH156" s="3">
        <v>152</v>
      </c>
      <c r="AI156" s="3">
        <f>其他调用!Y156</f>
        <v>15673384.56183219</v>
      </c>
      <c r="AJ156" s="3">
        <f>其他调用!Z156</f>
        <v>17499938.722409487</v>
      </c>
      <c r="AK156" s="3">
        <f>其他调用!AA156</f>
        <v>20364105.906038761</v>
      </c>
      <c r="AL156" s="3">
        <f>其他调用!AB156</f>
        <v>26663631.441866875</v>
      </c>
      <c r="AM156" s="3">
        <f>其他调用!AC156</f>
        <v>56486808</v>
      </c>
      <c r="AN156" s="3">
        <f>SUMPRODUCT(AI$5:AM156,其他调用!$C$6:$G157)</f>
        <v>893812374511.35583</v>
      </c>
      <c r="AP156" s="3">
        <f>其他调用!AN156</f>
        <v>3528543.5811327696</v>
      </c>
      <c r="AQ156" s="3">
        <f>其他调用!AO156</f>
        <v>3868688.0192095041</v>
      </c>
      <c r="AR156" s="3">
        <f>其他调用!AP156</f>
        <v>4697741.9597764611</v>
      </c>
      <c r="AS156" s="3">
        <f>其他调用!AQ156</f>
        <v>7259520.1577789783</v>
      </c>
      <c r="AT156" s="3">
        <f>其他调用!AR156</f>
        <v>16772357.512372494</v>
      </c>
      <c r="AU156" s="3">
        <f>SUMPRODUCT(AP$5:AT156,其他调用!$C$6:$G157)</f>
        <v>152627974463.66824</v>
      </c>
    </row>
    <row r="157" spans="26:47" x14ac:dyDescent="0.15">
      <c r="Z157" s="3">
        <v>153</v>
      </c>
      <c r="AA157" s="3">
        <f>其他调用!AW158*SUM($U$14:$U$17)</f>
        <v>46.000000000000007</v>
      </c>
      <c r="AB157" s="3">
        <f>其他调用!AX158*SUM($U$14:$U$17)</f>
        <v>67.000000000000014</v>
      </c>
      <c r="AC157" s="3">
        <f>其他调用!AY158*SUM($U$14:$U$17)</f>
        <v>90.999999999999986</v>
      </c>
      <c r="AD157" s="3">
        <f>其他调用!AZ158*SUM($U$14:$U$17)</f>
        <v>102.99999999999999</v>
      </c>
      <c r="AE157" s="3">
        <f>其他调用!BA158*SUM($U$14:$U$17)</f>
        <v>102.99999999999999</v>
      </c>
      <c r="AF157" s="3">
        <f>SUMPRODUCT(AA$5:AE157,其他调用!$C$6:$G158)</f>
        <v>5496504.8513733232</v>
      </c>
      <c r="AH157" s="3">
        <v>153</v>
      </c>
      <c r="AI157" s="3">
        <f>其他调用!Y157</f>
        <v>15673384.56183219</v>
      </c>
      <c r="AJ157" s="3">
        <f>其他调用!Z157</f>
        <v>17499938.722409725</v>
      </c>
      <c r="AK157" s="3">
        <f>其他调用!AA157</f>
        <v>20364105.906038284</v>
      </c>
      <c r="AL157" s="3">
        <f>其他调用!AB157</f>
        <v>26663631.441867352</v>
      </c>
      <c r="AM157" s="3">
        <f>其他调用!AC157</f>
        <v>56486808</v>
      </c>
      <c r="AN157" s="3">
        <f>SUMPRODUCT(AI$5:AM157,其他调用!$C$6:$G158)</f>
        <v>898756707386.79578</v>
      </c>
      <c r="AP157" s="3">
        <f>其他调用!AN157</f>
        <v>3528543.5811328292</v>
      </c>
      <c r="AQ157" s="3">
        <f>其他调用!AO157</f>
        <v>3868688.0192095637</v>
      </c>
      <c r="AR157" s="3">
        <f>其他调用!AP157</f>
        <v>4697741.9597765207</v>
      </c>
      <c r="AS157" s="3">
        <f>其他调用!AQ157</f>
        <v>7259520.1577789783</v>
      </c>
      <c r="AT157" s="3">
        <f>其他调用!AR157</f>
        <v>16772357.512372732</v>
      </c>
      <c r="AU157" s="3">
        <f>SUMPRODUCT(AP$5:AT157,其他调用!$C$6:$G158)</f>
        <v>153737413486.89313</v>
      </c>
    </row>
    <row r="158" spans="26:47" x14ac:dyDescent="0.15">
      <c r="Z158" s="3">
        <v>154</v>
      </c>
      <c r="AA158" s="3">
        <f>其他调用!AW159*SUM($U$14:$U$17)</f>
        <v>45.999999999999957</v>
      </c>
      <c r="AB158" s="3">
        <f>其他调用!AX159*SUM($U$14:$U$17)</f>
        <v>67.000000000000028</v>
      </c>
      <c r="AC158" s="3">
        <f>其他调用!AY159*SUM($U$14:$U$17)</f>
        <v>91.000000000000043</v>
      </c>
      <c r="AD158" s="3">
        <f>其他调用!AZ159*SUM($U$14:$U$17)</f>
        <v>103</v>
      </c>
      <c r="AE158" s="3">
        <f>其他调用!BA159*SUM($U$14:$U$17)</f>
        <v>103</v>
      </c>
      <c r="AF158" s="3">
        <f>SUMPRODUCT(AA$5:AE158,其他调用!$C$6:$G159)</f>
        <v>5513447.7816052418</v>
      </c>
      <c r="AH158" s="3">
        <v>154</v>
      </c>
      <c r="AI158" s="3">
        <f>其他调用!Y158</f>
        <v>15673384.56183219</v>
      </c>
      <c r="AJ158" s="3">
        <f>其他调用!Z158</f>
        <v>17499938.722409487</v>
      </c>
      <c r="AK158" s="3">
        <f>其他调用!AA158</f>
        <v>20364105.906038284</v>
      </c>
      <c r="AL158" s="3">
        <f>其他调用!AB158</f>
        <v>26663631.441867352</v>
      </c>
      <c r="AM158" s="3">
        <f>其他调用!AC158</f>
        <v>56486808</v>
      </c>
      <c r="AN158" s="3">
        <f>SUMPRODUCT(AI$5:AM158,其他调用!$C$6:$G159)</f>
        <v>903671509263.83289</v>
      </c>
      <c r="AP158" s="3">
        <f>其他调用!AN158</f>
        <v>3528543.5811328292</v>
      </c>
      <c r="AQ158" s="3">
        <f>其他调用!AO158</f>
        <v>3868688.0192095041</v>
      </c>
      <c r="AR158" s="3">
        <f>其他调用!AP158</f>
        <v>4697741.9597765207</v>
      </c>
      <c r="AS158" s="3">
        <f>其他调用!AQ158</f>
        <v>7259520.1577790976</v>
      </c>
      <c r="AT158" s="3">
        <f>其他调用!AR158</f>
        <v>16772357.512372494</v>
      </c>
      <c r="AU158" s="3">
        <f>SUMPRODUCT(AP$5:AT158,其他调用!$C$6:$G159)</f>
        <v>154840226167.82913</v>
      </c>
    </row>
    <row r="159" spans="26:47" x14ac:dyDescent="0.15">
      <c r="Z159" s="3">
        <v>155</v>
      </c>
      <c r="AA159" s="3">
        <f>其他调用!AW160*SUM($U$14:$U$17)</f>
        <v>46.000000000000107</v>
      </c>
      <c r="AB159" s="3">
        <f>其他调用!AX160*SUM($U$14:$U$17)</f>
        <v>66.999999999999986</v>
      </c>
      <c r="AC159" s="3">
        <f>其他调用!AY160*SUM($U$14:$U$17)</f>
        <v>90.999999999999986</v>
      </c>
      <c r="AD159" s="3">
        <f>其他调用!AZ160*SUM($U$14:$U$17)</f>
        <v>102.99999999999999</v>
      </c>
      <c r="AE159" s="3">
        <f>其他调用!BA160*SUM($U$14:$U$17)</f>
        <v>102.99999999999997</v>
      </c>
      <c r="AF159" s="3">
        <f>SUMPRODUCT(AA$5:AE159,其他调用!$C$6:$G160)</f>
        <v>5530288.9088228904</v>
      </c>
      <c r="AH159" s="3">
        <v>155</v>
      </c>
      <c r="AI159" s="3">
        <f>其他调用!Y159</f>
        <v>15673384.56183219</v>
      </c>
      <c r="AJ159" s="3">
        <f>其他调用!Z159</f>
        <v>17499938.722409487</v>
      </c>
      <c r="AK159" s="3">
        <f>其他调用!AA159</f>
        <v>20364105.906038284</v>
      </c>
      <c r="AL159" s="3">
        <f>其他调用!AB159</f>
        <v>26663631.441867352</v>
      </c>
      <c r="AM159" s="3">
        <f>其他调用!AC159</f>
        <v>56486808</v>
      </c>
      <c r="AN159" s="3">
        <f>SUMPRODUCT(AI$5:AM159,其他调用!$C$6:$G160)</f>
        <v>908556780142.46729</v>
      </c>
      <c r="AP159" s="3">
        <f>其他调用!AN159</f>
        <v>3528543.5811327696</v>
      </c>
      <c r="AQ159" s="3">
        <f>其他调用!AO159</f>
        <v>3868688.0192095041</v>
      </c>
      <c r="AR159" s="3">
        <f>其他调用!AP159</f>
        <v>4697741.9597764611</v>
      </c>
      <c r="AS159" s="3">
        <f>其他调用!AQ159</f>
        <v>7259520.1577789783</v>
      </c>
      <c r="AT159" s="3">
        <f>其他调用!AR159</f>
        <v>16772357.512372494</v>
      </c>
      <c r="AU159" s="3">
        <f>SUMPRODUCT(AP$5:AT159,其他调用!$C$6:$G160)</f>
        <v>155936412506.47626</v>
      </c>
    </row>
    <row r="160" spans="26:47" x14ac:dyDescent="0.15">
      <c r="Z160" s="3">
        <v>156</v>
      </c>
      <c r="AA160" s="3">
        <f>其他调用!AW161*SUM($U$14:$U$17)</f>
        <v>45.999999999999972</v>
      </c>
      <c r="AB160" s="3">
        <f>其他调用!AX161*SUM($U$14:$U$17)</f>
        <v>66.999999999999986</v>
      </c>
      <c r="AC160" s="3">
        <f>其他调用!AY161*SUM($U$14:$U$17)</f>
        <v>91.000000000000057</v>
      </c>
      <c r="AD160" s="3">
        <f>其他调用!AZ161*SUM($U$14:$U$17)</f>
        <v>102.99999999999999</v>
      </c>
      <c r="AE160" s="3">
        <f>其他调用!BA161*SUM($U$14:$U$17)</f>
        <v>103.00000000000007</v>
      </c>
      <c r="AF160" s="3">
        <f>SUMPRODUCT(AA$5:AE160,其他调用!$C$6:$G161)</f>
        <v>5547028.2330262717</v>
      </c>
      <c r="AH160" s="3">
        <v>156</v>
      </c>
      <c r="AI160" s="3">
        <f>其他调用!Y160</f>
        <v>15673384.56183219</v>
      </c>
      <c r="AJ160" s="3">
        <f>其他调用!Z160</f>
        <v>17622352.904357433</v>
      </c>
      <c r="AK160" s="3">
        <f>其他调用!AA160</f>
        <v>20364105.906038284</v>
      </c>
      <c r="AL160" s="3">
        <f>其他调用!AB160</f>
        <v>26663631.441867352</v>
      </c>
      <c r="AM160" s="3">
        <f>其他调用!AC160</f>
        <v>56486808</v>
      </c>
      <c r="AN160" s="3">
        <f>SUMPRODUCT(AI$5:AM160,其他调用!$C$6:$G161)</f>
        <v>913429178307.48413</v>
      </c>
      <c r="AP160" s="3">
        <f>其他调用!AN160</f>
        <v>3528543.5811328292</v>
      </c>
      <c r="AQ160" s="3">
        <f>其他调用!AO160</f>
        <v>3894581.3549268842</v>
      </c>
      <c r="AR160" s="3">
        <f>其他调用!AP160</f>
        <v>4697741.9597765207</v>
      </c>
      <c r="AS160" s="3">
        <f>其他调用!AQ160</f>
        <v>7259520.1577789783</v>
      </c>
      <c r="AT160" s="3">
        <f>其他调用!AR160</f>
        <v>16772357.512372732</v>
      </c>
      <c r="AU160" s="3">
        <f>SUMPRODUCT(AP$5:AT160,其他调用!$C$6:$G161)</f>
        <v>157029496102.41714</v>
      </c>
    </row>
    <row r="161" spans="26:47" x14ac:dyDescent="0.15">
      <c r="Z161" s="3">
        <v>157</v>
      </c>
      <c r="AA161" s="3">
        <f>其他调用!AW162*SUM($U$14:$U$17)</f>
        <v>45.999999999999908</v>
      </c>
      <c r="AB161" s="3">
        <f>其他调用!AX162*SUM($U$14:$U$17)</f>
        <v>66.999999999999972</v>
      </c>
      <c r="AC161" s="3">
        <f>其他调用!AY162*SUM($U$14:$U$17)</f>
        <v>90.999999999999986</v>
      </c>
      <c r="AD161" s="3">
        <f>其他调用!AZ162*SUM($U$14:$U$17)</f>
        <v>103.00000000000003</v>
      </c>
      <c r="AE161" s="3">
        <f>其他调用!BA162*SUM($U$14:$U$17)</f>
        <v>102.99999999999994</v>
      </c>
      <c r="AF161" s="3">
        <f>SUMPRODUCT(AA$5:AE161,其他调用!$C$6:$G162)</f>
        <v>5563665.754215382</v>
      </c>
      <c r="AH161" s="3">
        <v>157</v>
      </c>
      <c r="AI161" s="3">
        <f>其他调用!Y161</f>
        <v>15856754.216626883</v>
      </c>
      <c r="AJ161" s="3">
        <f>其他调用!Z161</f>
        <v>17995000.521348715</v>
      </c>
      <c r="AK161" s="3">
        <f>其他调用!AA161</f>
        <v>20364105.906038284</v>
      </c>
      <c r="AL161" s="3">
        <f>其他调用!AB161</f>
        <v>26663631.441867352</v>
      </c>
      <c r="AM161" s="3">
        <f>其他调用!AC161</f>
        <v>56486808</v>
      </c>
      <c r="AN161" s="3">
        <f>SUMPRODUCT(AI$5:AM161,其他调用!$C$6:$G162)</f>
        <v>918347499490.01355</v>
      </c>
      <c r="AP161" s="3">
        <f>其他调用!AN161</f>
        <v>3561961.0474623442</v>
      </c>
      <c r="AQ161" s="3">
        <f>其他调用!AO161</f>
        <v>3973404.6554422975</v>
      </c>
      <c r="AR161" s="3">
        <f>其他调用!AP161</f>
        <v>4697741.9597764611</v>
      </c>
      <c r="AS161" s="3">
        <f>其他调用!AQ161</f>
        <v>7259520.1577790976</v>
      </c>
      <c r="AT161" s="3">
        <f>其他调用!AR161</f>
        <v>16772357.512372494</v>
      </c>
      <c r="AU161" s="3">
        <f>SUMPRODUCT(AP$5:AT161,其他调用!$C$6:$G162)</f>
        <v>158131177042.61218</v>
      </c>
    </row>
    <row r="162" spans="26:47" x14ac:dyDescent="0.15">
      <c r="Z162" s="3">
        <v>158</v>
      </c>
      <c r="AA162" s="3">
        <f>其他调用!AW163*SUM($U$14:$U$17)</f>
        <v>46.000000000000064</v>
      </c>
      <c r="AB162" s="3">
        <f>其他调用!AX163*SUM($U$14:$U$17)</f>
        <v>67.000000000000014</v>
      </c>
      <c r="AC162" s="3">
        <f>其他调用!AY163*SUM($U$14:$U$17)</f>
        <v>90.999999999999901</v>
      </c>
      <c r="AD162" s="3">
        <f>其他调用!AZ163*SUM($U$14:$U$17)</f>
        <v>103.0000000000001</v>
      </c>
      <c r="AE162" s="3">
        <f>其他调用!BA163*SUM($U$14:$U$17)</f>
        <v>103.0000000000001</v>
      </c>
      <c r="AF162" s="3">
        <f>SUMPRODUCT(AA$5:AE162,其他调用!$C$6:$G163)</f>
        <v>5580201.4723902242</v>
      </c>
      <c r="AH162" s="3">
        <v>158</v>
      </c>
      <c r="AI162" s="3">
        <f>其他调用!Y162</f>
        <v>16116825.825303793</v>
      </c>
      <c r="AJ162" s="3">
        <f>其他调用!Z162</f>
        <v>17995000.521348953</v>
      </c>
      <c r="AK162" s="3">
        <f>其他调用!AA162</f>
        <v>20759308.420338631</v>
      </c>
      <c r="AL162" s="3">
        <f>其他调用!AB162</f>
        <v>26663631.441867352</v>
      </c>
      <c r="AM162" s="3">
        <f>其他调用!AC162</f>
        <v>59348589.00098896</v>
      </c>
      <c r="AN162" s="3">
        <f>SUMPRODUCT(AI$5:AM162,其他调用!$C$6:$G163)</f>
        <v>923277135699.12036</v>
      </c>
      <c r="AP162" s="3">
        <f>其他调用!AN162</f>
        <v>3609356.7533436418</v>
      </c>
      <c r="AQ162" s="3">
        <f>其他调用!AO162</f>
        <v>3973404.6554423571</v>
      </c>
      <c r="AR162" s="3">
        <f>其他调用!AP162</f>
        <v>4806530.930704236</v>
      </c>
      <c r="AS162" s="3">
        <f>其他调用!AQ162</f>
        <v>7259520.1577789783</v>
      </c>
      <c r="AT162" s="3">
        <f>其他调用!AR162</f>
        <v>17658971.897584915</v>
      </c>
      <c r="AU162" s="3">
        <f>SUMPRODUCT(AP$5:AT162,其他调用!$C$6:$G163)</f>
        <v>159234273135.22821</v>
      </c>
    </row>
    <row r="163" spans="26:47" x14ac:dyDescent="0.15">
      <c r="Z163" s="3">
        <v>159</v>
      </c>
      <c r="AA163" s="3">
        <f>其他调用!AW164*SUM($U$14:$U$17)</f>
        <v>46.000000000000007</v>
      </c>
      <c r="AB163" s="3">
        <f>其他调用!AX164*SUM($U$14:$U$17)</f>
        <v>67.000000000000043</v>
      </c>
      <c r="AC163" s="3">
        <f>其他调用!AY164*SUM($U$14:$U$17)</f>
        <v>91.000000000000028</v>
      </c>
      <c r="AD163" s="3">
        <f>其他调用!AZ164*SUM($U$14:$U$17)</f>
        <v>102.99999999999991</v>
      </c>
      <c r="AE163" s="3">
        <f>其他调用!BA164*SUM($U$14:$U$17)</f>
        <v>102.99999999999991</v>
      </c>
      <c r="AF163" s="3">
        <f>SUMPRODUCT(AA$5:AE163,其他调用!$C$6:$G164)</f>
        <v>5596635.3875507973</v>
      </c>
      <c r="AH163" s="3">
        <v>159</v>
      </c>
      <c r="AI163" s="3">
        <f>其他调用!Y163</f>
        <v>16116825.825303793</v>
      </c>
      <c r="AJ163" s="3">
        <f>其他调用!Z163</f>
        <v>17995000.521348715</v>
      </c>
      <c r="AK163" s="3">
        <f>其他调用!AA163</f>
        <v>20879263.45079565</v>
      </c>
      <c r="AL163" s="3">
        <f>其他调用!AB163</f>
        <v>26663631.441866875</v>
      </c>
      <c r="AM163" s="3">
        <f>其他调用!AC163</f>
        <v>64556352</v>
      </c>
      <c r="AN163" s="3">
        <f>SUMPRODUCT(AI$5:AM163,其他调用!$C$6:$G164)</f>
        <v>928180654091.71899</v>
      </c>
      <c r="AP163" s="3">
        <f>其他调用!AN163</f>
        <v>3609356.7533436418</v>
      </c>
      <c r="AQ163" s="3">
        <f>其他调用!AO163</f>
        <v>3973404.6554422975</v>
      </c>
      <c r="AR163" s="3">
        <f>其他调用!AP163</f>
        <v>4839551.4299388528</v>
      </c>
      <c r="AS163" s="3">
        <f>其他调用!AQ163</f>
        <v>7259520.1577789783</v>
      </c>
      <c r="AT163" s="3">
        <f>其他调用!AR163</f>
        <v>19272399.895081282</v>
      </c>
      <c r="AU163" s="3">
        <f>SUMPRODUCT(AP$5:AT163,其他调用!$C$6:$G164)</f>
        <v>160331843822.90121</v>
      </c>
    </row>
    <row r="164" spans="26:47" x14ac:dyDescent="0.15">
      <c r="Z164" s="3">
        <v>160</v>
      </c>
      <c r="AA164" s="3">
        <f>其他调用!AW165*SUM($U$14:$U$17)</f>
        <v>45.999999999999979</v>
      </c>
      <c r="AB164" s="3">
        <f>其他调用!AX165*SUM($U$14:$U$17)</f>
        <v>67</v>
      </c>
      <c r="AC164" s="3">
        <f>其他调用!AY165*SUM($U$14:$U$17)</f>
        <v>91.000000000000043</v>
      </c>
      <c r="AD164" s="3">
        <f>其他调用!AZ165*SUM($U$14:$U$17)</f>
        <v>103.00000000000007</v>
      </c>
      <c r="AE164" s="3">
        <f>其他调用!BA165*SUM($U$14:$U$17)</f>
        <v>103.00000000000007</v>
      </c>
      <c r="AF164" s="3">
        <f>SUMPRODUCT(AA$5:AE164,其他调用!$C$6:$G165)</f>
        <v>5612967.4996971022</v>
      </c>
      <c r="AH164" s="3">
        <v>160</v>
      </c>
      <c r="AI164" s="3">
        <f>其他调用!Y164</f>
        <v>16116825.825303793</v>
      </c>
      <c r="AJ164" s="3">
        <f>其他调用!Z164</f>
        <v>17995000.521348953</v>
      </c>
      <c r="AK164" s="3">
        <f>其他调用!AA164</f>
        <v>20879263.450795174</v>
      </c>
      <c r="AL164" s="3">
        <f>其他调用!AB164</f>
        <v>26663631.441867352</v>
      </c>
      <c r="AM164" s="3">
        <f>其他调用!AC164</f>
        <v>64556352</v>
      </c>
      <c r="AN164" s="3">
        <f>SUMPRODUCT(AI$5:AM164,其他调用!$C$6:$G165)</f>
        <v>933053796706.66443</v>
      </c>
      <c r="AP164" s="3">
        <f>其他调用!AN164</f>
        <v>3609356.7533436418</v>
      </c>
      <c r="AQ164" s="3">
        <f>其他调用!AO164</f>
        <v>3973404.6554423571</v>
      </c>
      <c r="AR164" s="3">
        <f>其他调用!AP164</f>
        <v>4839551.4299389124</v>
      </c>
      <c r="AS164" s="3">
        <f>其他调用!AQ164</f>
        <v>7259520.1577790976</v>
      </c>
      <c r="AT164" s="3">
        <f>其他调用!AR164</f>
        <v>19272399.895081282</v>
      </c>
      <c r="AU164" s="3">
        <f>SUMPRODUCT(AP$5:AT164,其他调用!$C$6:$G165)</f>
        <v>161422615400.11963</v>
      </c>
    </row>
    <row r="165" spans="26:47" x14ac:dyDescent="0.15">
      <c r="Z165" s="3">
        <v>161</v>
      </c>
      <c r="AA165" s="3">
        <f>其他调用!AW166*SUM($U$14:$U$17)</f>
        <v>0</v>
      </c>
      <c r="AB165" s="3">
        <f>其他调用!AX166*SUM($U$14:$U$17)</f>
        <v>0</v>
      </c>
      <c r="AC165" s="3">
        <f>其他调用!AY166*SUM($U$14:$U$17)</f>
        <v>0</v>
      </c>
      <c r="AD165" s="3">
        <f>其他调用!AZ166*SUM($U$14:$U$17)</f>
        <v>0</v>
      </c>
      <c r="AE165" s="3">
        <f>其他调用!BA166*SUM($U$14:$U$17)</f>
        <v>0</v>
      </c>
      <c r="AF165" s="3">
        <f>SUMPRODUCT(AA$5:AE165,其他调用!$C$6:$G166)</f>
        <v>5612967.4996971022</v>
      </c>
      <c r="AH165" s="3">
        <v>161</v>
      </c>
      <c r="AI165" s="3">
        <f>其他调用!Y165</f>
        <v>16116825.825303793</v>
      </c>
      <c r="AJ165" s="3">
        <f>其他调用!Z165</f>
        <v>17995000.521348715</v>
      </c>
      <c r="AK165" s="3">
        <f>其他调用!AA165</f>
        <v>20879263.45079565</v>
      </c>
      <c r="AL165" s="3">
        <f>其他调用!AB165</f>
        <v>26663631.441867352</v>
      </c>
      <c r="AM165" s="3">
        <f>其他调用!AC165</f>
        <v>64556351.999999046</v>
      </c>
      <c r="AN165" s="3">
        <f>SUMPRODUCT(AI$5:AM165,其他调用!$C$6:$G166)</f>
        <v>937896563543.95654</v>
      </c>
      <c r="AP165" s="3">
        <f>其他调用!AN165</f>
        <v>3609356.7533436418</v>
      </c>
      <c r="AQ165" s="3">
        <f>其他调用!AO165</f>
        <v>3973404.6554422975</v>
      </c>
      <c r="AR165" s="3">
        <f>其他调用!AP165</f>
        <v>4839551.4299388528</v>
      </c>
      <c r="AS165" s="3">
        <f>其他调用!AQ165</f>
        <v>7259520.1577789783</v>
      </c>
      <c r="AT165" s="3">
        <f>其他调用!AR165</f>
        <v>19272399.89508152</v>
      </c>
      <c r="AU165" s="3">
        <f>SUMPRODUCT(AP$5:AT165,其他调用!$C$6:$G166)</f>
        <v>162506587866.88342</v>
      </c>
    </row>
    <row r="166" spans="26:47" x14ac:dyDescent="0.15">
      <c r="Z166" s="3">
        <v>162</v>
      </c>
      <c r="AA166" s="3">
        <f>其他调用!AW167*SUM($U$14:$U$17)</f>
        <v>0</v>
      </c>
      <c r="AB166" s="3">
        <f>其他调用!AX167*SUM($U$14:$U$17)</f>
        <v>0</v>
      </c>
      <c r="AC166" s="3">
        <f>其他调用!AY167*SUM($U$14:$U$17)</f>
        <v>0</v>
      </c>
      <c r="AD166" s="3">
        <f>其他调用!AZ167*SUM($U$14:$U$17)</f>
        <v>0</v>
      </c>
      <c r="AE166" s="3">
        <f>其他调用!BA167*SUM($U$14:$U$17)</f>
        <v>0</v>
      </c>
      <c r="AF166" s="3">
        <f>SUMPRODUCT(AA$5:AE166,其他调用!$C$6:$G167)</f>
        <v>5612967.4996971022</v>
      </c>
      <c r="AH166" s="3">
        <v>162</v>
      </c>
      <c r="AI166" s="3">
        <f>其他调用!Y166</f>
        <v>16116825.825303793</v>
      </c>
      <c r="AJ166" s="3">
        <f>其他调用!Z166</f>
        <v>17995000.521348953</v>
      </c>
      <c r="AK166" s="3">
        <f>其他调用!AA166</f>
        <v>20879263.450795174</v>
      </c>
      <c r="AL166" s="3">
        <f>其他调用!AB166</f>
        <v>27767671.587184906</v>
      </c>
      <c r="AM166" s="3">
        <f>其他调用!AC166</f>
        <v>64556352</v>
      </c>
      <c r="AN166" s="3">
        <f>SUMPRODUCT(AI$5:AM166,其他调用!$C$6:$G167)</f>
        <v>942711056852.70654</v>
      </c>
      <c r="AP166" s="3">
        <f>其他调用!AN166</f>
        <v>3609356.7533437014</v>
      </c>
      <c r="AQ166" s="3">
        <f>其他调用!AO166</f>
        <v>3973404.6554423571</v>
      </c>
      <c r="AR166" s="3">
        <f>其他调用!AP166</f>
        <v>4839551.4299389124</v>
      </c>
      <c r="AS166" s="3">
        <f>其他调用!AQ166</f>
        <v>7677889.9790369272</v>
      </c>
      <c r="AT166" s="3">
        <f>其他调用!AR166</f>
        <v>19272399.895081282</v>
      </c>
      <c r="AU166" s="3">
        <f>SUMPRODUCT(AP$5:AT166,其他调用!$C$6:$G167)</f>
        <v>163584557858.70313</v>
      </c>
    </row>
    <row r="167" spans="26:47" x14ac:dyDescent="0.15">
      <c r="Z167" s="3">
        <v>163</v>
      </c>
      <c r="AA167" s="3">
        <f>其他调用!AW168*SUM($U$14:$U$17)</f>
        <v>0</v>
      </c>
      <c r="AB167" s="3">
        <f>其他调用!AX168*SUM($U$14:$U$17)</f>
        <v>0</v>
      </c>
      <c r="AC167" s="3">
        <f>其他调用!AY168*SUM($U$14:$U$17)</f>
        <v>0</v>
      </c>
      <c r="AD167" s="3">
        <f>其他调用!AZ168*SUM($U$14:$U$17)</f>
        <v>0</v>
      </c>
      <c r="AE167" s="3">
        <f>其他调用!BA168*SUM($U$14:$U$17)</f>
        <v>0</v>
      </c>
      <c r="AF167" s="3">
        <f>SUMPRODUCT(AA$5:AE167,其他调用!$C$6:$G168)</f>
        <v>5612967.4996971022</v>
      </c>
      <c r="AH167" s="3">
        <v>163</v>
      </c>
      <c r="AI167" s="3">
        <f>其他调用!Y167</f>
        <v>16116825.825303793</v>
      </c>
      <c r="AJ167" s="3">
        <f>其他调用!Z167</f>
        <v>17995000.521348715</v>
      </c>
      <c r="AK167" s="3">
        <f>其他调用!AA167</f>
        <v>20879263.450795174</v>
      </c>
      <c r="AL167" s="3">
        <f>其他调用!AB167</f>
        <v>29287041.493835926</v>
      </c>
      <c r="AM167" s="3">
        <f>其他调用!AC167</f>
        <v>64556352</v>
      </c>
      <c r="AN167" s="3">
        <f>SUMPRODUCT(AI$5:AM167,其他调用!$C$6:$G168)</f>
        <v>947498035949.13733</v>
      </c>
      <c r="AP167" s="3">
        <f>其他调用!AN167</f>
        <v>3609356.7533436418</v>
      </c>
      <c r="AQ167" s="3">
        <f>其他调用!AO167</f>
        <v>3973404.6554422975</v>
      </c>
      <c r="AR167" s="3">
        <f>其他调用!AP167</f>
        <v>4839551.4299389124</v>
      </c>
      <c r="AS167" s="3">
        <f>其他调用!AQ167</f>
        <v>8253646.6840500832</v>
      </c>
      <c r="AT167" s="3">
        <f>其他调用!AR167</f>
        <v>19272399.895081282</v>
      </c>
      <c r="AU167" s="3">
        <f>SUMPRODUCT(AP$5:AT167,其他调用!$C$6:$G168)</f>
        <v>164656813114.20306</v>
      </c>
    </row>
    <row r="168" spans="26:47" x14ac:dyDescent="0.15">
      <c r="Z168" s="3">
        <v>164</v>
      </c>
      <c r="AA168" s="3">
        <f>其他调用!AW169*SUM($U$14:$U$17)</f>
        <v>0</v>
      </c>
      <c r="AB168" s="3">
        <f>其他调用!AX169*SUM($U$14:$U$17)</f>
        <v>0</v>
      </c>
      <c r="AC168" s="3">
        <f>其他调用!AY169*SUM($U$14:$U$17)</f>
        <v>0</v>
      </c>
      <c r="AD168" s="3">
        <f>其他调用!AZ169*SUM($U$14:$U$17)</f>
        <v>0</v>
      </c>
      <c r="AE168" s="3">
        <f>其他调用!BA169*SUM($U$14:$U$17)</f>
        <v>0</v>
      </c>
      <c r="AF168" s="3">
        <f>SUMPRODUCT(AA$5:AE168,其他调用!$C$6:$G169)</f>
        <v>5612967.4996971022</v>
      </c>
      <c r="AH168" s="3">
        <v>164</v>
      </c>
      <c r="AI168" s="3">
        <f>其他调用!Y168</f>
        <v>16116825.825303793</v>
      </c>
      <c r="AJ168" s="3">
        <f>其他调用!Z168</f>
        <v>17995000.521348953</v>
      </c>
      <c r="AK168" s="3">
        <f>其他调用!AA168</f>
        <v>20879263.45079565</v>
      </c>
      <c r="AL168" s="3">
        <f>其他调用!AB168</f>
        <v>29287041.493835926</v>
      </c>
      <c r="AM168" s="3">
        <f>其他调用!AC168</f>
        <v>64556352</v>
      </c>
      <c r="AN168" s="3">
        <f>SUMPRODUCT(AI$5:AM168,其他调用!$C$6:$G169)</f>
        <v>952254607737.33325</v>
      </c>
      <c r="AP168" s="3">
        <f>其他调用!AN168</f>
        <v>3609356.7533436418</v>
      </c>
      <c r="AQ168" s="3">
        <f>其他调用!AO168</f>
        <v>3973404.6554423571</v>
      </c>
      <c r="AR168" s="3">
        <f>其他调用!AP168</f>
        <v>4839551.4299388528</v>
      </c>
      <c r="AS168" s="3">
        <f>其他调用!AQ168</f>
        <v>8253646.684049964</v>
      </c>
      <c r="AT168" s="3">
        <f>其他调用!AR168</f>
        <v>19272399.89508152</v>
      </c>
      <c r="AU168" s="3">
        <f>SUMPRODUCT(AP$5:AT168,其他调用!$C$6:$G169)</f>
        <v>165722257310.91132</v>
      </c>
    </row>
    <row r="169" spans="26:47" x14ac:dyDescent="0.15">
      <c r="Z169" s="3">
        <v>165</v>
      </c>
      <c r="AA169" s="3">
        <f>其他调用!AW170*SUM($U$14:$U$17)</f>
        <v>0</v>
      </c>
      <c r="AB169" s="3">
        <f>其他调用!AX170*SUM($U$14:$U$17)</f>
        <v>0</v>
      </c>
      <c r="AC169" s="3">
        <f>其他调用!AY170*SUM($U$14:$U$17)</f>
        <v>0</v>
      </c>
      <c r="AD169" s="3">
        <f>其他调用!AZ170*SUM($U$14:$U$17)</f>
        <v>0</v>
      </c>
      <c r="AE169" s="3">
        <f>其他调用!BA170*SUM($U$14:$U$17)</f>
        <v>0</v>
      </c>
      <c r="AF169" s="3">
        <f>SUMPRODUCT(AA$5:AE169,其他调用!$C$6:$G170)</f>
        <v>5612967.4996971022</v>
      </c>
      <c r="AH169" s="3">
        <v>165</v>
      </c>
      <c r="AI169" s="3">
        <f>其他调用!Y169</f>
        <v>16116825.825303793</v>
      </c>
      <c r="AJ169" s="3">
        <f>其他调用!Z169</f>
        <v>17995000.521348715</v>
      </c>
      <c r="AK169" s="3">
        <f>其他调用!AA169</f>
        <v>20879263.450795174</v>
      </c>
      <c r="AL169" s="3">
        <f>其他调用!AB169</f>
        <v>29287041.493835449</v>
      </c>
      <c r="AM169" s="3">
        <f>其他调用!AC169</f>
        <v>64556352</v>
      </c>
      <c r="AN169" s="3">
        <f>SUMPRODUCT(AI$5:AM169,其他调用!$C$6:$G170)</f>
        <v>956980772217.29407</v>
      </c>
      <c r="AP169" s="3">
        <f>其他调用!AN169</f>
        <v>3609356.7533436418</v>
      </c>
      <c r="AQ169" s="3">
        <f>其他调用!AO169</f>
        <v>3973404.6554422975</v>
      </c>
      <c r="AR169" s="3">
        <f>其他调用!AP169</f>
        <v>4839551.4299389124</v>
      </c>
      <c r="AS169" s="3">
        <f>其他调用!AQ169</f>
        <v>8253646.684049964</v>
      </c>
      <c r="AT169" s="3">
        <f>其他调用!AR169</f>
        <v>19272399.895081282</v>
      </c>
      <c r="AU169" s="3">
        <f>SUMPRODUCT(AP$5:AT169,其他调用!$C$6:$G170)</f>
        <v>166780890448.82779</v>
      </c>
    </row>
    <row r="170" spans="26:47" x14ac:dyDescent="0.15">
      <c r="Z170" s="3">
        <v>166</v>
      </c>
      <c r="AA170" s="3">
        <f>其他调用!AW171*SUM($U$14:$U$17)</f>
        <v>0</v>
      </c>
      <c r="AB170" s="3">
        <f>其他调用!AX171*SUM($U$14:$U$17)</f>
        <v>0</v>
      </c>
      <c r="AC170" s="3">
        <f>其他调用!AY171*SUM($U$14:$U$17)</f>
        <v>0</v>
      </c>
      <c r="AD170" s="3">
        <f>其他调用!AZ171*SUM($U$14:$U$17)</f>
        <v>0</v>
      </c>
      <c r="AE170" s="3">
        <f>其他调用!BA171*SUM($U$14:$U$17)</f>
        <v>0</v>
      </c>
      <c r="AF170" s="3">
        <f>SUMPRODUCT(AA$5:AE170,其他调用!$C$6:$G171)</f>
        <v>5612967.4996971022</v>
      </c>
      <c r="AH170" s="3">
        <v>166</v>
      </c>
      <c r="AI170" s="3">
        <f>其他调用!Y170</f>
        <v>16116825.825303555</v>
      </c>
      <c r="AJ170" s="3">
        <f>其他调用!Z170</f>
        <v>17995000.521348715</v>
      </c>
      <c r="AK170" s="3">
        <f>其他调用!AA170</f>
        <v>20879263.45079565</v>
      </c>
      <c r="AL170" s="3">
        <f>其他调用!AB170</f>
        <v>29287041.493835926</v>
      </c>
      <c r="AM170" s="3">
        <f>其他调用!AC170</f>
        <v>64556352</v>
      </c>
      <c r="AN170" s="3">
        <f>SUMPRODUCT(AI$5:AM170,其他调用!$C$6:$G171)</f>
        <v>961676529389.01978</v>
      </c>
      <c r="AP170" s="3">
        <f>其他调用!AN170</f>
        <v>3609356.7533437014</v>
      </c>
      <c r="AQ170" s="3">
        <f>其他调用!AO170</f>
        <v>3973404.6554423571</v>
      </c>
      <c r="AR170" s="3">
        <f>其他调用!AP170</f>
        <v>4839551.4299388528</v>
      </c>
      <c r="AS170" s="3">
        <f>其他调用!AQ170</f>
        <v>8253646.684049964</v>
      </c>
      <c r="AT170" s="3">
        <f>其他调用!AR170</f>
        <v>19272399.895081282</v>
      </c>
      <c r="AU170" s="3">
        <f>SUMPRODUCT(AP$5:AT170,其他调用!$C$6:$G171)</f>
        <v>167832712527.95255</v>
      </c>
    </row>
    <row r="171" spans="26:47" x14ac:dyDescent="0.15">
      <c r="Z171" s="3">
        <v>167</v>
      </c>
      <c r="AA171" s="3">
        <f>其他调用!AW172*SUM($U$14:$U$17)</f>
        <v>0</v>
      </c>
      <c r="AB171" s="3">
        <f>其他调用!AX172*SUM($U$14:$U$17)</f>
        <v>0</v>
      </c>
      <c r="AC171" s="3">
        <f>其他调用!AY172*SUM($U$14:$U$17)</f>
        <v>0</v>
      </c>
      <c r="AD171" s="3">
        <f>其他调用!AZ172*SUM($U$14:$U$17)</f>
        <v>0</v>
      </c>
      <c r="AE171" s="3">
        <f>其他调用!BA172*SUM($U$14:$U$17)</f>
        <v>0</v>
      </c>
      <c r="AF171" s="3">
        <f>SUMPRODUCT(AA$5:AE171,其他调用!$C$6:$G172)</f>
        <v>5612967.4996971022</v>
      </c>
      <c r="AH171" s="3">
        <v>167</v>
      </c>
      <c r="AI171" s="3">
        <f>其他调用!Y171</f>
        <v>16116825.825303793</v>
      </c>
      <c r="AJ171" s="3">
        <f>其他调用!Z171</f>
        <v>18008137.410265446</v>
      </c>
      <c r="AK171" s="3">
        <f>其他调用!AA171</f>
        <v>20879263.450795174</v>
      </c>
      <c r="AL171" s="3">
        <f>其他调用!AB171</f>
        <v>29287041.493835926</v>
      </c>
      <c r="AM171" s="3">
        <f>其他调用!AC171</f>
        <v>64556352</v>
      </c>
      <c r="AN171" s="3">
        <f>SUMPRODUCT(AI$5:AM171,其他调用!$C$6:$G172)</f>
        <v>966343547344.63928</v>
      </c>
      <c r="AP171" s="3">
        <f>其他调用!AN171</f>
        <v>3609356.7533436418</v>
      </c>
      <c r="AQ171" s="3">
        <f>其他调用!AO171</f>
        <v>3976188.2110342979</v>
      </c>
      <c r="AR171" s="3">
        <f>其他调用!AP171</f>
        <v>4839551.4299389124</v>
      </c>
      <c r="AS171" s="3">
        <f>其他调用!AQ171</f>
        <v>8253646.684049964</v>
      </c>
      <c r="AT171" s="3">
        <f>其他调用!AR171</f>
        <v>19272399.89508152</v>
      </c>
      <c r="AU171" s="3">
        <f>SUMPRODUCT(AP$5:AT171,其他调用!$C$6:$G172)</f>
        <v>168878076997.81247</v>
      </c>
    </row>
    <row r="172" spans="26:47" x14ac:dyDescent="0.15">
      <c r="Z172" s="3">
        <v>168</v>
      </c>
      <c r="AA172" s="3">
        <f>其他调用!AW173*SUM($U$14:$U$17)</f>
        <v>0</v>
      </c>
      <c r="AB172" s="3">
        <f>其他调用!AX173*SUM($U$14:$U$17)</f>
        <v>0</v>
      </c>
      <c r="AC172" s="3">
        <f>其他调用!AY173*SUM($U$14:$U$17)</f>
        <v>0</v>
      </c>
      <c r="AD172" s="3">
        <f>其他调用!AZ173*SUM($U$14:$U$17)</f>
        <v>0</v>
      </c>
      <c r="AE172" s="3">
        <f>其他调用!BA173*SUM($U$14:$U$17)</f>
        <v>0</v>
      </c>
      <c r="AF172" s="3">
        <f>SUMPRODUCT(AA$5:AE172,其他调用!$C$6:$G173)</f>
        <v>5612967.4996971022</v>
      </c>
      <c r="AH172" s="3">
        <v>168</v>
      </c>
      <c r="AI172" s="3">
        <f>其他调用!Y172</f>
        <v>16163768.218082905</v>
      </c>
      <c r="AJ172" s="3">
        <f>其他调用!Z172</f>
        <v>18508951.570314884</v>
      </c>
      <c r="AK172" s="3">
        <f>其他调用!AA172</f>
        <v>20879263.45079565</v>
      </c>
      <c r="AL172" s="3">
        <f>其他调用!AB172</f>
        <v>29287041.493835926</v>
      </c>
      <c r="AM172" s="3">
        <f>其他调用!AC172</f>
        <v>64556352</v>
      </c>
      <c r="AN172" s="3">
        <f>SUMPRODUCT(AI$5:AM172,其他调用!$C$6:$G173)</f>
        <v>971049330697.2998</v>
      </c>
      <c r="AP172" s="3">
        <f>其他调用!AN172</f>
        <v>3617775.1597644687</v>
      </c>
      <c r="AQ172" s="3">
        <f>其他调用!AO172</f>
        <v>4082304.9685564041</v>
      </c>
      <c r="AR172" s="3">
        <f>其他调用!AP172</f>
        <v>4839551.4299389124</v>
      </c>
      <c r="AS172" s="3">
        <f>其他调用!AQ172</f>
        <v>8253646.6840500832</v>
      </c>
      <c r="AT172" s="3">
        <f>其他调用!AR172</f>
        <v>19272399.895081282</v>
      </c>
      <c r="AU172" s="3">
        <f>SUMPRODUCT(AP$5:AT172,其他调用!$C$6:$G173)</f>
        <v>169931091797.92972</v>
      </c>
    </row>
    <row r="173" spans="26:47" x14ac:dyDescent="0.15">
      <c r="Z173" s="3">
        <v>169</v>
      </c>
      <c r="AA173" s="3">
        <f>其他调用!AW174*SUM($U$14:$U$17)</f>
        <v>0</v>
      </c>
      <c r="AB173" s="3">
        <f>其他调用!AX174*SUM($U$14:$U$17)</f>
        <v>0</v>
      </c>
      <c r="AC173" s="3">
        <f>其他调用!AY174*SUM($U$14:$U$17)</f>
        <v>0</v>
      </c>
      <c r="AD173" s="3">
        <f>其他调用!AZ174*SUM($U$14:$U$17)</f>
        <v>0</v>
      </c>
      <c r="AE173" s="3">
        <f>其他调用!BA174*SUM($U$14:$U$17)</f>
        <v>0</v>
      </c>
      <c r="AF173" s="3">
        <f>SUMPRODUCT(AA$5:AE173,其他调用!$C$6:$G174)</f>
        <v>5612967.4996971022</v>
      </c>
      <c r="AH173" s="3">
        <v>169</v>
      </c>
      <c r="AI173" s="3">
        <f>其他调用!Y173</f>
        <v>16572632.877190828</v>
      </c>
      <c r="AJ173" s="3">
        <f>其他调用!Z173</f>
        <v>18508951.570314884</v>
      </c>
      <c r="AK173" s="3">
        <f>其他调用!AA173</f>
        <v>21018441.804622173</v>
      </c>
      <c r="AL173" s="3">
        <f>其他调用!AB173</f>
        <v>29287041.493835449</v>
      </c>
      <c r="AM173" s="3">
        <f>其他调用!AC173</f>
        <v>69801242.084338188</v>
      </c>
      <c r="AN173" s="3">
        <f>SUMPRODUCT(AI$5:AM173,其他调用!$C$6:$G174)</f>
        <v>975780394813.75378</v>
      </c>
      <c r="AP173" s="3">
        <f>其他调用!AN173</f>
        <v>3691098.837312758</v>
      </c>
      <c r="AQ173" s="3">
        <f>其他调用!AO173</f>
        <v>4082304.9685564041</v>
      </c>
      <c r="AR173" s="3">
        <f>其他调用!AP173</f>
        <v>4879364.1465070248</v>
      </c>
      <c r="AS173" s="3">
        <f>其他调用!AQ173</f>
        <v>8253646.684049964</v>
      </c>
      <c r="AT173" s="3">
        <f>其他调用!AR173</f>
        <v>20913065.316256285</v>
      </c>
      <c r="AU173" s="3">
        <f>SUMPRODUCT(AP$5:AT173,其他调用!$C$6:$G174)</f>
        <v>170987789118.38416</v>
      </c>
    </row>
    <row r="174" spans="26:47" x14ac:dyDescent="0.15">
      <c r="Z174" s="3">
        <v>170</v>
      </c>
      <c r="AA174" s="3">
        <f>其他调用!AW175*SUM($U$14:$U$17)</f>
        <v>0</v>
      </c>
      <c r="AB174" s="3">
        <f>其他调用!AX175*SUM($U$14:$U$17)</f>
        <v>0</v>
      </c>
      <c r="AC174" s="3">
        <f>其他调用!AY175*SUM($U$14:$U$17)</f>
        <v>0</v>
      </c>
      <c r="AD174" s="3">
        <f>其他调用!AZ175*SUM($U$14:$U$17)</f>
        <v>0</v>
      </c>
      <c r="AE174" s="3">
        <f>其他调用!BA175*SUM($U$14:$U$17)</f>
        <v>0</v>
      </c>
      <c r="AF174" s="3">
        <f>SUMPRODUCT(AA$5:AE174,其他调用!$C$6:$G175)</f>
        <v>5612967.4996971022</v>
      </c>
      <c r="AH174" s="3">
        <v>170</v>
      </c>
      <c r="AI174" s="3">
        <f>其他调用!Y174</f>
        <v>16572632.877190828</v>
      </c>
      <c r="AJ174" s="3">
        <f>其他调用!Z174</f>
        <v>18508951.570314884</v>
      </c>
      <c r="AK174" s="3">
        <f>其他调用!AA174</f>
        <v>21405184.552143574</v>
      </c>
      <c r="AL174" s="3">
        <f>其他调用!AB174</f>
        <v>29287041.493835926</v>
      </c>
      <c r="AM174" s="3">
        <f>其他调用!AC174</f>
        <v>72625896</v>
      </c>
      <c r="AN174" s="3">
        <f>SUMPRODUCT(AI$5:AM174,其他调用!$C$6:$G175)</f>
        <v>980485624011.00806</v>
      </c>
      <c r="AP174" s="3">
        <f>其他调用!AN174</f>
        <v>3691098.837312758</v>
      </c>
      <c r="AQ174" s="3">
        <f>其他调用!AO174</f>
        <v>4082304.9685564637</v>
      </c>
      <c r="AR174" s="3">
        <f>其他调用!AP174</f>
        <v>4989993.9892127514</v>
      </c>
      <c r="AS174" s="3">
        <f>其他调用!AQ174</f>
        <v>8253646.684049964</v>
      </c>
      <c r="AT174" s="3">
        <f>其他调用!AR174</f>
        <v>21796651.422293425</v>
      </c>
      <c r="AU174" s="3">
        <f>SUMPRODUCT(AP$5:AT174,其他调用!$C$6:$G175)</f>
        <v>172039094761.67673</v>
      </c>
    </row>
    <row r="175" spans="26:47" x14ac:dyDescent="0.15">
      <c r="Z175" s="3">
        <v>171</v>
      </c>
      <c r="AA175" s="3">
        <f>其他调用!AW176*SUM($U$14:$U$17)</f>
        <v>0</v>
      </c>
      <c r="AB175" s="3">
        <f>其他调用!AX176*SUM($U$14:$U$17)</f>
        <v>0</v>
      </c>
      <c r="AC175" s="3">
        <f>其他调用!AY176*SUM($U$14:$U$17)</f>
        <v>0</v>
      </c>
      <c r="AD175" s="3">
        <f>其他调用!AZ176*SUM($U$14:$U$17)</f>
        <v>0</v>
      </c>
      <c r="AE175" s="3">
        <f>其他调用!BA176*SUM($U$14:$U$17)</f>
        <v>0</v>
      </c>
      <c r="AF175" s="3">
        <f>SUMPRODUCT(AA$5:AE175,其他调用!$C$6:$G176)</f>
        <v>5612967.4996971022</v>
      </c>
      <c r="AH175" s="3">
        <v>171</v>
      </c>
      <c r="AI175" s="3">
        <f>其他调用!Y175</f>
        <v>16572632.877190828</v>
      </c>
      <c r="AJ175" s="3">
        <f>其他调用!Z175</f>
        <v>18508951.570315361</v>
      </c>
      <c r="AK175" s="3">
        <f>其他调用!AA175</f>
        <v>21405184.552143574</v>
      </c>
      <c r="AL175" s="3">
        <f>其他调用!AB175</f>
        <v>29287041.493835926</v>
      </c>
      <c r="AM175" s="3">
        <f>其他调用!AC175</f>
        <v>72625896</v>
      </c>
      <c r="AN175" s="3">
        <f>SUMPRODUCT(AI$5:AM175,其他调用!$C$6:$G176)</f>
        <v>985159574381.68982</v>
      </c>
      <c r="AP175" s="3">
        <f>其他调用!AN175</f>
        <v>3691098.837312758</v>
      </c>
      <c r="AQ175" s="3">
        <f>其他调用!AO175</f>
        <v>4082304.9685564041</v>
      </c>
      <c r="AR175" s="3">
        <f>其他调用!AP175</f>
        <v>4989993.9892127514</v>
      </c>
      <c r="AS175" s="3">
        <f>其他调用!AQ175</f>
        <v>8253646.684049964</v>
      </c>
      <c r="AT175" s="3">
        <f>其他调用!AR175</f>
        <v>21796651.422293186</v>
      </c>
      <c r="AU175" s="3">
        <f>SUMPRODUCT(AP$5:AT175,其他调用!$C$6:$G176)</f>
        <v>173083411668.49921</v>
      </c>
    </row>
    <row r="176" spans="26:47" x14ac:dyDescent="0.15">
      <c r="Z176" s="3">
        <v>172</v>
      </c>
      <c r="AA176" s="3">
        <f>其他调用!AW177*SUM($U$14:$U$17)</f>
        <v>0</v>
      </c>
      <c r="AB176" s="3">
        <f>其他调用!AX177*SUM($U$14:$U$17)</f>
        <v>0</v>
      </c>
      <c r="AC176" s="3">
        <f>其他调用!AY177*SUM($U$14:$U$17)</f>
        <v>0</v>
      </c>
      <c r="AD176" s="3">
        <f>其他调用!AZ177*SUM($U$14:$U$17)</f>
        <v>0</v>
      </c>
      <c r="AE176" s="3">
        <f>其他调用!BA177*SUM($U$14:$U$17)</f>
        <v>0</v>
      </c>
      <c r="AF176" s="3">
        <f>SUMPRODUCT(AA$5:AE176,其他调用!$C$6:$G177)</f>
        <v>5612967.4996971022</v>
      </c>
      <c r="AH176" s="3">
        <v>172</v>
      </c>
      <c r="AI176" s="3">
        <f>其他调用!Y176</f>
        <v>16572632.877190828</v>
      </c>
      <c r="AJ176" s="3">
        <f>其他调用!Z176</f>
        <v>18508951.570314884</v>
      </c>
      <c r="AK176" s="3">
        <f>其他调用!AA176</f>
        <v>21405184.552143574</v>
      </c>
      <c r="AL176" s="3">
        <f>其他调用!AB176</f>
        <v>29287041.493835926</v>
      </c>
      <c r="AM176" s="3">
        <f>其他调用!AC176</f>
        <v>72625895.999999046</v>
      </c>
      <c r="AN176" s="3">
        <f>SUMPRODUCT(AI$5:AM176,其他调用!$C$6:$G177)</f>
        <v>989802245925.79919</v>
      </c>
      <c r="AP176" s="3">
        <f>其他调用!AN176</f>
        <v>3691098.837312758</v>
      </c>
      <c r="AQ176" s="3">
        <f>其他调用!AO176</f>
        <v>4082304.9685564041</v>
      </c>
      <c r="AR176" s="3">
        <f>其他调用!AP176</f>
        <v>4989993.9892127514</v>
      </c>
      <c r="AS176" s="3">
        <f>其他调用!AQ176</f>
        <v>8253646.684049964</v>
      </c>
      <c r="AT176" s="3">
        <f>其他调用!AR176</f>
        <v>21796651.422293425</v>
      </c>
      <c r="AU176" s="3">
        <f>SUMPRODUCT(AP$5:AT176,其他调用!$C$6:$G177)</f>
        <v>174120739838.85156</v>
      </c>
    </row>
    <row r="177" spans="26:47" x14ac:dyDescent="0.15">
      <c r="Z177" s="3">
        <v>173</v>
      </c>
      <c r="AA177" s="3">
        <f>其他调用!AW178*SUM($U$14:$U$17)</f>
        <v>0</v>
      </c>
      <c r="AB177" s="3">
        <f>其他调用!AX178*SUM($U$14:$U$17)</f>
        <v>0</v>
      </c>
      <c r="AC177" s="3">
        <f>其他调用!AY178*SUM($U$14:$U$17)</f>
        <v>0</v>
      </c>
      <c r="AD177" s="3">
        <f>其他调用!AZ178*SUM($U$14:$U$17)</f>
        <v>0</v>
      </c>
      <c r="AE177" s="3">
        <f>其他调用!BA178*SUM($U$14:$U$17)</f>
        <v>0</v>
      </c>
      <c r="AF177" s="3">
        <f>SUMPRODUCT(AA$5:AE177,其他调用!$C$6:$G178)</f>
        <v>5612967.4996971022</v>
      </c>
      <c r="AH177" s="3">
        <v>173</v>
      </c>
      <c r="AI177" s="3">
        <f>其他调用!Y177</f>
        <v>16572632.877190828</v>
      </c>
      <c r="AJ177" s="3">
        <f>其他调用!Z177</f>
        <v>18508951.570314884</v>
      </c>
      <c r="AK177" s="3">
        <f>其他调用!AA177</f>
        <v>21405184.552143574</v>
      </c>
      <c r="AL177" s="3">
        <f>其他调用!AB177</f>
        <v>29299316.620245934</v>
      </c>
      <c r="AM177" s="3">
        <f>其他调用!AC177</f>
        <v>72625896</v>
      </c>
      <c r="AN177" s="3">
        <f>SUMPRODUCT(AI$5:AM177,其他调用!$C$6:$G178)</f>
        <v>994413660394.04602</v>
      </c>
      <c r="AP177" s="3">
        <f>其他调用!AN177</f>
        <v>3691098.837312758</v>
      </c>
      <c r="AQ177" s="3">
        <f>其他调用!AO177</f>
        <v>4082304.9685564637</v>
      </c>
      <c r="AR177" s="3">
        <f>其他调用!AP177</f>
        <v>4989993.9892127514</v>
      </c>
      <c r="AS177" s="3">
        <f>其他调用!AQ177</f>
        <v>8258740.9156309366</v>
      </c>
      <c r="AT177" s="3">
        <f>其他调用!AR177</f>
        <v>21796651.422293425</v>
      </c>
      <c r="AU177" s="3">
        <f>SUMPRODUCT(AP$5:AT177,其他调用!$C$6:$G178)</f>
        <v>175151088299.37427</v>
      </c>
    </row>
    <row r="178" spans="26:47" x14ac:dyDescent="0.15">
      <c r="Z178" s="3">
        <v>174</v>
      </c>
      <c r="AA178" s="3">
        <f>其他调用!AW179*SUM($U$14:$U$17)</f>
        <v>0</v>
      </c>
      <c r="AB178" s="3">
        <f>其他调用!AX179*SUM($U$14:$U$17)</f>
        <v>0</v>
      </c>
      <c r="AC178" s="3">
        <f>其他调用!AY179*SUM($U$14:$U$17)</f>
        <v>0</v>
      </c>
      <c r="AD178" s="3">
        <f>其他调用!AZ179*SUM($U$14:$U$17)</f>
        <v>0</v>
      </c>
      <c r="AE178" s="3">
        <f>其他调用!BA179*SUM($U$14:$U$17)</f>
        <v>0</v>
      </c>
      <c r="AF178" s="3">
        <f>SUMPRODUCT(AA$5:AE178,其他调用!$C$6:$G179)</f>
        <v>5612967.4996971022</v>
      </c>
      <c r="AH178" s="3">
        <v>174</v>
      </c>
      <c r="AI178" s="3">
        <f>其他调用!Y178</f>
        <v>16572632.877190828</v>
      </c>
      <c r="AJ178" s="3">
        <f>其他调用!Z178</f>
        <v>18508951.570314884</v>
      </c>
      <c r="AK178" s="3">
        <f>其他调用!AA178</f>
        <v>21405184.552143574</v>
      </c>
      <c r="AL178" s="3">
        <f>其他调用!AB178</f>
        <v>29830460.896630764</v>
      </c>
      <c r="AM178" s="3">
        <f>其他调用!AC178</f>
        <v>72625896</v>
      </c>
      <c r="AN178" s="3">
        <f>SUMPRODUCT(AI$5:AM178,其他调用!$C$6:$G179)</f>
        <v>998994730656.83289</v>
      </c>
      <c r="AP178" s="3">
        <f>其他调用!AN178</f>
        <v>3691098.837312758</v>
      </c>
      <c r="AQ178" s="3">
        <f>其他调用!AO178</f>
        <v>4082304.9685564041</v>
      </c>
      <c r="AR178" s="3">
        <f>其他调用!AP178</f>
        <v>4989993.9892126322</v>
      </c>
      <c r="AS178" s="3">
        <f>其他调用!AQ178</f>
        <v>8479168.1321303844</v>
      </c>
      <c r="AT178" s="3">
        <f>其他调用!AR178</f>
        <v>21796651.422293186</v>
      </c>
      <c r="AU178" s="3">
        <f>SUMPRODUCT(AP$5:AT178,其他调用!$C$6:$G179)</f>
        <v>176174835895.30927</v>
      </c>
    </row>
    <row r="179" spans="26:47" x14ac:dyDescent="0.15">
      <c r="Z179" s="3">
        <v>175</v>
      </c>
      <c r="AA179" s="3">
        <f>其他调用!AW180*SUM($U$14:$U$17)</f>
        <v>0</v>
      </c>
      <c r="AB179" s="3">
        <f>其他调用!AX180*SUM($U$14:$U$17)</f>
        <v>0</v>
      </c>
      <c r="AC179" s="3">
        <f>其他调用!AY180*SUM($U$14:$U$17)</f>
        <v>0</v>
      </c>
      <c r="AD179" s="3">
        <f>其他调用!AZ180*SUM($U$14:$U$17)</f>
        <v>0</v>
      </c>
      <c r="AE179" s="3">
        <f>其他调用!BA180*SUM($U$14:$U$17)</f>
        <v>0</v>
      </c>
      <c r="AF179" s="3">
        <f>SUMPRODUCT(AA$5:AE179,其他调用!$C$6:$G180)</f>
        <v>5612967.4996971022</v>
      </c>
      <c r="AH179" s="3">
        <v>175</v>
      </c>
      <c r="AI179" s="3">
        <f>其他调用!Y179</f>
        <v>16572632.877190828</v>
      </c>
      <c r="AJ179" s="3">
        <f>其他调用!Z179</f>
        <v>18508951.570314884</v>
      </c>
      <c r="AK179" s="3">
        <f>其他调用!AA179</f>
        <v>21405184.552143574</v>
      </c>
      <c r="AL179" s="3">
        <f>其他调用!AB179</f>
        <v>29830460.896630764</v>
      </c>
      <c r="AM179" s="3">
        <f>其他调用!AC179</f>
        <v>72625896</v>
      </c>
      <c r="AN179" s="3">
        <f>SUMPRODUCT(AI$5:AM179,其他调用!$C$6:$G180)</f>
        <v>1003544515561.7277</v>
      </c>
      <c r="AP179" s="3">
        <f>其他调用!AN179</f>
        <v>3691098.837312758</v>
      </c>
      <c r="AQ179" s="3">
        <f>其他调用!AO179</f>
        <v>4082304.9685564041</v>
      </c>
      <c r="AR179" s="3">
        <f>其他调用!AP179</f>
        <v>4989993.9892127514</v>
      </c>
      <c r="AS179" s="3">
        <f>其他调用!AQ179</f>
        <v>8479168.1321303844</v>
      </c>
      <c r="AT179" s="3">
        <f>其他调用!AR179</f>
        <v>21796651.422293425</v>
      </c>
      <c r="AU179" s="3">
        <f>SUMPRODUCT(AP$5:AT179,其他调用!$C$6:$G180)</f>
        <v>177191592044.24762</v>
      </c>
    </row>
    <row r="180" spans="26:47" x14ac:dyDescent="0.15">
      <c r="Z180" s="3">
        <v>176</v>
      </c>
      <c r="AA180" s="3">
        <f>其他调用!AW181*SUM($U$14:$U$17)</f>
        <v>0</v>
      </c>
      <c r="AB180" s="3">
        <f>其他调用!AX181*SUM($U$14:$U$17)</f>
        <v>0</v>
      </c>
      <c r="AC180" s="3">
        <f>其他调用!AY181*SUM($U$14:$U$17)</f>
        <v>0</v>
      </c>
      <c r="AD180" s="3">
        <f>其他调用!AZ181*SUM($U$14:$U$17)</f>
        <v>0</v>
      </c>
      <c r="AE180" s="3">
        <f>其他调用!BA181*SUM($U$14:$U$17)</f>
        <v>0</v>
      </c>
      <c r="AF180" s="3">
        <f>SUMPRODUCT(AA$5:AE180,其他调用!$C$6:$G181)</f>
        <v>5612967.4996971022</v>
      </c>
      <c r="AH180" s="3">
        <v>176</v>
      </c>
      <c r="AI180" s="3">
        <f>其他调用!Y180</f>
        <v>16572632.87719059</v>
      </c>
      <c r="AJ180" s="3">
        <f>其他调用!Z180</f>
        <v>18508951.570314884</v>
      </c>
      <c r="AK180" s="3">
        <f>其他调用!AA180</f>
        <v>21405184.552143574</v>
      </c>
      <c r="AL180" s="3">
        <f>其他调用!AB180</f>
        <v>29830460.896631241</v>
      </c>
      <c r="AM180" s="3">
        <f>其他调用!AC180</f>
        <v>72625896</v>
      </c>
      <c r="AN180" s="3">
        <f>SUMPRODUCT(AI$5:AM180,其他调用!$C$6:$G181)</f>
        <v>1008063015108.7302</v>
      </c>
      <c r="AP180" s="3">
        <f>其他调用!AN180</f>
        <v>3691098.8373126984</v>
      </c>
      <c r="AQ180" s="3">
        <f>其他调用!AO180</f>
        <v>4082304.9685564637</v>
      </c>
      <c r="AR180" s="3">
        <f>其他调用!AP180</f>
        <v>4989993.9892127514</v>
      </c>
      <c r="AS180" s="3">
        <f>其他调用!AQ180</f>
        <v>8479168.1321303844</v>
      </c>
      <c r="AT180" s="3">
        <f>其他调用!AR180</f>
        <v>21796651.422293425</v>
      </c>
      <c r="AU180" s="3">
        <f>SUMPRODUCT(AP$5:AT180,其他调用!$C$6:$G181)</f>
        <v>178201356746.18933</v>
      </c>
    </row>
    <row r="181" spans="26:47" x14ac:dyDescent="0.15">
      <c r="Z181" s="3">
        <v>177</v>
      </c>
      <c r="AA181" s="3">
        <f>其他调用!AW182*SUM($U$14:$U$17)</f>
        <v>0</v>
      </c>
      <c r="AB181" s="3">
        <f>其他调用!AX182*SUM($U$14:$U$17)</f>
        <v>0</v>
      </c>
      <c r="AC181" s="3">
        <f>其他调用!AY182*SUM($U$14:$U$17)</f>
        <v>0</v>
      </c>
      <c r="AD181" s="3">
        <f>其他调用!AZ182*SUM($U$14:$U$17)</f>
        <v>0</v>
      </c>
      <c r="AE181" s="3">
        <f>其他调用!BA182*SUM($U$14:$U$17)</f>
        <v>0</v>
      </c>
      <c r="AF181" s="3">
        <f>SUMPRODUCT(AA$5:AE181,其他调用!$C$6:$G182)</f>
        <v>5612967.4996971022</v>
      </c>
      <c r="AH181" s="3">
        <v>177</v>
      </c>
      <c r="AI181" s="3">
        <f>其他调用!Y181</f>
        <v>16572632.877190828</v>
      </c>
      <c r="AJ181" s="3">
        <f>其他调用!Z181</f>
        <v>18508951.570314884</v>
      </c>
      <c r="AK181" s="3">
        <f>其他调用!AA181</f>
        <v>21405184.552143574</v>
      </c>
      <c r="AL181" s="3">
        <f>其他调用!AB181</f>
        <v>29830460.896630764</v>
      </c>
      <c r="AM181" s="3">
        <f>其他调用!AC181</f>
        <v>72625896</v>
      </c>
      <c r="AN181" s="3">
        <f>SUMPRODUCT(AI$5:AM181,其他调用!$C$6:$G182)</f>
        <v>1012550229297.8406</v>
      </c>
      <c r="AP181" s="3">
        <f>其他调用!AN181</f>
        <v>3691098.837312758</v>
      </c>
      <c r="AQ181" s="3">
        <f>其他调用!AO181</f>
        <v>4082304.9685564041</v>
      </c>
      <c r="AR181" s="3">
        <f>其他调用!AP181</f>
        <v>4989993.9892127514</v>
      </c>
      <c r="AS181" s="3">
        <f>其他调用!AQ181</f>
        <v>8479168.1321303844</v>
      </c>
      <c r="AT181" s="3">
        <f>其他调用!AR181</f>
        <v>21796651.422293425</v>
      </c>
      <c r="AU181" s="3">
        <f>SUMPRODUCT(AP$5:AT181,其他调用!$C$6:$G182)</f>
        <v>179204130001.13443</v>
      </c>
    </row>
    <row r="182" spans="26:47" x14ac:dyDescent="0.15">
      <c r="Z182" s="3">
        <v>178</v>
      </c>
      <c r="AA182" s="3">
        <f>其他调用!AW183*SUM($U$14:$U$17)</f>
        <v>0</v>
      </c>
      <c r="AB182" s="3">
        <f>其他调用!AX183*SUM($U$14:$U$17)</f>
        <v>0</v>
      </c>
      <c r="AC182" s="3">
        <f>其他调用!AY183*SUM($U$14:$U$17)</f>
        <v>0</v>
      </c>
      <c r="AD182" s="3">
        <f>其他调用!AZ183*SUM($U$14:$U$17)</f>
        <v>0</v>
      </c>
      <c r="AE182" s="3">
        <f>其他调用!BA183*SUM($U$14:$U$17)</f>
        <v>0</v>
      </c>
      <c r="AF182" s="3">
        <f>SUMPRODUCT(AA$5:AE182,其他调用!$C$6:$G183)</f>
        <v>5612967.4996971022</v>
      </c>
      <c r="AH182" s="3">
        <v>178</v>
      </c>
      <c r="AI182" s="3">
        <f>其他调用!Y182</f>
        <v>16572632.877190828</v>
      </c>
      <c r="AJ182" s="3">
        <f>其他调用!Z182</f>
        <v>18508951.570314884</v>
      </c>
      <c r="AK182" s="3">
        <f>其他调用!AA182</f>
        <v>21405184.552143574</v>
      </c>
      <c r="AL182" s="3">
        <f>其他调用!AB182</f>
        <v>29830460.896631241</v>
      </c>
      <c r="AM182" s="3">
        <f>其他调用!AC182</f>
        <v>72625896</v>
      </c>
      <c r="AN182" s="3">
        <f>SUMPRODUCT(AI$5:AM182,其他调用!$C$6:$G183)</f>
        <v>1017006158129.0587</v>
      </c>
      <c r="AP182" s="3">
        <f>其他调用!AN182</f>
        <v>3691098.837312758</v>
      </c>
      <c r="AQ182" s="3">
        <f>其他调用!AO182</f>
        <v>4082304.9685564041</v>
      </c>
      <c r="AR182" s="3">
        <f>其他调用!AP182</f>
        <v>4989993.9892126322</v>
      </c>
      <c r="AS182" s="3">
        <f>其他调用!AQ182</f>
        <v>8479168.1321303844</v>
      </c>
      <c r="AT182" s="3">
        <f>其他调用!AR182</f>
        <v>21796651.422293186</v>
      </c>
      <c r="AU182" s="3">
        <f>SUMPRODUCT(AP$5:AT182,其他调用!$C$6:$G183)</f>
        <v>180199911809.08292</v>
      </c>
    </row>
    <row r="183" spans="26:47" x14ac:dyDescent="0.15">
      <c r="Z183" s="3">
        <v>179</v>
      </c>
      <c r="AA183" s="3">
        <f>其他调用!AW184*SUM($U$14:$U$17)</f>
        <v>0</v>
      </c>
      <c r="AB183" s="3">
        <f>其他调用!AX184*SUM($U$14:$U$17)</f>
        <v>0</v>
      </c>
      <c r="AC183" s="3">
        <f>其他调用!AY184*SUM($U$14:$U$17)</f>
        <v>0</v>
      </c>
      <c r="AD183" s="3">
        <f>其他调用!AZ184*SUM($U$14:$U$17)</f>
        <v>0</v>
      </c>
      <c r="AE183" s="3">
        <f>其他调用!BA184*SUM($U$14:$U$17)</f>
        <v>0</v>
      </c>
      <c r="AF183" s="3">
        <f>SUMPRODUCT(AA$5:AE183,其他调用!$C$6:$G184)</f>
        <v>5612967.4996971022</v>
      </c>
      <c r="AH183" s="3">
        <v>179</v>
      </c>
      <c r="AI183" s="3">
        <f>其他调用!Y183</f>
        <v>16572632.877190828</v>
      </c>
      <c r="AJ183" s="3">
        <f>其他调用!Z183</f>
        <v>18508951.570314884</v>
      </c>
      <c r="AK183" s="3">
        <f>其他调用!AA183</f>
        <v>21405184.552143574</v>
      </c>
      <c r="AL183" s="3">
        <f>其他调用!AB183</f>
        <v>29830460.896630764</v>
      </c>
      <c r="AM183" s="3">
        <f>其他调用!AC183</f>
        <v>72625896</v>
      </c>
      <c r="AN183" s="3">
        <f>SUMPRODUCT(AI$5:AM183,其他调用!$C$6:$G184)</f>
        <v>1021430801602.3848</v>
      </c>
      <c r="AP183" s="3">
        <f>其他调用!AN183</f>
        <v>3691098.837312758</v>
      </c>
      <c r="AQ183" s="3">
        <f>其他调用!AO183</f>
        <v>4082304.9685564041</v>
      </c>
      <c r="AR183" s="3">
        <f>其他调用!AP183</f>
        <v>4989993.9892127514</v>
      </c>
      <c r="AS183" s="3">
        <f>其他调用!AQ183</f>
        <v>8479168.1321303844</v>
      </c>
      <c r="AT183" s="3">
        <f>其他调用!AR183</f>
        <v>21796651.422293425</v>
      </c>
      <c r="AU183" s="3">
        <f>SUMPRODUCT(AP$5:AT183,其他调用!$C$6:$G184)</f>
        <v>181188702170.03476</v>
      </c>
    </row>
    <row r="184" spans="26:47" x14ac:dyDescent="0.15">
      <c r="Z184" s="3">
        <v>180</v>
      </c>
      <c r="AA184" s="3">
        <f>其他调用!AW185*SUM($U$14:$U$17)</f>
        <v>0</v>
      </c>
      <c r="AB184" s="3">
        <f>其他调用!AX185*SUM($U$14:$U$17)</f>
        <v>0</v>
      </c>
      <c r="AC184" s="3">
        <f>其他调用!AY185*SUM($U$14:$U$17)</f>
        <v>0</v>
      </c>
      <c r="AD184" s="3">
        <f>其他调用!AZ185*SUM($U$14:$U$17)</f>
        <v>0</v>
      </c>
      <c r="AE184" s="3">
        <f>其他调用!BA185*SUM($U$14:$U$17)</f>
        <v>0</v>
      </c>
      <c r="AF184" s="3">
        <f>SUMPRODUCT(AA$5:AE184,其他调用!$C$6:$G185)</f>
        <v>5612967.4996971022</v>
      </c>
      <c r="AH184" s="3">
        <v>180</v>
      </c>
      <c r="AI184" s="3">
        <f>其他调用!Y184</f>
        <v>16572632.877190828</v>
      </c>
      <c r="AJ184" s="3">
        <f>其他调用!Z184</f>
        <v>18952486.786907196</v>
      </c>
      <c r="AK184" s="3">
        <f>其他调用!AA184</f>
        <v>21405184.552143574</v>
      </c>
      <c r="AL184" s="3">
        <f>其他调用!AB184</f>
        <v>29830460.896631241</v>
      </c>
      <c r="AM184" s="3">
        <f>其他调用!AC184</f>
        <v>75508354.877246857</v>
      </c>
      <c r="AN184" s="3">
        <f>SUMPRODUCT(AI$5:AM184,其他调用!$C$6:$G185)</f>
        <v>1025882655481.2217</v>
      </c>
      <c r="AP184" s="3">
        <f>其他调用!AN184</f>
        <v>3691098.837312758</v>
      </c>
      <c r="AQ184" s="3">
        <f>其他调用!AO184</f>
        <v>4179968.8237504959</v>
      </c>
      <c r="AR184" s="3">
        <f>其他调用!AP184</f>
        <v>4989993.9892127514</v>
      </c>
      <c r="AS184" s="3">
        <f>其他调用!AQ184</f>
        <v>8479168.1321303844</v>
      </c>
      <c r="AT184" s="3">
        <f>其他调用!AR184</f>
        <v>22710120.825512886</v>
      </c>
      <c r="AU184" s="3">
        <f>SUMPRODUCT(AP$5:AT184,其他调用!$C$6:$G185)</f>
        <v>182183535769.95026</v>
      </c>
    </row>
    <row r="185" spans="26:47" x14ac:dyDescent="0.15">
      <c r="Z185" s="3">
        <v>181</v>
      </c>
      <c r="AA185" s="3">
        <f>其他调用!AW186*SUM($U$14:$U$17)</f>
        <v>0</v>
      </c>
      <c r="AB185" s="3">
        <f>其他调用!AX186*SUM($U$14:$U$17)</f>
        <v>0</v>
      </c>
      <c r="AC185" s="3">
        <f>其他调用!AY186*SUM($U$14:$U$17)</f>
        <v>0</v>
      </c>
      <c r="AD185" s="3">
        <f>其他调用!AZ186*SUM($U$14:$U$17)</f>
        <v>0</v>
      </c>
      <c r="AE185" s="3">
        <f>其他调用!BA186*SUM($U$14:$U$17)</f>
        <v>0</v>
      </c>
      <c r="AF185" s="3">
        <f>SUMPRODUCT(AA$5:AE185,其他调用!$C$6:$G186)</f>
        <v>5612967.4996971022</v>
      </c>
      <c r="AH185" s="3">
        <v>181</v>
      </c>
      <c r="AI185" s="3">
        <f>其他调用!Y185</f>
        <v>17024072.146571398</v>
      </c>
      <c r="AJ185" s="3">
        <f>其他调用!Z185</f>
        <v>19015462.632969856</v>
      </c>
      <c r="AK185" s="3">
        <f>其他调用!AA185</f>
        <v>21737134.544133663</v>
      </c>
      <c r="AL185" s="3">
        <f>其他调用!AB185</f>
        <v>29830460.896630764</v>
      </c>
      <c r="AM185" s="3">
        <f>其他调用!AC185</f>
        <v>80695440</v>
      </c>
      <c r="AN185" s="3">
        <f>SUMPRODUCT(AI$5:AM185,其他调用!$C$6:$G186)</f>
        <v>1030374292916.0441</v>
      </c>
      <c r="AP185" s="3">
        <f>其他调用!AN185</f>
        <v>3772372.2927817106</v>
      </c>
      <c r="AQ185" s="3">
        <f>其他调用!AO185</f>
        <v>4193835.7359607816</v>
      </c>
      <c r="AR185" s="3">
        <f>其他调用!AP185</f>
        <v>5100312.7040852308</v>
      </c>
      <c r="AS185" s="3">
        <f>其他调用!AQ185</f>
        <v>8479168.1321303844</v>
      </c>
      <c r="AT185" s="3">
        <f>其他调用!AR185</f>
        <v>24353940.825490236</v>
      </c>
      <c r="AU185" s="3">
        <f>SUMPRODUCT(AP$5:AT185,其他调用!$C$6:$G186)</f>
        <v>183185512255.50665</v>
      </c>
    </row>
    <row r="186" spans="26:47" x14ac:dyDescent="0.15">
      <c r="Z186" s="3">
        <v>182</v>
      </c>
      <c r="AA186" s="3">
        <f>其他调用!AW187*SUM($U$14:$U$17)</f>
        <v>0</v>
      </c>
      <c r="AB186" s="3">
        <f>其他调用!AX187*SUM($U$14:$U$17)</f>
        <v>0</v>
      </c>
      <c r="AC186" s="3">
        <f>其他调用!AY187*SUM($U$14:$U$17)</f>
        <v>0</v>
      </c>
      <c r="AD186" s="3">
        <f>其他调用!AZ187*SUM($U$14:$U$17)</f>
        <v>0</v>
      </c>
      <c r="AE186" s="3">
        <f>其他调用!BA187*SUM($U$14:$U$17)</f>
        <v>0</v>
      </c>
      <c r="AF186" s="3">
        <f>SUMPRODUCT(AA$5:AE186,其他调用!$C$6:$G187)</f>
        <v>5612967.4996971022</v>
      </c>
      <c r="AH186" s="3">
        <v>182</v>
      </c>
      <c r="AI186" s="3">
        <f>其他调用!Y186</f>
        <v>17032973.281144381</v>
      </c>
      <c r="AJ186" s="3">
        <f>其他调用!Z186</f>
        <v>19015462.632970333</v>
      </c>
      <c r="AK186" s="3">
        <f>其他调用!AA186</f>
        <v>21905109.238875866</v>
      </c>
      <c r="AL186" s="3">
        <f>其他调用!AB186</f>
        <v>29830460.896630764</v>
      </c>
      <c r="AM186" s="3">
        <f>其他调用!AC186</f>
        <v>80695440</v>
      </c>
      <c r="AN186" s="3">
        <f>SUMPRODUCT(AI$5:AM186,其他调用!$C$6:$G187)</f>
        <v>1034842034816.7246</v>
      </c>
      <c r="AP186" s="3">
        <f>其他调用!AN186</f>
        <v>3773974.7806764245</v>
      </c>
      <c r="AQ186" s="3">
        <f>其他调用!AO186</f>
        <v>4193835.735960722</v>
      </c>
      <c r="AR186" s="3">
        <f>其他调用!AP186</f>
        <v>5156136.6320929527</v>
      </c>
      <c r="AS186" s="3">
        <f>其他调用!AQ186</f>
        <v>8479168.1321303844</v>
      </c>
      <c r="AT186" s="3">
        <f>其他调用!AR186</f>
        <v>24353940.825489998</v>
      </c>
      <c r="AU186" s="3">
        <f>SUMPRODUCT(AP$5:AT186,其他调用!$C$6:$G187)</f>
        <v>184182285819.19818</v>
      </c>
    </row>
    <row r="187" spans="26:47" x14ac:dyDescent="0.15">
      <c r="Z187" s="3">
        <v>183</v>
      </c>
      <c r="AA187" s="3">
        <f>其他调用!AW188*SUM($U$14:$U$17)</f>
        <v>0</v>
      </c>
      <c r="AB187" s="3">
        <f>其他调用!AX188*SUM($U$14:$U$17)</f>
        <v>0</v>
      </c>
      <c r="AC187" s="3">
        <f>其他调用!AY188*SUM($U$14:$U$17)</f>
        <v>0</v>
      </c>
      <c r="AD187" s="3">
        <f>其他调用!AZ188*SUM($U$14:$U$17)</f>
        <v>0</v>
      </c>
      <c r="AE187" s="3">
        <f>其他调用!BA188*SUM($U$14:$U$17)</f>
        <v>0</v>
      </c>
      <c r="AF187" s="3">
        <f>SUMPRODUCT(AA$5:AE187,其他调用!$C$6:$G188)</f>
        <v>5612967.4996971022</v>
      </c>
      <c r="AH187" s="3">
        <v>183</v>
      </c>
      <c r="AI187" s="3">
        <f>其他调用!Y187</f>
        <v>17032973.281144619</v>
      </c>
      <c r="AJ187" s="3">
        <f>其他调用!Z187</f>
        <v>19015462.632969856</v>
      </c>
      <c r="AK187" s="3">
        <f>其他调用!AA187</f>
        <v>21905109.238875866</v>
      </c>
      <c r="AL187" s="3">
        <f>其他调用!AB187</f>
        <v>29830460.896631241</v>
      </c>
      <c r="AM187" s="3">
        <f>其他调用!AC187</f>
        <v>80695440</v>
      </c>
      <c r="AN187" s="3">
        <f>SUMPRODUCT(AI$5:AM187,其他调用!$C$6:$G188)</f>
        <v>1039283250684.068</v>
      </c>
      <c r="AP187" s="3">
        <f>其他调用!AN187</f>
        <v>3773974.7806763649</v>
      </c>
      <c r="AQ187" s="3">
        <f>其他调用!AO187</f>
        <v>4193835.735960722</v>
      </c>
      <c r="AR187" s="3">
        <f>其他调用!AP187</f>
        <v>5156136.6320929527</v>
      </c>
      <c r="AS187" s="3">
        <f>其他调用!AQ187</f>
        <v>8479168.1321303844</v>
      </c>
      <c r="AT187" s="3">
        <f>其他调用!AR187</f>
        <v>24353940.825489998</v>
      </c>
      <c r="AU187" s="3">
        <f>SUMPRODUCT(AP$5:AT187,其他调用!$C$6:$G188)</f>
        <v>185173141304.05524</v>
      </c>
    </row>
    <row r="188" spans="26:47" x14ac:dyDescent="0.15">
      <c r="Z188" s="3">
        <v>184</v>
      </c>
      <c r="AA188" s="3">
        <f>其他调用!AW189*SUM($U$14:$U$17)</f>
        <v>0</v>
      </c>
      <c r="AB188" s="3">
        <f>其他调用!AX189*SUM($U$14:$U$17)</f>
        <v>0</v>
      </c>
      <c r="AC188" s="3">
        <f>其他调用!AY189*SUM($U$14:$U$17)</f>
        <v>0</v>
      </c>
      <c r="AD188" s="3">
        <f>其他调用!AZ189*SUM($U$14:$U$17)</f>
        <v>0</v>
      </c>
      <c r="AE188" s="3">
        <f>其他调用!BA189*SUM($U$14:$U$17)</f>
        <v>0</v>
      </c>
      <c r="AF188" s="3">
        <f>SUMPRODUCT(AA$5:AE188,其他调用!$C$6:$G189)</f>
        <v>5612967.4996971022</v>
      </c>
      <c r="AH188" s="3">
        <v>184</v>
      </c>
      <c r="AI188" s="3">
        <f>其他调用!Y188</f>
        <v>17032973.281144619</v>
      </c>
      <c r="AJ188" s="3">
        <f>其他调用!Z188</f>
        <v>19015462.632970333</v>
      </c>
      <c r="AK188" s="3">
        <f>其他调用!AA188</f>
        <v>21905109.238875866</v>
      </c>
      <c r="AL188" s="3">
        <f>其他调用!AB188</f>
        <v>29830460.896630764</v>
      </c>
      <c r="AM188" s="3">
        <f>其他调用!AC188</f>
        <v>80695440</v>
      </c>
      <c r="AN188" s="3">
        <f>SUMPRODUCT(AI$5:AM188,其他调用!$C$6:$G189)</f>
        <v>1043697940518.074</v>
      </c>
      <c r="AP188" s="3">
        <f>其他调用!AN188</f>
        <v>3773974.7806763649</v>
      </c>
      <c r="AQ188" s="3">
        <f>其他调用!AO188</f>
        <v>4193835.7359607816</v>
      </c>
      <c r="AR188" s="3">
        <f>其他调用!AP188</f>
        <v>5156136.6320929527</v>
      </c>
      <c r="AS188" s="3">
        <f>其他调用!AQ188</f>
        <v>8479168.1321303844</v>
      </c>
      <c r="AT188" s="3">
        <f>其他调用!AR188</f>
        <v>24353940.825490236</v>
      </c>
      <c r="AU188" s="3">
        <f>SUMPRODUCT(AP$5:AT188,其他调用!$C$6:$G189)</f>
        <v>186158078710.07782</v>
      </c>
    </row>
    <row r="189" spans="26:47" x14ac:dyDescent="0.15">
      <c r="Z189" s="3">
        <v>185</v>
      </c>
      <c r="AA189" s="3">
        <f>其他调用!AW190*SUM($U$14:$U$17)</f>
        <v>0</v>
      </c>
      <c r="AB189" s="3">
        <f>其他调用!AX190*SUM($U$14:$U$17)</f>
        <v>0</v>
      </c>
      <c r="AC189" s="3">
        <f>其他调用!AY190*SUM($U$14:$U$17)</f>
        <v>0</v>
      </c>
      <c r="AD189" s="3">
        <f>其他调用!AZ190*SUM($U$14:$U$17)</f>
        <v>0</v>
      </c>
      <c r="AE189" s="3">
        <f>其他调用!BA190*SUM($U$14:$U$17)</f>
        <v>0</v>
      </c>
      <c r="AF189" s="3">
        <f>SUMPRODUCT(AA$5:AE189,其他调用!$C$6:$G190)</f>
        <v>5612967.4996971022</v>
      </c>
      <c r="AH189" s="3">
        <v>185</v>
      </c>
      <c r="AI189" s="3">
        <f>其他调用!Y189</f>
        <v>17032973.281144142</v>
      </c>
      <c r="AJ189" s="3">
        <f>其他调用!Z189</f>
        <v>19015462.632969856</v>
      </c>
      <c r="AK189" s="3">
        <f>其他调用!AA189</f>
        <v>21905109.238875866</v>
      </c>
      <c r="AL189" s="3">
        <f>其他调用!AB189</f>
        <v>29830460.896631241</v>
      </c>
      <c r="AM189" s="3">
        <f>其他调用!AC189</f>
        <v>80695440</v>
      </c>
      <c r="AN189" s="3">
        <f>SUMPRODUCT(AI$5:AM189,其他调用!$C$6:$G190)</f>
        <v>1048086104318.7423</v>
      </c>
      <c r="AP189" s="3">
        <f>其他调用!AN189</f>
        <v>3773974.7806764245</v>
      </c>
      <c r="AQ189" s="3">
        <f>其他调用!AO189</f>
        <v>4193835.735960722</v>
      </c>
      <c r="AR189" s="3">
        <f>其他调用!AP189</f>
        <v>5156136.6320929527</v>
      </c>
      <c r="AS189" s="3">
        <f>其他调用!AQ189</f>
        <v>8479168.1321303844</v>
      </c>
      <c r="AT189" s="3">
        <f>其他调用!AR189</f>
        <v>24353940.825489998</v>
      </c>
      <c r="AU189" s="3">
        <f>SUMPRODUCT(AP$5:AT189,其他调用!$C$6:$G190)</f>
        <v>187137098037.26593</v>
      </c>
    </row>
    <row r="190" spans="26:47" x14ac:dyDescent="0.15">
      <c r="Z190" s="3">
        <v>186</v>
      </c>
      <c r="AA190" s="3">
        <f>其他调用!AW191*SUM($U$14:$U$17)</f>
        <v>0</v>
      </c>
      <c r="AB190" s="3">
        <f>其他调用!AX191*SUM($U$14:$U$17)</f>
        <v>0</v>
      </c>
      <c r="AC190" s="3">
        <f>其他调用!AY191*SUM($U$14:$U$17)</f>
        <v>0</v>
      </c>
      <c r="AD190" s="3">
        <f>其他调用!AZ191*SUM($U$14:$U$17)</f>
        <v>0</v>
      </c>
      <c r="AE190" s="3">
        <f>其他调用!BA191*SUM($U$14:$U$17)</f>
        <v>0</v>
      </c>
      <c r="AF190" s="3">
        <f>SUMPRODUCT(AA$5:AE190,其他调用!$C$6:$G191)</f>
        <v>5612967.4996971022</v>
      </c>
      <c r="AH190" s="3">
        <v>186</v>
      </c>
      <c r="AI190" s="3">
        <f>其他调用!Y190</f>
        <v>17032973.281144619</v>
      </c>
      <c r="AJ190" s="3">
        <f>其他调用!Z190</f>
        <v>19015462.632970333</v>
      </c>
      <c r="AK190" s="3">
        <f>其他调用!AA190</f>
        <v>21905109.238875389</v>
      </c>
      <c r="AL190" s="3">
        <f>其他调用!AB190</f>
        <v>30049486.699276924</v>
      </c>
      <c r="AM190" s="3">
        <f>其他调用!AC190</f>
        <v>80695440</v>
      </c>
      <c r="AN190" s="3">
        <f>SUMPRODUCT(AI$5:AM190,其他调用!$C$6:$G191)</f>
        <v>1052448099188.1029</v>
      </c>
      <c r="AP190" s="3">
        <f>其他调用!AN190</f>
        <v>3773974.7806763649</v>
      </c>
      <c r="AQ190" s="3">
        <f>其他调用!AO190</f>
        <v>4193835.7359607816</v>
      </c>
      <c r="AR190" s="3">
        <f>其他调用!AP190</f>
        <v>5156136.6320929527</v>
      </c>
      <c r="AS190" s="3">
        <f>其他调用!AQ190</f>
        <v>8567516.83228755</v>
      </c>
      <c r="AT190" s="3">
        <f>其他调用!AR190</f>
        <v>24353940.825489998</v>
      </c>
      <c r="AU190" s="3">
        <f>SUMPRODUCT(AP$5:AT190,其他调用!$C$6:$G191)</f>
        <v>188110343330.29263</v>
      </c>
    </row>
    <row r="191" spans="26:47" x14ac:dyDescent="0.15">
      <c r="Z191" s="3">
        <v>187</v>
      </c>
      <c r="AA191" s="3">
        <f>其他调用!AW192*SUM($U$14:$U$17)</f>
        <v>0</v>
      </c>
      <c r="AB191" s="3">
        <f>其他调用!AX192*SUM($U$14:$U$17)</f>
        <v>0</v>
      </c>
      <c r="AC191" s="3">
        <f>其他调用!AY192*SUM($U$14:$U$17)</f>
        <v>0</v>
      </c>
      <c r="AD191" s="3">
        <f>其他调用!AZ192*SUM($U$14:$U$17)</f>
        <v>0</v>
      </c>
      <c r="AE191" s="3">
        <f>其他调用!BA192*SUM($U$14:$U$17)</f>
        <v>0</v>
      </c>
      <c r="AF191" s="3">
        <f>SUMPRODUCT(AA$5:AE191,其他调用!$C$6:$G192)</f>
        <v>5612967.4996971022</v>
      </c>
      <c r="AH191" s="3">
        <v>187</v>
      </c>
      <c r="AI191" s="3">
        <f>其他调用!Y191</f>
        <v>17032973.281144619</v>
      </c>
      <c r="AJ191" s="3">
        <f>其他调用!Z191</f>
        <v>19015462.632970333</v>
      </c>
      <c r="AK191" s="3">
        <f>其他调用!AA191</f>
        <v>21905109.238875866</v>
      </c>
      <c r="AL191" s="3">
        <f>其他调用!AB191</f>
        <v>30344458.037769794</v>
      </c>
      <c r="AM191" s="3">
        <f>其他调用!AC191</f>
        <v>80695440</v>
      </c>
      <c r="AN191" s="3">
        <f>SUMPRODUCT(AI$5:AM191,其他调用!$C$6:$G192)</f>
        <v>1056784043851.9772</v>
      </c>
      <c r="AP191" s="3">
        <f>其他调用!AN191</f>
        <v>3773974.7806763649</v>
      </c>
      <c r="AQ191" s="3">
        <f>其他调用!AO191</f>
        <v>4193835.735960722</v>
      </c>
      <c r="AR191" s="3">
        <f>其他调用!AP191</f>
        <v>5156136.6320929527</v>
      </c>
      <c r="AS191" s="3">
        <f>其他调用!AQ191</f>
        <v>8686499.7741361856</v>
      </c>
      <c r="AT191" s="3">
        <f>其他调用!AR191</f>
        <v>24353940.825490236</v>
      </c>
      <c r="AU191" s="3">
        <f>SUMPRODUCT(AP$5:AT191,其他调用!$C$6:$G192)</f>
        <v>189077862479.73459</v>
      </c>
    </row>
    <row r="192" spans="26:47" x14ac:dyDescent="0.15">
      <c r="Z192" s="3">
        <v>188</v>
      </c>
      <c r="AA192" s="3">
        <f>其他调用!AW193*SUM($U$14:$U$17)</f>
        <v>0</v>
      </c>
      <c r="AB192" s="3">
        <f>其他调用!AX193*SUM($U$14:$U$17)</f>
        <v>0</v>
      </c>
      <c r="AC192" s="3">
        <f>其他调用!AY193*SUM($U$14:$U$17)</f>
        <v>0</v>
      </c>
      <c r="AD192" s="3">
        <f>其他调用!AZ193*SUM($U$14:$U$17)</f>
        <v>0</v>
      </c>
      <c r="AE192" s="3">
        <f>其他调用!BA193*SUM($U$14:$U$17)</f>
        <v>0</v>
      </c>
      <c r="AF192" s="3">
        <f>SUMPRODUCT(AA$5:AE192,其他调用!$C$6:$G193)</f>
        <v>5612967.4996971022</v>
      </c>
      <c r="AH192" s="3">
        <v>188</v>
      </c>
      <c r="AI192" s="3">
        <f>其他调用!Y192</f>
        <v>17032973.281144142</v>
      </c>
      <c r="AJ192" s="3">
        <f>其他调用!Z192</f>
        <v>19015462.632969856</v>
      </c>
      <c r="AK192" s="3">
        <f>其他调用!AA192</f>
        <v>21905109.238875866</v>
      </c>
      <c r="AL192" s="3">
        <f>其他调用!AB192</f>
        <v>30344458.037769794</v>
      </c>
      <c r="AM192" s="3">
        <f>其他调用!AC192</f>
        <v>80695440</v>
      </c>
      <c r="AN192" s="3">
        <f>SUMPRODUCT(AI$5:AM192,其他调用!$C$6:$G193)</f>
        <v>1061093457385.915</v>
      </c>
      <c r="AP192" s="3">
        <f>其他调用!AN192</f>
        <v>3773974.7806764245</v>
      </c>
      <c r="AQ192" s="3">
        <f>其他调用!AO192</f>
        <v>4193835.7359607816</v>
      </c>
      <c r="AR192" s="3">
        <f>其他调用!AP192</f>
        <v>5156136.6320929527</v>
      </c>
      <c r="AS192" s="3">
        <f>其他调用!AQ192</f>
        <v>8686499.7741360664</v>
      </c>
      <c r="AT192" s="3">
        <f>其他调用!AR192</f>
        <v>24353940.825489998</v>
      </c>
      <c r="AU192" s="3">
        <f>SUMPRODUCT(AP$5:AT192,其他调用!$C$6:$G193)</f>
        <v>190039461494.52087</v>
      </c>
    </row>
    <row r="193" spans="26:47" x14ac:dyDescent="0.15">
      <c r="Z193" s="3">
        <v>189</v>
      </c>
      <c r="AA193" s="3">
        <f>其他调用!AW194*SUM($U$14:$U$17)</f>
        <v>0</v>
      </c>
      <c r="AB193" s="3">
        <f>其他调用!AX194*SUM($U$14:$U$17)</f>
        <v>0</v>
      </c>
      <c r="AC193" s="3">
        <f>其他调用!AY194*SUM($U$14:$U$17)</f>
        <v>0</v>
      </c>
      <c r="AD193" s="3">
        <f>其他调用!AZ194*SUM($U$14:$U$17)</f>
        <v>0</v>
      </c>
      <c r="AE193" s="3">
        <f>其他调用!BA194*SUM($U$14:$U$17)</f>
        <v>0</v>
      </c>
      <c r="AF193" s="3">
        <f>SUMPRODUCT(AA$5:AE193,其他调用!$C$6:$G194)</f>
        <v>5612967.4996971022</v>
      </c>
      <c r="AH193" s="3">
        <v>189</v>
      </c>
      <c r="AI193" s="3">
        <f>其他调用!Y193</f>
        <v>17032973.281144619</v>
      </c>
      <c r="AJ193" s="3">
        <f>其他调用!Z193</f>
        <v>19015462.632970333</v>
      </c>
      <c r="AK193" s="3">
        <f>其他调用!AA193</f>
        <v>21905109.238875866</v>
      </c>
      <c r="AL193" s="3">
        <f>其他调用!AB193</f>
        <v>30344458.037769794</v>
      </c>
      <c r="AM193" s="3">
        <f>其他调用!AC193</f>
        <v>80695440</v>
      </c>
      <c r="AN193" s="3">
        <f>SUMPRODUCT(AI$5:AM193,其他调用!$C$6:$G194)</f>
        <v>1065376339789.9166</v>
      </c>
      <c r="AP193" s="3">
        <f>其他调用!AN193</f>
        <v>3773974.7806763649</v>
      </c>
      <c r="AQ193" s="3">
        <f>其他调用!AO193</f>
        <v>4193835.735960722</v>
      </c>
      <c r="AR193" s="3">
        <f>其他调用!AP193</f>
        <v>5156136.6320929527</v>
      </c>
      <c r="AS193" s="3">
        <f>其他调用!AQ193</f>
        <v>8686499.7741361856</v>
      </c>
      <c r="AT193" s="3">
        <f>其他调用!AR193</f>
        <v>24353940.825489998</v>
      </c>
      <c r="AU193" s="3">
        <f>SUMPRODUCT(AP$5:AT193,其他调用!$C$6:$G194)</f>
        <v>190995140374.65149</v>
      </c>
    </row>
    <row r="194" spans="26:47" x14ac:dyDescent="0.15">
      <c r="Z194" s="3">
        <v>190</v>
      </c>
      <c r="AA194" s="3">
        <f>其他调用!AW195*SUM($U$14:$U$17)</f>
        <v>0</v>
      </c>
      <c r="AB194" s="3">
        <f>其他调用!AX195*SUM($U$14:$U$17)</f>
        <v>0</v>
      </c>
      <c r="AC194" s="3">
        <f>其他调用!AY195*SUM($U$14:$U$17)</f>
        <v>0</v>
      </c>
      <c r="AD194" s="3">
        <f>其他调用!AZ195*SUM($U$14:$U$17)</f>
        <v>0</v>
      </c>
      <c r="AE194" s="3">
        <f>其他调用!BA195*SUM($U$14:$U$17)</f>
        <v>0</v>
      </c>
      <c r="AF194" s="3">
        <f>SUMPRODUCT(AA$5:AE194,其他调用!$C$6:$G195)</f>
        <v>5612967.4996971022</v>
      </c>
      <c r="AH194" s="3">
        <v>190</v>
      </c>
      <c r="AI194" s="3">
        <f>其他调用!Y194</f>
        <v>17032973.281144619</v>
      </c>
      <c r="AJ194" s="3">
        <f>其他调用!Z194</f>
        <v>19015462.632969856</v>
      </c>
      <c r="AK194" s="3">
        <f>其他调用!AA194</f>
        <v>21905109.238875866</v>
      </c>
      <c r="AL194" s="3">
        <f>其他调用!AB194</f>
        <v>30344458.037770271</v>
      </c>
      <c r="AM194" s="3">
        <f>其他调用!AC194</f>
        <v>80695440</v>
      </c>
      <c r="AN194" s="3">
        <f>SUMPRODUCT(AI$5:AM194,其他调用!$C$6:$G195)</f>
        <v>1069632691063.9819</v>
      </c>
      <c r="AP194" s="3">
        <f>其他调用!AN194</f>
        <v>3773974.7806764245</v>
      </c>
      <c r="AQ194" s="3">
        <f>其他调用!AO194</f>
        <v>4193835.735960722</v>
      </c>
      <c r="AR194" s="3">
        <f>其他调用!AP194</f>
        <v>5156136.6320929527</v>
      </c>
      <c r="AS194" s="3">
        <f>其他调用!AQ194</f>
        <v>8686499.7741361856</v>
      </c>
      <c r="AT194" s="3">
        <f>其他调用!AR194</f>
        <v>24353940.825490236</v>
      </c>
      <c r="AU194" s="3">
        <f>SUMPRODUCT(AP$5:AT194,其他调用!$C$6:$G195)</f>
        <v>191944899120.12643</v>
      </c>
    </row>
    <row r="195" spans="26:47" x14ac:dyDescent="0.15">
      <c r="Z195" s="3">
        <v>191</v>
      </c>
      <c r="AA195" s="3">
        <f>其他调用!AW196*SUM($U$14:$U$17)</f>
        <v>0</v>
      </c>
      <c r="AB195" s="3">
        <f>其他调用!AX196*SUM($U$14:$U$17)</f>
        <v>0</v>
      </c>
      <c r="AC195" s="3">
        <f>其他调用!AY196*SUM($U$14:$U$17)</f>
        <v>0</v>
      </c>
      <c r="AD195" s="3">
        <f>其他调用!AZ196*SUM($U$14:$U$17)</f>
        <v>0</v>
      </c>
      <c r="AE195" s="3">
        <f>其他调用!BA196*SUM($U$14:$U$17)</f>
        <v>0</v>
      </c>
      <c r="AF195" s="3">
        <f>SUMPRODUCT(AA$5:AE195,其他调用!$C$6:$G196)</f>
        <v>5612967.4996971022</v>
      </c>
      <c r="AH195" s="3">
        <v>191</v>
      </c>
      <c r="AI195" s="3">
        <f>其他调用!Y195</f>
        <v>17032973.281144619</v>
      </c>
      <c r="AJ195" s="3">
        <f>其他调用!Z195</f>
        <v>19015462.632970333</v>
      </c>
      <c r="AK195" s="3">
        <f>其他调用!AA195</f>
        <v>21905109.238875866</v>
      </c>
      <c r="AL195" s="3">
        <f>其他调用!AB195</f>
        <v>30344458.037769794</v>
      </c>
      <c r="AM195" s="3">
        <f>其他调用!AC195</f>
        <v>80695440</v>
      </c>
      <c r="AN195" s="3">
        <f>SUMPRODUCT(AI$5:AM195,其他调用!$C$6:$G196)</f>
        <v>1073862511208.1112</v>
      </c>
      <c r="AP195" s="3">
        <f>其他调用!AN195</f>
        <v>3773974.7806763649</v>
      </c>
      <c r="AQ195" s="3">
        <f>其他调用!AO195</f>
        <v>4193835.7359607816</v>
      </c>
      <c r="AR195" s="3">
        <f>其他调用!AP195</f>
        <v>5156136.6320929527</v>
      </c>
      <c r="AS195" s="3">
        <f>其他调用!AQ195</f>
        <v>8686499.7741360664</v>
      </c>
      <c r="AT195" s="3">
        <f>其他调用!AR195</f>
        <v>24353940.825489998</v>
      </c>
      <c r="AU195" s="3">
        <f>SUMPRODUCT(AP$5:AT195,其他调用!$C$6:$G196)</f>
        <v>192888737730.94568</v>
      </c>
    </row>
    <row r="196" spans="26:47" x14ac:dyDescent="0.15">
      <c r="Z196" s="3">
        <v>192</v>
      </c>
      <c r="AA196" s="3">
        <f>其他调用!AW197*SUM($U$14:$U$17)</f>
        <v>0</v>
      </c>
      <c r="AB196" s="3">
        <f>其他调用!AX197*SUM($U$14:$U$17)</f>
        <v>0</v>
      </c>
      <c r="AC196" s="3">
        <f>其他调用!AY197*SUM($U$14:$U$17)</f>
        <v>0</v>
      </c>
      <c r="AD196" s="3">
        <f>其他调用!AZ197*SUM($U$14:$U$17)</f>
        <v>0</v>
      </c>
      <c r="AE196" s="3">
        <f>其他调用!BA197*SUM($U$14:$U$17)</f>
        <v>0</v>
      </c>
      <c r="AF196" s="3">
        <f>SUMPRODUCT(AA$5:AE196,其他调用!$C$6:$G197)</f>
        <v>5612967.4996971022</v>
      </c>
      <c r="AH196" s="3">
        <v>192</v>
      </c>
      <c r="AI196" s="3">
        <f>其他调用!Y196</f>
        <v>17032973.281144142</v>
      </c>
      <c r="AJ196" s="3">
        <f>其他调用!Z196</f>
        <v>19015462.632970333</v>
      </c>
      <c r="AK196" s="3">
        <f>其他调用!AA196</f>
        <v>21905109.238875389</v>
      </c>
      <c r="AL196" s="3">
        <f>其他调用!AB196</f>
        <v>30344458.037769794</v>
      </c>
      <c r="AM196" s="3">
        <f>其他调用!AC196</f>
        <v>80695440</v>
      </c>
      <c r="AN196" s="3">
        <f>SUMPRODUCT(AI$5:AM196,其他调用!$C$6:$G197)</f>
        <v>1078065800222.3041</v>
      </c>
      <c r="AP196" s="3">
        <f>其他调用!AN196</f>
        <v>3773974.7806763649</v>
      </c>
      <c r="AQ196" s="3">
        <f>其他调用!AO196</f>
        <v>4193835.7359607816</v>
      </c>
      <c r="AR196" s="3">
        <f>其他调用!AP196</f>
        <v>5156136.6320929527</v>
      </c>
      <c r="AS196" s="3">
        <f>其他调用!AQ196</f>
        <v>8686499.7741361856</v>
      </c>
      <c r="AT196" s="3">
        <f>其他调用!AR196</f>
        <v>24353940.825489998</v>
      </c>
      <c r="AU196" s="3">
        <f>SUMPRODUCT(AP$5:AT196,其他调用!$C$6:$G197)</f>
        <v>193826656207.10928</v>
      </c>
    </row>
    <row r="197" spans="26:47" x14ac:dyDescent="0.15">
      <c r="Z197" s="3">
        <v>193</v>
      </c>
      <c r="AA197" s="3">
        <f>其他调用!AW198*SUM($U$14:$U$17)</f>
        <v>0</v>
      </c>
      <c r="AB197" s="3">
        <f>其他调用!AX198*SUM($U$14:$U$17)</f>
        <v>0</v>
      </c>
      <c r="AC197" s="3">
        <f>其他调用!AY198*SUM($U$14:$U$17)</f>
        <v>0</v>
      </c>
      <c r="AD197" s="3">
        <f>其他调用!AZ198*SUM($U$14:$U$17)</f>
        <v>0</v>
      </c>
      <c r="AE197" s="3">
        <f>其他调用!BA198*SUM($U$14:$U$17)</f>
        <v>0</v>
      </c>
      <c r="AF197" s="3">
        <f>SUMPRODUCT(AA$5:AE197,其他调用!$C$6:$G198)</f>
        <v>5612967.4996971022</v>
      </c>
      <c r="AH197" s="3">
        <v>193</v>
      </c>
      <c r="AI197" s="3">
        <f>其他调用!Y197</f>
        <v>17032973.281144619</v>
      </c>
      <c r="AJ197" s="3">
        <f>其他调用!Z197</f>
        <v>19452846.024722576</v>
      </c>
      <c r="AK197" s="3">
        <f>其他调用!AA197</f>
        <v>22072156.753041267</v>
      </c>
      <c r="AL197" s="3">
        <f>其他调用!AB197</f>
        <v>30344458.037769794</v>
      </c>
      <c r="AM197" s="3">
        <f>其他调用!AC197</f>
        <v>81948417.242106438</v>
      </c>
      <c r="AN197" s="3">
        <f>SUMPRODUCT(AI$5:AM197,其他调用!$C$6:$G198)</f>
        <v>1082291603084.9211</v>
      </c>
      <c r="AP197" s="3">
        <f>其他调用!AN197</f>
        <v>3773974.7806763649</v>
      </c>
      <c r="AQ197" s="3">
        <f>其他调用!AO197</f>
        <v>4307376.1368499994</v>
      </c>
      <c r="AR197" s="3">
        <f>其他调用!AP197</f>
        <v>5213144.5747596025</v>
      </c>
      <c r="AS197" s="3">
        <f>其他调用!AQ197</f>
        <v>8686499.7741360664</v>
      </c>
      <c r="AT197" s="3">
        <f>其他调用!AR197</f>
        <v>24757237.830074072</v>
      </c>
      <c r="AU197" s="3">
        <f>SUMPRODUCT(AP$5:AT197,其他调用!$C$6:$G198)</f>
        <v>194771541102.57925</v>
      </c>
    </row>
    <row r="198" spans="26:47" x14ac:dyDescent="0.15">
      <c r="Z198" s="3">
        <v>194</v>
      </c>
      <c r="AA198" s="3">
        <f>其他调用!AW199*SUM($U$14:$U$17)</f>
        <v>0</v>
      </c>
      <c r="AB198" s="3">
        <f>其他调用!AX199*SUM($U$14:$U$17)</f>
        <v>0</v>
      </c>
      <c r="AC198" s="3">
        <f>其他调用!AY199*SUM($U$14:$U$17)</f>
        <v>0</v>
      </c>
      <c r="AD198" s="3">
        <f>其他调用!AZ199*SUM($U$14:$U$17)</f>
        <v>0</v>
      </c>
      <c r="AE198" s="3">
        <f>其他调用!BA199*SUM($U$14:$U$17)</f>
        <v>0</v>
      </c>
      <c r="AF198" s="3">
        <f>SUMPRODUCT(AA$5:AE198,其他调用!$C$6:$G199)</f>
        <v>5612967.4996971022</v>
      </c>
      <c r="AH198" s="3">
        <v>194</v>
      </c>
      <c r="AI198" s="3">
        <f>其他调用!Y198</f>
        <v>17499559.461159706</v>
      </c>
      <c r="AJ198" s="3">
        <f>其他调用!Z198</f>
        <v>19472418.974054337</v>
      </c>
      <c r="AK198" s="3">
        <f>其他调用!AA198</f>
        <v>22417524.482094288</v>
      </c>
      <c r="AL198" s="3">
        <f>其他调用!AB198</f>
        <v>30344458.037770271</v>
      </c>
      <c r="AM198" s="3">
        <f>其他调用!AC198</f>
        <v>88764984</v>
      </c>
      <c r="AN198" s="3">
        <f>SUMPRODUCT(AI$5:AM198,其他调用!$C$6:$G199)</f>
        <v>1086549264926.2239</v>
      </c>
      <c r="AP198" s="3">
        <f>其他调用!AN198</f>
        <v>3857091.8646576405</v>
      </c>
      <c r="AQ198" s="3">
        <f>其他调用!AO198</f>
        <v>4312457.0808354616</v>
      </c>
      <c r="AR198" s="3">
        <f>其他调用!AP198</f>
        <v>5331007.4702068567</v>
      </c>
      <c r="AS198" s="3">
        <f>其他调用!AQ198</f>
        <v>8686499.7741361856</v>
      </c>
      <c r="AT198" s="3">
        <f>其他调用!AR198</f>
        <v>26951292.807786465</v>
      </c>
      <c r="AU198" s="3">
        <f>SUMPRODUCT(AP$5:AT198,其他调用!$C$6:$G199)</f>
        <v>195721982228.68555</v>
      </c>
    </row>
    <row r="199" spans="26:47" x14ac:dyDescent="0.15">
      <c r="Z199" s="3">
        <v>195</v>
      </c>
      <c r="AA199" s="3">
        <f>其他调用!AW200*SUM($U$14:$U$17)</f>
        <v>0</v>
      </c>
      <c r="AB199" s="3">
        <f>其他调用!AX200*SUM($U$14:$U$17)</f>
        <v>0</v>
      </c>
      <c r="AC199" s="3">
        <f>其他调用!AY200*SUM($U$14:$U$17)</f>
        <v>0</v>
      </c>
      <c r="AD199" s="3">
        <f>其他调用!AZ200*SUM($U$14:$U$17)</f>
        <v>0</v>
      </c>
      <c r="AE199" s="3">
        <f>其他调用!BA200*SUM($U$14:$U$17)</f>
        <v>0</v>
      </c>
      <c r="AF199" s="3">
        <f>SUMPRODUCT(AA$5:AE199,其他调用!$C$6:$G200)</f>
        <v>5612967.4996971022</v>
      </c>
      <c r="AH199" s="3">
        <v>195</v>
      </c>
      <c r="AI199" s="3">
        <f>其他调用!Y199</f>
        <v>17505092.94598484</v>
      </c>
      <c r="AJ199" s="3">
        <f>其他调用!Z199</f>
        <v>19472418.974054813</v>
      </c>
      <c r="AK199" s="3">
        <f>其他调用!AA199</f>
        <v>22417524.482093811</v>
      </c>
      <c r="AL199" s="3">
        <f>其他调用!AB199</f>
        <v>30344458.037769794</v>
      </c>
      <c r="AM199" s="3">
        <f>其他调用!AC199</f>
        <v>88764984</v>
      </c>
      <c r="AN199" s="3">
        <f>SUMPRODUCT(AI$5:AM199,其他调用!$C$6:$G200)</f>
        <v>1090780304395.6462</v>
      </c>
      <c r="AP199" s="3">
        <f>其他调用!AN199</f>
        <v>3858077.5927881598</v>
      </c>
      <c r="AQ199" s="3">
        <f>其他调用!AO199</f>
        <v>4312457.0808354616</v>
      </c>
      <c r="AR199" s="3">
        <f>其他调用!AP199</f>
        <v>5331007.4702069759</v>
      </c>
      <c r="AS199" s="3">
        <f>其他调用!AQ199</f>
        <v>8686499.7741360664</v>
      </c>
      <c r="AT199" s="3">
        <f>其他调用!AR199</f>
        <v>26951292.807786465</v>
      </c>
      <c r="AU199" s="3">
        <f>SUMPRODUCT(AP$5:AT199,其他调用!$C$6:$G200)</f>
        <v>196666453567.35736</v>
      </c>
    </row>
    <row r="200" spans="26:47" x14ac:dyDescent="0.15">
      <c r="Z200" s="3">
        <v>196</v>
      </c>
      <c r="AA200" s="3">
        <f>其他调用!AW201*SUM($U$14:$U$17)</f>
        <v>0</v>
      </c>
      <c r="AB200" s="3">
        <f>其他调用!AX201*SUM($U$14:$U$17)</f>
        <v>0</v>
      </c>
      <c r="AC200" s="3">
        <f>其他调用!AY201*SUM($U$14:$U$17)</f>
        <v>0</v>
      </c>
      <c r="AD200" s="3">
        <f>其他调用!AZ201*SUM($U$14:$U$17)</f>
        <v>0</v>
      </c>
      <c r="AE200" s="3">
        <f>其他调用!BA201*SUM($U$14:$U$17)</f>
        <v>0</v>
      </c>
      <c r="AF200" s="3">
        <f>SUMPRODUCT(AA$5:AE200,其他调用!$C$6:$G201)</f>
        <v>5612967.4996971022</v>
      </c>
      <c r="AH200" s="3">
        <v>196</v>
      </c>
      <c r="AI200" s="3">
        <f>其他调用!Y200</f>
        <v>17505092.945985317</v>
      </c>
      <c r="AJ200" s="3">
        <f>其他调用!Z200</f>
        <v>19472418.974054337</v>
      </c>
      <c r="AK200" s="3">
        <f>其他调用!AA200</f>
        <v>22417524.482094288</v>
      </c>
      <c r="AL200" s="3">
        <f>其他调用!AB200</f>
        <v>30344458.037769794</v>
      </c>
      <c r="AM200" s="3">
        <f>其他调用!AC200</f>
        <v>88764983.999999046</v>
      </c>
      <c r="AN200" s="3">
        <f>SUMPRODUCT(AI$5:AM200,其他调用!$C$6:$G201)</f>
        <v>1094984122103.7764</v>
      </c>
      <c r="AP200" s="3">
        <f>其他调用!AN200</f>
        <v>3858077.5927881598</v>
      </c>
      <c r="AQ200" s="3">
        <f>其他调用!AO200</f>
        <v>4312457.0808354616</v>
      </c>
      <c r="AR200" s="3">
        <f>其他调用!AP200</f>
        <v>5331007.4702068567</v>
      </c>
      <c r="AS200" s="3">
        <f>其他调用!AQ200</f>
        <v>8686499.7741361856</v>
      </c>
      <c r="AT200" s="3">
        <f>其他调用!AR200</f>
        <v>26951292.807786465</v>
      </c>
      <c r="AU200" s="3">
        <f>SUMPRODUCT(AP$5:AT200,其他调用!$C$6:$G201)</f>
        <v>197604848344.10764</v>
      </c>
    </row>
    <row r="201" spans="26:47" x14ac:dyDescent="0.15">
      <c r="Z201" s="3">
        <v>197</v>
      </c>
      <c r="AA201" s="3">
        <f>其他调用!AW202*SUM($U$14:$U$17)</f>
        <v>0</v>
      </c>
      <c r="AB201" s="3">
        <f>其他调用!AX202*SUM($U$14:$U$17)</f>
        <v>0</v>
      </c>
      <c r="AC201" s="3">
        <f>其他调用!AY202*SUM($U$14:$U$17)</f>
        <v>0</v>
      </c>
      <c r="AD201" s="3">
        <f>其他调用!AZ202*SUM($U$14:$U$17)</f>
        <v>0</v>
      </c>
      <c r="AE201" s="3">
        <f>其他调用!BA202*SUM($U$14:$U$17)</f>
        <v>0</v>
      </c>
      <c r="AF201" s="3">
        <f>SUMPRODUCT(AA$5:AE201,其他调用!$C$6:$G202)</f>
        <v>5612967.4996971022</v>
      </c>
      <c r="AH201" s="3">
        <v>197</v>
      </c>
      <c r="AI201" s="3">
        <f>其他调用!Y201</f>
        <v>17505092.94598484</v>
      </c>
      <c r="AJ201" s="3">
        <f>其他调用!Z201</f>
        <v>19472418.974054337</v>
      </c>
      <c r="AK201" s="3">
        <f>其他调用!AA201</f>
        <v>22417524.482094288</v>
      </c>
      <c r="AL201" s="3">
        <f>其他调用!AB201</f>
        <v>30344458.037769794</v>
      </c>
      <c r="AM201" s="3">
        <f>其他调用!AC201</f>
        <v>88764984</v>
      </c>
      <c r="AN201" s="3">
        <f>SUMPRODUCT(AI$5:AM201,其他调用!$C$6:$G202)</f>
        <v>1099160718050.6141</v>
      </c>
      <c r="AP201" s="3">
        <f>其他调用!AN201</f>
        <v>3858077.5927881598</v>
      </c>
      <c r="AQ201" s="3">
        <f>其他调用!AO201</f>
        <v>4312457.0808354616</v>
      </c>
      <c r="AR201" s="3">
        <f>其他调用!AP201</f>
        <v>5331007.4702068567</v>
      </c>
      <c r="AS201" s="3">
        <f>其他调用!AQ201</f>
        <v>8686499.7741360664</v>
      </c>
      <c r="AT201" s="3">
        <f>其他调用!AR201</f>
        <v>26951292.807786465</v>
      </c>
      <c r="AU201" s="3">
        <f>SUMPRODUCT(AP$5:AT201,其他调用!$C$6:$G202)</f>
        <v>198537166558.93625</v>
      </c>
    </row>
    <row r="202" spans="26:47" x14ac:dyDescent="0.15">
      <c r="Z202" s="3">
        <v>198</v>
      </c>
      <c r="AA202" s="3">
        <f>其他调用!AW203*SUM($U$14:$U$17)</f>
        <v>0</v>
      </c>
      <c r="AB202" s="3">
        <f>其他调用!AX203*SUM($U$14:$U$17)</f>
        <v>0</v>
      </c>
      <c r="AC202" s="3">
        <f>其他调用!AY203*SUM($U$14:$U$17)</f>
        <v>0</v>
      </c>
      <c r="AD202" s="3">
        <f>其他调用!AZ203*SUM($U$14:$U$17)</f>
        <v>0</v>
      </c>
      <c r="AE202" s="3">
        <f>其他调用!BA203*SUM($U$14:$U$17)</f>
        <v>0</v>
      </c>
      <c r="AF202" s="3">
        <f>SUMPRODUCT(AA$5:AE202,其他调用!$C$6:$G203)</f>
        <v>5612967.4996971022</v>
      </c>
      <c r="AH202" s="3">
        <v>198</v>
      </c>
      <c r="AI202" s="3">
        <f>其他调用!Y202</f>
        <v>17505092.945985317</v>
      </c>
      <c r="AJ202" s="3">
        <f>其他调用!Z202</f>
        <v>19472418.974054337</v>
      </c>
      <c r="AK202" s="3">
        <f>其他调用!AA202</f>
        <v>22417524.482094288</v>
      </c>
      <c r="AL202" s="3">
        <f>其他调用!AB202</f>
        <v>30344458.037770271</v>
      </c>
      <c r="AM202" s="3">
        <f>其他调用!AC202</f>
        <v>88764984</v>
      </c>
      <c r="AN202" s="3">
        <f>SUMPRODUCT(AI$5:AM202,其他调用!$C$6:$G203)</f>
        <v>1103310092236.1597</v>
      </c>
      <c r="AP202" s="3">
        <f>其他调用!AN202</f>
        <v>3858077.5927881598</v>
      </c>
      <c r="AQ202" s="3">
        <f>其他调用!AO202</f>
        <v>4312457.0808354616</v>
      </c>
      <c r="AR202" s="3">
        <f>其他调用!AP202</f>
        <v>5331007.4702069759</v>
      </c>
      <c r="AS202" s="3">
        <f>其他调用!AQ202</f>
        <v>8686499.7741361856</v>
      </c>
      <c r="AT202" s="3">
        <f>其他调用!AR202</f>
        <v>26951292.807786465</v>
      </c>
      <c r="AU202" s="3">
        <f>SUMPRODUCT(AP$5:AT202,其他调用!$C$6:$G203)</f>
        <v>199463408211.84326</v>
      </c>
    </row>
    <row r="203" spans="26:47" x14ac:dyDescent="0.15">
      <c r="Z203" s="3">
        <v>199</v>
      </c>
      <c r="AA203" s="3">
        <f>其他调用!AW204*SUM($U$14:$U$17)</f>
        <v>0</v>
      </c>
      <c r="AB203" s="3">
        <f>其他调用!AX204*SUM($U$14:$U$17)</f>
        <v>0</v>
      </c>
      <c r="AC203" s="3">
        <f>其他调用!AY204*SUM($U$14:$U$17)</f>
        <v>0</v>
      </c>
      <c r="AD203" s="3">
        <f>其他调用!AZ204*SUM($U$14:$U$17)</f>
        <v>0</v>
      </c>
      <c r="AE203" s="3">
        <f>其他调用!BA204*SUM($U$14:$U$17)</f>
        <v>0</v>
      </c>
      <c r="AF203" s="3">
        <f>SUMPRODUCT(AA$5:AE203,其他调用!$C$6:$G204)</f>
        <v>5612967.4996971022</v>
      </c>
      <c r="AH203" s="3">
        <v>199</v>
      </c>
      <c r="AI203" s="3">
        <f>其他调用!Y203</f>
        <v>17505092.94598484</v>
      </c>
      <c r="AJ203" s="3">
        <f>其他调用!Z203</f>
        <v>19472418.974054337</v>
      </c>
      <c r="AK203" s="3">
        <f>其他调用!AA203</f>
        <v>22417524.482094288</v>
      </c>
      <c r="AL203" s="3">
        <f>其他调用!AB203</f>
        <v>30344458.037769794</v>
      </c>
      <c r="AM203" s="3">
        <f>其他调用!AC203</f>
        <v>88764984</v>
      </c>
      <c r="AN203" s="3">
        <f>SUMPRODUCT(AI$5:AM203,其他调用!$C$6:$G204)</f>
        <v>1107432244660.4128</v>
      </c>
      <c r="AP203" s="3">
        <f>其他调用!AN203</f>
        <v>3858077.5927881598</v>
      </c>
      <c r="AQ203" s="3">
        <f>其他调用!AO203</f>
        <v>4312457.0808354616</v>
      </c>
      <c r="AR203" s="3">
        <f>其他调用!AP203</f>
        <v>5331007.4702068567</v>
      </c>
      <c r="AS203" s="3">
        <f>其他调用!AQ203</f>
        <v>8686499.7741360664</v>
      </c>
      <c r="AT203" s="3">
        <f>其他调用!AR203</f>
        <v>26951292.807785988</v>
      </c>
      <c r="AU203" s="3">
        <f>SUMPRODUCT(AP$5:AT203,其他调用!$C$6:$G204)</f>
        <v>200383573302.82867</v>
      </c>
    </row>
    <row r="204" spans="26:47" x14ac:dyDescent="0.15">
      <c r="Z204" s="3">
        <v>200</v>
      </c>
      <c r="AA204" s="3">
        <f>其他调用!AW205*SUM($U$14:$U$17)</f>
        <v>0</v>
      </c>
      <c r="AB204" s="3">
        <f>其他调用!AX205*SUM($U$14:$U$17)</f>
        <v>0</v>
      </c>
      <c r="AC204" s="3">
        <f>其他调用!AY205*SUM($U$14:$U$17)</f>
        <v>0</v>
      </c>
      <c r="AD204" s="3">
        <f>其他调用!AZ205*SUM($U$14:$U$17)</f>
        <v>0</v>
      </c>
      <c r="AE204" s="3">
        <f>其他调用!BA205*SUM($U$14:$U$17)</f>
        <v>0</v>
      </c>
      <c r="AF204" s="3">
        <f>SUMPRODUCT(AA$5:AE204,其他调用!$C$6:$G205)</f>
        <v>5612967.4996971022</v>
      </c>
      <c r="AH204" s="3">
        <v>200</v>
      </c>
      <c r="AI204" s="3">
        <f>其他调用!Y204</f>
        <v>17505092.945985317</v>
      </c>
      <c r="AJ204" s="3">
        <f>其他调用!Z204</f>
        <v>19472418.974054337</v>
      </c>
      <c r="AK204" s="3">
        <f>其他调用!AA204</f>
        <v>22417524.482093811</v>
      </c>
      <c r="AL204" s="3">
        <f>其他调用!AB204</f>
        <v>30658435.671369553</v>
      </c>
      <c r="AM204" s="3">
        <f>其他调用!AC204</f>
        <v>88764984</v>
      </c>
      <c r="AN204" s="3">
        <f>SUMPRODUCT(AI$5:AM204,其他调用!$C$6:$G205)</f>
        <v>1111527643649.9436</v>
      </c>
      <c r="AP204" s="3">
        <f>其他调用!AN204</f>
        <v>3858077.5927881598</v>
      </c>
      <c r="AQ204" s="3">
        <f>其他调用!AO204</f>
        <v>4312457.0808354616</v>
      </c>
      <c r="AR204" s="3">
        <f>其他调用!AP204</f>
        <v>5331007.4702068567</v>
      </c>
      <c r="AS204" s="3">
        <f>其他调用!AQ204</f>
        <v>8814465.3773818016</v>
      </c>
      <c r="AT204" s="3">
        <f>其他调用!AR204</f>
        <v>26951292.807786465</v>
      </c>
      <c r="AU204" s="3">
        <f>SUMPRODUCT(AP$5:AT204,其他调用!$C$6:$G205)</f>
        <v>201297852704.38019</v>
      </c>
    </row>
    <row r="205" spans="26:47" x14ac:dyDescent="0.15">
      <c r="Z205" s="3">
        <v>201</v>
      </c>
      <c r="AA205" s="3">
        <f>其他调用!AW206*SUM($U$14:$U$17)</f>
        <v>0</v>
      </c>
      <c r="AB205" s="3">
        <f>其他调用!AX206*SUM($U$14:$U$17)</f>
        <v>0</v>
      </c>
      <c r="AC205" s="3">
        <f>其他调用!AY206*SUM($U$14:$U$17)</f>
        <v>0</v>
      </c>
      <c r="AD205" s="3">
        <f>其他调用!AZ206*SUM($U$14:$U$17)</f>
        <v>0</v>
      </c>
      <c r="AE205" s="3">
        <f>其他调用!BA206*SUM($U$14:$U$17)</f>
        <v>0</v>
      </c>
      <c r="AF205" s="3">
        <f>SUMPRODUCT(AA$5:AE205,其他调用!$C$6:$G206)</f>
        <v>5612967.4996971022</v>
      </c>
      <c r="AH205" s="3">
        <v>201</v>
      </c>
      <c r="AI205" s="3">
        <f>其他调用!Y205</f>
        <v>17505092.945985317</v>
      </c>
      <c r="AJ205" s="3">
        <f>其他调用!Z205</f>
        <v>19472418.974054337</v>
      </c>
      <c r="AK205" s="3">
        <f>其他调用!AA205</f>
        <v>22417524.482094288</v>
      </c>
      <c r="AL205" s="3">
        <f>其他调用!AB205</f>
        <v>30862980.932321072</v>
      </c>
      <c r="AM205" s="3">
        <f>其他调用!AC205</f>
        <v>88764984</v>
      </c>
      <c r="AN205" s="3">
        <f>SUMPRODUCT(AI$5:AM205,其他调用!$C$6:$G206)</f>
        <v>1115596120834.8105</v>
      </c>
      <c r="AP205" s="3">
        <f>其他调用!AN205</f>
        <v>3858077.5927881002</v>
      </c>
      <c r="AQ205" s="3">
        <f>其他调用!AO205</f>
        <v>4312457.0808354616</v>
      </c>
      <c r="AR205" s="3">
        <f>其他调用!AP205</f>
        <v>5331007.4702068567</v>
      </c>
      <c r="AS205" s="3">
        <f>其他调用!AQ205</f>
        <v>8897830.4165039063</v>
      </c>
      <c r="AT205" s="3">
        <f>其他调用!AR205</f>
        <v>26951292.807786465</v>
      </c>
      <c r="AU205" s="3">
        <f>SUMPRODUCT(AP$5:AT205,其他调用!$C$6:$G206)</f>
        <v>202206177795.17325</v>
      </c>
    </row>
    <row r="206" spans="26:47" x14ac:dyDescent="0.15">
      <c r="Z206" s="3">
        <v>202</v>
      </c>
      <c r="AA206" s="3">
        <f>其他调用!AW207*SUM($U$14:$U$17)</f>
        <v>0</v>
      </c>
      <c r="AB206" s="3">
        <f>其他调用!AX207*SUM($U$14:$U$17)</f>
        <v>0</v>
      </c>
      <c r="AC206" s="3">
        <f>其他调用!AY207*SUM($U$14:$U$17)</f>
        <v>0</v>
      </c>
      <c r="AD206" s="3">
        <f>其他调用!AZ207*SUM($U$14:$U$17)</f>
        <v>0</v>
      </c>
      <c r="AE206" s="3">
        <f>其他调用!BA207*SUM($U$14:$U$17)</f>
        <v>0</v>
      </c>
      <c r="AF206" s="3">
        <f>SUMPRODUCT(AA$5:AE206,其他调用!$C$6:$G207)</f>
        <v>5612967.4996971022</v>
      </c>
      <c r="AH206" s="3">
        <v>202</v>
      </c>
      <c r="AI206" s="3">
        <f>其他调用!Y206</f>
        <v>17505092.94598484</v>
      </c>
      <c r="AJ206" s="3">
        <f>其他调用!Z206</f>
        <v>19472418.974054337</v>
      </c>
      <c r="AK206" s="3">
        <f>其他调用!AA206</f>
        <v>22417524.482094288</v>
      </c>
      <c r="AL206" s="3">
        <f>其他调用!AB206</f>
        <v>30862980.932320595</v>
      </c>
      <c r="AM206" s="3">
        <f>其他调用!AC206</f>
        <v>88764984</v>
      </c>
      <c r="AN206" s="3">
        <f>SUMPRODUCT(AI$5:AM206,其他调用!$C$6:$G207)</f>
        <v>1119637371116.9106</v>
      </c>
      <c r="AP206" s="3">
        <f>其他调用!AN206</f>
        <v>3858077.5927881598</v>
      </c>
      <c r="AQ206" s="3">
        <f>其他调用!AO206</f>
        <v>4312457.0808354616</v>
      </c>
      <c r="AR206" s="3">
        <f>其他调用!AP206</f>
        <v>5331007.4702069759</v>
      </c>
      <c r="AS206" s="3">
        <f>其他调用!AQ206</f>
        <v>8897830.4165041447</v>
      </c>
      <c r="AT206" s="3">
        <f>其他调用!AR206</f>
        <v>26951292.807786465</v>
      </c>
      <c r="AU206" s="3">
        <f>SUMPRODUCT(AP$5:AT206,其他调用!$C$6:$G207)</f>
        <v>203108424228.57092</v>
      </c>
    </row>
    <row r="207" spans="26:47" x14ac:dyDescent="0.15">
      <c r="Z207" s="3">
        <v>203</v>
      </c>
      <c r="AA207" s="3">
        <f>其他调用!AW208*SUM($U$14:$U$17)</f>
        <v>0</v>
      </c>
      <c r="AB207" s="3">
        <f>其他调用!AX208*SUM($U$14:$U$17)</f>
        <v>0</v>
      </c>
      <c r="AC207" s="3">
        <f>其他调用!AY208*SUM($U$14:$U$17)</f>
        <v>0</v>
      </c>
      <c r="AD207" s="3">
        <f>其他调用!AZ208*SUM($U$14:$U$17)</f>
        <v>0</v>
      </c>
      <c r="AE207" s="3">
        <f>其他调用!BA208*SUM($U$14:$U$17)</f>
        <v>0</v>
      </c>
      <c r="AF207" s="3">
        <f>SUMPRODUCT(AA$5:AE207,其他调用!$C$6:$G208)</f>
        <v>5612967.4996971022</v>
      </c>
      <c r="AH207" s="3">
        <v>203</v>
      </c>
      <c r="AI207" s="3">
        <f>其他调用!Y207</f>
        <v>17505092.945985317</v>
      </c>
      <c r="AJ207" s="3">
        <f>其他调用!Z207</f>
        <v>19472418.974054337</v>
      </c>
      <c r="AK207" s="3">
        <f>其他调用!AA207</f>
        <v>22417524.482094288</v>
      </c>
      <c r="AL207" s="3">
        <f>其他调用!AB207</f>
        <v>30862980.932320595</v>
      </c>
      <c r="AM207" s="3">
        <f>其他调用!AC207</f>
        <v>88764984</v>
      </c>
      <c r="AN207" s="3">
        <f>SUMPRODUCT(AI$5:AM207,其他调用!$C$6:$G208)</f>
        <v>1123651394496.2441</v>
      </c>
      <c r="AP207" s="3">
        <f>其他调用!AN207</f>
        <v>3858077.5927881598</v>
      </c>
      <c r="AQ207" s="3">
        <f>其他调用!AO207</f>
        <v>4312457.0808354616</v>
      </c>
      <c r="AR207" s="3">
        <f>其他调用!AP207</f>
        <v>5331007.4702068567</v>
      </c>
      <c r="AS207" s="3">
        <f>其他调用!AQ207</f>
        <v>8897830.4165039063</v>
      </c>
      <c r="AT207" s="3">
        <f>其他调用!AR207</f>
        <v>26951292.807786465</v>
      </c>
      <c r="AU207" s="3">
        <f>SUMPRODUCT(AP$5:AT207,其他调用!$C$6:$G208)</f>
        <v>204004592004.57327</v>
      </c>
    </row>
    <row r="208" spans="26:47" x14ac:dyDescent="0.15">
      <c r="Z208" s="3">
        <v>204</v>
      </c>
      <c r="AA208" s="3">
        <f>其他调用!AW209*SUM($U$14:$U$17)</f>
        <v>0</v>
      </c>
      <c r="AB208" s="3">
        <f>其他调用!AX209*SUM($U$14:$U$17)</f>
        <v>0</v>
      </c>
      <c r="AC208" s="3">
        <f>其他调用!AY209*SUM($U$14:$U$17)</f>
        <v>0</v>
      </c>
      <c r="AD208" s="3">
        <f>其他调用!AZ209*SUM($U$14:$U$17)</f>
        <v>0</v>
      </c>
      <c r="AE208" s="3">
        <f>其他调用!BA209*SUM($U$14:$U$17)</f>
        <v>0</v>
      </c>
      <c r="AF208" s="3">
        <f>SUMPRODUCT(AA$5:AE208,其他调用!$C$6:$G209)</f>
        <v>5612967.4996971022</v>
      </c>
      <c r="AH208" s="3">
        <v>204</v>
      </c>
      <c r="AI208" s="3">
        <f>其他调用!Y208</f>
        <v>17505092.94598484</v>
      </c>
      <c r="AJ208" s="3">
        <f>其他调用!Z208</f>
        <v>19472418.974054337</v>
      </c>
      <c r="AK208" s="3">
        <f>其他调用!AA208</f>
        <v>22417524.482093811</v>
      </c>
      <c r="AL208" s="3">
        <f>其他调用!AB208</f>
        <v>30862980.932320595</v>
      </c>
      <c r="AM208" s="3">
        <f>其他调用!AC208</f>
        <v>88764984</v>
      </c>
      <c r="AN208" s="3">
        <f>SUMPRODUCT(AI$5:AM208,其他调用!$C$6:$G209)</f>
        <v>1127638190972.8105</v>
      </c>
      <c r="AP208" s="3">
        <f>其他调用!AN208</f>
        <v>3858077.5927881598</v>
      </c>
      <c r="AQ208" s="3">
        <f>其他调用!AO208</f>
        <v>4312457.0808354616</v>
      </c>
      <c r="AR208" s="3">
        <f>其他调用!AP208</f>
        <v>5331007.4702068567</v>
      </c>
      <c r="AS208" s="3">
        <f>其他调用!AQ208</f>
        <v>8897830.4165041447</v>
      </c>
      <c r="AT208" s="3">
        <f>其他调用!AR208</f>
        <v>26951292.807786465</v>
      </c>
      <c r="AU208" s="3">
        <f>SUMPRODUCT(AP$5:AT208,其他调用!$C$6:$G209)</f>
        <v>204894681123.18027</v>
      </c>
    </row>
    <row r="209" spans="26:47" x14ac:dyDescent="0.15">
      <c r="Z209" s="3">
        <v>205</v>
      </c>
      <c r="AA209" s="3">
        <f>其他调用!AW210*SUM($U$14:$U$17)</f>
        <v>0</v>
      </c>
      <c r="AB209" s="3">
        <f>其他调用!AX210*SUM($U$14:$U$17)</f>
        <v>0</v>
      </c>
      <c r="AC209" s="3">
        <f>其他调用!AY210*SUM($U$14:$U$17)</f>
        <v>0</v>
      </c>
      <c r="AD209" s="3">
        <f>其他调用!AZ210*SUM($U$14:$U$17)</f>
        <v>0</v>
      </c>
      <c r="AE209" s="3">
        <f>其他调用!BA210*SUM($U$14:$U$17)</f>
        <v>0</v>
      </c>
      <c r="AF209" s="3">
        <f>SUMPRODUCT(AA$5:AE209,其他调用!$C$6:$G210)</f>
        <v>5612967.4996971022</v>
      </c>
      <c r="AH209" s="3">
        <v>205</v>
      </c>
      <c r="AI209" s="3">
        <f>其他调用!Y209</f>
        <v>17505092.945985317</v>
      </c>
      <c r="AJ209" s="3">
        <f>其他调用!Z209</f>
        <v>19472418.974054337</v>
      </c>
      <c r="AK209" s="3">
        <f>其他调用!AA209</f>
        <v>22417524.482094288</v>
      </c>
      <c r="AL209" s="3">
        <f>其他调用!AB209</f>
        <v>30862980.932320595</v>
      </c>
      <c r="AM209" s="3">
        <f>其他调用!AC209</f>
        <v>88764984</v>
      </c>
      <c r="AN209" s="3">
        <f>SUMPRODUCT(AI$5:AM209,其他调用!$C$6:$G210)</f>
        <v>1131597760546.6101</v>
      </c>
      <c r="AP209" s="3">
        <f>其他调用!AN209</f>
        <v>3858077.5927881598</v>
      </c>
      <c r="AQ209" s="3">
        <f>其他调用!AO209</f>
        <v>4312457.0808354616</v>
      </c>
      <c r="AR209" s="3">
        <f>其他调用!AP209</f>
        <v>5331007.4702069759</v>
      </c>
      <c r="AS209" s="3">
        <f>其他调用!AQ209</f>
        <v>8897830.4165041447</v>
      </c>
      <c r="AT209" s="3">
        <f>其他调用!AR209</f>
        <v>26951292.807786465</v>
      </c>
      <c r="AU209" s="3">
        <f>SUMPRODUCT(AP$5:AT209,其他调用!$C$6:$G210)</f>
        <v>205778691584.39188</v>
      </c>
    </row>
    <row r="210" spans="26:47" x14ac:dyDescent="0.15">
      <c r="Z210" s="3">
        <v>206</v>
      </c>
      <c r="AA210" s="3">
        <f>其他调用!AW211*SUM($U$14:$U$17)</f>
        <v>0</v>
      </c>
      <c r="AB210" s="3">
        <f>其他调用!AX211*SUM($U$14:$U$17)</f>
        <v>0</v>
      </c>
      <c r="AC210" s="3">
        <f>其他调用!AY211*SUM($U$14:$U$17)</f>
        <v>0</v>
      </c>
      <c r="AD210" s="3">
        <f>其他调用!AZ211*SUM($U$14:$U$17)</f>
        <v>0</v>
      </c>
      <c r="AE210" s="3">
        <f>其他调用!BA211*SUM($U$14:$U$17)</f>
        <v>0</v>
      </c>
      <c r="AF210" s="3">
        <f>SUMPRODUCT(AA$5:AE210,其他调用!$C$6:$G211)</f>
        <v>5612967.4996971022</v>
      </c>
      <c r="AH210" s="3">
        <v>206</v>
      </c>
      <c r="AI210" s="3">
        <f>其他调用!Y210</f>
        <v>17505092.94598484</v>
      </c>
      <c r="AJ210" s="3">
        <f>其他调用!Z210</f>
        <v>19472418.974054337</v>
      </c>
      <c r="AK210" s="3">
        <f>其他调用!AA210</f>
        <v>22417524.482094288</v>
      </c>
      <c r="AL210" s="3">
        <f>其他调用!AB210</f>
        <v>30862980.932320595</v>
      </c>
      <c r="AM210" s="3">
        <f>其他调用!AC210</f>
        <v>88764984</v>
      </c>
      <c r="AN210" s="3">
        <f>SUMPRODUCT(AI$5:AM210,其他调用!$C$6:$G211)</f>
        <v>1135530103217.6431</v>
      </c>
      <c r="AP210" s="3">
        <f>其他调用!AN210</f>
        <v>3858077.5927881598</v>
      </c>
      <c r="AQ210" s="3">
        <f>其他调用!AO210</f>
        <v>4312457.0808354616</v>
      </c>
      <c r="AR210" s="3">
        <f>其他调用!AP210</f>
        <v>5331007.4702068567</v>
      </c>
      <c r="AS210" s="3">
        <f>其他调用!AQ210</f>
        <v>8897830.4165039063</v>
      </c>
      <c r="AT210" s="3">
        <f>其他调用!AR210</f>
        <v>26951292.807786465</v>
      </c>
      <c r="AU210" s="3">
        <f>SUMPRODUCT(AP$5:AT210,其他调用!$C$6:$G211)</f>
        <v>206656623388.20813</v>
      </c>
    </row>
    <row r="211" spans="26:47" x14ac:dyDescent="0.15">
      <c r="Z211" s="3">
        <v>207</v>
      </c>
      <c r="AA211" s="3">
        <f>其他调用!AW212*SUM($U$14:$U$17)</f>
        <v>0</v>
      </c>
      <c r="AB211" s="3">
        <f>其他调用!AX212*SUM($U$14:$U$17)</f>
        <v>0</v>
      </c>
      <c r="AC211" s="3">
        <f>其他调用!AY212*SUM($U$14:$U$17)</f>
        <v>0</v>
      </c>
      <c r="AD211" s="3">
        <f>其他调用!AZ212*SUM($U$14:$U$17)</f>
        <v>0</v>
      </c>
      <c r="AE211" s="3">
        <f>其他调用!BA212*SUM($U$14:$U$17)</f>
        <v>0</v>
      </c>
      <c r="AF211" s="3">
        <f>SUMPRODUCT(AA$5:AE211,其他调用!$C$6:$G212)</f>
        <v>5612967.4996971022</v>
      </c>
      <c r="AH211" s="3">
        <v>207</v>
      </c>
      <c r="AI211" s="3">
        <f>其他调用!Y211</f>
        <v>17535626.550601959</v>
      </c>
      <c r="AJ211" s="3">
        <f>其他调用!Z211</f>
        <v>19901670.247936249</v>
      </c>
      <c r="AK211" s="3">
        <f>其他调用!AA211</f>
        <v>22734622.426784992</v>
      </c>
      <c r="AL211" s="3">
        <f>其他调用!AB211</f>
        <v>30862980.932320595</v>
      </c>
      <c r="AM211" s="3">
        <f>其他调用!AC211</f>
        <v>89894616.708185196</v>
      </c>
      <c r="AN211" s="3">
        <f>SUMPRODUCT(AI$5:AM211,其他调用!$C$6:$G212)</f>
        <v>1139483287355.2009</v>
      </c>
      <c r="AP211" s="3">
        <f>其他调用!AN211</f>
        <v>3863576.4436662793</v>
      </c>
      <c r="AQ211" s="3">
        <f>其他调用!AO211</f>
        <v>4429727.3582479954</v>
      </c>
      <c r="AR211" s="3">
        <f>其他调用!AP211</f>
        <v>5444564.8780809641</v>
      </c>
      <c r="AS211" s="3">
        <f>其他调用!AQ211</f>
        <v>8897830.4165041447</v>
      </c>
      <c r="AT211" s="3">
        <f>其他调用!AR211</f>
        <v>27323255.192490578</v>
      </c>
      <c r="AU211" s="3">
        <f>SUMPRODUCT(AP$5:AT211,其他调用!$C$6:$G212)</f>
        <v>207541567657.72043</v>
      </c>
    </row>
    <row r="212" spans="26:47" x14ac:dyDescent="0.15">
      <c r="Z212" s="3">
        <v>208</v>
      </c>
      <c r="AA212" s="3">
        <f>其他调用!AW213*SUM($U$14:$U$17)</f>
        <v>0</v>
      </c>
      <c r="AB212" s="3">
        <f>其他调用!AX213*SUM($U$14:$U$17)</f>
        <v>0</v>
      </c>
      <c r="AC212" s="3">
        <f>其他调用!AY213*SUM($U$14:$U$17)</f>
        <v>0</v>
      </c>
      <c r="AD212" s="3">
        <f>其他调用!AZ213*SUM($U$14:$U$17)</f>
        <v>0</v>
      </c>
      <c r="AE212" s="3">
        <f>其他调用!BA213*SUM($U$14:$U$17)</f>
        <v>0</v>
      </c>
      <c r="AF212" s="3">
        <f>SUMPRODUCT(AA$5:AE212,其他调用!$C$6:$G213)</f>
        <v>5612967.4996971022</v>
      </c>
      <c r="AH212" s="3">
        <v>208</v>
      </c>
      <c r="AI212" s="3">
        <f>其他调用!Y212</f>
        <v>17986797.864463329</v>
      </c>
      <c r="AJ212" s="3">
        <f>其他调用!Z212</f>
        <v>19938401.13829422</v>
      </c>
      <c r="AK212" s="3">
        <f>其他调用!AA212</f>
        <v>22927021.641513824</v>
      </c>
      <c r="AL212" s="3">
        <f>其他调用!AB212</f>
        <v>30862980.932320595</v>
      </c>
      <c r="AM212" s="3">
        <f>其他调用!AC212</f>
        <v>96834528</v>
      </c>
      <c r="AN212" s="3">
        <f>SUMPRODUCT(AI$5:AM212,其他调用!$C$6:$G213)</f>
        <v>1143461341775.2158</v>
      </c>
      <c r="AP212" s="3">
        <f>其他调用!AN212</f>
        <v>3944828.6838310957</v>
      </c>
      <c r="AQ212" s="3">
        <f>其他调用!AO212</f>
        <v>4439762.1373250484</v>
      </c>
      <c r="AR212" s="3">
        <f>其他调用!AP212</f>
        <v>5513465.848482728</v>
      </c>
      <c r="AS212" s="3">
        <f>其他调用!AQ212</f>
        <v>8897830.4165041447</v>
      </c>
      <c r="AT212" s="3">
        <f>其他调用!AR212</f>
        <v>29608410.300902367</v>
      </c>
      <c r="AU212" s="3">
        <f>SUMPRODUCT(AP$5:AT212,其他调用!$C$6:$G213)</f>
        <v>208430812158.8999</v>
      </c>
    </row>
    <row r="213" spans="26:47" x14ac:dyDescent="0.15">
      <c r="Z213" s="3">
        <v>209</v>
      </c>
      <c r="AA213" s="3">
        <f>其他调用!AW214*SUM($U$14:$U$17)</f>
        <v>0</v>
      </c>
      <c r="AB213" s="3">
        <f>其他调用!AX214*SUM($U$14:$U$17)</f>
        <v>0</v>
      </c>
      <c r="AC213" s="3">
        <f>其他调用!AY214*SUM($U$14:$U$17)</f>
        <v>0</v>
      </c>
      <c r="AD213" s="3">
        <f>其他调用!AZ214*SUM($U$14:$U$17)</f>
        <v>0</v>
      </c>
      <c r="AE213" s="3">
        <f>其他调用!BA214*SUM($U$14:$U$17)</f>
        <v>0</v>
      </c>
      <c r="AF213" s="3">
        <f>SUMPRODUCT(AA$5:AE213,其他调用!$C$6:$G214)</f>
        <v>5612967.4996971022</v>
      </c>
      <c r="AH213" s="3">
        <v>209</v>
      </c>
      <c r="AI213" s="3">
        <f>其他调用!Y213</f>
        <v>17986797.864463329</v>
      </c>
      <c r="AJ213" s="3">
        <f>其他调用!Z213</f>
        <v>19938401.13829422</v>
      </c>
      <c r="AK213" s="3">
        <f>其他调用!AA213</f>
        <v>22927021.641513348</v>
      </c>
      <c r="AL213" s="3">
        <f>其他调用!AB213</f>
        <v>30862980.932319641</v>
      </c>
      <c r="AM213" s="3">
        <f>其他调用!AC213</f>
        <v>96834528</v>
      </c>
      <c r="AN213" s="3">
        <f>SUMPRODUCT(AI$5:AM213,其他调用!$C$6:$G214)</f>
        <v>1147411466023.7764</v>
      </c>
      <c r="AP213" s="3">
        <f>其他调用!AN213</f>
        <v>3944828.6838312149</v>
      </c>
      <c r="AQ213" s="3">
        <f>其他调用!AO213</f>
        <v>4439762.1373249292</v>
      </c>
      <c r="AR213" s="3">
        <f>其他调用!AP213</f>
        <v>5513465.8484828472</v>
      </c>
      <c r="AS213" s="3">
        <f>其他调用!AQ213</f>
        <v>8897830.4165039063</v>
      </c>
      <c r="AT213" s="3">
        <f>其他调用!AR213</f>
        <v>29608410.30090189</v>
      </c>
      <c r="AU213" s="3">
        <f>SUMPRODUCT(AP$5:AT213,其他调用!$C$6:$G214)</f>
        <v>209313813218.24561</v>
      </c>
    </row>
    <row r="214" spans="26:47" x14ac:dyDescent="0.15">
      <c r="Z214" s="3">
        <v>210</v>
      </c>
      <c r="AA214" s="3">
        <f>其他调用!AW215*SUM($U$14:$U$17)</f>
        <v>0</v>
      </c>
      <c r="AB214" s="3">
        <f>其他调用!AX215*SUM($U$14:$U$17)</f>
        <v>0</v>
      </c>
      <c r="AC214" s="3">
        <f>其他调用!AY215*SUM($U$14:$U$17)</f>
        <v>0</v>
      </c>
      <c r="AD214" s="3">
        <f>其他调用!AZ215*SUM($U$14:$U$17)</f>
        <v>0</v>
      </c>
      <c r="AE214" s="3">
        <f>其他调用!BA215*SUM($U$14:$U$17)</f>
        <v>0</v>
      </c>
      <c r="AF214" s="3">
        <f>SUMPRODUCT(AA$5:AE214,其他调用!$C$6:$G215)</f>
        <v>5612967.4996971022</v>
      </c>
      <c r="AH214" s="3">
        <v>210</v>
      </c>
      <c r="AI214" s="3">
        <f>其他调用!Y214</f>
        <v>17986797.864462852</v>
      </c>
      <c r="AJ214" s="3">
        <f>其他调用!Z214</f>
        <v>19938401.13829422</v>
      </c>
      <c r="AK214" s="3">
        <f>其他调用!AA214</f>
        <v>22927021.641513824</v>
      </c>
      <c r="AL214" s="3">
        <f>其他调用!AB214</f>
        <v>30862980.932321548</v>
      </c>
      <c r="AM214" s="3">
        <f>其他调用!AC214</f>
        <v>96834528</v>
      </c>
      <c r="AN214" s="3">
        <f>SUMPRODUCT(AI$5:AM214,其他调用!$C$6:$G215)</f>
        <v>1151338547880.8867</v>
      </c>
      <c r="AP214" s="3">
        <f>其他调用!AN214</f>
        <v>3944828.6838310957</v>
      </c>
      <c r="AQ214" s="3">
        <f>其他调用!AO214</f>
        <v>4439762.1373250484</v>
      </c>
      <c r="AR214" s="3">
        <f>其他调用!AP214</f>
        <v>5513465.848482728</v>
      </c>
      <c r="AS214" s="3">
        <f>其他调用!AQ214</f>
        <v>8897830.4165041447</v>
      </c>
      <c r="AT214" s="3">
        <f>其他调用!AR214</f>
        <v>29608410.30090189</v>
      </c>
      <c r="AU214" s="3">
        <f>SUMPRODUCT(AP$5:AT214,其他调用!$C$6:$G215)</f>
        <v>210191663438.07849</v>
      </c>
    </row>
    <row r="215" spans="26:47" x14ac:dyDescent="0.15">
      <c r="Z215" s="3">
        <v>211</v>
      </c>
      <c r="AA215" s="3">
        <f>其他调用!AW216*SUM($U$14:$U$17)</f>
        <v>0</v>
      </c>
      <c r="AB215" s="3">
        <f>其他调用!AX216*SUM($U$14:$U$17)</f>
        <v>0</v>
      </c>
      <c r="AC215" s="3">
        <f>其他调用!AY216*SUM($U$14:$U$17)</f>
        <v>0</v>
      </c>
      <c r="AD215" s="3">
        <f>其他调用!AZ216*SUM($U$14:$U$17)</f>
        <v>0</v>
      </c>
      <c r="AE215" s="3">
        <f>其他调用!BA216*SUM($U$14:$U$17)</f>
        <v>0</v>
      </c>
      <c r="AF215" s="3">
        <f>SUMPRODUCT(AA$5:AE215,其他调用!$C$6:$G216)</f>
        <v>5612967.4996971022</v>
      </c>
      <c r="AH215" s="3">
        <v>211</v>
      </c>
      <c r="AI215" s="3">
        <f>其他调用!Y215</f>
        <v>17986797.864463329</v>
      </c>
      <c r="AJ215" s="3">
        <f>其他调用!Z215</f>
        <v>19938401.13829422</v>
      </c>
      <c r="AK215" s="3">
        <f>其他调用!AA215</f>
        <v>22927021.641513824</v>
      </c>
      <c r="AL215" s="3">
        <f>其他调用!AB215</f>
        <v>30862980.932319641</v>
      </c>
      <c r="AM215" s="3">
        <f>其他调用!AC215</f>
        <v>96834528</v>
      </c>
      <c r="AN215" s="3">
        <f>SUMPRODUCT(AI$5:AM215,其他调用!$C$6:$G216)</f>
        <v>1155242587346.5471</v>
      </c>
      <c r="AP215" s="3">
        <f>其他调用!AN215</f>
        <v>3944828.6838310957</v>
      </c>
      <c r="AQ215" s="3">
        <f>其他调用!AO215</f>
        <v>4439762.1373249292</v>
      </c>
      <c r="AR215" s="3">
        <f>其他调用!AP215</f>
        <v>5513465.8484828472</v>
      </c>
      <c r="AS215" s="3">
        <f>其他调用!AQ215</f>
        <v>8897830.4165041447</v>
      </c>
      <c r="AT215" s="3">
        <f>其他调用!AR215</f>
        <v>29608410.30090189</v>
      </c>
      <c r="AU215" s="3">
        <f>SUMPRODUCT(AP$5:AT215,其他调用!$C$6:$G216)</f>
        <v>211064362818.3985</v>
      </c>
    </row>
    <row r="216" spans="26:47" x14ac:dyDescent="0.15">
      <c r="Z216" s="3">
        <v>212</v>
      </c>
      <c r="AA216" s="3">
        <f>其他调用!AW217*SUM($U$14:$U$17)</f>
        <v>0</v>
      </c>
      <c r="AB216" s="3">
        <f>其他调用!AX217*SUM($U$14:$U$17)</f>
        <v>0</v>
      </c>
      <c r="AC216" s="3">
        <f>其他调用!AY217*SUM($U$14:$U$17)</f>
        <v>0</v>
      </c>
      <c r="AD216" s="3">
        <f>其他调用!AZ217*SUM($U$14:$U$17)</f>
        <v>0</v>
      </c>
      <c r="AE216" s="3">
        <f>其他调用!BA217*SUM($U$14:$U$17)</f>
        <v>0</v>
      </c>
      <c r="AF216" s="3">
        <f>SUMPRODUCT(AA$5:AE216,其他调用!$C$6:$G217)</f>
        <v>5612967.4996971022</v>
      </c>
      <c r="AH216" s="3">
        <v>212</v>
      </c>
      <c r="AI216" s="3">
        <f>其他调用!Y216</f>
        <v>17986797.864463329</v>
      </c>
      <c r="AJ216" s="3">
        <f>其他调用!Z216</f>
        <v>19938401.13829422</v>
      </c>
      <c r="AK216" s="3">
        <f>其他调用!AA216</f>
        <v>22927021.641513824</v>
      </c>
      <c r="AL216" s="3">
        <f>其他调用!AB216</f>
        <v>30862980.932320595</v>
      </c>
      <c r="AM216" s="3">
        <f>其他调用!AC216</f>
        <v>96834528</v>
      </c>
      <c r="AN216" s="3">
        <f>SUMPRODUCT(AI$5:AM216,其他调用!$C$6:$G217)</f>
        <v>1159123584420.7576</v>
      </c>
      <c r="AP216" s="3">
        <f>其他调用!AN216</f>
        <v>3944828.6838310957</v>
      </c>
      <c r="AQ216" s="3">
        <f>其他调用!AO216</f>
        <v>4439762.1373250484</v>
      </c>
      <c r="AR216" s="3">
        <f>其他调用!AP216</f>
        <v>5513465.848482728</v>
      </c>
      <c r="AS216" s="3">
        <f>其他调用!AQ216</f>
        <v>8897830.4165039063</v>
      </c>
      <c r="AT216" s="3">
        <f>其他调用!AR216</f>
        <v>29608410.30090189</v>
      </c>
      <c r="AU216" s="3">
        <f>SUMPRODUCT(AP$5:AT216,其他调用!$C$6:$G217)</f>
        <v>211931911359.20569</v>
      </c>
    </row>
    <row r="217" spans="26:47" x14ac:dyDescent="0.15">
      <c r="Z217" s="3">
        <v>213</v>
      </c>
      <c r="AA217" s="3">
        <f>其他调用!AW218*SUM($U$14:$U$17)</f>
        <v>0</v>
      </c>
      <c r="AB217" s="3">
        <f>其他调用!AX218*SUM($U$14:$U$17)</f>
        <v>0</v>
      </c>
      <c r="AC217" s="3">
        <f>其他调用!AY218*SUM($U$14:$U$17)</f>
        <v>0</v>
      </c>
      <c r="AD217" s="3">
        <f>其他调用!AZ218*SUM($U$14:$U$17)</f>
        <v>0</v>
      </c>
      <c r="AE217" s="3">
        <f>其他调用!BA218*SUM($U$14:$U$17)</f>
        <v>0</v>
      </c>
      <c r="AF217" s="3">
        <f>SUMPRODUCT(AA$5:AE217,其他调用!$C$6:$G218)</f>
        <v>5612967.4996971022</v>
      </c>
      <c r="AH217" s="3">
        <v>213</v>
      </c>
      <c r="AI217" s="3">
        <f>其他调用!Y217</f>
        <v>17986797.864462852</v>
      </c>
      <c r="AJ217" s="3">
        <f>其他调用!Z217</f>
        <v>19938401.13829422</v>
      </c>
      <c r="AK217" s="3">
        <f>其他调用!AA217</f>
        <v>22927021.641513348</v>
      </c>
      <c r="AL217" s="3">
        <f>其他调用!AB217</f>
        <v>31080118.752134323</v>
      </c>
      <c r="AM217" s="3">
        <f>其他调用!AC217</f>
        <v>96834528</v>
      </c>
      <c r="AN217" s="3">
        <f>SUMPRODUCT(AI$5:AM217,其他调用!$C$6:$G218)</f>
        <v>1162981836502</v>
      </c>
      <c r="AP217" s="3">
        <f>其他调用!AN217</f>
        <v>3944828.6838312149</v>
      </c>
      <c r="AQ217" s="3">
        <f>其他调用!AO217</f>
        <v>4439762.1373250484</v>
      </c>
      <c r="AR217" s="3">
        <f>其他调用!AP217</f>
        <v>5513465.848482728</v>
      </c>
      <c r="AS217" s="3">
        <f>其他调用!AQ217</f>
        <v>8987542.3548023701</v>
      </c>
      <c r="AT217" s="3">
        <f>其他调用!AR217</f>
        <v>29608410.30090189</v>
      </c>
      <c r="AU217" s="3">
        <f>SUMPRODUCT(AP$5:AT217,其他调用!$C$6:$G218)</f>
        <v>212794431932.66617</v>
      </c>
    </row>
    <row r="218" spans="26:47" x14ac:dyDescent="0.15">
      <c r="Z218" s="3">
        <v>214</v>
      </c>
      <c r="AA218" s="3">
        <f>其他调用!AW219*SUM($U$14:$U$17)</f>
        <v>0</v>
      </c>
      <c r="AB218" s="3">
        <f>其他调用!AX219*SUM($U$14:$U$17)</f>
        <v>0</v>
      </c>
      <c r="AC218" s="3">
        <f>其他调用!AY219*SUM($U$14:$U$17)</f>
        <v>0</v>
      </c>
      <c r="AD218" s="3">
        <f>其他调用!AZ219*SUM($U$14:$U$17)</f>
        <v>0</v>
      </c>
      <c r="AE218" s="3">
        <f>其他调用!BA219*SUM($U$14:$U$17)</f>
        <v>0</v>
      </c>
      <c r="AF218" s="3">
        <f>SUMPRODUCT(AA$5:AE218,其他调用!$C$6:$G219)</f>
        <v>5612967.4996971022</v>
      </c>
      <c r="AH218" s="3">
        <v>214</v>
      </c>
      <c r="AI218" s="3">
        <f>其他调用!Y218</f>
        <v>17986797.864463329</v>
      </c>
      <c r="AJ218" s="3">
        <f>其他调用!Z218</f>
        <v>19938401.13829422</v>
      </c>
      <c r="AK218" s="3">
        <f>其他调用!AA218</f>
        <v>22927021.641513824</v>
      </c>
      <c r="AL218" s="3">
        <f>其他调用!AB218</f>
        <v>31381260.929169655</v>
      </c>
      <c r="AM218" s="3">
        <f>其他调用!AC218</f>
        <v>96834528</v>
      </c>
      <c r="AN218" s="3">
        <f>SUMPRODUCT(AI$5:AM218,其他调用!$C$6:$G219)</f>
        <v>1166817454405.4368</v>
      </c>
      <c r="AP218" s="3">
        <f>其他调用!AN218</f>
        <v>3944828.6838310957</v>
      </c>
      <c r="AQ218" s="3">
        <f>其他调用!AO218</f>
        <v>4439762.1373249292</v>
      </c>
      <c r="AR218" s="3">
        <f>其他调用!AP218</f>
        <v>5513465.8484828472</v>
      </c>
      <c r="AS218" s="3">
        <f>其他调用!AQ218</f>
        <v>9111961.2534930706</v>
      </c>
      <c r="AT218" s="3">
        <f>其他调用!AR218</f>
        <v>29608410.300902367</v>
      </c>
      <c r="AU218" s="3">
        <f>SUMPRODUCT(AP$5:AT218,其他调用!$C$6:$G219)</f>
        <v>213651970322.8031</v>
      </c>
    </row>
    <row r="219" spans="26:47" x14ac:dyDescent="0.15">
      <c r="Z219" s="3">
        <v>215</v>
      </c>
      <c r="AA219" s="3">
        <f>其他调用!AW220*SUM($U$14:$U$17)</f>
        <v>0</v>
      </c>
      <c r="AB219" s="3">
        <f>其他调用!AX220*SUM($U$14:$U$17)</f>
        <v>0</v>
      </c>
      <c r="AC219" s="3">
        <f>其他调用!AY220*SUM($U$14:$U$17)</f>
        <v>0</v>
      </c>
      <c r="AD219" s="3">
        <f>其他调用!AZ220*SUM($U$14:$U$17)</f>
        <v>0</v>
      </c>
      <c r="AE219" s="3">
        <f>其他调用!BA220*SUM($U$14:$U$17)</f>
        <v>0</v>
      </c>
      <c r="AF219" s="3">
        <f>SUMPRODUCT(AA$5:AE219,其他调用!$C$6:$G220)</f>
        <v>5612967.4996971022</v>
      </c>
      <c r="AH219" s="3">
        <v>215</v>
      </c>
      <c r="AI219" s="3">
        <f>其他调用!Y219</f>
        <v>17986797.864463329</v>
      </c>
      <c r="AJ219" s="3">
        <f>其他调用!Z219</f>
        <v>19938401.13829422</v>
      </c>
      <c r="AK219" s="3">
        <f>其他调用!AA219</f>
        <v>22927021.641513824</v>
      </c>
      <c r="AL219" s="3">
        <f>其他调用!AB219</f>
        <v>31381260.929170609</v>
      </c>
      <c r="AM219" s="3">
        <f>其他调用!AC219</f>
        <v>96834528</v>
      </c>
      <c r="AN219" s="3">
        <f>SUMPRODUCT(AI$5:AM219,其他调用!$C$6:$G220)</f>
        <v>1170630025677.6943</v>
      </c>
      <c r="AP219" s="3">
        <f>其他调用!AN219</f>
        <v>3944828.6838310957</v>
      </c>
      <c r="AQ219" s="3">
        <f>其他调用!AO219</f>
        <v>4439762.1373250484</v>
      </c>
      <c r="AR219" s="3">
        <f>其他调用!AP219</f>
        <v>5513465.848482728</v>
      </c>
      <c r="AS219" s="3">
        <f>其他调用!AQ219</f>
        <v>9111961.253493309</v>
      </c>
      <c r="AT219" s="3">
        <f>其他调用!AR219</f>
        <v>29608410.30090189</v>
      </c>
      <c r="AU219" s="3">
        <f>SUMPRODUCT(AP$5:AT219,其他调用!$C$6:$G220)</f>
        <v>214504356121.75467</v>
      </c>
    </row>
    <row r="220" spans="26:47" x14ac:dyDescent="0.15">
      <c r="Z220" s="3">
        <v>216</v>
      </c>
      <c r="AA220" s="3">
        <f>其他调用!AW221*SUM($U$14:$U$17)</f>
        <v>0</v>
      </c>
      <c r="AB220" s="3">
        <f>其他调用!AX221*SUM($U$14:$U$17)</f>
        <v>0</v>
      </c>
      <c r="AC220" s="3">
        <f>其他调用!AY221*SUM($U$14:$U$17)</f>
        <v>0</v>
      </c>
      <c r="AD220" s="3">
        <f>其他调用!AZ221*SUM($U$14:$U$17)</f>
        <v>0</v>
      </c>
      <c r="AE220" s="3">
        <f>其他调用!BA221*SUM($U$14:$U$17)</f>
        <v>0</v>
      </c>
      <c r="AF220" s="3">
        <f>SUMPRODUCT(AA$5:AE220,其他调用!$C$6:$G221)</f>
        <v>5612967.4996971022</v>
      </c>
      <c r="AH220" s="3">
        <v>216</v>
      </c>
      <c r="AI220" s="3">
        <f>其他调用!Y220</f>
        <v>17986797.864463329</v>
      </c>
      <c r="AJ220" s="3">
        <f>其他调用!Z220</f>
        <v>19938401.13829422</v>
      </c>
      <c r="AK220" s="3">
        <f>其他调用!AA220</f>
        <v>22927021.641513348</v>
      </c>
      <c r="AL220" s="3">
        <f>其他调用!AB220</f>
        <v>31381260.929170609</v>
      </c>
      <c r="AM220" s="3">
        <f>其他调用!AC220</f>
        <v>96834528</v>
      </c>
      <c r="AN220" s="3">
        <f>SUMPRODUCT(AI$5:AM220,其他调用!$C$6:$G221)</f>
        <v>1174419550318.7725</v>
      </c>
      <c r="AP220" s="3">
        <f>其他调用!AN220</f>
        <v>3944828.6838312149</v>
      </c>
      <c r="AQ220" s="3">
        <f>其他调用!AO220</f>
        <v>4439762.1373249292</v>
      </c>
      <c r="AR220" s="3">
        <f>其他调用!AP220</f>
        <v>5513465.8484828472</v>
      </c>
      <c r="AS220" s="3">
        <f>其他调用!AQ220</f>
        <v>9111961.253493309</v>
      </c>
      <c r="AT220" s="3">
        <f>其他调用!AR220</f>
        <v>29608410.30090189</v>
      </c>
      <c r="AU220" s="3">
        <f>SUMPRODUCT(AP$5:AT220,其他调用!$C$6:$G221)</f>
        <v>215351589329.5209</v>
      </c>
    </row>
    <row r="221" spans="26:47" x14ac:dyDescent="0.15">
      <c r="Z221" s="3">
        <v>217</v>
      </c>
      <c r="AA221" s="3">
        <f>其他调用!AW222*SUM($U$14:$U$17)</f>
        <v>0</v>
      </c>
      <c r="AB221" s="3">
        <f>其他调用!AX222*SUM($U$14:$U$17)</f>
        <v>0</v>
      </c>
      <c r="AC221" s="3">
        <f>其他调用!AY222*SUM($U$14:$U$17)</f>
        <v>0</v>
      </c>
      <c r="AD221" s="3">
        <f>其他调用!AZ222*SUM($U$14:$U$17)</f>
        <v>0</v>
      </c>
      <c r="AE221" s="3">
        <f>其他调用!BA222*SUM($U$14:$U$17)</f>
        <v>0</v>
      </c>
      <c r="AF221" s="3">
        <f>SUMPRODUCT(AA$5:AE221,其他调用!$C$6:$G222)</f>
        <v>5612967.4996971022</v>
      </c>
      <c r="AH221" s="3">
        <v>217</v>
      </c>
      <c r="AI221" s="3">
        <f>其他调用!Y221</f>
        <v>17986797.864462852</v>
      </c>
      <c r="AJ221" s="3">
        <f>其他调用!Z221</f>
        <v>19938401.13829422</v>
      </c>
      <c r="AK221" s="3">
        <f>其他调用!AA221</f>
        <v>22927021.641513824</v>
      </c>
      <c r="AL221" s="3">
        <f>其他调用!AB221</f>
        <v>31381260.929169655</v>
      </c>
      <c r="AM221" s="3">
        <f>其他调用!AC221</f>
        <v>96834528</v>
      </c>
      <c r="AN221" s="3">
        <f>SUMPRODUCT(AI$5:AM221,其他调用!$C$6:$G222)</f>
        <v>1178186028328.6709</v>
      </c>
      <c r="AP221" s="3">
        <f>其他调用!AN221</f>
        <v>3944828.6838310957</v>
      </c>
      <c r="AQ221" s="3">
        <f>其他调用!AO221</f>
        <v>4439762.1373250484</v>
      </c>
      <c r="AR221" s="3">
        <f>其他调用!AP221</f>
        <v>5513465.848482728</v>
      </c>
      <c r="AS221" s="3">
        <f>其他调用!AQ221</f>
        <v>9111961.253493309</v>
      </c>
      <c r="AT221" s="3">
        <f>其他调用!AR221</f>
        <v>29608410.30090189</v>
      </c>
      <c r="AU221" s="3">
        <f>SUMPRODUCT(AP$5:AT221,其他调用!$C$6:$G222)</f>
        <v>216193669946.10175</v>
      </c>
    </row>
  </sheetData>
  <mergeCells count="9">
    <mergeCell ref="BA18:BH18"/>
    <mergeCell ref="N20:O20"/>
    <mergeCell ref="H3:J3"/>
    <mergeCell ref="AA3:AE3"/>
    <mergeCell ref="AI3:AM3"/>
    <mergeCell ref="AP3:AT3"/>
    <mergeCell ref="N10:N11"/>
    <mergeCell ref="O10:Q10"/>
    <mergeCell ref="R10:T10"/>
  </mergeCells>
  <phoneticPr fontId="1" type="noConversion"/>
  <pageMargins left="0.7" right="0.7" top="0.75" bottom="0.75" header="0.3" footer="0.3"/>
  <pageSetup paperSize="9" orientation="portrait" horizontalDpi="360" verticalDpi="36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482A1-1B73-4369-A9B1-BF59FA90ADED}">
  <dimension ref="A1:BI221"/>
  <sheetViews>
    <sheetView workbookViewId="0">
      <selection activeCell="I34" sqref="I34"/>
    </sheetView>
  </sheetViews>
  <sheetFormatPr defaultColWidth="6.625" defaultRowHeight="11.25" x14ac:dyDescent="0.15"/>
  <cols>
    <col min="1" max="2" width="6.625" style="3"/>
    <col min="3" max="3" width="56.25" style="3" bestFit="1" customWidth="1"/>
    <col min="4" max="4" width="6.625" style="3"/>
    <col min="5" max="5" width="9.75" style="3" bestFit="1" customWidth="1"/>
    <col min="6" max="6" width="12.25" style="77" bestFit="1" customWidth="1"/>
    <col min="7" max="7" width="9.75" style="3" customWidth="1"/>
    <col min="8" max="8" width="7.25" style="3" customWidth="1"/>
    <col min="9" max="9" width="9.75" style="3" bestFit="1" customWidth="1"/>
    <col min="10" max="11" width="6.625" style="3"/>
    <col min="12" max="12" width="6.625" style="31"/>
    <col min="13" max="24" width="6.625" style="3"/>
    <col min="25" max="25" width="6.625" style="31"/>
    <col min="26" max="32" width="6.625" style="3"/>
    <col min="33" max="33" width="6.625" style="31"/>
    <col min="34" max="48" width="6.625" style="3"/>
    <col min="49" max="49" width="6.625" style="31"/>
    <col min="50" max="16384" width="6.625" style="3"/>
  </cols>
  <sheetData>
    <row r="1" spans="1:61" x14ac:dyDescent="0.15">
      <c r="E1" s="34" t="s">
        <v>205</v>
      </c>
      <c r="H1" s="3" t="s">
        <v>206</v>
      </c>
    </row>
    <row r="2" spans="1:61" x14ac:dyDescent="0.15">
      <c r="E2" s="3">
        <v>2000</v>
      </c>
      <c r="H2" s="3">
        <v>2</v>
      </c>
    </row>
    <row r="3" spans="1:61" x14ac:dyDescent="0.15">
      <c r="H3" s="85" t="s">
        <v>155</v>
      </c>
      <c r="I3" s="85"/>
      <c r="J3" s="85"/>
      <c r="AA3" s="85" t="s">
        <v>149</v>
      </c>
      <c r="AB3" s="85"/>
      <c r="AC3" s="85"/>
      <c r="AD3" s="85"/>
      <c r="AE3" s="85"/>
      <c r="AI3" s="85" t="s">
        <v>188</v>
      </c>
      <c r="AJ3" s="85"/>
      <c r="AK3" s="85"/>
      <c r="AL3" s="85"/>
      <c r="AM3" s="85"/>
      <c r="AP3" s="85" t="s">
        <v>189</v>
      </c>
      <c r="AQ3" s="85"/>
      <c r="AR3" s="85"/>
      <c r="AS3" s="85"/>
      <c r="AT3" s="85"/>
    </row>
    <row r="4" spans="1:61" s="9" customFormat="1" ht="45" x14ac:dyDescent="0.15">
      <c r="A4" s="9" t="s">
        <v>399</v>
      </c>
      <c r="B4" s="30" t="s">
        <v>108</v>
      </c>
      <c r="C4" s="30" t="s">
        <v>107</v>
      </c>
      <c r="D4" s="9" t="s">
        <v>204</v>
      </c>
      <c r="E4" s="9" t="s">
        <v>164</v>
      </c>
      <c r="F4" s="78" t="s">
        <v>194</v>
      </c>
      <c r="G4" s="9" t="s">
        <v>195</v>
      </c>
      <c r="H4" s="9" t="s">
        <v>508</v>
      </c>
      <c r="I4" s="9" t="s">
        <v>183</v>
      </c>
      <c r="J4" s="9" t="s">
        <v>186</v>
      </c>
      <c r="K4" s="9" t="s">
        <v>185</v>
      </c>
      <c r="L4" s="32"/>
      <c r="Y4" s="32"/>
      <c r="Z4" s="9" t="s">
        <v>70</v>
      </c>
      <c r="AA4" s="9" t="s">
        <v>51</v>
      </c>
      <c r="AB4" s="9" t="s">
        <v>30</v>
      </c>
      <c r="AC4" s="9" t="s">
        <v>52</v>
      </c>
      <c r="AD4" s="9" t="s">
        <v>53</v>
      </c>
      <c r="AE4" s="9" t="s">
        <v>54</v>
      </c>
      <c r="AF4" s="9" t="s">
        <v>150</v>
      </c>
      <c r="AG4" s="32"/>
      <c r="AH4" s="9" t="s">
        <v>70</v>
      </c>
      <c r="AI4" s="9" t="s">
        <v>51</v>
      </c>
      <c r="AJ4" s="9" t="s">
        <v>30</v>
      </c>
      <c r="AK4" s="9" t="s">
        <v>52</v>
      </c>
      <c r="AL4" s="9" t="s">
        <v>53</v>
      </c>
      <c r="AM4" s="9" t="s">
        <v>54</v>
      </c>
      <c r="AN4" s="9" t="s">
        <v>151</v>
      </c>
      <c r="AP4" s="9" t="s">
        <v>51</v>
      </c>
      <c r="AQ4" s="9" t="s">
        <v>30</v>
      </c>
      <c r="AR4" s="9" t="s">
        <v>52</v>
      </c>
      <c r="AS4" s="9" t="s">
        <v>53</v>
      </c>
      <c r="AT4" s="9" t="s">
        <v>54</v>
      </c>
      <c r="AU4" s="9" t="s">
        <v>151</v>
      </c>
      <c r="AW4" s="32"/>
      <c r="AZ4" s="9" t="s">
        <v>154</v>
      </c>
      <c r="BA4" s="9" t="s">
        <v>184</v>
      </c>
      <c r="BB4" s="9" t="s">
        <v>156</v>
      </c>
      <c r="BC4" s="9" t="s">
        <v>181</v>
      </c>
      <c r="BD4" s="9" t="s">
        <v>182</v>
      </c>
      <c r="BE4" s="9" t="s">
        <v>157</v>
      </c>
      <c r="BF4" s="9" t="s">
        <v>158</v>
      </c>
      <c r="BG4" s="9" t="s">
        <v>159</v>
      </c>
      <c r="BH4" s="9" t="s">
        <v>160</v>
      </c>
      <c r="BI4" s="9" t="s">
        <v>161</v>
      </c>
    </row>
    <row r="5" spans="1:61" x14ac:dyDescent="0.15">
      <c r="A5" s="3">
        <v>0.4</v>
      </c>
      <c r="B5" s="11">
        <v>1</v>
      </c>
      <c r="C5" s="12" t="s">
        <v>512</v>
      </c>
      <c r="D5" s="3">
        <v>0.5</v>
      </c>
      <c r="E5" s="29">
        <f>求节点($Z$5:$Z$204,$AF$5:$AF$204,D5)*$E$2/SUM(其他调用!$C$5:$G$5)*A5</f>
        <v>7937.4499478260877</v>
      </c>
      <c r="F5" s="79">
        <f>求节点($AH$5:$AH$204,$AN$5:$AN$204,D5)*$E$2/SUM(其他调用!$C$5:$G$5)*A5</f>
        <v>106410936.74124813</v>
      </c>
      <c r="G5" s="29">
        <f>求节点($AH$5:$AH$204,$AU$5:$AU$204,D5)*$E$2/SUM(其他调用!$C$5:$G$5)</f>
        <v>0</v>
      </c>
      <c r="H5" s="85">
        <v>2</v>
      </c>
      <c r="I5" s="3">
        <f>求节点($BD$5:$BD$11,$BF$5:$BF$11,$D5)/求节点(其他调用!$B$5:$B$124,其他调用!$N$5:$N$124,$D5)*求节点($BA$20:$BA$27,$BI$20:$BI$27,$D5)</f>
        <v>8.9622129249306983</v>
      </c>
      <c r="J5" s="3" t="str">
        <f t="shared" ref="J5:J28" si="0">IF(INT(求节点($BD$5:$BD$11,$BA$5:$BA$11,D5))=0,"",INT(求节点($BD$5:$BD$11,$BA$5:$BA$11,D5)))</f>
        <v/>
      </c>
      <c r="Z5" s="3">
        <v>1</v>
      </c>
      <c r="AA5" s="3">
        <f>其他调用!AW6*SUM($U$14:$U$17)</f>
        <v>46</v>
      </c>
      <c r="AB5" s="3">
        <f>其他调用!AX6*SUM($U$14:$U$17)</f>
        <v>67</v>
      </c>
      <c r="AC5" s="3">
        <f>其他调用!AY6*SUM($U$14:$U$17)</f>
        <v>91</v>
      </c>
      <c r="AD5" s="3">
        <f>其他调用!AZ6*SUM($U$14:$U$17)</f>
        <v>103</v>
      </c>
      <c r="AE5" s="3">
        <f>其他调用!BA6*SUM($U$14:$U$17)</f>
        <v>103</v>
      </c>
      <c r="AF5" s="3">
        <f>SUMPRODUCT(AA$5:AE5,其他调用!$C$6:$G6)</f>
        <v>198436.24869565218</v>
      </c>
      <c r="AH5" s="3">
        <v>1</v>
      </c>
      <c r="AI5" s="3">
        <f>其他调用!Y5</f>
        <v>650531.61554129585</v>
      </c>
      <c r="AJ5" s="3">
        <f>其他调用!Z5</f>
        <v>723873.61701285827</v>
      </c>
      <c r="AK5" s="3">
        <f>其他调用!AA5</f>
        <v>844493.17651458911</v>
      </c>
      <c r="AL5" s="3">
        <f>其他调用!AB5</f>
        <v>1104443.3676645255</v>
      </c>
      <c r="AM5" s="3">
        <f>其他调用!AC5</f>
        <v>2000481.6794019348</v>
      </c>
      <c r="AN5" s="3">
        <f>SUMPRODUCT(AI$5:AM5,其他调用!$C$6:$G6)</f>
        <v>2660273418.5312033</v>
      </c>
      <c r="AP5" s="3">
        <f>其他调用!AN5</f>
        <v>0</v>
      </c>
      <c r="AQ5" s="3">
        <f>其他调用!AO5</f>
        <v>0</v>
      </c>
      <c r="AR5" s="3">
        <f>其他调用!AP5</f>
        <v>0</v>
      </c>
      <c r="AS5" s="3">
        <f>其他调用!AQ5</f>
        <v>0</v>
      </c>
      <c r="AT5" s="3">
        <f>其他调用!AR5</f>
        <v>0</v>
      </c>
      <c r="AU5" s="3">
        <f>SUMPRODUCT(AP$5:AT5,其他调用!$C$6:$G6)</f>
        <v>0</v>
      </c>
      <c r="AY5" s="3" t="str">
        <f>IF([1]服务器生态!AL3="","",[1]服务器生态!AL3)</f>
        <v>第1赛季</v>
      </c>
      <c r="AZ5" s="3" t="str">
        <f>IF([1]服务器生态!AM3="","",[1]服务器生态!AM3)</f>
        <v>木石铜粮、驻防部队攻防</v>
      </c>
      <c r="BA5" s="3">
        <v>1</v>
      </c>
      <c r="BB5" s="3">
        <f>IF([1]服务器生态!AO3="","",[1]服务器生态!AO3)</f>
        <v>44</v>
      </c>
      <c r="BC5" s="3">
        <f>IF([1]服务器生态!AP3="","",[1]服务器生态!AP3)</f>
        <v>1.5</v>
      </c>
      <c r="BD5" s="3">
        <f>IF([1]服务器生态!AQ3="","",[1]服务器生态!AQ3)</f>
        <v>1.5</v>
      </c>
      <c r="BE5" s="3">
        <f>IF([1]服务器生态!AR3="","",[1]服务器生态!AR3)</f>
        <v>33.607392759355037</v>
      </c>
      <c r="BF5" s="3">
        <f>IF([1]服务器生态!AS3="","",[1]服务器生态!AS3)</f>
        <v>13.245829901886026</v>
      </c>
      <c r="BG5" s="3">
        <f>IF([1]服务器生态!AT3="","",[1]服务器生态!AT3)</f>
        <v>1.660900084249723</v>
      </c>
      <c r="BH5" s="3">
        <f>IF([1]服务器生态!AU3="","",[1]服务器生态!AU3)</f>
        <v>3.321800168499446</v>
      </c>
      <c r="BI5" s="3">
        <f>IF([1]服务器生态!AV3="","",[1]服务器生态!AV3)</f>
        <v>1.3092357480706995</v>
      </c>
    </row>
    <row r="6" spans="1:61" x14ac:dyDescent="0.15">
      <c r="A6" s="3">
        <v>0.5</v>
      </c>
      <c r="B6" s="11">
        <v>2</v>
      </c>
      <c r="C6" s="12" t="s">
        <v>518</v>
      </c>
      <c r="D6" s="3">
        <v>1</v>
      </c>
      <c r="E6" s="3">
        <f>(求节点($Z$5:$Z$204,$AF$5:$AF$204,D6)-求节点($Z$5:$Z$204,$AF$5:$AF$204,D5))*$E$2/SUM(其他调用!$C$5:$G$5)*A6</f>
        <v>9921.8124347826088</v>
      </c>
      <c r="F6" s="77">
        <f>(求节点($AH$5:$AH$204,$AN$5:$AN$204,D6)-求节点($AH$5:$AH$204,$AN$5:$AN$204,D5))*$E$2/SUM(其他调用!$C$5:$G$5)*A6</f>
        <v>133013670.92656016</v>
      </c>
      <c r="G6" s="3">
        <f>(求节点($AH$5:$AH$204,$AU$5:$AU$204,D6)-求节点($AH$5:$AH$204,$AU$5:$AU$204,D5))*$E$2/SUM(其他调用!$C$5:$G$5)</f>
        <v>0</v>
      </c>
      <c r="H6" s="85"/>
      <c r="I6" s="3">
        <f>求节点($BD$5:$BD$11,$BF$5:$BF$11,$D6)/求节点(其他调用!$B$5:$B$124,其他调用!$N$5:$N$124,$D6)*求节点($BA$20:$BA$27,$BI$20:$BI$27,$D6)</f>
        <v>17.924425849861397</v>
      </c>
      <c r="J6" s="3" t="str">
        <f t="shared" si="0"/>
        <v/>
      </c>
      <c r="Z6" s="3">
        <v>2</v>
      </c>
      <c r="AA6" s="3">
        <f>其他调用!AW7*SUM($U$14:$U$17)</f>
        <v>46.000000000000007</v>
      </c>
      <c r="AB6" s="3">
        <f>其他调用!AX7*SUM($U$14:$U$17)</f>
        <v>67</v>
      </c>
      <c r="AC6" s="3">
        <f>其他调用!AY7*SUM($U$14:$U$17)</f>
        <v>91.000000000000014</v>
      </c>
      <c r="AD6" s="3">
        <f>其他调用!AZ7*SUM($U$14:$U$17)</f>
        <v>102.99999999999999</v>
      </c>
      <c r="AE6" s="3">
        <f>其他调用!BA7*SUM($U$14:$U$17)</f>
        <v>103</v>
      </c>
      <c r="AF6" s="3">
        <f>SUMPRODUCT(AA$5:AE6,其他调用!$C$6:$G7)</f>
        <v>359840.80660869565</v>
      </c>
      <c r="AH6" s="3">
        <v>2</v>
      </c>
      <c r="AI6" s="3">
        <f>其他调用!Y6</f>
        <v>1156325.3750176609</v>
      </c>
      <c r="AJ6" s="3">
        <f>其他调用!Z6</f>
        <v>1268324.2455294225</v>
      </c>
      <c r="AK6" s="3">
        <f>其他调用!AA6</f>
        <v>1549273.3368850346</v>
      </c>
      <c r="AL6" s="3">
        <f>其他调用!AB6</f>
        <v>2267146.6295857057</v>
      </c>
      <c r="AM6" s="3">
        <f>其他调用!AC6</f>
        <v>4478523.3214759454</v>
      </c>
      <c r="AN6" s="3">
        <f>SUMPRODUCT(AI$5:AM6,其他调用!$C$6:$G7)</f>
        <v>6461863899.1923323</v>
      </c>
      <c r="AP6" s="3">
        <f>其他调用!AN6</f>
        <v>0</v>
      </c>
      <c r="AQ6" s="3">
        <f>其他调用!AO6</f>
        <v>0</v>
      </c>
      <c r="AR6" s="3">
        <f>其他调用!AP6</f>
        <v>0</v>
      </c>
      <c r="AS6" s="3">
        <f>其他调用!AQ6</f>
        <v>0</v>
      </c>
      <c r="AT6" s="3">
        <f>其他调用!AR6</f>
        <v>0</v>
      </c>
      <c r="AU6" s="3">
        <f>SUMPRODUCT(AP$5:AT6,其他调用!$C$6:$G7)</f>
        <v>0</v>
      </c>
      <c r="AY6" s="3" t="str">
        <f>IF([1]服务器生态!AL4="","",[1]服务器生态!AL4)</f>
        <v/>
      </c>
      <c r="AZ6" s="3" t="str">
        <f>IF([1]服务器生态!AM4="","",[1]服务器生态!AM4)</f>
        <v>木石铜粮铁刀</v>
      </c>
      <c r="BA6" s="3">
        <v>2</v>
      </c>
      <c r="BB6" s="3">
        <f>IF([1]服务器生态!AO4="","",[1]服务器生态!AO4)</f>
        <v>50</v>
      </c>
      <c r="BC6" s="3">
        <f>IF([1]服务器生态!AP4="","",[1]服务器生态!AP4)</f>
        <v>2</v>
      </c>
      <c r="BD6" s="3">
        <f>IF([1]服务器生态!AQ4="","",[1]服务器生态!AQ4)</f>
        <v>3.5</v>
      </c>
      <c r="BE6" s="3">
        <f>IF([1]服务器生态!AR4="","",[1]服务器生态!AR4)</f>
        <v>16.557287377357532</v>
      </c>
      <c r="BF6" s="3">
        <f>IF([1]服务器生态!AS4="","",[1]服务器生态!AS4)</f>
        <v>10.98330500163452</v>
      </c>
      <c r="BG6" s="3">
        <f>IF([1]服务器生态!AT4="","",[1]服务器生态!AT4)</f>
        <v>1.468504448857991</v>
      </c>
      <c r="BH6" s="3">
        <f>IF([1]服务器生态!AU4="","",[1]服务器生态!AU4)</f>
        <v>4.5523637914597721</v>
      </c>
      <c r="BI6" s="3">
        <f>IF([1]服务器生态!AV4="","",[1]服务器生态!AV4)</f>
        <v>3.0198183349994965</v>
      </c>
    </row>
    <row r="7" spans="1:61" x14ac:dyDescent="0.15">
      <c r="A7" s="3">
        <v>0.6</v>
      </c>
      <c r="B7" s="11">
        <v>3</v>
      </c>
      <c r="C7" s="36" t="s">
        <v>509</v>
      </c>
      <c r="D7" s="3">
        <v>1.5</v>
      </c>
      <c r="E7" s="3">
        <f>(求节点($Z$5:$Z$204,$AF$5:$AF$204,D7)-求节点($Z$5:$Z$204,$AF$5:$AF$204,D6))*$E$2/SUM(其他调用!$C$5:$G$5)*A7</f>
        <v>9684.2734747826034</v>
      </c>
      <c r="F7" s="77">
        <f>(求节点($AH$5:$AH$204,$AN$5:$AN$204,D7)-求节点($AH$5:$AH$204,$AN$5:$AN$204,D6))*$E$2/SUM(其他调用!$C$5:$G$5)*A7</f>
        <v>228095428.83966771</v>
      </c>
      <c r="G7" s="3">
        <f>(求节点($AH$5:$AH$204,$AU$5:$AU$204,D7)-求节点($AH$5:$AH$204,$AU$5:$AU$204,D6))*$E$2/SUM(其他调用!$C$5:$G$5)</f>
        <v>0</v>
      </c>
      <c r="H7" s="85">
        <v>2</v>
      </c>
      <c r="I7" s="3">
        <f>求节点($BD$5:$BD$11,$BF$5:$BF$11,$D7)/求节点(其他调用!$B$5:$B$124,其他调用!$N$5:$N$124,$D7)*求节点($BA$20:$BA$27,$BI$20:$BI$27,$D7)</f>
        <v>40.329958162188142</v>
      </c>
      <c r="J7" s="3">
        <f t="shared" si="0"/>
        <v>1</v>
      </c>
      <c r="Z7" s="3">
        <v>3</v>
      </c>
      <c r="AA7" s="3">
        <f>其他调用!AW8*SUM($U$14:$U$17)</f>
        <v>46</v>
      </c>
      <c r="AB7" s="3">
        <f>其他调用!AX8*SUM($U$14:$U$17)</f>
        <v>66.999999999999986</v>
      </c>
      <c r="AC7" s="3">
        <f>其他调用!AY8*SUM($U$14:$U$17)</f>
        <v>91</v>
      </c>
      <c r="AD7" s="3">
        <f>其他调用!AZ8*SUM($U$14:$U$17)</f>
        <v>103</v>
      </c>
      <c r="AE7" s="3">
        <f>其他调用!BA8*SUM($U$14:$U$17)</f>
        <v>102.99999999999999</v>
      </c>
      <c r="AF7" s="3">
        <f>SUMPRODUCT(AA$5:AE7,其他调用!$C$6:$G8)</f>
        <v>482885.89426086959</v>
      </c>
      <c r="AH7" s="3">
        <v>3</v>
      </c>
      <c r="AI7" s="3">
        <f>其他调用!Y7</f>
        <v>1709556.8766648057</v>
      </c>
      <c r="AJ7" s="3">
        <f>其他调用!Z7</f>
        <v>1990610.99483614</v>
      </c>
      <c r="AK7" s="3">
        <f>其他调用!AA7</f>
        <v>2493127.7261979994</v>
      </c>
      <c r="AL7" s="3">
        <f>其他调用!AB7</f>
        <v>3512172.6711086938</v>
      </c>
      <c r="AM7" s="3">
        <f>其他调用!AC7</f>
        <v>6376772.2335923603</v>
      </c>
      <c r="AN7" s="3">
        <f>SUMPRODUCT(AI$5:AM7,其他调用!$C$6:$G8)</f>
        <v>10761011664.454062</v>
      </c>
      <c r="AP7" s="3">
        <f>其他调用!AN7</f>
        <v>0</v>
      </c>
      <c r="AQ7" s="3">
        <f>其他调用!AO7</f>
        <v>0</v>
      </c>
      <c r="AR7" s="3">
        <f>其他调用!AP7</f>
        <v>0</v>
      </c>
      <c r="AS7" s="3">
        <f>其他调用!AQ7</f>
        <v>0</v>
      </c>
      <c r="AT7" s="3">
        <f>其他调用!AR7</f>
        <v>0</v>
      </c>
      <c r="AU7" s="3">
        <f>SUMPRODUCT(AP$5:AT7,其他调用!$C$6:$G8)</f>
        <v>0</v>
      </c>
      <c r="AY7" s="3" t="str">
        <f>IF([1]服务器生态!AL5="","",[1]服务器生态!AL5)</f>
        <v/>
      </c>
      <c r="AZ7" s="3" t="str">
        <f>IF([1]服务器生态!AM5="","",[1]服务器生态!AM5)</f>
        <v>低级特产2</v>
      </c>
      <c r="BA7" s="3">
        <v>3</v>
      </c>
      <c r="BB7" s="3">
        <f>IF([1]服务器生态!AO5="","",[1]服务器生态!AO5)</f>
        <v>42</v>
      </c>
      <c r="BC7" s="3">
        <f>IF([1]服务器生态!AP5="","",[1]服务器生态!AP5)</f>
        <v>3.1</v>
      </c>
      <c r="BD7" s="3">
        <f>IF([1]服务器生态!AQ5="","",[1]服务器生态!AQ5)</f>
        <v>6.6</v>
      </c>
      <c r="BE7" s="3">
        <f>IF([1]服务器生态!AR5="","",[1]服务器生态!AR5)</f>
        <v>13.72913125204315</v>
      </c>
      <c r="BF7" s="3">
        <f>IF([1]服务器生态!AS5="","",[1]服务器生态!AS5)</f>
        <v>10.908270676691728</v>
      </c>
      <c r="BG7" s="3">
        <f>IF([1]服务器生态!AT5="","",[1]服务器生态!AT5)</f>
        <v>0.71301657323162704</v>
      </c>
      <c r="BH7" s="3">
        <f>IF([1]服务器生态!AU5="","",[1]服务器生态!AU5)</f>
        <v>3.8502894954507862</v>
      </c>
      <c r="BI7" s="3">
        <f>IF([1]服务器生态!AV5="","",[1]服务器生态!AV5)</f>
        <v>3.0591884678609667</v>
      </c>
    </row>
    <row r="8" spans="1:61" x14ac:dyDescent="0.15">
      <c r="A8" s="3">
        <v>0.7</v>
      </c>
      <c r="B8" s="11">
        <v>4</v>
      </c>
      <c r="C8" s="12" t="s">
        <v>538</v>
      </c>
      <c r="D8" s="3">
        <v>2</v>
      </c>
      <c r="E8" s="3">
        <f>(求节点($Z$5:$Z$204,$AF$5:$AF$204,D8)-求节点($Z$5:$Z$204,$AF$5:$AF$204,D7))*$E$2/SUM(其他调用!$C$5:$G$5)*A8</f>
        <v>11298.319053913046</v>
      </c>
      <c r="F8" s="77">
        <f>(求节点($AH$5:$AH$204,$AN$5:$AN$204,D8)-求节点($AH$5:$AH$204,$AN$5:$AN$204,D7))*$E$2/SUM(其他调用!$C$5:$G$5)*A8</f>
        <v>266111333.64627901</v>
      </c>
      <c r="G8" s="3">
        <f>(求节点($AH$5:$AH$204,$AU$5:$AU$204,D8)-求节点($AH$5:$AH$204,$AU$5:$AU$204,D7))*$E$2/SUM(其他调用!$C$5:$G$5)</f>
        <v>0</v>
      </c>
      <c r="H8" s="85"/>
      <c r="I8" s="3">
        <f>求节点($BD$5:$BD$11,$BF$5:$BF$11,$D8)/求节点(其他调用!$B$5:$B$124,其他调用!$N$5:$N$124,$D8)*求节点($BA$20:$BA$27,$BI$20:$BI$27,$D8)</f>
        <v>51.477019400316649</v>
      </c>
      <c r="J8" s="3">
        <f t="shared" si="0"/>
        <v>1</v>
      </c>
      <c r="Z8" s="3">
        <v>4</v>
      </c>
      <c r="AA8" s="3">
        <f>其他调用!AW9*SUM($U$14:$U$17)</f>
        <v>45.999999999999993</v>
      </c>
      <c r="AB8" s="3">
        <f>其他调用!AX9*SUM($U$14:$U$17)</f>
        <v>67.000000000000028</v>
      </c>
      <c r="AC8" s="3">
        <f>其他调用!AY9*SUM($U$14:$U$17)</f>
        <v>91</v>
      </c>
      <c r="AD8" s="3">
        <f>其他调用!AZ9*SUM($U$14:$U$17)</f>
        <v>103.00000000000001</v>
      </c>
      <c r="AE8" s="3">
        <f>其他调用!BA9*SUM($U$14:$U$17)</f>
        <v>102.99999999999999</v>
      </c>
      <c r="AF8" s="3">
        <f>SUMPRODUCT(AA$5:AE8,其他调用!$C$6:$G9)</f>
        <v>596200.45517391304</v>
      </c>
      <c r="AH8" s="3">
        <v>4</v>
      </c>
      <c r="AI8" s="3">
        <f>其他调用!Y8</f>
        <v>2353902.5804224252</v>
      </c>
      <c r="AJ8" s="3">
        <f>其他调用!Z8</f>
        <v>2720166.4859724916</v>
      </c>
      <c r="AK8" s="3">
        <f>其他调用!AA8</f>
        <v>3264998.5812958041</v>
      </c>
      <c r="AL8" s="3">
        <f>其他调用!AB8</f>
        <v>4393924.7520090537</v>
      </c>
      <c r="AM8" s="3">
        <f>其他调用!AC8</f>
        <v>8183709.5459888577</v>
      </c>
      <c r="AN8" s="3">
        <f>SUMPRODUCT(AI$5:AM8,其他调用!$C$6:$G9)</f>
        <v>16137208015.076349</v>
      </c>
      <c r="AP8" s="3">
        <f>其他调用!AN8</f>
        <v>0</v>
      </c>
      <c r="AQ8" s="3">
        <f>其他调用!AO8</f>
        <v>0</v>
      </c>
      <c r="AR8" s="3">
        <f>其他调用!AP8</f>
        <v>0</v>
      </c>
      <c r="AS8" s="3">
        <f>其他调用!AQ8</f>
        <v>0</v>
      </c>
      <c r="AT8" s="3">
        <f>其他调用!AR8</f>
        <v>0</v>
      </c>
      <c r="AU8" s="3">
        <f>SUMPRODUCT(AP$5:AT8,其他调用!$C$6:$G9)</f>
        <v>0</v>
      </c>
      <c r="AY8" s="3" t="str">
        <f>IF([1]服务器生态!AL6="","",[1]服务器生态!AL6)</f>
        <v/>
      </c>
      <c r="AZ8" s="3" t="str">
        <f>IF([1]服务器生态!AM6="","",[1]服务器生态!AM6)</f>
        <v>各国首都</v>
      </c>
      <c r="BA8" s="3">
        <v>4</v>
      </c>
      <c r="BB8" s="3">
        <f>IF([1]服务器生态!AO6="","",[1]服务器生态!AO6)</f>
        <v>26</v>
      </c>
      <c r="BC8" s="3">
        <f>IF([1]服务器生态!AP6="","",[1]服务器生态!AP6)</f>
        <v>5.4</v>
      </c>
      <c r="BD8" s="3">
        <f>IF([1]服务器生态!AQ6="","",[1]服务器生态!AQ6)</f>
        <v>12</v>
      </c>
      <c r="BE8" s="3">
        <f>IF([1]服务器生态!AR6="","",[1]服务器生态!AR6)</f>
        <v>13.63533834586466</v>
      </c>
      <c r="BF8" s="3">
        <f>IF([1]服务器生态!AS6="","",[1]服务器生态!AS6)</f>
        <v>9.9207391973628987</v>
      </c>
      <c r="BG8" s="3">
        <f>IF([1]服务器生态!AT6="","",[1]服务器生态!AT6)</f>
        <v>0.27587078450672881</v>
      </c>
      <c r="BH8" s="3">
        <f>IF([1]服务器生态!AU6="","",[1]服务器生态!AU6)</f>
        <v>2.6207724528139238</v>
      </c>
      <c r="BI8" s="3">
        <f>IF([1]服务器生态!AV6="","",[1]服务器生态!AV6)</f>
        <v>1.9068100358422941</v>
      </c>
    </row>
    <row r="9" spans="1:61" x14ac:dyDescent="0.15">
      <c r="A9" s="3">
        <v>0.8</v>
      </c>
      <c r="B9" s="11">
        <v>5</v>
      </c>
      <c r="C9" s="36" t="s">
        <v>511</v>
      </c>
      <c r="D9" s="3">
        <v>2.5</v>
      </c>
      <c r="E9" s="3">
        <f>(求节点($Z$5:$Z$204,$AF$5:$AF$204,D9)-求节点($Z$5:$Z$204,$AF$5:$AF$204,D8))*$E$2/SUM(其他调用!$C$5:$G$5)*A9</f>
        <v>9843.6070121739158</v>
      </c>
      <c r="F9" s="77">
        <f>(求节点($AH$5:$AH$204,$AN$5:$AN$204,D9)-求节点($AH$5:$AH$204,$AN$5:$AN$204,D8))*$E$2/SUM(其他调用!$C$5:$G$5)*A9</f>
        <v>343931821.22093832</v>
      </c>
      <c r="G9" s="3">
        <f>(求节点($AH$5:$AH$204,$AU$5:$AU$204,D9)-求节点($AH$5:$AH$204,$AU$5:$AU$204,D8))*$E$2/SUM(其他调用!$C$5:$G$5)</f>
        <v>0</v>
      </c>
      <c r="H9" s="85"/>
      <c r="I9" s="3">
        <f>求节点($BD$5:$BD$11,$BF$5:$BF$11,$D9)/求节点(其他调用!$B$5:$B$124,其他调用!$N$5:$N$124,$D9)*求节点($BA$20:$BA$27,$BI$20:$BI$27,$D9)</f>
        <v>61.475951563811464</v>
      </c>
      <c r="J9" s="3">
        <f t="shared" si="0"/>
        <v>1</v>
      </c>
      <c r="N9" s="3" t="s">
        <v>112</v>
      </c>
      <c r="O9" s="17">
        <f>'[1]功能-行军令'!AD2</f>
        <v>500</v>
      </c>
      <c r="P9" s="17">
        <f>'[1]功能-行军令'!AE2</f>
        <v>200</v>
      </c>
      <c r="Q9" s="17">
        <f>'[1]功能-行军令'!AF2</f>
        <v>200</v>
      </c>
      <c r="R9" s="17">
        <f>'[1]功能-行军令'!AG2</f>
        <v>0</v>
      </c>
      <c r="S9" s="17">
        <f>'[1]功能-行军令'!AH2</f>
        <v>0</v>
      </c>
      <c r="T9" s="17">
        <f>'[1]功能-行军令'!AI2</f>
        <v>100</v>
      </c>
      <c r="Z9" s="3">
        <v>5</v>
      </c>
      <c r="AA9" s="3">
        <f>其他调用!AW10*SUM($U$14:$U$17)</f>
        <v>45.999999999999986</v>
      </c>
      <c r="AB9" s="3">
        <f>其他调用!AX10*SUM($U$14:$U$17)</f>
        <v>67</v>
      </c>
      <c r="AC9" s="3">
        <f>其他调用!AY10*SUM($U$14:$U$17)</f>
        <v>90.999999999999972</v>
      </c>
      <c r="AD9" s="3">
        <f>其他调用!AZ10*SUM($U$14:$U$17)</f>
        <v>102.99999999999999</v>
      </c>
      <c r="AE9" s="3">
        <f>其他调用!BA10*SUM($U$14:$U$17)</f>
        <v>103.00000000000001</v>
      </c>
      <c r="AF9" s="3">
        <f>SUMPRODUCT(AA$5:AE9,其他调用!$C$6:$G10)</f>
        <v>699411.05136956507</v>
      </c>
      <c r="AH9" s="3">
        <v>5</v>
      </c>
      <c r="AI9" s="3">
        <f>其他调用!Y9</f>
        <v>2819634.2836900521</v>
      </c>
      <c r="AJ9" s="3">
        <f>其他调用!Z9</f>
        <v>3153076.3776200404</v>
      </c>
      <c r="AK9" s="3">
        <f>其他调用!AA9</f>
        <v>3734622.4892355502</v>
      </c>
      <c r="AL9" s="3">
        <f>其他调用!AB9</f>
        <v>5148037.330609249</v>
      </c>
      <c r="AM9" s="3">
        <f>其他调用!AC9</f>
        <v>9527421.7795155309</v>
      </c>
      <c r="AN9" s="3">
        <f>SUMPRODUCT(AI$5:AM9,其他调用!$C$6:$G10)</f>
        <v>21885010846.520325</v>
      </c>
      <c r="AP9" s="3">
        <f>其他调用!AN9</f>
        <v>0</v>
      </c>
      <c r="AQ9" s="3">
        <f>其他调用!AO9</f>
        <v>0</v>
      </c>
      <c r="AR9" s="3">
        <f>其他调用!AP9</f>
        <v>0</v>
      </c>
      <c r="AS9" s="3">
        <f>其他调用!AQ9</f>
        <v>0</v>
      </c>
      <c r="AT9" s="3">
        <f>其他调用!AR9</f>
        <v>0</v>
      </c>
      <c r="AU9" s="3">
        <f>SUMPRODUCT(AP$5:AT9,其他调用!$C$6:$G10)</f>
        <v>0</v>
      </c>
      <c r="AY9" s="3" t="str">
        <f>IF([1]服务器生态!AL7="","",[1]服务器生态!AL7)</f>
        <v/>
      </c>
      <c r="AZ9" s="3" t="str">
        <f>IF([1]服务器生态!AM7="","",[1]服务器生态!AM7)</f>
        <v>高级特产</v>
      </c>
      <c r="BA9" s="3">
        <v>5</v>
      </c>
      <c r="BB9" s="3">
        <f>IF([1]服务器生态!AO7="","",[1]服务器生态!AO7)</f>
        <v>12</v>
      </c>
      <c r="BC9" s="3">
        <f>IF([1]服务器生态!AP7="","",[1]服务器生态!AP7)</f>
        <v>9.5</v>
      </c>
      <c r="BD9" s="3">
        <f>IF([1]服务器生态!AQ7="","",[1]服务器生态!AQ7)</f>
        <v>21.5</v>
      </c>
      <c r="BE9" s="3">
        <f>IF([1]服务器生态!AR7="","",[1]服务器生态!AR7)</f>
        <v>12.400923996703622</v>
      </c>
      <c r="BF9" s="3">
        <f>IF([1]服务器生态!AS7="","",[1]服务器生态!AS7)</f>
        <v>6.5386824354258835</v>
      </c>
      <c r="BG9" s="3">
        <f>IF([1]服务器生态!AT7="","",[1]服务器生态!AT7)</f>
        <v>0.11470200723261617</v>
      </c>
      <c r="BH9" s="3">
        <f>IF([1]服务器生态!AU7="","",[1]服务器生态!AU7)</f>
        <v>1.8352321157218587</v>
      </c>
      <c r="BI9" s="3">
        <f>IF([1]服务器生态!AV7="","",[1]服务器生态!AV7)</f>
        <v>0.96766982873129503</v>
      </c>
    </row>
    <row r="10" spans="1:61" x14ac:dyDescent="0.15">
      <c r="A10" s="3">
        <v>0.9</v>
      </c>
      <c r="B10" s="11">
        <v>6</v>
      </c>
      <c r="C10" s="12" t="s">
        <v>513</v>
      </c>
      <c r="D10" s="3">
        <v>3</v>
      </c>
      <c r="E10" s="3">
        <f>(求节点($Z$5:$Z$204,$AF$5:$AF$204,D10)-求节点($Z$5:$Z$204,$AF$5:$AF$204,D9))*$E$2/SUM(其他调用!$C$5:$G$5)*A10</f>
        <v>11074.057888695654</v>
      </c>
      <c r="F10" s="77">
        <f>(求节点($AH$5:$AH$204,$AN$5:$AN$204,D10)-求节点($AH$5:$AH$204,$AN$5:$AN$204,D9))*$E$2/SUM(其他调用!$C$5:$G$5)*A10</f>
        <v>386923298.87355572</v>
      </c>
      <c r="G10" s="3">
        <f>(求节点($AH$5:$AH$204,$AU$5:$AU$204,D10)-求节点($AH$5:$AH$204,$AU$5:$AU$204,D9))*$E$2/SUM(其他调用!$C$5:$G$5)</f>
        <v>0</v>
      </c>
      <c r="H10" s="85">
        <v>2</v>
      </c>
      <c r="I10" s="3">
        <f>求节点($BD$5:$BD$11,$BF$5:$BF$11,$D10)/求节点(其他调用!$B$5:$B$124,其他调用!$N$5:$N$124,$D10)*求节点($BA$20:$BA$27,$BI$20:$BI$27,$D10)</f>
        <v>70.326754652672449</v>
      </c>
      <c r="J10" s="3">
        <f t="shared" si="0"/>
        <v>1</v>
      </c>
      <c r="N10" s="83" t="s">
        <v>113</v>
      </c>
      <c r="O10" s="85" t="s">
        <v>174</v>
      </c>
      <c r="P10" s="85"/>
      <c r="Q10" s="85"/>
      <c r="R10" s="85" t="s">
        <v>174</v>
      </c>
      <c r="S10" s="85"/>
      <c r="T10" s="85"/>
      <c r="Z10" s="3">
        <v>6</v>
      </c>
      <c r="AA10" s="3">
        <f>其他调用!AW11*SUM($U$14:$U$17)</f>
        <v>45.999999999999993</v>
      </c>
      <c r="AB10" s="3">
        <f>其他调用!AX11*SUM($U$14:$U$17)</f>
        <v>66.999999999999986</v>
      </c>
      <c r="AC10" s="3">
        <f>其他调用!AY11*SUM($U$14:$U$17)</f>
        <v>91</v>
      </c>
      <c r="AD10" s="3">
        <f>其他调用!AZ11*SUM($U$14:$U$17)</f>
        <v>103.00000000000001</v>
      </c>
      <c r="AE10" s="3">
        <f>其他调用!BA11*SUM($U$14:$U$17)</f>
        <v>103.00000000000004</v>
      </c>
      <c r="AF10" s="3">
        <f>SUMPRODUCT(AA$5:AE10,其他调用!$C$6:$G11)</f>
        <v>792144.24486956501</v>
      </c>
      <c r="AH10" s="3">
        <v>6</v>
      </c>
      <c r="AI10" s="3">
        <f>其他调用!Y10</f>
        <v>3141767.4075411111</v>
      </c>
      <c r="AJ10" s="3">
        <f>其他调用!Z10</f>
        <v>3506124.0511854384</v>
      </c>
      <c r="AK10" s="3">
        <f>其他调用!AA10</f>
        <v>4208235.0161126275</v>
      </c>
      <c r="AL10" s="3">
        <f>其他调用!AB10</f>
        <v>5832113.8145430256</v>
      </c>
      <c r="AM10" s="3">
        <f>其他调用!AC10</f>
        <v>10679341.1429714</v>
      </c>
      <c r="AN10" s="3">
        <f>SUMPRODUCT(AI$5:AM10,其他调用!$C$6:$G11)</f>
        <v>27579809348.772842</v>
      </c>
      <c r="AP10" s="3">
        <f>其他调用!AN10</f>
        <v>0</v>
      </c>
      <c r="AQ10" s="3">
        <f>其他调用!AO10</f>
        <v>0</v>
      </c>
      <c r="AR10" s="3">
        <f>其他调用!AP10</f>
        <v>0</v>
      </c>
      <c r="AS10" s="3">
        <f>其他调用!AQ10</f>
        <v>0</v>
      </c>
      <c r="AT10" s="3">
        <f>其他调用!AR10</f>
        <v>0</v>
      </c>
      <c r="AU10" s="3">
        <f>SUMPRODUCT(AP$5:AT10,其他调用!$C$6:$G11)</f>
        <v>0</v>
      </c>
      <c r="AY10" s="3" t="str">
        <f>IF([1]服务器生态!AL8="","",[1]服务器生态!AL8)</f>
        <v/>
      </c>
      <c r="AZ10" s="3" t="str">
        <f>IF([1]服务器生态!AM8="","",[1]服务器生态!AM8)</f>
        <v/>
      </c>
      <c r="BA10" s="3">
        <v>6</v>
      </c>
      <c r="BB10" s="3">
        <f>IF([1]服务器生态!AO8="","",[1]服务器生态!AO8)</f>
        <v>5</v>
      </c>
      <c r="BC10" s="3">
        <f>IF([1]服务器生态!AP8="","",[1]服务器生态!AP8)</f>
        <v>16</v>
      </c>
      <c r="BD10" s="3">
        <f>IF([1]服务器生态!AQ8="","",[1]服务器生态!AQ8)</f>
        <v>37.5</v>
      </c>
      <c r="BE10" s="3">
        <f>IF([1]服务器生态!AR8="","",[1]服务器生态!AR8)</f>
        <v>8.1733530442823543</v>
      </c>
      <c r="BF10" s="3">
        <f>IF([1]服务器生态!AS8="","",[1]服务器生态!AS8)</f>
        <v>4.1101725377426312</v>
      </c>
      <c r="BG10" s="3">
        <f>IF([1]服务器生态!AT8="","",[1]服务器生态!AT8)</f>
        <v>4.7705644853594943E-2</v>
      </c>
      <c r="BH10" s="3">
        <f>IF([1]服务器生态!AU8="","",[1]服务器生态!AU8)</f>
        <v>1.2164939437666711</v>
      </c>
      <c r="BI10" s="3">
        <f>IF([1]服务器生态!AV8="","",[1]服务器生态!AV8)</f>
        <v>0.61174403857395288</v>
      </c>
    </row>
    <row r="11" spans="1:61" x14ac:dyDescent="0.15">
      <c r="A11" s="3">
        <v>1</v>
      </c>
      <c r="B11" s="11">
        <v>7</v>
      </c>
      <c r="C11" s="12" t="s">
        <v>510</v>
      </c>
      <c r="D11" s="3">
        <v>3.5</v>
      </c>
      <c r="E11" s="3">
        <f>(求节点($Z$5:$Z$204,$AF$5:$AF$204,D11)-求节点($Z$5:$Z$204,$AF$5:$AF$204,D10))*$E$2/SUM(其他调用!$C$5:$G$5)*A11</f>
        <v>11331.456091304355</v>
      </c>
      <c r="F11" s="77">
        <f>(求节点($AH$5:$AH$204,$AN$5:$AN$204,D11)-求节点($AH$5:$AH$204,$AN$5:$AN$204,D10))*$E$2/SUM(其他调用!$C$5:$G$5)*A11</f>
        <v>537619635.0622288</v>
      </c>
      <c r="G11" s="3">
        <f>(求节点($AH$5:$AH$204,$AU$5:$AU$204,D11)-求节点($AH$5:$AH$204,$AU$5:$AU$204,D10))*$E$2/SUM(其他调用!$C$5:$G$5)</f>
        <v>0</v>
      </c>
      <c r="H11" s="85"/>
      <c r="I11" s="3">
        <f>求节点($BD$5:$BD$11,$BF$5:$BF$11,$D11)/求节点(其他调用!$B$5:$B$124,其他调用!$N$5:$N$124,$D11)*求节点($BA$20:$BA$27,$BI$20:$BI$27,$D11)</f>
        <v>78.029428666899648</v>
      </c>
      <c r="J11" s="3">
        <f t="shared" si="0"/>
        <v>2</v>
      </c>
      <c r="N11" s="83"/>
      <c r="O11" s="3" t="s">
        <v>114</v>
      </c>
      <c r="P11" s="3" t="s">
        <v>114</v>
      </c>
      <c r="Q11" s="3" t="s">
        <v>115</v>
      </c>
      <c r="R11" s="3" t="s">
        <v>175</v>
      </c>
      <c r="S11" s="3" t="s">
        <v>176</v>
      </c>
      <c r="T11" s="3" t="s">
        <v>177</v>
      </c>
      <c r="U11" s="3" t="s">
        <v>116</v>
      </c>
      <c r="V11" s="3" t="s">
        <v>117</v>
      </c>
      <c r="W11" s="3" t="s">
        <v>118</v>
      </c>
      <c r="Z11" s="3">
        <v>7</v>
      </c>
      <c r="AA11" s="3">
        <f>其他调用!AW12*SUM($U$14:$U$17)</f>
        <v>46.000000000000007</v>
      </c>
      <c r="AB11" s="3">
        <f>其他调用!AX12*SUM($U$14:$U$17)</f>
        <v>67</v>
      </c>
      <c r="AC11" s="3">
        <f>其他调用!AY12*SUM($U$14:$U$17)</f>
        <v>91.000000000000071</v>
      </c>
      <c r="AD11" s="3">
        <f>其他调用!AZ12*SUM($U$14:$U$17)</f>
        <v>102.99999999999997</v>
      </c>
      <c r="AE11" s="3">
        <f>其他调用!BA12*SUM($U$14:$U$17)</f>
        <v>102.99999999999991</v>
      </c>
      <c r="AF11" s="3">
        <f>SUMPRODUCT(AA$5:AE11,其他调用!$C$6:$G12)</f>
        <v>873149.18158654938</v>
      </c>
      <c r="AH11" s="3">
        <v>7</v>
      </c>
      <c r="AI11" s="3">
        <f>其他调用!Y11</f>
        <v>3429336.6188568231</v>
      </c>
      <c r="AJ11" s="3">
        <f>其他调用!Z11</f>
        <v>3877135.7347288616</v>
      </c>
      <c r="AK11" s="3">
        <f>其他调用!AA11</f>
        <v>4675451.3490112014</v>
      </c>
      <c r="AL11" s="3">
        <f>其他调用!AB11</f>
        <v>6509964.3848079927</v>
      </c>
      <c r="AM11" s="3">
        <f>其他调用!AC11</f>
        <v>12297883.585731931</v>
      </c>
      <c r="AN11" s="3">
        <f>SUMPRODUCT(AI$5:AM11,其他调用!$C$6:$G12)</f>
        <v>33020682158.754543</v>
      </c>
      <c r="AP11" s="3">
        <f>其他调用!AN11</f>
        <v>0</v>
      </c>
      <c r="AQ11" s="3">
        <f>其他调用!AO11</f>
        <v>0</v>
      </c>
      <c r="AR11" s="3">
        <f>其他调用!AP11</f>
        <v>0</v>
      </c>
      <c r="AS11" s="3">
        <f>其他调用!AQ11</f>
        <v>0</v>
      </c>
      <c r="AT11" s="3">
        <f>其他调用!AR11</f>
        <v>0</v>
      </c>
      <c r="AU11" s="3">
        <f>SUMPRODUCT(AP$5:AT11,其他调用!$C$6:$G12)</f>
        <v>0</v>
      </c>
      <c r="AY11" s="3" t="str">
        <f>IF([1]服务器生态!AL9="","",[1]服务器生态!AL9)</f>
        <v/>
      </c>
      <c r="AZ11" s="3" t="str">
        <f>IF([1]服务器生态!AM9="","",[1]服务器生态!AM9)</f>
        <v>周朝都城</v>
      </c>
      <c r="BA11" s="3">
        <v>7</v>
      </c>
      <c r="BB11" s="3">
        <f>IF([1]服务器生态!AO9="","",[1]服务器生态!AO9)</f>
        <v>1</v>
      </c>
      <c r="BC11" s="3">
        <f>IF([1]服务器生态!AP9="","",[1]服务器生态!AP9)</f>
        <v>25.5</v>
      </c>
      <c r="BD11" s="3">
        <f>IF([1]服务器生态!AQ9="","",[1]服务器生态!AQ9)</f>
        <v>63</v>
      </c>
      <c r="BE11" s="3">
        <f>IF([1]服务器生态!AR9="","",[1]服务器生态!AR9)</f>
        <v>5.1377156721782891</v>
      </c>
      <c r="BF11" s="3">
        <f>IF([1]服务器生态!AS9="","",[1]服务器生态!AS9)</f>
        <v>3.288138030194105</v>
      </c>
      <c r="BG11" s="3">
        <f>IF([1]服务器生态!AT9="","",[1]服务器生态!AT9)</f>
        <v>1.9082257941437978E-2</v>
      </c>
      <c r="BH11" s="3">
        <f>IF([1]服务器生态!AU9="","",[1]服务器生态!AU9)</f>
        <v>0.30412348594166777</v>
      </c>
      <c r="BI11" s="3">
        <f>IF([1]服务器生态!AV9="","",[1]服务器生态!AV9)</f>
        <v>0.19463903100266736</v>
      </c>
    </row>
    <row r="12" spans="1:61" x14ac:dyDescent="0.15">
      <c r="A12" s="3">
        <v>1</v>
      </c>
      <c r="B12" s="11">
        <v>8</v>
      </c>
      <c r="C12" s="36" t="s">
        <v>515</v>
      </c>
      <c r="D12" s="3">
        <v>4</v>
      </c>
      <c r="E12" s="3">
        <f>(求节点($Z$5:$Z$204,$AF$5:$AF$204,D12)-求节点($Z$5:$Z$204,$AF$5:$AF$204,D11))*$E$2/SUM(其他调用!$C$5:$G$5)*A12</f>
        <v>11331.456091304333</v>
      </c>
      <c r="F12" s="77">
        <f>(求节点($AH$5:$AH$204,$AN$5:$AN$204,D12)-求节点($AH$5:$AH$204,$AN$5:$AN$204,D11))*$E$2/SUM(其他调用!$C$5:$G$5)*A12</f>
        <v>537619635.0622288</v>
      </c>
      <c r="G12" s="3">
        <f>(求节点($AH$5:$AH$204,$AU$5:$AU$204,D12)-求节点($AH$5:$AH$204,$AU$5:$AU$204,D11))*$E$2/SUM(其他调用!$C$5:$G$5)</f>
        <v>0</v>
      </c>
      <c r="H12" s="85"/>
      <c r="I12" s="3">
        <f>求节点($BD$5:$BD$11,$BF$5:$BF$11,$D12)/求节点(其他调用!$B$5:$B$124,其他调用!$N$5:$N$124,$D12)*求节点($BA$20:$BA$27,$BI$20:$BI$27,$D12)</f>
        <v>89.078227900312001</v>
      </c>
      <c r="J12" s="3">
        <f t="shared" si="0"/>
        <v>2</v>
      </c>
      <c r="N12" s="27" t="s">
        <v>119</v>
      </c>
      <c r="O12" s="28" t="s">
        <v>120</v>
      </c>
      <c r="P12" s="28"/>
      <c r="Q12" s="28"/>
      <c r="R12" s="28"/>
      <c r="S12" s="28"/>
      <c r="T12" s="28"/>
      <c r="U12" s="26">
        <f>'[1]功能-行军令'!AJ5</f>
        <v>0</v>
      </c>
      <c r="V12" s="26">
        <f>'[1]功能-行军令'!AK5</f>
        <v>1</v>
      </c>
      <c r="W12" s="26">
        <f>'[1]功能-行军令'!AL5</f>
        <v>0</v>
      </c>
      <c r="Z12" s="3">
        <v>8</v>
      </c>
      <c r="AA12" s="3">
        <f>其他调用!AW13*SUM($U$14:$U$17)</f>
        <v>46.000000000000014</v>
      </c>
      <c r="AB12" s="3">
        <f>其他调用!AX13*SUM($U$14:$U$17)</f>
        <v>67.000000000000028</v>
      </c>
      <c r="AC12" s="3">
        <f>其他调用!AY13*SUM($U$14:$U$17)</f>
        <v>90.999999999999972</v>
      </c>
      <c r="AD12" s="3">
        <f>其他调用!AZ13*SUM($U$14:$U$17)</f>
        <v>103.00000000000007</v>
      </c>
      <c r="AE12" s="3">
        <f>其他调用!BA13*SUM($U$14:$U$17)</f>
        <v>103.0000000000001</v>
      </c>
      <c r="AF12" s="3">
        <f>SUMPRODUCT(AA$5:AE12,其他调用!$C$6:$G13)</f>
        <v>952196.57220190775</v>
      </c>
      <c r="AH12" s="3">
        <v>8</v>
      </c>
      <c r="AI12" s="3">
        <f>其他调用!Y12</f>
        <v>3757709.8589692246</v>
      </c>
      <c r="AJ12" s="3">
        <f>其他调用!Z12</f>
        <v>4245864.5199035667</v>
      </c>
      <c r="AK12" s="3">
        <f>其他调用!AA12</f>
        <v>5084604.1200218685</v>
      </c>
      <c r="AL12" s="3">
        <f>其他调用!AB12</f>
        <v>7098491.7710414976</v>
      </c>
      <c r="AM12" s="3">
        <f>其他调用!AC12</f>
        <v>13412011.109070711</v>
      </c>
      <c r="AN12" s="3">
        <f>SUMPRODUCT(AI$5:AM12,其他调用!$C$6:$G13)</f>
        <v>38817668449.145409</v>
      </c>
      <c r="AP12" s="3">
        <f>其他调用!AN12</f>
        <v>0</v>
      </c>
      <c r="AQ12" s="3">
        <f>其他调用!AO12</f>
        <v>0</v>
      </c>
      <c r="AR12" s="3">
        <f>其他调用!AP12</f>
        <v>0</v>
      </c>
      <c r="AS12" s="3">
        <f>其他调用!AQ12</f>
        <v>0</v>
      </c>
      <c r="AT12" s="3">
        <f>其他调用!AR12</f>
        <v>0</v>
      </c>
      <c r="AU12" s="3">
        <f>SUMPRODUCT(AP$5:AT12,其他调用!$C$6:$G13)</f>
        <v>0</v>
      </c>
      <c r="BC12" s="3">
        <v>15</v>
      </c>
      <c r="BE12" s="3">
        <f>INDEX($P$3:$P$367,BD14,1)</f>
        <v>0</v>
      </c>
      <c r="BF12" s="3">
        <f>BF11</f>
        <v>3.288138030194105</v>
      </c>
    </row>
    <row r="13" spans="1:61" x14ac:dyDescent="0.15">
      <c r="A13" s="3">
        <v>1</v>
      </c>
      <c r="B13" s="11">
        <v>9</v>
      </c>
      <c r="C13" s="12" t="s">
        <v>537</v>
      </c>
      <c r="D13" s="3">
        <v>4.5</v>
      </c>
      <c r="E13" s="3">
        <f>(求节点($Z$5:$Z$204,$AF$5:$AF$204,D13)-求节点($Z$5:$Z$204,$AF$5:$AF$204,D12))*$E$2/SUM(其他调用!$C$5:$G$5)*A13</f>
        <v>10321.059619565192</v>
      </c>
      <c r="F13" s="77">
        <f>(求节点($AH$5:$AH$204,$AN$5:$AN$204,D13)-求节点($AH$5:$AH$204,$AN$5:$AN$204,D12))*$E$2/SUM(其他调用!$C$5:$G$5)*A13</f>
        <v>574780283.14439738</v>
      </c>
      <c r="G13" s="3">
        <f>(求节点($AH$5:$AH$204,$AU$5:$AU$204,D13)-求节点($AH$5:$AH$204,$AU$5:$AU$204,D12))*$E$2/SUM(其他调用!$C$5:$G$5)</f>
        <v>0</v>
      </c>
      <c r="H13" s="85"/>
      <c r="I13" s="3">
        <f>求节点($BD$5:$BD$11,$BF$5:$BF$11,$D13)/求节点(其他调用!$B$5:$B$124,其他调用!$N$5:$N$124,$D13)*求节点($BA$20:$BA$27,$BI$20:$BI$27,$D13)</f>
        <v>100.10246163254531</v>
      </c>
      <c r="J13" s="3">
        <f t="shared" si="0"/>
        <v>2</v>
      </c>
      <c r="Z13" s="3">
        <v>9</v>
      </c>
      <c r="AA13" s="3">
        <f>其他调用!AW14*SUM($U$14:$U$17)</f>
        <v>46.000000000000007</v>
      </c>
      <c r="AB13" s="3">
        <f>其他调用!AX14*SUM($U$14:$U$17)</f>
        <v>66.999999999999957</v>
      </c>
      <c r="AC13" s="3">
        <f>其他调用!AY14*SUM($U$14:$U$17)</f>
        <v>91.000000000000014</v>
      </c>
      <c r="AD13" s="3">
        <f>其他调用!AZ14*SUM($U$14:$U$17)</f>
        <v>102.99999999999994</v>
      </c>
      <c r="AE13" s="3">
        <f>其他调用!BA14*SUM($U$14:$U$17)</f>
        <v>102.99999999999996</v>
      </c>
      <c r="AF13" s="3">
        <f>SUMPRODUCT(AA$5:AE13,其他调用!$C$6:$G14)</f>
        <v>1029265.4237355392</v>
      </c>
      <c r="AH13" s="3">
        <v>9</v>
      </c>
      <c r="AI13" s="3">
        <f>其他调用!Y13</f>
        <v>4051676.6468403861</v>
      </c>
      <c r="AJ13" s="3">
        <f>其他调用!Z13</f>
        <v>4559610.578050036</v>
      </c>
      <c r="AK13" s="3">
        <f>其他调用!AA13</f>
        <v>5498780.4419736788</v>
      </c>
      <c r="AL13" s="3">
        <f>其他调用!AB13</f>
        <v>7674091.4091355577</v>
      </c>
      <c r="AM13" s="3">
        <f>其他调用!AC13</f>
        <v>14275553.144965507</v>
      </c>
      <c r="AN13" s="3">
        <f>SUMPRODUCT(AI$5:AM13,其他调用!$C$6:$G14)</f>
        <v>44886230760.80928</v>
      </c>
      <c r="AP13" s="3">
        <f>其他调用!AN13</f>
        <v>0</v>
      </c>
      <c r="AQ13" s="3">
        <f>其他调用!AO13</f>
        <v>0</v>
      </c>
      <c r="AR13" s="3">
        <f>其他调用!AP13</f>
        <v>0</v>
      </c>
      <c r="AS13" s="3">
        <f>其他调用!AQ13</f>
        <v>0</v>
      </c>
      <c r="AT13" s="3">
        <f>其他调用!AR13</f>
        <v>0</v>
      </c>
      <c r="AU13" s="3">
        <f>SUMPRODUCT(AP$5:AT13,其他调用!$C$6:$G14)</f>
        <v>0</v>
      </c>
    </row>
    <row r="14" spans="1:61" x14ac:dyDescent="0.15">
      <c r="A14" s="3">
        <v>1</v>
      </c>
      <c r="B14" s="11">
        <v>10</v>
      </c>
      <c r="C14" s="12" t="s">
        <v>539</v>
      </c>
      <c r="D14" s="3">
        <v>5</v>
      </c>
      <c r="E14" s="3">
        <f>(求节点($Z$5:$Z$204,$AF$5:$AF$204,D14)-求节点($Z$5:$Z$204,$AF$5:$AF$204,D13))*$E$2/SUM(其他调用!$C$5:$G$5)*A14</f>
        <v>10321.059619565216</v>
      </c>
      <c r="F14" s="77">
        <f>(求节点($AH$5:$AH$204,$AN$5:$AN$204,D14)-求节点($AH$5:$AH$204,$AN$5:$AN$204,D13))*$E$2/SUM(其他调用!$C$5:$G$5)*A14</f>
        <v>574780283.14439774</v>
      </c>
      <c r="G14" s="3">
        <f>(求节点($AH$5:$AH$204,$AU$5:$AU$204,D14)-求节点($AH$5:$AH$204,$AU$5:$AU$204,D13))*$E$2/SUM(其他调用!$C$5:$G$5)</f>
        <v>0</v>
      </c>
      <c r="H14" s="85">
        <v>2</v>
      </c>
      <c r="I14" s="3">
        <f>求节点($BD$5:$BD$11,$BF$5:$BF$11,$D14)/求节点(其他调用!$B$5:$B$124,其他调用!$N$5:$N$124,$D14)*求节点($BA$20:$BA$27,$BI$20:$BI$27,$D14)</f>
        <v>111.10212986359959</v>
      </c>
      <c r="J14" s="3">
        <f t="shared" si="0"/>
        <v>2</v>
      </c>
      <c r="N14" s="3" t="s">
        <v>121</v>
      </c>
      <c r="O14" s="3" t="s">
        <v>122</v>
      </c>
      <c r="P14" s="3" t="s">
        <v>126</v>
      </c>
      <c r="Q14" s="3" t="s">
        <v>123</v>
      </c>
      <c r="R14" s="3" t="s">
        <v>124</v>
      </c>
      <c r="S14" s="3" t="s">
        <v>120</v>
      </c>
      <c r="T14" s="3" t="s">
        <v>178</v>
      </c>
      <c r="U14" s="26">
        <f>'[1]功能-行军令'!AJ7</f>
        <v>0.6</v>
      </c>
      <c r="V14" s="26">
        <f>'[1]功能-行军令'!AK7</f>
        <v>1</v>
      </c>
      <c r="W14" s="26">
        <f>'[1]功能-行军令'!AL7</f>
        <v>24</v>
      </c>
      <c r="Z14" s="3">
        <v>10</v>
      </c>
      <c r="AA14" s="3">
        <f>其他调用!AW15*SUM($U$14:$U$17)</f>
        <v>45.999999999999993</v>
      </c>
      <c r="AB14" s="3">
        <f>其他调用!AX15*SUM($U$14:$U$17)</f>
        <v>67</v>
      </c>
      <c r="AC14" s="3">
        <f>其他调用!AY15*SUM($U$14:$U$17)</f>
        <v>90.999999999999986</v>
      </c>
      <c r="AD14" s="3">
        <f>其他调用!AZ15*SUM($U$14:$U$17)</f>
        <v>103.00000000000006</v>
      </c>
      <c r="AE14" s="3">
        <f>其他调用!BA15*SUM($U$14:$U$17)</f>
        <v>103.00000000000004</v>
      </c>
      <c r="AF14" s="3">
        <f>SUMPRODUCT(AA$5:AE14,其他调用!$C$6:$G15)</f>
        <v>1104334.7432073432</v>
      </c>
      <c r="AH14" s="3">
        <v>10</v>
      </c>
      <c r="AI14" s="3">
        <f>其他调用!Y14</f>
        <v>4346297.5282019787</v>
      </c>
      <c r="AJ14" s="3">
        <f>其他调用!Z14</f>
        <v>4898282.9746681489</v>
      </c>
      <c r="AK14" s="3">
        <f>其他调用!AA14</f>
        <v>5843244.3266106918</v>
      </c>
      <c r="AL14" s="3">
        <f>其他调用!AB14</f>
        <v>8097655.6779189482</v>
      </c>
      <c r="AM14" s="3">
        <f>其他调用!AC14</f>
        <v>14540861.800278664</v>
      </c>
      <c r="AN14" s="3">
        <f>SUMPRODUCT(AI$5:AM14,其他调用!$C$6:$G15)</f>
        <v>51206441654.721985</v>
      </c>
      <c r="AP14" s="3">
        <f>其他调用!AN14</f>
        <v>0</v>
      </c>
      <c r="AQ14" s="3">
        <f>其他调用!AO14</f>
        <v>0</v>
      </c>
      <c r="AR14" s="3">
        <f>其他调用!AP14</f>
        <v>0</v>
      </c>
      <c r="AS14" s="3">
        <f>其他调用!AQ14</f>
        <v>0</v>
      </c>
      <c r="AT14" s="3">
        <f>其他调用!AR14</f>
        <v>0</v>
      </c>
      <c r="AU14" s="3">
        <f>SUMPRODUCT(AP$5:AT14,其他调用!$C$6:$G15)</f>
        <v>0</v>
      </c>
    </row>
    <row r="15" spans="1:61" x14ac:dyDescent="0.15">
      <c r="A15" s="3">
        <v>1</v>
      </c>
      <c r="B15" s="11">
        <v>11</v>
      </c>
      <c r="C15" s="36" t="s">
        <v>517</v>
      </c>
      <c r="D15" s="3">
        <v>5.5</v>
      </c>
      <c r="E15" s="3">
        <f>(求节点($Z$5:$Z$204,$AF$5:$AF$204,D15)-求节点($Z$5:$Z$204,$AF$5:$AF$204,D14))*$E$2/SUM(其他调用!$C$5:$G$5)*A15</f>
        <v>9273.3193500000052</v>
      </c>
      <c r="F15" s="77">
        <f>(求节点($AH$5:$AH$204,$AN$5:$AN$204,D15)-求节点($AH$5:$AH$204,$AN$5:$AN$204,D14))*$E$2/SUM(其他调用!$C$5:$G$5)*A15</f>
        <v>569479850.22525179</v>
      </c>
      <c r="G15" s="3">
        <f>(求节点($AH$5:$AH$204,$AU$5:$AU$204,D15)-求节点($AH$5:$AH$204,$AU$5:$AU$204,D14))*$E$2/SUM(其他调用!$C$5:$G$5)</f>
        <v>0</v>
      </c>
      <c r="H15" s="85"/>
      <c r="I15" s="3">
        <f>求节点($BD$5:$BD$11,$BF$5:$BF$11,$D15)/求节点(其他调用!$B$5:$B$124,其他调用!$N$5:$N$124,$D15)*求节点($BA$20:$BA$27,$BI$20:$BI$27,$D15)</f>
        <v>122.07723259347485</v>
      </c>
      <c r="J15" s="3">
        <f t="shared" si="0"/>
        <v>2</v>
      </c>
      <c r="N15" s="3" t="s">
        <v>167</v>
      </c>
      <c r="O15" s="3" t="s">
        <v>125</v>
      </c>
      <c r="P15" s="3" t="s">
        <v>126</v>
      </c>
      <c r="Q15" s="3" t="s">
        <v>123</v>
      </c>
      <c r="R15" s="3" t="s">
        <v>124</v>
      </c>
      <c r="S15" s="3" t="s">
        <v>120</v>
      </c>
      <c r="T15" s="3" t="s">
        <v>178</v>
      </c>
      <c r="U15" s="26">
        <f>'[1]功能-行军令'!AJ8</f>
        <v>0.4</v>
      </c>
      <c r="V15" s="26">
        <f>'[1]功能-行军令'!AK8</f>
        <v>2</v>
      </c>
      <c r="W15" s="26">
        <f>'[1]功能-行军令'!AL8</f>
        <v>8</v>
      </c>
      <c r="Z15" s="3">
        <v>11</v>
      </c>
      <c r="AA15" s="3">
        <f>其他调用!AW16*SUM($U$14:$U$17)</f>
        <v>46.000000000000021</v>
      </c>
      <c r="AB15" s="3">
        <f>其他调用!AX16*SUM($U$14:$U$17)</f>
        <v>67</v>
      </c>
      <c r="AC15" s="3">
        <f>其他调用!AY16*SUM($U$14:$U$17)</f>
        <v>91.000000000000028</v>
      </c>
      <c r="AD15" s="3">
        <f>其他调用!AZ16*SUM($U$14:$U$17)</f>
        <v>103</v>
      </c>
      <c r="AE15" s="3">
        <f>其他调用!BA16*SUM($U$14:$U$17)</f>
        <v>102.99999999999997</v>
      </c>
      <c r="AF15" s="3">
        <f>SUMPRODUCT(AA$5:AE15,其他调用!$C$6:$G16)</f>
        <v>1177383.5376372181</v>
      </c>
      <c r="AH15" s="3">
        <v>11</v>
      </c>
      <c r="AI15" s="3">
        <f>其他调用!Y15</f>
        <v>4601390.9802592546</v>
      </c>
      <c r="AJ15" s="3">
        <f>其他调用!Z15</f>
        <v>5172926.6127361543</v>
      </c>
      <c r="AK15" s="3">
        <f>其他调用!AA15</f>
        <v>6238118.9148200154</v>
      </c>
      <c r="AL15" s="3">
        <f>其他调用!AB15</f>
        <v>8710380.1532913595</v>
      </c>
      <c r="AM15" s="3">
        <f>其他调用!AC15</f>
        <v>14750722.964415565</v>
      </c>
      <c r="AN15" s="3">
        <f>SUMPRODUCT(AI$5:AM15,其他调用!$C$6:$G16)</f>
        <v>57694956772.422485</v>
      </c>
      <c r="AP15" s="3">
        <f>其他调用!AN15</f>
        <v>0</v>
      </c>
      <c r="AQ15" s="3">
        <f>其他调用!AO15</f>
        <v>0</v>
      </c>
      <c r="AR15" s="3">
        <f>其他调用!AP15</f>
        <v>0</v>
      </c>
      <c r="AS15" s="3">
        <f>其他调用!AQ15</f>
        <v>0</v>
      </c>
      <c r="AT15" s="3">
        <f>其他调用!AR15</f>
        <v>0</v>
      </c>
      <c r="AU15" s="3">
        <f>SUMPRODUCT(AP$5:AT15,其他调用!$C$6:$G16)</f>
        <v>0</v>
      </c>
    </row>
    <row r="16" spans="1:61" x14ac:dyDescent="0.15">
      <c r="A16" s="3">
        <v>1</v>
      </c>
      <c r="B16" s="11">
        <v>12</v>
      </c>
      <c r="C16" s="12" t="s">
        <v>540</v>
      </c>
      <c r="D16" s="3">
        <v>6</v>
      </c>
      <c r="E16" s="3">
        <f>(求节点($Z$5:$Z$204,$AF$5:$AF$204,D16)-求节点($Z$5:$Z$204,$AF$5:$AF$204,D15))*$E$2/SUM(其他调用!$C$5:$G$5)*A16</f>
        <v>9273.3193499999816</v>
      </c>
      <c r="F16" s="77">
        <f>(求节点($AH$5:$AH$204,$AN$5:$AN$204,D16)-求节点($AH$5:$AH$204,$AN$5:$AN$204,D15))*$E$2/SUM(其他调用!$C$5:$G$5)*A16</f>
        <v>569479850.22525179</v>
      </c>
      <c r="G16" s="3">
        <f>(求节点($AH$5:$AH$204,$AU$5:$AU$204,D16)-求节点($AH$5:$AH$204,$AU$5:$AU$204,D15))*$E$2/SUM(其他调用!$C$5:$G$5)</f>
        <v>0</v>
      </c>
      <c r="H16" s="85"/>
      <c r="I16" s="3">
        <f>求节点($BD$5:$BD$11,$BF$5:$BF$11,$D16)/求节点(其他调用!$B$5:$B$124,其他调用!$N$5:$N$124,$D16)*求节点($BA$20:$BA$27,$BI$20:$BI$27,$D16)</f>
        <v>133.02776982217102</v>
      </c>
      <c r="J16" s="3">
        <f t="shared" si="0"/>
        <v>2</v>
      </c>
      <c r="Z16" s="3">
        <v>12</v>
      </c>
      <c r="AA16" s="3">
        <f>其他调用!AW17*SUM($U$14:$U$17)</f>
        <v>45.999999999999957</v>
      </c>
      <c r="AB16" s="3">
        <f>其他调用!AX17*SUM($U$14:$U$17)</f>
        <v>66.999999999999972</v>
      </c>
      <c r="AC16" s="3">
        <f>其他调用!AY17*SUM($U$14:$U$17)</f>
        <v>90.999999999999972</v>
      </c>
      <c r="AD16" s="3">
        <f>其他调用!AZ17*SUM($U$14:$U$17)</f>
        <v>102.9999999999999</v>
      </c>
      <c r="AE16" s="3">
        <f>其他调用!BA17*SUM($U$14:$U$17)</f>
        <v>102.99999999999991</v>
      </c>
      <c r="AF16" s="3">
        <f>SUMPRODUCT(AA$5:AE16,其他调用!$C$6:$G17)</f>
        <v>1248390.814045063</v>
      </c>
      <c r="AH16" s="3">
        <v>12</v>
      </c>
      <c r="AI16" s="3">
        <f>其他调用!Y16</f>
        <v>4851172.4570169412</v>
      </c>
      <c r="AJ16" s="3">
        <f>其他调用!Z16</f>
        <v>5444007.6036144122</v>
      </c>
      <c r="AK16" s="3">
        <f>其他调用!AA16</f>
        <v>6554251.0299695209</v>
      </c>
      <c r="AL16" s="3">
        <f>其他调用!AB16</f>
        <v>9459970.437242955</v>
      </c>
      <c r="AM16" s="3">
        <f>其他调用!AC16</f>
        <v>14844489.388314113</v>
      </c>
      <c r="AN16" s="3">
        <f>SUMPRODUCT(AI$5:AM16,其他调用!$C$6:$G17)</f>
        <v>64320122074.460358</v>
      </c>
      <c r="AP16" s="3">
        <f>其他调用!AN16</f>
        <v>0</v>
      </c>
      <c r="AQ16" s="3">
        <f>其他调用!AO16</f>
        <v>0</v>
      </c>
      <c r="AR16" s="3">
        <f>其他调用!AP16</f>
        <v>0</v>
      </c>
      <c r="AS16" s="3">
        <f>其他调用!AQ16</f>
        <v>0</v>
      </c>
      <c r="AT16" s="3">
        <f>其他调用!AR16</f>
        <v>0</v>
      </c>
      <c r="AU16" s="3">
        <f>SUMPRODUCT(AP$5:AT16,其他调用!$C$6:$G17)</f>
        <v>0</v>
      </c>
    </row>
    <row r="17" spans="1:61" x14ac:dyDescent="0.15">
      <c r="A17" s="3">
        <v>1</v>
      </c>
      <c r="B17" s="11">
        <v>13</v>
      </c>
      <c r="C17" s="12" t="s">
        <v>541</v>
      </c>
      <c r="D17" s="3">
        <v>7</v>
      </c>
      <c r="E17" s="3">
        <f>(求节点($Z$5:$Z$204,$AF$5:$AF$204,D17)-求节点($Z$5:$Z$204,$AF$5:$AF$204,D16))*$E$2/SUM(其他调用!$C$5:$G$5)*A17</f>
        <v>16200.987343396875</v>
      </c>
      <c r="F17" s="77">
        <f>(求节点($AH$5:$AH$204,$AN$5:$AN$204,D17)-求节点($AH$5:$AH$204,$AN$5:$AN$204,D16))*$E$2/SUM(其他调用!$C$5:$G$5)*A17</f>
        <v>1088174561.9963403</v>
      </c>
      <c r="G17" s="3">
        <f>(求节点($AH$5:$AH$204,$AU$5:$AU$204,D17)-求节点($AH$5:$AH$204,$AU$5:$AU$204,D16))*$E$2/SUM(其他调用!$C$5:$G$5)</f>
        <v>0</v>
      </c>
      <c r="H17" s="85"/>
      <c r="I17" s="3">
        <f>求节点($BD$5:$BD$11,$BF$5:$BF$11,$D17)/求节点(其他调用!$B$5:$B$124,其他调用!$N$5:$N$124,$D17)*求节点($BA$20:$BA$27,$BI$20:$BI$27,$D17)</f>
        <v>153.95333888353275</v>
      </c>
      <c r="J17" s="3">
        <f t="shared" si="0"/>
        <v>3</v>
      </c>
      <c r="Z17" s="3">
        <v>13</v>
      </c>
      <c r="AA17" s="3">
        <f>其他调用!AW18*SUM($U$14:$U$17)</f>
        <v>46.000000000000021</v>
      </c>
      <c r="AB17" s="3">
        <f>其他调用!AX18*SUM($U$14:$U$17)</f>
        <v>67.000000000000028</v>
      </c>
      <c r="AC17" s="3">
        <f>其他调用!AY18*SUM($U$14:$U$17)</f>
        <v>91.000000000000014</v>
      </c>
      <c r="AD17" s="3">
        <f>其他调用!AZ18*SUM($U$14:$U$17)</f>
        <v>103.0000000000001</v>
      </c>
      <c r="AE17" s="3">
        <f>其他调用!BA18*SUM($U$14:$U$17)</f>
        <v>103.00000000000003</v>
      </c>
      <c r="AF17" s="3">
        <f>SUMPRODUCT(AA$5:AE17,其他调用!$C$6:$G18)</f>
        <v>1317335.5794507773</v>
      </c>
      <c r="AH17" s="3">
        <v>13</v>
      </c>
      <c r="AI17" s="3">
        <f>其他调用!Y17</f>
        <v>5105309.1090094447</v>
      </c>
      <c r="AJ17" s="3">
        <f>其他调用!Z17</f>
        <v>5712320.1231742501</v>
      </c>
      <c r="AK17" s="3">
        <f>其他调用!AA17</f>
        <v>6851585.74376183</v>
      </c>
      <c r="AL17" s="3">
        <f>其他调用!AB17</f>
        <v>9899009.6204317361</v>
      </c>
      <c r="AM17" s="3">
        <f>其他调用!AC17</f>
        <v>14909334.258428544</v>
      </c>
      <c r="AN17" s="3">
        <f>SUMPRODUCT(AI$5:AM17,其他调用!$C$6:$G18)</f>
        <v>71058656964.836121</v>
      </c>
      <c r="AP17" s="3">
        <f>其他调用!AN17</f>
        <v>0</v>
      </c>
      <c r="AQ17" s="3">
        <f>其他调用!AO17</f>
        <v>0</v>
      </c>
      <c r="AR17" s="3">
        <f>其他调用!AP17</f>
        <v>0</v>
      </c>
      <c r="AS17" s="3">
        <f>其他调用!AQ17</f>
        <v>0</v>
      </c>
      <c r="AT17" s="3">
        <f>其他调用!AR17</f>
        <v>0</v>
      </c>
      <c r="AU17" s="3">
        <f>SUMPRODUCT(AP$5:AT17,其他调用!$C$6:$G18)</f>
        <v>0</v>
      </c>
    </row>
    <row r="18" spans="1:61" x14ac:dyDescent="0.15">
      <c r="A18" s="3">
        <v>1</v>
      </c>
      <c r="B18" s="11">
        <v>14</v>
      </c>
      <c r="C18" s="36" t="s">
        <v>516</v>
      </c>
      <c r="D18" s="3">
        <v>8</v>
      </c>
      <c r="E18" s="3">
        <f>(求节点($Z$5:$Z$204,$AF$5:$AF$204,D18)-求节点($Z$5:$Z$204,$AF$5:$AF$204,D17))*$E$2/SUM(其他调用!$C$5:$G$5)*A18</f>
        <v>15809.478123071674</v>
      </c>
      <c r="F18" s="77">
        <f>(求节点($AH$5:$AH$204,$AN$5:$AN$204,D18)-求节点($AH$5:$AH$204,$AN$5:$AN$204,D17))*$E$2/SUM(其他调用!$C$5:$G$5)*A18</f>
        <v>1159397258.0781732</v>
      </c>
      <c r="G18" s="3">
        <f>(求节点($AH$5:$AH$204,$AU$5:$AU$204,D18)-求节点($AH$5:$AH$204,$AU$5:$AU$204,D17))*$E$2/SUM(其他调用!$C$5:$G$5)</f>
        <v>0</v>
      </c>
      <c r="H18" s="85">
        <v>1</v>
      </c>
      <c r="I18" s="3">
        <f>求节点($BD$5:$BD$11,$BF$5:$BF$11,$D18)/求节点(其他调用!$B$5:$B$124,其他调用!$N$5:$N$124,$D18)*求节点($BA$20:$BA$27,$BI$20:$BI$27,$D18)</f>
        <v>172.97702815519128</v>
      </c>
      <c r="J18" s="3">
        <f t="shared" si="0"/>
        <v>3</v>
      </c>
      <c r="Z18" s="3">
        <v>14</v>
      </c>
      <c r="AA18" s="3">
        <f>其他调用!AW19*SUM($U$14:$U$17)</f>
        <v>45.999999999999972</v>
      </c>
      <c r="AB18" s="3">
        <f>其他调用!AX19*SUM($U$14:$U$17)</f>
        <v>67.000000000000028</v>
      </c>
      <c r="AC18" s="3">
        <f>其他调用!AY19*SUM($U$14:$U$17)</f>
        <v>91</v>
      </c>
      <c r="AD18" s="3">
        <f>其他调用!AZ19*SUM($U$14:$U$17)</f>
        <v>103.00000000000003</v>
      </c>
      <c r="AE18" s="3">
        <f>其他调用!BA19*SUM($U$14:$U$17)</f>
        <v>103.00000000000006</v>
      </c>
      <c r="AF18" s="3">
        <f>SUMPRODUCT(AA$5:AE18,其他调用!$C$6:$G19)</f>
        <v>1384008.6927380851</v>
      </c>
      <c r="AH18" s="3">
        <v>14</v>
      </c>
      <c r="AI18" s="3">
        <f>其他调用!Y18</f>
        <v>5324646.5624590963</v>
      </c>
      <c r="AJ18" s="3">
        <f>其他调用!Z18</f>
        <v>5974288.4088780433</v>
      </c>
      <c r="AK18" s="3">
        <f>其他调用!AA18</f>
        <v>7146084.9195549488</v>
      </c>
      <c r="AL18" s="3">
        <f>其他调用!AB18</f>
        <v>10327098.89835541</v>
      </c>
      <c r="AM18" s="3">
        <f>其他调用!AC18</f>
        <v>14945620.435780793</v>
      </c>
      <c r="AN18" s="3">
        <f>SUMPRODUCT(AI$5:AM18,其他调用!$C$6:$G19)</f>
        <v>77854123541.81192</v>
      </c>
      <c r="AP18" s="3">
        <f>其他调用!AN18</f>
        <v>0</v>
      </c>
      <c r="AQ18" s="3">
        <f>其他调用!AO18</f>
        <v>0</v>
      </c>
      <c r="AR18" s="3">
        <f>其他调用!AP18</f>
        <v>0</v>
      </c>
      <c r="AS18" s="3">
        <f>其他调用!AQ18</f>
        <v>0</v>
      </c>
      <c r="AT18" s="3">
        <f>其他调用!AR18</f>
        <v>0</v>
      </c>
      <c r="AU18" s="3">
        <f>SUMPRODUCT(AP$5:AT18,其他调用!$C$6:$G19)</f>
        <v>0</v>
      </c>
      <c r="BA18" s="85" t="s">
        <v>207</v>
      </c>
      <c r="BB18" s="85"/>
      <c r="BC18" s="85"/>
      <c r="BD18" s="85"/>
      <c r="BE18" s="85"/>
      <c r="BF18" s="85"/>
      <c r="BG18" s="85"/>
      <c r="BH18" s="85"/>
    </row>
    <row r="19" spans="1:61" x14ac:dyDescent="0.15">
      <c r="A19" s="3">
        <v>1</v>
      </c>
      <c r="B19" s="11">
        <v>15</v>
      </c>
      <c r="C19" s="12" t="s">
        <v>514</v>
      </c>
      <c r="D19" s="3">
        <v>9</v>
      </c>
      <c r="E19" s="3">
        <f>(求节点($Z$5:$Z$204,$AF$5:$AF$204,D19)-求节点($Z$5:$Z$204,$AF$5:$AF$204,D18))*$E$2/SUM(其他调用!$C$5:$G$5)*A19</f>
        <v>15413.770306726288</v>
      </c>
      <c r="F19" s="77">
        <f>(求节点($AH$5:$AH$204,$AN$5:$AN$204,D19)-求节点($AH$5:$AH$204,$AN$5:$AN$204,D18))*$E$2/SUM(其他调用!$C$5:$G$5)*A19</f>
        <v>1213712462.3327744</v>
      </c>
      <c r="G19" s="3">
        <f>(求节点($AH$5:$AH$204,$AU$5:$AU$204,D19)-求节点($AH$5:$AH$204,$AU$5:$AU$204,D18))*$E$2/SUM(其他调用!$C$5:$G$5)</f>
        <v>0</v>
      </c>
      <c r="H19" s="85"/>
      <c r="I19" s="3">
        <f>求节点($BD$5:$BD$11,$BF$5:$BF$11,$D19)/求节点(其他调用!$B$5:$B$124,其他调用!$N$5:$N$124,$D19)*求节点($BA$20:$BA$27,$BI$20:$BI$27,$D19)</f>
        <v>191.25830621320964</v>
      </c>
      <c r="J19" s="3">
        <f t="shared" si="0"/>
        <v>3</v>
      </c>
      <c r="U19" s="3">
        <f>SUM(U12:U18)</f>
        <v>1</v>
      </c>
      <c r="Z19" s="3">
        <v>15</v>
      </c>
      <c r="AA19" s="3">
        <f>其他调用!AW20*SUM($U$14:$U$17)</f>
        <v>46</v>
      </c>
      <c r="AB19" s="3">
        <f>其他调用!AX20*SUM($U$14:$U$17)</f>
        <v>66.999999999999957</v>
      </c>
      <c r="AC19" s="3">
        <f>其他调用!AY20*SUM($U$14:$U$17)</f>
        <v>90.999999999999972</v>
      </c>
      <c r="AD19" s="3">
        <f>其他调用!AZ20*SUM($U$14:$U$17)</f>
        <v>102.9999999999999</v>
      </c>
      <c r="AE19" s="3">
        <f>其他调用!BA20*SUM($U$14:$U$17)</f>
        <v>103</v>
      </c>
      <c r="AF19" s="3">
        <f>SUMPRODUCT(AA$5:AE19,其他调用!$C$6:$G20)</f>
        <v>1449396.3332174534</v>
      </c>
      <c r="AH19" s="3">
        <v>15</v>
      </c>
      <c r="AI19" s="3">
        <f>其他调用!Y19</f>
        <v>5533464.5487205312</v>
      </c>
      <c r="AJ19" s="3">
        <f>其他调用!Z19</f>
        <v>6221858.2997586653</v>
      </c>
      <c r="AK19" s="3">
        <f>其他调用!AA19</f>
        <v>7604666.5461952835</v>
      </c>
      <c r="AL19" s="3">
        <f>其他调用!AB19</f>
        <v>10757356.975406632</v>
      </c>
      <c r="AM19" s="3">
        <f>其他调用!AC19</f>
        <v>15324095.828963459</v>
      </c>
      <c r="AN19" s="3">
        <f>SUMPRODUCT(AI$5:AM19,其他调用!$C$6:$G20)</f>
        <v>84785794063.852264</v>
      </c>
      <c r="AP19" s="3">
        <f>其他调用!AN19</f>
        <v>0</v>
      </c>
      <c r="AQ19" s="3">
        <f>其他调用!AO19</f>
        <v>0</v>
      </c>
      <c r="AR19" s="3">
        <f>其他调用!AP19</f>
        <v>0</v>
      </c>
      <c r="AS19" s="3">
        <f>其他调用!AQ19</f>
        <v>0</v>
      </c>
      <c r="AT19" s="3">
        <f>其他调用!AR19</f>
        <v>760849.16757446539</v>
      </c>
      <c r="AU19" s="3">
        <f>SUMPRODUCT(AP$5:AT19,其他调用!$C$6:$G20)</f>
        <v>1099617.259436996</v>
      </c>
      <c r="AZ19" s="3" t="s">
        <v>208</v>
      </c>
      <c r="BA19" s="3" t="s">
        <v>209</v>
      </c>
      <c r="BB19" s="3">
        <v>1</v>
      </c>
      <c r="BC19" s="3">
        <v>2</v>
      </c>
      <c r="BD19" s="3">
        <v>3</v>
      </c>
      <c r="BE19" s="3">
        <v>4</v>
      </c>
      <c r="BF19" s="3">
        <v>5</v>
      </c>
      <c r="BG19" s="3">
        <v>6</v>
      </c>
      <c r="BH19" s="3">
        <v>7</v>
      </c>
      <c r="BI19" s="3" t="s">
        <v>210</v>
      </c>
    </row>
    <row r="20" spans="1:61" x14ac:dyDescent="0.15">
      <c r="A20" s="3">
        <v>1</v>
      </c>
      <c r="B20" s="11">
        <v>16</v>
      </c>
      <c r="C20" s="12" t="s">
        <v>518</v>
      </c>
      <c r="D20" s="3">
        <v>10</v>
      </c>
      <c r="E20" s="3">
        <f>(求节点($Z$5:$Z$204,$AF$5:$AF$204,D20)-求节点($Z$5:$Z$204,$AF$5:$AF$204,D19))*$E$2/SUM(其他调用!$C$5:$G$5)*A20</f>
        <v>15013.863894360793</v>
      </c>
      <c r="F20" s="77">
        <f>(求节点($AH$5:$AH$204,$AN$5:$AN$204,D20)-求节点($AH$5:$AH$204,$AN$5:$AN$204,D19))*$E$2/SUM(其他调用!$C$5:$G$5)*A20</f>
        <v>1264042178.7825408</v>
      </c>
      <c r="G20" s="3">
        <f>(求节点($AH$5:$AH$204,$AU$5:$AU$204,D20)-求节点($AH$5:$AH$204,$AU$5:$AU$204,D19))*$E$2/SUM(其他调用!$C$5:$G$5)</f>
        <v>0</v>
      </c>
      <c r="H20" s="85"/>
      <c r="I20" s="3">
        <f>求节点($BD$5:$BD$11,$BF$5:$BF$11,$D20)/求节点(其他调用!$B$5:$B$124,其他调用!$N$5:$N$124,$D20)*求节点($BA$20:$BA$27,$BI$20:$BI$27,$D20)</f>
        <v>208.79717305758791</v>
      </c>
      <c r="J20" s="3">
        <f t="shared" si="0"/>
        <v>3</v>
      </c>
      <c r="K20" s="3">
        <v>5</v>
      </c>
      <c r="N20" s="85" t="s">
        <v>127</v>
      </c>
      <c r="O20" s="85"/>
      <c r="Z20" s="3">
        <v>16</v>
      </c>
      <c r="AA20" s="3">
        <f>其他调用!AW21*SUM($U$14:$U$17)</f>
        <v>46</v>
      </c>
      <c r="AB20" s="3">
        <f>其他调用!AX21*SUM($U$14:$U$17)</f>
        <v>67.000000000000043</v>
      </c>
      <c r="AC20" s="3">
        <f>其他调用!AY21*SUM($U$14:$U$17)</f>
        <v>90.999999999999915</v>
      </c>
      <c r="AD20" s="3">
        <f>其他调用!AZ21*SUM($U$14:$U$17)</f>
        <v>103</v>
      </c>
      <c r="AE20" s="3">
        <f>其他调用!BA21*SUM($U$14:$U$17)</f>
        <v>102.99999999999996</v>
      </c>
      <c r="AF20" s="3">
        <f>SUMPRODUCT(AA$5:AE20,其他调用!$C$6:$G21)</f>
        <v>1513494.0944894978</v>
      </c>
      <c r="AH20" s="3">
        <v>16</v>
      </c>
      <c r="AI20" s="3">
        <f>其他调用!Y20</f>
        <v>5764401.6559455991</v>
      </c>
      <c r="AJ20" s="3">
        <f>其他调用!Z20</f>
        <v>6447519.1322088316</v>
      </c>
      <c r="AK20" s="3">
        <f>其他调用!AA20</f>
        <v>8068924.1177033633</v>
      </c>
      <c r="AL20" s="3">
        <f>其他调用!AB20</f>
        <v>10965739.45582208</v>
      </c>
      <c r="AM20" s="3">
        <f>其他调用!AC20</f>
        <v>17027205.885863185</v>
      </c>
      <c r="AN20" s="3">
        <f>SUMPRODUCT(AI$5:AM20,其他调用!$C$6:$G21)</f>
        <v>91848764113.39183</v>
      </c>
      <c r="AP20" s="3">
        <f>其他调用!AN20</f>
        <v>0</v>
      </c>
      <c r="AQ20" s="3">
        <f>其他调用!AO20</f>
        <v>0</v>
      </c>
      <c r="AR20" s="3">
        <f>其他调用!AP20</f>
        <v>0</v>
      </c>
      <c r="AS20" s="3">
        <f>其他调用!AQ20</f>
        <v>107247.80423522901</v>
      </c>
      <c r="AT20" s="3">
        <f>其他调用!AR20</f>
        <v>4153742.1791548012</v>
      </c>
      <c r="AU20" s="3">
        <f>SUMPRODUCT(AP$5:AT20,其他调用!$C$6:$G21)</f>
        <v>7710156.4542703731</v>
      </c>
      <c r="AZ20" s="3">
        <f>IF([1]服务器生态!AN30="","",[1]服务器生态!AN30)</f>
        <v>4</v>
      </c>
      <c r="BA20" s="3">
        <f>IF([1]服务器生态!AO30="","",[1]服务器生态!AO30)</f>
        <v>26</v>
      </c>
      <c r="BB20" s="3">
        <f>IF([1]服务器生态!AP30="","",[1]服务器生态!AP30)</f>
        <v>5.4</v>
      </c>
      <c r="BC20" s="3">
        <f>IF([1]服务器生态!AQ30="","",[1]服务器生态!AQ30)</f>
        <v>237</v>
      </c>
      <c r="BD20" s="3">
        <f>IF([1]服务器生态!AR30="","",[1]服务器生态!AR30)</f>
        <v>5.1608390624999982</v>
      </c>
      <c r="BE20" s="3">
        <f>IF([1]服务器生态!AS30="","",[1]服务器生态!AS30)</f>
        <v>3.8896187343749986</v>
      </c>
      <c r="BF20" s="3">
        <f>IF([1]服务器生态!AT30="","",[1]服务器生态!AT30)</f>
        <v>0.70362734554828443</v>
      </c>
      <c r="BG20" s="3">
        <f>IF([1]服务器生态!AU30="","",[1]服务器生态!AU30)</f>
        <v>6.6844597827087018</v>
      </c>
      <c r="BH20" s="3">
        <f>IF([1]服务器生态!AV30="","",[1]服务器生态!AV30)</f>
        <v>5.037940475401137</v>
      </c>
      <c r="BI20" s="3">
        <f>SUM(BB20:BH20)</f>
        <v>263.87648540053311</v>
      </c>
    </row>
    <row r="21" spans="1:61" x14ac:dyDescent="0.15">
      <c r="A21" s="3">
        <v>1</v>
      </c>
      <c r="B21" s="11">
        <v>17</v>
      </c>
      <c r="C21" s="12" t="s">
        <v>542</v>
      </c>
      <c r="D21" s="3">
        <v>11</v>
      </c>
      <c r="E21" s="3">
        <f>(求节点($Z$5:$Z$204,$AF$5:$AF$204,D21)-求节点($Z$5:$Z$204,$AF$5:$AF$204,D20))*$E$2/SUM(其他调用!$C$5:$G$5)*A21</f>
        <v>14609.758885974998</v>
      </c>
      <c r="F21" s="77">
        <f>(求节点($AH$5:$AH$204,$AN$5:$AN$204,D21)-求节点($AH$5:$AH$204,$AN$5:$AN$204,D20))*$E$2/SUM(其他调用!$C$5:$G$5)*A21</f>
        <v>1297703023.5401001</v>
      </c>
      <c r="G21" s="3">
        <f>(求节点($AH$5:$AH$204,$AU$5:$AU$204,D21)-求节点($AH$5:$AH$204,$AU$5:$AU$204,D20))*$E$2/SUM(其他调用!$C$5:$G$5)</f>
        <v>0</v>
      </c>
      <c r="H21" s="85"/>
      <c r="I21" s="3">
        <f>求节点($BD$5:$BD$11,$BF$5:$BF$11,$D21)/求节点(其他调用!$B$5:$B$124,其他调用!$N$5:$N$124,$D21)*求节点($BA$20:$BA$27,$BI$20:$BI$27,$D21)</f>
        <v>225.59362868832605</v>
      </c>
      <c r="J21" s="3">
        <f t="shared" si="0"/>
        <v>3</v>
      </c>
      <c r="O21" s="3" t="s">
        <v>128</v>
      </c>
      <c r="P21" s="3" t="s">
        <v>129</v>
      </c>
      <c r="Q21" s="3" t="s">
        <v>130</v>
      </c>
      <c r="Z21" s="3">
        <v>17</v>
      </c>
      <c r="AA21" s="3">
        <f>其他调用!AW22*SUM($U$14:$U$17)</f>
        <v>46.000000000000036</v>
      </c>
      <c r="AB21" s="3">
        <f>其他调用!AX22*SUM($U$14:$U$17)</f>
        <v>66.999999999999986</v>
      </c>
      <c r="AC21" s="3">
        <f>其他调用!AY22*SUM($U$14:$U$17)</f>
        <v>91.000000000000071</v>
      </c>
      <c r="AD21" s="3">
        <f>其他调用!AZ22*SUM($U$14:$U$17)</f>
        <v>102.99999999999999</v>
      </c>
      <c r="AE21" s="3">
        <f>其他调用!BA22*SUM($U$14:$U$17)</f>
        <v>102.99999999999991</v>
      </c>
      <c r="AF21" s="3">
        <f>SUMPRODUCT(AA$5:AE21,其他调用!$C$6:$G22)</f>
        <v>1576297.5701548334</v>
      </c>
      <c r="AH21" s="3">
        <v>17</v>
      </c>
      <c r="AI21" s="3">
        <f>其他调用!Y21</f>
        <v>5966512.0816763192</v>
      </c>
      <c r="AJ21" s="3">
        <f>其他调用!Z21</f>
        <v>6668427.422319673</v>
      </c>
      <c r="AK21" s="3">
        <f>其他调用!AA21</f>
        <v>8337882.0440259129</v>
      </c>
      <c r="AL21" s="3">
        <f>其他调用!AB21</f>
        <v>11079334.030413121</v>
      </c>
      <c r="AM21" s="3">
        <f>其他调用!AC21</f>
        <v>17476054.887205184</v>
      </c>
      <c r="AN21" s="3">
        <f>SUMPRODUCT(AI$5:AM21,其他调用!$C$6:$G22)</f>
        <v>98999537168.489044</v>
      </c>
      <c r="AP21" s="3">
        <f>其他调用!AN21</f>
        <v>0</v>
      </c>
      <c r="AQ21" s="3">
        <f>其他调用!AO21</f>
        <v>0</v>
      </c>
      <c r="AR21" s="3">
        <f>其他调用!AP21</f>
        <v>0</v>
      </c>
      <c r="AS21" s="3">
        <f>其他调用!AQ21</f>
        <v>242662.77967321387</v>
      </c>
      <c r="AT21" s="3">
        <f>其他调用!AR21</f>
        <v>4265962.5758753503</v>
      </c>
      <c r="AU21" s="3">
        <f>SUMPRODUCT(AP$5:AT21,其他调用!$C$6:$G22)</f>
        <v>15234610.739614043</v>
      </c>
      <c r="AZ21" s="3">
        <f>IF([1]服务器生态!AN31="","",[1]服务器生态!AN31)</f>
        <v>5</v>
      </c>
      <c r="BA21" s="3">
        <f>IF([1]服务器生态!AO31="","",[1]服务器生态!AO31)</f>
        <v>12</v>
      </c>
      <c r="BB21" s="3">
        <f>IF([1]服务器生态!AP31="","",[1]服务器生态!AP31)</f>
        <v>9.5</v>
      </c>
      <c r="BC21" s="3">
        <f>IF([1]服务器生态!AQ31="","",[1]服务器生态!AQ31)</f>
        <v>246.5</v>
      </c>
      <c r="BD21" s="3">
        <f>IF([1]服务器生态!AR31="","",[1]服务器生态!AR31)</f>
        <v>4.8620234179687483</v>
      </c>
      <c r="BE21" s="3">
        <f>IF([1]服务器生态!AS31="","",[1]服务器生态!AS31)</f>
        <v>3.5122802343749981</v>
      </c>
      <c r="BF21" s="3">
        <f>IF([1]服务器生态!AT31="","",[1]服务器生态!AT31)</f>
        <v>0.21353649195177637</v>
      </c>
      <c r="BG21" s="3">
        <f>IF([1]服务器生态!AU31="","",[1]服务器生态!AU31)</f>
        <v>3.416583871228422</v>
      </c>
      <c r="BH21" s="3">
        <f>IF([1]服务器生态!AV31="","",[1]服务器生态!AV31)</f>
        <v>2.4681082274616748</v>
      </c>
      <c r="BI21" s="3">
        <f t="shared" ref="BI21:BI27" si="1">SUM(BB21:BH21)</f>
        <v>270.47253224298566</v>
      </c>
    </row>
    <row r="22" spans="1:61" x14ac:dyDescent="0.15">
      <c r="A22" s="3">
        <v>1</v>
      </c>
      <c r="B22" s="11">
        <v>18</v>
      </c>
      <c r="C22" s="36" t="s">
        <v>519</v>
      </c>
      <c r="D22" s="3">
        <v>12</v>
      </c>
      <c r="E22" s="3">
        <f>(求节点($Z$5:$Z$204,$AF$5:$AF$204,D22)-求节点($Z$5:$Z$204,$AF$5:$AF$204,D21))*$E$2/SUM(其他调用!$C$5:$G$5)*A22</f>
        <v>14201.455281568971</v>
      </c>
      <c r="F22" s="77">
        <f>(求节点($AH$5:$AH$204,$AN$5:$AN$204,D22)-求节点($AH$5:$AH$204,$AN$5:$AN$204,D21))*$E$2/SUM(其他调用!$C$5:$G$5)*A22</f>
        <v>1325033060.4075744</v>
      </c>
      <c r="G22" s="3">
        <f>(求节点($AH$5:$AH$204,$AU$5:$AU$204,D22)-求节点($AH$5:$AH$204,$AU$5:$AU$204,D21))*$E$2/SUM(其他调用!$C$5:$G$5)</f>
        <v>0</v>
      </c>
      <c r="H22" s="85"/>
      <c r="I22" s="3">
        <f>求节点($BD$5:$BD$11,$BF$5:$BF$11,$D22)/求节点(其他调用!$B$5:$B$124,其他调用!$N$5:$N$124,$D22)*求节点($BA$20:$BA$27,$BI$20:$BI$27,$D22)</f>
        <v>241.64767310542408</v>
      </c>
      <c r="J22" s="3">
        <f t="shared" si="0"/>
        <v>4</v>
      </c>
      <c r="N22" s="3" t="s">
        <v>131</v>
      </c>
      <c r="O22" s="18">
        <f>'[1]功能-行军令'!AD15</f>
        <v>0.3</v>
      </c>
      <c r="P22" s="18">
        <f>'[1]功能-行军令'!AE15</f>
        <v>0.5</v>
      </c>
      <c r="Q22" s="26">
        <f>'[1]功能-行军令'!AF15</f>
        <v>1.6666666666666667</v>
      </c>
      <c r="Z22" s="3">
        <v>18</v>
      </c>
      <c r="AA22" s="3">
        <f>其他调用!AW23*SUM($U$14:$U$17)</f>
        <v>45.999999999999979</v>
      </c>
      <c r="AB22" s="3">
        <f>其他调用!AX23*SUM($U$14:$U$17)</f>
        <v>67.000000000000043</v>
      </c>
      <c r="AC22" s="3">
        <f>其他调用!AY23*SUM($U$14:$U$17)</f>
        <v>91.000000000000057</v>
      </c>
      <c r="AD22" s="3">
        <f>其他调用!AZ23*SUM($U$14:$U$17)</f>
        <v>103.0000000000001</v>
      </c>
      <c r="AE22" s="3">
        <f>其他调用!BA23*SUM($U$14:$U$17)</f>
        <v>103.00000000000009</v>
      </c>
      <c r="AF22" s="3">
        <f>SUMPRODUCT(AA$5:AE22,其他调用!$C$6:$G23)</f>
        <v>1637802.3538140748</v>
      </c>
      <c r="AH22" s="3">
        <v>18</v>
      </c>
      <c r="AI22" s="3">
        <f>其他调用!Y22</f>
        <v>6153487.0373648852</v>
      </c>
      <c r="AJ22" s="3">
        <f>其他调用!Z22</f>
        <v>7014599.0797777176</v>
      </c>
      <c r="AK22" s="3">
        <f>其他调用!AA22</f>
        <v>8585137.2610038966</v>
      </c>
      <c r="AL22" s="3">
        <f>其他调用!AB22</f>
        <v>11177709.717277199</v>
      </c>
      <c r="AM22" s="3">
        <f>其他调用!AC22</f>
        <v>18009242.704306126</v>
      </c>
      <c r="AN22" s="3">
        <f>SUMPRODUCT(AI$5:AM22,其他调用!$C$6:$G23)</f>
        <v>106268698534.55573</v>
      </c>
      <c r="AP22" s="3">
        <f>其他调用!AN22</f>
        <v>0</v>
      </c>
      <c r="AQ22" s="3">
        <f>其他调用!AO22</f>
        <v>0</v>
      </c>
      <c r="AR22" s="3">
        <f>其他调用!AP22</f>
        <v>0</v>
      </c>
      <c r="AS22" s="3">
        <f>其他调用!AQ22</f>
        <v>372282.24833438918</v>
      </c>
      <c r="AT22" s="3">
        <f>其他调用!AR22</f>
        <v>4399416.6836587191</v>
      </c>
      <c r="AU22" s="3">
        <f>SUMPRODUCT(AP$5:AT22,其他调用!$C$6:$G23)</f>
        <v>23634577.164844222</v>
      </c>
      <c r="AZ22" s="3">
        <f>IF([1]服务器生态!AN32="","",[1]服务器生态!AN32)</f>
        <v>6</v>
      </c>
      <c r="BA22" s="3">
        <f>IF([1]服务器生态!AO32="","",[1]服务器生态!AO32)</f>
        <v>5</v>
      </c>
      <c r="BB22" s="3">
        <f>IF([1]服务器生态!AP32="","",[1]服务器生态!AP32)</f>
        <v>16</v>
      </c>
      <c r="BC22" s="3">
        <f>IF([1]服务器生态!AQ32="","",[1]服务器生态!AQ32)</f>
        <v>262.5</v>
      </c>
      <c r="BD22" s="3">
        <f>IF([1]服务器生态!AR32="","",[1]服务器生态!AR32)</f>
        <v>4.3903502929687477</v>
      </c>
      <c r="BE22" s="3">
        <f>IF([1]服务器生态!AS32="","",[1]服务器生态!AS32)</f>
        <v>2.985185517187499</v>
      </c>
      <c r="BF22" s="3">
        <f>IF([1]服务器生态!AT32="","",[1]服务器生态!AT32)</f>
        <v>6.5683834469786942E-2</v>
      </c>
      <c r="BG22" s="3">
        <f>IF([1]服务器生态!AU32="","",[1]服务器生态!AU32)</f>
        <v>1.6749377789795672</v>
      </c>
      <c r="BH22" s="3">
        <f>IF([1]服务器生态!AV32="","",[1]服务器生态!AV32)</f>
        <v>1.1388612904094739</v>
      </c>
      <c r="BI22" s="3">
        <f t="shared" si="1"/>
        <v>288.75501871401502</v>
      </c>
    </row>
    <row r="23" spans="1:61" x14ac:dyDescent="0.15">
      <c r="A23" s="3">
        <v>1</v>
      </c>
      <c r="B23" s="11">
        <v>19</v>
      </c>
      <c r="C23" s="12" t="s">
        <v>520</v>
      </c>
      <c r="D23" s="3">
        <v>13.5</v>
      </c>
      <c r="E23" s="3">
        <f>(求节点($Z$5:$Z$204,$AF$5:$AF$204,D23)-求节点($Z$5:$Z$204,$AF$5:$AF$204,D22))*$E$2/SUM(其他调用!$C$5:$G$5)*A23</f>
        <v>20456.264409873635</v>
      </c>
      <c r="F23" s="77">
        <f>(求节点($AH$5:$AH$204,$AN$5:$AN$204,D23)-求节点($AH$5:$AH$204,$AN$5:$AN$204,D22))*$E$2/SUM(其他调用!$C$5:$G$5)*A23</f>
        <v>2027253635.7727325</v>
      </c>
      <c r="G23" s="3">
        <f>(求节点($AH$5:$AH$204,$AU$5:$AU$204,D23)-求节点($AH$5:$AH$204,$AU$5:$AU$204,D22))*$E$2/SUM(其他调用!$C$5:$G$5)</f>
        <v>0</v>
      </c>
      <c r="H23" s="85">
        <v>1</v>
      </c>
      <c r="I23" s="3">
        <f>求节点($BD$5:$BD$11,$BF$5:$BF$11,$D23)/求节点(其他调用!$B$5:$B$124,其他调用!$N$5:$N$124,$D23)*求节点($BA$20:$BA$27,$BI$20:$BI$27,$D23)</f>
        <v>257.22042062559223</v>
      </c>
      <c r="J23" s="3">
        <f t="shared" si="0"/>
        <v>4</v>
      </c>
      <c r="N23" s="3" t="s">
        <v>168</v>
      </c>
      <c r="O23" s="18">
        <f>'[1]功能-行军令'!AD16</f>
        <v>0.2</v>
      </c>
      <c r="P23" s="18">
        <f>'[1]功能-行军令'!AE16</f>
        <v>0.2</v>
      </c>
      <c r="Q23" s="26">
        <f>'[1]功能-行军令'!AF16</f>
        <v>1</v>
      </c>
      <c r="Z23" s="3">
        <v>19</v>
      </c>
      <c r="AA23" s="3">
        <f>其他调用!AW24*SUM($U$14:$U$17)</f>
        <v>46.000000000000007</v>
      </c>
      <c r="AB23" s="3">
        <f>其他调用!AX24*SUM($U$14:$U$17)</f>
        <v>66.999999999999957</v>
      </c>
      <c r="AC23" s="3">
        <f>其他调用!AY24*SUM($U$14:$U$17)</f>
        <v>90.999999999999901</v>
      </c>
      <c r="AD23" s="3">
        <f>其他调用!AZ24*SUM($U$14:$U$17)</f>
        <v>103</v>
      </c>
      <c r="AE23" s="3">
        <f>其他调用!BA24*SUM($U$14:$U$17)</f>
        <v>103.00000000000003</v>
      </c>
      <c r="AF23" s="3">
        <f>SUMPRODUCT(AA$5:AE23,其他调用!$C$6:$G24)</f>
        <v>1698004.0390678372</v>
      </c>
      <c r="AH23" s="3">
        <v>19</v>
      </c>
      <c r="AI23" s="3">
        <f>其他调用!Y23</f>
        <v>6321779.8846998066</v>
      </c>
      <c r="AJ23" s="3">
        <f>其他调用!Z23</f>
        <v>7389737.5988722593</v>
      </c>
      <c r="AK23" s="3">
        <f>其他调用!AA23</f>
        <v>8919724.6074591726</v>
      </c>
      <c r="AL23" s="3">
        <f>其他调用!AB23</f>
        <v>11255910.003126159</v>
      </c>
      <c r="AM23" s="3">
        <f>其他调用!AC23</f>
        <v>18406570.362246752</v>
      </c>
      <c r="AN23" s="3">
        <f>SUMPRODUCT(AI$5:AM23,其他调用!$C$6:$G24)</f>
        <v>113648367796.22932</v>
      </c>
      <c r="AP23" s="3">
        <f>其他调用!AN23</f>
        <v>0</v>
      </c>
      <c r="AQ23" s="3">
        <f>其他调用!AO23</f>
        <v>0</v>
      </c>
      <c r="AR23" s="3">
        <f>其他调用!AP23</f>
        <v>0</v>
      </c>
      <c r="AS23" s="3">
        <f>其他调用!AQ23</f>
        <v>482968.68624493899</v>
      </c>
      <c r="AT23" s="3">
        <f>其他调用!AR23</f>
        <v>4499674.5522361435</v>
      </c>
      <c r="AU23" s="3">
        <f>SUMPRODUCT(AP$5:AT23,其他调用!$C$6:$G24)</f>
        <v>32718630.998151202</v>
      </c>
      <c r="AZ23" s="3">
        <f>IF([1]服务器生态!AN33="","",[1]服务器生态!AN33)</f>
        <v>7</v>
      </c>
      <c r="BA23" s="3">
        <f>IF([1]服务器生态!AO33="","",[1]服务器生态!AO33)</f>
        <v>1</v>
      </c>
      <c r="BB23" s="3">
        <f>IF([1]服务器生态!AP33="","",[1]服务器生态!AP33)</f>
        <v>25.5</v>
      </c>
      <c r="BC23" s="3">
        <f>IF([1]服务器生态!AQ33="","",[1]服务器生态!AQ33)</f>
        <v>288</v>
      </c>
      <c r="BD23" s="3">
        <f>IF([1]服务器生态!AR33="","",[1]服务器生态!AR33)</f>
        <v>3.7314818964843735</v>
      </c>
      <c r="BE23" s="3">
        <f>IF([1]服务器生态!AS33="","",[1]服务器生态!AS33)</f>
        <v>2.3881484137499993</v>
      </c>
      <c r="BF23" s="3">
        <f>IF([1]服务器生态!AT33="","",[1]服务器生态!AT33)</f>
        <v>2.6273533787914777E-2</v>
      </c>
      <c r="BG23" s="3">
        <f>IF([1]服务器生态!AU33="","",[1]服务器生态!AU33)</f>
        <v>0.41873444474489174</v>
      </c>
      <c r="BH23" s="3">
        <f>IF([1]服务器生态!AV33="","",[1]服务器生态!AV33)</f>
        <v>0.26799004463673076</v>
      </c>
      <c r="BI23" s="3">
        <f t="shared" si="1"/>
        <v>320.33262833340387</v>
      </c>
    </row>
    <row r="24" spans="1:61" x14ac:dyDescent="0.15">
      <c r="A24" s="3">
        <v>1</v>
      </c>
      <c r="B24" s="11">
        <v>20</v>
      </c>
      <c r="C24" s="12" t="s">
        <v>217</v>
      </c>
      <c r="D24" s="3">
        <v>15</v>
      </c>
      <c r="E24" s="3">
        <f>(求节点($Z$5:$Z$204,$AF$5:$AF$204,D24)-求节点($Z$5:$Z$204,$AF$5:$AF$204,D23))*$E$2/SUM(其他调用!$C$5:$G$5)*A24</f>
        <v>19744.839424604459</v>
      </c>
      <c r="F24" s="77">
        <f>(求节点($AH$5:$AH$204,$AN$5:$AN$204,D24)-求节点($AH$5:$AH$204,$AN$5:$AN$204,D23))*$E$2/SUM(其他调用!$C$5:$G$5)*A24</f>
        <v>2065880762.1056488</v>
      </c>
      <c r="G24" s="3">
        <f>(求节点($AH$5:$AH$204,$AU$5:$AU$204,D24)-求节点($AH$5:$AH$204,$AU$5:$AU$204,D23))*$E$2/SUM(其他调用!$C$5:$G$5)</f>
        <v>219923.45188739919</v>
      </c>
      <c r="H24" s="85"/>
      <c r="I24" s="3">
        <f>求节点($BD$5:$BD$11,$BF$5:$BF$11,$D24)/求节点(其他调用!$B$5:$B$124,其他调用!$N$5:$N$124,$D24)*求节点($BA$20:$BA$27,$BI$20:$BI$27,$D24)</f>
        <v>269.54134334175819</v>
      </c>
      <c r="J24" s="3">
        <f t="shared" si="0"/>
        <v>4</v>
      </c>
      <c r="K24" s="3">
        <v>8</v>
      </c>
      <c r="N24" s="3" t="s">
        <v>132</v>
      </c>
      <c r="O24" s="18">
        <f>'[1]功能-行军令'!AD17</f>
        <v>0.2</v>
      </c>
      <c r="P24" s="18">
        <f>'[1]功能-行军令'!AE17</f>
        <v>0.5</v>
      </c>
      <c r="Q24" s="26">
        <f>'[1]功能-行军令'!AF17</f>
        <v>2.5</v>
      </c>
      <c r="Z24" s="3">
        <v>20</v>
      </c>
      <c r="AA24" s="3">
        <f>其他调用!AW25*SUM($U$14:$U$17)</f>
        <v>45.999999999999993</v>
      </c>
      <c r="AB24" s="3">
        <f>其他调用!AX25*SUM($U$14:$U$17)</f>
        <v>67.000000000000043</v>
      </c>
      <c r="AC24" s="3">
        <f>其他调用!AY25*SUM($U$14:$U$17)</f>
        <v>91</v>
      </c>
      <c r="AD24" s="3">
        <f>其他调用!AZ25*SUM($U$14:$U$17)</f>
        <v>102.99999999999993</v>
      </c>
      <c r="AE24" s="3">
        <f>其他调用!BA25*SUM($U$14:$U$17)</f>
        <v>102.99999999999994</v>
      </c>
      <c r="AF24" s="3">
        <f>SUMPRODUCT(AA$5:AE24,其他调用!$C$6:$G25)</f>
        <v>1756898.2195167353</v>
      </c>
      <c r="AH24" s="3">
        <v>20</v>
      </c>
      <c r="AI24" s="3">
        <f>其他调用!Y24</f>
        <v>6496776.2090941519</v>
      </c>
      <c r="AJ24" s="3">
        <f>其他调用!Z24</f>
        <v>7650215.7882938832</v>
      </c>
      <c r="AK24" s="3">
        <f>其他调用!AA24</f>
        <v>9150809.0204986632</v>
      </c>
      <c r="AL24" s="3">
        <f>其他调用!AB24</f>
        <v>11357698.808538914</v>
      </c>
      <c r="AM24" s="3">
        <f>其他调用!AC24</f>
        <v>18782443.355514944</v>
      </c>
      <c r="AN24" s="3">
        <f>SUMPRODUCT(AI$5:AM24,其他调用!$C$6:$G25)</f>
        <v>121081493396.114</v>
      </c>
      <c r="AP24" s="3">
        <f>其他调用!AN24</f>
        <v>0</v>
      </c>
      <c r="AQ24" s="3">
        <f>其他调用!AO24</f>
        <v>0</v>
      </c>
      <c r="AR24" s="3">
        <f>其他调用!AP24</f>
        <v>0</v>
      </c>
      <c r="AS24" s="3">
        <f>其他调用!AQ24</f>
        <v>648900.78215196053</v>
      </c>
      <c r="AT24" s="3">
        <f>其他调用!AR24</f>
        <v>4595973.3616454974</v>
      </c>
      <c r="AU24" s="3">
        <f>SUMPRODUCT(AP$5:AT24,其他调用!$C$6:$G25)</f>
        <v>42771160.317907371</v>
      </c>
      <c r="AZ24" s="3" t="str">
        <f>IF([1]服务器生态!AN34="","",[1]服务器生态!AN34)</f>
        <v/>
      </c>
      <c r="BA24" s="3" t="str">
        <f>IF([1]服务器生态!AO34="","",[1]服务器生态!AO34)</f>
        <v/>
      </c>
      <c r="BB24" s="3" t="str">
        <f>IF([1]服务器生态!AP34="","",[1]服务器生态!AP34)</f>
        <v/>
      </c>
      <c r="BC24" s="3" t="str">
        <f>IF([1]服务器生态!AQ34="","",[1]服务器生态!AQ34)</f>
        <v/>
      </c>
      <c r="BD24" s="3" t="str">
        <f>IF([1]服务器生态!AR34="","",[1]服务器生态!AR34)</f>
        <v/>
      </c>
      <c r="BE24" s="3" t="str">
        <f>IF([1]服务器生态!AS34="","",[1]服务器生态!AS34)</f>
        <v/>
      </c>
      <c r="BF24" s="3" t="str">
        <f>IF([1]服务器生态!AT34="","",[1]服务器生态!AT34)</f>
        <v/>
      </c>
      <c r="BG24" s="3" t="str">
        <f>IF([1]服务器生态!AU34="","",[1]服务器生态!AU34)</f>
        <v/>
      </c>
      <c r="BH24" s="3" t="str">
        <f>IF([1]服务器生态!AV34="","",[1]服务器生态!AV34)</f>
        <v/>
      </c>
      <c r="BI24" s="3">
        <f t="shared" si="1"/>
        <v>0</v>
      </c>
    </row>
    <row r="25" spans="1:61" x14ac:dyDescent="0.15">
      <c r="A25" s="3">
        <v>1</v>
      </c>
      <c r="B25" s="11">
        <v>21</v>
      </c>
      <c r="C25" s="12" t="s">
        <v>543</v>
      </c>
      <c r="D25" s="3">
        <v>16.5</v>
      </c>
      <c r="E25" s="3">
        <f>(求节点($Z$5:$Z$204,$AF$5:$AF$204,D25)-求节点($Z$5:$Z$204,$AF$5:$AF$204,D24))*$E$2/SUM(其他调用!$C$5:$G$5)*A25</f>
        <v>19099.899820942432</v>
      </c>
      <c r="F25" s="77">
        <f>(求节点($AH$5:$AH$204,$AN$5:$AN$204,D25)-求节点($AH$5:$AH$204,$AN$5:$AN$204,D24))*$E$2/SUM(其他调用!$C$5:$G$5)*A25</f>
        <v>2127671315.4176333</v>
      </c>
      <c r="G25" s="3">
        <f>(求节点($AH$5:$AH$204,$AU$5:$AU$204,D25)-求节点($AH$5:$AH$204,$AU$5:$AU$204,D24))*$E$2/SUM(其他调用!$C$5:$G$5)</f>
        <v>2074553.2675010425</v>
      </c>
      <c r="H25" s="85"/>
      <c r="I25" s="3">
        <f>求节点($BD$5:$BD$11,$BF$5:$BF$11,$D25)/求节点(其他调用!$B$5:$B$124,其他调用!$N$5:$N$124,$D25)*求节点($BA$20:$BA$27,$BI$20:$BI$27,$D25)</f>
        <v>296.39408644034245</v>
      </c>
      <c r="J25" s="3">
        <f t="shared" si="0"/>
        <v>4</v>
      </c>
      <c r="Z25" s="3">
        <v>21</v>
      </c>
      <c r="AA25" s="3">
        <f>其他调用!AW26*SUM($U$14:$U$17)</f>
        <v>46.000000000000021</v>
      </c>
      <c r="AB25" s="3">
        <f>其他调用!AX26*SUM($U$14:$U$17)</f>
        <v>66.999999999999943</v>
      </c>
      <c r="AC25" s="3">
        <f>其他调用!AY26*SUM($U$14:$U$17)</f>
        <v>91.000000000000043</v>
      </c>
      <c r="AD25" s="3">
        <f>其他调用!AZ26*SUM($U$14:$U$17)</f>
        <v>102.99999999999994</v>
      </c>
      <c r="AE25" s="3">
        <f>其他调用!BA26*SUM($U$14:$U$17)</f>
        <v>103.00000000000009</v>
      </c>
      <c r="AF25" s="3">
        <f>SUMPRODUCT(AA$5:AE25,其他调用!$C$6:$G26)</f>
        <v>1814480.488761385</v>
      </c>
      <c r="AH25" s="3">
        <v>21</v>
      </c>
      <c r="AI25" s="3">
        <f>其他调用!Y25</f>
        <v>7009070.6593281627</v>
      </c>
      <c r="AJ25" s="3">
        <f>其他调用!Z25</f>
        <v>7855590.2845819443</v>
      </c>
      <c r="AK25" s="3">
        <f>其他调用!AA25</f>
        <v>9295904.2344097346</v>
      </c>
      <c r="AL25" s="3">
        <f>其他调用!AB25</f>
        <v>11420759.737235427</v>
      </c>
      <c r="AM25" s="3">
        <f>其他调用!AC25</f>
        <v>19122805.260403156</v>
      </c>
      <c r="AN25" s="3">
        <f>SUMPRODUCT(AI$5:AM25,其他调用!$C$6:$G26)</f>
        <v>128729510153.49979</v>
      </c>
      <c r="AP25" s="3">
        <f>其他调用!AN25</f>
        <v>0</v>
      </c>
      <c r="AQ25" s="3">
        <f>其他调用!AO25</f>
        <v>0</v>
      </c>
      <c r="AR25" s="3">
        <f>其他调用!AP25</f>
        <v>36506.238918292773</v>
      </c>
      <c r="AS25" s="3">
        <f>其他调用!AQ25</f>
        <v>1228183.7820945175</v>
      </c>
      <c r="AT25" s="3">
        <f>其他调用!AR25</f>
        <v>4684056.0096338987</v>
      </c>
      <c r="AU25" s="3">
        <f>SUMPRODUCT(AP$5:AT25,其他调用!$C$6:$G26)</f>
        <v>57469559.4664004</v>
      </c>
      <c r="AZ25" s="3" t="str">
        <f>IF([1]服务器生态!AN35="","",[1]服务器生态!AN35)</f>
        <v/>
      </c>
      <c r="BA25" s="3" t="str">
        <f>IF([1]服务器生态!AO35="","",[1]服务器生态!AO35)</f>
        <v/>
      </c>
      <c r="BB25" s="3" t="str">
        <f>IF([1]服务器生态!AP35="","",[1]服务器生态!AP35)</f>
        <v/>
      </c>
      <c r="BC25" s="3" t="str">
        <f>IF([1]服务器生态!AQ35="","",[1]服务器生态!AQ35)</f>
        <v/>
      </c>
      <c r="BD25" s="3" t="str">
        <f>IF([1]服务器生态!AR35="","",[1]服务器生态!AR35)</f>
        <v/>
      </c>
      <c r="BE25" s="3" t="str">
        <f>IF([1]服务器生态!AS35="","",[1]服务器生态!AS35)</f>
        <v/>
      </c>
      <c r="BF25" s="3" t="str">
        <f>IF([1]服务器生态!AT35="","",[1]服务器生态!AT35)</f>
        <v/>
      </c>
      <c r="BG25" s="3" t="str">
        <f>IF([1]服务器生态!AU35="","",[1]服务器生态!AU35)</f>
        <v/>
      </c>
      <c r="BH25" s="3" t="str">
        <f>IF([1]服务器生态!AV35="","",[1]服务器生态!AV35)</f>
        <v/>
      </c>
      <c r="BI25" s="3">
        <f t="shared" si="1"/>
        <v>0</v>
      </c>
    </row>
    <row r="26" spans="1:61" x14ac:dyDescent="0.15">
      <c r="A26" s="3">
        <v>1</v>
      </c>
      <c r="B26" s="11">
        <v>22</v>
      </c>
      <c r="C26" s="12" t="s">
        <v>544</v>
      </c>
      <c r="D26" s="3">
        <v>18</v>
      </c>
      <c r="E26" s="3">
        <f>(求节点($Z$5:$Z$204,$AF$5:$AF$204,D26)-求节点($Z$5:$Z$204,$AF$5:$AF$204,D25))*$E$2/SUM(其他调用!$C$5:$G$5)*A26</f>
        <v>18581.30429838183</v>
      </c>
      <c r="F26" s="77">
        <f>(求节点($AH$5:$AH$204,$AN$5:$AN$204,D26)-求节点($AH$5:$AH$204,$AN$5:$AN$204,D25))*$E$2/SUM(其他调用!$C$5:$G$5)*A26</f>
        <v>2168909578.7230592</v>
      </c>
      <c r="G26" s="3">
        <f>(求节点($AH$5:$AH$204,$AU$5:$AU$204,D26)-求节点($AH$5:$AH$204,$AU$5:$AU$204,D25))*$E$2/SUM(其他调用!$C$5:$G$5)</f>
        <v>2432438.7135804025</v>
      </c>
      <c r="H26" s="85"/>
      <c r="I26" s="3">
        <f>求节点($BD$5:$BD$11,$BF$5:$BF$11,$D26)/求节点(其他调用!$B$5:$B$124,其他调用!$N$5:$N$124,$D26)*求节点($BA$20:$BA$27,$BI$20:$BI$27,$D26)</f>
        <v>323.21331177509478</v>
      </c>
      <c r="J26" s="3">
        <f t="shared" si="0"/>
        <v>4</v>
      </c>
      <c r="Z26" s="3">
        <v>22</v>
      </c>
      <c r="AA26" s="3">
        <f>其他调用!AW27*SUM($U$14:$U$17)</f>
        <v>46</v>
      </c>
      <c r="AB26" s="3">
        <f>其他调用!AX27*SUM($U$14:$U$17)</f>
        <v>67.000000000000043</v>
      </c>
      <c r="AC26" s="3">
        <f>其他调用!AY27*SUM($U$14:$U$17)</f>
        <v>90.999999999999943</v>
      </c>
      <c r="AD26" s="3">
        <f>其他调用!AZ27*SUM($U$14:$U$17)</f>
        <v>103.00000000000014</v>
      </c>
      <c r="AE26" s="3">
        <f>其他调用!BA27*SUM($U$14:$U$17)</f>
        <v>103</v>
      </c>
      <c r="AF26" s="3">
        <f>SUMPRODUCT(AA$5:AE26,其他调用!$C$6:$G27)</f>
        <v>1870746.4404024007</v>
      </c>
      <c r="AH26" s="3">
        <v>22</v>
      </c>
      <c r="AI26" s="3">
        <f>其他调用!Y26</f>
        <v>7175625.3726370335</v>
      </c>
      <c r="AJ26" s="3">
        <f>其他调用!Z26</f>
        <v>8001512.054442659</v>
      </c>
      <c r="AK26" s="3">
        <f>其他调用!AA26</f>
        <v>9376834.3331700861</v>
      </c>
      <c r="AL26" s="3">
        <f>其他调用!AB26</f>
        <v>11469361.344479293</v>
      </c>
      <c r="AM26" s="3">
        <f>其他调用!AC26</f>
        <v>19628899.666003108</v>
      </c>
      <c r="AN26" s="3">
        <f>SUMPRODUCT(AI$5:AM26,其他调用!$C$6:$G27)</f>
        <v>136349900873.75391</v>
      </c>
      <c r="AP26" s="3">
        <f>其他调用!AN26</f>
        <v>0</v>
      </c>
      <c r="AQ26" s="3">
        <f>其他调用!AO26</f>
        <v>0</v>
      </c>
      <c r="AR26" s="3">
        <f>其他调用!AP26</f>
        <v>130084.88166402475</v>
      </c>
      <c r="AS26" s="3">
        <f>其他调用!AQ26</f>
        <v>1584207.1939516836</v>
      </c>
      <c r="AT26" s="3">
        <f>其他调用!AR26</f>
        <v>4815641.2688948587</v>
      </c>
      <c r="AU26" s="3">
        <f>SUMPRODUCT(AP$5:AT26,其他调用!$C$6:$G27)</f>
        <v>77542550.311831668</v>
      </c>
      <c r="AZ26" s="3" t="str">
        <f>IF([1]服务器生态!AN36="","",[1]服务器生态!AN36)</f>
        <v/>
      </c>
      <c r="BA26" s="3" t="str">
        <f>IF([1]服务器生态!AO36="","",[1]服务器生态!AO36)</f>
        <v/>
      </c>
      <c r="BB26" s="3" t="str">
        <f>IF([1]服务器生态!AP36="","",[1]服务器生态!AP36)</f>
        <v/>
      </c>
      <c r="BC26" s="3" t="str">
        <f>IF([1]服务器生态!AQ36="","",[1]服务器生态!AQ36)</f>
        <v/>
      </c>
      <c r="BD26" s="3" t="str">
        <f>IF([1]服务器生态!AR36="","",[1]服务器生态!AR36)</f>
        <v/>
      </c>
      <c r="BE26" s="3" t="str">
        <f>IF([1]服务器生态!AS36="","",[1]服务器生态!AS36)</f>
        <v/>
      </c>
      <c r="BF26" s="3" t="str">
        <f>IF([1]服务器生态!AT36="","",[1]服务器生态!AT36)</f>
        <v/>
      </c>
      <c r="BG26" s="3" t="str">
        <f>IF([1]服务器生态!AU36="","",[1]服务器生态!AU36)</f>
        <v/>
      </c>
      <c r="BH26" s="3" t="str">
        <f>IF([1]服务器生态!AV36="","",[1]服务器生态!AV36)</f>
        <v/>
      </c>
      <c r="BI26" s="3">
        <f t="shared" si="1"/>
        <v>0</v>
      </c>
    </row>
    <row r="27" spans="1:61" x14ac:dyDescent="0.15">
      <c r="A27" s="3">
        <v>1</v>
      </c>
      <c r="B27" s="11">
        <v>23</v>
      </c>
      <c r="C27" s="12" t="s">
        <v>545</v>
      </c>
      <c r="D27" s="3">
        <v>19.5</v>
      </c>
      <c r="E27" s="3">
        <f>(求节点($Z$5:$Z$204,$AF$5:$AF$204,D27)-求节点($Z$5:$Z$204,$AF$5:$AF$204,D26))*$E$2/SUM(其他调用!$C$5:$G$5)*A27</f>
        <v>17929.755095642293</v>
      </c>
      <c r="F27" s="77">
        <f>(求节点($AH$5:$AH$204,$AN$5:$AN$204,D27)-求节点($AH$5:$AH$204,$AN$5:$AN$204,D26))*$E$2/SUM(其他调用!$C$5:$G$5)*A27</f>
        <v>2219246412.3231869</v>
      </c>
      <c r="G27" s="3">
        <f>(求节点($AH$5:$AH$204,$AU$5:$AU$204,D27)-求节点($AH$5:$AH$204,$AU$5:$AU$204,D26))*$E$2/SUM(其他调用!$C$5:$G$5)</f>
        <v>2822063.6986370133</v>
      </c>
      <c r="H27" s="85"/>
      <c r="I27" s="3">
        <f>求节点($BD$5:$BD$11,$BF$5:$BF$11,$D27)/求节点(其他调用!$B$5:$B$124,其他调用!$N$5:$N$124,$D27)*求节点($BA$20:$BA$27,$BI$20:$BI$27,$D27)</f>
        <v>349.991661788101</v>
      </c>
      <c r="J27" s="3">
        <f t="shared" si="0"/>
        <v>4</v>
      </c>
      <c r="K27" s="3">
        <v>12</v>
      </c>
      <c r="N27" s="3" t="s">
        <v>133</v>
      </c>
      <c r="O27" s="18">
        <f>'[1]功能-行军令'!AD20</f>
        <v>0</v>
      </c>
      <c r="P27" s="18">
        <f>'[1]功能-行军令'!AE20</f>
        <v>0</v>
      </c>
      <c r="Q27" s="26" t="e">
        <f>'[1]功能-行军令'!AF20</f>
        <v>#DIV/0!</v>
      </c>
      <c r="Z27" s="3">
        <v>23</v>
      </c>
      <c r="AA27" s="3">
        <f>其他调用!AW28*SUM($U$14:$U$17)</f>
        <v>46.000000000000021</v>
      </c>
      <c r="AB27" s="3">
        <f>其他调用!AX28*SUM($U$14:$U$17)</f>
        <v>66.999999999999929</v>
      </c>
      <c r="AC27" s="3">
        <f>其他调用!AY28*SUM($U$14:$U$17)</f>
        <v>91.000000000000085</v>
      </c>
      <c r="AD27" s="3">
        <f>其他调用!AZ28*SUM($U$14:$U$17)</f>
        <v>103</v>
      </c>
      <c r="AE27" s="3">
        <f>其他调用!BA28*SUM($U$14:$U$17)</f>
        <v>102.99999999999999</v>
      </c>
      <c r="AF27" s="3">
        <f>SUMPRODUCT(AA$5:AE27,其他调用!$C$6:$G28)</f>
        <v>1925691.6680403973</v>
      </c>
      <c r="AH27" s="3">
        <v>23</v>
      </c>
      <c r="AI27" s="3">
        <f>其他调用!Y27</f>
        <v>7347152.0257540047</v>
      </c>
      <c r="AJ27" s="3">
        <f>其他调用!Z27</f>
        <v>8250807.8150736094</v>
      </c>
      <c r="AK27" s="3">
        <f>其他调用!AA27</f>
        <v>9460350.0994331837</v>
      </c>
      <c r="AL27" s="3">
        <f>其他调用!AB27</f>
        <v>11530272.716317236</v>
      </c>
      <c r="AM27" s="3">
        <f>其他调用!AC27</f>
        <v>19878435.336781561</v>
      </c>
      <c r="AN27" s="3">
        <f>SUMPRODUCT(AI$5:AM27,其他调用!$C$6:$G28)</f>
        <v>143976894675.18292</v>
      </c>
      <c r="AP27" s="3">
        <f>其他调用!AN27</f>
        <v>0</v>
      </c>
      <c r="AQ27" s="3">
        <f>其他调用!AO27</f>
        <v>0</v>
      </c>
      <c r="AR27" s="3">
        <f>其他调用!AP27</f>
        <v>240136.02275478869</v>
      </c>
      <c r="AS27" s="3">
        <f>其他调用!AQ27</f>
        <v>1853747.3132618973</v>
      </c>
      <c r="AT27" s="3">
        <f>其他调用!AR27</f>
        <v>4884221.8648752496</v>
      </c>
      <c r="AU27" s="3">
        <f>SUMPRODUCT(AP$5:AT27,其他调用!$C$6:$G28)</f>
        <v>102777070.39394826</v>
      </c>
      <c r="AZ27" s="3" t="str">
        <f>IF([1]服务器生态!AN37="","",[1]服务器生态!AN37)</f>
        <v/>
      </c>
      <c r="BA27" s="3" t="str">
        <f>IF([1]服务器生态!AO37="","",[1]服务器生态!AO37)</f>
        <v/>
      </c>
      <c r="BB27" s="3" t="str">
        <f>IF([1]服务器生态!AP37="","",[1]服务器生态!AP37)</f>
        <v/>
      </c>
      <c r="BC27" s="3" t="str">
        <f>IF([1]服务器生态!AQ37="","",[1]服务器生态!AQ37)</f>
        <v/>
      </c>
      <c r="BD27" s="3" t="str">
        <f>IF([1]服务器生态!AR37="","",[1]服务器生态!AR37)</f>
        <v/>
      </c>
      <c r="BE27" s="3" t="str">
        <f>IF([1]服务器生态!AS37="","",[1]服务器生态!AS37)</f>
        <v/>
      </c>
      <c r="BF27" s="3" t="str">
        <f>IF([1]服务器生态!AT37="","",[1]服务器生态!AT37)</f>
        <v/>
      </c>
      <c r="BG27" s="3" t="str">
        <f>IF([1]服务器生态!AU37="","",[1]服务器生态!AU37)</f>
        <v/>
      </c>
      <c r="BH27" s="3" t="str">
        <f>IF([1]服务器生态!AV37="","",[1]服务器生态!AV37)</f>
        <v/>
      </c>
      <c r="BI27" s="3">
        <f t="shared" si="1"/>
        <v>0</v>
      </c>
    </row>
    <row r="28" spans="1:61" x14ac:dyDescent="0.15">
      <c r="A28" s="3">
        <v>1</v>
      </c>
      <c r="B28" s="11">
        <v>24</v>
      </c>
      <c r="C28" s="12" t="s">
        <v>106</v>
      </c>
      <c r="D28" s="3">
        <v>21</v>
      </c>
      <c r="E28" s="3">
        <f>(求节点($Z$5:$Z$204,$AF$5:$AF$204,D28)-求节点($Z$5:$Z$204,$AF$5:$AF$204,D27))*$E$2/SUM(其他调用!$C$5:$G$5)*A28</f>
        <v>17405.871893819745</v>
      </c>
      <c r="F28" s="77">
        <f>(求节点($AH$5:$AH$204,$AN$5:$AN$204,D28)-求节点($AH$5:$AH$204,$AN$5:$AN$204,D27))*$E$2/SUM(其他调用!$C$5:$G$5)*A28</f>
        <v>2272915911.4656248</v>
      </c>
      <c r="G28" s="3">
        <f>(求节点($AH$5:$AH$204,$AU$5:$AU$204,D28)-求节点($AH$5:$AH$204,$AU$5:$AU$204,D27))*$E$2/SUM(其他调用!$C$5:$G$5)</f>
        <v>3944932.7616742225</v>
      </c>
      <c r="H28" s="85"/>
      <c r="I28" s="3">
        <f>求节点($BD$5:$BD$11,$BF$5:$BF$11,$D28)/求节点(其他调用!$B$5:$B$124,其他调用!$N$5:$N$124,$D28)*求节点($BA$20:$BA$27,$BI$20:$BI$27,$D28)</f>
        <v>362.41365337518977</v>
      </c>
      <c r="J28" s="3">
        <f t="shared" si="0"/>
        <v>4</v>
      </c>
      <c r="K28" s="3">
        <v>14</v>
      </c>
      <c r="N28" s="3" t="s">
        <v>169</v>
      </c>
      <c r="O28" s="18">
        <f>'[1]功能-行军令'!AD21</f>
        <v>0.1</v>
      </c>
      <c r="P28" s="18">
        <f>'[1]功能-行军令'!AE21</f>
        <v>0.1</v>
      </c>
      <c r="Q28" s="26">
        <f>'[1]功能-行军令'!AF21</f>
        <v>1</v>
      </c>
      <c r="Z28" s="3">
        <v>24</v>
      </c>
      <c r="AA28" s="3">
        <f>其他调用!AW29*SUM($U$14:$U$17)</f>
        <v>45.999999999999943</v>
      </c>
      <c r="AB28" s="3">
        <f>其他调用!AX29*SUM($U$14:$U$17)</f>
        <v>67</v>
      </c>
      <c r="AC28" s="3">
        <f>其他调用!AY29*SUM($U$14:$U$17)</f>
        <v>90.999999999999972</v>
      </c>
      <c r="AD28" s="3">
        <f>其他调用!AZ29*SUM($U$14:$U$17)</f>
        <v>102.99999999999991</v>
      </c>
      <c r="AE28" s="3">
        <f>其他调用!BA29*SUM($U$14:$U$17)</f>
        <v>102.99999999999997</v>
      </c>
      <c r="AF28" s="3">
        <f>SUMPRODUCT(AA$5:AE28,其他调用!$C$6:$G29)</f>
        <v>1979311.7652759904</v>
      </c>
      <c r="AH28" s="3">
        <v>24</v>
      </c>
      <c r="AI28" s="3">
        <f>其他调用!Y28</f>
        <v>7557776.4337840676</v>
      </c>
      <c r="AJ28" s="3">
        <f>其他调用!Z28</f>
        <v>8429295.4582792521</v>
      </c>
      <c r="AK28" s="3">
        <f>其他调用!AA28</f>
        <v>9503845.0716109872</v>
      </c>
      <c r="AL28" s="3">
        <f>其他调用!AB28</f>
        <v>11589299.272528827</v>
      </c>
      <c r="AM28" s="3">
        <f>其他调用!AC28</f>
        <v>20293488.221395493</v>
      </c>
      <c r="AN28" s="3">
        <f>SUMPRODUCT(AI$5:AM28,其他调用!$C$6:$G29)</f>
        <v>151593618526.51111</v>
      </c>
      <c r="AP28" s="3">
        <f>其他调用!AN28</f>
        <v>0</v>
      </c>
      <c r="AQ28" s="3">
        <f>其他调用!AO28</f>
        <v>0</v>
      </c>
      <c r="AR28" s="3">
        <f>其他调用!AP28</f>
        <v>300398.71635066357</v>
      </c>
      <c r="AS28" s="3">
        <f>其他调用!AQ28</f>
        <v>2126301.4604134532</v>
      </c>
      <c r="AT28" s="3">
        <f>其他调用!AR28</f>
        <v>5000774.5990873724</v>
      </c>
      <c r="AU28" s="3">
        <f>SUMPRODUCT(AP$5:AT28,其他调用!$C$6:$G29)</f>
        <v>131236590.39987347</v>
      </c>
    </row>
    <row r="29" spans="1:61" x14ac:dyDescent="0.15">
      <c r="N29" s="3" t="s">
        <v>134</v>
      </c>
      <c r="O29" s="18">
        <f>'[1]功能-行军令'!AD22</f>
        <v>0</v>
      </c>
      <c r="P29" s="18">
        <f>'[1]功能-行军令'!AE22</f>
        <v>0</v>
      </c>
      <c r="Q29" s="26" t="e">
        <f>'[1]功能-行军令'!AF22</f>
        <v>#DIV/0!</v>
      </c>
      <c r="Z29" s="3">
        <v>25</v>
      </c>
      <c r="AA29" s="3">
        <f>其他调用!AW30*SUM($U$14:$U$17)</f>
        <v>46.000000000000043</v>
      </c>
      <c r="AB29" s="3">
        <f>其他调用!AX30*SUM($U$14:$U$17)</f>
        <v>67.000000000000071</v>
      </c>
      <c r="AC29" s="3">
        <f>其他调用!AY30*SUM($U$14:$U$17)</f>
        <v>90.999999999999943</v>
      </c>
      <c r="AD29" s="3">
        <f>其他调用!AZ30*SUM($U$14:$U$17)</f>
        <v>103</v>
      </c>
      <c r="AE29" s="3">
        <f>其他调用!BA30*SUM($U$14:$U$17)</f>
        <v>103.00000000000001</v>
      </c>
      <c r="AF29" s="3">
        <f>SUMPRODUCT(AA$5:AE29,其他调用!$C$6:$G30)</f>
        <v>2031602.3257097946</v>
      </c>
      <c r="AH29" s="3">
        <v>25</v>
      </c>
      <c r="AI29" s="3">
        <f>其他调用!Y29</f>
        <v>7630830.2896825373</v>
      </c>
      <c r="AJ29" s="3">
        <f>其他调用!Z29</f>
        <v>8561336.9170413911</v>
      </c>
      <c r="AK29" s="3">
        <f>其他调用!AA29</f>
        <v>9583344.3755182326</v>
      </c>
      <c r="AL29" s="3">
        <f>其他调用!AB29</f>
        <v>11617448.067489982</v>
      </c>
      <c r="AM29" s="3">
        <f>其他调用!AC29</f>
        <v>20682696.975433707</v>
      </c>
      <c r="AN29" s="3">
        <f>SUMPRODUCT(AI$5:AM29,其他调用!$C$6:$G30)</f>
        <v>159103424450.47052</v>
      </c>
      <c r="AP29" s="3">
        <f>其他调用!AN29</f>
        <v>0</v>
      </c>
      <c r="AQ29" s="3">
        <f>其他调用!AO29</f>
        <v>0</v>
      </c>
      <c r="AR29" s="3">
        <f>其他调用!AP29</f>
        <v>415849.53176421393</v>
      </c>
      <c r="AS29" s="3">
        <f>其他调用!AQ29</f>
        <v>2269586.7163253035</v>
      </c>
      <c r="AT29" s="3">
        <f>其他调用!AR29</f>
        <v>5112907.8868712932</v>
      </c>
      <c r="AU29" s="3">
        <f>SUMPRODUCT(AP$5:AT29,其他调用!$C$6:$G30)</f>
        <v>163952126.53303441</v>
      </c>
    </row>
    <row r="30" spans="1:61" x14ac:dyDescent="0.15">
      <c r="N30" s="3" t="s">
        <v>135</v>
      </c>
      <c r="O30" s="18">
        <f>'[1]功能-行军令'!AD23</f>
        <v>0.2</v>
      </c>
      <c r="P30" s="18">
        <f>'[1]功能-行军令'!AE23</f>
        <v>0.2</v>
      </c>
      <c r="Q30" s="26">
        <f>'[1]功能-行军令'!AF23</f>
        <v>1</v>
      </c>
      <c r="Z30" s="3">
        <v>26</v>
      </c>
      <c r="AA30" s="3">
        <f>其他调用!AW31*SUM($U$14:$U$17)</f>
        <v>45.999999999999957</v>
      </c>
      <c r="AB30" s="3">
        <f>其他调用!AX31*SUM($U$14:$U$17)</f>
        <v>66.999999999999929</v>
      </c>
      <c r="AC30" s="3">
        <f>其他调用!AY31*SUM($U$14:$U$17)</f>
        <v>90.999999999999986</v>
      </c>
      <c r="AD30" s="3">
        <f>其他调用!AZ31*SUM($U$14:$U$17)</f>
        <v>103</v>
      </c>
      <c r="AE30" s="3">
        <f>其他调用!BA31*SUM($U$14:$U$17)</f>
        <v>103.00000000000007</v>
      </c>
      <c r="AF30" s="3">
        <f>SUMPRODUCT(AA$5:AE30,其他调用!$C$6:$G31)</f>
        <v>2082558.9429424251</v>
      </c>
      <c r="AH30" s="3">
        <v>26</v>
      </c>
      <c r="AI30" s="3">
        <f>其他调用!Y30</f>
        <v>7918319.7673307359</v>
      </c>
      <c r="AJ30" s="3">
        <f>其他调用!Z30</f>
        <v>8642398.0950081348</v>
      </c>
      <c r="AK30" s="3">
        <f>其他调用!AA30</f>
        <v>9619152.7191522121</v>
      </c>
      <c r="AL30" s="3">
        <f>其他调用!AB30</f>
        <v>11667441.419268399</v>
      </c>
      <c r="AM30" s="3">
        <f>其他调用!AC30</f>
        <v>20888819.956072986</v>
      </c>
      <c r="AN30" s="3">
        <f>SUMPRODUCT(AI$5:AM30,其他调用!$C$6:$G31)</f>
        <v>166587395607.94351</v>
      </c>
      <c r="AP30" s="3">
        <f>其他调用!AN30</f>
        <v>0</v>
      </c>
      <c r="AQ30" s="3">
        <f>其他调用!AO30</f>
        <v>102977.73878805758</v>
      </c>
      <c r="AR30" s="3">
        <f>其他调用!AP30</f>
        <v>477382.51949441247</v>
      </c>
      <c r="AS30" s="3">
        <f>其他调用!AQ30</f>
        <v>2635882.4165662806</v>
      </c>
      <c r="AT30" s="3">
        <f>其他调用!AR30</f>
        <v>5172334.4515307918</v>
      </c>
      <c r="AU30" s="3">
        <f>SUMPRODUCT(AP$5:AT30,其他调用!$C$6:$G31)</f>
        <v>237648633.15169746</v>
      </c>
    </row>
    <row r="31" spans="1:61" x14ac:dyDescent="0.15">
      <c r="K31" s="34" t="s">
        <v>211</v>
      </c>
      <c r="N31" s="3" t="s">
        <v>170</v>
      </c>
      <c r="O31" s="15">
        <f>SUM(O22:O30)</f>
        <v>1</v>
      </c>
      <c r="P31" s="15"/>
      <c r="Q31" s="16"/>
      <c r="Z31" s="3">
        <v>27</v>
      </c>
      <c r="AA31" s="3">
        <f>其他调用!AW32*SUM($U$14:$U$17)</f>
        <v>46.000000000000007</v>
      </c>
      <c r="AB31" s="3">
        <f>其他调用!AX32*SUM($U$14:$U$17)</f>
        <v>67.000000000000043</v>
      </c>
      <c r="AC31" s="3">
        <f>其他调用!AY32*SUM($U$14:$U$17)</f>
        <v>91.000000000000142</v>
      </c>
      <c r="AD31" s="3">
        <f>其他调用!AZ32*SUM($U$14:$U$17)</f>
        <v>102.9999999999999</v>
      </c>
      <c r="AE31" s="3">
        <f>其他调用!BA32*SUM($U$14:$U$17)</f>
        <v>103.00000000000001</v>
      </c>
      <c r="AF31" s="3">
        <f>SUMPRODUCT(AA$5:AE31,其他调用!$C$6:$G32)</f>
        <v>2132177.210574497</v>
      </c>
      <c r="AH31" s="3">
        <v>27</v>
      </c>
      <c r="AI31" s="3">
        <f>其他调用!Y31</f>
        <v>7960813.0421952307</v>
      </c>
      <c r="AJ31" s="3">
        <f>其他调用!Z31</f>
        <v>8658560.3540311158</v>
      </c>
      <c r="AK31" s="3">
        <f>其他调用!AA31</f>
        <v>9674356.1310319304</v>
      </c>
      <c r="AL31" s="3">
        <f>其他调用!AB31</f>
        <v>12197558.372279584</v>
      </c>
      <c r="AM31" s="3">
        <f>其他调用!AC31</f>
        <v>21493872.601977766</v>
      </c>
      <c r="AN31" s="3">
        <f>SUMPRODUCT(AI$5:AM31,其他调用!$C$6:$G32)</f>
        <v>173897615901.73511</v>
      </c>
      <c r="AP31" s="3">
        <f>其他调用!AN31</f>
        <v>0</v>
      </c>
      <c r="AQ31" s="3">
        <f>其他调用!AO31</f>
        <v>123509.79777908523</v>
      </c>
      <c r="AR31" s="3">
        <f>其他调用!AP31</f>
        <v>572243.95459953323</v>
      </c>
      <c r="AS31" s="3">
        <f>其他调用!AQ31</f>
        <v>2794957.5755327567</v>
      </c>
      <c r="AT31" s="3">
        <f>其他调用!AR31</f>
        <v>5353080.0245770141</v>
      </c>
      <c r="AU31" s="3">
        <f>SUMPRODUCT(AP$5:AT31,其他调用!$C$6:$G32)</f>
        <v>321307132.71440274</v>
      </c>
    </row>
    <row r="32" spans="1:61" x14ac:dyDescent="0.15">
      <c r="B32" s="3" t="s">
        <v>507</v>
      </c>
      <c r="C32" s="75" t="s">
        <v>506</v>
      </c>
      <c r="Z32" s="3">
        <v>28</v>
      </c>
      <c r="AA32" s="3">
        <f>其他调用!AW33*SUM($U$14:$U$17)</f>
        <v>45.999999999999972</v>
      </c>
      <c r="AB32" s="3">
        <f>其他调用!AX33*SUM($U$14:$U$17)</f>
        <v>66.999999999999986</v>
      </c>
      <c r="AC32" s="3">
        <f>其他调用!AY33*SUM($U$14:$U$17)</f>
        <v>90.999999999999986</v>
      </c>
      <c r="AD32" s="3">
        <f>其他调用!AZ33*SUM($U$14:$U$17)</f>
        <v>103.00000000000003</v>
      </c>
      <c r="AE32" s="3">
        <f>其他调用!BA33*SUM($U$14:$U$17)</f>
        <v>102.99999999999986</v>
      </c>
      <c r="AF32" s="3">
        <f>SUMPRODUCT(AA$5:AE32,其他调用!$C$6:$G33)</f>
        <v>2180452.7222066256</v>
      </c>
      <c r="AH32" s="3">
        <v>28</v>
      </c>
      <c r="AI32" s="3">
        <f>其他调用!Y32</f>
        <v>8216765.3746945858</v>
      </c>
      <c r="AJ32" s="3">
        <f>其他调用!Z32</f>
        <v>8744319.6952614486</v>
      </c>
      <c r="AK32" s="3">
        <f>其他调用!AA32</f>
        <v>9707976.6167393029</v>
      </c>
      <c r="AL32" s="3">
        <f>其他调用!AB32</f>
        <v>13248521.822860926</v>
      </c>
      <c r="AM32" s="3">
        <f>其他调用!AC32</f>
        <v>21586663.332490623</v>
      </c>
      <c r="AN32" s="3">
        <f>SUMPRODUCT(AI$5:AM32,其他调用!$C$6:$G33)</f>
        <v>181155920288.46872</v>
      </c>
      <c r="AP32" s="3">
        <f>其他调用!AN32</f>
        <v>0</v>
      </c>
      <c r="AQ32" s="3">
        <f>其他调用!AO32</f>
        <v>250234.76540791697</v>
      </c>
      <c r="AR32" s="3">
        <f>其他调用!AP32</f>
        <v>887328.94837589283</v>
      </c>
      <c r="AS32" s="3">
        <f>其他调用!AQ32</f>
        <v>3110326.0560530461</v>
      </c>
      <c r="AT32" s="3">
        <f>其他调用!AR32</f>
        <v>5380999.8327039033</v>
      </c>
      <c r="AU32" s="3">
        <f>SUMPRODUCT(AP$5:AT32,其他调用!$C$6:$G33)</f>
        <v>459385536.94770485</v>
      </c>
    </row>
    <row r="33" spans="2:47" x14ac:dyDescent="0.15">
      <c r="B33" s="3">
        <v>1</v>
      </c>
      <c r="C33" s="85"/>
      <c r="Z33" s="3">
        <v>29</v>
      </c>
      <c r="AA33" s="3">
        <f>其他调用!AW34*SUM($U$14:$U$17)</f>
        <v>46.000000000000092</v>
      </c>
      <c r="AB33" s="3">
        <f>其他调用!AX34*SUM($U$14:$U$17)</f>
        <v>67.000000000000014</v>
      </c>
      <c r="AC33" s="3">
        <f>其他调用!AY34*SUM($U$14:$U$17)</f>
        <v>91.000000000000014</v>
      </c>
      <c r="AD33" s="3">
        <f>其他调用!AZ34*SUM($U$14:$U$17)</f>
        <v>103.0000000000001</v>
      </c>
      <c r="AE33" s="3">
        <f>其他调用!BA34*SUM($U$14:$U$17)</f>
        <v>103.00000000000006</v>
      </c>
      <c r="AF33" s="3">
        <f>SUMPRODUCT(AA$5:AE33,其他调用!$C$6:$G34)</f>
        <v>2227381.0714394259</v>
      </c>
      <c r="AH33" s="3">
        <v>29</v>
      </c>
      <c r="AI33" s="3">
        <f>其他调用!Y33</f>
        <v>8230349.8695180416</v>
      </c>
      <c r="AJ33" s="3">
        <f>其他调用!Z33</f>
        <v>8753486.2624709904</v>
      </c>
      <c r="AK33" s="3">
        <f>其他调用!AA33</f>
        <v>9754460.7942868769</v>
      </c>
      <c r="AL33" s="3">
        <f>其他调用!AB33</f>
        <v>13444710.910468996</v>
      </c>
      <c r="AM33" s="3">
        <f>其他调用!AC33</f>
        <v>22117885.838291526</v>
      </c>
      <c r="AN33" s="3">
        <f>SUMPRODUCT(AI$5:AM33,其他调用!$C$6:$G34)</f>
        <v>188215014253.50159</v>
      </c>
      <c r="AP33" s="3">
        <f>其他调用!AN33</f>
        <v>17198.396657108486</v>
      </c>
      <c r="AQ33" s="3">
        <f>其他调用!AO33</f>
        <v>264857.16909771145</v>
      </c>
      <c r="AR33" s="3">
        <f>其他调用!AP33</f>
        <v>1322970.0905274972</v>
      </c>
      <c r="AS33" s="3">
        <f>其他调用!AQ33</f>
        <v>3152535.6586578898</v>
      </c>
      <c r="AT33" s="3">
        <f>其他调用!AR33</f>
        <v>5540839.4023750052</v>
      </c>
      <c r="AU33" s="3">
        <f>SUMPRODUCT(AP$5:AT33,其他调用!$C$6:$G34)</f>
        <v>620867395.88160169</v>
      </c>
    </row>
    <row r="34" spans="2:47" x14ac:dyDescent="0.15">
      <c r="B34" s="3">
        <v>2</v>
      </c>
      <c r="C34" s="85"/>
      <c r="Z34" s="3">
        <v>30</v>
      </c>
      <c r="AA34" s="3">
        <f>其他调用!AW35*SUM($U$14:$U$17)</f>
        <v>45.99999999999995</v>
      </c>
      <c r="AB34" s="3">
        <f>其他调用!AX35*SUM($U$14:$U$17)</f>
        <v>66.999999999999972</v>
      </c>
      <c r="AC34" s="3">
        <f>其他调用!AY35*SUM($U$14:$U$17)</f>
        <v>90.999999999999972</v>
      </c>
      <c r="AD34" s="3">
        <f>其他调用!AZ35*SUM($U$14:$U$17)</f>
        <v>102.99999999999997</v>
      </c>
      <c r="AE34" s="3">
        <f>其他调用!BA35*SUM($U$14:$U$17)</f>
        <v>103.00000000000006</v>
      </c>
      <c r="AF34" s="3">
        <f>SUMPRODUCT(AA$5:AE34,其他调用!$C$6:$G35)</f>
        <v>2272906.5472958428</v>
      </c>
      <c r="AH34" s="3">
        <v>30</v>
      </c>
      <c r="AI34" s="3">
        <f>其他调用!Y34</f>
        <v>8311798.8779286146</v>
      </c>
      <c r="AJ34" s="3">
        <f>其他调用!Z34</f>
        <v>8831678.2710093856</v>
      </c>
      <c r="AK34" s="3">
        <f>其他调用!AA34</f>
        <v>9777009.0264989436</v>
      </c>
      <c r="AL34" s="3">
        <f>其他调用!AB34</f>
        <v>13707225.060461283</v>
      </c>
      <c r="AM34" s="3">
        <f>其他调用!AC34</f>
        <v>22246550.894344628</v>
      </c>
      <c r="AN34" s="3">
        <f>SUMPRODUCT(AI$5:AM34,其他调用!$C$6:$G35)</f>
        <v>195124043441.7854</v>
      </c>
      <c r="AP34" s="3">
        <f>其他调用!AN34</f>
        <v>120315.39675000355</v>
      </c>
      <c r="AQ34" s="3">
        <f>其他调用!AO34</f>
        <v>394328.40778341691</v>
      </c>
      <c r="AR34" s="3">
        <f>其他调用!AP34</f>
        <v>1460963.7123670466</v>
      </c>
      <c r="AS34" s="3">
        <f>其他调用!AQ34</f>
        <v>3209014.9362997748</v>
      </c>
      <c r="AT34" s="3">
        <f>其他调用!AR34</f>
        <v>5580019.9623723179</v>
      </c>
      <c r="AU34" s="3">
        <f>SUMPRODUCT(AP$5:AT34,其他调用!$C$6:$G35)</f>
        <v>869864180.25312364</v>
      </c>
    </row>
    <row r="35" spans="2:47" x14ac:dyDescent="0.15">
      <c r="B35" s="3">
        <v>3</v>
      </c>
      <c r="C35" s="85"/>
      <c r="Z35" s="3">
        <v>31</v>
      </c>
      <c r="AA35" s="3">
        <f>其他调用!AW36*SUM($U$14:$U$17)</f>
        <v>45.999999999999972</v>
      </c>
      <c r="AB35" s="3">
        <f>其他调用!AX36*SUM($U$14:$U$17)</f>
        <v>66.999999999999972</v>
      </c>
      <c r="AC35" s="3">
        <f>其他调用!AY36*SUM($U$14:$U$17)</f>
        <v>91.000000000000028</v>
      </c>
      <c r="AD35" s="3">
        <f>其他调用!AZ36*SUM($U$14:$U$17)</f>
        <v>102.99999999999991</v>
      </c>
      <c r="AE35" s="3">
        <f>其他调用!BA36*SUM($U$14:$U$17)</f>
        <v>102.99999999999996</v>
      </c>
      <c r="AF35" s="3">
        <f>SUMPRODUCT(AA$5:AE35,其他调用!$C$6:$G36)</f>
        <v>2317862.2812190307</v>
      </c>
      <c r="AH35" s="3">
        <v>31</v>
      </c>
      <c r="AI35" s="3">
        <f>其他调用!Y35</f>
        <v>8311798.8779286444</v>
      </c>
      <c r="AJ35" s="3">
        <f>其他调用!Z35</f>
        <v>8831678.2710094154</v>
      </c>
      <c r="AK35" s="3">
        <f>其他调用!AA35</f>
        <v>9804979.6585120857</v>
      </c>
      <c r="AL35" s="3">
        <f>其他调用!AB35</f>
        <v>13876389.479742706</v>
      </c>
      <c r="AM35" s="3">
        <f>其他调用!AC35</f>
        <v>22758099.579591215</v>
      </c>
      <c r="AN35" s="3">
        <f>SUMPRODUCT(AI$5:AM35,其他调用!$C$6:$G36)</f>
        <v>201946558732.71887</v>
      </c>
      <c r="AP35" s="3">
        <f>其他调用!AN35</f>
        <v>120315.39675000357</v>
      </c>
      <c r="AQ35" s="3">
        <f>其他调用!AO35</f>
        <v>394328.4077834168</v>
      </c>
      <c r="AR35" s="3">
        <f>其他调用!AP35</f>
        <v>1632142.0460091364</v>
      </c>
      <c r="AS35" s="3">
        <f>其他调用!AQ35</f>
        <v>3249191.1133196168</v>
      </c>
      <c r="AT35" s="3">
        <f>其他调用!AR35</f>
        <v>5735794.6891605705</v>
      </c>
      <c r="AU35" s="3">
        <f>SUMPRODUCT(AP$5:AT35,其他调用!$C$6:$G36)</f>
        <v>1121386809.5191257</v>
      </c>
    </row>
    <row r="36" spans="2:47" x14ac:dyDescent="0.15">
      <c r="B36" s="3">
        <v>4</v>
      </c>
      <c r="C36" s="85"/>
      <c r="Z36" s="3">
        <v>32</v>
      </c>
      <c r="AA36" s="3">
        <f>其他调用!AW37*SUM($U$14:$U$17)</f>
        <v>46.00000000000005</v>
      </c>
      <c r="AB36" s="3">
        <f>其他调用!AX37*SUM($U$14:$U$17)</f>
        <v>67.000000000000043</v>
      </c>
      <c r="AC36" s="3">
        <f>其他调用!AY37*SUM($U$14:$U$17)</f>
        <v>91.000000000000028</v>
      </c>
      <c r="AD36" s="3">
        <f>其他调用!AZ37*SUM($U$14:$U$17)</f>
        <v>103</v>
      </c>
      <c r="AE36" s="3">
        <f>其他调用!BA37*SUM($U$14:$U$17)</f>
        <v>102.99999999999993</v>
      </c>
      <c r="AF36" s="3">
        <f>SUMPRODUCT(AA$5:AE36,其他调用!$C$6:$G37)</f>
        <v>2362247.7767138393</v>
      </c>
      <c r="AH36" s="3">
        <v>32</v>
      </c>
      <c r="AI36" s="3">
        <f>其他调用!Y36</f>
        <v>8398522.0987577736</v>
      </c>
      <c r="AJ36" s="3">
        <f>其他调用!Z36</f>
        <v>8903922.5833167434</v>
      </c>
      <c r="AK36" s="3">
        <f>其他调用!AA36</f>
        <v>9817871.4090788662</v>
      </c>
      <c r="AL36" s="3">
        <f>其他调用!AB36</f>
        <v>14138399.90136534</v>
      </c>
      <c r="AM36" s="3">
        <f>其他调用!AC36</f>
        <v>22850970.989333928</v>
      </c>
      <c r="AN36" s="3">
        <f>SUMPRODUCT(AI$5:AM36,其他调用!$C$6:$G37)</f>
        <v>208741811376.22653</v>
      </c>
      <c r="AP36" s="3">
        <f>其他调用!AN36</f>
        <v>248209.64759615503</v>
      </c>
      <c r="AQ36" s="3">
        <f>其他调用!AO36</f>
        <v>530227.77639462915</v>
      </c>
      <c r="AR36" s="3">
        <f>其他调用!AP36</f>
        <v>1748235.6310642678</v>
      </c>
      <c r="AS36" s="3">
        <f>其他调用!AQ36</f>
        <v>3311418.011415977</v>
      </c>
      <c r="AT36" s="3">
        <f>其他调用!AR36</f>
        <v>5764508.0231511593</v>
      </c>
      <c r="AU36" s="3">
        <f>SUMPRODUCT(AP$5:AT36,其他调用!$C$6:$G37)</f>
        <v>1471491420.1298721</v>
      </c>
    </row>
    <row r="37" spans="2:47" x14ac:dyDescent="0.15">
      <c r="B37" s="3">
        <v>5</v>
      </c>
      <c r="C37" s="85"/>
      <c r="N37" s="13" t="s">
        <v>171</v>
      </c>
      <c r="Z37" s="3">
        <v>33</v>
      </c>
      <c r="AA37" s="3">
        <f>其他调用!AW38*SUM($U$14:$U$17)</f>
        <v>46.000000000000021</v>
      </c>
      <c r="AB37" s="3">
        <f>其他调用!AX38*SUM($U$14:$U$17)</f>
        <v>67.000000000000043</v>
      </c>
      <c r="AC37" s="3">
        <f>其他调用!AY38*SUM($U$14:$U$17)</f>
        <v>90.999999999999815</v>
      </c>
      <c r="AD37" s="3">
        <f>其他调用!AZ38*SUM($U$14:$U$17)</f>
        <v>103.00000000000009</v>
      </c>
      <c r="AE37" s="3">
        <f>其他调用!BA38*SUM($U$14:$U$17)</f>
        <v>103.00000000000013</v>
      </c>
      <c r="AF37" s="3">
        <f>SUMPRODUCT(AA$5:AE37,其他调用!$C$6:$G38)</f>
        <v>2406062.5372851188</v>
      </c>
      <c r="AH37" s="3">
        <v>33</v>
      </c>
      <c r="AI37" s="3">
        <f>其他调用!Y37</f>
        <v>8398522.0987577438</v>
      </c>
      <c r="AJ37" s="3">
        <f>其他调用!Z37</f>
        <v>8910303.4511035681</v>
      </c>
      <c r="AK37" s="3">
        <f>其他调用!AA37</f>
        <v>9841010.8989236951</v>
      </c>
      <c r="AL37" s="3">
        <f>其他调用!AB37</f>
        <v>14219095.418952346</v>
      </c>
      <c r="AM37" s="3">
        <f>其他调用!AC37</f>
        <v>23417656.444400728</v>
      </c>
      <c r="AN37" s="3">
        <f>SUMPRODUCT(AI$5:AM37,其他调用!$C$6:$G38)</f>
        <v>215451222400.3436</v>
      </c>
      <c r="AP37" s="3">
        <f>其他调用!AN37</f>
        <v>248209.64759615494</v>
      </c>
      <c r="AQ37" s="3">
        <f>其他调用!AO37</f>
        <v>542230.87914034678</v>
      </c>
      <c r="AR37" s="3">
        <f>其他调用!AP37</f>
        <v>1956612.7881091535</v>
      </c>
      <c r="AS37" s="3">
        <f>其他调用!AQ37</f>
        <v>3331742.8069431633</v>
      </c>
      <c r="AT37" s="3">
        <f>其他调用!AR37</f>
        <v>5939711.8752734661</v>
      </c>
      <c r="AU37" s="3">
        <f>SUMPRODUCT(AP$5:AT37,其他调用!$C$6:$G38)</f>
        <v>1827466254.3892798</v>
      </c>
    </row>
    <row r="38" spans="2:47" x14ac:dyDescent="0.15">
      <c r="B38" s="3">
        <v>6</v>
      </c>
      <c r="C38" s="85"/>
      <c r="N38" s="13" t="s">
        <v>136</v>
      </c>
      <c r="Z38" s="3">
        <v>34</v>
      </c>
      <c r="AA38" s="3">
        <f>其他调用!AW39*SUM($U$14:$U$17)</f>
        <v>45.999999999999972</v>
      </c>
      <c r="AB38" s="3">
        <f>其他调用!AX39*SUM($U$14:$U$17)</f>
        <v>67.000000000000028</v>
      </c>
      <c r="AC38" s="3">
        <f>其他调用!AY39*SUM($U$14:$U$17)</f>
        <v>91.000000000000199</v>
      </c>
      <c r="AD38" s="3">
        <f>其他调用!AZ39*SUM($U$14:$U$17)</f>
        <v>103</v>
      </c>
      <c r="AE38" s="3">
        <f>其他调用!BA39*SUM($U$14:$U$17)</f>
        <v>102.99999999999993</v>
      </c>
      <c r="AF38" s="3">
        <f>SUMPRODUCT(AA$5:AE38,其他调用!$C$6:$G39)</f>
        <v>2449306.0664377171</v>
      </c>
      <c r="AH38" s="3">
        <v>34</v>
      </c>
      <c r="AI38" s="3">
        <f>其他调用!Y38</f>
        <v>8452805.4991154075</v>
      </c>
      <c r="AJ38" s="3">
        <f>其他调用!Z38</f>
        <v>8950483.9289176464</v>
      </c>
      <c r="AK38" s="3">
        <f>其他调用!AA38</f>
        <v>9844181.9848794639</v>
      </c>
      <c r="AL38" s="3">
        <f>其他调用!AB38</f>
        <v>14564009.171339095</v>
      </c>
      <c r="AM38" s="3">
        <f>其他调用!AC38</f>
        <v>23417656.444400668</v>
      </c>
      <c r="AN38" s="3">
        <f>SUMPRODUCT(AI$5:AM38,其他调用!$C$6:$G39)</f>
        <v>222107424113.39972</v>
      </c>
      <c r="AP38" s="3">
        <f>其他调用!AN38</f>
        <v>343663.45462148171</v>
      </c>
      <c r="AQ38" s="3">
        <f>其他调用!AO38</f>
        <v>945683.79561151238</v>
      </c>
      <c r="AR38" s="3">
        <f>其他调用!AP38</f>
        <v>1994481.2868714705</v>
      </c>
      <c r="AS38" s="3">
        <f>其他调用!AQ38</f>
        <v>3418616.3000615165</v>
      </c>
      <c r="AT38" s="3">
        <f>其他调用!AR38</f>
        <v>5939711.8752734661</v>
      </c>
      <c r="AU38" s="3">
        <f>SUMPRODUCT(AP$5:AT38,其他调用!$C$6:$G39)</f>
        <v>2348630862.2949252</v>
      </c>
    </row>
    <row r="39" spans="2:47" x14ac:dyDescent="0.15">
      <c r="B39" s="3">
        <v>7</v>
      </c>
      <c r="C39" s="85"/>
      <c r="N39" s="13" t="s">
        <v>172</v>
      </c>
      <c r="Z39" s="3">
        <v>35</v>
      </c>
      <c r="AA39" s="3">
        <f>其他调用!AW40*SUM($U$14:$U$17)</f>
        <v>45.999999999999964</v>
      </c>
      <c r="AB39" s="3">
        <f>其他调用!AX40*SUM($U$14:$U$17)</f>
        <v>66.999999999999929</v>
      </c>
      <c r="AC39" s="3">
        <f>其他调用!AY40*SUM($U$14:$U$17)</f>
        <v>90.999999999999858</v>
      </c>
      <c r="AD39" s="3">
        <f>其他调用!AZ40*SUM($U$14:$U$17)</f>
        <v>102.99999999999986</v>
      </c>
      <c r="AE39" s="3">
        <f>其他调用!BA40*SUM($U$14:$U$17)</f>
        <v>103.00000000000007</v>
      </c>
      <c r="AF39" s="3">
        <f>SUMPRODUCT(AA$5:AE39,其他调用!$C$6:$G40)</f>
        <v>2491977.8676764849</v>
      </c>
      <c r="AH39" s="3">
        <v>35</v>
      </c>
      <c r="AI39" s="3">
        <f>其他调用!Y39</f>
        <v>8475711.5224318504</v>
      </c>
      <c r="AJ39" s="3">
        <f>其他调用!Z39</f>
        <v>8980561.1329191029</v>
      </c>
      <c r="AK39" s="3">
        <f>其他调用!AA39</f>
        <v>9869474.1968235075</v>
      </c>
      <c r="AL39" s="3">
        <f>其他调用!AB39</f>
        <v>14564009.171339095</v>
      </c>
      <c r="AM39" s="3">
        <f>其他调用!AC39</f>
        <v>24058583.052698851</v>
      </c>
      <c r="AN39" s="3">
        <f>SUMPRODUCT(AI$5:AM39,其他调用!$C$6:$G40)</f>
        <v>228693534743.93494</v>
      </c>
      <c r="AP39" s="3">
        <f>其他调用!AN39</f>
        <v>383942.1975698513</v>
      </c>
      <c r="AQ39" s="3">
        <f>其他调用!AO39</f>
        <v>1247689.553975319</v>
      </c>
      <c r="AR39" s="3">
        <f>其他调用!AP39</f>
        <v>2296516.0188422594</v>
      </c>
      <c r="AS39" s="3">
        <f>其他调用!AQ39</f>
        <v>3418616.3000615165</v>
      </c>
      <c r="AT39" s="3">
        <f>其他调用!AR39</f>
        <v>6145565.1355388463</v>
      </c>
      <c r="AU39" s="3">
        <f>SUMPRODUCT(AP$5:AT39,其他调用!$C$6:$G40)</f>
        <v>2983917628.5421672</v>
      </c>
    </row>
    <row r="40" spans="2:47" x14ac:dyDescent="0.15">
      <c r="B40" s="3">
        <v>8</v>
      </c>
      <c r="C40" s="85"/>
      <c r="N40" s="13" t="s">
        <v>173</v>
      </c>
      <c r="Z40" s="3">
        <v>36</v>
      </c>
      <c r="AA40" s="3">
        <f>其他调用!AW41*SUM($U$14:$U$17)</f>
        <v>46</v>
      </c>
      <c r="AB40" s="3">
        <f>其他调用!AX41*SUM($U$14:$U$17)</f>
        <v>67.000000000000028</v>
      </c>
      <c r="AC40" s="3">
        <f>其他调用!AY41*SUM($U$14:$U$17)</f>
        <v>91.000000000000057</v>
      </c>
      <c r="AD40" s="3">
        <f>其他调用!AZ41*SUM($U$14:$U$17)</f>
        <v>103.00000000000024</v>
      </c>
      <c r="AE40" s="3">
        <f>其他调用!BA41*SUM($U$14:$U$17)</f>
        <v>102.99999999999982</v>
      </c>
      <c r="AF40" s="3">
        <f>SUMPRODUCT(AA$5:AE40,其他调用!$C$6:$G41)</f>
        <v>2534077.4445062708</v>
      </c>
      <c r="AH40" s="3">
        <v>36</v>
      </c>
      <c r="AI40" s="3">
        <f>其他调用!Y40</f>
        <v>8492106.4232159257</v>
      </c>
      <c r="AJ40" s="3">
        <f>其他调用!Z40</f>
        <v>8983658.0787639022</v>
      </c>
      <c r="AK40" s="3">
        <f>其他调用!AA40</f>
        <v>9869474.1968235075</v>
      </c>
      <c r="AL40" s="3">
        <f>其他调用!AB40</f>
        <v>14900467.918435931</v>
      </c>
      <c r="AM40" s="3">
        <f>其他调用!AC40</f>
        <v>24099462.008095741</v>
      </c>
      <c r="AN40" s="3">
        <f>SUMPRODUCT(AI$5:AM40,其他调用!$C$6:$G41)</f>
        <v>235198091074.36319</v>
      </c>
      <c r="AP40" s="3">
        <f>其他调用!AN40</f>
        <v>418694.38301292784</v>
      </c>
      <c r="AQ40" s="3">
        <f>其他调用!AO40</f>
        <v>1262944.938311127</v>
      </c>
      <c r="AR40" s="3">
        <f>其他调用!AP40</f>
        <v>2296516.0188422613</v>
      </c>
      <c r="AS40" s="3">
        <f>其他调用!AQ40</f>
        <v>3504897.4014546946</v>
      </c>
      <c r="AT40" s="3">
        <f>其他调用!AR40</f>
        <v>6158694.6672757715</v>
      </c>
      <c r="AU40" s="3">
        <f>SUMPRODUCT(AP$5:AT40,其他调用!$C$6:$G41)</f>
        <v>3629946037.3267684</v>
      </c>
    </row>
    <row r="41" spans="2:47" x14ac:dyDescent="0.15">
      <c r="B41" s="3">
        <v>9</v>
      </c>
      <c r="C41" s="85"/>
      <c r="Z41" s="3">
        <v>37</v>
      </c>
      <c r="AA41" s="3">
        <f>其他调用!AW42*SUM($U$14:$U$17)</f>
        <v>46.000000000000036</v>
      </c>
      <c r="AB41" s="3">
        <f>其他调用!AX42*SUM($U$14:$U$17)</f>
        <v>67.000000000000028</v>
      </c>
      <c r="AC41" s="3">
        <f>其他调用!AY42*SUM($U$14:$U$17)</f>
        <v>91.000000000000085</v>
      </c>
      <c r="AD41" s="3">
        <f>其他调用!AZ42*SUM($U$14:$U$17)</f>
        <v>102.99999999999976</v>
      </c>
      <c r="AE41" s="3">
        <f>其他调用!BA42*SUM($U$14:$U$17)</f>
        <v>103.00000000000011</v>
      </c>
      <c r="AF41" s="3">
        <f>SUMPRODUCT(AA$5:AE41,其他调用!$C$6:$G42)</f>
        <v>2575604.3004319244</v>
      </c>
      <c r="AH41" s="3">
        <v>37</v>
      </c>
      <c r="AI41" s="3">
        <f>其他调用!Y41</f>
        <v>8543556.4289788306</v>
      </c>
      <c r="AJ41" s="3">
        <f>其他调用!Z41</f>
        <v>9039605.3956332207</v>
      </c>
      <c r="AK41" s="3">
        <f>其他调用!AA41</f>
        <v>10812831.141335428</v>
      </c>
      <c r="AL41" s="3">
        <f>其他调用!AB41</f>
        <v>15000817.138501346</v>
      </c>
      <c r="AM41" s="3">
        <f>其他调用!AC41</f>
        <v>24443239.695359111</v>
      </c>
      <c r="AN41" s="3">
        <f>SUMPRODUCT(AI$5:AM41,其他调用!$C$6:$G42)</f>
        <v>241675739870.01401</v>
      </c>
      <c r="AP41" s="3">
        <f>其他调用!AN41</f>
        <v>527752.69113380485</v>
      </c>
      <c r="AQ41" s="3">
        <f>其他调用!AO41</f>
        <v>1538538.3339219838</v>
      </c>
      <c r="AR41" s="3">
        <f>其他调用!AP41</f>
        <v>2573499.6848689951</v>
      </c>
      <c r="AS41" s="3">
        <f>其他调用!AQ41</f>
        <v>3530630.8421986178</v>
      </c>
      <c r="AT41" s="3">
        <f>其他调用!AR41</f>
        <v>6267638.7605143487</v>
      </c>
      <c r="AU41" s="3">
        <f>SUMPRODUCT(AP$5:AT41,其他调用!$C$6:$G42)</f>
        <v>4402931986.8882465</v>
      </c>
    </row>
    <row r="42" spans="2:47" x14ac:dyDescent="0.15">
      <c r="B42" s="3">
        <v>10</v>
      </c>
      <c r="C42" s="85"/>
      <c r="Z42" s="3">
        <v>38</v>
      </c>
      <c r="AA42" s="3">
        <f>其他调用!AW43*SUM($U$14:$U$17)</f>
        <v>45.999999999999943</v>
      </c>
      <c r="AB42" s="3">
        <f>其他调用!AX43*SUM($U$14:$U$17)</f>
        <v>66.999999999999943</v>
      </c>
      <c r="AC42" s="3">
        <f>其他调用!AY43*SUM($U$14:$U$17)</f>
        <v>90.999999999999886</v>
      </c>
      <c r="AD42" s="3">
        <f>其他调用!AZ43*SUM($U$14:$U$17)</f>
        <v>103.00000000000003</v>
      </c>
      <c r="AE42" s="3">
        <f>其他调用!BA43*SUM($U$14:$U$17)</f>
        <v>103.00000000000001</v>
      </c>
      <c r="AF42" s="3">
        <f>SUMPRODUCT(AA$5:AE42,其他调用!$C$6:$G43)</f>
        <v>2616557.9389582947</v>
      </c>
      <c r="AH42" s="3">
        <v>38</v>
      </c>
      <c r="AI42" s="3">
        <f>其他调用!Y42</f>
        <v>8543556.4289788306</v>
      </c>
      <c r="AJ42" s="3">
        <f>其他调用!Z42</f>
        <v>9039605.3956332207</v>
      </c>
      <c r="AK42" s="3">
        <f>其他调用!AA42</f>
        <v>11248676.106409788</v>
      </c>
      <c r="AL42" s="3">
        <f>其他调用!AB42</f>
        <v>15069613.409326375</v>
      </c>
      <c r="AM42" s="3">
        <f>其他调用!AC42</f>
        <v>24786742.470437407</v>
      </c>
      <c r="AN42" s="3">
        <f>SUMPRODUCT(AI$5:AM42,其他调用!$C$6:$G43)</f>
        <v>248074286267.3685</v>
      </c>
      <c r="AP42" s="3">
        <f>其他调用!AN42</f>
        <v>527752.69113380555</v>
      </c>
      <c r="AQ42" s="3">
        <f>其他调用!AO42</f>
        <v>1538538.3339219838</v>
      </c>
      <c r="AR42" s="3">
        <f>其他调用!AP42</f>
        <v>2701470.2658330053</v>
      </c>
      <c r="AS42" s="3">
        <f>其他调用!AQ42</f>
        <v>3548562.0964988098</v>
      </c>
      <c r="AT42" s="3">
        <f>其他调用!AR42</f>
        <v>6376495.7333264947</v>
      </c>
      <c r="AU42" s="3">
        <f>SUMPRODUCT(AP$5:AT42,其他调用!$C$6:$G43)</f>
        <v>5169417306.5505047</v>
      </c>
    </row>
    <row r="43" spans="2:47" x14ac:dyDescent="0.15">
      <c r="B43" s="3">
        <v>11</v>
      </c>
      <c r="C43" s="85"/>
      <c r="Z43" s="3">
        <v>39</v>
      </c>
      <c r="AA43" s="3">
        <f>其他调用!AW44*SUM($U$14:$U$17)</f>
        <v>46.000000000000007</v>
      </c>
      <c r="AB43" s="3">
        <f>其他调用!AX44*SUM($U$14:$U$17)</f>
        <v>67.000000000000043</v>
      </c>
      <c r="AC43" s="3">
        <f>其他调用!AY44*SUM($U$14:$U$17)</f>
        <v>91.000000000000099</v>
      </c>
      <c r="AD43" s="3">
        <f>其他调用!AZ44*SUM($U$14:$U$17)</f>
        <v>103.00000000000004</v>
      </c>
      <c r="AE43" s="3">
        <f>其他调用!BA44*SUM($U$14:$U$17)</f>
        <v>102.99999999999994</v>
      </c>
      <c r="AF43" s="3">
        <f>SUMPRODUCT(AA$5:AE43,其他调用!$C$6:$G44)</f>
        <v>2656937.8635902321</v>
      </c>
      <c r="AH43" s="3">
        <v>39</v>
      </c>
      <c r="AI43" s="3">
        <f>其他调用!Y43</f>
        <v>8579587.9381894469</v>
      </c>
      <c r="AJ43" s="3">
        <f>其他调用!Z43</f>
        <v>9062504.5247927904</v>
      </c>
      <c r="AK43" s="3">
        <f>其他调用!AA43</f>
        <v>11281695.5355739</v>
      </c>
      <c r="AL43" s="3">
        <f>其他调用!AB43</f>
        <v>15448893.232833803</v>
      </c>
      <c r="AM43" s="3">
        <f>其他调用!AC43</f>
        <v>24786742.470437527</v>
      </c>
      <c r="AN43" s="3">
        <f>SUMPRODUCT(AI$5:AM43,其他调用!$C$6:$G44)</f>
        <v>254403974901.99124</v>
      </c>
      <c r="AP43" s="3">
        <f>其他调用!AN43</f>
        <v>940379.42034919374</v>
      </c>
      <c r="AQ43" s="3">
        <f>其他调用!AO43</f>
        <v>1680991.1843093149</v>
      </c>
      <c r="AR43" s="3">
        <f>其他调用!AP43</f>
        <v>2707558.8399837203</v>
      </c>
      <c r="AS43" s="3">
        <f>其他调用!AQ43</f>
        <v>3647418.6607382372</v>
      </c>
      <c r="AT43" s="3">
        <f>其他调用!AR43</f>
        <v>6376495.7333265096</v>
      </c>
      <c r="AU43" s="3">
        <f>SUMPRODUCT(AP$5:AT43,其他调用!$C$6:$G44)</f>
        <v>6122919614.6944475</v>
      </c>
    </row>
    <row r="44" spans="2:47" x14ac:dyDescent="0.15">
      <c r="B44" s="3">
        <v>12</v>
      </c>
      <c r="C44" s="85"/>
      <c r="Z44" s="3">
        <v>40</v>
      </c>
      <c r="AA44" s="3">
        <f>其他调用!AW45*SUM($U$14:$U$17)</f>
        <v>46.000000000000021</v>
      </c>
      <c r="AB44" s="3">
        <f>其他调用!AX45*SUM($U$14:$U$17)</f>
        <v>67.000000000000014</v>
      </c>
      <c r="AC44" s="3">
        <f>其他调用!AY45*SUM($U$14:$U$17)</f>
        <v>90.999999999999986</v>
      </c>
      <c r="AD44" s="3">
        <f>其他调用!AZ45*SUM($U$14:$U$17)</f>
        <v>103.00000000000004</v>
      </c>
      <c r="AE44" s="3">
        <f>其他调用!BA45*SUM($U$14:$U$17)</f>
        <v>103.00000000000003</v>
      </c>
      <c r="AF44" s="3">
        <f>SUMPRODUCT(AA$5:AE44,其他调用!$C$6:$G45)</f>
        <v>2696743.5778325852</v>
      </c>
      <c r="AH44" s="3">
        <v>40</v>
      </c>
      <c r="AI44" s="3">
        <f>其他调用!Y44</f>
        <v>8603272.6649904549</v>
      </c>
      <c r="AJ44" s="3">
        <f>其他调用!Z44</f>
        <v>9088606.7720304728</v>
      </c>
      <c r="AK44" s="3">
        <f>其他调用!AA44</f>
        <v>11630297.19598794</v>
      </c>
      <c r="AL44" s="3">
        <f>其他调用!AB44</f>
        <v>15448893.232833803</v>
      </c>
      <c r="AM44" s="3">
        <f>其他调用!AC44</f>
        <v>25400942.924695969</v>
      </c>
      <c r="AN44" s="3">
        <f>SUMPRODUCT(AI$5:AM44,其他调用!$C$6:$G45)</f>
        <v>260667880475.95926</v>
      </c>
      <c r="AP44" s="3">
        <f>其他调用!AN44</f>
        <v>1211612.8925613798</v>
      </c>
      <c r="AQ44" s="3">
        <f>其他调用!AO44</f>
        <v>1843370.2640818041</v>
      </c>
      <c r="AR44" s="3">
        <f>其他调用!AP44</f>
        <v>2771838.7840115055</v>
      </c>
      <c r="AS44" s="3">
        <f>其他调用!AQ44</f>
        <v>3647418.6607382447</v>
      </c>
      <c r="AT44" s="3">
        <f>其他调用!AR44</f>
        <v>6572969.8967451602</v>
      </c>
      <c r="AU44" s="3">
        <f>SUMPRODUCT(AP$5:AT44,其他调用!$C$6:$G45)</f>
        <v>7212802012.0920019</v>
      </c>
    </row>
    <row r="45" spans="2:47" x14ac:dyDescent="0.15">
      <c r="B45" s="3">
        <v>13</v>
      </c>
      <c r="C45" s="85"/>
      <c r="Z45" s="3">
        <v>41</v>
      </c>
      <c r="AA45" s="3">
        <f>其他调用!AW46*SUM($U$14:$U$17)</f>
        <v>46.000000000000014</v>
      </c>
      <c r="AB45" s="3">
        <f>其他调用!AX46*SUM($U$14:$U$17)</f>
        <v>67.000000000000043</v>
      </c>
      <c r="AC45" s="3">
        <f>其他调用!AY46*SUM($U$14:$U$17)</f>
        <v>90.999999999999886</v>
      </c>
      <c r="AD45" s="3">
        <f>其他调用!AZ46*SUM($U$14:$U$17)</f>
        <v>103.00000000000001</v>
      </c>
      <c r="AE45" s="3">
        <f>其他调用!BA46*SUM($U$14:$U$17)</f>
        <v>103.00000000000001</v>
      </c>
      <c r="AF45" s="3">
        <f>SUMPRODUCT(AA$5:AE45,其他调用!$C$6:$G46)</f>
        <v>2735974.585190204</v>
      </c>
      <c r="AH45" s="3">
        <v>41</v>
      </c>
      <c r="AI45" s="3">
        <f>其他调用!Y45</f>
        <v>8603272.6649904251</v>
      </c>
      <c r="AJ45" s="3">
        <f>其他调用!Z45</f>
        <v>9088606.7720304132</v>
      </c>
      <c r="AK45" s="3">
        <f>其他调用!AA45</f>
        <v>11630297.19598794</v>
      </c>
      <c r="AL45" s="3">
        <f>其他调用!AB45</f>
        <v>15596521.637391984</v>
      </c>
      <c r="AM45" s="3">
        <f>其他调用!AC45</f>
        <v>25489912.191356778</v>
      </c>
      <c r="AN45" s="3">
        <f>SUMPRODUCT(AI$5:AM45,其他调用!$C$6:$G46)</f>
        <v>266840054492.08585</v>
      </c>
      <c r="AP45" s="3">
        <f>其他调用!AN45</f>
        <v>1211612.892561378</v>
      </c>
      <c r="AQ45" s="3">
        <f>其他调用!AO45</f>
        <v>1843370.2640818059</v>
      </c>
      <c r="AR45" s="3">
        <f>其他调用!AP45</f>
        <v>2771838.7840115055</v>
      </c>
      <c r="AS45" s="3">
        <f>其他调用!AQ45</f>
        <v>3687408.6147131547</v>
      </c>
      <c r="AT45" s="3">
        <f>其他调用!AR45</f>
        <v>6601429.9249264598</v>
      </c>
      <c r="AU45" s="3">
        <f>SUMPRODUCT(AP$5:AT45,其他调用!$C$6:$G46)</f>
        <v>8287226677.8920202</v>
      </c>
    </row>
    <row r="46" spans="2:47" x14ac:dyDescent="0.15">
      <c r="B46" s="3">
        <v>14</v>
      </c>
      <c r="C46" s="85"/>
      <c r="Z46" s="3">
        <v>42</v>
      </c>
      <c r="AA46" s="3">
        <f>其他调用!AW47*SUM($U$14:$U$17)</f>
        <v>46.000000000000014</v>
      </c>
      <c r="AB46" s="3">
        <f>其他调用!AX47*SUM($U$14:$U$17)</f>
        <v>66.999999999999943</v>
      </c>
      <c r="AC46" s="3">
        <f>其他调用!AY47*SUM($U$14:$U$17)</f>
        <v>91.000000000000085</v>
      </c>
      <c r="AD46" s="3">
        <f>其他调用!AZ47*SUM($U$14:$U$17)</f>
        <v>102.99999999999991</v>
      </c>
      <c r="AE46" s="3">
        <f>其他调用!BA47*SUM($U$14:$U$17)</f>
        <v>102.99999999999991</v>
      </c>
      <c r="AF46" s="3">
        <f>SUMPRODUCT(AA$5:AE46,其他调用!$C$6:$G47)</f>
        <v>2774630.389167937</v>
      </c>
      <c r="AH46" s="3">
        <v>42</v>
      </c>
      <c r="AI46" s="3">
        <f>其他调用!Y46</f>
        <v>8642468.5170712173</v>
      </c>
      <c r="AJ46" s="3">
        <f>其他调用!Z46</f>
        <v>9119404.2228590846</v>
      </c>
      <c r="AK46" s="3">
        <f>其他调用!AA46</f>
        <v>11735422.970951557</v>
      </c>
      <c r="AL46" s="3">
        <f>其他调用!AB46</f>
        <v>15907489.703735828</v>
      </c>
      <c r="AM46" s="3">
        <f>其他调用!AC46</f>
        <v>25564206.445741057</v>
      </c>
      <c r="AN46" s="3">
        <f>SUMPRODUCT(AI$5:AM46,其他调用!$C$6:$G47)</f>
        <v>272946630307.98285</v>
      </c>
      <c r="AP46" s="3">
        <f>其他调用!AN46</f>
        <v>1430407.6409123773</v>
      </c>
      <c r="AQ46" s="3">
        <f>其他调用!AO46</f>
        <v>2074536.8937512375</v>
      </c>
      <c r="AR46" s="3">
        <f>其他调用!AP46</f>
        <v>2791084.6982994378</v>
      </c>
      <c r="AS46" s="3">
        <f>其他调用!AQ46</f>
        <v>3771644.4275837988</v>
      </c>
      <c r="AT46" s="3">
        <f>其他调用!AR46</f>
        <v>6625389.5702513456</v>
      </c>
      <c r="AU46" s="3">
        <f>SUMPRODUCT(AP$5:AT46,其他调用!$C$6:$G47)</f>
        <v>9491635137.7798061</v>
      </c>
    </row>
    <row r="47" spans="2:47" x14ac:dyDescent="0.15">
      <c r="B47" s="3">
        <v>15</v>
      </c>
      <c r="C47" s="85"/>
      <c r="Z47" s="3">
        <v>43</v>
      </c>
      <c r="AA47" s="3">
        <f>其他调用!AW48*SUM($U$14:$U$17)</f>
        <v>45.999999999999986</v>
      </c>
      <c r="AB47" s="3">
        <f>其他调用!AX48*SUM($U$14:$U$17)</f>
        <v>67.000000000000043</v>
      </c>
      <c r="AC47" s="3">
        <f>其他调用!AY48*SUM($U$14:$U$17)</f>
        <v>91</v>
      </c>
      <c r="AD47" s="3">
        <f>其他调用!AZ48*SUM($U$14:$U$17)</f>
        <v>103.00000000000007</v>
      </c>
      <c r="AE47" s="3">
        <f>其他调用!BA48*SUM($U$14:$U$17)</f>
        <v>103.00000000000021</v>
      </c>
      <c r="AF47" s="3">
        <f>SUMPRODUCT(AA$5:AE47,其他调用!$C$6:$G48)</f>
        <v>2812710.4932706337</v>
      </c>
      <c r="AH47" s="3">
        <v>43</v>
      </c>
      <c r="AI47" s="3">
        <f>其他调用!Y47</f>
        <v>8653799.2663096786</v>
      </c>
      <c r="AJ47" s="3">
        <f>其他调用!Z47</f>
        <v>9131103.3642119169</v>
      </c>
      <c r="AK47" s="3">
        <f>其他调用!AA47</f>
        <v>12016958.199020565</v>
      </c>
      <c r="AL47" s="3">
        <f>其他调用!AB47</f>
        <v>15907489.703735828</v>
      </c>
      <c r="AM47" s="3">
        <f>其他调用!AC47</f>
        <v>26211071.611731887</v>
      </c>
      <c r="AN47" s="3">
        <f>SUMPRODUCT(AI$5:AM47,其他调用!$C$6:$G48)</f>
        <v>278975346768.18475</v>
      </c>
      <c r="AP47" s="3">
        <f>其他调用!AN47</f>
        <v>1493656.8955313722</v>
      </c>
      <c r="AQ47" s="3">
        <f>其他调用!AO47</f>
        <v>2162351.0148487408</v>
      </c>
      <c r="AR47" s="3">
        <f>其他调用!AP47</f>
        <v>2842626.7950908542</v>
      </c>
      <c r="AS47" s="3">
        <f>其他调用!AQ47</f>
        <v>3771644.4275838137</v>
      </c>
      <c r="AT47" s="3">
        <f>其他调用!AR47</f>
        <v>6834001.3946599662</v>
      </c>
      <c r="AU47" s="3">
        <f>SUMPRODUCT(AP$5:AT47,其他调用!$C$6:$G48)</f>
        <v>10726900305.560417</v>
      </c>
    </row>
    <row r="48" spans="2:47" x14ac:dyDescent="0.15">
      <c r="B48" s="3">
        <v>16</v>
      </c>
      <c r="C48" s="85"/>
      <c r="Z48" s="3">
        <v>44</v>
      </c>
      <c r="AA48" s="3">
        <f>其他调用!AW49*SUM($U$14:$U$17)</f>
        <v>45.999999999999972</v>
      </c>
      <c r="AB48" s="3">
        <f>其他调用!AX49*SUM($U$14:$U$17)</f>
        <v>66.999999999999957</v>
      </c>
      <c r="AC48" s="3">
        <f>其他调用!AY49*SUM($U$14:$U$17)</f>
        <v>90.999999999999986</v>
      </c>
      <c r="AD48" s="3">
        <f>其他调用!AZ49*SUM($U$14:$U$17)</f>
        <v>102.99999999999994</v>
      </c>
      <c r="AE48" s="3">
        <f>其他调用!BA49*SUM($U$14:$U$17)</f>
        <v>102.99999999999989</v>
      </c>
      <c r="AF48" s="3">
        <f>SUMPRODUCT(AA$5:AE48,其他调用!$C$6:$G49)</f>
        <v>2850214.4010031438</v>
      </c>
      <c r="AH48" s="3">
        <v>44</v>
      </c>
      <c r="AI48" s="3">
        <f>其他调用!Y48</f>
        <v>8653799.2663097382</v>
      </c>
      <c r="AJ48" s="3">
        <f>其他调用!Z48</f>
        <v>9131103.3642118573</v>
      </c>
      <c r="AK48" s="3">
        <f>其他调用!AA48</f>
        <v>12016958.199020624</v>
      </c>
      <c r="AL48" s="3">
        <f>其他调用!AB48</f>
        <v>16039003.32812053</v>
      </c>
      <c r="AM48" s="3">
        <f>其他调用!AC48</f>
        <v>26211071.611732006</v>
      </c>
      <c r="AN48" s="3">
        <f>SUMPRODUCT(AI$5:AM48,其他调用!$C$6:$G49)</f>
        <v>284911451393.99054</v>
      </c>
      <c r="AP48" s="3">
        <f>其他调用!AN48</f>
        <v>1493656.8955313712</v>
      </c>
      <c r="AQ48" s="3">
        <f>其他调用!AO48</f>
        <v>2162351.0148487426</v>
      </c>
      <c r="AR48" s="3">
        <f>其他调用!AP48</f>
        <v>2842626.7950908616</v>
      </c>
      <c r="AS48" s="3">
        <f>其他调用!AQ48</f>
        <v>3806974.5988190472</v>
      </c>
      <c r="AT48" s="3">
        <f>其他调用!AR48</f>
        <v>6834001.3946599662</v>
      </c>
      <c r="AU48" s="3">
        <f>SUMPRODUCT(AP$5:AT48,其他调用!$C$6:$G49)</f>
        <v>11943632940.305574</v>
      </c>
    </row>
    <row r="49" spans="2:47" x14ac:dyDescent="0.15">
      <c r="B49" s="3">
        <v>17</v>
      </c>
      <c r="C49" s="85"/>
      <c r="Z49" s="3">
        <v>45</v>
      </c>
      <c r="AA49" s="3">
        <f>其他调用!AW50*SUM($U$14:$U$17)</f>
        <v>46</v>
      </c>
      <c r="AB49" s="3">
        <f>其他调用!AX50*SUM($U$14:$U$17)</f>
        <v>67.000000000000014</v>
      </c>
      <c r="AC49" s="3">
        <f>其他调用!AY50*SUM($U$14:$U$17)</f>
        <v>91.000000000000085</v>
      </c>
      <c r="AD49" s="3">
        <f>其他调用!AZ50*SUM($U$14:$U$17)</f>
        <v>103.00000000000014</v>
      </c>
      <c r="AE49" s="3">
        <f>其他调用!BA50*SUM($U$14:$U$17)</f>
        <v>102.99999999999986</v>
      </c>
      <c r="AF49" s="3">
        <f>SUMPRODUCT(AA$5:AE49,其他调用!$C$6:$G50)</f>
        <v>2887141.615870317</v>
      </c>
      <c r="AH49" s="3">
        <v>45</v>
      </c>
      <c r="AI49" s="3">
        <f>其他调用!Y49</f>
        <v>8685535.6422989964</v>
      </c>
      <c r="AJ49" s="3">
        <f>其他调用!Z49</f>
        <v>10021058.316098452</v>
      </c>
      <c r="AK49" s="3">
        <f>其他调用!AA49</f>
        <v>12129297.107124686</v>
      </c>
      <c r="AL49" s="3">
        <f>其他调用!AB49</f>
        <v>16374964.794856846</v>
      </c>
      <c r="AM49" s="3">
        <f>其他调用!AC49</f>
        <v>26302323.761337161</v>
      </c>
      <c r="AN49" s="3">
        <f>SUMPRODUCT(AI$5:AM49,其他调用!$C$6:$G50)</f>
        <v>291018713918.64685</v>
      </c>
      <c r="AP49" s="3">
        <f>其他调用!AN49</f>
        <v>1713827.5924942382</v>
      </c>
      <c r="AQ49" s="3">
        <f>其他调用!AO49</f>
        <v>2422494.5169036537</v>
      </c>
      <c r="AR49" s="3">
        <f>其他调用!AP49</f>
        <v>2863102.7513991371</v>
      </c>
      <c r="AS49" s="3">
        <f>其他调用!AQ49</f>
        <v>3897228.1843601763</v>
      </c>
      <c r="AT49" s="3">
        <f>其他调用!AR49</f>
        <v>6864336.7236522436</v>
      </c>
      <c r="AU49" s="3">
        <f>SUMPRODUCT(AP$5:AT49,其他调用!$C$6:$G50)</f>
        <v>13289293214.867575</v>
      </c>
    </row>
    <row r="50" spans="2:47" x14ac:dyDescent="0.15">
      <c r="B50" s="3">
        <v>18</v>
      </c>
      <c r="C50" s="85"/>
      <c r="Z50" s="3">
        <v>46</v>
      </c>
      <c r="AA50" s="3">
        <f>其他调用!AW51*SUM($U$14:$U$17)</f>
        <v>46.000000000000021</v>
      </c>
      <c r="AB50" s="3">
        <f>其他调用!AX51*SUM($U$14:$U$17)</f>
        <v>67.000000000000014</v>
      </c>
      <c r="AC50" s="3">
        <f>其他调用!AY51*SUM($U$14:$U$17)</f>
        <v>91.000000000000014</v>
      </c>
      <c r="AD50" s="3">
        <f>其他调用!AZ51*SUM($U$14:$U$17)</f>
        <v>102.99999999999986</v>
      </c>
      <c r="AE50" s="3">
        <f>其他调用!BA51*SUM($U$14:$U$17)</f>
        <v>103.00000000000001</v>
      </c>
      <c r="AF50" s="3">
        <f>SUMPRODUCT(AA$5:AE50,其他调用!$C$6:$G51)</f>
        <v>2923491.6413770025</v>
      </c>
      <c r="AH50" s="3">
        <v>46</v>
      </c>
      <c r="AI50" s="3">
        <f>其他调用!Y50</f>
        <v>8696388.9386999011</v>
      </c>
      <c r="AJ50" s="3">
        <f>其他调用!Z50</f>
        <v>10421505.980617762</v>
      </c>
      <c r="AK50" s="3">
        <f>其他调用!AA50</f>
        <v>12414477.335977852</v>
      </c>
      <c r="AL50" s="3">
        <f>其他调用!AB50</f>
        <v>16374964.794856906</v>
      </c>
      <c r="AM50" s="3">
        <f>其他调用!AC50</f>
        <v>26957123.399286389</v>
      </c>
      <c r="AN50" s="3">
        <f>SUMPRODUCT(AI$5:AM50,其他调用!$C$6:$G51)</f>
        <v>297150909886.67828</v>
      </c>
      <c r="AP50" s="3">
        <f>其他调用!AN50</f>
        <v>1789122.1955624968</v>
      </c>
      <c r="AQ50" s="3">
        <f>其他调用!AO50</f>
        <v>2539549.720222611</v>
      </c>
      <c r="AR50" s="3">
        <f>其他调用!AP50</f>
        <v>2915082.4083543792</v>
      </c>
      <c r="AS50" s="3">
        <f>其他调用!AQ50</f>
        <v>3897228.1843601912</v>
      </c>
      <c r="AT50" s="3">
        <f>其他调用!AR50</f>
        <v>7082014.4718165696</v>
      </c>
      <c r="AU50" s="3">
        <f>SUMPRODUCT(AP$5:AT50,其他调用!$C$6:$G51)</f>
        <v>14672511281.963585</v>
      </c>
    </row>
    <row r="51" spans="2:47" x14ac:dyDescent="0.15">
      <c r="B51" s="3">
        <v>19</v>
      </c>
      <c r="C51" s="85"/>
      <c r="Z51" s="3">
        <v>47</v>
      </c>
      <c r="AA51" s="3">
        <f>其他调用!AW52*SUM($U$14:$U$17)</f>
        <v>46.000000000000014</v>
      </c>
      <c r="AB51" s="3">
        <f>其他调用!AX52*SUM($U$14:$U$17)</f>
        <v>67.000000000000043</v>
      </c>
      <c r="AC51" s="3">
        <f>其他调用!AY52*SUM($U$14:$U$17)</f>
        <v>90.999999999999829</v>
      </c>
      <c r="AD51" s="3">
        <f>其他调用!AZ52*SUM($U$14:$U$17)</f>
        <v>102.99999999999996</v>
      </c>
      <c r="AE51" s="3">
        <f>其他调用!BA52*SUM($U$14:$U$17)</f>
        <v>103.00000000000006</v>
      </c>
      <c r="AF51" s="3">
        <f>SUMPRODUCT(AA$5:AE51,其他调用!$C$6:$G52)</f>
        <v>2959263.9810280493</v>
      </c>
      <c r="AH51" s="3">
        <v>47</v>
      </c>
      <c r="AI51" s="3">
        <f>其他调用!Y51</f>
        <v>8696388.9386999011</v>
      </c>
      <c r="AJ51" s="3">
        <f>其他调用!Z51</f>
        <v>10421505.980617821</v>
      </c>
      <c r="AK51" s="3">
        <f>其他调用!AA51</f>
        <v>12414477.335977852</v>
      </c>
      <c r="AL51" s="3">
        <f>其他调用!AB51</f>
        <v>16408345.331792831</v>
      </c>
      <c r="AM51" s="3">
        <f>其他调用!AC51</f>
        <v>26957123.399286389</v>
      </c>
      <c r="AN51" s="3">
        <f>SUMPRODUCT(AI$5:AM51,其他调用!$C$6:$G52)</f>
        <v>303184600942.245</v>
      </c>
      <c r="AP51" s="3">
        <f>其他调用!AN51</f>
        <v>1789122.1955624968</v>
      </c>
      <c r="AQ51" s="3">
        <f>其他调用!AO51</f>
        <v>2539549.720222611</v>
      </c>
      <c r="AR51" s="3">
        <f>其他调用!AP51</f>
        <v>2915082.4083543867</v>
      </c>
      <c r="AS51" s="3">
        <f>其他调用!AQ51</f>
        <v>3906264.4700348675</v>
      </c>
      <c r="AT51" s="3">
        <f>其他调用!AR51</f>
        <v>7082014.4718165398</v>
      </c>
      <c r="AU51" s="3">
        <f>SUMPRODUCT(AP$5:AT51,其他调用!$C$6:$G52)</f>
        <v>16033759711.777983</v>
      </c>
    </row>
    <row r="52" spans="2:47" x14ac:dyDescent="0.15">
      <c r="B52" s="3">
        <v>20</v>
      </c>
      <c r="C52" s="85"/>
      <c r="Z52" s="3">
        <v>48</v>
      </c>
      <c r="AA52" s="3">
        <f>其他调用!AW53*SUM($U$14:$U$17)</f>
        <v>45.999999999999979</v>
      </c>
      <c r="AB52" s="3">
        <f>其他调用!AX53*SUM($U$14:$U$17)</f>
        <v>66.999999999999901</v>
      </c>
      <c r="AC52" s="3">
        <f>其他调用!AY53*SUM($U$14:$U$17)</f>
        <v>91.000000000000128</v>
      </c>
      <c r="AD52" s="3">
        <f>其他调用!AZ53*SUM($U$14:$U$17)</f>
        <v>102.99999999999996</v>
      </c>
      <c r="AE52" s="3">
        <f>其他调用!BA53*SUM($U$14:$U$17)</f>
        <v>103.00000000000001</v>
      </c>
      <c r="AF52" s="3">
        <f>SUMPRODUCT(AA$5:AE52,其他调用!$C$6:$G53)</f>
        <v>2994458.1383283073</v>
      </c>
      <c r="AH52" s="3">
        <v>48</v>
      </c>
      <c r="AI52" s="3">
        <f>其他调用!Y52</f>
        <v>8713543.0841829181</v>
      </c>
      <c r="AJ52" s="3">
        <f>其他调用!Z52</f>
        <v>10615913.816886723</v>
      </c>
      <c r="AK52" s="3">
        <f>其他调用!AA52</f>
        <v>12423574.263869464</v>
      </c>
      <c r="AL52" s="3">
        <f>其他调用!AB52</f>
        <v>16851277.95689702</v>
      </c>
      <c r="AM52" s="3">
        <f>其他调用!AC52</f>
        <v>26957123.399286509</v>
      </c>
      <c r="AN52" s="3">
        <f>SUMPRODUCT(AI$5:AM52,其他调用!$C$6:$G53)</f>
        <v>309179189685.43585</v>
      </c>
      <c r="AP52" s="3">
        <f>其他调用!AN52</f>
        <v>1942698.4330387339</v>
      </c>
      <c r="AQ52" s="3">
        <f>其他调用!AO52</f>
        <v>2574465.0232627057</v>
      </c>
      <c r="AR52" s="3">
        <f>其他调用!AP52</f>
        <v>2916714.8898341432</v>
      </c>
      <c r="AS52" s="3">
        <f>其他调用!AQ52</f>
        <v>4026168.6448165625</v>
      </c>
      <c r="AT52" s="3">
        <f>其他调用!AR52</f>
        <v>7082014.4718165398</v>
      </c>
      <c r="AU52" s="3">
        <f>SUMPRODUCT(AP$5:AT52,其他调用!$C$6:$G53)</f>
        <v>17431556150.363693</v>
      </c>
    </row>
    <row r="53" spans="2:47" x14ac:dyDescent="0.15">
      <c r="B53" s="3">
        <v>21</v>
      </c>
      <c r="C53" s="85"/>
      <c r="Z53" s="3">
        <v>49</v>
      </c>
      <c r="AA53" s="3">
        <f>其他调用!AW54*SUM($U$14:$U$17)</f>
        <v>46.000000000000007</v>
      </c>
      <c r="AB53" s="3">
        <f>其他调用!AX54*SUM($U$14:$U$17)</f>
        <v>67</v>
      </c>
      <c r="AC53" s="3">
        <f>其他调用!AY54*SUM($U$14:$U$17)</f>
        <v>91.000000000000014</v>
      </c>
      <c r="AD53" s="3">
        <f>其他调用!AZ54*SUM($U$14:$U$17)</f>
        <v>103.00000000000004</v>
      </c>
      <c r="AE53" s="3">
        <f>其他调用!BA54*SUM($U$14:$U$17)</f>
        <v>103.00000000000003</v>
      </c>
      <c r="AF53" s="3">
        <f>SUMPRODUCT(AA$5:AE53,其他调用!$C$6:$G54)</f>
        <v>3029073.6167826257</v>
      </c>
      <c r="AH53" s="3">
        <v>49</v>
      </c>
      <c r="AI53" s="3">
        <f>其他调用!Y53</f>
        <v>8730899.470238328</v>
      </c>
      <c r="AJ53" s="3">
        <f>其他调用!Z53</f>
        <v>10781517.659198821</v>
      </c>
      <c r="AK53" s="3">
        <f>其他调用!AA53</f>
        <v>12825497.425548732</v>
      </c>
      <c r="AL53" s="3">
        <f>其他调用!AB53</f>
        <v>16851277.95689714</v>
      </c>
      <c r="AM53" s="3">
        <f>其他调用!AC53</f>
        <v>27594732.052242875</v>
      </c>
      <c r="AN53" s="3">
        <f>SUMPRODUCT(AI$5:AM53,其他调用!$C$6:$G54)</f>
        <v>315133212515.88257</v>
      </c>
      <c r="AP53" s="3">
        <f>其他调用!AN53</f>
        <v>2098085.2734515406</v>
      </c>
      <c r="AQ53" s="3">
        <f>其他调用!AO53</f>
        <v>2604207.1800085492</v>
      </c>
      <c r="AR53" s="3">
        <f>其他调用!AP53</f>
        <v>2988841.6699455976</v>
      </c>
      <c r="AS53" s="3">
        <f>其他调用!AQ53</f>
        <v>4026168.6448165476</v>
      </c>
      <c r="AT53" s="3">
        <f>其他调用!AR53</f>
        <v>7296349.8160468638</v>
      </c>
      <c r="AU53" s="3">
        <f>SUMPRODUCT(AP$5:AT53,其他调用!$C$6:$G54)</f>
        <v>18864319636.994373</v>
      </c>
    </row>
    <row r="54" spans="2:47" x14ac:dyDescent="0.15">
      <c r="B54" s="3">
        <v>22</v>
      </c>
      <c r="C54" s="85"/>
      <c r="Z54" s="3">
        <v>50</v>
      </c>
      <c r="AA54" s="3">
        <f>其他调用!AW55*SUM($U$14:$U$17)</f>
        <v>45.999999999999993</v>
      </c>
      <c r="AB54" s="3">
        <f>其他调用!AX55*SUM($U$14:$U$17)</f>
        <v>67.000000000000014</v>
      </c>
      <c r="AC54" s="3">
        <f>其他调用!AY55*SUM($U$14:$U$17)</f>
        <v>90.999999999999972</v>
      </c>
      <c r="AD54" s="3">
        <f>其他调用!AZ55*SUM($U$14:$U$17)</f>
        <v>103.00000000000003</v>
      </c>
      <c r="AE54" s="3">
        <f>其他调用!BA55*SUM($U$14:$U$17)</f>
        <v>102.99999999999991</v>
      </c>
      <c r="AF54" s="3">
        <f>SUMPRODUCT(AA$5:AE54,其他调用!$C$6:$G55)</f>
        <v>3063109.9198958543</v>
      </c>
      <c r="AH54" s="3">
        <v>50</v>
      </c>
      <c r="AI54" s="3">
        <f>其他调用!Y54</f>
        <v>8730899.470238328</v>
      </c>
      <c r="AJ54" s="3">
        <f>其他调用!Z54</f>
        <v>10781517.659198761</v>
      </c>
      <c r="AK54" s="3">
        <f>其他调用!AA54</f>
        <v>12825497.425548732</v>
      </c>
      <c r="AL54" s="3">
        <f>其他调用!AB54</f>
        <v>16851277.95689702</v>
      </c>
      <c r="AM54" s="3">
        <f>其他调用!AC54</f>
        <v>27725005.481113315</v>
      </c>
      <c r="AN54" s="3">
        <f>SUMPRODUCT(AI$5:AM54,其他调用!$C$6:$G55)</f>
        <v>320986783669.43134</v>
      </c>
      <c r="AP54" s="3">
        <f>其他调用!AN54</f>
        <v>2098085.2734515443</v>
      </c>
      <c r="AQ54" s="3">
        <f>其他调用!AO54</f>
        <v>2604207.1800085455</v>
      </c>
      <c r="AR54" s="3">
        <f>其他调用!AP54</f>
        <v>2988841.6699455902</v>
      </c>
      <c r="AS54" s="3">
        <f>其他调用!AQ54</f>
        <v>4026168.6448165625</v>
      </c>
      <c r="AT54" s="3">
        <f>其他调用!AR54</f>
        <v>7340141.8820602596</v>
      </c>
      <c r="AU54" s="3">
        <f>SUMPRODUCT(AP$5:AT54,其他调用!$C$6:$G55)</f>
        <v>20272932412.056816</v>
      </c>
    </row>
    <row r="55" spans="2:47" x14ac:dyDescent="0.15">
      <c r="B55" s="3">
        <v>23</v>
      </c>
      <c r="C55" s="85"/>
      <c r="Z55" s="3">
        <v>51</v>
      </c>
      <c r="AA55" s="3">
        <f>其他调用!AW56*SUM($U$14:$U$17)</f>
        <v>46.000000000000014</v>
      </c>
      <c r="AB55" s="3">
        <f>其他调用!AX56*SUM($U$14:$U$17)</f>
        <v>67.000000000000014</v>
      </c>
      <c r="AC55" s="3">
        <f>其他调用!AY56*SUM($U$14:$U$17)</f>
        <v>91</v>
      </c>
      <c r="AD55" s="3">
        <f>其他调用!AZ56*SUM($U$14:$U$17)</f>
        <v>103</v>
      </c>
      <c r="AE55" s="3">
        <f>其他调用!BA56*SUM($U$14:$U$17)</f>
        <v>102.99999999999999</v>
      </c>
      <c r="AF55" s="3">
        <f>SUMPRODUCT(AA$5:AE55,其他调用!$C$6:$G56)</f>
        <v>3096566.5511728423</v>
      </c>
      <c r="AH55" s="3">
        <v>51</v>
      </c>
      <c r="AI55" s="3">
        <f>其他调用!Y55</f>
        <v>8750565.2091562748</v>
      </c>
      <c r="AJ55" s="3">
        <f>其他调用!Z55</f>
        <v>10802925.288980603</v>
      </c>
      <c r="AK55" s="3">
        <f>其他调用!AA55</f>
        <v>12825497.425548732</v>
      </c>
      <c r="AL55" s="3">
        <f>其他调用!AB55</f>
        <v>17259822.72615242</v>
      </c>
      <c r="AM55" s="3">
        <f>其他调用!AC55</f>
        <v>27725005.481113195</v>
      </c>
      <c r="AN55" s="3">
        <f>SUMPRODUCT(AI$5:AM55,其他调用!$C$6:$G56)</f>
        <v>326752590984.36444</v>
      </c>
      <c r="AP55" s="3">
        <f>其他调用!AN55</f>
        <v>2103853.2072887234</v>
      </c>
      <c r="AQ55" s="3">
        <f>其他调用!AO55</f>
        <v>2608084.4343650341</v>
      </c>
      <c r="AR55" s="3">
        <f>其他调用!AP55</f>
        <v>2988841.6699455902</v>
      </c>
      <c r="AS55" s="3">
        <f>其他调用!AQ55</f>
        <v>4137572.5798936337</v>
      </c>
      <c r="AT55" s="3">
        <f>其他调用!AR55</f>
        <v>7340141.8820602596</v>
      </c>
      <c r="AU55" s="3">
        <f>SUMPRODUCT(AP$5:AT55,其他调用!$C$6:$G56)</f>
        <v>21660465060.348747</v>
      </c>
    </row>
    <row r="56" spans="2:47" x14ac:dyDescent="0.15">
      <c r="B56" s="3">
        <v>24</v>
      </c>
      <c r="C56" s="85"/>
      <c r="Z56" s="3">
        <v>52</v>
      </c>
      <c r="AA56" s="3">
        <f>其他调用!AW57*SUM($U$14:$U$17)</f>
        <v>45.999999999999972</v>
      </c>
      <c r="AB56" s="3">
        <f>其他调用!AX57*SUM($U$14:$U$17)</f>
        <v>67.000000000000043</v>
      </c>
      <c r="AC56" s="3">
        <f>其他调用!AY57*SUM($U$14:$U$17)</f>
        <v>90.999999999999957</v>
      </c>
      <c r="AD56" s="3">
        <f>其他调用!AZ57*SUM($U$14:$U$17)</f>
        <v>103.00000000000007</v>
      </c>
      <c r="AE56" s="3">
        <f>其他调用!BA57*SUM($U$14:$U$17)</f>
        <v>103.00000000000006</v>
      </c>
      <c r="AF56" s="3">
        <f>SUMPRODUCT(AA$5:AE56,其他调用!$C$6:$G57)</f>
        <v>3129443.0141184386</v>
      </c>
      <c r="AH56" s="3">
        <v>52</v>
      </c>
      <c r="AI56" s="3">
        <f>其他调用!Y56</f>
        <v>9971903.7055612803</v>
      </c>
      <c r="AJ56" s="3">
        <f>其他调用!Z56</f>
        <v>11140483.840162337</v>
      </c>
      <c r="AK56" s="3">
        <f>其他调用!AA56</f>
        <v>13034540.216695309</v>
      </c>
      <c r="AL56" s="3">
        <f>其他调用!AB56</f>
        <v>17339420.162768722</v>
      </c>
      <c r="AM56" s="3">
        <f>其他调用!AC56</f>
        <v>27915821.540930867</v>
      </c>
      <c r="AN56" s="3">
        <f>SUMPRODUCT(AI$5:AM56,其他调用!$C$6:$G57)</f>
        <v>332866043265.97308</v>
      </c>
      <c r="AP56" s="3">
        <f>其他调用!AN56</f>
        <v>2462070.0873894133</v>
      </c>
      <c r="AQ56" s="3">
        <f>其他调用!AO56</f>
        <v>2669221.5325154215</v>
      </c>
      <c r="AR56" s="3">
        <f>其他调用!AP56</f>
        <v>3025818.5658211038</v>
      </c>
      <c r="AS56" s="3">
        <f>其他调用!AQ56</f>
        <v>4159277.588324517</v>
      </c>
      <c r="AT56" s="3">
        <f>其他调用!AR56</f>
        <v>7404949.8878467679</v>
      </c>
      <c r="AU56" s="3">
        <f>SUMPRODUCT(AP$5:AT56,其他调用!$C$6:$G57)</f>
        <v>23145178704.919991</v>
      </c>
    </row>
    <row r="57" spans="2:47" x14ac:dyDescent="0.15">
      <c r="Z57" s="3">
        <v>53</v>
      </c>
      <c r="AA57" s="3">
        <f>其他调用!AW58*SUM($U$14:$U$17)</f>
        <v>46.000000000000014</v>
      </c>
      <c r="AB57" s="3">
        <f>其他调用!AX58*SUM($U$14:$U$17)</f>
        <v>66.999999999999943</v>
      </c>
      <c r="AC57" s="3">
        <f>其他调用!AY58*SUM($U$14:$U$17)</f>
        <v>91.000000000000043</v>
      </c>
      <c r="AD57" s="3">
        <f>其他调用!AZ58*SUM($U$14:$U$17)</f>
        <v>102.99999999999982</v>
      </c>
      <c r="AE57" s="3">
        <f>其他调用!BA58*SUM($U$14:$U$17)</f>
        <v>103.00000000000009</v>
      </c>
      <c r="AF57" s="3">
        <f>SUMPRODUCT(AA$5:AE57,其他调用!$C$6:$G58)</f>
        <v>3161738.8122374928</v>
      </c>
      <c r="AH57" s="3">
        <v>53</v>
      </c>
      <c r="AI57" s="3">
        <f>其他调用!Y57</f>
        <v>9971903.7055613399</v>
      </c>
      <c r="AJ57" s="3">
        <f>其他调用!Z57</f>
        <v>11140483.840162277</v>
      </c>
      <c r="AK57" s="3">
        <f>其他调用!AA57</f>
        <v>13250907.081245959</v>
      </c>
      <c r="AL57" s="3">
        <f>其他调用!AB57</f>
        <v>17339420.162768602</v>
      </c>
      <c r="AM57" s="3">
        <f>其他调用!AC57</f>
        <v>28505627.939024448</v>
      </c>
      <c r="AN57" s="3">
        <f>SUMPRODUCT(AI$5:AM57,其他调用!$C$6:$G58)</f>
        <v>338875056220.92596</v>
      </c>
      <c r="AP57" s="3">
        <f>其他调用!AN57</f>
        <v>2462070.0873894095</v>
      </c>
      <c r="AQ57" s="3">
        <f>其他调用!AO57</f>
        <v>2669221.5325154215</v>
      </c>
      <c r="AR57" s="3">
        <f>其他调用!AP57</f>
        <v>3064090.9930955321</v>
      </c>
      <c r="AS57" s="3">
        <f>其他调用!AQ57</f>
        <v>4159277.588324517</v>
      </c>
      <c r="AT57" s="3">
        <f>其他调用!AR57</f>
        <v>7605269.3813793361</v>
      </c>
      <c r="AU57" s="3">
        <f>SUMPRODUCT(AP$5:AT57,其他调用!$C$6:$G58)</f>
        <v>24604233927.118122</v>
      </c>
    </row>
    <row r="58" spans="2:47" x14ac:dyDescent="0.15">
      <c r="Z58" s="3">
        <v>54</v>
      </c>
      <c r="AA58" s="3">
        <f>其他调用!AW59*SUM($U$14:$U$17)</f>
        <v>45.999999999999986</v>
      </c>
      <c r="AB58" s="3">
        <f>其他调用!AX59*SUM($U$14:$U$17)</f>
        <v>67.000000000000085</v>
      </c>
      <c r="AC58" s="3">
        <f>其他调用!AY59*SUM($U$14:$U$17)</f>
        <v>90.999999999999957</v>
      </c>
      <c r="AD58" s="3">
        <f>其他调用!AZ59*SUM($U$14:$U$17)</f>
        <v>103.00000000000009</v>
      </c>
      <c r="AE58" s="3">
        <f>其他调用!BA59*SUM($U$14:$U$17)</f>
        <v>102.99999999999994</v>
      </c>
      <c r="AF58" s="3">
        <f>SUMPRODUCT(AA$5:AE58,其他调用!$C$6:$G59)</f>
        <v>3193453.4490348543</v>
      </c>
      <c r="AH58" s="3">
        <v>54</v>
      </c>
      <c r="AI58" s="3">
        <f>其他调用!Y58</f>
        <v>9971903.7055612803</v>
      </c>
      <c r="AJ58" s="3">
        <f>其他调用!Z58</f>
        <v>11140483.840162337</v>
      </c>
      <c r="AK58" s="3">
        <f>其他调用!AA58</f>
        <v>13250907.081245959</v>
      </c>
      <c r="AL58" s="3">
        <f>其他调用!AB58</f>
        <v>17528047.865397692</v>
      </c>
      <c r="AM58" s="3">
        <f>其他调用!AC58</f>
        <v>28505627.93902421</v>
      </c>
      <c r="AN58" s="3">
        <f>SUMPRODUCT(AI$5:AM58,其他调用!$C$6:$G59)</f>
        <v>344775002219.66437</v>
      </c>
      <c r="AP58" s="3">
        <f>其他调用!AN58</f>
        <v>2462070.0873894095</v>
      </c>
      <c r="AQ58" s="3">
        <f>其他调用!AO58</f>
        <v>2669221.5325154215</v>
      </c>
      <c r="AR58" s="3">
        <f>其他调用!AP58</f>
        <v>3064090.9930955395</v>
      </c>
      <c r="AS58" s="3">
        <f>其他调用!AQ58</f>
        <v>4211473.6864225268</v>
      </c>
      <c r="AT58" s="3">
        <f>其他调用!AR58</f>
        <v>7605269.3813793659</v>
      </c>
      <c r="AU58" s="3">
        <f>SUMPRODUCT(AP$5:AT58,其他调用!$C$6:$G59)</f>
        <v>26036785725.60918</v>
      </c>
    </row>
    <row r="59" spans="2:47" x14ac:dyDescent="0.15">
      <c r="Z59" s="3">
        <v>55</v>
      </c>
      <c r="AA59" s="3">
        <f>其他调用!AW60*SUM($U$14:$U$17)</f>
        <v>46.000000000000043</v>
      </c>
      <c r="AB59" s="3">
        <f>其他调用!AX60*SUM($U$14:$U$17)</f>
        <v>66.999999999999929</v>
      </c>
      <c r="AC59" s="3">
        <f>其他调用!AY60*SUM($U$14:$U$17)</f>
        <v>91</v>
      </c>
      <c r="AD59" s="3">
        <f>其他调用!AZ60*SUM($U$14:$U$17)</f>
        <v>103.00000000000011</v>
      </c>
      <c r="AE59" s="3">
        <f>其他调用!BA60*SUM($U$14:$U$17)</f>
        <v>103.00000000000004</v>
      </c>
      <c r="AF59" s="3">
        <f>SUMPRODUCT(AA$5:AE59,其他调用!$C$6:$G60)</f>
        <v>3224586.4280153732</v>
      </c>
      <c r="AH59" s="3">
        <v>55</v>
      </c>
      <c r="AI59" s="3">
        <f>其他调用!Y59</f>
        <v>10068856.686143577</v>
      </c>
      <c r="AJ59" s="3">
        <f>其他调用!Z59</f>
        <v>11284205.374177933</v>
      </c>
      <c r="AK59" s="3">
        <f>其他调用!AA59</f>
        <v>13250907.081245959</v>
      </c>
      <c r="AL59" s="3">
        <f>其他调用!AB59</f>
        <v>17843629.602542877</v>
      </c>
      <c r="AM59" s="3">
        <f>其他调用!AC59</f>
        <v>28505627.939024448</v>
      </c>
      <c r="AN59" s="3">
        <f>SUMPRODUCT(AI$5:AM59,其他调用!$C$6:$G60)</f>
        <v>350627604556.33405</v>
      </c>
      <c r="AP59" s="3">
        <f>其他调用!AN59</f>
        <v>2479746.2588852718</v>
      </c>
      <c r="AQ59" s="3">
        <f>其他调用!AO59</f>
        <v>2696333.1539337039</v>
      </c>
      <c r="AR59" s="3">
        <f>其他调用!AP59</f>
        <v>3064090.9930955172</v>
      </c>
      <c r="AS59" s="3">
        <f>其他调用!AQ59</f>
        <v>4298799.8589856774</v>
      </c>
      <c r="AT59" s="3">
        <f>其他调用!AR59</f>
        <v>7605269.3813793361</v>
      </c>
      <c r="AU59" s="3">
        <f>SUMPRODUCT(AP$5:AT59,其他调用!$C$6:$G60)</f>
        <v>27454344834.896542</v>
      </c>
    </row>
    <row r="60" spans="2:47" x14ac:dyDescent="0.15">
      <c r="Z60" s="3">
        <v>56</v>
      </c>
      <c r="AA60" s="3">
        <f>其他调用!AW61*SUM($U$14:$U$17)</f>
        <v>46.000000000000021</v>
      </c>
      <c r="AB60" s="3">
        <f>其他调用!AX61*SUM($U$14:$U$17)</f>
        <v>67.000000000000043</v>
      </c>
      <c r="AC60" s="3">
        <f>其他调用!AY61*SUM($U$14:$U$17)</f>
        <v>90.999999999999972</v>
      </c>
      <c r="AD60" s="3">
        <f>其他调用!AZ61*SUM($U$14:$U$17)</f>
        <v>103.00000000000006</v>
      </c>
      <c r="AE60" s="3">
        <f>其他调用!BA61*SUM($U$14:$U$17)</f>
        <v>102.99999999999987</v>
      </c>
      <c r="AF60" s="3">
        <f>SUMPRODUCT(AA$5:AE60,其他调用!$C$6:$G61)</f>
        <v>3255137.2526838984</v>
      </c>
      <c r="AH60" s="3">
        <v>56</v>
      </c>
      <c r="AI60" s="3">
        <f>其他调用!Y60</f>
        <v>10312371.594514012</v>
      </c>
      <c r="AJ60" s="3">
        <f>其他调用!Z60</f>
        <v>11490597.199518263</v>
      </c>
      <c r="AK60" s="3">
        <f>其他调用!AA60</f>
        <v>13565998.840452433</v>
      </c>
      <c r="AL60" s="3">
        <f>其他调用!AB60</f>
        <v>17843629.602542877</v>
      </c>
      <c r="AM60" s="3">
        <f>其他调用!AC60</f>
        <v>28772746.713855028</v>
      </c>
      <c r="AN60" s="3">
        <f>SUMPRODUCT(AI$5:AM60,其他调用!$C$6:$G61)</f>
        <v>356490411066.40741</v>
      </c>
      <c r="AP60" s="3">
        <f>其他调用!AN60</f>
        <v>2524143.1537130997</v>
      </c>
      <c r="AQ60" s="3">
        <f>其他调用!AO60</f>
        <v>2735266.8952883407</v>
      </c>
      <c r="AR60" s="3">
        <f>其他调用!AP60</f>
        <v>3124315.6643974483</v>
      </c>
      <c r="AS60" s="3">
        <f>其他调用!AQ60</f>
        <v>4298799.8589856923</v>
      </c>
      <c r="AT60" s="3">
        <f>其他调用!AR60</f>
        <v>7695909.1641024947</v>
      </c>
      <c r="AU60" s="3">
        <f>SUMPRODUCT(AP$5:AT60,其他调用!$C$6:$G61)</f>
        <v>28867479689.362118</v>
      </c>
    </row>
    <row r="61" spans="2:47" x14ac:dyDescent="0.15">
      <c r="Z61" s="3">
        <v>57</v>
      </c>
      <c r="AA61" s="3">
        <f>其他调用!AW62*SUM($U$14:$U$17)</f>
        <v>46.000000000000014</v>
      </c>
      <c r="AB61" s="3">
        <f>其他调用!AX62*SUM($U$14:$U$17)</f>
        <v>67.000000000000043</v>
      </c>
      <c r="AC61" s="3">
        <f>其他调用!AY62*SUM($U$14:$U$17)</f>
        <v>91.000000000000128</v>
      </c>
      <c r="AD61" s="3">
        <f>其他调用!AZ62*SUM($U$14:$U$17)</f>
        <v>102.99999999999994</v>
      </c>
      <c r="AE61" s="3">
        <f>其他调用!BA62*SUM($U$14:$U$17)</f>
        <v>103.00000000000001</v>
      </c>
      <c r="AF61" s="3">
        <f>SUMPRODUCT(AA$5:AE61,其他调用!$C$6:$G62)</f>
        <v>3285105.4265452791</v>
      </c>
      <c r="AH61" s="3">
        <v>57</v>
      </c>
      <c r="AI61" s="3">
        <f>其他调用!Y61</f>
        <v>10312371.594514072</v>
      </c>
      <c r="AJ61" s="3">
        <f>其他调用!Z61</f>
        <v>11490597.199518263</v>
      </c>
      <c r="AK61" s="3">
        <f>其他调用!AA61</f>
        <v>13688460.436999917</v>
      </c>
      <c r="AL61" s="3">
        <f>其他调用!AB61</f>
        <v>17843629.602542877</v>
      </c>
      <c r="AM61" s="3">
        <f>其他调用!AC61</f>
        <v>29301999.446253777</v>
      </c>
      <c r="AN61" s="3">
        <f>SUMPRODUCT(AI$5:AM61,其他调用!$C$6:$G62)</f>
        <v>362242730451.18066</v>
      </c>
      <c r="AP61" s="3">
        <f>其他调用!AN61</f>
        <v>2524143.1537131071</v>
      </c>
      <c r="AQ61" s="3">
        <f>其他调用!AO61</f>
        <v>2735266.8952883407</v>
      </c>
      <c r="AR61" s="3">
        <f>其他调用!AP61</f>
        <v>3147722.2092647254</v>
      </c>
      <c r="AS61" s="3">
        <f>其他调用!AQ61</f>
        <v>4298799.8589856774</v>
      </c>
      <c r="AT61" s="3">
        <f>其他调用!AR61</f>
        <v>7875497.261946559</v>
      </c>
      <c r="AU61" s="3">
        <f>SUMPRODUCT(AP$5:AT61,其他调用!$C$6:$G62)</f>
        <v>30253871296.1605</v>
      </c>
    </row>
    <row r="62" spans="2:47" x14ac:dyDescent="0.15">
      <c r="Z62" s="3">
        <v>58</v>
      </c>
      <c r="AA62" s="3">
        <f>其他调用!AW63*SUM($U$14:$U$17)</f>
        <v>45.999999999999964</v>
      </c>
      <c r="AB62" s="3">
        <f>其他调用!AX63*SUM($U$14:$U$17)</f>
        <v>66.999999999999915</v>
      </c>
      <c r="AC62" s="3">
        <f>其他调用!AY63*SUM($U$14:$U$17)</f>
        <v>91</v>
      </c>
      <c r="AD62" s="3">
        <f>其他调用!AZ63*SUM($U$14:$U$17)</f>
        <v>102.99999999999999</v>
      </c>
      <c r="AE62" s="3">
        <f>其他调用!BA63*SUM($U$14:$U$17)</f>
        <v>103.00000000000003</v>
      </c>
      <c r="AF62" s="3">
        <f>SUMPRODUCT(AA$5:AE62,其他调用!$C$6:$G63)</f>
        <v>3314490.4531043652</v>
      </c>
      <c r="AH62" s="3">
        <v>58</v>
      </c>
      <c r="AI62" s="3">
        <f>其他调用!Y62</f>
        <v>10312371.594514072</v>
      </c>
      <c r="AJ62" s="3">
        <f>其他调用!Z62</f>
        <v>11490597.199518263</v>
      </c>
      <c r="AK62" s="3">
        <f>其他调用!AA62</f>
        <v>13688460.436999857</v>
      </c>
      <c r="AL62" s="3">
        <f>其他调用!AB62</f>
        <v>18147597.599850416</v>
      </c>
      <c r="AM62" s="3">
        <f>其他调用!AC62</f>
        <v>29301999.446253777</v>
      </c>
      <c r="AN62" s="3">
        <f>SUMPRODUCT(AI$5:AM62,其他调用!$C$6:$G63)</f>
        <v>367882571531.25549</v>
      </c>
      <c r="AP62" s="3">
        <f>其他调用!AN62</f>
        <v>2524143.1537130997</v>
      </c>
      <c r="AQ62" s="3">
        <f>其他调用!AO62</f>
        <v>2735266.8952883407</v>
      </c>
      <c r="AR62" s="3">
        <f>其他调用!AP62</f>
        <v>3147722.2092647403</v>
      </c>
      <c r="AS62" s="3">
        <f>其他调用!AQ62</f>
        <v>4383881.2720482349</v>
      </c>
      <c r="AT62" s="3">
        <f>其他调用!AR62</f>
        <v>7875497.2619465888</v>
      </c>
      <c r="AU62" s="3">
        <f>SUMPRODUCT(AP$5:AT62,其他调用!$C$6:$G63)</f>
        <v>31613155843.714203</v>
      </c>
    </row>
    <row r="63" spans="2:47" x14ac:dyDescent="0.15">
      <c r="Z63" s="3">
        <v>59</v>
      </c>
      <c r="AA63" s="3">
        <f>其他调用!AW64*SUM($U$14:$U$17)</f>
        <v>46.000000000000007</v>
      </c>
      <c r="AB63" s="3">
        <f>其他调用!AX64*SUM($U$14:$U$17)</f>
        <v>66.999999999999972</v>
      </c>
      <c r="AC63" s="3">
        <f>其他调用!AY64*SUM($U$14:$U$17)</f>
        <v>90.999999999999915</v>
      </c>
      <c r="AD63" s="3">
        <f>其他调用!AZ64*SUM($U$14:$U$17)</f>
        <v>103.00000000000001</v>
      </c>
      <c r="AE63" s="3">
        <f>其他调用!BA64*SUM($U$14:$U$17)</f>
        <v>103.00000000000009</v>
      </c>
      <c r="AF63" s="3">
        <f>SUMPRODUCT(AA$5:AE63,其他调用!$C$6:$G64)</f>
        <v>3343291.8358660052</v>
      </c>
      <c r="AH63" s="3">
        <v>59</v>
      </c>
      <c r="AI63" s="3">
        <f>其他调用!Y63</f>
        <v>10412001.956873238</v>
      </c>
      <c r="AJ63" s="3">
        <f>其他调用!Z63</f>
        <v>11635899.236018479</v>
      </c>
      <c r="AK63" s="3">
        <f>其他调用!AA63</f>
        <v>13688460.437000036</v>
      </c>
      <c r="AL63" s="3">
        <f>其他调用!AB63</f>
        <v>18361288.429836631</v>
      </c>
      <c r="AM63" s="3">
        <f>其他调用!AC63</f>
        <v>29301999.446253777</v>
      </c>
      <c r="AN63" s="3">
        <f>SUMPRODUCT(AI$5:AM63,其他调用!$C$6:$G64)</f>
        <v>373467347619.0282</v>
      </c>
      <c r="AP63" s="3">
        <f>其他调用!AN63</f>
        <v>2541960.0420098528</v>
      </c>
      <c r="AQ63" s="3">
        <f>其他调用!AO63</f>
        <v>2762399.510075219</v>
      </c>
      <c r="AR63" s="3">
        <f>其他调用!AP63</f>
        <v>3147722.2092647254</v>
      </c>
      <c r="AS63" s="3">
        <f>其他调用!AQ63</f>
        <v>4443693.8771079928</v>
      </c>
      <c r="AT63" s="3">
        <f>其他调用!AR63</f>
        <v>7875497.261946559</v>
      </c>
      <c r="AU63" s="3">
        <f>SUMPRODUCT(AP$5:AT63,其他调用!$C$6:$G64)</f>
        <v>32955825143.499954</v>
      </c>
    </row>
    <row r="64" spans="2:47" x14ac:dyDescent="0.15">
      <c r="Z64" s="3">
        <v>60</v>
      </c>
      <c r="AA64" s="3">
        <f>其他调用!AW65*SUM($U$14:$U$17)</f>
        <v>45.999999999999979</v>
      </c>
      <c r="AB64" s="3">
        <f>其他调用!AX65*SUM($U$14:$U$17)</f>
        <v>67.000000000000071</v>
      </c>
      <c r="AC64" s="3">
        <f>其他调用!AY65*SUM($U$14:$U$17)</f>
        <v>91</v>
      </c>
      <c r="AD64" s="3">
        <f>其他调用!AZ65*SUM($U$14:$U$17)</f>
        <v>102.99999999999986</v>
      </c>
      <c r="AE64" s="3">
        <f>其他调用!BA65*SUM($U$14:$U$17)</f>
        <v>102.99999999999997</v>
      </c>
      <c r="AF64" s="3">
        <f>SUMPRODUCT(AA$5:AE64,其他调用!$C$6:$G65)</f>
        <v>3372006.6887551504</v>
      </c>
      <c r="AH64" s="3">
        <v>60</v>
      </c>
      <c r="AI64" s="3">
        <f>其他调用!Y64</f>
        <v>10660865.317928851</v>
      </c>
      <c r="AJ64" s="3">
        <f>其他调用!Z64</f>
        <v>11850975.158424497</v>
      </c>
      <c r="AK64" s="3">
        <f>其他调用!AA64</f>
        <v>13977281.582929492</v>
      </c>
      <c r="AL64" s="3">
        <f>其他调用!AB64</f>
        <v>18361288.42983675</v>
      </c>
      <c r="AM64" s="3">
        <f>其他调用!AC64</f>
        <v>29679037.159674168</v>
      </c>
      <c r="AN64" s="3">
        <f>SUMPRODUCT(AI$5:AM64,其他调用!$C$6:$G65)</f>
        <v>379150688186.80865</v>
      </c>
      <c r="AP64" s="3">
        <f>其他调用!AN64</f>
        <v>2586464.2533776015</v>
      </c>
      <c r="AQ64" s="3">
        <f>其他调用!AO64</f>
        <v>2802561.178095378</v>
      </c>
      <c r="AR64" s="3">
        <f>其他调用!AP64</f>
        <v>3201981.669092387</v>
      </c>
      <c r="AS64" s="3">
        <f>其他调用!AQ64</f>
        <v>4443693.8771079779</v>
      </c>
      <c r="AT64" s="3">
        <f>其他调用!AR64</f>
        <v>8005146.8904627562</v>
      </c>
      <c r="AU64" s="3">
        <f>SUMPRODUCT(AP$5:AT64,其他调用!$C$6:$G65)</f>
        <v>34315471589.442951</v>
      </c>
    </row>
    <row r="65" spans="26:47" x14ac:dyDescent="0.15">
      <c r="Z65" s="3">
        <v>61</v>
      </c>
      <c r="AA65" s="3">
        <f>其他调用!AW66*SUM($U$14:$U$17)</f>
        <v>46.000000000000014</v>
      </c>
      <c r="AB65" s="3">
        <f>其他调用!AX66*SUM($U$14:$U$17)</f>
        <v>66.999999999999972</v>
      </c>
      <c r="AC65" s="3">
        <f>其他调用!AY66*SUM($U$14:$U$17)</f>
        <v>90.999999999999929</v>
      </c>
      <c r="AD65" s="3">
        <f>其他调用!AZ66*SUM($U$14:$U$17)</f>
        <v>103.00000000000003</v>
      </c>
      <c r="AE65" s="3">
        <f>其他调用!BA66*SUM($U$14:$U$17)</f>
        <v>103.00000000000003</v>
      </c>
      <c r="AF65" s="3">
        <f>SUMPRODUCT(AA$5:AE65,其他调用!$C$6:$G66)</f>
        <v>3400634.9483956355</v>
      </c>
      <c r="AH65" s="3">
        <v>61</v>
      </c>
      <c r="AI65" s="3">
        <f>其他调用!Y65</f>
        <v>10660865.317928851</v>
      </c>
      <c r="AJ65" s="3">
        <f>其他调用!Z65</f>
        <v>11850975.158424437</v>
      </c>
      <c r="AK65" s="3">
        <f>其他调用!AA65</f>
        <v>14143488.482269645</v>
      </c>
      <c r="AL65" s="3">
        <f>其他调用!AB65</f>
        <v>18361288.42983675</v>
      </c>
      <c r="AM65" s="3">
        <f>其他调用!AC65</f>
        <v>30113992.195828438</v>
      </c>
      <c r="AN65" s="3">
        <f>SUMPRODUCT(AI$5:AM65,其他调用!$C$6:$G66)</f>
        <v>384819186356.16235</v>
      </c>
      <c r="AP65" s="3">
        <f>其他调用!AN65</f>
        <v>2586464.2533776015</v>
      </c>
      <c r="AQ65" s="3">
        <f>其他调用!AO65</f>
        <v>2802561.1780953705</v>
      </c>
      <c r="AR65" s="3">
        <f>其他调用!AP65</f>
        <v>3233206.1715393811</v>
      </c>
      <c r="AS65" s="3">
        <f>其他调用!AQ65</f>
        <v>4443693.8771079779</v>
      </c>
      <c r="AT65" s="3">
        <f>其他调用!AR65</f>
        <v>8154712.1908332109</v>
      </c>
      <c r="AU65" s="3">
        <f>SUMPRODUCT(AP$5:AT65,其他调用!$C$6:$G66)</f>
        <v>35671420219.892387</v>
      </c>
    </row>
    <row r="66" spans="26:47" x14ac:dyDescent="0.15">
      <c r="Z66" s="3">
        <v>62</v>
      </c>
      <c r="AA66" s="3">
        <f>其他调用!AW67*SUM($U$14:$U$17)</f>
        <v>45.999999999999957</v>
      </c>
      <c r="AB66" s="3">
        <f>其他调用!AX67*SUM($U$14:$U$17)</f>
        <v>66.999999999999901</v>
      </c>
      <c r="AC66" s="3">
        <f>其他调用!AY67*SUM($U$14:$U$17)</f>
        <v>91.000000000000114</v>
      </c>
      <c r="AD66" s="3">
        <f>其他调用!AZ67*SUM($U$14:$U$17)</f>
        <v>102.99999999999996</v>
      </c>
      <c r="AE66" s="3">
        <f>其他调用!BA67*SUM($U$14:$U$17)</f>
        <v>103.00000000000007</v>
      </c>
      <c r="AF66" s="3">
        <f>SUMPRODUCT(AA$5:AE66,其他调用!$C$6:$G67)</f>
        <v>3429176.5514112953</v>
      </c>
      <c r="AH66" s="3">
        <v>62</v>
      </c>
      <c r="AI66" s="3">
        <f>其他调用!Y66</f>
        <v>10660865.317928791</v>
      </c>
      <c r="AJ66" s="3">
        <f>其他调用!Z66</f>
        <v>11850975.158424497</v>
      </c>
      <c r="AK66" s="3">
        <f>其他调用!AA66</f>
        <v>14143488.482269764</v>
      </c>
      <c r="AL66" s="3">
        <f>其他调用!AB66</f>
        <v>18605379.016756892</v>
      </c>
      <c r="AM66" s="3">
        <f>其他调用!AC66</f>
        <v>30113992.195828438</v>
      </c>
      <c r="AN66" s="3">
        <f>SUMPRODUCT(AI$5:AM66,其他调用!$C$6:$G67)</f>
        <v>390470087294.53046</v>
      </c>
      <c r="AP66" s="3">
        <f>其他调用!AN66</f>
        <v>2586464.2533776015</v>
      </c>
      <c r="AQ66" s="3">
        <f>其他调用!AO66</f>
        <v>2802561.1780953705</v>
      </c>
      <c r="AR66" s="3">
        <f>其他调用!AP66</f>
        <v>3233206.171539396</v>
      </c>
      <c r="AS66" s="3">
        <f>其他调用!AQ66</f>
        <v>4514504.5086570978</v>
      </c>
      <c r="AT66" s="3">
        <f>其他调用!AR66</f>
        <v>8154712.1908331513</v>
      </c>
      <c r="AU66" s="3">
        <f>SUMPRODUCT(AP$5:AT66,其他调用!$C$6:$G67)</f>
        <v>37023174229.10482</v>
      </c>
    </row>
    <row r="67" spans="26:47" x14ac:dyDescent="0.15">
      <c r="Z67" s="3">
        <v>63</v>
      </c>
      <c r="AA67" s="3">
        <f>其他调用!AW68*SUM($U$14:$U$17)</f>
        <v>46.000000000000021</v>
      </c>
      <c r="AB67" s="3">
        <f>其他调用!AX68*SUM($U$14:$U$17)</f>
        <v>67.000000000000085</v>
      </c>
      <c r="AC67" s="3">
        <f>其他调用!AY68*SUM($U$14:$U$17)</f>
        <v>91.000000000000057</v>
      </c>
      <c r="AD67" s="3">
        <f>其他调用!AZ68*SUM($U$14:$U$17)</f>
        <v>103.00000000000016</v>
      </c>
      <c r="AE67" s="3">
        <f>其他调用!BA68*SUM($U$14:$U$17)</f>
        <v>102.9999999999998</v>
      </c>
      <c r="AF67" s="3">
        <f>SUMPRODUCT(AA$5:AE67,其他调用!$C$6:$G68)</f>
        <v>3457631.434425964</v>
      </c>
      <c r="AH67" s="3">
        <v>63</v>
      </c>
      <c r="AI67" s="3">
        <f>其他调用!Y67</f>
        <v>10660865.317928851</v>
      </c>
      <c r="AJ67" s="3">
        <f>其他调用!Z67</f>
        <v>11910665.45757097</v>
      </c>
      <c r="AK67" s="3">
        <f>其他调用!AA67</f>
        <v>14143488.482269764</v>
      </c>
      <c r="AL67" s="3">
        <f>其他调用!AB67</f>
        <v>18886558.534463048</v>
      </c>
      <c r="AM67" s="3">
        <f>其他调用!AC67</f>
        <v>30113992.195828199</v>
      </c>
      <c r="AN67" s="3">
        <f>SUMPRODUCT(AI$5:AM67,其他调用!$C$6:$G68)</f>
        <v>396116818522.44855</v>
      </c>
      <c r="AP67" s="3">
        <f>其他调用!AN67</f>
        <v>2586464.2533776015</v>
      </c>
      <c r="AQ67" s="3">
        <f>其他调用!AO67</f>
        <v>2813263.4424762279</v>
      </c>
      <c r="AR67" s="3">
        <f>其他调用!AP67</f>
        <v>3233206.171539396</v>
      </c>
      <c r="AS67" s="3">
        <f>其他调用!AQ67</f>
        <v>4596074.6317767799</v>
      </c>
      <c r="AT67" s="3">
        <f>其他调用!AR67</f>
        <v>8154712.1908332109</v>
      </c>
      <c r="AU67" s="3">
        <f>SUMPRODUCT(AP$5:AT67,其他调用!$C$6:$G68)</f>
        <v>38373153959.23661</v>
      </c>
    </row>
    <row r="68" spans="26:47" x14ac:dyDescent="0.15">
      <c r="Z68" s="3">
        <v>64</v>
      </c>
      <c r="AA68" s="3">
        <f>其他调用!AW69*SUM($U$14:$U$17)</f>
        <v>45.999999999999972</v>
      </c>
      <c r="AB68" s="3">
        <f>其他调用!AX69*SUM($U$14:$U$17)</f>
        <v>67.000000000000014</v>
      </c>
      <c r="AC68" s="3">
        <f>其他调用!AY69*SUM($U$14:$U$17)</f>
        <v>91</v>
      </c>
      <c r="AD68" s="3">
        <f>其他调用!AZ69*SUM($U$14:$U$17)</f>
        <v>102.99999999999982</v>
      </c>
      <c r="AE68" s="3">
        <f>其他调用!BA69*SUM($U$14:$U$17)</f>
        <v>102.99999999999997</v>
      </c>
      <c r="AF68" s="3">
        <f>SUMPRODUCT(AA$5:AE68,其他调用!$C$6:$G69)</f>
        <v>3485999.5340634775</v>
      </c>
      <c r="AH68" s="3">
        <v>64</v>
      </c>
      <c r="AI68" s="3">
        <f>其他调用!Y68</f>
        <v>11017305.949358463</v>
      </c>
      <c r="AJ68" s="3">
        <f>其他调用!Z68</f>
        <v>12231089.809559047</v>
      </c>
      <c r="AK68" s="3">
        <f>其他调用!AA68</f>
        <v>14234631.254994631</v>
      </c>
      <c r="AL68" s="3">
        <f>其他调用!AB68</f>
        <v>18886558.534462929</v>
      </c>
      <c r="AM68" s="3">
        <f>其他调用!AC68</f>
        <v>30389459.1263659</v>
      </c>
      <c r="AN68" s="3">
        <f>SUMPRODUCT(AI$5:AM68,其他调用!$C$6:$G69)</f>
        <v>401906194193.58221</v>
      </c>
      <c r="AP68" s="3">
        <f>其他调用!AN68</f>
        <v>2649714.1194565967</v>
      </c>
      <c r="AQ68" s="3">
        <f>其他调用!AO68</f>
        <v>2870714.4215812683</v>
      </c>
      <c r="AR68" s="3">
        <f>其他调用!AP68</f>
        <v>3250473.0819651634</v>
      </c>
      <c r="AS68" s="3">
        <f>其他调用!AQ68</f>
        <v>4596074.6317768097</v>
      </c>
      <c r="AT68" s="3">
        <f>其他调用!AR68</f>
        <v>8248998.0528838634</v>
      </c>
      <c r="AU68" s="3">
        <f>SUMPRODUCT(AP$5:AT68,其他调用!$C$6:$G69)</f>
        <v>39747477613.6007</v>
      </c>
    </row>
    <row r="69" spans="26:47" x14ac:dyDescent="0.15">
      <c r="Z69" s="3">
        <v>65</v>
      </c>
      <c r="AA69" s="3">
        <f>其他调用!AW70*SUM($U$14:$U$17)</f>
        <v>46.000000000000043</v>
      </c>
      <c r="AB69" s="3">
        <f>其他调用!AX70*SUM($U$14:$U$17)</f>
        <v>66.999999999999915</v>
      </c>
      <c r="AC69" s="3">
        <f>其他调用!AY70*SUM($U$14:$U$17)</f>
        <v>90.999999999999986</v>
      </c>
      <c r="AD69" s="3">
        <f>其他调用!AZ70*SUM($U$14:$U$17)</f>
        <v>103.00000000000009</v>
      </c>
      <c r="AE69" s="3">
        <f>其他调用!BA70*SUM($U$14:$U$17)</f>
        <v>103.00000000000004</v>
      </c>
      <c r="AF69" s="3">
        <f>SUMPRODUCT(AA$5:AE69,其他调用!$C$6:$G70)</f>
        <v>3514280.7869476695</v>
      </c>
      <c r="AH69" s="3">
        <v>65</v>
      </c>
      <c r="AI69" s="3">
        <f>其他调用!Y69</f>
        <v>11017305.949358523</v>
      </c>
      <c r="AJ69" s="3">
        <f>其他调用!Z69</f>
        <v>12231089.809559107</v>
      </c>
      <c r="AK69" s="3">
        <f>其他调用!AA69</f>
        <v>14604950.652346849</v>
      </c>
      <c r="AL69" s="3">
        <f>其他调用!AB69</f>
        <v>18886558.534462929</v>
      </c>
      <c r="AM69" s="3">
        <f>其他调用!AC69</f>
        <v>30905347.5589571</v>
      </c>
      <c r="AN69" s="3">
        <f>SUMPRODUCT(AI$5:AM69,其他调用!$C$6:$G70)</f>
        <v>407683965032.70898</v>
      </c>
      <c r="AP69" s="3">
        <f>其他调用!AN69</f>
        <v>2649714.1194565967</v>
      </c>
      <c r="AQ69" s="3">
        <f>其他调用!AO69</f>
        <v>2870714.4215812683</v>
      </c>
      <c r="AR69" s="3">
        <f>其他调用!AP69</f>
        <v>3320629.7347839326</v>
      </c>
      <c r="AS69" s="3">
        <f>其他调用!AQ69</f>
        <v>4596074.6317767799</v>
      </c>
      <c r="AT69" s="3">
        <f>其他调用!AR69</f>
        <v>8425574.5497214198</v>
      </c>
      <c r="AU69" s="3">
        <f>SUMPRODUCT(AP$5:AT69,其他调用!$C$6:$G70)</f>
        <v>41118738869.403381</v>
      </c>
    </row>
    <row r="70" spans="26:47" x14ac:dyDescent="0.15">
      <c r="Z70" s="3">
        <v>66</v>
      </c>
      <c r="AA70" s="3">
        <f>其他调用!AW71*SUM($U$14:$U$17)</f>
        <v>46.000000000000028</v>
      </c>
      <c r="AB70" s="3">
        <f>其他调用!AX71*SUM($U$14:$U$17)</f>
        <v>67.000000000000057</v>
      </c>
      <c r="AC70" s="3">
        <f>其他调用!AY71*SUM($U$14:$U$17)</f>
        <v>90.999999999999972</v>
      </c>
      <c r="AD70" s="3">
        <f>其他调用!AZ71*SUM($U$14:$U$17)</f>
        <v>102.99999999999997</v>
      </c>
      <c r="AE70" s="3">
        <f>其他调用!BA71*SUM($U$14:$U$17)</f>
        <v>103</v>
      </c>
      <c r="AF70" s="3">
        <f>SUMPRODUCT(AA$5:AE70,其他调用!$C$6:$G71)</f>
        <v>3542475.1297023753</v>
      </c>
      <c r="AH70" s="3">
        <v>66</v>
      </c>
      <c r="AI70" s="3">
        <f>其他调用!Y70</f>
        <v>11017305.949358463</v>
      </c>
      <c r="AJ70" s="3">
        <f>其他调用!Z70</f>
        <v>12231089.809558988</v>
      </c>
      <c r="AK70" s="3">
        <f>其他调用!AA70</f>
        <v>14604950.65234673</v>
      </c>
      <c r="AL70" s="3">
        <f>其他调用!AB70</f>
        <v>18925989.243816376</v>
      </c>
      <c r="AM70" s="3">
        <f>其他调用!AC70</f>
        <v>30905347.5589571</v>
      </c>
      <c r="AN70" s="3">
        <f>SUMPRODUCT(AI$5:AM70,其他调用!$C$6:$G71)</f>
        <v>413442860259.72943</v>
      </c>
      <c r="AP70" s="3">
        <f>其他调用!AN70</f>
        <v>2649714.1194565967</v>
      </c>
      <c r="AQ70" s="3">
        <f>其他调用!AO70</f>
        <v>2870714.4215812534</v>
      </c>
      <c r="AR70" s="3">
        <f>其他调用!AP70</f>
        <v>3320629.7347839326</v>
      </c>
      <c r="AS70" s="3">
        <f>其他调用!AQ70</f>
        <v>4607918.8526857495</v>
      </c>
      <c r="AT70" s="3">
        <f>其他调用!AR70</f>
        <v>8425574.5497214198</v>
      </c>
      <c r="AU70" s="3">
        <f>SUMPRODUCT(AP$5:AT70,其他调用!$C$6:$G71)</f>
        <v>42485505453.375786</v>
      </c>
    </row>
    <row r="71" spans="26:47" x14ac:dyDescent="0.15">
      <c r="Z71" s="3">
        <v>67</v>
      </c>
      <c r="AA71" s="3">
        <f>其他调用!AW72*SUM($U$14:$U$17)</f>
        <v>45.999999999999908</v>
      </c>
      <c r="AB71" s="3">
        <f>其他调用!AX72*SUM($U$14:$U$17)</f>
        <v>67</v>
      </c>
      <c r="AC71" s="3">
        <f>其他调用!AY72*SUM($U$14:$U$17)</f>
        <v>90.999999999999858</v>
      </c>
      <c r="AD71" s="3">
        <f>其他调用!AZ72*SUM($U$14:$U$17)</f>
        <v>103.00000000000007</v>
      </c>
      <c r="AE71" s="3">
        <f>其他调用!BA72*SUM($U$14:$U$17)</f>
        <v>103.00000000000014</v>
      </c>
      <c r="AF71" s="3">
        <f>SUMPRODUCT(AA$5:AE71,其他调用!$C$6:$G72)</f>
        <v>3570582.4989514286</v>
      </c>
      <c r="AH71" s="3">
        <v>67</v>
      </c>
      <c r="AI71" s="3">
        <f>其他调用!Y71</f>
        <v>11017305.949358523</v>
      </c>
      <c r="AJ71" s="3">
        <f>其他调用!Z71</f>
        <v>12231089.809559107</v>
      </c>
      <c r="AK71" s="3">
        <f>其他调用!AA71</f>
        <v>14604950.65234673</v>
      </c>
      <c r="AL71" s="3">
        <f>其他调用!AB71</f>
        <v>19417254.488076806</v>
      </c>
      <c r="AM71" s="3">
        <f>其他调用!AC71</f>
        <v>30905347.5589571</v>
      </c>
      <c r="AN71" s="3">
        <f>SUMPRODUCT(AI$5:AM71,其他调用!$C$6:$G72)</f>
        <v>419184308134.32593</v>
      </c>
      <c r="AP71" s="3">
        <f>其他调用!AN71</f>
        <v>2649714.1194565967</v>
      </c>
      <c r="AQ71" s="3">
        <f>其他调用!AO71</f>
        <v>2870714.4215812683</v>
      </c>
      <c r="AR71" s="3">
        <f>其他调用!AP71</f>
        <v>3320629.7347839475</v>
      </c>
      <c r="AS71" s="3">
        <f>其他调用!AQ71</f>
        <v>4755485.4111709297</v>
      </c>
      <c r="AT71" s="3">
        <f>其他调用!AR71</f>
        <v>8425574.5497214198</v>
      </c>
      <c r="AU71" s="3">
        <f>SUMPRODUCT(AP$5:AT71,其他调用!$C$6:$G72)</f>
        <v>43848206822.639519</v>
      </c>
    </row>
    <row r="72" spans="26:47" x14ac:dyDescent="0.15">
      <c r="Z72" s="3">
        <v>68</v>
      </c>
      <c r="AA72" s="3">
        <f>其他调用!AW73*SUM($U$14:$U$17)</f>
        <v>46.000000000000099</v>
      </c>
      <c r="AB72" s="3">
        <f>其他调用!AX73*SUM($U$14:$U$17)</f>
        <v>67.000000000000014</v>
      </c>
      <c r="AC72" s="3">
        <f>其他调用!AY73*SUM($U$14:$U$17)</f>
        <v>91.000000000000114</v>
      </c>
      <c r="AD72" s="3">
        <f>其他调用!AZ73*SUM($U$14:$U$17)</f>
        <v>102.99999999999999</v>
      </c>
      <c r="AE72" s="3">
        <f>其他调用!BA73*SUM($U$14:$U$17)</f>
        <v>102.99999999999991</v>
      </c>
      <c r="AF72" s="3">
        <f>SUMPRODUCT(AA$5:AE72,其他调用!$C$6:$G73)</f>
        <v>3598602.8313186648</v>
      </c>
      <c r="AH72" s="3">
        <v>68</v>
      </c>
      <c r="AI72" s="3">
        <f>其他调用!Y72</f>
        <v>11165555.828587174</v>
      </c>
      <c r="AJ72" s="3">
        <f>其他调用!Z72</f>
        <v>12439806.612669945</v>
      </c>
      <c r="AK72" s="3">
        <f>其他调用!AA72</f>
        <v>14604950.652346849</v>
      </c>
      <c r="AL72" s="3">
        <f>其他调用!AB72</f>
        <v>19417254.488076687</v>
      </c>
      <c r="AM72" s="3">
        <f>其他调用!AC72</f>
        <v>30905347.5589571</v>
      </c>
      <c r="AN72" s="3">
        <f>SUMPRODUCT(AI$5:AM72,其他调用!$C$6:$G73)</f>
        <v>424988676946.05847</v>
      </c>
      <c r="AP72" s="3">
        <f>其他调用!AN72</f>
        <v>2675756.4487052858</v>
      </c>
      <c r="AQ72" s="3">
        <f>其他调用!AO72</f>
        <v>2910964.9993374646</v>
      </c>
      <c r="AR72" s="3">
        <f>其他调用!AP72</f>
        <v>3320629.7347839326</v>
      </c>
      <c r="AS72" s="3">
        <f>其他调用!AQ72</f>
        <v>4755485.4111709297</v>
      </c>
      <c r="AT72" s="3">
        <f>其他调用!AR72</f>
        <v>8425574.5497214198</v>
      </c>
      <c r="AU72" s="3">
        <f>SUMPRODUCT(AP$5:AT72,其他调用!$C$6:$G73)</f>
        <v>45221559694.306435</v>
      </c>
    </row>
    <row r="73" spans="26:47" x14ac:dyDescent="0.15">
      <c r="Z73" s="3">
        <v>69</v>
      </c>
      <c r="AA73" s="3">
        <f>其他调用!AW74*SUM($U$14:$U$17)</f>
        <v>46.000000000000007</v>
      </c>
      <c r="AB73" s="3">
        <f>其他调用!AX74*SUM($U$14:$U$17)</f>
        <v>67.000000000000043</v>
      </c>
      <c r="AC73" s="3">
        <f>其他调用!AY74*SUM($U$14:$U$17)</f>
        <v>90.999999999999943</v>
      </c>
      <c r="AD73" s="3">
        <f>其他调用!AZ74*SUM($U$14:$U$17)</f>
        <v>103.00000000000007</v>
      </c>
      <c r="AE73" s="3">
        <f>其他调用!BA74*SUM($U$14:$U$17)</f>
        <v>102.99999999999999</v>
      </c>
      <c r="AF73" s="3">
        <f>SUMPRODUCT(AA$5:AE73,其他调用!$C$6:$G74)</f>
        <v>3626536.0634279191</v>
      </c>
      <c r="AH73" s="3">
        <v>69</v>
      </c>
      <c r="AI73" s="3">
        <f>其他调用!Y73</f>
        <v>11382005.736801147</v>
      </c>
      <c r="AJ73" s="3">
        <f>其他调用!Z73</f>
        <v>12624953.940573812</v>
      </c>
      <c r="AK73" s="3">
        <f>其他调用!AA73</f>
        <v>14847685.438683629</v>
      </c>
      <c r="AL73" s="3">
        <f>其他调用!AB73</f>
        <v>19417254.488076806</v>
      </c>
      <c r="AM73" s="3">
        <f>其他调用!AC73</f>
        <v>31473836.148520708</v>
      </c>
      <c r="AN73" s="3">
        <f>SUMPRODUCT(AI$5:AM73,其他调用!$C$6:$G74)</f>
        <v>430871581693.89966</v>
      </c>
      <c r="AP73" s="3">
        <f>其他调用!AN73</f>
        <v>2713779.1425845921</v>
      </c>
      <c r="AQ73" s="3">
        <f>其他调用!AO73</f>
        <v>2946670.2554887235</v>
      </c>
      <c r="AR73" s="3">
        <f>其他调用!AP73</f>
        <v>3367621.175297603</v>
      </c>
      <c r="AS73" s="3">
        <f>其他调用!AQ73</f>
        <v>4755485.4111709297</v>
      </c>
      <c r="AT73" s="3">
        <f>其他调用!AR73</f>
        <v>8579079.4429206252</v>
      </c>
      <c r="AU73" s="3">
        <f>SUMPRODUCT(AP$5:AT73,其他调用!$C$6:$G74)</f>
        <v>46608342254.943298</v>
      </c>
    </row>
    <row r="74" spans="26:47" x14ac:dyDescent="0.15">
      <c r="Z74" s="3">
        <v>70</v>
      </c>
      <c r="AA74" s="3">
        <f>其他调用!AW75*SUM($U$14:$U$17)</f>
        <v>45.99999999999995</v>
      </c>
      <c r="AB74" s="3">
        <f>其他调用!AX75*SUM($U$14:$U$17)</f>
        <v>67</v>
      </c>
      <c r="AC74" s="3">
        <f>其他调用!AY75*SUM($U$14:$U$17)</f>
        <v>90.999999999999915</v>
      </c>
      <c r="AD74" s="3">
        <f>其他调用!AZ75*SUM($U$14:$U$17)</f>
        <v>102.99999999999997</v>
      </c>
      <c r="AE74" s="3">
        <f>其他调用!BA75*SUM($U$14:$U$17)</f>
        <v>103.00000000000007</v>
      </c>
      <c r="AF74" s="3">
        <f>SUMPRODUCT(AA$5:AE74,其他调用!$C$6:$G75)</f>
        <v>3654382.1319030253</v>
      </c>
      <c r="AH74" s="3">
        <v>70</v>
      </c>
      <c r="AI74" s="3">
        <f>其他调用!Y74</f>
        <v>11382005.736801147</v>
      </c>
      <c r="AJ74" s="3">
        <f>其他调用!Z74</f>
        <v>12624953.940573931</v>
      </c>
      <c r="AK74" s="3">
        <f>其他调用!AA74</f>
        <v>15081443.76857233</v>
      </c>
      <c r="AL74" s="3">
        <f>其他调用!AB74</f>
        <v>19417254.488076687</v>
      </c>
      <c r="AM74" s="3">
        <f>其他调用!AC74</f>
        <v>31552892.35913229</v>
      </c>
      <c r="AN74" s="3">
        <f>SUMPRODUCT(AI$5:AM74,其他调用!$C$6:$G75)</f>
        <v>436739230705.26239</v>
      </c>
      <c r="AP74" s="3">
        <f>其他调用!AN74</f>
        <v>2713779.142584607</v>
      </c>
      <c r="AQ74" s="3">
        <f>其他调用!AO74</f>
        <v>2946670.2554887086</v>
      </c>
      <c r="AR74" s="3">
        <f>其他调用!AP74</f>
        <v>3412874.8483261317</v>
      </c>
      <c r="AS74" s="3">
        <f>其他调用!AQ74</f>
        <v>4755485.4111709297</v>
      </c>
      <c r="AT74" s="3">
        <f>其他调用!AR74</f>
        <v>8600426.4240023494</v>
      </c>
      <c r="AU74" s="3">
        <f>SUMPRODUCT(AP$5:AT74,其他调用!$C$6:$G75)</f>
        <v>47991330740.042732</v>
      </c>
    </row>
    <row r="75" spans="26:47" x14ac:dyDescent="0.15">
      <c r="Z75" s="3">
        <v>71</v>
      </c>
      <c r="AA75" s="3">
        <f>其他调用!AW76*SUM($U$14:$U$17)</f>
        <v>45.999999999999972</v>
      </c>
      <c r="AB75" s="3">
        <f>其他调用!AX76*SUM($U$14:$U$17)</f>
        <v>67</v>
      </c>
      <c r="AC75" s="3">
        <f>其他调用!AY76*SUM($U$14:$U$17)</f>
        <v>91.000000000000213</v>
      </c>
      <c r="AD75" s="3">
        <f>其他调用!AZ76*SUM($U$14:$U$17)</f>
        <v>102.9999999999999</v>
      </c>
      <c r="AE75" s="3">
        <f>其他调用!BA76*SUM($U$14:$U$17)</f>
        <v>102.99999999999989</v>
      </c>
      <c r="AF75" s="3">
        <f>SUMPRODUCT(AA$5:AE75,其他调用!$C$6:$G76)</f>
        <v>3682140.9733678182</v>
      </c>
      <c r="AH75" s="3">
        <v>71</v>
      </c>
      <c r="AI75" s="3">
        <f>其他调用!Y75</f>
        <v>11382005.736801147</v>
      </c>
      <c r="AJ75" s="3">
        <f>其他调用!Z75</f>
        <v>12624953.940573812</v>
      </c>
      <c r="AK75" s="3">
        <f>其他调用!AA75</f>
        <v>15081443.768572211</v>
      </c>
      <c r="AL75" s="3">
        <f>其他调用!AB75</f>
        <v>19628252.804083705</v>
      </c>
      <c r="AM75" s="3">
        <f>其他调用!AC75</f>
        <v>31552892.359132051</v>
      </c>
      <c r="AN75" s="3">
        <f>SUMPRODUCT(AI$5:AM75,其他调用!$C$6:$G76)</f>
        <v>442587897912.26526</v>
      </c>
      <c r="AP75" s="3">
        <f>其他调用!AN75</f>
        <v>2713779.1425845921</v>
      </c>
      <c r="AQ75" s="3">
        <f>其他调用!AO75</f>
        <v>2946670.2554887086</v>
      </c>
      <c r="AR75" s="3">
        <f>其他调用!AP75</f>
        <v>3412874.8483261168</v>
      </c>
      <c r="AS75" s="3">
        <f>其他调用!AQ75</f>
        <v>4819620.2212977409</v>
      </c>
      <c r="AT75" s="3">
        <f>其他调用!AR75</f>
        <v>8600426.4240023494</v>
      </c>
      <c r="AU75" s="3">
        <f>SUMPRODUCT(AP$5:AT75,其他调用!$C$6:$G76)</f>
        <v>49369872009.32325</v>
      </c>
    </row>
    <row r="76" spans="26:47" x14ac:dyDescent="0.15">
      <c r="Z76" s="3">
        <v>72</v>
      </c>
      <c r="AA76" s="3">
        <f>其他调用!AW77*SUM($U$14:$U$17)</f>
        <v>46</v>
      </c>
      <c r="AB76" s="3">
        <f>其他调用!AX77*SUM($U$14:$U$17)</f>
        <v>66.999999999999943</v>
      </c>
      <c r="AC76" s="3">
        <f>其他调用!AY77*SUM($U$14:$U$17)</f>
        <v>90.999999999999801</v>
      </c>
      <c r="AD76" s="3">
        <f>其他调用!AZ77*SUM($U$14:$U$17)</f>
        <v>103.00000000000011</v>
      </c>
      <c r="AE76" s="3">
        <f>其他调用!BA77*SUM($U$14:$U$17)</f>
        <v>102.99999999999994</v>
      </c>
      <c r="AF76" s="3">
        <f>SUMPRODUCT(AA$5:AE76,其他调用!$C$6:$G77)</f>
        <v>3709812.5244461331</v>
      </c>
      <c r="AH76" s="3">
        <v>72</v>
      </c>
      <c r="AI76" s="3">
        <f>其他调用!Y76</f>
        <v>11382005.736801147</v>
      </c>
      <c r="AJ76" s="3">
        <f>其他调用!Z76</f>
        <v>12624953.940573812</v>
      </c>
      <c r="AK76" s="3">
        <f>其他调用!AA76</f>
        <v>15081443.76857233</v>
      </c>
      <c r="AL76" s="3">
        <f>其他调用!AB76</f>
        <v>19962415.063909054</v>
      </c>
      <c r="AM76" s="3">
        <f>其他调用!AC76</f>
        <v>31552892.35913229</v>
      </c>
      <c r="AN76" s="3">
        <f>SUMPRODUCT(AI$5:AM76,其他调用!$C$6:$G77)</f>
        <v>448417965980.60016</v>
      </c>
      <c r="AP76" s="3">
        <f>其他调用!AN76</f>
        <v>2713779.142584607</v>
      </c>
      <c r="AQ76" s="3">
        <f>其他调用!AO76</f>
        <v>2946670.2554887235</v>
      </c>
      <c r="AR76" s="3">
        <f>其他调用!AP76</f>
        <v>3412874.8483261317</v>
      </c>
      <c r="AS76" s="3">
        <f>其他调用!AQ76</f>
        <v>4921191.8048583269</v>
      </c>
      <c r="AT76" s="3">
        <f>其他调用!AR76</f>
        <v>8600426.4240023494</v>
      </c>
      <c r="AU76" s="3">
        <f>SUMPRODUCT(AP$5:AT76,其他调用!$C$6:$G77)</f>
        <v>50744082818.138618</v>
      </c>
    </row>
    <row r="77" spans="26:47" x14ac:dyDescent="0.15">
      <c r="Z77" s="3">
        <v>73</v>
      </c>
      <c r="AA77" s="3">
        <f>其他调用!AW78*SUM($U$14:$U$17)</f>
        <v>46.000000000000071</v>
      </c>
      <c r="AB77" s="3">
        <f>其他调用!AX78*SUM($U$14:$U$17)</f>
        <v>66.999999999999986</v>
      </c>
      <c r="AC77" s="3">
        <f>其他调用!AY78*SUM($U$14:$U$17)</f>
        <v>91.000000000000085</v>
      </c>
      <c r="AD77" s="3">
        <f>其他调用!AZ78*SUM($U$14:$U$17)</f>
        <v>102.99999999999984</v>
      </c>
      <c r="AE77" s="3">
        <f>其他调用!BA78*SUM($U$14:$U$17)</f>
        <v>103.00000000000017</v>
      </c>
      <c r="AF77" s="3">
        <f>SUMPRODUCT(AA$5:AE77,其他调用!$C$6:$G78)</f>
        <v>3737396.721761805</v>
      </c>
      <c r="AH77" s="3">
        <v>73</v>
      </c>
      <c r="AI77" s="3">
        <f>其他调用!Y77</f>
        <v>11563443.772089124</v>
      </c>
      <c r="AJ77" s="3">
        <f>其他调用!Z77</f>
        <v>12866170.103618383</v>
      </c>
      <c r="AK77" s="3">
        <f>其他调用!AA77</f>
        <v>15081443.768572211</v>
      </c>
      <c r="AL77" s="3">
        <f>其他调用!AB77</f>
        <v>19962415.063909054</v>
      </c>
      <c r="AM77" s="3">
        <f>其他调用!AC77</f>
        <v>31686959.05418992</v>
      </c>
      <c r="AN77" s="3">
        <f>SUMPRODUCT(AI$5:AM77,其他调用!$C$6:$G78)</f>
        <v>454324045914.6601</v>
      </c>
      <c r="AP77" s="3">
        <f>其他调用!AN77</f>
        <v>2745172.3061695993</v>
      </c>
      <c r="AQ77" s="3">
        <f>其他调用!AO77</f>
        <v>2992664.9448300898</v>
      </c>
      <c r="AR77" s="3">
        <f>其他调用!AP77</f>
        <v>3412874.8483261317</v>
      </c>
      <c r="AS77" s="3">
        <f>其他调用!AQ77</f>
        <v>4921191.8048583269</v>
      </c>
      <c r="AT77" s="3">
        <f>其他调用!AR77</f>
        <v>8644123.8611326814</v>
      </c>
      <c r="AU77" s="3">
        <f>SUMPRODUCT(AP$5:AT77,其他调用!$C$6:$G78)</f>
        <v>52131146908.805176</v>
      </c>
    </row>
    <row r="78" spans="26:47" x14ac:dyDescent="0.15">
      <c r="Z78" s="3">
        <v>74</v>
      </c>
      <c r="AA78" s="3">
        <f>其他调用!AW79*SUM($U$14:$U$17)</f>
        <v>45.999999999999972</v>
      </c>
      <c r="AB78" s="3">
        <f>其他调用!AX79*SUM($U$14:$U$17)</f>
        <v>66.999999999999957</v>
      </c>
      <c r="AC78" s="3">
        <f>其他调用!AY79*SUM($U$14:$U$17)</f>
        <v>90.999999999999915</v>
      </c>
      <c r="AD78" s="3">
        <f>其他调用!AZ79*SUM($U$14:$U$17)</f>
        <v>102.99999999999994</v>
      </c>
      <c r="AE78" s="3">
        <f>其他调用!BA79*SUM($U$14:$U$17)</f>
        <v>102.99999999999986</v>
      </c>
      <c r="AF78" s="3">
        <f>SUMPRODUCT(AA$5:AE78,其他调用!$C$6:$G79)</f>
        <v>3764893.5019386676</v>
      </c>
      <c r="AH78" s="3">
        <v>74</v>
      </c>
      <c r="AI78" s="3">
        <f>其他调用!Y78</f>
        <v>11757416.564542651</v>
      </c>
      <c r="AJ78" s="3">
        <f>其他调用!Z78</f>
        <v>13026930.000027418</v>
      </c>
      <c r="AK78" s="3">
        <f>其他调用!AA78</f>
        <v>15432870.850521445</v>
      </c>
      <c r="AL78" s="3">
        <f>其他调用!AB78</f>
        <v>19962415.063909054</v>
      </c>
      <c r="AM78" s="3">
        <f>其他调用!AC78</f>
        <v>32154088.301095724</v>
      </c>
      <c r="AN78" s="3">
        <f>SUMPRODUCT(AI$5:AM78,其他调用!$C$6:$G79)</f>
        <v>460297508304.0448</v>
      </c>
      <c r="AP78" s="3">
        <f>其他调用!AN78</f>
        <v>2778734.2855796814</v>
      </c>
      <c r="AQ78" s="3">
        <f>其他调用!AO78</f>
        <v>3023318.3695449382</v>
      </c>
      <c r="AR78" s="3">
        <f>其他调用!AP78</f>
        <v>3485146.2441485524</v>
      </c>
      <c r="AS78" s="3">
        <f>其他调用!AQ78</f>
        <v>4921191.8048583567</v>
      </c>
      <c r="AT78" s="3">
        <f>其他调用!AR78</f>
        <v>8796379.0568737984</v>
      </c>
      <c r="AU78" s="3">
        <f>SUMPRODUCT(AP$5:AT78,其他调用!$C$6:$G79)</f>
        <v>53529510407.207359</v>
      </c>
    </row>
    <row r="79" spans="26:47" x14ac:dyDescent="0.15">
      <c r="Z79" s="3">
        <v>75</v>
      </c>
      <c r="AA79" s="3">
        <f>其他调用!AW80*SUM($U$14:$U$17)</f>
        <v>46</v>
      </c>
      <c r="AB79" s="3">
        <f>其他调用!AX80*SUM($U$14:$U$17)</f>
        <v>67.000000000000156</v>
      </c>
      <c r="AC79" s="3">
        <f>其他调用!AY80*SUM($U$14:$U$17)</f>
        <v>90.999999999999986</v>
      </c>
      <c r="AD79" s="3">
        <f>其他调用!AZ80*SUM($U$14:$U$17)</f>
        <v>103.00000000000027</v>
      </c>
      <c r="AE79" s="3">
        <f>其他调用!BA80*SUM($U$14:$U$17)</f>
        <v>103.00000000000007</v>
      </c>
      <c r="AF79" s="3">
        <f>SUMPRODUCT(AA$5:AE79,其他调用!$C$6:$G80)</f>
        <v>3792302.8016005564</v>
      </c>
      <c r="AH79" s="3">
        <v>75</v>
      </c>
      <c r="AI79" s="3">
        <f>其他调用!Y79</f>
        <v>11757416.564542651</v>
      </c>
      <c r="AJ79" s="3">
        <f>其他调用!Z79</f>
        <v>13026930.000027418</v>
      </c>
      <c r="AK79" s="3">
        <f>其他调用!AA79</f>
        <v>15578399.82689786</v>
      </c>
      <c r="AL79" s="3">
        <f>其他调用!AB79</f>
        <v>19962415.063909054</v>
      </c>
      <c r="AM79" s="3">
        <f>其他调用!AC79</f>
        <v>32154088.301095724</v>
      </c>
      <c r="AN79" s="3">
        <f>SUMPRODUCT(AI$5:AM79,其他调用!$C$6:$G80)</f>
        <v>466253309978.35962</v>
      </c>
      <c r="AP79" s="3">
        <f>其他调用!AN79</f>
        <v>2778734.2855796665</v>
      </c>
      <c r="AQ79" s="3">
        <f>其他调用!AO79</f>
        <v>3023318.3695449382</v>
      </c>
      <c r="AR79" s="3">
        <f>其他调用!AP79</f>
        <v>3515074.4505833089</v>
      </c>
      <c r="AS79" s="3">
        <f>其他调用!AQ79</f>
        <v>4921191.8048583269</v>
      </c>
      <c r="AT79" s="3">
        <f>其他调用!AR79</f>
        <v>8796379.0568737984</v>
      </c>
      <c r="AU79" s="3">
        <f>SUMPRODUCT(AP$5:AT79,其他调用!$C$6:$G80)</f>
        <v>54923649992.233887</v>
      </c>
    </row>
    <row r="80" spans="26:47" x14ac:dyDescent="0.15">
      <c r="Z80" s="3">
        <v>76</v>
      </c>
      <c r="AA80" s="3">
        <f>其他调用!AW81*SUM($U$14:$U$17)</f>
        <v>45.999999999999929</v>
      </c>
      <c r="AB80" s="3">
        <f>其他调用!AX81*SUM($U$14:$U$17)</f>
        <v>66.999999999999929</v>
      </c>
      <c r="AC80" s="3">
        <f>其他调用!AY81*SUM($U$14:$U$17)</f>
        <v>91.000000000000114</v>
      </c>
      <c r="AD80" s="3">
        <f>其他调用!AZ81*SUM($U$14:$U$17)</f>
        <v>102.99999999999999</v>
      </c>
      <c r="AE80" s="3">
        <f>其他调用!BA81*SUM($U$14:$U$17)</f>
        <v>103.00000000000006</v>
      </c>
      <c r="AF80" s="3">
        <f>SUMPRODUCT(AA$5:AE80,其他调用!$C$6:$G81)</f>
        <v>3819624.5573713058</v>
      </c>
      <c r="AH80" s="3">
        <v>76</v>
      </c>
      <c r="AI80" s="3">
        <f>其他调用!Y80</f>
        <v>11757416.564542651</v>
      </c>
      <c r="AJ80" s="3">
        <f>其他调用!Z80</f>
        <v>13026930.000027418</v>
      </c>
      <c r="AK80" s="3">
        <f>其他调用!AA80</f>
        <v>15578399.826897979</v>
      </c>
      <c r="AL80" s="3">
        <f>其他调用!AB80</f>
        <v>20192018.320418954</v>
      </c>
      <c r="AM80" s="3">
        <f>其他调用!AC80</f>
        <v>32154088.301095724</v>
      </c>
      <c r="AN80" s="3">
        <f>SUMPRODUCT(AI$5:AM80,其他调用!$C$6:$G81)</f>
        <v>472189518737.12445</v>
      </c>
      <c r="AP80" s="3">
        <f>其他调用!AN80</f>
        <v>2778734.2855796814</v>
      </c>
      <c r="AQ80" s="3">
        <f>其他调用!AO80</f>
        <v>3023318.3695449233</v>
      </c>
      <c r="AR80" s="3">
        <f>其他调用!AP80</f>
        <v>3515074.4505833089</v>
      </c>
      <c r="AS80" s="3">
        <f>其他调用!AQ80</f>
        <v>4991419.7658299804</v>
      </c>
      <c r="AT80" s="3">
        <f>其他调用!AR80</f>
        <v>8796379.0568737388</v>
      </c>
      <c r="AU80" s="3">
        <f>SUMPRODUCT(AP$5:AT80,其他调用!$C$6:$G81)</f>
        <v>56313240558.965233</v>
      </c>
    </row>
    <row r="81" spans="26:47" x14ac:dyDescent="0.15">
      <c r="Z81" s="3">
        <v>77</v>
      </c>
      <c r="AA81" s="3">
        <f>其他调用!AW82*SUM($U$14:$U$17)</f>
        <v>46.000000000000036</v>
      </c>
      <c r="AB81" s="3">
        <f>其他调用!AX82*SUM($U$14:$U$17)</f>
        <v>66.999999999999972</v>
      </c>
      <c r="AC81" s="3">
        <f>其他调用!AY82*SUM($U$14:$U$17)</f>
        <v>91</v>
      </c>
      <c r="AD81" s="3">
        <f>其他调用!AZ82*SUM($U$14:$U$17)</f>
        <v>102.99999999999987</v>
      </c>
      <c r="AE81" s="3">
        <f>其他调用!BA82*SUM($U$14:$U$17)</f>
        <v>102.99999999999994</v>
      </c>
      <c r="AF81" s="3">
        <f>SUMPRODUCT(AA$5:AE81,其他调用!$C$6:$G82)</f>
        <v>3846858.7058747509</v>
      </c>
      <c r="AH81" s="3">
        <v>77</v>
      </c>
      <c r="AI81" s="3">
        <f>其他调用!Y81</f>
        <v>11757416.564542651</v>
      </c>
      <c r="AJ81" s="3">
        <f>其他调用!Z81</f>
        <v>13026930.000027418</v>
      </c>
      <c r="AK81" s="3">
        <f>其他调用!AA81</f>
        <v>15578399.82689786</v>
      </c>
      <c r="AL81" s="3">
        <f>其他调用!AB81</f>
        <v>20518196.860739946</v>
      </c>
      <c r="AM81" s="3">
        <f>其他调用!AC81</f>
        <v>32154088.301095724</v>
      </c>
      <c r="AN81" s="3">
        <f>SUMPRODUCT(AI$5:AM81,其他调用!$C$6:$G82)</f>
        <v>478106431327.11401</v>
      </c>
      <c r="AP81" s="3">
        <f>其他调用!AN81</f>
        <v>2778734.2855796814</v>
      </c>
      <c r="AQ81" s="3">
        <f>其他调用!AO81</f>
        <v>3023318.3695449382</v>
      </c>
      <c r="AR81" s="3">
        <f>其他调用!AP81</f>
        <v>3515074.4505833387</v>
      </c>
      <c r="AS81" s="3">
        <f>其他调用!AQ81</f>
        <v>5091186.8777936101</v>
      </c>
      <c r="AT81" s="3">
        <f>其他调用!AR81</f>
        <v>8796379.0568737984</v>
      </c>
      <c r="AU81" s="3">
        <f>SUMPRODUCT(AP$5:AT81,其他调用!$C$6:$G82)</f>
        <v>57698373307.844032</v>
      </c>
    </row>
    <row r="82" spans="26:47" x14ac:dyDescent="0.15">
      <c r="Z82" s="3">
        <v>78</v>
      </c>
      <c r="AA82" s="3">
        <f>其他调用!AW83*SUM($U$14:$U$17)</f>
        <v>45.999999999999979</v>
      </c>
      <c r="AB82" s="3">
        <f>其他调用!AX83*SUM($U$14:$U$17)</f>
        <v>66.999999999999972</v>
      </c>
      <c r="AC82" s="3">
        <f>其他调用!AY83*SUM($U$14:$U$17)</f>
        <v>91.000000000000014</v>
      </c>
      <c r="AD82" s="3">
        <f>其他调用!AZ83*SUM($U$14:$U$17)</f>
        <v>103.00000000000003</v>
      </c>
      <c r="AE82" s="3">
        <f>其他调用!BA83*SUM($U$14:$U$17)</f>
        <v>102.99999999999993</v>
      </c>
      <c r="AF82" s="3">
        <f>SUMPRODUCT(AA$5:AE82,其他调用!$C$6:$G83)</f>
        <v>3874005.1837347252</v>
      </c>
      <c r="AH82" s="3">
        <v>78</v>
      </c>
      <c r="AI82" s="3">
        <f>其他调用!Y82</f>
        <v>11831459.953795433</v>
      </c>
      <c r="AJ82" s="3">
        <f>其他调用!Z82</f>
        <v>13167263.670804501</v>
      </c>
      <c r="AK82" s="3">
        <f>其他调用!AA82</f>
        <v>15578399.82689786</v>
      </c>
      <c r="AL82" s="3">
        <f>其他调用!AB82</f>
        <v>20518196.860739946</v>
      </c>
      <c r="AM82" s="3">
        <f>其他调用!AC82</f>
        <v>32240056.636291504</v>
      </c>
      <c r="AN82" s="3">
        <f>SUMPRODUCT(AI$5:AM82,其他调用!$C$6:$G83)</f>
        <v>484050552104.57343</v>
      </c>
      <c r="AP82" s="3">
        <f>其他调用!AN82</f>
        <v>2793656.7730266601</v>
      </c>
      <c r="AQ82" s="3">
        <f>其他调用!AO82</f>
        <v>3050574.9460585862</v>
      </c>
      <c r="AR82" s="3">
        <f>其他调用!AP82</f>
        <v>3515074.4505833089</v>
      </c>
      <c r="AS82" s="3">
        <f>其他调用!AQ82</f>
        <v>5091186.8777936101</v>
      </c>
      <c r="AT82" s="3">
        <f>其他调用!AR82</f>
        <v>8824601.2051150799</v>
      </c>
      <c r="AU82" s="3">
        <f>SUMPRODUCT(AP$5:AT82,其他调用!$C$6:$G83)</f>
        <v>59088100297.595337</v>
      </c>
    </row>
    <row r="83" spans="26:47" x14ac:dyDescent="0.15">
      <c r="Z83" s="3">
        <v>79</v>
      </c>
      <c r="AA83" s="3">
        <f>其他调用!AW84*SUM($U$14:$U$17)</f>
        <v>46.000000000000092</v>
      </c>
      <c r="AB83" s="3">
        <f>其他调用!AX84*SUM($U$14:$U$17)</f>
        <v>66.999999999999986</v>
      </c>
      <c r="AC83" s="3">
        <f>其他调用!AY84*SUM($U$14:$U$17)</f>
        <v>90.999999999999957</v>
      </c>
      <c r="AD83" s="3">
        <f>其他调用!AZ84*SUM($U$14:$U$17)</f>
        <v>103.00000000000011</v>
      </c>
      <c r="AE83" s="3">
        <f>其他调用!BA84*SUM($U$14:$U$17)</f>
        <v>102.99999999999999</v>
      </c>
      <c r="AF83" s="3">
        <f>SUMPRODUCT(AA$5:AE83,其他调用!$C$6:$G84)</f>
        <v>3901063.9275750648</v>
      </c>
      <c r="AH83" s="3">
        <v>79</v>
      </c>
      <c r="AI83" s="3">
        <f>其他调用!Y83</f>
        <v>12115533.550896645</v>
      </c>
      <c r="AJ83" s="3">
        <f>其他调用!Z83</f>
        <v>13427467.910565138</v>
      </c>
      <c r="AK83" s="3">
        <f>其他调用!AA83</f>
        <v>15946036.840905309</v>
      </c>
      <c r="AL83" s="3">
        <f>其他调用!AB83</f>
        <v>20518196.860739708</v>
      </c>
      <c r="AM83" s="3">
        <f>其他调用!AC83</f>
        <v>32754916.844224215</v>
      </c>
      <c r="AN83" s="3">
        <f>SUMPRODUCT(AI$5:AM83,其他调用!$C$6:$G84)</f>
        <v>490102399210.54175</v>
      </c>
      <c r="AP83" s="3">
        <f>其他调用!AN83</f>
        <v>2850908.1323923767</v>
      </c>
      <c r="AQ83" s="3">
        <f>其他调用!AO83</f>
        <v>3101113.6138703227</v>
      </c>
      <c r="AR83" s="3">
        <f>其他调用!AP83</f>
        <v>3595342.9811751842</v>
      </c>
      <c r="AS83" s="3">
        <f>其他调用!AQ83</f>
        <v>5091186.8777936101</v>
      </c>
      <c r="AT83" s="3">
        <f>其他调用!AR83</f>
        <v>8993622.2880377173</v>
      </c>
      <c r="AU83" s="3">
        <f>SUMPRODUCT(AP$5:AT83,其他调用!$C$6:$G84)</f>
        <v>60498618519.327652</v>
      </c>
    </row>
    <row r="84" spans="26:47" x14ac:dyDescent="0.15">
      <c r="Z84" s="3">
        <v>80</v>
      </c>
      <c r="AA84" s="3">
        <f>其他调用!AW85*SUM($U$14:$U$17)</f>
        <v>45.99999999999995</v>
      </c>
      <c r="AB84" s="3">
        <f>其他调用!AX85*SUM($U$14:$U$17)</f>
        <v>67</v>
      </c>
      <c r="AC84" s="3">
        <f>其他调用!AY85*SUM($U$14:$U$17)</f>
        <v>90.999999999999986</v>
      </c>
      <c r="AD84" s="3">
        <f>其他调用!AZ85*SUM($U$14:$U$17)</f>
        <v>102.99999999999994</v>
      </c>
      <c r="AE84" s="3">
        <f>其他调用!BA85*SUM($U$14:$U$17)</f>
        <v>103.00000000000006</v>
      </c>
      <c r="AF84" s="3">
        <f>SUMPRODUCT(AA$5:AE84,其他调用!$C$6:$G85)</f>
        <v>3928034.8740196037</v>
      </c>
      <c r="AH84" s="3">
        <v>80</v>
      </c>
      <c r="AI84" s="3">
        <f>其他调用!Y84</f>
        <v>12115533.550896764</v>
      </c>
      <c r="AJ84" s="3">
        <f>其他调用!Z84</f>
        <v>13427467.910565138</v>
      </c>
      <c r="AK84" s="3">
        <f>其他调用!AA84</f>
        <v>16069258.281269789</v>
      </c>
      <c r="AL84" s="3">
        <f>其他调用!AB84</f>
        <v>20518196.860739946</v>
      </c>
      <c r="AM84" s="3">
        <f>其他调用!AC84</f>
        <v>32754916.844224453</v>
      </c>
      <c r="AN84" s="3">
        <f>SUMPRODUCT(AI$5:AM84,其他调用!$C$6:$G85)</f>
        <v>496135500621.5108</v>
      </c>
      <c r="AP84" s="3">
        <f>其他调用!AN84</f>
        <v>2850908.1323923916</v>
      </c>
      <c r="AQ84" s="3">
        <f>其他调用!AO84</f>
        <v>3101113.6138703078</v>
      </c>
      <c r="AR84" s="3">
        <f>其他调用!AP84</f>
        <v>3622246.7029948533</v>
      </c>
      <c r="AS84" s="3">
        <f>其他调用!AQ84</f>
        <v>5091186.8777935803</v>
      </c>
      <c r="AT84" s="3">
        <f>其他调用!AR84</f>
        <v>8993622.2880376577</v>
      </c>
      <c r="AU84" s="3">
        <f>SUMPRODUCT(AP$5:AT84,其他调用!$C$6:$G85)</f>
        <v>61904720705.407654</v>
      </c>
    </row>
    <row r="85" spans="26:47" x14ac:dyDescent="0.15">
      <c r="Z85" s="3">
        <v>81</v>
      </c>
      <c r="AA85" s="3">
        <f>其他调用!AW86*SUM($U$14:$U$17)</f>
        <v>45.999999999999972</v>
      </c>
      <c r="AB85" s="3">
        <f>其他调用!AX86*SUM($U$14:$U$17)</f>
        <v>67.000000000000057</v>
      </c>
      <c r="AC85" s="3">
        <f>其他调用!AY86*SUM($U$14:$U$17)</f>
        <v>90.999999999999872</v>
      </c>
      <c r="AD85" s="3">
        <f>其他调用!AZ86*SUM($U$14:$U$17)</f>
        <v>102.99999999999989</v>
      </c>
      <c r="AE85" s="3">
        <f>其他调用!BA86*SUM($U$14:$U$17)</f>
        <v>103.00000000000011</v>
      </c>
      <c r="AF85" s="3">
        <f>SUMPRODUCT(AA$5:AE85,其他调用!$C$6:$G86)</f>
        <v>3954917.9596921764</v>
      </c>
      <c r="AH85" s="3">
        <v>81</v>
      </c>
      <c r="AI85" s="3">
        <f>其他调用!Y85</f>
        <v>12115533.550896645</v>
      </c>
      <c r="AJ85" s="3">
        <f>其他调用!Z85</f>
        <v>13427467.910565019</v>
      </c>
      <c r="AK85" s="3">
        <f>其他调用!AA85</f>
        <v>16069258.281269908</v>
      </c>
      <c r="AL85" s="3">
        <f>其他调用!AB85</f>
        <v>20543958.653674603</v>
      </c>
      <c r="AM85" s="3">
        <f>其他调用!AC85</f>
        <v>32754916.844224453</v>
      </c>
      <c r="AN85" s="3">
        <f>SUMPRODUCT(AI$5:AM85,其他调用!$C$6:$G86)</f>
        <v>502147723073.89001</v>
      </c>
      <c r="AP85" s="3">
        <f>其他调用!AN85</f>
        <v>2850908.1323923767</v>
      </c>
      <c r="AQ85" s="3">
        <f>其他调用!AO85</f>
        <v>3101113.6138703227</v>
      </c>
      <c r="AR85" s="3">
        <f>其他调用!AP85</f>
        <v>3622246.7029948533</v>
      </c>
      <c r="AS85" s="3">
        <f>其他调用!AQ85</f>
        <v>5099304.5546693206</v>
      </c>
      <c r="AT85" s="3">
        <f>其他调用!AR85</f>
        <v>8993622.2880377173</v>
      </c>
      <c r="AU85" s="3">
        <f>SUMPRODUCT(AP$5:AT85,其他调用!$C$6:$G86)</f>
        <v>63305948905.613022</v>
      </c>
    </row>
    <row r="86" spans="26:47" x14ac:dyDescent="0.15">
      <c r="Z86" s="3">
        <v>82</v>
      </c>
      <c r="AA86" s="3">
        <f>其他调用!AW87*SUM($U$14:$U$17)</f>
        <v>46.000000000000071</v>
      </c>
      <c r="AB86" s="3">
        <f>其他调用!AX87*SUM($U$14:$U$17)</f>
        <v>66.999999999999929</v>
      </c>
      <c r="AC86" s="3">
        <f>其他调用!AY87*SUM($U$14:$U$17)</f>
        <v>91.000000000000227</v>
      </c>
      <c r="AD86" s="3">
        <f>其他调用!AZ87*SUM($U$14:$U$17)</f>
        <v>103.00000000000016</v>
      </c>
      <c r="AE86" s="3">
        <f>其他调用!BA87*SUM($U$14:$U$17)</f>
        <v>103.00000000000003</v>
      </c>
      <c r="AF86" s="3">
        <f>SUMPRODUCT(AA$5:AE86,其他调用!$C$6:$G87)</f>
        <v>3981713.121216618</v>
      </c>
      <c r="AH86" s="3">
        <v>82</v>
      </c>
      <c r="AI86" s="3">
        <f>其他调用!Y86</f>
        <v>12115533.550896645</v>
      </c>
      <c r="AJ86" s="3">
        <f>其他调用!Z86</f>
        <v>13427467.910565138</v>
      </c>
      <c r="AK86" s="3">
        <f>其他调用!AA86</f>
        <v>16069258.281269789</v>
      </c>
      <c r="AL86" s="3">
        <f>其他调用!AB86</f>
        <v>21093399.90947032</v>
      </c>
      <c r="AM86" s="3">
        <f>其他调用!AC86</f>
        <v>32754916.844224453</v>
      </c>
      <c r="AN86" s="3">
        <f>SUMPRODUCT(AI$5:AM86,其他调用!$C$6:$G87)</f>
        <v>508140694991.88489</v>
      </c>
      <c r="AP86" s="3">
        <f>其他调用!AN86</f>
        <v>2850908.1323923916</v>
      </c>
      <c r="AQ86" s="3">
        <f>其他调用!AO86</f>
        <v>3101113.6138703078</v>
      </c>
      <c r="AR86" s="3">
        <f>其他调用!AP86</f>
        <v>3622246.7029948533</v>
      </c>
      <c r="AS86" s="3">
        <f>其他调用!AQ86</f>
        <v>5272436.3932803273</v>
      </c>
      <c r="AT86" s="3">
        <f>其他调用!AR86</f>
        <v>8993622.2880376577</v>
      </c>
      <c r="AU86" s="3">
        <f>SUMPRODUCT(AP$5:AT86,其他调用!$C$6:$G87)</f>
        <v>64702816741.158646</v>
      </c>
    </row>
    <row r="87" spans="26:47" x14ac:dyDescent="0.15">
      <c r="Z87" s="3">
        <v>83</v>
      </c>
      <c r="AA87" s="3">
        <f>其他调用!AW88*SUM($U$14:$U$17)</f>
        <v>45.999999999999986</v>
      </c>
      <c r="AB87" s="3">
        <f>其他调用!AX88*SUM($U$14:$U$17)</f>
        <v>67.000000000000142</v>
      </c>
      <c r="AC87" s="3">
        <f>其他调用!AY88*SUM($U$14:$U$17)</f>
        <v>90.999999999999801</v>
      </c>
      <c r="AD87" s="3">
        <f>其他调用!AZ88*SUM($U$14:$U$17)</f>
        <v>103.00000000000007</v>
      </c>
      <c r="AE87" s="3">
        <f>其他调用!BA88*SUM($U$14:$U$17)</f>
        <v>103.00000000000001</v>
      </c>
      <c r="AF87" s="3">
        <f>SUMPRODUCT(AA$5:AE87,其他调用!$C$6:$G88)</f>
        <v>4008420.2952167634</v>
      </c>
      <c r="AH87" s="3">
        <v>83</v>
      </c>
      <c r="AI87" s="3">
        <f>其他调用!Y87</f>
        <v>12115533.550896645</v>
      </c>
      <c r="AJ87" s="3">
        <f>其他调用!Z87</f>
        <v>13427467.910565138</v>
      </c>
      <c r="AK87" s="3">
        <f>其他调用!AA87</f>
        <v>16069258.281269789</v>
      </c>
      <c r="AL87" s="3">
        <f>其他调用!AB87</f>
        <v>21093399.909470081</v>
      </c>
      <c r="AM87" s="3">
        <f>其他调用!AC87</f>
        <v>32754916.844224453</v>
      </c>
      <c r="AN87" s="3">
        <f>SUMPRODUCT(AI$5:AM87,其他调用!$C$6:$G88)</f>
        <v>514112695684.89465</v>
      </c>
      <c r="AP87" s="3">
        <f>其他调用!AN87</f>
        <v>2850908.1323923767</v>
      </c>
      <c r="AQ87" s="3">
        <f>其他调用!AO87</f>
        <v>3101113.6138703227</v>
      </c>
      <c r="AR87" s="3">
        <f>其他调用!AP87</f>
        <v>3622246.7029948831</v>
      </c>
      <c r="AS87" s="3">
        <f>其他调用!AQ87</f>
        <v>5272436.3932803273</v>
      </c>
      <c r="AT87" s="3">
        <f>其他调用!AR87</f>
        <v>8993622.2880377173</v>
      </c>
      <c r="AU87" s="3">
        <f>SUMPRODUCT(AP$5:AT87,其他调用!$C$6:$G88)</f>
        <v>66094782509.51368</v>
      </c>
    </row>
    <row r="88" spans="26:47" x14ac:dyDescent="0.15">
      <c r="Z88" s="3">
        <v>84</v>
      </c>
      <c r="AA88" s="3">
        <f>其他调用!AW89*SUM($U$14:$U$17)</f>
        <v>45.999999999999993</v>
      </c>
      <c r="AB88" s="3">
        <f>其他调用!AX89*SUM($U$14:$U$17)</f>
        <v>66.999999999999972</v>
      </c>
      <c r="AC88" s="3">
        <f>其他调用!AY89*SUM($U$14:$U$17)</f>
        <v>91.000000000000085</v>
      </c>
      <c r="AD88" s="3">
        <f>其他调用!AZ89*SUM($U$14:$U$17)</f>
        <v>102.9999999999997</v>
      </c>
      <c r="AE88" s="3">
        <f>其他调用!BA89*SUM($U$14:$U$17)</f>
        <v>102.99999999999986</v>
      </c>
      <c r="AF88" s="3">
        <f>SUMPRODUCT(AA$5:AE88,其他调用!$C$6:$G89)</f>
        <v>4035039.4183164467</v>
      </c>
      <c r="AH88" s="3">
        <v>84</v>
      </c>
      <c r="AI88" s="3">
        <f>其他调用!Y88</f>
        <v>12318931.559425354</v>
      </c>
      <c r="AJ88" s="3">
        <f>其他调用!Z88</f>
        <v>13695164.756929636</v>
      </c>
      <c r="AK88" s="3">
        <f>其他调用!AA88</f>
        <v>16121194.433444262</v>
      </c>
      <c r="AL88" s="3">
        <f>其他调用!AB88</f>
        <v>21093399.909470081</v>
      </c>
      <c r="AM88" s="3">
        <f>其他调用!AC88</f>
        <v>33214506.175336838</v>
      </c>
      <c r="AN88" s="3">
        <f>SUMPRODUCT(AI$5:AM88,其他调用!$C$6:$G89)</f>
        <v>520167685968.1308</v>
      </c>
      <c r="AP88" s="3">
        <f>其他调用!AN88</f>
        <v>2891275.8635193557</v>
      </c>
      <c r="AQ88" s="3">
        <f>其他调用!AO88</f>
        <v>3151990.2194077969</v>
      </c>
      <c r="AR88" s="3">
        <f>其他调用!AP88</f>
        <v>3633643.9793100357</v>
      </c>
      <c r="AS88" s="3">
        <f>其他调用!AQ88</f>
        <v>5272436.3932803273</v>
      </c>
      <c r="AT88" s="3">
        <f>其他调用!AR88</f>
        <v>9145275.1286398768</v>
      </c>
      <c r="AU88" s="3">
        <f>SUMPRODUCT(AP$5:AT88,其他调用!$C$6:$G89)</f>
        <v>67502067914.801971</v>
      </c>
    </row>
    <row r="89" spans="26:47" x14ac:dyDescent="0.15">
      <c r="Z89" s="3">
        <v>85</v>
      </c>
      <c r="AA89" s="3">
        <f>其他调用!AW90*SUM($U$14:$U$17)</f>
        <v>46.000000000000043</v>
      </c>
      <c r="AB89" s="3">
        <f>其他调用!AX90*SUM($U$14:$U$17)</f>
        <v>67.000000000000043</v>
      </c>
      <c r="AC89" s="3">
        <f>其他调用!AY90*SUM($U$14:$U$17)</f>
        <v>90.999999999999929</v>
      </c>
      <c r="AD89" s="3">
        <f>其他调用!AZ90*SUM($U$14:$U$17)</f>
        <v>103.00000000000007</v>
      </c>
      <c r="AE89" s="3">
        <f>其他调用!BA90*SUM($U$14:$U$17)</f>
        <v>102.99999999999997</v>
      </c>
      <c r="AF89" s="3">
        <f>SUMPRODUCT(AA$5:AE89,其他调用!$C$6:$G90)</f>
        <v>4061570.4271395025</v>
      </c>
      <c r="AH89" s="3">
        <v>85</v>
      </c>
      <c r="AI89" s="3">
        <f>其他调用!Y89</f>
        <v>12484346.475946188</v>
      </c>
      <c r="AJ89" s="3">
        <f>其他调用!Z89</f>
        <v>13840763.935086966</v>
      </c>
      <c r="AK89" s="3">
        <f>其他调用!AA89</f>
        <v>16561792.051040053</v>
      </c>
      <c r="AL89" s="3">
        <f>其他调用!AB89</f>
        <v>21093399.909470081</v>
      </c>
      <c r="AM89" s="3">
        <f>其他调用!AC89</f>
        <v>33352535.22525382</v>
      </c>
      <c r="AN89" s="3">
        <f>SUMPRODUCT(AI$5:AM89,其他调用!$C$6:$G90)</f>
        <v>526276931153.10675</v>
      </c>
      <c r="AP89" s="3">
        <f>其他调用!AN89</f>
        <v>2924105.2157966942</v>
      </c>
      <c r="AQ89" s="3">
        <f>其他调用!AO89</f>
        <v>3179661.7891490757</v>
      </c>
      <c r="AR89" s="3">
        <f>其他调用!AP89</f>
        <v>3730332.1739741564</v>
      </c>
      <c r="AS89" s="3">
        <f>其他调用!AQ89</f>
        <v>5272436.3932803273</v>
      </c>
      <c r="AT89" s="3">
        <f>其他调用!AR89</f>
        <v>9190821.2196573019</v>
      </c>
      <c r="AU89" s="3">
        <f>SUMPRODUCT(AP$5:AT89,其他调用!$C$6:$G90)</f>
        <v>68919297984.294434</v>
      </c>
    </row>
    <row r="90" spans="26:47" x14ac:dyDescent="0.15">
      <c r="Z90" s="3">
        <v>86</v>
      </c>
      <c r="AA90" s="3">
        <f>其他调用!AW91*SUM($U$14:$U$17)</f>
        <v>45.999999999999929</v>
      </c>
      <c r="AB90" s="3">
        <f>其他调用!AX91*SUM($U$14:$U$17)</f>
        <v>67.000000000000014</v>
      </c>
      <c r="AC90" s="3">
        <f>其他调用!AY91*SUM($U$14:$U$17)</f>
        <v>90.999999999999972</v>
      </c>
      <c r="AD90" s="3">
        <f>其他调用!AZ91*SUM($U$14:$U$17)</f>
        <v>103</v>
      </c>
      <c r="AE90" s="3">
        <f>其他调用!BA91*SUM($U$14:$U$17)</f>
        <v>102.99999999999993</v>
      </c>
      <c r="AF90" s="3">
        <f>SUMPRODUCT(AA$5:AE90,其他调用!$C$6:$G91)</f>
        <v>4088013.2583097671</v>
      </c>
      <c r="AH90" s="3">
        <v>86</v>
      </c>
      <c r="AI90" s="3">
        <f>其他调用!Y90</f>
        <v>12484346.475946069</v>
      </c>
      <c r="AJ90" s="3">
        <f>其他调用!Z90</f>
        <v>13840763.935087085</v>
      </c>
      <c r="AK90" s="3">
        <f>其他调用!AA90</f>
        <v>16561792.051040173</v>
      </c>
      <c r="AL90" s="3">
        <f>其他调用!AB90</f>
        <v>21093399.90947032</v>
      </c>
      <c r="AM90" s="3">
        <f>其他调用!AC90</f>
        <v>33352535.22525382</v>
      </c>
      <c r="AN90" s="3">
        <f>SUMPRODUCT(AI$5:AM90,其他调用!$C$6:$G91)</f>
        <v>532364552094.99121</v>
      </c>
      <c r="AP90" s="3">
        <f>其他调用!AN90</f>
        <v>2924105.2157967091</v>
      </c>
      <c r="AQ90" s="3">
        <f>其他调用!AO90</f>
        <v>3179661.7891491055</v>
      </c>
      <c r="AR90" s="3">
        <f>其他调用!AP90</f>
        <v>3730332.1739741564</v>
      </c>
      <c r="AS90" s="3">
        <f>其他调用!AQ90</f>
        <v>5272436.3932802975</v>
      </c>
      <c r="AT90" s="3">
        <f>其他调用!AR90</f>
        <v>9190821.2196573019</v>
      </c>
      <c r="AU90" s="3">
        <f>SUMPRODUCT(AP$5:AT90,其他调用!$C$6:$G91)</f>
        <v>70331497127.966599</v>
      </c>
    </row>
    <row r="91" spans="26:47" x14ac:dyDescent="0.15">
      <c r="Z91" s="3">
        <v>87</v>
      </c>
      <c r="AA91" s="3">
        <f>其他调用!AW92*SUM($U$14:$U$17)</f>
        <v>46.000000000000043</v>
      </c>
      <c r="AB91" s="3">
        <f>其他调用!AX92*SUM($U$14:$U$17)</f>
        <v>66.999999999999901</v>
      </c>
      <c r="AC91" s="3">
        <f>其他调用!AY92*SUM($U$14:$U$17)</f>
        <v>91.000000000000057</v>
      </c>
      <c r="AD91" s="3">
        <f>其他调用!AZ92*SUM($U$14:$U$17)</f>
        <v>103.00000000000016</v>
      </c>
      <c r="AE91" s="3">
        <f>其他调用!BA92*SUM($U$14:$U$17)</f>
        <v>103.00000000000027</v>
      </c>
      <c r="AF91" s="3">
        <f>SUMPRODUCT(AA$5:AE91,其他调用!$C$6:$G92)</f>
        <v>4114367.8484510737</v>
      </c>
      <c r="AH91" s="3">
        <v>87</v>
      </c>
      <c r="AI91" s="3">
        <f>其他调用!Y91</f>
        <v>12484346.475946069</v>
      </c>
      <c r="AJ91" s="3">
        <f>其他调用!Z91</f>
        <v>13840763.935086966</v>
      </c>
      <c r="AK91" s="3">
        <f>其他调用!AA91</f>
        <v>16561792.051040053</v>
      </c>
      <c r="AL91" s="3">
        <f>其他调用!AB91</f>
        <v>21170106.19755435</v>
      </c>
      <c r="AM91" s="3">
        <f>其他调用!AC91</f>
        <v>33352535.225253582</v>
      </c>
      <c r="AN91" s="3">
        <f>SUMPRODUCT(AI$5:AM91,其他调用!$C$6:$G92)</f>
        <v>538430781581.03351</v>
      </c>
      <c r="AP91" s="3">
        <f>其他调用!AN91</f>
        <v>2924105.2157966942</v>
      </c>
      <c r="AQ91" s="3">
        <f>其他调用!AO91</f>
        <v>3179661.7891490757</v>
      </c>
      <c r="AR91" s="3">
        <f>其他调用!AP91</f>
        <v>3730332.1739741862</v>
      </c>
      <c r="AS91" s="3">
        <f>其他调用!AQ91</f>
        <v>5296858.5383405685</v>
      </c>
      <c r="AT91" s="3">
        <f>其他调用!AR91</f>
        <v>9190821.2196572423</v>
      </c>
      <c r="AU91" s="3">
        <f>SUMPRODUCT(AP$5:AT91,其他调用!$C$6:$G92)</f>
        <v>71738739993.657959</v>
      </c>
    </row>
    <row r="92" spans="26:47" x14ac:dyDescent="0.15">
      <c r="Z92" s="3">
        <v>88</v>
      </c>
      <c r="AA92" s="3">
        <f>其他调用!AW93*SUM($U$14:$U$17)</f>
        <v>45.999999999999943</v>
      </c>
      <c r="AB92" s="3">
        <f>其他调用!AX93*SUM($U$14:$U$17)</f>
        <v>66.999999999999986</v>
      </c>
      <c r="AC92" s="3">
        <f>其他调用!AY93*SUM($U$14:$U$17)</f>
        <v>91.000000000000071</v>
      </c>
      <c r="AD92" s="3">
        <f>其他调用!AZ93*SUM($U$14:$U$17)</f>
        <v>102.99999999999994</v>
      </c>
      <c r="AE92" s="3">
        <f>其他调用!BA93*SUM($U$14:$U$17)</f>
        <v>102.99999999999977</v>
      </c>
      <c r="AF92" s="3">
        <f>SUMPRODUCT(AA$5:AE92,其他调用!$C$6:$G93)</f>
        <v>4140634.1341872578</v>
      </c>
      <c r="AH92" s="3">
        <v>88</v>
      </c>
      <c r="AI92" s="3">
        <f>其他调用!Y92</f>
        <v>12484346.475946188</v>
      </c>
      <c r="AJ92" s="3">
        <f>其他调用!Z92</f>
        <v>13840763.935086966</v>
      </c>
      <c r="AK92" s="3">
        <f>其他调用!AA92</f>
        <v>16561792.051040053</v>
      </c>
      <c r="AL92" s="3">
        <f>其他调用!AB92</f>
        <v>21683059.59536314</v>
      </c>
      <c r="AM92" s="3">
        <f>其他调用!AC92</f>
        <v>33352535.225253582</v>
      </c>
      <c r="AN92" s="3">
        <f>SUMPRODUCT(AI$5:AM92,其他调用!$C$6:$G93)</f>
        <v>544476964148.91522</v>
      </c>
      <c r="AP92" s="3">
        <f>其他调用!AN92</f>
        <v>2924105.2157966942</v>
      </c>
      <c r="AQ92" s="3">
        <f>其他调用!AO92</f>
        <v>3179661.7891490757</v>
      </c>
      <c r="AR92" s="3">
        <f>其他调用!AP92</f>
        <v>3730332.1739741564</v>
      </c>
      <c r="AS92" s="3">
        <f>其他调用!AQ92</f>
        <v>5460175.2963706255</v>
      </c>
      <c r="AT92" s="3">
        <f>其他调用!AR92</f>
        <v>9190821.2196573019</v>
      </c>
      <c r="AU92" s="3">
        <f>SUMPRODUCT(AP$5:AT92,其他调用!$C$6:$G93)</f>
        <v>73141455194.06543</v>
      </c>
    </row>
    <row r="93" spans="26:47" x14ac:dyDescent="0.15">
      <c r="Z93" s="3">
        <v>89</v>
      </c>
      <c r="AA93" s="3">
        <f>其他调用!AW94*SUM($U$14:$U$17)</f>
        <v>46.000000000000007</v>
      </c>
      <c r="AB93" s="3">
        <f>其他调用!AX94*SUM($U$14:$U$17)</f>
        <v>67.000000000000099</v>
      </c>
      <c r="AC93" s="3">
        <f>其他调用!AY94*SUM($U$14:$U$17)</f>
        <v>91.000000000000043</v>
      </c>
      <c r="AD93" s="3">
        <f>其他调用!AZ94*SUM($U$14:$U$17)</f>
        <v>103.00000000000001</v>
      </c>
      <c r="AE93" s="3">
        <f>其他调用!BA94*SUM($U$14:$U$17)</f>
        <v>102.99999999999999</v>
      </c>
      <c r="AF93" s="3">
        <f>SUMPRODUCT(AA$5:AE93,其他调用!$C$6:$G94)</f>
        <v>4166812.0521421535</v>
      </c>
      <c r="AH93" s="3">
        <v>89</v>
      </c>
      <c r="AI93" s="3">
        <f>其他调用!Y93</f>
        <v>12484346.475946069</v>
      </c>
      <c r="AJ93" s="3">
        <f>其他调用!Z93</f>
        <v>13840763.935087085</v>
      </c>
      <c r="AK93" s="3">
        <f>其他调用!AA93</f>
        <v>16561792.051040053</v>
      </c>
      <c r="AL93" s="3">
        <f>其他调用!AB93</f>
        <v>21683059.59536314</v>
      </c>
      <c r="AM93" s="3">
        <f>其他调用!AC93</f>
        <v>33352535.225253582</v>
      </c>
      <c r="AN93" s="3">
        <f>SUMPRODUCT(AI$5:AM93,其他调用!$C$6:$G94)</f>
        <v>550501505202.71082</v>
      </c>
      <c r="AP93" s="3">
        <f>其他调用!AN93</f>
        <v>2924105.2157967091</v>
      </c>
      <c r="AQ93" s="3">
        <f>其他调用!AO93</f>
        <v>3179661.7891490757</v>
      </c>
      <c r="AR93" s="3">
        <f>其他调用!AP93</f>
        <v>3730332.1739741862</v>
      </c>
      <c r="AS93" s="3">
        <f>其他调用!AQ93</f>
        <v>5460175.2963706255</v>
      </c>
      <c r="AT93" s="3">
        <f>其他调用!AR93</f>
        <v>9190821.2196573019</v>
      </c>
      <c r="AU93" s="3">
        <f>SUMPRODUCT(AP$5:AT93,其他调用!$C$6:$G94)</f>
        <v>74539135565.314087</v>
      </c>
    </row>
    <row r="94" spans="26:47" x14ac:dyDescent="0.15">
      <c r="Z94" s="3">
        <v>90</v>
      </c>
      <c r="AA94" s="3">
        <f>其他调用!AW95*SUM($U$14:$U$17)</f>
        <v>46.000000000000021</v>
      </c>
      <c r="AB94" s="3">
        <f>其他调用!AX95*SUM($U$14:$U$17)</f>
        <v>66.999999999999886</v>
      </c>
      <c r="AC94" s="3">
        <f>其他调用!AY95*SUM($U$14:$U$17)</f>
        <v>90.999999999999929</v>
      </c>
      <c r="AD94" s="3">
        <f>其他调用!AZ95*SUM($U$14:$U$17)</f>
        <v>102.99999999999986</v>
      </c>
      <c r="AE94" s="3">
        <f>其他调用!BA95*SUM($U$14:$U$17)</f>
        <v>103</v>
      </c>
      <c r="AF94" s="3">
        <f>SUMPRODUCT(AA$5:AE94,其他调用!$C$6:$G95)</f>
        <v>4192796.0595936794</v>
      </c>
      <c r="AH94" s="3">
        <v>90</v>
      </c>
      <c r="AI94" s="3">
        <f>其他调用!Y94</f>
        <v>12662931.733768225</v>
      </c>
      <c r="AJ94" s="3">
        <f>其他调用!Z94</f>
        <v>14066317.065003753</v>
      </c>
      <c r="AK94" s="3">
        <f>其他调用!AA94</f>
        <v>16561792.051040053</v>
      </c>
      <c r="AL94" s="3">
        <f>其他调用!AB94</f>
        <v>21683059.59536314</v>
      </c>
      <c r="AM94" s="3">
        <f>其他调用!AC94</f>
        <v>35882924.687928677</v>
      </c>
      <c r="AN94" s="3">
        <f>SUMPRODUCT(AI$5:AM94,其他调用!$C$6:$G95)</f>
        <v>556569569658.92065</v>
      </c>
      <c r="AP94" s="3">
        <f>其他调用!AN94</f>
        <v>2959703.916990608</v>
      </c>
      <c r="AQ94" s="3">
        <f>其他调用!AO94</f>
        <v>3221865.6537094414</v>
      </c>
      <c r="AR94" s="3">
        <f>其他调用!AP94</f>
        <v>3730332.1739741564</v>
      </c>
      <c r="AS94" s="3">
        <f>其他调用!AQ94</f>
        <v>5460175.2963706255</v>
      </c>
      <c r="AT94" s="3">
        <f>其他调用!AR94</f>
        <v>10086434.611346602</v>
      </c>
      <c r="AU94" s="3">
        <f>SUMPRODUCT(AP$5:AT94,其他调用!$C$6:$G95)</f>
        <v>75943799067.542007</v>
      </c>
    </row>
    <row r="95" spans="26:47" x14ac:dyDescent="0.15">
      <c r="Z95" s="3">
        <v>91</v>
      </c>
      <c r="AA95" s="3">
        <f>其他调用!AW96*SUM($U$14:$U$17)</f>
        <v>46.000000000000021</v>
      </c>
      <c r="AB95" s="3">
        <f>其他调用!AX96*SUM($U$14:$U$17)</f>
        <v>67.000000000000014</v>
      </c>
      <c r="AC95" s="3">
        <f>其他调用!AY96*SUM($U$14:$U$17)</f>
        <v>90.999999999999986</v>
      </c>
      <c r="AD95" s="3">
        <f>其他调用!AZ96*SUM($U$14:$U$17)</f>
        <v>103.00000000000011</v>
      </c>
      <c r="AE95" s="3">
        <f>其他调用!BA96*SUM($U$14:$U$17)</f>
        <v>103.00000000000018</v>
      </c>
      <c r="AF95" s="3">
        <f>SUMPRODUCT(AA$5:AE95,其他调用!$C$6:$G96)</f>
        <v>4218586.1565418364</v>
      </c>
      <c r="AH95" s="3">
        <v>91</v>
      </c>
      <c r="AI95" s="3">
        <f>其他调用!Y95</f>
        <v>12848559.406907201</v>
      </c>
      <c r="AJ95" s="3">
        <f>其他调用!Z95</f>
        <v>14265663.831655502</v>
      </c>
      <c r="AK95" s="3">
        <f>其他调用!AA95</f>
        <v>16995126.666085005</v>
      </c>
      <c r="AL95" s="3">
        <f>其他调用!AB95</f>
        <v>21683059.59536314</v>
      </c>
      <c r="AM95" s="3">
        <f>其他调用!AC95</f>
        <v>36490832.016885281</v>
      </c>
      <c r="AN95" s="3">
        <f>SUMPRODUCT(AI$5:AM95,其他调用!$C$6:$G96)</f>
        <v>562681567533.39929</v>
      </c>
      <c r="AP95" s="3">
        <f>其他调用!AN95</f>
        <v>2996706.4341635406</v>
      </c>
      <c r="AQ95" s="3">
        <f>其他调用!AO95</f>
        <v>3259165.9737866521</v>
      </c>
      <c r="AR95" s="3">
        <f>其他调用!AP95</f>
        <v>3829344.5389651656</v>
      </c>
      <c r="AS95" s="3">
        <f>其他调用!AQ95</f>
        <v>5460175.2963706255</v>
      </c>
      <c r="AT95" s="3">
        <f>其他调用!AR95</f>
        <v>10301599.096004486</v>
      </c>
      <c r="AU95" s="3">
        <f>SUMPRODUCT(AP$5:AT95,其他调用!$C$6:$G96)</f>
        <v>77355552456.161301</v>
      </c>
    </row>
    <row r="96" spans="26:47" x14ac:dyDescent="0.15">
      <c r="Z96" s="3">
        <v>92</v>
      </c>
      <c r="AA96" s="3">
        <f>其他调用!AW97*SUM($U$14:$U$17)</f>
        <v>45.999999999999979</v>
      </c>
      <c r="AB96" s="3">
        <f>其他调用!AX97*SUM($U$14:$U$17)</f>
        <v>66.999999999999915</v>
      </c>
      <c r="AC96" s="3">
        <f>其他调用!AY97*SUM($U$14:$U$17)</f>
        <v>91</v>
      </c>
      <c r="AD96" s="3">
        <f>其他调用!AZ97*SUM($U$14:$U$17)</f>
        <v>102.99999999999991</v>
      </c>
      <c r="AE96" s="3">
        <f>其他调用!BA97*SUM($U$14:$U$17)</f>
        <v>102.99999999999986</v>
      </c>
      <c r="AF96" s="3">
        <f>SUMPRODUCT(AA$5:AE96,其他调用!$C$6:$G97)</f>
        <v>4244182.3429866228</v>
      </c>
      <c r="AH96" s="3">
        <v>92</v>
      </c>
      <c r="AI96" s="3">
        <f>其他调用!Y96</f>
        <v>12848559.406907082</v>
      </c>
      <c r="AJ96" s="3">
        <f>其他调用!Z96</f>
        <v>14265663.831655622</v>
      </c>
      <c r="AK96" s="3">
        <f>其他调用!AA96</f>
        <v>17046777.630273223</v>
      </c>
      <c r="AL96" s="3">
        <f>其他调用!AB96</f>
        <v>21683059.59536314</v>
      </c>
      <c r="AM96" s="3">
        <f>其他调用!AC96</f>
        <v>36490832.016885757</v>
      </c>
      <c r="AN96" s="3">
        <f>SUMPRODUCT(AI$5:AM96,其他调用!$C$6:$G97)</f>
        <v>568748487872.07141</v>
      </c>
      <c r="AP96" s="3">
        <f>其他调用!AN96</f>
        <v>2996706.4341635406</v>
      </c>
      <c r="AQ96" s="3">
        <f>其他调用!AO96</f>
        <v>3259165.9737866521</v>
      </c>
      <c r="AR96" s="3">
        <f>其他调用!AP96</f>
        <v>3841146.236638993</v>
      </c>
      <c r="AS96" s="3">
        <f>其他调用!AQ96</f>
        <v>5460175.2963705659</v>
      </c>
      <c r="AT96" s="3">
        <f>其他调用!AR96</f>
        <v>10301599.096004605</v>
      </c>
      <c r="AU96" s="3">
        <f>SUMPRODUCT(AP$5:AT96,其他调用!$C$6:$G97)</f>
        <v>78756891619.491669</v>
      </c>
    </row>
    <row r="97" spans="26:47" x14ac:dyDescent="0.15">
      <c r="Z97" s="3">
        <v>93</v>
      </c>
      <c r="AA97" s="3">
        <f>其他调用!AW98*SUM($U$14:$U$17)</f>
        <v>46.000000000000043</v>
      </c>
      <c r="AB97" s="3">
        <f>其他调用!AX98*SUM($U$14:$U$17)</f>
        <v>67.000000000000142</v>
      </c>
      <c r="AC97" s="3">
        <f>其他调用!AY98*SUM($U$14:$U$17)</f>
        <v>90.999999999999972</v>
      </c>
      <c r="AD97" s="3">
        <f>其他调用!AZ98*SUM($U$14:$U$17)</f>
        <v>102.99999999999997</v>
      </c>
      <c r="AE97" s="3">
        <f>其他调用!BA98*SUM($U$14:$U$17)</f>
        <v>103.00000000000001</v>
      </c>
      <c r="AF97" s="3">
        <f>SUMPRODUCT(AA$5:AE97,其他调用!$C$6:$G98)</f>
        <v>4269584.6189280394</v>
      </c>
      <c r="AH97" s="3">
        <v>93</v>
      </c>
      <c r="AI97" s="3">
        <f>其他调用!Y97</f>
        <v>12848559.406907201</v>
      </c>
      <c r="AJ97" s="3">
        <f>其他调用!Z97</f>
        <v>14265663.831655502</v>
      </c>
      <c r="AK97" s="3">
        <f>其他调用!AA97</f>
        <v>17046777.630273223</v>
      </c>
      <c r="AL97" s="3">
        <f>其他调用!AB97</f>
        <v>21683059.59536314</v>
      </c>
      <c r="AM97" s="3">
        <f>其他调用!AC97</f>
        <v>36490832.016885757</v>
      </c>
      <c r="AN97" s="3">
        <f>SUMPRODUCT(AI$5:AM97,其他调用!$C$6:$G98)</f>
        <v>574769446693.02637</v>
      </c>
      <c r="AP97" s="3">
        <f>其他调用!AN97</f>
        <v>2996706.4341635406</v>
      </c>
      <c r="AQ97" s="3">
        <f>其他调用!AO97</f>
        <v>3259165.9737866521</v>
      </c>
      <c r="AR97" s="3">
        <f>其他调用!AP97</f>
        <v>3841146.236638993</v>
      </c>
      <c r="AS97" s="3">
        <f>其他调用!AQ97</f>
        <v>5460175.2963706255</v>
      </c>
      <c r="AT97" s="3">
        <f>其他调用!AR97</f>
        <v>10301599.096004486</v>
      </c>
      <c r="AU97" s="3">
        <f>SUMPRODUCT(AP$5:AT97,其他调用!$C$6:$G98)</f>
        <v>80147614577.039246</v>
      </c>
    </row>
    <row r="98" spans="26:47" x14ac:dyDescent="0.15">
      <c r="Z98" s="3">
        <v>94</v>
      </c>
      <c r="AA98" s="3">
        <f>其他调用!AW99*SUM($U$14:$U$17)</f>
        <v>45.999999999999943</v>
      </c>
      <c r="AB98" s="3">
        <f>其他调用!AX99*SUM($U$14:$U$17)</f>
        <v>66.999999999999929</v>
      </c>
      <c r="AC98" s="3">
        <f>其他调用!AY99*SUM($U$14:$U$17)</f>
        <v>90.999999999999986</v>
      </c>
      <c r="AD98" s="3">
        <f>其他调用!AZ99*SUM($U$14:$U$17)</f>
        <v>102.99999999999991</v>
      </c>
      <c r="AE98" s="3">
        <f>其他调用!BA99*SUM($U$14:$U$17)</f>
        <v>103.00000000000014</v>
      </c>
      <c r="AF98" s="3">
        <f>SUMPRODUCT(AA$5:AE98,其他调用!$C$6:$G99)</f>
        <v>4294792.9843660872</v>
      </c>
      <c r="AH98" s="3">
        <v>94</v>
      </c>
      <c r="AI98" s="3">
        <f>其他调用!Y98</f>
        <v>12848559.406907201</v>
      </c>
      <c r="AJ98" s="3">
        <f>其他调用!Z98</f>
        <v>14265663.831655622</v>
      </c>
      <c r="AK98" s="3">
        <f>其他调用!AA98</f>
        <v>17046777.630273342</v>
      </c>
      <c r="AL98" s="3">
        <f>其他调用!AB98</f>
        <v>22145692.531853914</v>
      </c>
      <c r="AM98" s="3">
        <f>其他调用!AC98</f>
        <v>36490832.016885757</v>
      </c>
      <c r="AN98" s="3">
        <f>SUMPRODUCT(AI$5:AM98,其他调用!$C$6:$G99)</f>
        <v>580745820845.54846</v>
      </c>
      <c r="AP98" s="3">
        <f>其他调用!AN98</f>
        <v>2996706.4341635406</v>
      </c>
      <c r="AQ98" s="3">
        <f>其他调用!AO98</f>
        <v>3259165.9737866521</v>
      </c>
      <c r="AR98" s="3">
        <f>其他调用!AP98</f>
        <v>3841146.2366389632</v>
      </c>
      <c r="AS98" s="3">
        <f>其他调用!AQ98</f>
        <v>5605355.6977126002</v>
      </c>
      <c r="AT98" s="3">
        <f>其他调用!AR98</f>
        <v>10301599.096004486</v>
      </c>
      <c r="AU98" s="3">
        <f>SUMPRODUCT(AP$5:AT98,其他调用!$C$6:$G99)</f>
        <v>81528153402.519318</v>
      </c>
    </row>
    <row r="99" spans="26:47" x14ac:dyDescent="0.15">
      <c r="Z99" s="3">
        <v>95</v>
      </c>
      <c r="AA99" s="3">
        <f>其他调用!AW100*SUM($U$14:$U$17)</f>
        <v>46.000000000000078</v>
      </c>
      <c r="AB99" s="3">
        <f>其他调用!AX100*SUM($U$14:$U$17)</f>
        <v>66.999999999999957</v>
      </c>
      <c r="AC99" s="3">
        <f>其他调用!AY100*SUM($U$14:$U$17)</f>
        <v>90.999999999999943</v>
      </c>
      <c r="AD99" s="3">
        <f>其他调用!AZ100*SUM($U$14:$U$17)</f>
        <v>103.00000000000026</v>
      </c>
      <c r="AE99" s="3">
        <f>其他调用!BA100*SUM($U$14:$U$17)</f>
        <v>103.00000000000001</v>
      </c>
      <c r="AF99" s="3">
        <f>SUMPRODUCT(AA$5:AE99,其他调用!$C$6:$G100)</f>
        <v>4319807.4393007653</v>
      </c>
      <c r="AH99" s="3">
        <v>95</v>
      </c>
      <c r="AI99" s="3">
        <f>其他调用!Y99</f>
        <v>12848559.406907082</v>
      </c>
      <c r="AJ99" s="3">
        <f>其他调用!Z99</f>
        <v>14265663.831655502</v>
      </c>
      <c r="AK99" s="3">
        <f>其他调用!AA99</f>
        <v>17046777.630273342</v>
      </c>
      <c r="AL99" s="3">
        <f>其他调用!AB99</f>
        <v>22271660.232979536</v>
      </c>
      <c r="AM99" s="3">
        <f>其他调用!AC99</f>
        <v>36490832.016885281</v>
      </c>
      <c r="AN99" s="3">
        <f>SUMPRODUCT(AI$5:AM99,其他调用!$C$6:$G100)</f>
        <v>586676594899.89209</v>
      </c>
      <c r="AP99" s="3">
        <f>其他调用!AN99</f>
        <v>2996706.4341635406</v>
      </c>
      <c r="AQ99" s="3">
        <f>其他调用!AO99</f>
        <v>3259165.9737866521</v>
      </c>
      <c r="AR99" s="3">
        <f>其他调用!AP99</f>
        <v>3841146.236638993</v>
      </c>
      <c r="AS99" s="3">
        <f>其他调用!AQ99</f>
        <v>5644886.0466417074</v>
      </c>
      <c r="AT99" s="3">
        <f>其他调用!AR99</f>
        <v>10301599.096004605</v>
      </c>
      <c r="AU99" s="3">
        <f>SUMPRODUCT(AP$5:AT99,其他调用!$C$6:$G100)</f>
        <v>82898189440.500381</v>
      </c>
    </row>
    <row r="100" spans="26:47" x14ac:dyDescent="0.15">
      <c r="Z100" s="3">
        <v>96</v>
      </c>
      <c r="AA100" s="3">
        <f>其他调用!AW101*SUM($U$14:$U$17)</f>
        <v>45.999999999999929</v>
      </c>
      <c r="AB100" s="3">
        <f>其他调用!AX101*SUM($U$14:$U$17)</f>
        <v>67.000000000000099</v>
      </c>
      <c r="AC100" s="3">
        <f>其他调用!AY101*SUM($U$14:$U$17)</f>
        <v>91.000000000000156</v>
      </c>
      <c r="AD100" s="3">
        <f>其他调用!AZ101*SUM($U$14:$U$17)</f>
        <v>102.99999999999991</v>
      </c>
      <c r="AE100" s="3">
        <f>其他调用!BA101*SUM($U$14:$U$17)</f>
        <v>102.99999999999989</v>
      </c>
      <c r="AF100" s="3">
        <f>SUMPRODUCT(AA$5:AE100,其他调用!$C$6:$G101)</f>
        <v>4344627.9837320736</v>
      </c>
      <c r="AH100" s="3">
        <v>96</v>
      </c>
      <c r="AI100" s="3">
        <f>其他调用!Y100</f>
        <v>12848559.406907201</v>
      </c>
      <c r="AJ100" s="3">
        <f>其他调用!Z100</f>
        <v>14338773.700097322</v>
      </c>
      <c r="AK100" s="3">
        <f>其他调用!AA100</f>
        <v>17046777.630273342</v>
      </c>
      <c r="AL100" s="3">
        <f>其他调用!AB100</f>
        <v>22271660.232979536</v>
      </c>
      <c r="AM100" s="3">
        <f>其他调用!AC100</f>
        <v>36714979.680649757</v>
      </c>
      <c r="AN100" s="3">
        <f>SUMPRODUCT(AI$5:AM100,其他调用!$C$6:$G101)</f>
        <v>592576335909.17749</v>
      </c>
      <c r="AP100" s="3">
        <f>其他调用!AN100</f>
        <v>2996706.4341635406</v>
      </c>
      <c r="AQ100" s="3">
        <f>其他调用!AO100</f>
        <v>3272694.0615215003</v>
      </c>
      <c r="AR100" s="3">
        <f>其他调用!AP100</f>
        <v>3841146.236638993</v>
      </c>
      <c r="AS100" s="3">
        <f>其他调用!AQ100</f>
        <v>5644886.0466416478</v>
      </c>
      <c r="AT100" s="3">
        <f>其他调用!AR100</f>
        <v>10390278.018001795</v>
      </c>
      <c r="AU100" s="3">
        <f>SUMPRODUCT(AP$5:AT100,其他调用!$C$6:$G101)</f>
        <v>84260409891.107025</v>
      </c>
    </row>
    <row r="101" spans="26:47" x14ac:dyDescent="0.15">
      <c r="Z101" s="3">
        <v>97</v>
      </c>
      <c r="AA101" s="3">
        <f>其他调用!AW102*SUM($U$14:$U$17)</f>
        <v>46.000000000000078</v>
      </c>
      <c r="AB101" s="3">
        <f>其他调用!AX102*SUM($U$14:$U$17)</f>
        <v>66.999999999999986</v>
      </c>
      <c r="AC101" s="3">
        <f>其他调用!AY102*SUM($U$14:$U$17)</f>
        <v>90.999999999999943</v>
      </c>
      <c r="AD101" s="3">
        <f>其他调用!AZ102*SUM($U$14:$U$17)</f>
        <v>103.00000000000009</v>
      </c>
      <c r="AE101" s="3">
        <f>其他调用!BA102*SUM($U$14:$U$17)</f>
        <v>103.0000000000001</v>
      </c>
      <c r="AF101" s="3">
        <f>SUMPRODUCT(AA$5:AE101,其他调用!$C$6:$G102)</f>
        <v>4369254.617660014</v>
      </c>
      <c r="AH101" s="3">
        <v>97</v>
      </c>
      <c r="AI101" s="3">
        <f>其他调用!Y101</f>
        <v>13220952.975767612</v>
      </c>
      <c r="AJ101" s="3">
        <f>其他调用!Z101</f>
        <v>14699714.354703069</v>
      </c>
      <c r="AK101" s="3">
        <f>其他调用!AA101</f>
        <v>17232413.299930334</v>
      </c>
      <c r="AL101" s="3">
        <f>其他调用!AB101</f>
        <v>22271660.232979536</v>
      </c>
      <c r="AM101" s="3">
        <f>其他调用!AC101</f>
        <v>37130346.068036556</v>
      </c>
      <c r="AN101" s="3">
        <f>SUMPRODUCT(AI$5:AM101,其他调用!$C$6:$G102)</f>
        <v>598581240280.255</v>
      </c>
      <c r="AP101" s="3">
        <f>其他调用!AN101</f>
        <v>3069117.643451333</v>
      </c>
      <c r="AQ101" s="3">
        <f>其他调用!AO101</f>
        <v>3339481.7188741565</v>
      </c>
      <c r="AR101" s="3">
        <f>其他调用!AP101</f>
        <v>3888432.5193016827</v>
      </c>
      <c r="AS101" s="3">
        <f>其他调用!AQ101</f>
        <v>5644886.0466417074</v>
      </c>
      <c r="AT101" s="3">
        <f>其他调用!AR101</f>
        <v>10554608.276229382</v>
      </c>
      <c r="AU101" s="3">
        <f>SUMPRODUCT(AP$5:AT101,其他调用!$C$6:$G102)</f>
        <v>85640972426.780441</v>
      </c>
    </row>
    <row r="102" spans="26:47" x14ac:dyDescent="0.15">
      <c r="Z102" s="3">
        <v>98</v>
      </c>
      <c r="AA102" s="3">
        <f>其他调用!AW103*SUM($U$14:$U$17)</f>
        <v>45.999999999999943</v>
      </c>
      <c r="AB102" s="3">
        <f>其他调用!AX103*SUM($U$14:$U$17)</f>
        <v>67.000000000000043</v>
      </c>
      <c r="AC102" s="3">
        <f>其他调用!AY103*SUM($U$14:$U$17)</f>
        <v>90.999999999999943</v>
      </c>
      <c r="AD102" s="3">
        <f>其他调用!AZ103*SUM($U$14:$U$17)</f>
        <v>102.99999999999987</v>
      </c>
      <c r="AE102" s="3">
        <f>其他调用!BA103*SUM($U$14:$U$17)</f>
        <v>103</v>
      </c>
      <c r="AF102" s="3">
        <f>SUMPRODUCT(AA$5:AE102,其他调用!$C$6:$G103)</f>
        <v>4393687.3410845827</v>
      </c>
      <c r="AH102" s="3">
        <v>98</v>
      </c>
      <c r="AI102" s="3">
        <f>其他调用!Y102</f>
        <v>13223148.16201663</v>
      </c>
      <c r="AJ102" s="3">
        <f>其他调用!Z102</f>
        <v>14699714.354703069</v>
      </c>
      <c r="AK102" s="3">
        <f>其他调用!AA102</f>
        <v>17492827.084425211</v>
      </c>
      <c r="AL102" s="3">
        <f>其他调用!AB102</f>
        <v>22271660.232979536</v>
      </c>
      <c r="AM102" s="3">
        <f>其他调用!AC102</f>
        <v>37130346.068036556</v>
      </c>
      <c r="AN102" s="3">
        <f>SUMPRODUCT(AI$5:AM102,其他调用!$C$6:$G103)</f>
        <v>604543526431.67798</v>
      </c>
      <c r="AP102" s="3">
        <f>其他调用!AN102</f>
        <v>3069544.4931721389</v>
      </c>
      <c r="AQ102" s="3">
        <f>其他调用!AO102</f>
        <v>3339481.7188741267</v>
      </c>
      <c r="AR102" s="3">
        <f>其他调用!AP102</f>
        <v>3954766.7526181042</v>
      </c>
      <c r="AS102" s="3">
        <f>其他调用!AQ102</f>
        <v>5644886.0466416478</v>
      </c>
      <c r="AT102" s="3">
        <f>其他调用!AR102</f>
        <v>10554608.276229262</v>
      </c>
      <c r="AU102" s="3">
        <f>SUMPRODUCT(AP$5:AT102,其他调用!$C$6:$G103)</f>
        <v>87011825904.67981</v>
      </c>
    </row>
    <row r="103" spans="26:47" x14ac:dyDescent="0.15">
      <c r="Z103" s="3">
        <v>99</v>
      </c>
      <c r="AA103" s="3">
        <f>其他调用!AW104*SUM($U$14:$U$17)</f>
        <v>46.000000000000007</v>
      </c>
      <c r="AB103" s="3">
        <f>其他调用!AX104*SUM($U$14:$U$17)</f>
        <v>66.999999999999972</v>
      </c>
      <c r="AC103" s="3">
        <f>其他调用!AY104*SUM($U$14:$U$17)</f>
        <v>91.000000000000028</v>
      </c>
      <c r="AD103" s="3">
        <f>其他调用!AZ104*SUM($U$14:$U$17)</f>
        <v>103.00000000000003</v>
      </c>
      <c r="AE103" s="3">
        <f>其他调用!BA104*SUM($U$14:$U$17)</f>
        <v>102.99999999999994</v>
      </c>
      <c r="AF103" s="3">
        <f>SUMPRODUCT(AA$5:AE103,其他调用!$C$6:$G104)</f>
        <v>4417926.1540057827</v>
      </c>
      <c r="AH103" s="3">
        <v>99</v>
      </c>
      <c r="AI103" s="3">
        <f>其他调用!Y103</f>
        <v>13223148.16201663</v>
      </c>
      <c r="AJ103" s="3">
        <f>其他调用!Z103</f>
        <v>14699714.354703069</v>
      </c>
      <c r="AK103" s="3">
        <f>其他调用!AA103</f>
        <v>17492827.084425211</v>
      </c>
      <c r="AL103" s="3">
        <f>其他调用!AB103</f>
        <v>22271660.232979774</v>
      </c>
      <c r="AM103" s="3">
        <f>其他调用!AC103</f>
        <v>37130346.068037033</v>
      </c>
      <c r="AN103" s="3">
        <f>SUMPRODUCT(AI$5:AM103,其他调用!$C$6:$G104)</f>
        <v>610458492851.74048</v>
      </c>
      <c r="AP103" s="3">
        <f>其他调用!AN103</f>
        <v>3069544.4931721389</v>
      </c>
      <c r="AQ103" s="3">
        <f>其他调用!AO103</f>
        <v>3339481.7188741565</v>
      </c>
      <c r="AR103" s="3">
        <f>其他调用!AP103</f>
        <v>3954766.7526181042</v>
      </c>
      <c r="AS103" s="3">
        <f>其他调用!AQ103</f>
        <v>5644886.0466417074</v>
      </c>
      <c r="AT103" s="3">
        <f>其他调用!AR103</f>
        <v>10554608.276229382</v>
      </c>
      <c r="AU103" s="3">
        <f>SUMPRODUCT(AP$5:AT103,其他调用!$C$6:$G104)</f>
        <v>88371799593.072037</v>
      </c>
    </row>
    <row r="104" spans="26:47" x14ac:dyDescent="0.15">
      <c r="Z104" s="3">
        <v>100</v>
      </c>
      <c r="AA104" s="3">
        <f>其他调用!AW105*SUM($U$14:$U$17)</f>
        <v>45.999999999999993</v>
      </c>
      <c r="AB104" s="3">
        <f>其他调用!AX105*SUM($U$14:$U$17)</f>
        <v>67.000000000000028</v>
      </c>
      <c r="AC104" s="3">
        <f>其他调用!AY105*SUM($U$14:$U$17)</f>
        <v>90.999999999999986</v>
      </c>
      <c r="AD104" s="3">
        <f>其他调用!AZ105*SUM($U$14:$U$17)</f>
        <v>102.99999999999991</v>
      </c>
      <c r="AE104" s="3">
        <f>其他调用!BA105*SUM($U$14:$U$17)</f>
        <v>103.00000000000003</v>
      </c>
      <c r="AF104" s="3">
        <f>SUMPRODUCT(AA$5:AE104,其他调用!$C$6:$G105)</f>
        <v>4441971.0564236129</v>
      </c>
      <c r="AH104" s="3">
        <v>100</v>
      </c>
      <c r="AI104" s="3">
        <f>其他调用!Y104</f>
        <v>13223148.16201663</v>
      </c>
      <c r="AJ104" s="3">
        <f>其他调用!Z104</f>
        <v>14699714.354703069</v>
      </c>
      <c r="AK104" s="3">
        <f>其他调用!AA104</f>
        <v>17492827.084425211</v>
      </c>
      <c r="AL104" s="3">
        <f>其他调用!AB104</f>
        <v>22271660.232979536</v>
      </c>
      <c r="AM104" s="3">
        <f>其他调用!AC104</f>
        <v>37130346.068036556</v>
      </c>
      <c r="AN104" s="3">
        <f>SUMPRODUCT(AI$5:AM104,其他调用!$C$6:$G105)</f>
        <v>616326139540.44263</v>
      </c>
      <c r="AP104" s="3">
        <f>其他调用!AN104</f>
        <v>3069544.4931721389</v>
      </c>
      <c r="AQ104" s="3">
        <f>其他调用!AO104</f>
        <v>3339481.7188741565</v>
      </c>
      <c r="AR104" s="3">
        <f>其他调用!AP104</f>
        <v>3954766.7526181042</v>
      </c>
      <c r="AS104" s="3">
        <f>其他调用!AQ104</f>
        <v>5644886.0466416478</v>
      </c>
      <c r="AT104" s="3">
        <f>其他调用!AR104</f>
        <v>10554608.276229382</v>
      </c>
      <c r="AU104" s="3">
        <f>SUMPRODUCT(AP$5:AT104,其他调用!$C$6:$G105)</f>
        <v>89720893491.957138</v>
      </c>
    </row>
    <row r="105" spans="26:47" x14ac:dyDescent="0.15">
      <c r="Z105" s="3">
        <v>101</v>
      </c>
      <c r="AA105" s="3">
        <f>其他调用!AW106*SUM($U$14:$U$17)</f>
        <v>46</v>
      </c>
      <c r="AB105" s="3">
        <f>其他调用!AX106*SUM($U$14:$U$17)</f>
        <v>66.999999999999929</v>
      </c>
      <c r="AC105" s="3">
        <f>其他调用!AY106*SUM($U$14:$U$17)</f>
        <v>90.999999999999972</v>
      </c>
      <c r="AD105" s="3">
        <f>其他调用!AZ106*SUM($U$14:$U$17)</f>
        <v>103.00000000000013</v>
      </c>
      <c r="AE105" s="3">
        <f>其他调用!BA106*SUM($U$14:$U$17)</f>
        <v>102.99999999999996</v>
      </c>
      <c r="AF105" s="3">
        <f>SUMPRODUCT(AA$5:AE105,其他调用!$C$6:$G106)</f>
        <v>4465822.0483380742</v>
      </c>
      <c r="AH105" s="3">
        <v>101</v>
      </c>
      <c r="AI105" s="3">
        <f>其他调用!Y105</f>
        <v>13223148.16201663</v>
      </c>
      <c r="AJ105" s="3">
        <f>其他调用!Z105</f>
        <v>14699714.35470295</v>
      </c>
      <c r="AK105" s="3">
        <f>其他调用!AA105</f>
        <v>17492827.084425449</v>
      </c>
      <c r="AL105" s="3">
        <f>其他调用!AB105</f>
        <v>22856358.245207787</v>
      </c>
      <c r="AM105" s="3">
        <f>其他调用!AC105</f>
        <v>37130346.068036556</v>
      </c>
      <c r="AN105" s="3">
        <f>SUMPRODUCT(AI$5:AM105,其他调用!$C$6:$G106)</f>
        <v>622148112927.63379</v>
      </c>
      <c r="AP105" s="3">
        <f>其他调用!AN105</f>
        <v>3069544.4931721389</v>
      </c>
      <c r="AQ105" s="3">
        <f>其他调用!AO105</f>
        <v>3339481.7188741267</v>
      </c>
      <c r="AR105" s="3">
        <f>其他调用!AP105</f>
        <v>3954766.7526181042</v>
      </c>
      <c r="AS105" s="3">
        <f>其他调用!AQ105</f>
        <v>5832276.0386766791</v>
      </c>
      <c r="AT105" s="3">
        <f>其他调用!AR105</f>
        <v>10554608.276229262</v>
      </c>
      <c r="AU105" s="3">
        <f>SUMPRODUCT(AP$5:AT105,其他调用!$C$6:$G106)</f>
        <v>91059635265.992661</v>
      </c>
    </row>
    <row r="106" spans="26:47" x14ac:dyDescent="0.15">
      <c r="Z106" s="3">
        <v>102</v>
      </c>
      <c r="AA106" s="3">
        <f>其他调用!AW107*SUM($U$14:$U$17)</f>
        <v>46</v>
      </c>
      <c r="AB106" s="3">
        <f>其他调用!AX107*SUM($U$14:$U$17)</f>
        <v>66.999999999999943</v>
      </c>
      <c r="AC106" s="3">
        <f>其他调用!AY107*SUM($U$14:$U$17)</f>
        <v>91.000000000000128</v>
      </c>
      <c r="AD106" s="3">
        <f>其他调用!AZ107*SUM($U$14:$U$17)</f>
        <v>102.99999999999991</v>
      </c>
      <c r="AE106" s="3">
        <f>其他调用!BA107*SUM($U$14:$U$17)</f>
        <v>102.99999999999996</v>
      </c>
      <c r="AF106" s="3">
        <f>SUMPRODUCT(AA$5:AE106,其他调用!$C$6:$G107)</f>
        <v>4489479.1297491658</v>
      </c>
      <c r="AH106" s="3">
        <v>102</v>
      </c>
      <c r="AI106" s="3">
        <f>其他调用!Y106</f>
        <v>13223148.16201663</v>
      </c>
      <c r="AJ106" s="3">
        <f>其他调用!Z106</f>
        <v>14699714.354703069</v>
      </c>
      <c r="AK106" s="3">
        <f>其他调用!AA106</f>
        <v>17492827.084425211</v>
      </c>
      <c r="AL106" s="3">
        <f>其他调用!AB106</f>
        <v>22879438.466868877</v>
      </c>
      <c r="AM106" s="3">
        <f>其他调用!AC106</f>
        <v>37130346.068036556</v>
      </c>
      <c r="AN106" s="3">
        <f>SUMPRODUCT(AI$5:AM106,其他调用!$C$6:$G107)</f>
        <v>627922817660.23193</v>
      </c>
      <c r="AP106" s="3">
        <f>其他调用!AN106</f>
        <v>3069544.4931721687</v>
      </c>
      <c r="AQ106" s="3">
        <f>其他调用!AO106</f>
        <v>3339481.7188741565</v>
      </c>
      <c r="AR106" s="3">
        <f>其他调用!AP106</f>
        <v>3954766.7526181042</v>
      </c>
      <c r="AS106" s="3">
        <f>其他调用!AQ106</f>
        <v>5839673.0238943696</v>
      </c>
      <c r="AT106" s="3">
        <f>其他调用!AR106</f>
        <v>10554608.276229382</v>
      </c>
      <c r="AU106" s="3">
        <f>SUMPRODUCT(AP$5:AT106,其他调用!$C$6:$G107)</f>
        <v>92387513620.125244</v>
      </c>
    </row>
    <row r="107" spans="26:47" x14ac:dyDescent="0.15">
      <c r="Z107" s="3">
        <v>103</v>
      </c>
      <c r="AA107" s="3">
        <f>其他调用!AW108*SUM($U$14:$U$17)</f>
        <v>46.000000000000007</v>
      </c>
      <c r="AB107" s="3">
        <f>其他调用!AX108*SUM($U$14:$U$17)</f>
        <v>67.000000000000099</v>
      </c>
      <c r="AC107" s="3">
        <f>其他调用!AY108*SUM($U$14:$U$17)</f>
        <v>90.999999999999957</v>
      </c>
      <c r="AD107" s="3">
        <f>其他调用!AZ108*SUM($U$14:$U$17)</f>
        <v>103.0000000000001</v>
      </c>
      <c r="AE107" s="3">
        <f>其他调用!BA108*SUM($U$14:$U$17)</f>
        <v>103.00000000000001</v>
      </c>
      <c r="AF107" s="3">
        <f>SUMPRODUCT(AA$5:AE107,其他调用!$C$6:$G108)</f>
        <v>4512942.3006568877</v>
      </c>
      <c r="AH107" s="3">
        <v>103</v>
      </c>
      <c r="AI107" s="3">
        <f>其他调用!Y107</f>
        <v>13235356.722733378</v>
      </c>
      <c r="AJ107" s="3">
        <f>其他调用!Z107</f>
        <v>14911658.944047451</v>
      </c>
      <c r="AK107" s="3">
        <f>其他调用!AA107</f>
        <v>17492827.084425211</v>
      </c>
      <c r="AL107" s="3">
        <f>其他调用!AB107</f>
        <v>22879438.466869116</v>
      </c>
      <c r="AM107" s="3">
        <f>其他调用!AC107</f>
        <v>37430194.709015369</v>
      </c>
      <c r="AN107" s="3">
        <f>SUMPRODUCT(AI$5:AM107,其他调用!$C$6:$G108)</f>
        <v>633693217638.49854</v>
      </c>
      <c r="AP107" s="3">
        <f>其他调用!AN107</f>
        <v>3071876.4848837852</v>
      </c>
      <c r="AQ107" s="3">
        <f>其他调用!AO107</f>
        <v>3379277.7957314253</v>
      </c>
      <c r="AR107" s="3">
        <f>其他调用!AP107</f>
        <v>3954766.752618134</v>
      </c>
      <c r="AS107" s="3">
        <f>其他调用!AQ107</f>
        <v>5839673.02389431</v>
      </c>
      <c r="AT107" s="3">
        <f>其他调用!AR107</f>
        <v>10675292.468118191</v>
      </c>
      <c r="AU107" s="3">
        <f>SUMPRODUCT(AP$5:AT107,其他调用!$C$6:$G108)</f>
        <v>93712646376.422089</v>
      </c>
    </row>
    <row r="108" spans="26:47" x14ac:dyDescent="0.15">
      <c r="Z108" s="3">
        <v>104</v>
      </c>
      <c r="AA108" s="3">
        <f>其他调用!AW109*SUM($U$14:$U$17)</f>
        <v>45.999999999999972</v>
      </c>
      <c r="AB108" s="3">
        <f>其他调用!AX109*SUM($U$14:$U$17)</f>
        <v>67.000000000000028</v>
      </c>
      <c r="AC108" s="3">
        <f>其他调用!AY109*SUM($U$14:$U$17)</f>
        <v>91.000000000000043</v>
      </c>
      <c r="AD108" s="3">
        <f>其他调用!AZ109*SUM($U$14:$U$17)</f>
        <v>102.99999999999986</v>
      </c>
      <c r="AE108" s="3">
        <f>其他调用!BA109*SUM($U$14:$U$17)</f>
        <v>103.00000000000004</v>
      </c>
      <c r="AF108" s="3">
        <f>SUMPRODUCT(AA$5:AE108,其他调用!$C$6:$G109)</f>
        <v>4536211.5610612379</v>
      </c>
      <c r="AH108" s="3">
        <v>104</v>
      </c>
      <c r="AI108" s="3">
        <f>其他调用!Y108</f>
        <v>13608358.085223079</v>
      </c>
      <c r="AJ108" s="3">
        <f>其他调用!Z108</f>
        <v>15133555.641406178</v>
      </c>
      <c r="AK108" s="3">
        <f>其他调用!AA108</f>
        <v>17800593.240068436</v>
      </c>
      <c r="AL108" s="3">
        <f>其他调用!AB108</f>
        <v>22879438.466868877</v>
      </c>
      <c r="AM108" s="3">
        <f>其他调用!AC108</f>
        <v>37775158.057743549</v>
      </c>
      <c r="AN108" s="3">
        <f>SUMPRODUCT(AI$5:AM108,其他调用!$C$6:$G109)</f>
        <v>639534490700.93201</v>
      </c>
      <c r="AP108" s="3">
        <f>其他调用!AN108</f>
        <v>3143124.530082643</v>
      </c>
      <c r="AQ108" s="3">
        <f>其他调用!AO108</f>
        <v>3420942.5442857146</v>
      </c>
      <c r="AR108" s="3">
        <f>其他调用!AP108</f>
        <v>4032967.0400108695</v>
      </c>
      <c r="AS108" s="3">
        <f>其他调用!AQ108</f>
        <v>5839673.0238943696</v>
      </c>
      <c r="AT108" s="3">
        <f>其他调用!AR108</f>
        <v>10814134.594721556</v>
      </c>
      <c r="AU108" s="3">
        <f>SUMPRODUCT(AP$5:AT108,其他调用!$C$6:$G109)</f>
        <v>95049696036.890656</v>
      </c>
    </row>
    <row r="109" spans="26:47" x14ac:dyDescent="0.15">
      <c r="Z109" s="3">
        <v>105</v>
      </c>
      <c r="AA109" s="3">
        <f>其他调用!AW110*SUM($U$14:$U$17)</f>
        <v>45.999999999999964</v>
      </c>
      <c r="AB109" s="3">
        <f>其他调用!AX110*SUM($U$14:$U$17)</f>
        <v>66.999999999999929</v>
      </c>
      <c r="AC109" s="3">
        <f>其他调用!AY110*SUM($U$14:$U$17)</f>
        <v>91</v>
      </c>
      <c r="AD109" s="3">
        <f>其他调用!AZ110*SUM($U$14:$U$17)</f>
        <v>103.00000000000017</v>
      </c>
      <c r="AE109" s="3">
        <f>其他调用!BA110*SUM($U$14:$U$17)</f>
        <v>103.00000000000011</v>
      </c>
      <c r="AF109" s="3">
        <f>SUMPRODUCT(AA$5:AE109,其他调用!$C$6:$G110)</f>
        <v>4559286.9109622203</v>
      </c>
      <c r="AH109" s="3">
        <v>105</v>
      </c>
      <c r="AI109" s="3">
        <f>其他调用!Y109</f>
        <v>13608358.08522296</v>
      </c>
      <c r="AJ109" s="3">
        <f>其他调用!Z109</f>
        <v>15133555.641406059</v>
      </c>
      <c r="AK109" s="3">
        <f>其他调用!AA109</f>
        <v>17944509.733722925</v>
      </c>
      <c r="AL109" s="3">
        <f>其他调用!AB109</f>
        <v>22879438.466869116</v>
      </c>
      <c r="AM109" s="3">
        <f>其他调用!AC109</f>
        <v>37775158.057743549</v>
      </c>
      <c r="AN109" s="3">
        <f>SUMPRODUCT(AI$5:AM109,其他调用!$C$6:$G110)</f>
        <v>645329290281.02454</v>
      </c>
      <c r="AP109" s="3">
        <f>其他调用!AN109</f>
        <v>3143124.530082643</v>
      </c>
      <c r="AQ109" s="3">
        <f>其他调用!AO109</f>
        <v>3420942.5442856848</v>
      </c>
      <c r="AR109" s="3">
        <f>其他调用!AP109</f>
        <v>4069534.7748250365</v>
      </c>
      <c r="AS109" s="3">
        <f>其他调用!AQ109</f>
        <v>5839673.02389431</v>
      </c>
      <c r="AT109" s="3">
        <f>其他调用!AR109</f>
        <v>10814134.594721675</v>
      </c>
      <c r="AU109" s="3">
        <f>SUMPRODUCT(AP$5:AT109,其他调用!$C$6:$G110)</f>
        <v>96376163578.556198</v>
      </c>
    </row>
    <row r="110" spans="26:47" x14ac:dyDescent="0.15">
      <c r="Z110" s="3">
        <v>106</v>
      </c>
      <c r="AA110" s="3">
        <f>其他调用!AW111*SUM($U$14:$U$17)</f>
        <v>46.000000000000114</v>
      </c>
      <c r="AB110" s="3">
        <f>其他调用!AX111*SUM($U$14:$U$17)</f>
        <v>67.000000000000071</v>
      </c>
      <c r="AC110" s="3">
        <f>其他调用!AY111*SUM($U$14:$U$17)</f>
        <v>91.000000000000043</v>
      </c>
      <c r="AD110" s="3">
        <f>其他调用!AZ111*SUM($U$14:$U$17)</f>
        <v>103.00000000000004</v>
      </c>
      <c r="AE110" s="3">
        <f>其他调用!BA111*SUM($U$14:$U$17)</f>
        <v>102.99999999999989</v>
      </c>
      <c r="AF110" s="3">
        <f>SUMPRODUCT(AA$5:AE110,其他调用!$C$6:$G111)</f>
        <v>4582168.3503598329</v>
      </c>
      <c r="AH110" s="3">
        <v>106</v>
      </c>
      <c r="AI110" s="3">
        <f>其他调用!Y110</f>
        <v>13608358.08522296</v>
      </c>
      <c r="AJ110" s="3">
        <f>其他调用!Z110</f>
        <v>15133555.641406059</v>
      </c>
      <c r="AK110" s="3">
        <f>其他调用!AA110</f>
        <v>17944509.733722925</v>
      </c>
      <c r="AL110" s="3">
        <f>其他调用!AB110</f>
        <v>22879438.466869116</v>
      </c>
      <c r="AM110" s="3">
        <f>其他调用!AC110</f>
        <v>37775158.057743549</v>
      </c>
      <c r="AN110" s="3">
        <f>SUMPRODUCT(AI$5:AM110,其他调用!$C$6:$G111)</f>
        <v>651075394066.32642</v>
      </c>
      <c r="AP110" s="3">
        <f>其他调用!AN110</f>
        <v>3143124.5300826132</v>
      </c>
      <c r="AQ110" s="3">
        <f>其他调用!AO110</f>
        <v>3420942.5442857146</v>
      </c>
      <c r="AR110" s="3">
        <f>其他调用!AP110</f>
        <v>4069534.7748250365</v>
      </c>
      <c r="AS110" s="3">
        <f>其他调用!AQ110</f>
        <v>5839673.0238943696</v>
      </c>
      <c r="AT110" s="3">
        <f>其他调用!AR110</f>
        <v>10814134.594721675</v>
      </c>
      <c r="AU110" s="3">
        <f>SUMPRODUCT(AP$5:AT110,其他调用!$C$6:$G111)</f>
        <v>97691484334.157303</v>
      </c>
    </row>
    <row r="111" spans="26:47" x14ac:dyDescent="0.15">
      <c r="Z111" s="3">
        <v>107</v>
      </c>
      <c r="AA111" s="3">
        <f>其他调用!AW112*SUM($U$14:$U$17)</f>
        <v>46</v>
      </c>
      <c r="AB111" s="3">
        <f>其他调用!AX112*SUM($U$14:$U$17)</f>
        <v>66.999999999999957</v>
      </c>
      <c r="AC111" s="3">
        <f>其他调用!AY112*SUM($U$14:$U$17)</f>
        <v>90.999999999999844</v>
      </c>
      <c r="AD111" s="3">
        <f>其他调用!AZ112*SUM($U$14:$U$17)</f>
        <v>102.99999999999987</v>
      </c>
      <c r="AE111" s="3">
        <f>其他调用!BA112*SUM($U$14:$U$17)</f>
        <v>102.99999999999997</v>
      </c>
      <c r="AF111" s="3">
        <f>SUMPRODUCT(AA$5:AE111,其他调用!$C$6:$G112)</f>
        <v>4604855.8792540748</v>
      </c>
      <c r="AH111" s="3">
        <v>107</v>
      </c>
      <c r="AI111" s="3">
        <f>其他调用!Y111</f>
        <v>13608358.085223079</v>
      </c>
      <c r="AJ111" s="3">
        <f>其他调用!Z111</f>
        <v>15133555.641406298</v>
      </c>
      <c r="AK111" s="3">
        <f>其他调用!AA111</f>
        <v>17944509.733722925</v>
      </c>
      <c r="AL111" s="3">
        <f>其他调用!AB111</f>
        <v>22879438.466868877</v>
      </c>
      <c r="AM111" s="3">
        <f>其他调用!AC111</f>
        <v>37775158.057743549</v>
      </c>
      <c r="AN111" s="3">
        <f>SUMPRODUCT(AI$5:AM111,其他调用!$C$6:$G112)</f>
        <v>656772802056.83765</v>
      </c>
      <c r="AP111" s="3">
        <f>其他调用!AN111</f>
        <v>3143124.530082643</v>
      </c>
      <c r="AQ111" s="3">
        <f>其他调用!AO111</f>
        <v>3420942.5442856848</v>
      </c>
      <c r="AR111" s="3">
        <f>其他调用!AP111</f>
        <v>4069534.7748250365</v>
      </c>
      <c r="AS111" s="3">
        <f>其他调用!AQ111</f>
        <v>5839673.0238943696</v>
      </c>
      <c r="AT111" s="3">
        <f>其他调用!AR111</f>
        <v>10814134.594721556</v>
      </c>
      <c r="AU111" s="3">
        <f>SUMPRODUCT(AP$5:AT111,其他调用!$C$6:$G112)</f>
        <v>98995658303.694</v>
      </c>
    </row>
    <row r="112" spans="26:47" x14ac:dyDescent="0.15">
      <c r="Z112" s="3">
        <v>108</v>
      </c>
      <c r="AA112" s="3">
        <f>其他调用!AW113*SUM($U$14:$U$17)</f>
        <v>45.999999999999979</v>
      </c>
      <c r="AB112" s="3">
        <f>其他调用!AX113*SUM($U$14:$U$17)</f>
        <v>67.000000000000014</v>
      </c>
      <c r="AC112" s="3">
        <f>其他调用!AY113*SUM($U$14:$U$17)</f>
        <v>91.000000000000185</v>
      </c>
      <c r="AD112" s="3">
        <f>其他调用!AZ113*SUM($U$14:$U$17)</f>
        <v>102.99999999999999</v>
      </c>
      <c r="AE112" s="3">
        <f>其他调用!BA113*SUM($U$14:$U$17)</f>
        <v>102.99999999999994</v>
      </c>
      <c r="AF112" s="3">
        <f>SUMPRODUCT(AA$5:AE112,其他调用!$C$6:$G113)</f>
        <v>4627349.4976449469</v>
      </c>
      <c r="AH112" s="3">
        <v>108</v>
      </c>
      <c r="AI112" s="3">
        <f>其他调用!Y112</f>
        <v>13608358.08522296</v>
      </c>
      <c r="AJ112" s="3">
        <f>其他调用!Z112</f>
        <v>15133555.641406059</v>
      </c>
      <c r="AK112" s="3">
        <f>其他调用!AA112</f>
        <v>17944509.733722925</v>
      </c>
      <c r="AL112" s="3">
        <f>其他调用!AB112</f>
        <v>23237694.663774014</v>
      </c>
      <c r="AM112" s="3">
        <f>其他调用!AC112</f>
        <v>37775158.057743549</v>
      </c>
      <c r="AN112" s="3">
        <f>SUMPRODUCT(AI$5:AM112,其他调用!$C$6:$G113)</f>
        <v>662422465641.72705</v>
      </c>
      <c r="AP112" s="3">
        <f>其他调用!AN112</f>
        <v>3143124.530082643</v>
      </c>
      <c r="AQ112" s="3">
        <f>其他调用!AO112</f>
        <v>3420942.5442857146</v>
      </c>
      <c r="AR112" s="3">
        <f>其他调用!AP112</f>
        <v>4069534.7748250067</v>
      </c>
      <c r="AS112" s="3">
        <f>其他调用!AQ112</f>
        <v>5955715.2983036637</v>
      </c>
      <c r="AT112" s="3">
        <f>其他调用!AR112</f>
        <v>10814134.594721675</v>
      </c>
      <c r="AU112" s="3">
        <f>SUMPRODUCT(AP$5:AT112,其他调用!$C$6:$G113)</f>
        <v>100288993650.32988</v>
      </c>
    </row>
    <row r="113" spans="26:47" x14ac:dyDescent="0.15">
      <c r="Z113" s="3">
        <v>109</v>
      </c>
      <c r="AA113" s="3">
        <f>其他调用!AW114*SUM($U$14:$U$17)</f>
        <v>46.000000000000007</v>
      </c>
      <c r="AB113" s="3">
        <f>其他调用!AX114*SUM($U$14:$U$17)</f>
        <v>66.999999999999915</v>
      </c>
      <c r="AC113" s="3">
        <f>其他调用!AY114*SUM($U$14:$U$17)</f>
        <v>90.999999999999986</v>
      </c>
      <c r="AD113" s="3">
        <f>其他调用!AZ114*SUM($U$14:$U$17)</f>
        <v>103.00000000000004</v>
      </c>
      <c r="AE113" s="3">
        <f>其他调用!BA114*SUM($U$14:$U$17)</f>
        <v>103.00000000000013</v>
      </c>
      <c r="AF113" s="3">
        <f>SUMPRODUCT(AA$5:AE113,其他调用!$C$6:$G114)</f>
        <v>4649649.2055324512</v>
      </c>
      <c r="AH113" s="3">
        <v>109</v>
      </c>
      <c r="AI113" s="3">
        <f>其他调用!Y113</f>
        <v>13608358.08522296</v>
      </c>
      <c r="AJ113" s="3">
        <f>其他调用!Z113</f>
        <v>15133555.641406059</v>
      </c>
      <c r="AK113" s="3">
        <f>其他调用!AA113</f>
        <v>17944509.733722687</v>
      </c>
      <c r="AL113" s="3">
        <f>其他调用!AB113</f>
        <v>23497970.501074314</v>
      </c>
      <c r="AM113" s="3">
        <f>其他调用!AC113</f>
        <v>37809112.973165035</v>
      </c>
      <c r="AN113" s="3">
        <f>SUMPRODUCT(AI$5:AM113,其他调用!$C$6:$G114)</f>
        <v>668024136328.57324</v>
      </c>
      <c r="AP113" s="3">
        <f>其他调用!AN113</f>
        <v>3143124.530082643</v>
      </c>
      <c r="AQ113" s="3">
        <f>其他调用!AO113</f>
        <v>3420942.5442856848</v>
      </c>
      <c r="AR113" s="3">
        <f>其他调用!AP113</f>
        <v>4069534.7748250365</v>
      </c>
      <c r="AS113" s="3">
        <f>其他调用!AQ113</f>
        <v>6040020.8885349631</v>
      </c>
      <c r="AT113" s="3">
        <f>其他调用!AR113</f>
        <v>10827996.821234107</v>
      </c>
      <c r="AU113" s="3">
        <f>SUMPRODUCT(AP$5:AT113,其他调用!$C$6:$G114)</f>
        <v>101571412066.8569</v>
      </c>
    </row>
    <row r="114" spans="26:47" x14ac:dyDescent="0.15">
      <c r="Z114" s="3">
        <v>110</v>
      </c>
      <c r="AA114" s="3">
        <f>其他调用!AW115*SUM($U$14:$U$17)</f>
        <v>45.999999999999964</v>
      </c>
      <c r="AB114" s="3">
        <f>其他调用!AX115*SUM($U$14:$U$17)</f>
        <v>67.000000000000099</v>
      </c>
      <c r="AC114" s="3">
        <f>其他调用!AY115*SUM($U$14:$U$17)</f>
        <v>90.999999999999929</v>
      </c>
      <c r="AD114" s="3">
        <f>其他调用!AZ115*SUM($U$14:$U$17)</f>
        <v>103.00000000000004</v>
      </c>
      <c r="AE114" s="3">
        <f>其他调用!BA115*SUM($U$14:$U$17)</f>
        <v>102.9999999999999</v>
      </c>
      <c r="AF114" s="3">
        <f>SUMPRODUCT(AA$5:AE114,其他调用!$C$6:$G115)</f>
        <v>4671755.0029165847</v>
      </c>
      <c r="AH114" s="3">
        <v>110</v>
      </c>
      <c r="AI114" s="3">
        <f>其他调用!Y114</f>
        <v>13608358.085223079</v>
      </c>
      <c r="AJ114" s="3">
        <f>其他调用!Z114</f>
        <v>15147336.547172546</v>
      </c>
      <c r="AK114" s="3">
        <f>其他调用!AA114</f>
        <v>17944509.733722925</v>
      </c>
      <c r="AL114" s="3">
        <f>其他调用!AB114</f>
        <v>23497970.501074314</v>
      </c>
      <c r="AM114" s="3">
        <f>其他调用!AC114</f>
        <v>38417011.522402763</v>
      </c>
      <c r="AN114" s="3">
        <f>SUMPRODUCT(AI$5:AM114,其他调用!$C$6:$G115)</f>
        <v>673580032417.21118</v>
      </c>
      <c r="AP114" s="3">
        <f>其他调用!AN114</f>
        <v>3143124.5300826132</v>
      </c>
      <c r="AQ114" s="3">
        <f>其他调用!AO114</f>
        <v>3423484.9616116881</v>
      </c>
      <c r="AR114" s="3">
        <f>其他调用!AP114</f>
        <v>4069534.7748250067</v>
      </c>
      <c r="AS114" s="3">
        <f>其他调用!AQ114</f>
        <v>6040020.8885349631</v>
      </c>
      <c r="AT114" s="3">
        <f>其他调用!AR114</f>
        <v>11076173.772395253</v>
      </c>
      <c r="AU114" s="3">
        <f>SUMPRODUCT(AP$5:AT114,其他调用!$C$6:$G115)</f>
        <v>102843323318.34538</v>
      </c>
    </row>
    <row r="115" spans="26:47" x14ac:dyDescent="0.15">
      <c r="Z115" s="3">
        <v>111</v>
      </c>
      <c r="AA115" s="3">
        <f>其他调用!AW116*SUM($U$14:$U$17)</f>
        <v>46</v>
      </c>
      <c r="AB115" s="3">
        <f>其他调用!AX116*SUM($U$14:$U$17)</f>
        <v>66.999999999999915</v>
      </c>
      <c r="AC115" s="3">
        <f>其他调用!AY116*SUM($U$14:$U$17)</f>
        <v>91.000000000000142</v>
      </c>
      <c r="AD115" s="3">
        <f>其他调用!AZ116*SUM($U$14:$U$17)</f>
        <v>102.99999999999996</v>
      </c>
      <c r="AE115" s="3">
        <f>其他调用!BA116*SUM($U$14:$U$17)</f>
        <v>103.0000000000001</v>
      </c>
      <c r="AF115" s="3">
        <f>SUMPRODUCT(AA$5:AE115,其他调用!$C$6:$G116)</f>
        <v>4693666.8897973495</v>
      </c>
      <c r="AH115" s="3">
        <v>111</v>
      </c>
      <c r="AI115" s="3">
        <f>其他调用!Y115</f>
        <v>13834041.987608671</v>
      </c>
      <c r="AJ115" s="3">
        <f>其他调用!Z115</f>
        <v>15582445.080052376</v>
      </c>
      <c r="AK115" s="3">
        <f>其他调用!AA115</f>
        <v>18138192.655545473</v>
      </c>
      <c r="AL115" s="3">
        <f>其他调用!AB115</f>
        <v>23497970.501074314</v>
      </c>
      <c r="AM115" s="3">
        <f>其他调用!AC115</f>
        <v>38417011.522402763</v>
      </c>
      <c r="AN115" s="3">
        <f>SUMPRODUCT(AI$5:AM115,其他调用!$C$6:$G116)</f>
        <v>679208287195.00806</v>
      </c>
      <c r="AP115" s="3">
        <f>其他调用!AN115</f>
        <v>3185409.2524096966</v>
      </c>
      <c r="AQ115" s="3">
        <f>其他调用!AO115</f>
        <v>3503757.4408975244</v>
      </c>
      <c r="AR115" s="3">
        <f>其他调用!AP115</f>
        <v>4119844.7308599949</v>
      </c>
      <c r="AS115" s="3">
        <f>其他调用!AQ115</f>
        <v>6040020.8885350227</v>
      </c>
      <c r="AT115" s="3">
        <f>其他调用!AR115</f>
        <v>11076173.772395134</v>
      </c>
      <c r="AU115" s="3">
        <f>SUMPRODUCT(AP$5:AT115,其他调用!$C$6:$G116)</f>
        <v>104126747166.07018</v>
      </c>
    </row>
    <row r="116" spans="26:47" x14ac:dyDescent="0.15">
      <c r="Z116" s="3">
        <v>112</v>
      </c>
      <c r="AA116" s="3">
        <f>其他调用!AW117*SUM($U$14:$U$17)</f>
        <v>46</v>
      </c>
      <c r="AB116" s="3">
        <f>其他调用!AX117*SUM($U$14:$U$17)</f>
        <v>66.999999999999957</v>
      </c>
      <c r="AC116" s="3">
        <f>其他调用!AY117*SUM($U$14:$U$17)</f>
        <v>90.999999999999758</v>
      </c>
      <c r="AD116" s="3">
        <f>其他调用!AZ117*SUM($U$14:$U$17)</f>
        <v>102.99999999999997</v>
      </c>
      <c r="AE116" s="3">
        <f>其他调用!BA117*SUM($U$14:$U$17)</f>
        <v>102.99999999999986</v>
      </c>
      <c r="AF116" s="3">
        <f>SUMPRODUCT(AA$5:AE116,其他调用!$C$6:$G117)</f>
        <v>4715384.8661747435</v>
      </c>
      <c r="AH116" s="3">
        <v>112</v>
      </c>
      <c r="AI116" s="3">
        <f>其他调用!Y116</f>
        <v>14004622.962044835</v>
      </c>
      <c r="AJ116" s="3">
        <f>其他调用!Z116</f>
        <v>15582445.080052137</v>
      </c>
      <c r="AK116" s="3">
        <f>其他调用!AA116</f>
        <v>18407174.932686329</v>
      </c>
      <c r="AL116" s="3">
        <f>其他调用!AB116</f>
        <v>23497970.501074314</v>
      </c>
      <c r="AM116" s="3">
        <f>其他调用!AC116</f>
        <v>38417011.52240324</v>
      </c>
      <c r="AN116" s="3">
        <f>SUMPRODUCT(AI$5:AM116,其他调用!$C$6:$G117)</f>
        <v>684821155305.39673</v>
      </c>
      <c r="AP116" s="3">
        <f>其他调用!AN116</f>
        <v>3217369.7469866574</v>
      </c>
      <c r="AQ116" s="3">
        <f>其他调用!AO116</f>
        <v>3503757.4408975244</v>
      </c>
      <c r="AR116" s="3">
        <f>其他调用!AP116</f>
        <v>4189714.0121048689</v>
      </c>
      <c r="AS116" s="3">
        <f>其他调用!AQ116</f>
        <v>6040020.8885349631</v>
      </c>
      <c r="AT116" s="3">
        <f>其他调用!AR116</f>
        <v>11076173.772395253</v>
      </c>
      <c r="AU116" s="3">
        <f>SUMPRODUCT(AP$5:AT116,其他调用!$C$6:$G117)</f>
        <v>105405543105.26495</v>
      </c>
    </row>
    <row r="117" spans="26:47" x14ac:dyDescent="0.15">
      <c r="Z117" s="3">
        <v>113</v>
      </c>
      <c r="AA117" s="3">
        <f>其他调用!AW118*SUM($U$14:$U$17)</f>
        <v>46.000000000000007</v>
      </c>
      <c r="AB117" s="3">
        <f>其他调用!AX118*SUM($U$14:$U$17)</f>
        <v>67.000000000000043</v>
      </c>
      <c r="AC117" s="3">
        <f>其他调用!AY118*SUM($U$14:$U$17)</f>
        <v>91.000000000000156</v>
      </c>
      <c r="AD117" s="3">
        <f>其他调用!AZ118*SUM($U$14:$U$17)</f>
        <v>102.99999999999996</v>
      </c>
      <c r="AE117" s="3">
        <f>其他调用!BA118*SUM($U$14:$U$17)</f>
        <v>103</v>
      </c>
      <c r="AF117" s="3">
        <f>SUMPRODUCT(AA$5:AE117,其他调用!$C$6:$G118)</f>
        <v>4736908.9320487687</v>
      </c>
      <c r="AH117" s="3">
        <v>113</v>
      </c>
      <c r="AI117" s="3">
        <f>其他调用!Y117</f>
        <v>14004622.962044716</v>
      </c>
      <c r="AJ117" s="3">
        <f>其他调用!Z117</f>
        <v>15582445.080052376</v>
      </c>
      <c r="AK117" s="3">
        <f>其他调用!AA117</f>
        <v>18407174.932686329</v>
      </c>
      <c r="AL117" s="3">
        <f>其他调用!AB117</f>
        <v>23497970.501074076</v>
      </c>
      <c r="AM117" s="3">
        <f>其他调用!AC117</f>
        <v>38417011.522402763</v>
      </c>
      <c r="AN117" s="3">
        <f>SUMPRODUCT(AI$5:AM117,其他调用!$C$6:$G118)</f>
        <v>690383908521.94275</v>
      </c>
      <c r="AP117" s="3">
        <f>其他调用!AN117</f>
        <v>3217369.7469866574</v>
      </c>
      <c r="AQ117" s="3">
        <f>其他调用!AO117</f>
        <v>3503757.4408974946</v>
      </c>
      <c r="AR117" s="3">
        <f>其他调用!AP117</f>
        <v>4189714.0121048093</v>
      </c>
      <c r="AS117" s="3">
        <f>其他调用!AQ117</f>
        <v>6040020.8885350227</v>
      </c>
      <c r="AT117" s="3">
        <f>其他调用!AR117</f>
        <v>11076173.772395253</v>
      </c>
      <c r="AU117" s="3">
        <f>SUMPRODUCT(AP$5:AT117,其他调用!$C$6:$G118)</f>
        <v>106672921223.57405</v>
      </c>
    </row>
    <row r="118" spans="26:47" x14ac:dyDescent="0.15">
      <c r="Z118" s="3">
        <v>114</v>
      </c>
      <c r="AA118" s="3">
        <f>其他调用!AW119*SUM($U$14:$U$17)</f>
        <v>46.000000000000021</v>
      </c>
      <c r="AB118" s="3">
        <f>其他调用!AX119*SUM($U$14:$U$17)</f>
        <v>66.999999999999943</v>
      </c>
      <c r="AC118" s="3">
        <f>其他调用!AY119*SUM($U$14:$U$17)</f>
        <v>90.999999999999901</v>
      </c>
      <c r="AD118" s="3">
        <f>其他调用!AZ119*SUM($U$14:$U$17)</f>
        <v>103.00000000000018</v>
      </c>
      <c r="AE118" s="3">
        <f>其他调用!BA119*SUM($U$14:$U$17)</f>
        <v>103.00000000000017</v>
      </c>
      <c r="AF118" s="3">
        <f>SUMPRODUCT(AA$5:AE118,其他调用!$C$6:$G119)</f>
        <v>4758239.0874194242</v>
      </c>
      <c r="AH118" s="3">
        <v>114</v>
      </c>
      <c r="AI118" s="3">
        <f>其他调用!Y118</f>
        <v>14004622.962044954</v>
      </c>
      <c r="AJ118" s="3">
        <f>其他调用!Z118</f>
        <v>15582445.080052376</v>
      </c>
      <c r="AK118" s="3">
        <f>其他调用!AA118</f>
        <v>18407174.932686329</v>
      </c>
      <c r="AL118" s="3">
        <f>其他调用!AB118</f>
        <v>23497970.501074314</v>
      </c>
      <c r="AM118" s="3">
        <f>其他调用!AC118</f>
        <v>38417011.522402763</v>
      </c>
      <c r="AN118" s="3">
        <f>SUMPRODUCT(AI$5:AM118,其他调用!$C$6:$G119)</f>
        <v>695896546844.646</v>
      </c>
      <c r="AP118" s="3">
        <f>其他调用!AN118</f>
        <v>3217369.7469866872</v>
      </c>
      <c r="AQ118" s="3">
        <f>其他调用!AO118</f>
        <v>3503757.4408975244</v>
      </c>
      <c r="AR118" s="3">
        <f>其他调用!AP118</f>
        <v>4189714.0121048689</v>
      </c>
      <c r="AS118" s="3">
        <f>其他调用!AQ118</f>
        <v>6040020.8885349631</v>
      </c>
      <c r="AT118" s="3">
        <f>其他调用!AR118</f>
        <v>11076173.772395134</v>
      </c>
      <c r="AU118" s="3">
        <f>SUMPRODUCT(AP$5:AT118,其他调用!$C$6:$G119)</f>
        <v>107928881520.9975</v>
      </c>
    </row>
    <row r="119" spans="26:47" x14ac:dyDescent="0.15">
      <c r="Z119" s="3">
        <v>115</v>
      </c>
      <c r="AA119" s="3">
        <f>其他调用!AW120*SUM($U$14:$U$17)</f>
        <v>45.999999999999922</v>
      </c>
      <c r="AB119" s="3">
        <f>其他调用!AX120*SUM($U$14:$U$17)</f>
        <v>67.000000000000171</v>
      </c>
      <c r="AC119" s="3">
        <f>其他调用!AY120*SUM($U$14:$U$17)</f>
        <v>91.000000000000142</v>
      </c>
      <c r="AD119" s="3">
        <f>其他调用!AZ120*SUM($U$14:$U$17)</f>
        <v>102.99999999999973</v>
      </c>
      <c r="AE119" s="3">
        <f>其他调用!BA120*SUM($U$14:$U$17)</f>
        <v>102.9999999999998</v>
      </c>
      <c r="AF119" s="3">
        <f>SUMPRODUCT(AA$5:AE119,其他调用!$C$6:$G120)</f>
        <v>4779375.3322867109</v>
      </c>
      <c r="AH119" s="3">
        <v>115</v>
      </c>
      <c r="AI119" s="3">
        <f>其他调用!Y119</f>
        <v>14004622.962044954</v>
      </c>
      <c r="AJ119" s="3">
        <f>其他调用!Z119</f>
        <v>15582445.080052137</v>
      </c>
      <c r="AK119" s="3">
        <f>其他调用!AA119</f>
        <v>18407174.932686329</v>
      </c>
      <c r="AL119" s="3">
        <f>其他调用!AB119</f>
        <v>23497970.501074314</v>
      </c>
      <c r="AM119" s="3">
        <f>其他调用!AC119</f>
        <v>38417011.522402763</v>
      </c>
      <c r="AN119" s="3">
        <f>SUMPRODUCT(AI$5:AM119,其他调用!$C$6:$G120)</f>
        <v>701359070273.50647</v>
      </c>
      <c r="AP119" s="3">
        <f>其他调用!AN119</f>
        <v>3217369.7469866574</v>
      </c>
      <c r="AQ119" s="3">
        <f>其他调用!AO119</f>
        <v>3503757.4408975244</v>
      </c>
      <c r="AR119" s="3">
        <f>其他调用!AP119</f>
        <v>4189714.0121048093</v>
      </c>
      <c r="AS119" s="3">
        <f>其他调用!AQ119</f>
        <v>6040020.8885350227</v>
      </c>
      <c r="AT119" s="3">
        <f>其他调用!AR119</f>
        <v>11076173.772395253</v>
      </c>
      <c r="AU119" s="3">
        <f>SUMPRODUCT(AP$5:AT119,其他调用!$C$6:$G120)</f>
        <v>109173423997.53526</v>
      </c>
    </row>
    <row r="120" spans="26:47" x14ac:dyDescent="0.15">
      <c r="Z120" s="3">
        <v>116</v>
      </c>
      <c r="AA120" s="3">
        <f>其他调用!AW121*SUM($U$14:$U$17)</f>
        <v>46.000000000000114</v>
      </c>
      <c r="AB120" s="3">
        <f>其他调用!AX121*SUM($U$14:$U$17)</f>
        <v>66.999999999999886</v>
      </c>
      <c r="AC120" s="3">
        <f>其他调用!AY121*SUM($U$14:$U$17)</f>
        <v>90.999999999999972</v>
      </c>
      <c r="AD120" s="3">
        <f>其他调用!AZ121*SUM($U$14:$U$17)</f>
        <v>103</v>
      </c>
      <c r="AE120" s="3">
        <f>其他调用!BA121*SUM($U$14:$U$17)</f>
        <v>103.00000000000006</v>
      </c>
      <c r="AF120" s="3">
        <f>SUMPRODUCT(AA$5:AE120,其他调用!$C$6:$G121)</f>
        <v>4800317.6666506259</v>
      </c>
      <c r="AH120" s="3">
        <v>116</v>
      </c>
      <c r="AI120" s="3">
        <f>其他调用!Y120</f>
        <v>14004622.962044716</v>
      </c>
      <c r="AJ120" s="3">
        <f>其他调用!Z120</f>
        <v>15582445.080052376</v>
      </c>
      <c r="AK120" s="3">
        <f>其他调用!AA120</f>
        <v>18407174.93268609</v>
      </c>
      <c r="AL120" s="3">
        <f>其他调用!AB120</f>
        <v>24022650.200017452</v>
      </c>
      <c r="AM120" s="3">
        <f>其他调用!AC120</f>
        <v>38577573.188839436</v>
      </c>
      <c r="AN120" s="3">
        <f>SUMPRODUCT(AI$5:AM120,其他调用!$C$6:$G121)</f>
        <v>706772890925.5625</v>
      </c>
      <c r="AP120" s="3">
        <f>其他调用!AN120</f>
        <v>3217369.7469866872</v>
      </c>
      <c r="AQ120" s="3">
        <f>其他调用!AO120</f>
        <v>3503757.4408975244</v>
      </c>
      <c r="AR120" s="3">
        <f>其他调用!AP120</f>
        <v>4189714.0121048689</v>
      </c>
      <c r="AS120" s="3">
        <f>其他调用!AQ120</f>
        <v>6217011.5209157467</v>
      </c>
      <c r="AT120" s="3">
        <f>其他调用!AR120</f>
        <v>11142631.032018304</v>
      </c>
      <c r="AU120" s="3">
        <f>SUMPRODUCT(AP$5:AT120,其他调用!$C$6:$G121)</f>
        <v>110407033799.42934</v>
      </c>
    </row>
    <row r="121" spans="26:47" x14ac:dyDescent="0.15">
      <c r="Z121" s="3">
        <v>117</v>
      </c>
      <c r="AA121" s="3">
        <f>其他调用!AW122*SUM($U$14:$U$17)</f>
        <v>45.999999999999908</v>
      </c>
      <c r="AB121" s="3">
        <f>其他调用!AX122*SUM($U$14:$U$17)</f>
        <v>67.000000000000099</v>
      </c>
      <c r="AC121" s="3">
        <f>其他调用!AY122*SUM($U$14:$U$17)</f>
        <v>90.999999999999901</v>
      </c>
      <c r="AD121" s="3">
        <f>其他调用!AZ122*SUM($U$14:$U$17)</f>
        <v>103.00000000000021</v>
      </c>
      <c r="AE121" s="3">
        <f>其他调用!BA122*SUM($U$14:$U$17)</f>
        <v>102.99999999999996</v>
      </c>
      <c r="AF121" s="3">
        <f>SUMPRODUCT(AA$5:AE121,其他调用!$C$6:$G122)</f>
        <v>4821066.090511173</v>
      </c>
      <c r="AH121" s="3">
        <v>117</v>
      </c>
      <c r="AI121" s="3">
        <f>其他调用!Y121</f>
        <v>14004622.962044954</v>
      </c>
      <c r="AJ121" s="3">
        <f>其他调用!Z121</f>
        <v>15582445.080052137</v>
      </c>
      <c r="AK121" s="3">
        <f>其他调用!AA121</f>
        <v>18407174.932686329</v>
      </c>
      <c r="AL121" s="3">
        <f>其他调用!AB121</f>
        <v>24128607.370093107</v>
      </c>
      <c r="AM121" s="3">
        <f>其他调用!AC121</f>
        <v>39058309.873843193</v>
      </c>
      <c r="AN121" s="3">
        <f>SUMPRODUCT(AI$5:AM121,其他调用!$C$6:$G122)</f>
        <v>712137183889.15613</v>
      </c>
      <c r="AP121" s="3">
        <f>其他调用!AN121</f>
        <v>3217369.7469866574</v>
      </c>
      <c r="AQ121" s="3">
        <f>其他调用!AO121</f>
        <v>3503757.4408975244</v>
      </c>
      <c r="AR121" s="3">
        <f>其他调用!AP121</f>
        <v>4189714.0121048093</v>
      </c>
      <c r="AS121" s="3">
        <f>其他调用!AQ121</f>
        <v>6252754.1398407221</v>
      </c>
      <c r="AT121" s="3">
        <f>其他调用!AR121</f>
        <v>11341610.298954964</v>
      </c>
      <c r="AU121" s="3">
        <f>SUMPRODUCT(AP$5:AT121,其他调用!$C$6:$G122)</f>
        <v>111629449872.61278</v>
      </c>
    </row>
    <row r="122" spans="26:47" x14ac:dyDescent="0.15">
      <c r="Z122" s="3">
        <v>118</v>
      </c>
      <c r="AA122" s="3">
        <f>其他调用!AW123*SUM($U$14:$U$17)</f>
        <v>46.000000000000057</v>
      </c>
      <c r="AB122" s="3">
        <f>其他调用!AX123*SUM($U$14:$U$17)</f>
        <v>66.999999999999986</v>
      </c>
      <c r="AC122" s="3">
        <f>其他调用!AY123*SUM($U$14:$U$17)</f>
        <v>91.000000000000114</v>
      </c>
      <c r="AD122" s="3">
        <f>其他调用!AZ123*SUM($U$14:$U$17)</f>
        <v>102.99999999999987</v>
      </c>
      <c r="AE122" s="3">
        <f>其他调用!BA123*SUM($U$14:$U$17)</f>
        <v>103.00000000000007</v>
      </c>
      <c r="AF122" s="3">
        <f>SUMPRODUCT(AA$5:AE122,其他调用!$C$6:$G123)</f>
        <v>4841620.6038683504</v>
      </c>
      <c r="AH122" s="3">
        <v>118</v>
      </c>
      <c r="AI122" s="3">
        <f>其他调用!Y122</f>
        <v>14004622.962044716</v>
      </c>
      <c r="AJ122" s="3">
        <f>其他调用!Z122</f>
        <v>15582445.080052376</v>
      </c>
      <c r="AK122" s="3">
        <f>其他调用!AA122</f>
        <v>18407174.932686329</v>
      </c>
      <c r="AL122" s="3">
        <f>其他调用!AB122</f>
        <v>24128607.370093107</v>
      </c>
      <c r="AM122" s="3">
        <f>其他调用!AC122</f>
        <v>39058309.87384367</v>
      </c>
      <c r="AN122" s="3">
        <f>SUMPRODUCT(AI$5:AM122,其他调用!$C$6:$G123)</f>
        <v>717451343273.65088</v>
      </c>
      <c r="AP122" s="3">
        <f>其他调用!AN122</f>
        <v>3217369.7469866574</v>
      </c>
      <c r="AQ122" s="3">
        <f>其他调用!AO122</f>
        <v>3503757.4408975244</v>
      </c>
      <c r="AR122" s="3">
        <f>其他调用!AP122</f>
        <v>4189714.0121048689</v>
      </c>
      <c r="AS122" s="3">
        <f>其他调用!AQ122</f>
        <v>6252754.1398407221</v>
      </c>
      <c r="AT122" s="3">
        <f>其他调用!AR122</f>
        <v>11341610.298954844</v>
      </c>
      <c r="AU122" s="3">
        <f>SUMPRODUCT(AP$5:AT122,其他调用!$C$6:$G123)</f>
        <v>112840441496.51413</v>
      </c>
    </row>
    <row r="123" spans="26:47" x14ac:dyDescent="0.15">
      <c r="Z123" s="3">
        <v>119</v>
      </c>
      <c r="AA123" s="3">
        <f>其他调用!AW124*SUM($U$14:$U$17)</f>
        <v>46.000000000000014</v>
      </c>
      <c r="AB123" s="3">
        <f>其他调用!AX124*SUM($U$14:$U$17)</f>
        <v>66.999999999999886</v>
      </c>
      <c r="AC123" s="3">
        <f>其他调用!AY124*SUM($U$14:$U$17)</f>
        <v>90.999999999999929</v>
      </c>
      <c r="AD123" s="3">
        <f>其他调用!AZ124*SUM($U$14:$U$17)</f>
        <v>102.99999999999999</v>
      </c>
      <c r="AE123" s="3">
        <f>其他调用!BA124*SUM($U$14:$U$17)</f>
        <v>102.99999999999997</v>
      </c>
      <c r="AF123" s="3">
        <f>SUMPRODUCT(AA$5:AE123,其他调用!$C$6:$G124)</f>
        <v>4861981.206722158</v>
      </c>
      <c r="AH123" s="3">
        <v>119</v>
      </c>
      <c r="AI123" s="3">
        <f>其他调用!Y123</f>
        <v>14233415.305046082</v>
      </c>
      <c r="AJ123" s="3">
        <f>其他调用!Z123</f>
        <v>16027362.455865622</v>
      </c>
      <c r="AK123" s="3">
        <f>其他调用!AA123</f>
        <v>18547560.879213572</v>
      </c>
      <c r="AL123" s="3">
        <f>其他调用!AB123</f>
        <v>24128607.370093107</v>
      </c>
      <c r="AM123" s="3">
        <f>其他调用!AC123</f>
        <v>39058309.873843193</v>
      </c>
      <c r="AN123" s="3">
        <f>SUMPRODUCT(AI$5:AM123,其他调用!$C$6:$G124)</f>
        <v>722829315881.09009</v>
      </c>
      <c r="AP123" s="3">
        <f>其他调用!AN123</f>
        <v>3261129.2879732251</v>
      </c>
      <c r="AQ123" s="3">
        <f>其他调用!AO123</f>
        <v>3584823.9960905313</v>
      </c>
      <c r="AR123" s="3">
        <f>其他调用!AP123</f>
        <v>4226644.2631473541</v>
      </c>
      <c r="AS123" s="3">
        <f>其他调用!AQ123</f>
        <v>6252754.1398407221</v>
      </c>
      <c r="AT123" s="3">
        <f>其他调用!AR123</f>
        <v>11341610.298954964</v>
      </c>
      <c r="AU123" s="3">
        <f>SUMPRODUCT(AP$5:AT123,其他调用!$C$6:$G124)</f>
        <v>114061271680.636</v>
      </c>
    </row>
    <row r="124" spans="26:47" x14ac:dyDescent="0.15">
      <c r="Z124" s="3">
        <v>120</v>
      </c>
      <c r="AA124" s="3">
        <f>其他调用!AW125*SUM($U$14:$U$17)</f>
        <v>45.999999999999964</v>
      </c>
      <c r="AB124" s="3">
        <f>其他调用!AX125*SUM($U$14:$U$17)</f>
        <v>67.000000000000043</v>
      </c>
      <c r="AC124" s="3">
        <f>其他调用!AY125*SUM($U$14:$U$17)</f>
        <v>91.000000000000028</v>
      </c>
      <c r="AD124" s="3">
        <f>其他调用!AZ125*SUM($U$14:$U$17)</f>
        <v>103.00000000000013</v>
      </c>
      <c r="AE124" s="3">
        <f>其他调用!BA125*SUM($U$14:$U$17)</f>
        <v>103.00000000000007</v>
      </c>
      <c r="AF124" s="3">
        <f>SUMPRODUCT(AA$5:AE124,其他调用!$C$6:$G125)</f>
        <v>4882244.8543242812</v>
      </c>
      <c r="AH124" s="3">
        <v>120</v>
      </c>
      <c r="AI124" s="3">
        <f>其他调用!Y124</f>
        <v>14404765.51705122</v>
      </c>
      <c r="AJ124" s="3">
        <f>其他调用!Z124</f>
        <v>16042676.984270096</v>
      </c>
      <c r="AK124" s="3">
        <f>其他调用!AA124</f>
        <v>18880154.111635447</v>
      </c>
      <c r="AL124" s="3">
        <f>其他调用!AB124</f>
        <v>24128607.370093107</v>
      </c>
      <c r="AM124" s="3">
        <f>其他调用!AC124</f>
        <v>39058309.873843193</v>
      </c>
      <c r="AN124" s="3">
        <f>SUMPRODUCT(AI$5:AM124,其他调用!$C$6:$G125)</f>
        <v>728217301716.8374</v>
      </c>
      <c r="AP124" s="3">
        <f>其他调用!AN124</f>
        <v>3293902.2668541074</v>
      </c>
      <c r="AQ124" s="3">
        <f>其他调用!AO124</f>
        <v>3587614.3929813802</v>
      </c>
      <c r="AR124" s="3">
        <f>其他调用!AP124</f>
        <v>4314137.0063472986</v>
      </c>
      <c r="AS124" s="3">
        <f>其他调用!AQ124</f>
        <v>6252754.1398406625</v>
      </c>
      <c r="AT124" s="3">
        <f>其他调用!AR124</f>
        <v>11341610.298954964</v>
      </c>
      <c r="AU124" s="3">
        <f>SUMPRODUCT(AP$5:AT124,其他调用!$C$6:$G125)</f>
        <v>115283399948.74953</v>
      </c>
    </row>
    <row r="125" spans="26:47" x14ac:dyDescent="0.15">
      <c r="Z125" s="3">
        <v>121</v>
      </c>
      <c r="AA125" s="3">
        <f>其他调用!AW126*SUM($U$14:$U$17)</f>
        <v>45.999999999999979</v>
      </c>
      <c r="AB125" s="3">
        <f>其他调用!AX126*SUM($U$14:$U$17)</f>
        <v>67.000000000000014</v>
      </c>
      <c r="AC125" s="3">
        <f>其他调用!AY126*SUM($U$14:$U$17)</f>
        <v>91.000000000000128</v>
      </c>
      <c r="AD125" s="3">
        <f>其他调用!AZ126*SUM($U$14:$U$17)</f>
        <v>102.99999999999993</v>
      </c>
      <c r="AE125" s="3">
        <f>其他调用!BA126*SUM($U$14:$U$17)</f>
        <v>102.99999999999999</v>
      </c>
      <c r="AF125" s="3">
        <f>SUMPRODUCT(AA$5:AE125,其他调用!$C$6:$G126)</f>
        <v>4902411.54667472</v>
      </c>
      <c r="AH125" s="3">
        <v>121</v>
      </c>
      <c r="AI125" s="3">
        <f>其他调用!Y125</f>
        <v>14404765.51705122</v>
      </c>
      <c r="AJ125" s="3">
        <f>其他调用!Z125</f>
        <v>16042676.984270096</v>
      </c>
      <c r="AK125" s="3">
        <f>其他调用!AA125</f>
        <v>18880154.111635447</v>
      </c>
      <c r="AL125" s="3">
        <f>其他调用!AB125</f>
        <v>24128607.370093107</v>
      </c>
      <c r="AM125" s="3">
        <f>其他调用!AC125</f>
        <v>39058309.873843193</v>
      </c>
      <c r="AN125" s="3">
        <f>SUMPRODUCT(AI$5:AM125,其他调用!$C$6:$G126)</f>
        <v>733579507716.0498</v>
      </c>
      <c r="AP125" s="3">
        <f>其他调用!AN125</f>
        <v>3293902.2668541074</v>
      </c>
      <c r="AQ125" s="3">
        <f>其他调用!AO125</f>
        <v>3587614.39298141</v>
      </c>
      <c r="AR125" s="3">
        <f>其他调用!AP125</f>
        <v>4314137.006347239</v>
      </c>
      <c r="AS125" s="3">
        <f>其他调用!AQ125</f>
        <v>6252754.1398407221</v>
      </c>
      <c r="AT125" s="3">
        <f>其他调用!AR125</f>
        <v>11341610.298954964</v>
      </c>
      <c r="AU125" s="3">
        <f>SUMPRODUCT(AP$5:AT125,其他调用!$C$6:$G126)</f>
        <v>116499680713.1879</v>
      </c>
    </row>
    <row r="126" spans="26:47" x14ac:dyDescent="0.15">
      <c r="Z126" s="3">
        <v>122</v>
      </c>
      <c r="AA126" s="3">
        <f>其他调用!AW127*SUM($U$14:$U$17)</f>
        <v>45.999999999999979</v>
      </c>
      <c r="AB126" s="3">
        <f>其他调用!AX127*SUM($U$14:$U$17)</f>
        <v>66.999999999999986</v>
      </c>
      <c r="AC126" s="3">
        <f>其他调用!AY127*SUM($U$14:$U$17)</f>
        <v>90.999999999999744</v>
      </c>
      <c r="AD126" s="3">
        <f>其他调用!AZ127*SUM($U$14:$U$17)</f>
        <v>103.00000000000004</v>
      </c>
      <c r="AE126" s="3">
        <f>其他调用!BA127*SUM($U$14:$U$17)</f>
        <v>102.99999999999997</v>
      </c>
      <c r="AF126" s="3">
        <f>SUMPRODUCT(AA$5:AE126,其他调用!$C$6:$G127)</f>
        <v>4922481.2837734735</v>
      </c>
      <c r="AH126" s="3">
        <v>122</v>
      </c>
      <c r="AI126" s="3">
        <f>其他调用!Y126</f>
        <v>14404765.51705122</v>
      </c>
      <c r="AJ126" s="3">
        <f>其他调用!Z126</f>
        <v>16042676.984270096</v>
      </c>
      <c r="AK126" s="3">
        <f>其他调用!AA126</f>
        <v>18880154.111635447</v>
      </c>
      <c r="AL126" s="3">
        <f>其他调用!AB126</f>
        <v>24128607.370093107</v>
      </c>
      <c r="AM126" s="3">
        <f>其他调用!AC126</f>
        <v>39058309.873843193</v>
      </c>
      <c r="AN126" s="3">
        <f>SUMPRODUCT(AI$5:AM126,其他调用!$C$6:$G127)</f>
        <v>738915933878.72754</v>
      </c>
      <c r="AP126" s="3">
        <f>其他调用!AN126</f>
        <v>3293902.2668541074</v>
      </c>
      <c r="AQ126" s="3">
        <f>其他调用!AO126</f>
        <v>3587614.3929813802</v>
      </c>
      <c r="AR126" s="3">
        <f>其他调用!AP126</f>
        <v>4314137.0063472986</v>
      </c>
      <c r="AS126" s="3">
        <f>其他调用!AQ126</f>
        <v>6252754.1398407221</v>
      </c>
      <c r="AT126" s="3">
        <f>其他调用!AR126</f>
        <v>11341610.298954964</v>
      </c>
      <c r="AU126" s="3">
        <f>SUMPRODUCT(AP$5:AT126,其他调用!$C$6:$G127)</f>
        <v>117710113973.95107</v>
      </c>
    </row>
    <row r="127" spans="26:47" x14ac:dyDescent="0.15">
      <c r="Z127" s="3">
        <v>123</v>
      </c>
      <c r="AA127" s="3">
        <f>其他调用!AW128*SUM($U$14:$U$17)</f>
        <v>46.000000000000007</v>
      </c>
      <c r="AB127" s="3">
        <f>其他调用!AX128*SUM($U$14:$U$17)</f>
        <v>66.999999999999972</v>
      </c>
      <c r="AC127" s="3">
        <f>其他调用!AY128*SUM($U$14:$U$17)</f>
        <v>91.000000000000099</v>
      </c>
      <c r="AD127" s="3">
        <f>其他调用!AZ128*SUM($U$14:$U$17)</f>
        <v>102.99999999999989</v>
      </c>
      <c r="AE127" s="3">
        <f>其他调用!BA128*SUM($U$14:$U$17)</f>
        <v>103.00000000000003</v>
      </c>
      <c r="AF127" s="3">
        <f>SUMPRODUCT(AA$5:AE127,其他调用!$C$6:$G128)</f>
        <v>4942454.0656205425</v>
      </c>
      <c r="AH127" s="3">
        <v>123</v>
      </c>
      <c r="AI127" s="3">
        <f>其他调用!Y127</f>
        <v>14404765.51705122</v>
      </c>
      <c r="AJ127" s="3">
        <f>其他调用!Z127</f>
        <v>16042676.984269857</v>
      </c>
      <c r="AK127" s="3">
        <f>其他调用!AA127</f>
        <v>18880154.111635447</v>
      </c>
      <c r="AL127" s="3">
        <f>其他调用!AB127</f>
        <v>24128607.370093107</v>
      </c>
      <c r="AM127" s="3">
        <f>其他调用!AC127</f>
        <v>39058309.873843193</v>
      </c>
      <c r="AN127" s="3">
        <f>SUMPRODUCT(AI$5:AM127,其他调用!$C$6:$G128)</f>
        <v>744226580204.87061</v>
      </c>
      <c r="AP127" s="3">
        <f>其他调用!AN127</f>
        <v>3293902.2668541074</v>
      </c>
      <c r="AQ127" s="3">
        <f>其他调用!AO127</f>
        <v>3587614.3929813802</v>
      </c>
      <c r="AR127" s="3">
        <f>其他调用!AP127</f>
        <v>4314137.006347239</v>
      </c>
      <c r="AS127" s="3">
        <f>其他调用!AQ127</f>
        <v>6252754.1398407221</v>
      </c>
      <c r="AT127" s="3">
        <f>其他调用!AR127</f>
        <v>11341610.298954964</v>
      </c>
      <c r="AU127" s="3">
        <f>SUMPRODUCT(AP$5:AT127,其他调用!$C$6:$G128)</f>
        <v>118914699731.03905</v>
      </c>
    </row>
    <row r="128" spans="26:47" x14ac:dyDescent="0.15">
      <c r="Z128" s="3">
        <v>124</v>
      </c>
      <c r="AA128" s="3">
        <f>其他调用!AW129*SUM($U$14:$U$17)</f>
        <v>46.000000000000071</v>
      </c>
      <c r="AB128" s="3">
        <f>其他调用!AX129*SUM($U$14:$U$17)</f>
        <v>67.000000000000043</v>
      </c>
      <c r="AC128" s="3">
        <f>其他调用!AY129*SUM($U$14:$U$17)</f>
        <v>90.999999999999943</v>
      </c>
      <c r="AD128" s="3">
        <f>其他调用!AZ129*SUM($U$14:$U$17)</f>
        <v>103.0000000000001</v>
      </c>
      <c r="AE128" s="3">
        <f>其他调用!BA129*SUM($U$14:$U$17)</f>
        <v>102.99999999999997</v>
      </c>
      <c r="AF128" s="3">
        <f>SUMPRODUCT(AA$5:AE128,其他调用!$C$6:$G129)</f>
        <v>4962329.8922159262</v>
      </c>
      <c r="AH128" s="3">
        <v>124</v>
      </c>
      <c r="AI128" s="3">
        <f>其他调用!Y128</f>
        <v>14404765.517050982</v>
      </c>
      <c r="AJ128" s="3">
        <f>其他调用!Z128</f>
        <v>16042676.984270096</v>
      </c>
      <c r="AK128" s="3">
        <f>其他调用!AA128</f>
        <v>18880154.111635447</v>
      </c>
      <c r="AL128" s="3">
        <f>其他调用!AB128</f>
        <v>24701635.427498341</v>
      </c>
      <c r="AM128" s="3">
        <f>其他调用!AC128</f>
        <v>39579222.716510773</v>
      </c>
      <c r="AN128" s="3">
        <f>SUMPRODUCT(AI$5:AM128,其他调用!$C$6:$G129)</f>
        <v>749513145014.1698</v>
      </c>
      <c r="AP128" s="3">
        <f>其他调用!AN128</f>
        <v>3293902.2668541074</v>
      </c>
      <c r="AQ128" s="3">
        <f>其他调用!AO128</f>
        <v>3587614.3929813802</v>
      </c>
      <c r="AR128" s="3">
        <f>其他调用!AP128</f>
        <v>4314137.0063472986</v>
      </c>
      <c r="AS128" s="3">
        <f>其他调用!AQ128</f>
        <v>6455001.6089932919</v>
      </c>
      <c r="AT128" s="3">
        <f>其他调用!AR128</f>
        <v>11550917.978777885</v>
      </c>
      <c r="AU128" s="3">
        <f>SUMPRODUCT(AP$5:AT128,其他调用!$C$6:$G129)</f>
        <v>120114054680.39963</v>
      </c>
    </row>
    <row r="129" spans="11:47" x14ac:dyDescent="0.15">
      <c r="Z129" s="3">
        <v>125</v>
      </c>
      <c r="AA129" s="3">
        <f>其他调用!AW130*SUM($U$14:$U$17)</f>
        <v>45.99999999999995</v>
      </c>
      <c r="AB129" s="3">
        <f>其他调用!AX130*SUM($U$14:$U$17)</f>
        <v>66.999999999999972</v>
      </c>
      <c r="AC129" s="3">
        <f>其他调用!AY130*SUM($U$14:$U$17)</f>
        <v>91.000000000000099</v>
      </c>
      <c r="AD129" s="3">
        <f>其他调用!AZ130*SUM($U$14:$U$17)</f>
        <v>102.99999999999984</v>
      </c>
      <c r="AE129" s="3">
        <f>其他调用!BA130*SUM($U$14:$U$17)</f>
        <v>102.99999999999997</v>
      </c>
      <c r="AF129" s="3">
        <f>SUMPRODUCT(AA$5:AE129,其他调用!$C$6:$G130)</f>
        <v>4982108.7635596255</v>
      </c>
      <c r="AH129" s="3">
        <v>125</v>
      </c>
      <c r="AI129" s="3">
        <f>其他调用!Y129</f>
        <v>14404765.51705122</v>
      </c>
      <c r="AJ129" s="3">
        <f>其他调用!Z129</f>
        <v>16042676.984270096</v>
      </c>
      <c r="AK129" s="3">
        <f>其他调用!AA129</f>
        <v>18880154.111635447</v>
      </c>
      <c r="AL129" s="3">
        <f>其他调用!AB129</f>
        <v>24775728.436238289</v>
      </c>
      <c r="AM129" s="3">
        <f>其他调用!AC129</f>
        <v>39699798.992814064</v>
      </c>
      <c r="AN129" s="3">
        <f>SUMPRODUCT(AI$5:AM129,其他调用!$C$6:$G130)</f>
        <v>754774176184.62695</v>
      </c>
      <c r="AP129" s="3">
        <f>其他调用!AN129</f>
        <v>3293902.2668541372</v>
      </c>
      <c r="AQ129" s="3">
        <f>其他调用!AO129</f>
        <v>3587614.39298141</v>
      </c>
      <c r="AR129" s="3">
        <f>其他调用!AP129</f>
        <v>4314137.006347239</v>
      </c>
      <c r="AS129" s="3">
        <f>其他调用!AQ129</f>
        <v>6481152.3764922023</v>
      </c>
      <c r="AT129" s="3">
        <f>其他调用!AR129</f>
        <v>11599366.660721779</v>
      </c>
      <c r="AU129" s="3">
        <f>SUMPRODUCT(AP$5:AT129,其他调用!$C$6:$G130)</f>
        <v>121307652916.89174</v>
      </c>
    </row>
    <row r="130" spans="11:47" x14ac:dyDescent="0.15">
      <c r="Z130" s="3">
        <v>126</v>
      </c>
      <c r="AA130" s="3">
        <f>其他调用!AW131*SUM($U$14:$U$17)</f>
        <v>45.999999999999972</v>
      </c>
      <c r="AB130" s="3">
        <f>其他调用!AX131*SUM($U$14:$U$17)</f>
        <v>66.999999999999986</v>
      </c>
      <c r="AC130" s="3">
        <f>其他调用!AY131*SUM($U$14:$U$17)</f>
        <v>91</v>
      </c>
      <c r="AD130" s="3">
        <f>其他调用!AZ131*SUM($U$14:$U$17)</f>
        <v>103.0000000000002</v>
      </c>
      <c r="AE130" s="3">
        <f>其他调用!BA131*SUM($U$14:$U$17)</f>
        <v>103</v>
      </c>
      <c r="AF130" s="3">
        <f>SUMPRODUCT(AA$5:AE130,其他调用!$C$6:$G131)</f>
        <v>5001790.6796516404</v>
      </c>
      <c r="AH130" s="3">
        <v>126</v>
      </c>
      <c r="AI130" s="3">
        <f>其他调用!Y130</f>
        <v>14404765.51705122</v>
      </c>
      <c r="AJ130" s="3">
        <f>其他调用!Z130</f>
        <v>16042676.984270096</v>
      </c>
      <c r="AK130" s="3">
        <f>其他调用!AA130</f>
        <v>18880154.111635447</v>
      </c>
      <c r="AL130" s="3">
        <f>其他调用!AB130</f>
        <v>24775728.436237812</v>
      </c>
      <c r="AM130" s="3">
        <f>其他调用!AC130</f>
        <v>39699798.992814064</v>
      </c>
      <c r="AN130" s="3">
        <f>SUMPRODUCT(AI$5:AM130,其他调用!$C$6:$G131)</f>
        <v>760009417986.60144</v>
      </c>
      <c r="AP130" s="3">
        <f>其他调用!AN130</f>
        <v>3293902.2668541074</v>
      </c>
      <c r="AQ130" s="3">
        <f>其他调用!AO130</f>
        <v>3587614.3929813504</v>
      </c>
      <c r="AR130" s="3">
        <f>其他调用!AP130</f>
        <v>4314137.0063472986</v>
      </c>
      <c r="AS130" s="3">
        <f>其他调用!AQ130</f>
        <v>6481152.3764922023</v>
      </c>
      <c r="AT130" s="3">
        <f>其他调用!AR130</f>
        <v>11599366.66072166</v>
      </c>
      <c r="AU130" s="3">
        <f>SUMPRODUCT(AP$5:AT130,其他调用!$C$6:$G131)</f>
        <v>122495400181.63631</v>
      </c>
    </row>
    <row r="131" spans="11:47" x14ac:dyDescent="0.15">
      <c r="Z131" s="3">
        <v>127</v>
      </c>
      <c r="AA131" s="3">
        <f>其他调用!AW132*SUM($U$14:$U$17)</f>
        <v>46.000000000000043</v>
      </c>
      <c r="AB131" s="3">
        <f>其他调用!AX132*SUM($U$14:$U$17)</f>
        <v>67</v>
      </c>
      <c r="AC131" s="3">
        <f>其他调用!AY132*SUM($U$14:$U$17)</f>
        <v>90.999999999999986</v>
      </c>
      <c r="AD131" s="3">
        <f>其他调用!AZ132*SUM($U$14:$U$17)</f>
        <v>102.99999999999979</v>
      </c>
      <c r="AE131" s="3">
        <f>其他调用!BA132*SUM($U$14:$U$17)</f>
        <v>103.00000000000001</v>
      </c>
      <c r="AF131" s="3">
        <f>SUMPRODUCT(AA$5:AE131,其他调用!$C$6:$G132)</f>
        <v>5021375.6404919699</v>
      </c>
      <c r="AH131" s="3">
        <v>127</v>
      </c>
      <c r="AI131" s="3">
        <f>其他调用!Y131</f>
        <v>14404765.51705122</v>
      </c>
      <c r="AJ131" s="3">
        <f>其他调用!Z131</f>
        <v>16236347.851259708</v>
      </c>
      <c r="AK131" s="3">
        <f>其他调用!AA131</f>
        <v>18880154.111635447</v>
      </c>
      <c r="AL131" s="3">
        <f>其他调用!AB131</f>
        <v>24775728.436238289</v>
      </c>
      <c r="AM131" s="3">
        <f>其他调用!AC131</f>
        <v>39699798.992814064</v>
      </c>
      <c r="AN131" s="3">
        <f>SUMPRODUCT(AI$5:AM131,其他调用!$C$6:$G132)</f>
        <v>765249705681.26392</v>
      </c>
      <c r="AP131" s="3">
        <f>其他调用!AN131</f>
        <v>3293902.2668541074</v>
      </c>
      <c r="AQ131" s="3">
        <f>其他调用!AO131</f>
        <v>3622981.1936032772</v>
      </c>
      <c r="AR131" s="3">
        <f>其他调用!AP131</f>
        <v>4314137.006347239</v>
      </c>
      <c r="AS131" s="3">
        <f>其他调用!AQ131</f>
        <v>6481152.3764922023</v>
      </c>
      <c r="AT131" s="3">
        <f>其他调用!AR131</f>
        <v>11599366.66072166</v>
      </c>
      <c r="AU131" s="3">
        <f>SUMPRODUCT(AP$5:AT131,其他调用!$C$6:$G132)</f>
        <v>123682927391.40932</v>
      </c>
    </row>
    <row r="132" spans="11:47" x14ac:dyDescent="0.15">
      <c r="Z132" s="3">
        <v>128</v>
      </c>
      <c r="AA132" s="3">
        <f>其他调用!AW133*SUM($U$14:$U$17)</f>
        <v>45.999999999999943</v>
      </c>
      <c r="AB132" s="3">
        <f>其他调用!AX133*SUM($U$14:$U$17)</f>
        <v>66.999999999999972</v>
      </c>
      <c r="AC132" s="3">
        <f>其他调用!AY133*SUM($U$14:$U$17)</f>
        <v>91.000000000000057</v>
      </c>
      <c r="AD132" s="3">
        <f>其他调用!AZ133*SUM($U$14:$U$17)</f>
        <v>103.0000000000002</v>
      </c>
      <c r="AE132" s="3">
        <f>其他调用!BA133*SUM($U$14:$U$17)</f>
        <v>102.99999999999991</v>
      </c>
      <c r="AF132" s="3">
        <f>SUMPRODUCT(AA$5:AE132,其他调用!$C$6:$G133)</f>
        <v>5040863.6460806141</v>
      </c>
      <c r="AH132" s="3">
        <v>128</v>
      </c>
      <c r="AI132" s="3">
        <f>其他调用!Y132</f>
        <v>14815780.801638842</v>
      </c>
      <c r="AJ132" s="3">
        <f>其他调用!Z132</f>
        <v>16505718.579093933</v>
      </c>
      <c r="AK132" s="3">
        <f>其他调用!AA132</f>
        <v>19178671.590405703</v>
      </c>
      <c r="AL132" s="3">
        <f>其他调用!AB132</f>
        <v>24775728.436238289</v>
      </c>
      <c r="AM132" s="3">
        <f>其他调用!AC132</f>
        <v>39699798.992814064</v>
      </c>
      <c r="AN132" s="3">
        <f>SUMPRODUCT(AI$5:AM132,其他调用!$C$6:$G133)</f>
        <v>770576627081.08069</v>
      </c>
      <c r="AP132" s="3">
        <f>其他调用!AN132</f>
        <v>3371183.9601351321</v>
      </c>
      <c r="AQ132" s="3">
        <f>其他调用!AO132</f>
        <v>3672171.7661079168</v>
      </c>
      <c r="AR132" s="3">
        <f>其他调用!AP132</f>
        <v>4390609.0823072791</v>
      </c>
      <c r="AS132" s="3">
        <f>其他调用!AQ132</f>
        <v>6481152.3764922023</v>
      </c>
      <c r="AT132" s="3">
        <f>其他调用!AR132</f>
        <v>11599366.660721779</v>
      </c>
      <c r="AU132" s="3">
        <f>SUMPRODUCT(AP$5:AT132,其他调用!$C$6:$G133)</f>
        <v>124885775016.1277</v>
      </c>
    </row>
    <row r="133" spans="11:47" x14ac:dyDescent="0.15">
      <c r="Z133" s="3">
        <v>129</v>
      </c>
      <c r="AA133" s="3">
        <f>其他调用!AW134*SUM($U$14:$U$17)</f>
        <v>46.000000000000007</v>
      </c>
      <c r="AB133" s="3">
        <f>其他调用!AX134*SUM($U$14:$U$17)</f>
        <v>67.000000000000043</v>
      </c>
      <c r="AC133" s="3">
        <f>其他调用!AY134*SUM($U$14:$U$17)</f>
        <v>90.999999999999915</v>
      </c>
      <c r="AD133" s="3">
        <f>其他调用!AZ134*SUM($U$14:$U$17)</f>
        <v>102.99999999999993</v>
      </c>
      <c r="AE133" s="3">
        <f>其他调用!BA134*SUM($U$14:$U$17)</f>
        <v>103.00000000000004</v>
      </c>
      <c r="AF133" s="3">
        <f>SUMPRODUCT(AA$5:AE133,其他调用!$C$6:$G134)</f>
        <v>5060254.6964175748</v>
      </c>
      <c r="AH133" s="3">
        <v>129</v>
      </c>
      <c r="AI133" s="3">
        <f>其他调用!Y133</f>
        <v>14815780.801638842</v>
      </c>
      <c r="AJ133" s="3">
        <f>其他调用!Z133</f>
        <v>16505718.579093933</v>
      </c>
      <c r="AK133" s="3">
        <f>其他调用!AA133</f>
        <v>19362943.788431883</v>
      </c>
      <c r="AL133" s="3">
        <f>其他调用!AB133</f>
        <v>24775728.436237812</v>
      </c>
      <c r="AM133" s="3">
        <f>其他调用!AC133</f>
        <v>39699798.992814064</v>
      </c>
      <c r="AN133" s="3">
        <f>SUMPRODUCT(AI$5:AM133,其他调用!$C$6:$G134)</f>
        <v>775879417611.3186</v>
      </c>
      <c r="AP133" s="3">
        <f>其他调用!AN133</f>
        <v>3371183.9601351321</v>
      </c>
      <c r="AQ133" s="3">
        <f>其他调用!AO133</f>
        <v>3672171.7661078572</v>
      </c>
      <c r="AR133" s="3">
        <f>其他调用!AP133</f>
        <v>4437814.618086338</v>
      </c>
      <c r="AS133" s="3">
        <f>其他调用!AQ133</f>
        <v>6481152.3764922023</v>
      </c>
      <c r="AT133" s="3">
        <f>其他调用!AR133</f>
        <v>11599366.66072166</v>
      </c>
      <c r="AU133" s="3">
        <f>SUMPRODUCT(AP$5:AT133,其他调用!$C$6:$G134)</f>
        <v>126083245768.28883</v>
      </c>
    </row>
    <row r="134" spans="11:47" x14ac:dyDescent="0.15">
      <c r="Z134" s="3">
        <v>130</v>
      </c>
      <c r="AA134" s="3">
        <f>其他调用!AW135*SUM($U$14:$U$17)</f>
        <v>46.000000000000043</v>
      </c>
      <c r="AB134" s="3">
        <f>其他调用!AX135*SUM($U$14:$U$17)</f>
        <v>67</v>
      </c>
      <c r="AC134" s="3">
        <f>其他调用!AY135*SUM($U$14:$U$17)</f>
        <v>91.000000000000057</v>
      </c>
      <c r="AD134" s="3">
        <f>其他调用!AZ135*SUM($U$14:$U$17)</f>
        <v>102.99999999999996</v>
      </c>
      <c r="AE134" s="3">
        <f>其他调用!BA135*SUM($U$14:$U$17)</f>
        <v>103.00000000000001</v>
      </c>
      <c r="AF134" s="3">
        <f>SUMPRODUCT(AA$5:AE134,其他调用!$C$6:$G135)</f>
        <v>5079548.7915028511</v>
      </c>
      <c r="AH134" s="3">
        <v>130</v>
      </c>
      <c r="AI134" s="3">
        <f>其他调用!Y134</f>
        <v>14815780.80163908</v>
      </c>
      <c r="AJ134" s="3">
        <f>其他调用!Z134</f>
        <v>16505718.579093933</v>
      </c>
      <c r="AK134" s="3">
        <f>其他调用!AA134</f>
        <v>19362943.788432121</v>
      </c>
      <c r="AL134" s="3">
        <f>其他调用!AB134</f>
        <v>24775728.436238289</v>
      </c>
      <c r="AM134" s="3">
        <f>其他调用!AC134</f>
        <v>39699798.992814064</v>
      </c>
      <c r="AN134" s="3">
        <f>SUMPRODUCT(AI$5:AM134,其他调用!$C$6:$G135)</f>
        <v>781155694188.90527</v>
      </c>
      <c r="AP134" s="3">
        <f>其他调用!AN134</f>
        <v>3371183.9601351619</v>
      </c>
      <c r="AQ134" s="3">
        <f>其他调用!AO134</f>
        <v>3672171.7661079168</v>
      </c>
      <c r="AR134" s="3">
        <f>其他调用!AP134</f>
        <v>4437814.618086338</v>
      </c>
      <c r="AS134" s="3">
        <f>其他调用!AQ134</f>
        <v>6481152.3764921427</v>
      </c>
      <c r="AT134" s="3">
        <f>其他调用!AR134</f>
        <v>11599366.66072166</v>
      </c>
      <c r="AU134" s="3">
        <f>SUMPRODUCT(AP$5:AT134,其他调用!$C$6:$G135)</f>
        <v>127274729166.68919</v>
      </c>
    </row>
    <row r="135" spans="11:47" x14ac:dyDescent="0.15">
      <c r="Z135" s="3">
        <v>131</v>
      </c>
      <c r="AA135" s="3">
        <f>其他调用!AW136*SUM($U$14:$U$17)</f>
        <v>45.999999999999979</v>
      </c>
      <c r="AB135" s="3">
        <f>其他调用!AX136*SUM($U$14:$U$17)</f>
        <v>67.000000000000057</v>
      </c>
      <c r="AC135" s="3">
        <f>其他调用!AY136*SUM($U$14:$U$17)</f>
        <v>91.000000000000043</v>
      </c>
      <c r="AD135" s="3">
        <f>其他调用!AZ136*SUM($U$14:$U$17)</f>
        <v>103.00000000000001</v>
      </c>
      <c r="AE135" s="3">
        <f>其他调用!BA136*SUM($U$14:$U$17)</f>
        <v>103.00000000000006</v>
      </c>
      <c r="AF135" s="3">
        <f>SUMPRODUCT(AA$5:AE135,其他调用!$C$6:$G136)</f>
        <v>5098745.931336442</v>
      </c>
      <c r="AH135" s="3">
        <v>131</v>
      </c>
      <c r="AI135" s="3">
        <f>其他调用!Y135</f>
        <v>14815780.801638842</v>
      </c>
      <c r="AJ135" s="3">
        <f>其他调用!Z135</f>
        <v>16505718.579093933</v>
      </c>
      <c r="AK135" s="3">
        <f>其他调用!AA135</f>
        <v>19362943.788431883</v>
      </c>
      <c r="AL135" s="3">
        <f>其他调用!AB135</f>
        <v>24775728.436237812</v>
      </c>
      <c r="AM135" s="3">
        <f>其他调用!AC135</f>
        <v>39946441.581571102</v>
      </c>
      <c r="AN135" s="3">
        <f>SUMPRODUCT(AI$5:AM135,其他调用!$C$6:$G136)</f>
        <v>786405618556.13098</v>
      </c>
      <c r="AP135" s="3">
        <f>其他调用!AN135</f>
        <v>3371183.9601351321</v>
      </c>
      <c r="AQ135" s="3">
        <f>其他调用!AO135</f>
        <v>3672171.7661079168</v>
      </c>
      <c r="AR135" s="3">
        <f>其他调用!AP135</f>
        <v>4437814.618086338</v>
      </c>
      <c r="AS135" s="3">
        <f>其他调用!AQ135</f>
        <v>6481152.3764922619</v>
      </c>
      <c r="AT135" s="3">
        <f>其他调用!AR135</f>
        <v>11699475.360815644</v>
      </c>
      <c r="AU135" s="3">
        <f>SUMPRODUCT(AP$5:AT135,其他调用!$C$6:$G136)</f>
        <v>128460290860.21165</v>
      </c>
    </row>
    <row r="136" spans="11:47" x14ac:dyDescent="0.15">
      <c r="Z136" s="3">
        <v>132</v>
      </c>
      <c r="AA136" s="3">
        <f>其他调用!AW137*SUM($U$14:$U$17)</f>
        <v>45.999999999999979</v>
      </c>
      <c r="AB136" s="3">
        <f>其他调用!AX137*SUM($U$14:$U$17)</f>
        <v>67.000000000000057</v>
      </c>
      <c r="AC136" s="3">
        <f>其他调用!AY137*SUM($U$14:$U$17)</f>
        <v>90.999999999999986</v>
      </c>
      <c r="AD136" s="3">
        <f>其他调用!AZ137*SUM($U$14:$U$17)</f>
        <v>103.00000000000007</v>
      </c>
      <c r="AE136" s="3">
        <f>其他调用!BA137*SUM($U$14:$U$17)</f>
        <v>103.00000000000007</v>
      </c>
      <c r="AF136" s="3">
        <f>SUMPRODUCT(AA$5:AE136,其他调用!$C$6:$G137)</f>
        <v>5117846.1159183467</v>
      </c>
      <c r="AH136" s="3">
        <v>132</v>
      </c>
      <c r="AI136" s="3">
        <f>其他调用!Y136</f>
        <v>14815780.801638842</v>
      </c>
      <c r="AJ136" s="3">
        <f>其他调用!Z136</f>
        <v>16505718.579093933</v>
      </c>
      <c r="AK136" s="3">
        <f>其他调用!AA136</f>
        <v>19362943.788431883</v>
      </c>
      <c r="AL136" s="3">
        <f>其他调用!AB136</f>
        <v>25034192.628346443</v>
      </c>
      <c r="AM136" s="3">
        <f>其他调用!AC136</f>
        <v>40347720</v>
      </c>
      <c r="AN136" s="3">
        <f>SUMPRODUCT(AI$5:AM136,其他调用!$C$6:$G137)</f>
        <v>791629872805.18298</v>
      </c>
      <c r="AP136" s="3">
        <f>其他调用!AN136</f>
        <v>3371183.9601351321</v>
      </c>
      <c r="AQ136" s="3">
        <f>其他调用!AO136</f>
        <v>3672171.7661079168</v>
      </c>
      <c r="AR136" s="3">
        <f>其他调用!AP136</f>
        <v>4437814.618086338</v>
      </c>
      <c r="AS136" s="3">
        <f>其他调用!AQ136</f>
        <v>6584992.0396450758</v>
      </c>
      <c r="AT136" s="3">
        <f>其他调用!AR136</f>
        <v>11862348.533073306</v>
      </c>
      <c r="AU136" s="3">
        <f>SUMPRODUCT(AP$5:AT136,其他调用!$C$6:$G137)</f>
        <v>129640205293.67912</v>
      </c>
    </row>
    <row r="137" spans="11:47" x14ac:dyDescent="0.15">
      <c r="Z137" s="3">
        <v>133</v>
      </c>
      <c r="AA137" s="3">
        <f>其他调用!AW138*SUM($U$14:$U$17)</f>
        <v>46.000000000000007</v>
      </c>
      <c r="AB137" s="3">
        <f>其他调用!AX138*SUM($U$14:$U$17)</f>
        <v>66.999999999999886</v>
      </c>
      <c r="AC137" s="3">
        <f>其他调用!AY138*SUM($U$14:$U$17)</f>
        <v>90.999999999999858</v>
      </c>
      <c r="AD137" s="3">
        <f>其他调用!AZ138*SUM($U$14:$U$17)</f>
        <v>103</v>
      </c>
      <c r="AE137" s="3">
        <f>其他调用!BA138*SUM($U$14:$U$17)</f>
        <v>102.99999999999989</v>
      </c>
      <c r="AF137" s="3">
        <f>SUMPRODUCT(AA$5:AE137,其他调用!$C$6:$G138)</f>
        <v>5136849.3452485669</v>
      </c>
      <c r="AH137" s="3">
        <v>133</v>
      </c>
      <c r="AI137" s="3">
        <f>其他调用!Y137</f>
        <v>14815780.801638842</v>
      </c>
      <c r="AJ137" s="3">
        <f>其他调用!Z137</f>
        <v>16505718.579093933</v>
      </c>
      <c r="AK137" s="3">
        <f>其他调用!AA137</f>
        <v>19362943.788431883</v>
      </c>
      <c r="AL137" s="3">
        <f>其他调用!AB137</f>
        <v>25391119.369829655</v>
      </c>
      <c r="AM137" s="3">
        <f>其他调用!AC137</f>
        <v>40347720</v>
      </c>
      <c r="AN137" s="3">
        <f>SUMPRODUCT(AI$5:AM137,其他调用!$C$6:$G138)</f>
        <v>796828408774.27051</v>
      </c>
      <c r="AP137" s="3">
        <f>其他调用!AN137</f>
        <v>3371183.9601351321</v>
      </c>
      <c r="AQ137" s="3">
        <f>其他调用!AO137</f>
        <v>3672171.7661079168</v>
      </c>
      <c r="AR137" s="3">
        <f>其他调用!AP137</f>
        <v>4437814.618086338</v>
      </c>
      <c r="AS137" s="3">
        <f>其他调用!AQ137</f>
        <v>6728389.669713378</v>
      </c>
      <c r="AT137" s="3">
        <f>其他调用!AR137</f>
        <v>11862348.533073306</v>
      </c>
      <c r="AU137" s="3">
        <f>SUMPRODUCT(AP$5:AT137,其他调用!$C$6:$G138)</f>
        <v>130814452031.17998</v>
      </c>
    </row>
    <row r="138" spans="11:47" x14ac:dyDescent="0.15">
      <c r="Z138" s="3">
        <v>134</v>
      </c>
      <c r="AA138" s="3">
        <f>其他调用!AW139*SUM($U$14:$U$17)</f>
        <v>46.000000000000036</v>
      </c>
      <c r="AB138" s="3">
        <f>其他调用!AX139*SUM($U$14:$U$17)</f>
        <v>67.000000000000099</v>
      </c>
      <c r="AC138" s="3">
        <f>其他调用!AY139*SUM($U$14:$U$17)</f>
        <v>91</v>
      </c>
      <c r="AD138" s="3">
        <f>其他调用!AZ139*SUM($U$14:$U$17)</f>
        <v>103.00000000000001</v>
      </c>
      <c r="AE138" s="3">
        <f>其他调用!BA139*SUM($U$14:$U$17)</f>
        <v>103.00000000000001</v>
      </c>
      <c r="AF138" s="3">
        <f>SUMPRODUCT(AA$5:AE138,其他调用!$C$6:$G139)</f>
        <v>5155755.6193271019</v>
      </c>
      <c r="AH138" s="3">
        <v>134</v>
      </c>
      <c r="AI138" s="3">
        <f>其他调用!Y138</f>
        <v>14815780.801638842</v>
      </c>
      <c r="AJ138" s="3">
        <f>其他调用!Z138</f>
        <v>16505718.579093933</v>
      </c>
      <c r="AK138" s="3">
        <f>其他调用!AA138</f>
        <v>19362943.788431883</v>
      </c>
      <c r="AL138" s="3">
        <f>其他调用!AB138</f>
        <v>25391119.369829178</v>
      </c>
      <c r="AM138" s="3">
        <f>其他调用!AC138</f>
        <v>40347720</v>
      </c>
      <c r="AN138" s="3">
        <f>SUMPRODUCT(AI$5:AM138,其他调用!$C$6:$G139)</f>
        <v>802000421600.65845</v>
      </c>
      <c r="AP138" s="3">
        <f>其他调用!AN138</f>
        <v>3371183.9601351619</v>
      </c>
      <c r="AQ138" s="3">
        <f>其他调用!AO138</f>
        <v>3672171.7661078572</v>
      </c>
      <c r="AR138" s="3">
        <f>其他调用!AP138</f>
        <v>4437814.618086338</v>
      </c>
      <c r="AS138" s="3">
        <f>其他调用!AQ138</f>
        <v>6728389.6697134972</v>
      </c>
      <c r="AT138" s="3">
        <f>其他调用!AR138</f>
        <v>11862348.533073306</v>
      </c>
      <c r="AU138" s="3">
        <f>SUMPRODUCT(AP$5:AT138,其他调用!$C$6:$G139)</f>
        <v>131982707713.89764</v>
      </c>
    </row>
    <row r="139" spans="11:47" x14ac:dyDescent="0.15">
      <c r="K139" s="14"/>
      <c r="M139" s="14"/>
      <c r="Z139" s="3">
        <v>135</v>
      </c>
      <c r="AA139" s="3">
        <f>其他调用!AW140*SUM($U$14:$U$17)</f>
        <v>45.999999999999986</v>
      </c>
      <c r="AB139" s="3">
        <f>其他调用!AX140*SUM($U$14:$U$17)</f>
        <v>66.999999999999929</v>
      </c>
      <c r="AC139" s="3">
        <f>其他调用!AY140*SUM($U$14:$U$17)</f>
        <v>91.000000000000057</v>
      </c>
      <c r="AD139" s="3">
        <f>其他调用!AZ140*SUM($U$14:$U$17)</f>
        <v>103.00000000000001</v>
      </c>
      <c r="AE139" s="3">
        <f>其他调用!BA140*SUM($U$14:$U$17)</f>
        <v>102.99999999999989</v>
      </c>
      <c r="AF139" s="3">
        <f>SUMPRODUCT(AA$5:AE139,其他调用!$C$6:$G140)</f>
        <v>5174564.9381539524</v>
      </c>
      <c r="AH139" s="3">
        <v>135</v>
      </c>
      <c r="AI139" s="3">
        <f>其他调用!Y139</f>
        <v>14815780.80163908</v>
      </c>
      <c r="AJ139" s="3">
        <f>其他调用!Z139</f>
        <v>16505718.579093933</v>
      </c>
      <c r="AK139" s="3">
        <f>其他调用!AA139</f>
        <v>19362943.788431883</v>
      </c>
      <c r="AL139" s="3">
        <f>其他调用!AB139</f>
        <v>25391119.369829178</v>
      </c>
      <c r="AM139" s="3">
        <f>其他调用!AC139</f>
        <v>40347720</v>
      </c>
      <c r="AN139" s="3">
        <f>SUMPRODUCT(AI$5:AM139,其他调用!$C$6:$G140)</f>
        <v>807145911284.34705</v>
      </c>
      <c r="AP139" s="3">
        <f>其他调用!AN139</f>
        <v>3371183.9601351023</v>
      </c>
      <c r="AQ139" s="3">
        <f>其他调用!AO139</f>
        <v>3672171.7661079168</v>
      </c>
      <c r="AR139" s="3">
        <f>其他调用!AP139</f>
        <v>4437814.618086338</v>
      </c>
      <c r="AS139" s="3">
        <f>其他调用!AQ139</f>
        <v>6728389.669713378</v>
      </c>
      <c r="AT139" s="3">
        <f>其他调用!AR139</f>
        <v>11862348.533073425</v>
      </c>
      <c r="AU139" s="3">
        <f>SUMPRODUCT(AP$5:AT139,其他调用!$C$6:$G140)</f>
        <v>133144972341.83214</v>
      </c>
    </row>
    <row r="140" spans="11:47" x14ac:dyDescent="0.15">
      <c r="Z140" s="3">
        <v>136</v>
      </c>
      <c r="AA140" s="3">
        <f>其他调用!AW141*SUM($U$14:$U$17)</f>
        <v>45.999999999999972</v>
      </c>
      <c r="AB140" s="3">
        <f>其他调用!AX141*SUM($U$14:$U$17)</f>
        <v>66.999999999999915</v>
      </c>
      <c r="AC140" s="3">
        <f>其他调用!AY141*SUM($U$14:$U$17)</f>
        <v>91.000000000000057</v>
      </c>
      <c r="AD140" s="3">
        <f>其他调用!AZ141*SUM($U$14:$U$17)</f>
        <v>102.99999999999994</v>
      </c>
      <c r="AE140" s="3">
        <f>其他调用!BA141*SUM($U$14:$U$17)</f>
        <v>103</v>
      </c>
      <c r="AF140" s="3">
        <f>SUMPRODUCT(AA$5:AE140,其他调用!$C$6:$G141)</f>
        <v>5193277.3017291175</v>
      </c>
      <c r="AH140" s="3">
        <v>136</v>
      </c>
      <c r="AI140" s="3">
        <f>其他调用!Y140</f>
        <v>14815780.801638842</v>
      </c>
      <c r="AJ140" s="3">
        <f>其他调用!Z140</f>
        <v>16793011.152950048</v>
      </c>
      <c r="AK140" s="3">
        <f>其他调用!AA140</f>
        <v>19362943.788432121</v>
      </c>
      <c r="AL140" s="3">
        <f>其他调用!AB140</f>
        <v>25391119.369829655</v>
      </c>
      <c r="AM140" s="3">
        <f>其他调用!AC140</f>
        <v>40347720</v>
      </c>
      <c r="AN140" s="3">
        <f>SUMPRODUCT(AI$5:AM140,其他调用!$C$6:$G141)</f>
        <v>812308581069.26343</v>
      </c>
      <c r="AP140" s="3">
        <f>其他调用!AN140</f>
        <v>3371183.9601351619</v>
      </c>
      <c r="AQ140" s="3">
        <f>其他调用!AO140</f>
        <v>3727789.3993763924</v>
      </c>
      <c r="AR140" s="3">
        <f>其他调用!AP140</f>
        <v>4437814.618086338</v>
      </c>
      <c r="AS140" s="3">
        <f>其他调用!AQ140</f>
        <v>6728389.669713378</v>
      </c>
      <c r="AT140" s="3">
        <f>其他调用!AR140</f>
        <v>11862348.533073306</v>
      </c>
      <c r="AU140" s="3">
        <f>SUMPRODUCT(AP$5:AT140,其他调用!$C$6:$G141)</f>
        <v>134309706526.96785</v>
      </c>
    </row>
    <row r="141" spans="11:47" x14ac:dyDescent="0.15">
      <c r="Z141" s="3">
        <v>137</v>
      </c>
      <c r="AA141" s="3">
        <f>其他调用!AW142*SUM($U$14:$U$17)</f>
        <v>46.000000000000078</v>
      </c>
      <c r="AB141" s="3">
        <f>其他调用!AX142*SUM($U$14:$U$17)</f>
        <v>67.000000000000114</v>
      </c>
      <c r="AC141" s="3">
        <f>其他调用!AY142*SUM($U$14:$U$17)</f>
        <v>90.999999999999986</v>
      </c>
      <c r="AD141" s="3">
        <f>其他调用!AZ142*SUM($U$14:$U$17)</f>
        <v>103</v>
      </c>
      <c r="AE141" s="3">
        <f>其他调用!BA142*SUM($U$14:$U$17)</f>
        <v>103.00000000000011</v>
      </c>
      <c r="AF141" s="3">
        <f>SUMPRODUCT(AA$5:AE141,其他调用!$C$6:$G142)</f>
        <v>5211892.7100525983</v>
      </c>
      <c r="AH141" s="3">
        <v>137</v>
      </c>
      <c r="AI141" s="3">
        <f>其他调用!Y141</f>
        <v>15160438.940572739</v>
      </c>
      <c r="AJ141" s="3">
        <f>其他调用!Z141</f>
        <v>16997651.304230213</v>
      </c>
      <c r="AK141" s="3">
        <f>其他调用!AA141</f>
        <v>19601711.827488661</v>
      </c>
      <c r="AL141" s="3">
        <f>其他调用!AB141</f>
        <v>25391119.369829178</v>
      </c>
      <c r="AM141" s="3">
        <f>其他调用!AC141</f>
        <v>40347719.999999523</v>
      </c>
      <c r="AN141" s="3">
        <f>SUMPRODUCT(AI$5:AM141,其他调用!$C$6:$G142)</f>
        <v>817531317816.20056</v>
      </c>
      <c r="AP141" s="3">
        <f>其他调用!AN141</f>
        <v>3434876.2489210367</v>
      </c>
      <c r="AQ141" s="3">
        <f>其他调用!AO141</f>
        <v>3767406.1591593623</v>
      </c>
      <c r="AR141" s="3">
        <f>其他调用!AP141</f>
        <v>4499240.9072701931</v>
      </c>
      <c r="AS141" s="3">
        <f>其他调用!AQ141</f>
        <v>6728389.6697134972</v>
      </c>
      <c r="AT141" s="3">
        <f>其他调用!AR141</f>
        <v>11862348.533073306</v>
      </c>
      <c r="AU141" s="3">
        <f>SUMPRODUCT(AP$5:AT141,其他调用!$C$6:$G142)</f>
        <v>135484935459.6871</v>
      </c>
    </row>
    <row r="142" spans="11:47" x14ac:dyDescent="0.15">
      <c r="Z142" s="3">
        <v>138</v>
      </c>
      <c r="AA142" s="3">
        <f>其他调用!AW143*SUM($U$14:$U$17)</f>
        <v>45.999999999999943</v>
      </c>
      <c r="AB142" s="3">
        <f>其他调用!AX143*SUM($U$14:$U$17)</f>
        <v>66.999999999999957</v>
      </c>
      <c r="AC142" s="3">
        <f>其他调用!AY143*SUM($U$14:$U$17)</f>
        <v>90.999999999999915</v>
      </c>
      <c r="AD142" s="3">
        <f>其他调用!AZ143*SUM($U$14:$U$17)</f>
        <v>103.00000000000006</v>
      </c>
      <c r="AE142" s="3">
        <f>其他调用!BA143*SUM($U$14:$U$17)</f>
        <v>103.00000000000001</v>
      </c>
      <c r="AF142" s="3">
        <f>SUMPRODUCT(AA$5:AE142,其他调用!$C$6:$G143)</f>
        <v>5230411.1631243955</v>
      </c>
      <c r="AH142" s="3">
        <v>138</v>
      </c>
      <c r="AI142" s="3">
        <f>其他调用!Y142</f>
        <v>15239716.222913742</v>
      </c>
      <c r="AJ142" s="3">
        <f>其他调用!Z142</f>
        <v>16997651.304230213</v>
      </c>
      <c r="AK142" s="3">
        <f>其他调用!AA142</f>
        <v>19857482.010586262</v>
      </c>
      <c r="AL142" s="3">
        <f>其他调用!AB142</f>
        <v>25391119.369829178</v>
      </c>
      <c r="AM142" s="3">
        <f>其他调用!AC142</f>
        <v>40347720</v>
      </c>
      <c r="AN142" s="3">
        <f>SUMPRODUCT(AI$5:AM142,其他调用!$C$6:$G143)</f>
        <v>822742100087.67432</v>
      </c>
      <c r="AP142" s="3">
        <f>其他调用!AN142</f>
        <v>3449526.5675720572</v>
      </c>
      <c r="AQ142" s="3">
        <f>其他调用!AO142</f>
        <v>3767406.1591593623</v>
      </c>
      <c r="AR142" s="3">
        <f>其他调用!AP142</f>
        <v>4565041.2266662717</v>
      </c>
      <c r="AS142" s="3">
        <f>其他调用!AQ142</f>
        <v>6728389.669713378</v>
      </c>
      <c r="AT142" s="3">
        <f>其他调用!AR142</f>
        <v>11862348.533073425</v>
      </c>
      <c r="AU142" s="3">
        <f>SUMPRODUCT(AP$5:AT142,其他调用!$C$6:$G143)</f>
        <v>136657088850.90265</v>
      </c>
    </row>
    <row r="143" spans="11:47" x14ac:dyDescent="0.15">
      <c r="Z143" s="3">
        <v>139</v>
      </c>
      <c r="AA143" s="3">
        <f>其他调用!AW144*SUM($U$14:$U$17)</f>
        <v>46.000000000000007</v>
      </c>
      <c r="AB143" s="3">
        <f>其他调用!AX144*SUM($U$14:$U$17)</f>
        <v>67.000000000000043</v>
      </c>
      <c r="AC143" s="3">
        <f>其他调用!AY144*SUM($U$14:$U$17)</f>
        <v>91.000000000000114</v>
      </c>
      <c r="AD143" s="3">
        <f>其他调用!AZ144*SUM($U$14:$U$17)</f>
        <v>102.99999999999987</v>
      </c>
      <c r="AE143" s="3">
        <f>其他调用!BA144*SUM($U$14:$U$17)</f>
        <v>102.99999999999999</v>
      </c>
      <c r="AF143" s="3">
        <f>SUMPRODUCT(AA$5:AE143,其他调用!$C$6:$G144)</f>
        <v>5248832.6609445075</v>
      </c>
      <c r="AH143" s="3">
        <v>139</v>
      </c>
      <c r="AI143" s="3">
        <f>其他调用!Y143</f>
        <v>15239716.22291398</v>
      </c>
      <c r="AJ143" s="3">
        <f>其他调用!Z143</f>
        <v>16997651.304230213</v>
      </c>
      <c r="AK143" s="3">
        <f>其他调用!AA143</f>
        <v>19857482.010586262</v>
      </c>
      <c r="AL143" s="3">
        <f>其他调用!AB143</f>
        <v>25391119.369829655</v>
      </c>
      <c r="AM143" s="3">
        <f>其他调用!AC143</f>
        <v>44535813.335999966</v>
      </c>
      <c r="AN143" s="3">
        <f>SUMPRODUCT(AI$5:AM143,其他调用!$C$6:$G144)</f>
        <v>827928236259.94946</v>
      </c>
      <c r="AP143" s="3">
        <f>其他调用!AN143</f>
        <v>3449526.5675719976</v>
      </c>
      <c r="AQ143" s="3">
        <f>其他调用!AO143</f>
        <v>3767406.1591593623</v>
      </c>
      <c r="AR143" s="3">
        <f>其他调用!AP143</f>
        <v>4565041.2266663313</v>
      </c>
      <c r="AS143" s="3">
        <f>其他调用!AQ143</f>
        <v>6728389.669713378</v>
      </c>
      <c r="AT143" s="3">
        <f>其他调用!AR143</f>
        <v>13129237.809633017</v>
      </c>
      <c r="AU143" s="3">
        <f>SUMPRODUCT(AP$5:AT143,其他调用!$C$6:$G144)</f>
        <v>137823902541.45233</v>
      </c>
    </row>
    <row r="144" spans="11:47" x14ac:dyDescent="0.15">
      <c r="Z144" s="3">
        <v>140</v>
      </c>
      <c r="AA144" s="3">
        <f>其他调用!AW145*SUM($U$14:$U$17)</f>
        <v>46.000000000000007</v>
      </c>
      <c r="AB144" s="3">
        <f>其他调用!AX145*SUM($U$14:$U$17)</f>
        <v>66.999999999999972</v>
      </c>
      <c r="AC144" s="3">
        <f>其他调用!AY145*SUM($U$14:$U$17)</f>
        <v>90.999999999999986</v>
      </c>
      <c r="AD144" s="3">
        <f>其他调用!AZ145*SUM($U$14:$U$17)</f>
        <v>103</v>
      </c>
      <c r="AE144" s="3">
        <f>其他调用!BA145*SUM($U$14:$U$17)</f>
        <v>103.00000000000003</v>
      </c>
      <c r="AF144" s="3">
        <f>SUMPRODUCT(AA$5:AE144,其他调用!$C$6:$G145)</f>
        <v>5267157.203512934</v>
      </c>
      <c r="AH144" s="3">
        <v>140</v>
      </c>
      <c r="AI144" s="3">
        <f>其他调用!Y144</f>
        <v>15239716.22291398</v>
      </c>
      <c r="AJ144" s="3">
        <f>其他调用!Z144</f>
        <v>16997651.304229975</v>
      </c>
      <c r="AK144" s="3">
        <f>其他调用!AA144</f>
        <v>19857482.010586262</v>
      </c>
      <c r="AL144" s="3">
        <f>其他调用!AB144</f>
        <v>25391119.369829178</v>
      </c>
      <c r="AM144" s="3">
        <f>其他调用!AC144</f>
        <v>48417264</v>
      </c>
      <c r="AN144" s="3">
        <f>SUMPRODUCT(AI$5:AM144,其他调用!$C$6:$G145)</f>
        <v>833089506642.59546</v>
      </c>
      <c r="AP144" s="3">
        <f>其他调用!AN144</f>
        <v>3449526.5675720572</v>
      </c>
      <c r="AQ144" s="3">
        <f>其他调用!AO144</f>
        <v>3767406.1591593623</v>
      </c>
      <c r="AR144" s="3">
        <f>其他调用!AP144</f>
        <v>4565041.2266663313</v>
      </c>
      <c r="AS144" s="3">
        <f>其他调用!AQ144</f>
        <v>6728389.6697134972</v>
      </c>
      <c r="AT144" s="3">
        <f>其他调用!AR144</f>
        <v>14303368.333766699</v>
      </c>
      <c r="AU144" s="3">
        <f>SUMPRODUCT(AP$5:AT144,其他调用!$C$6:$G145)</f>
        <v>138985310075.45084</v>
      </c>
    </row>
    <row r="145" spans="26:47" x14ac:dyDescent="0.15">
      <c r="Z145" s="3">
        <v>141</v>
      </c>
      <c r="AA145" s="3">
        <f>其他调用!AW146*SUM($U$14:$U$17)</f>
        <v>46.000000000000028</v>
      </c>
      <c r="AB145" s="3">
        <f>其他调用!AX146*SUM($U$14:$U$17)</f>
        <v>67</v>
      </c>
      <c r="AC145" s="3">
        <f>其他调用!AY146*SUM($U$14:$U$17)</f>
        <v>91.000000000000114</v>
      </c>
      <c r="AD145" s="3">
        <f>其他调用!AZ146*SUM($U$14:$U$17)</f>
        <v>103.00000000000014</v>
      </c>
      <c r="AE145" s="3">
        <f>其他调用!BA146*SUM($U$14:$U$17)</f>
        <v>102.99999999999994</v>
      </c>
      <c r="AF145" s="3">
        <f>SUMPRODUCT(AA$5:AE145,其他调用!$C$6:$G146)</f>
        <v>5285384.7908296762</v>
      </c>
      <c r="AH145" s="3">
        <v>141</v>
      </c>
      <c r="AI145" s="3">
        <f>其他调用!Y145</f>
        <v>15239716.222913742</v>
      </c>
      <c r="AJ145" s="3">
        <f>其他调用!Z145</f>
        <v>16997651.304230213</v>
      </c>
      <c r="AK145" s="3">
        <f>其他调用!AA145</f>
        <v>19857482.010586023</v>
      </c>
      <c r="AL145" s="3">
        <f>其他调用!AB145</f>
        <v>25542403.435463428</v>
      </c>
      <c r="AM145" s="3">
        <f>其他调用!AC145</f>
        <v>48417264</v>
      </c>
      <c r="AN145" s="3">
        <f>SUMPRODUCT(AI$5:AM145,其他调用!$C$6:$G146)</f>
        <v>838223794273.71741</v>
      </c>
      <c r="AP145" s="3">
        <f>其他调用!AN145</f>
        <v>3449526.5675719976</v>
      </c>
      <c r="AQ145" s="3">
        <f>其他调用!AO145</f>
        <v>3767406.1591594219</v>
      </c>
      <c r="AR145" s="3">
        <f>其他调用!AP145</f>
        <v>4565041.2266662717</v>
      </c>
      <c r="AS145" s="3">
        <f>其他调用!AQ145</f>
        <v>6791036.1352394819</v>
      </c>
      <c r="AT145" s="3">
        <f>其他调用!AR145</f>
        <v>14303368.333766699</v>
      </c>
      <c r="AU145" s="3">
        <f>SUMPRODUCT(AP$5:AT145,其他调用!$C$6:$G146)</f>
        <v>140140707408.78</v>
      </c>
    </row>
    <row r="146" spans="26:47" x14ac:dyDescent="0.15">
      <c r="Z146" s="3">
        <v>142</v>
      </c>
      <c r="AA146" s="3">
        <f>其他调用!AW147*SUM($U$14:$U$17)</f>
        <v>45.999999999999986</v>
      </c>
      <c r="AB146" s="3">
        <f>其他调用!AX147*SUM($U$14:$U$17)</f>
        <v>67.000000000000085</v>
      </c>
      <c r="AC146" s="3">
        <f>其他调用!AY147*SUM($U$14:$U$17)</f>
        <v>90.999999999999744</v>
      </c>
      <c r="AD146" s="3">
        <f>其他调用!AZ147*SUM($U$14:$U$17)</f>
        <v>103.00000000000001</v>
      </c>
      <c r="AE146" s="3">
        <f>其他调用!BA147*SUM($U$14:$U$17)</f>
        <v>103.00000000000007</v>
      </c>
      <c r="AF146" s="3">
        <f>SUMPRODUCT(AA$5:AE146,其他调用!$C$6:$G147)</f>
        <v>5303515.422894733</v>
      </c>
      <c r="AH146" s="3">
        <v>142</v>
      </c>
      <c r="AI146" s="3">
        <f>其他调用!Y146</f>
        <v>15239716.22291398</v>
      </c>
      <c r="AJ146" s="3">
        <f>其他调用!Z146</f>
        <v>16997651.304230213</v>
      </c>
      <c r="AK146" s="3">
        <f>其他调用!AA146</f>
        <v>19857482.010586262</v>
      </c>
      <c r="AL146" s="3">
        <f>其他调用!AB146</f>
        <v>26022195.117844582</v>
      </c>
      <c r="AM146" s="3">
        <f>其他调用!AC146</f>
        <v>48417264</v>
      </c>
      <c r="AN146" s="3">
        <f>SUMPRODUCT(AI$5:AM146,其他调用!$C$6:$G147)</f>
        <v>843331798865.15759</v>
      </c>
      <c r="AP146" s="3">
        <f>其他调用!AN146</f>
        <v>3449526.5675720572</v>
      </c>
      <c r="AQ146" s="3">
        <f>其他调用!AO146</f>
        <v>3767406.1591593623</v>
      </c>
      <c r="AR146" s="3">
        <f>其他调用!AP146</f>
        <v>4565041.2266663313</v>
      </c>
      <c r="AS146" s="3">
        <f>其他调用!AQ146</f>
        <v>6989717.0271370411</v>
      </c>
      <c r="AT146" s="3">
        <f>其他调用!AR146</f>
        <v>14303368.333766699</v>
      </c>
      <c r="AU146" s="3">
        <f>SUMPRODUCT(AP$5:AT146,其他调用!$C$6:$G147)</f>
        <v>141290384290.88312</v>
      </c>
    </row>
    <row r="147" spans="26:47" x14ac:dyDescent="0.15">
      <c r="Z147" s="3">
        <v>143</v>
      </c>
      <c r="AA147" s="3">
        <f>其他调用!AW148*SUM($U$14:$U$17)</f>
        <v>46.000000000000007</v>
      </c>
      <c r="AB147" s="3">
        <f>其他调用!AX148*SUM($U$14:$U$17)</f>
        <v>66.999999999999901</v>
      </c>
      <c r="AC147" s="3">
        <f>其他调用!AY148*SUM($U$14:$U$17)</f>
        <v>91.000000000000028</v>
      </c>
      <c r="AD147" s="3">
        <f>其他调用!AZ148*SUM($U$14:$U$17)</f>
        <v>102.99999999999994</v>
      </c>
      <c r="AE147" s="3">
        <f>其他调用!BA148*SUM($U$14:$U$17)</f>
        <v>102.9999999999998</v>
      </c>
      <c r="AF147" s="3">
        <f>SUMPRODUCT(AA$5:AE147,其他调用!$C$6:$G148)</f>
        <v>5321549.0997081045</v>
      </c>
      <c r="AH147" s="3">
        <v>143</v>
      </c>
      <c r="AI147" s="3">
        <f>其他调用!Y147</f>
        <v>15239716.22291398</v>
      </c>
      <c r="AJ147" s="3">
        <f>其他调用!Z147</f>
        <v>16997651.304230213</v>
      </c>
      <c r="AK147" s="3">
        <f>其他调用!AA147</f>
        <v>19857482.010586262</v>
      </c>
      <c r="AL147" s="3">
        <f>其他调用!AB147</f>
        <v>26022195.117845058</v>
      </c>
      <c r="AM147" s="3">
        <f>其他调用!AC147</f>
        <v>48417264.000000477</v>
      </c>
      <c r="AN147" s="3">
        <f>SUMPRODUCT(AI$5:AM147,其他调用!$C$6:$G148)</f>
        <v>848412487924.02319</v>
      </c>
      <c r="AP147" s="3">
        <f>其他调用!AN147</f>
        <v>3449526.5675719976</v>
      </c>
      <c r="AQ147" s="3">
        <f>其他调用!AO147</f>
        <v>3767406.1591593623</v>
      </c>
      <c r="AR147" s="3">
        <f>其他调用!AP147</f>
        <v>4565041.2266663313</v>
      </c>
      <c r="AS147" s="3">
        <f>其他调用!AQ147</f>
        <v>6989717.0271369219</v>
      </c>
      <c r="AT147" s="3">
        <f>其他调用!AR147</f>
        <v>14303368.333766699</v>
      </c>
      <c r="AU147" s="3">
        <f>SUMPRODUCT(AP$5:AT147,其他调用!$C$6:$G148)</f>
        <v>142433913168.2691</v>
      </c>
    </row>
    <row r="148" spans="26:47" x14ac:dyDescent="0.15">
      <c r="Z148" s="3">
        <v>144</v>
      </c>
      <c r="AA148" s="3">
        <f>其他调用!AW149*SUM($U$14:$U$17)</f>
        <v>45.999999999999993</v>
      </c>
      <c r="AB148" s="3">
        <f>其他调用!AX149*SUM($U$14:$U$17)</f>
        <v>67.000000000000043</v>
      </c>
      <c r="AC148" s="3">
        <f>其他调用!AY149*SUM($U$14:$U$17)</f>
        <v>91.000000000000114</v>
      </c>
      <c r="AD148" s="3">
        <f>其他调用!AZ149*SUM($U$14:$U$17)</f>
        <v>103.00000000000006</v>
      </c>
      <c r="AE148" s="3">
        <f>其他调用!BA149*SUM($U$14:$U$17)</f>
        <v>103.00000000000006</v>
      </c>
      <c r="AF148" s="3">
        <f>SUMPRODUCT(AA$5:AE148,其他调用!$C$6:$G149)</f>
        <v>5339485.8212697916</v>
      </c>
      <c r="AH148" s="3">
        <v>144</v>
      </c>
      <c r="AI148" s="3">
        <f>其他调用!Y148</f>
        <v>15239716.222913742</v>
      </c>
      <c r="AJ148" s="3">
        <f>其他调用!Z148</f>
        <v>16997651.304230213</v>
      </c>
      <c r="AK148" s="3">
        <f>其他调用!AA148</f>
        <v>19857482.010586262</v>
      </c>
      <c r="AL148" s="3">
        <f>其他调用!AB148</f>
        <v>26022195.117844582</v>
      </c>
      <c r="AM148" s="3">
        <f>其他调用!AC148</f>
        <v>48417264</v>
      </c>
      <c r="AN148" s="3">
        <f>SUMPRODUCT(AI$5:AM148,其他调用!$C$6:$G149)</f>
        <v>853465861450.31421</v>
      </c>
      <c r="AP148" s="3">
        <f>其他调用!AN148</f>
        <v>3449526.5675720572</v>
      </c>
      <c r="AQ148" s="3">
        <f>其他调用!AO148</f>
        <v>3767406.1591593623</v>
      </c>
      <c r="AR148" s="3">
        <f>其他调用!AP148</f>
        <v>4565041.2266663313</v>
      </c>
      <c r="AS148" s="3">
        <f>其他调用!AQ148</f>
        <v>6989717.0271370411</v>
      </c>
      <c r="AT148" s="3">
        <f>其他调用!AR148</f>
        <v>14303368.333766699</v>
      </c>
      <c r="AU148" s="3">
        <f>SUMPRODUCT(AP$5:AT148,其他调用!$C$6:$G149)</f>
        <v>143571294040.93793</v>
      </c>
    </row>
    <row r="149" spans="26:47" x14ac:dyDescent="0.15">
      <c r="Z149" s="3">
        <v>145</v>
      </c>
      <c r="AA149" s="3">
        <f>其他调用!AW150*SUM($U$14:$U$17)</f>
        <v>46.000000000000028</v>
      </c>
      <c r="AB149" s="3">
        <f>其他调用!AX150*SUM($U$14:$U$17)</f>
        <v>66.999999999999957</v>
      </c>
      <c r="AC149" s="3">
        <f>其他调用!AY150*SUM($U$14:$U$17)</f>
        <v>91.000000000000085</v>
      </c>
      <c r="AD149" s="3">
        <f>其他调用!AZ150*SUM($U$14:$U$17)</f>
        <v>102.99999999999999</v>
      </c>
      <c r="AE149" s="3">
        <f>其他调用!BA150*SUM($U$14:$U$17)</f>
        <v>103.00000000000016</v>
      </c>
      <c r="AF149" s="3">
        <f>SUMPRODUCT(AA$5:AE149,其他调用!$C$6:$G150)</f>
        <v>5357325.5875797942</v>
      </c>
      <c r="AH149" s="3">
        <v>145</v>
      </c>
      <c r="AI149" s="3">
        <f>其他调用!Y149</f>
        <v>15239716.22291398</v>
      </c>
      <c r="AJ149" s="3">
        <f>其他调用!Z149</f>
        <v>16997651.304230213</v>
      </c>
      <c r="AK149" s="3">
        <f>其他调用!AA149</f>
        <v>19857482.010586262</v>
      </c>
      <c r="AL149" s="3">
        <f>其他调用!AB149</f>
        <v>26022195.117844582</v>
      </c>
      <c r="AM149" s="3">
        <f>其他调用!AC149</f>
        <v>48417264</v>
      </c>
      <c r="AN149" s="3">
        <f>SUMPRODUCT(AI$5:AM149,其他调用!$C$6:$G150)</f>
        <v>858491919444.03064</v>
      </c>
      <c r="AP149" s="3">
        <f>其他调用!AN149</f>
        <v>3449526.5675719976</v>
      </c>
      <c r="AQ149" s="3">
        <f>其他调用!AO149</f>
        <v>3767406.1591593623</v>
      </c>
      <c r="AR149" s="3">
        <f>其他调用!AP149</f>
        <v>4565041.2266663313</v>
      </c>
      <c r="AS149" s="3">
        <f>其他调用!AQ149</f>
        <v>6989717.0271370411</v>
      </c>
      <c r="AT149" s="3">
        <f>其他调用!AR149</f>
        <v>14303368.333766699</v>
      </c>
      <c r="AU149" s="3">
        <f>SUMPRODUCT(AP$5:AT149,其他调用!$C$6:$G150)</f>
        <v>144702526908.88962</v>
      </c>
    </row>
    <row r="150" spans="26:47" x14ac:dyDescent="0.15">
      <c r="Z150" s="3">
        <v>146</v>
      </c>
      <c r="AA150" s="3">
        <f>其他调用!AW151*SUM($U$14:$U$17)</f>
        <v>45.999999999999972</v>
      </c>
      <c r="AB150" s="3">
        <f>其他调用!AX151*SUM($U$14:$U$17)</f>
        <v>67.000000000000043</v>
      </c>
      <c r="AC150" s="3">
        <f>其他调用!AY151*SUM($U$14:$U$17)</f>
        <v>90.999999999999787</v>
      </c>
      <c r="AD150" s="3">
        <f>其他调用!AZ151*SUM($U$14:$U$17)</f>
        <v>102.99999999999994</v>
      </c>
      <c r="AE150" s="3">
        <f>其他调用!BA151*SUM($U$14:$U$17)</f>
        <v>102.9999999999999</v>
      </c>
      <c r="AF150" s="3">
        <f>SUMPRODUCT(AA$5:AE150,其他调用!$C$6:$G151)</f>
        <v>5375068.3986381125</v>
      </c>
      <c r="AH150" s="3">
        <v>146</v>
      </c>
      <c r="AI150" s="3">
        <f>其他调用!Y150</f>
        <v>15239716.222913742</v>
      </c>
      <c r="AJ150" s="3">
        <f>其他调用!Z150</f>
        <v>17417685.603625774</v>
      </c>
      <c r="AK150" s="3">
        <f>其他调用!AA150</f>
        <v>19857482.010586023</v>
      </c>
      <c r="AL150" s="3">
        <f>其他调用!AB150</f>
        <v>26022195.117845058</v>
      </c>
      <c r="AM150" s="3">
        <f>其他调用!AC150</f>
        <v>48417264</v>
      </c>
      <c r="AN150" s="3">
        <f>SUMPRODUCT(AI$5:AM150,其他调用!$C$6:$G151)</f>
        <v>863551247281.58276</v>
      </c>
      <c r="AP150" s="3">
        <f>其他调用!AN150</f>
        <v>3449526.5675720572</v>
      </c>
      <c r="AQ150" s="3">
        <f>其他调用!AO150</f>
        <v>3852102.3979818821</v>
      </c>
      <c r="AR150" s="3">
        <f>其他调用!AP150</f>
        <v>4565041.2266662717</v>
      </c>
      <c r="AS150" s="3">
        <f>其他调用!AQ150</f>
        <v>6989717.0271369219</v>
      </c>
      <c r="AT150" s="3">
        <f>其他调用!AR150</f>
        <v>14303368.333766699</v>
      </c>
      <c r="AU150" s="3">
        <f>SUMPRODUCT(AP$5:AT150,其他调用!$C$6:$G151)</f>
        <v>145839828282.81628</v>
      </c>
    </row>
    <row r="151" spans="26:47" x14ac:dyDescent="0.15">
      <c r="Z151" s="3">
        <v>147</v>
      </c>
      <c r="AA151" s="3">
        <f>其他调用!AW152*SUM($U$14:$U$17)</f>
        <v>46.000000000000043</v>
      </c>
      <c r="AB151" s="3">
        <f>其他调用!AX152*SUM($U$14:$U$17)</f>
        <v>66.999999999999972</v>
      </c>
      <c r="AC151" s="3">
        <f>其他调用!AY152*SUM($U$14:$U$17)</f>
        <v>91.000000000000057</v>
      </c>
      <c r="AD151" s="3">
        <f>其他调用!AZ152*SUM($U$14:$U$17)</f>
        <v>103.00000000000009</v>
      </c>
      <c r="AE151" s="3">
        <f>其他调用!BA152*SUM($U$14:$U$17)</f>
        <v>102.99999999999993</v>
      </c>
      <c r="AF151" s="3">
        <f>SUMPRODUCT(AA$5:AE151,其他调用!$C$6:$G152)</f>
        <v>5392714.2544447463</v>
      </c>
      <c r="AH151" s="3">
        <v>147</v>
      </c>
      <c r="AI151" s="3">
        <f>其他调用!Y151</f>
        <v>15658904.61901474</v>
      </c>
      <c r="AJ151" s="3">
        <f>其他调用!Z151</f>
        <v>17499938.722409487</v>
      </c>
      <c r="AK151" s="3">
        <f>其他调用!AA151</f>
        <v>20094675.214419603</v>
      </c>
      <c r="AL151" s="3">
        <f>其他调用!AB151</f>
        <v>26022195.117844582</v>
      </c>
      <c r="AM151" s="3">
        <f>其他调用!AC151</f>
        <v>48417264</v>
      </c>
      <c r="AN151" s="3">
        <f>SUMPRODUCT(AI$5:AM151,其他调用!$C$6:$G152)</f>
        <v>868658491534.94373</v>
      </c>
      <c r="AP151" s="3">
        <f>其他调用!AN151</f>
        <v>3525905.2473295331</v>
      </c>
      <c r="AQ151" s="3">
        <f>其他调用!AO151</f>
        <v>3868688.0192095041</v>
      </c>
      <c r="AR151" s="3">
        <f>其他调用!AP151</f>
        <v>4627169.5872114301</v>
      </c>
      <c r="AS151" s="3">
        <f>其他调用!AQ151</f>
        <v>6989717.0271370411</v>
      </c>
      <c r="AT151" s="3">
        <f>其他调用!AR151</f>
        <v>14303368.333766699</v>
      </c>
      <c r="AU151" s="3">
        <f>SUMPRODUCT(AP$5:AT151,其他调用!$C$6:$G152)</f>
        <v>146985133696.60181</v>
      </c>
    </row>
    <row r="152" spans="26:47" x14ac:dyDescent="0.15">
      <c r="Z152" s="3">
        <v>148</v>
      </c>
      <c r="AA152" s="3">
        <f>其他调用!AW153*SUM($U$14:$U$17)</f>
        <v>45.999999999999943</v>
      </c>
      <c r="AB152" s="3">
        <f>其他调用!AX153*SUM($U$14:$U$17)</f>
        <v>67.000000000000028</v>
      </c>
      <c r="AC152" s="3">
        <f>其他调用!AY153*SUM($U$14:$U$17)</f>
        <v>91.000000000000057</v>
      </c>
      <c r="AD152" s="3">
        <f>其他调用!AZ153*SUM($U$14:$U$17)</f>
        <v>102.99999999999983</v>
      </c>
      <c r="AE152" s="3">
        <f>其他调用!BA153*SUM($U$14:$U$17)</f>
        <v>103.00000000000014</v>
      </c>
      <c r="AF152" s="3">
        <f>SUMPRODUCT(AA$5:AE152,其他调用!$C$6:$G153)</f>
        <v>5410263.1549996948</v>
      </c>
      <c r="AH152" s="3">
        <v>148</v>
      </c>
      <c r="AI152" s="3">
        <f>其他调用!Y152</f>
        <v>15673384.56183219</v>
      </c>
      <c r="AJ152" s="3">
        <f>其他调用!Z152</f>
        <v>17499938.722409487</v>
      </c>
      <c r="AK152" s="3">
        <f>其他调用!AA152</f>
        <v>20364105.906038284</v>
      </c>
      <c r="AL152" s="3">
        <f>其他调用!AB152</f>
        <v>26022195.117844582</v>
      </c>
      <c r="AM152" s="3">
        <f>其他调用!AC152</f>
        <v>49289069.60492897</v>
      </c>
      <c r="AN152" s="3">
        <f>SUMPRODUCT(AI$5:AM152,其他调用!$C$6:$G153)</f>
        <v>873743429371.77759</v>
      </c>
      <c r="AP152" s="3">
        <f>其他调用!AN152</f>
        <v>3528543.5811328292</v>
      </c>
      <c r="AQ152" s="3">
        <f>其他调用!AO152</f>
        <v>3868688.0192095637</v>
      </c>
      <c r="AR152" s="3">
        <f>其他调用!AP152</f>
        <v>4697741.9597765207</v>
      </c>
      <c r="AS152" s="3">
        <f>其他调用!AQ152</f>
        <v>6989717.0271370411</v>
      </c>
      <c r="AT152" s="3">
        <f>其他调用!AR152</f>
        <v>14570109.379409313</v>
      </c>
      <c r="AU152" s="3">
        <f>SUMPRODUCT(AP$5:AT152,其他调用!$C$6:$G153)</f>
        <v>148125509717.60812</v>
      </c>
    </row>
    <row r="153" spans="26:47" x14ac:dyDescent="0.15">
      <c r="Z153" s="3">
        <v>149</v>
      </c>
      <c r="AA153" s="3">
        <f>其他调用!AW154*SUM($U$14:$U$17)</f>
        <v>46.000000000000036</v>
      </c>
      <c r="AB153" s="3">
        <f>其他调用!AX154*SUM($U$14:$U$17)</f>
        <v>66.999999999999929</v>
      </c>
      <c r="AC153" s="3">
        <f>其他调用!AY154*SUM($U$14:$U$17)</f>
        <v>91.000000000000057</v>
      </c>
      <c r="AD153" s="3">
        <f>其他调用!AZ154*SUM($U$14:$U$17)</f>
        <v>103.00000000000014</v>
      </c>
      <c r="AE153" s="3">
        <f>其他调用!BA154*SUM($U$14:$U$17)</f>
        <v>102.99999999999994</v>
      </c>
      <c r="AF153" s="3">
        <f>SUMPRODUCT(AA$5:AE153,其他调用!$C$6:$G154)</f>
        <v>5427715.1003029589</v>
      </c>
      <c r="AH153" s="3">
        <v>149</v>
      </c>
      <c r="AI153" s="3">
        <f>其他调用!Y153</f>
        <v>15673384.56183219</v>
      </c>
      <c r="AJ153" s="3">
        <f>其他调用!Z153</f>
        <v>17499938.722409725</v>
      </c>
      <c r="AK153" s="3">
        <f>其他调用!AA153</f>
        <v>20364105.906038284</v>
      </c>
      <c r="AL153" s="3">
        <f>其他调用!AB153</f>
        <v>26022195.117845058</v>
      </c>
      <c r="AM153" s="3">
        <f>其他调用!AC153</f>
        <v>56486808</v>
      </c>
      <c r="AN153" s="3">
        <f>SUMPRODUCT(AI$5:AM153,其他调用!$C$6:$G154)</f>
        <v>878804564633.1239</v>
      </c>
      <c r="AP153" s="3">
        <f>其他调用!AN153</f>
        <v>3528543.5811327696</v>
      </c>
      <c r="AQ153" s="3">
        <f>其他调用!AO153</f>
        <v>3868688.0192095041</v>
      </c>
      <c r="AR153" s="3">
        <f>其他调用!AP153</f>
        <v>4697741.9597765207</v>
      </c>
      <c r="AS153" s="3">
        <f>其他调用!AQ153</f>
        <v>6989717.0271369219</v>
      </c>
      <c r="AT153" s="3">
        <f>其他调用!AR153</f>
        <v>16772357.512372494</v>
      </c>
      <c r="AU153" s="3">
        <f>SUMPRODUCT(AP$5:AT153,其他调用!$C$6:$G154)</f>
        <v>149260898210.85583</v>
      </c>
    </row>
    <row r="154" spans="26:47" x14ac:dyDescent="0.15">
      <c r="Z154" s="3">
        <v>150</v>
      </c>
      <c r="AA154" s="3">
        <f>其他调用!AW155*SUM($U$14:$U$17)</f>
        <v>45.999999999999979</v>
      </c>
      <c r="AB154" s="3">
        <f>其他调用!AX155*SUM($U$14:$U$17)</f>
        <v>67.000000000000028</v>
      </c>
      <c r="AC154" s="3">
        <f>其他调用!AY155*SUM($U$14:$U$17)</f>
        <v>91</v>
      </c>
      <c r="AD154" s="3">
        <f>其他调用!AZ155*SUM($U$14:$U$17)</f>
        <v>102.99999999999999</v>
      </c>
      <c r="AE154" s="3">
        <f>其他调用!BA155*SUM($U$14:$U$17)</f>
        <v>103.00000000000004</v>
      </c>
      <c r="AF154" s="3">
        <f>SUMPRODUCT(AA$5:AE154,其他调用!$C$6:$G155)</f>
        <v>5445065.2425919538</v>
      </c>
      <c r="AH154" s="3">
        <v>150</v>
      </c>
      <c r="AI154" s="3">
        <f>其他调用!Y154</f>
        <v>15673384.56183219</v>
      </c>
      <c r="AJ154" s="3">
        <f>其他调用!Z154</f>
        <v>17499938.722409487</v>
      </c>
      <c r="AK154" s="3">
        <f>其他调用!AA154</f>
        <v>20364105.906038284</v>
      </c>
      <c r="AL154" s="3">
        <f>其他调用!AB154</f>
        <v>26022195.117844582</v>
      </c>
      <c r="AM154" s="3">
        <f>其他调用!AC154</f>
        <v>56486808</v>
      </c>
      <c r="AN154" s="3">
        <f>SUMPRODUCT(AI$5:AM154,其他调用!$C$6:$G155)</f>
        <v>883836176605.4458</v>
      </c>
      <c r="AP154" s="3">
        <f>其他调用!AN154</f>
        <v>3528543.5811328292</v>
      </c>
      <c r="AQ154" s="3">
        <f>其他调用!AO154</f>
        <v>3868688.0192095041</v>
      </c>
      <c r="AR154" s="3">
        <f>其他调用!AP154</f>
        <v>4697741.9597764611</v>
      </c>
      <c r="AS154" s="3">
        <f>其他调用!AQ154</f>
        <v>6989717.0271370411</v>
      </c>
      <c r="AT154" s="3">
        <f>其他调用!AR154</f>
        <v>16772357.512372732</v>
      </c>
      <c r="AU154" s="3">
        <f>SUMPRODUCT(AP$5:AT154,其他调用!$C$6:$G155)</f>
        <v>150389663604.5596</v>
      </c>
    </row>
    <row r="155" spans="26:47" x14ac:dyDescent="0.15">
      <c r="Z155" s="3">
        <v>151</v>
      </c>
      <c r="AA155" s="3">
        <f>其他调用!AW156*SUM($U$14:$U$17)</f>
        <v>45.999999999999986</v>
      </c>
      <c r="AB155" s="3">
        <f>其他调用!AX156*SUM($U$14:$U$17)</f>
        <v>67.000000000000014</v>
      </c>
      <c r="AC155" s="3">
        <f>其他调用!AY156*SUM($U$14:$U$17)</f>
        <v>90.999999999999815</v>
      </c>
      <c r="AD155" s="3">
        <f>其他调用!AZ156*SUM($U$14:$U$17)</f>
        <v>102.99999999999997</v>
      </c>
      <c r="AE155" s="3">
        <f>其他调用!BA156*SUM($U$14:$U$17)</f>
        <v>103.00000000000003</v>
      </c>
      <c r="AF155" s="3">
        <f>SUMPRODUCT(AA$5:AE155,其他调用!$C$6:$G156)</f>
        <v>5462313.5818666806</v>
      </c>
      <c r="AH155" s="3">
        <v>151</v>
      </c>
      <c r="AI155" s="3">
        <f>其他调用!Y155</f>
        <v>15673384.56183219</v>
      </c>
      <c r="AJ155" s="3">
        <f>其他调用!Z155</f>
        <v>17499938.722409487</v>
      </c>
      <c r="AK155" s="3">
        <f>其他调用!AA155</f>
        <v>20364105.906038284</v>
      </c>
      <c r="AL155" s="3">
        <f>其他调用!AB155</f>
        <v>26142679.687408924</v>
      </c>
      <c r="AM155" s="3">
        <f>其他调用!AC155</f>
        <v>56486808</v>
      </c>
      <c r="AN155" s="3">
        <f>SUMPRODUCT(AI$5:AM155,其他调用!$C$6:$G156)</f>
        <v>888838510637.51318</v>
      </c>
      <c r="AP155" s="3">
        <f>其他调用!AN155</f>
        <v>3528543.5811328292</v>
      </c>
      <c r="AQ155" s="3">
        <f>其他调用!AO155</f>
        <v>3868688.0192095041</v>
      </c>
      <c r="AR155" s="3">
        <f>其他调用!AP155</f>
        <v>4697741.9597765207</v>
      </c>
      <c r="AS155" s="3">
        <f>其他调用!AQ155</f>
        <v>7040395.6570258141</v>
      </c>
      <c r="AT155" s="3">
        <f>其他调用!AR155</f>
        <v>16772357.512372494</v>
      </c>
      <c r="AU155" s="3">
        <f>SUMPRODUCT(AP$5:AT155,其他调用!$C$6:$G156)</f>
        <v>151511909098.15451</v>
      </c>
    </row>
    <row r="156" spans="26:47" x14ac:dyDescent="0.15">
      <c r="Z156" s="3">
        <v>152</v>
      </c>
      <c r="AA156" s="3">
        <f>其他调用!AW157*SUM($U$14:$U$17)</f>
        <v>46.000000000000021</v>
      </c>
      <c r="AB156" s="3">
        <f>其他调用!AX157*SUM($U$14:$U$17)</f>
        <v>66.999999999999972</v>
      </c>
      <c r="AC156" s="3">
        <f>其他调用!AY157*SUM($U$14:$U$17)</f>
        <v>91.000000000000014</v>
      </c>
      <c r="AD156" s="3">
        <f>其他调用!AZ157*SUM($U$14:$U$17)</f>
        <v>103.00000000000006</v>
      </c>
      <c r="AE156" s="3">
        <f>其他调用!BA157*SUM($U$14:$U$17)</f>
        <v>103.00000000000001</v>
      </c>
      <c r="AF156" s="3">
        <f>SUMPRODUCT(AA$5:AE156,其他调用!$C$6:$G157)</f>
        <v>5479460.1181271374</v>
      </c>
      <c r="AH156" s="3">
        <v>152</v>
      </c>
      <c r="AI156" s="3">
        <f>其他调用!Y156</f>
        <v>15673384.56183219</v>
      </c>
      <c r="AJ156" s="3">
        <f>其他调用!Z156</f>
        <v>17499938.722409487</v>
      </c>
      <c r="AK156" s="3">
        <f>其他调用!AA156</f>
        <v>20364105.906038761</v>
      </c>
      <c r="AL156" s="3">
        <f>其他调用!AB156</f>
        <v>26663631.441866875</v>
      </c>
      <c r="AM156" s="3">
        <f>其他调用!AC156</f>
        <v>56486808</v>
      </c>
      <c r="AN156" s="3">
        <f>SUMPRODUCT(AI$5:AM156,其他调用!$C$6:$G157)</f>
        <v>893812374511.35583</v>
      </c>
      <c r="AP156" s="3">
        <f>其他调用!AN156</f>
        <v>3528543.5811327696</v>
      </c>
      <c r="AQ156" s="3">
        <f>其他调用!AO156</f>
        <v>3868688.0192095041</v>
      </c>
      <c r="AR156" s="3">
        <f>其他调用!AP156</f>
        <v>4697741.9597764611</v>
      </c>
      <c r="AS156" s="3">
        <f>其他调用!AQ156</f>
        <v>7259520.1577789783</v>
      </c>
      <c r="AT156" s="3">
        <f>其他调用!AR156</f>
        <v>16772357.512372494</v>
      </c>
      <c r="AU156" s="3">
        <f>SUMPRODUCT(AP$5:AT156,其他调用!$C$6:$G157)</f>
        <v>152627974463.66824</v>
      </c>
    </row>
    <row r="157" spans="26:47" x14ac:dyDescent="0.15">
      <c r="Z157" s="3">
        <v>153</v>
      </c>
      <c r="AA157" s="3">
        <f>其他调用!AW158*SUM($U$14:$U$17)</f>
        <v>46.000000000000007</v>
      </c>
      <c r="AB157" s="3">
        <f>其他调用!AX158*SUM($U$14:$U$17)</f>
        <v>67.000000000000014</v>
      </c>
      <c r="AC157" s="3">
        <f>其他调用!AY158*SUM($U$14:$U$17)</f>
        <v>90.999999999999986</v>
      </c>
      <c r="AD157" s="3">
        <f>其他调用!AZ158*SUM($U$14:$U$17)</f>
        <v>102.99999999999999</v>
      </c>
      <c r="AE157" s="3">
        <f>其他调用!BA158*SUM($U$14:$U$17)</f>
        <v>102.99999999999999</v>
      </c>
      <c r="AF157" s="3">
        <f>SUMPRODUCT(AA$5:AE157,其他调用!$C$6:$G158)</f>
        <v>5496504.8513733232</v>
      </c>
      <c r="AH157" s="3">
        <v>153</v>
      </c>
      <c r="AI157" s="3">
        <f>其他调用!Y157</f>
        <v>15673384.56183219</v>
      </c>
      <c r="AJ157" s="3">
        <f>其他调用!Z157</f>
        <v>17499938.722409725</v>
      </c>
      <c r="AK157" s="3">
        <f>其他调用!AA157</f>
        <v>20364105.906038284</v>
      </c>
      <c r="AL157" s="3">
        <f>其他调用!AB157</f>
        <v>26663631.441867352</v>
      </c>
      <c r="AM157" s="3">
        <f>其他调用!AC157</f>
        <v>56486808</v>
      </c>
      <c r="AN157" s="3">
        <f>SUMPRODUCT(AI$5:AM157,其他调用!$C$6:$G158)</f>
        <v>898756707386.79578</v>
      </c>
      <c r="AP157" s="3">
        <f>其他调用!AN157</f>
        <v>3528543.5811328292</v>
      </c>
      <c r="AQ157" s="3">
        <f>其他调用!AO157</f>
        <v>3868688.0192095637</v>
      </c>
      <c r="AR157" s="3">
        <f>其他调用!AP157</f>
        <v>4697741.9597765207</v>
      </c>
      <c r="AS157" s="3">
        <f>其他调用!AQ157</f>
        <v>7259520.1577789783</v>
      </c>
      <c r="AT157" s="3">
        <f>其他调用!AR157</f>
        <v>16772357.512372732</v>
      </c>
      <c r="AU157" s="3">
        <f>SUMPRODUCT(AP$5:AT157,其他调用!$C$6:$G158)</f>
        <v>153737413486.89313</v>
      </c>
    </row>
    <row r="158" spans="26:47" x14ac:dyDescent="0.15">
      <c r="Z158" s="3">
        <v>154</v>
      </c>
      <c r="AA158" s="3">
        <f>其他调用!AW159*SUM($U$14:$U$17)</f>
        <v>45.999999999999957</v>
      </c>
      <c r="AB158" s="3">
        <f>其他调用!AX159*SUM($U$14:$U$17)</f>
        <v>67.000000000000028</v>
      </c>
      <c r="AC158" s="3">
        <f>其他调用!AY159*SUM($U$14:$U$17)</f>
        <v>91.000000000000043</v>
      </c>
      <c r="AD158" s="3">
        <f>其他调用!AZ159*SUM($U$14:$U$17)</f>
        <v>103</v>
      </c>
      <c r="AE158" s="3">
        <f>其他调用!BA159*SUM($U$14:$U$17)</f>
        <v>103</v>
      </c>
      <c r="AF158" s="3">
        <f>SUMPRODUCT(AA$5:AE158,其他调用!$C$6:$G159)</f>
        <v>5513447.7816052418</v>
      </c>
      <c r="AH158" s="3">
        <v>154</v>
      </c>
      <c r="AI158" s="3">
        <f>其他调用!Y158</f>
        <v>15673384.56183219</v>
      </c>
      <c r="AJ158" s="3">
        <f>其他调用!Z158</f>
        <v>17499938.722409487</v>
      </c>
      <c r="AK158" s="3">
        <f>其他调用!AA158</f>
        <v>20364105.906038284</v>
      </c>
      <c r="AL158" s="3">
        <f>其他调用!AB158</f>
        <v>26663631.441867352</v>
      </c>
      <c r="AM158" s="3">
        <f>其他调用!AC158</f>
        <v>56486808</v>
      </c>
      <c r="AN158" s="3">
        <f>SUMPRODUCT(AI$5:AM158,其他调用!$C$6:$G159)</f>
        <v>903671509263.83289</v>
      </c>
      <c r="AP158" s="3">
        <f>其他调用!AN158</f>
        <v>3528543.5811328292</v>
      </c>
      <c r="AQ158" s="3">
        <f>其他调用!AO158</f>
        <v>3868688.0192095041</v>
      </c>
      <c r="AR158" s="3">
        <f>其他调用!AP158</f>
        <v>4697741.9597765207</v>
      </c>
      <c r="AS158" s="3">
        <f>其他调用!AQ158</f>
        <v>7259520.1577790976</v>
      </c>
      <c r="AT158" s="3">
        <f>其他调用!AR158</f>
        <v>16772357.512372494</v>
      </c>
      <c r="AU158" s="3">
        <f>SUMPRODUCT(AP$5:AT158,其他调用!$C$6:$G159)</f>
        <v>154840226167.82913</v>
      </c>
    </row>
    <row r="159" spans="26:47" x14ac:dyDescent="0.15">
      <c r="Z159" s="3">
        <v>155</v>
      </c>
      <c r="AA159" s="3">
        <f>其他调用!AW160*SUM($U$14:$U$17)</f>
        <v>46.000000000000107</v>
      </c>
      <c r="AB159" s="3">
        <f>其他调用!AX160*SUM($U$14:$U$17)</f>
        <v>66.999999999999986</v>
      </c>
      <c r="AC159" s="3">
        <f>其他调用!AY160*SUM($U$14:$U$17)</f>
        <v>90.999999999999986</v>
      </c>
      <c r="AD159" s="3">
        <f>其他调用!AZ160*SUM($U$14:$U$17)</f>
        <v>102.99999999999999</v>
      </c>
      <c r="AE159" s="3">
        <f>其他调用!BA160*SUM($U$14:$U$17)</f>
        <v>102.99999999999997</v>
      </c>
      <c r="AF159" s="3">
        <f>SUMPRODUCT(AA$5:AE159,其他调用!$C$6:$G160)</f>
        <v>5530288.9088228904</v>
      </c>
      <c r="AH159" s="3">
        <v>155</v>
      </c>
      <c r="AI159" s="3">
        <f>其他调用!Y159</f>
        <v>15673384.56183219</v>
      </c>
      <c r="AJ159" s="3">
        <f>其他调用!Z159</f>
        <v>17499938.722409487</v>
      </c>
      <c r="AK159" s="3">
        <f>其他调用!AA159</f>
        <v>20364105.906038284</v>
      </c>
      <c r="AL159" s="3">
        <f>其他调用!AB159</f>
        <v>26663631.441867352</v>
      </c>
      <c r="AM159" s="3">
        <f>其他调用!AC159</f>
        <v>56486808</v>
      </c>
      <c r="AN159" s="3">
        <f>SUMPRODUCT(AI$5:AM159,其他调用!$C$6:$G160)</f>
        <v>908556780142.46729</v>
      </c>
      <c r="AP159" s="3">
        <f>其他调用!AN159</f>
        <v>3528543.5811327696</v>
      </c>
      <c r="AQ159" s="3">
        <f>其他调用!AO159</f>
        <v>3868688.0192095041</v>
      </c>
      <c r="AR159" s="3">
        <f>其他调用!AP159</f>
        <v>4697741.9597764611</v>
      </c>
      <c r="AS159" s="3">
        <f>其他调用!AQ159</f>
        <v>7259520.1577789783</v>
      </c>
      <c r="AT159" s="3">
        <f>其他调用!AR159</f>
        <v>16772357.512372494</v>
      </c>
      <c r="AU159" s="3">
        <f>SUMPRODUCT(AP$5:AT159,其他调用!$C$6:$G160)</f>
        <v>155936412506.47626</v>
      </c>
    </row>
    <row r="160" spans="26:47" x14ac:dyDescent="0.15">
      <c r="Z160" s="3">
        <v>156</v>
      </c>
      <c r="AA160" s="3">
        <f>其他调用!AW161*SUM($U$14:$U$17)</f>
        <v>45.999999999999972</v>
      </c>
      <c r="AB160" s="3">
        <f>其他调用!AX161*SUM($U$14:$U$17)</f>
        <v>66.999999999999986</v>
      </c>
      <c r="AC160" s="3">
        <f>其他调用!AY161*SUM($U$14:$U$17)</f>
        <v>91.000000000000057</v>
      </c>
      <c r="AD160" s="3">
        <f>其他调用!AZ161*SUM($U$14:$U$17)</f>
        <v>102.99999999999999</v>
      </c>
      <c r="AE160" s="3">
        <f>其他调用!BA161*SUM($U$14:$U$17)</f>
        <v>103.00000000000007</v>
      </c>
      <c r="AF160" s="3">
        <f>SUMPRODUCT(AA$5:AE160,其他调用!$C$6:$G161)</f>
        <v>5547028.2330262717</v>
      </c>
      <c r="AH160" s="3">
        <v>156</v>
      </c>
      <c r="AI160" s="3">
        <f>其他调用!Y160</f>
        <v>15673384.56183219</v>
      </c>
      <c r="AJ160" s="3">
        <f>其他调用!Z160</f>
        <v>17622352.904357433</v>
      </c>
      <c r="AK160" s="3">
        <f>其他调用!AA160</f>
        <v>20364105.906038284</v>
      </c>
      <c r="AL160" s="3">
        <f>其他调用!AB160</f>
        <v>26663631.441867352</v>
      </c>
      <c r="AM160" s="3">
        <f>其他调用!AC160</f>
        <v>56486808</v>
      </c>
      <c r="AN160" s="3">
        <f>SUMPRODUCT(AI$5:AM160,其他调用!$C$6:$G161)</f>
        <v>913429178307.48413</v>
      </c>
      <c r="AP160" s="3">
        <f>其他调用!AN160</f>
        <v>3528543.5811328292</v>
      </c>
      <c r="AQ160" s="3">
        <f>其他调用!AO160</f>
        <v>3894581.3549268842</v>
      </c>
      <c r="AR160" s="3">
        <f>其他调用!AP160</f>
        <v>4697741.9597765207</v>
      </c>
      <c r="AS160" s="3">
        <f>其他调用!AQ160</f>
        <v>7259520.1577789783</v>
      </c>
      <c r="AT160" s="3">
        <f>其他调用!AR160</f>
        <v>16772357.512372732</v>
      </c>
      <c r="AU160" s="3">
        <f>SUMPRODUCT(AP$5:AT160,其他调用!$C$6:$G161)</f>
        <v>157029496102.41714</v>
      </c>
    </row>
    <row r="161" spans="26:47" x14ac:dyDescent="0.15">
      <c r="Z161" s="3">
        <v>157</v>
      </c>
      <c r="AA161" s="3">
        <f>其他调用!AW162*SUM($U$14:$U$17)</f>
        <v>45.999999999999908</v>
      </c>
      <c r="AB161" s="3">
        <f>其他调用!AX162*SUM($U$14:$U$17)</f>
        <v>66.999999999999972</v>
      </c>
      <c r="AC161" s="3">
        <f>其他调用!AY162*SUM($U$14:$U$17)</f>
        <v>90.999999999999986</v>
      </c>
      <c r="AD161" s="3">
        <f>其他调用!AZ162*SUM($U$14:$U$17)</f>
        <v>103.00000000000003</v>
      </c>
      <c r="AE161" s="3">
        <f>其他调用!BA162*SUM($U$14:$U$17)</f>
        <v>102.99999999999994</v>
      </c>
      <c r="AF161" s="3">
        <f>SUMPRODUCT(AA$5:AE161,其他调用!$C$6:$G162)</f>
        <v>5563665.754215382</v>
      </c>
      <c r="AH161" s="3">
        <v>157</v>
      </c>
      <c r="AI161" s="3">
        <f>其他调用!Y161</f>
        <v>15856754.216626883</v>
      </c>
      <c r="AJ161" s="3">
        <f>其他调用!Z161</f>
        <v>17995000.521348715</v>
      </c>
      <c r="AK161" s="3">
        <f>其他调用!AA161</f>
        <v>20364105.906038284</v>
      </c>
      <c r="AL161" s="3">
        <f>其他调用!AB161</f>
        <v>26663631.441867352</v>
      </c>
      <c r="AM161" s="3">
        <f>其他调用!AC161</f>
        <v>56486808</v>
      </c>
      <c r="AN161" s="3">
        <f>SUMPRODUCT(AI$5:AM161,其他调用!$C$6:$G162)</f>
        <v>918347499490.01355</v>
      </c>
      <c r="AP161" s="3">
        <f>其他调用!AN161</f>
        <v>3561961.0474623442</v>
      </c>
      <c r="AQ161" s="3">
        <f>其他调用!AO161</f>
        <v>3973404.6554422975</v>
      </c>
      <c r="AR161" s="3">
        <f>其他调用!AP161</f>
        <v>4697741.9597764611</v>
      </c>
      <c r="AS161" s="3">
        <f>其他调用!AQ161</f>
        <v>7259520.1577790976</v>
      </c>
      <c r="AT161" s="3">
        <f>其他调用!AR161</f>
        <v>16772357.512372494</v>
      </c>
      <c r="AU161" s="3">
        <f>SUMPRODUCT(AP$5:AT161,其他调用!$C$6:$G162)</f>
        <v>158131177042.61218</v>
      </c>
    </row>
    <row r="162" spans="26:47" x14ac:dyDescent="0.15">
      <c r="Z162" s="3">
        <v>158</v>
      </c>
      <c r="AA162" s="3">
        <f>其他调用!AW163*SUM($U$14:$U$17)</f>
        <v>46.000000000000064</v>
      </c>
      <c r="AB162" s="3">
        <f>其他调用!AX163*SUM($U$14:$U$17)</f>
        <v>67.000000000000014</v>
      </c>
      <c r="AC162" s="3">
        <f>其他调用!AY163*SUM($U$14:$U$17)</f>
        <v>90.999999999999901</v>
      </c>
      <c r="AD162" s="3">
        <f>其他调用!AZ163*SUM($U$14:$U$17)</f>
        <v>103.0000000000001</v>
      </c>
      <c r="AE162" s="3">
        <f>其他调用!BA163*SUM($U$14:$U$17)</f>
        <v>103.0000000000001</v>
      </c>
      <c r="AF162" s="3">
        <f>SUMPRODUCT(AA$5:AE162,其他调用!$C$6:$G163)</f>
        <v>5580201.4723902242</v>
      </c>
      <c r="AH162" s="3">
        <v>158</v>
      </c>
      <c r="AI162" s="3">
        <f>其他调用!Y162</f>
        <v>16116825.825303793</v>
      </c>
      <c r="AJ162" s="3">
        <f>其他调用!Z162</f>
        <v>17995000.521348953</v>
      </c>
      <c r="AK162" s="3">
        <f>其他调用!AA162</f>
        <v>20759308.420338631</v>
      </c>
      <c r="AL162" s="3">
        <f>其他调用!AB162</f>
        <v>26663631.441867352</v>
      </c>
      <c r="AM162" s="3">
        <f>其他调用!AC162</f>
        <v>59348589.00098896</v>
      </c>
      <c r="AN162" s="3">
        <f>SUMPRODUCT(AI$5:AM162,其他调用!$C$6:$G163)</f>
        <v>923277135699.12036</v>
      </c>
      <c r="AP162" s="3">
        <f>其他调用!AN162</f>
        <v>3609356.7533436418</v>
      </c>
      <c r="AQ162" s="3">
        <f>其他调用!AO162</f>
        <v>3973404.6554423571</v>
      </c>
      <c r="AR162" s="3">
        <f>其他调用!AP162</f>
        <v>4806530.930704236</v>
      </c>
      <c r="AS162" s="3">
        <f>其他调用!AQ162</f>
        <v>7259520.1577789783</v>
      </c>
      <c r="AT162" s="3">
        <f>其他调用!AR162</f>
        <v>17658971.897584915</v>
      </c>
      <c r="AU162" s="3">
        <f>SUMPRODUCT(AP$5:AT162,其他调用!$C$6:$G163)</f>
        <v>159234273135.22821</v>
      </c>
    </row>
    <row r="163" spans="26:47" x14ac:dyDescent="0.15">
      <c r="Z163" s="3">
        <v>159</v>
      </c>
      <c r="AA163" s="3">
        <f>其他调用!AW164*SUM($U$14:$U$17)</f>
        <v>46.000000000000007</v>
      </c>
      <c r="AB163" s="3">
        <f>其他调用!AX164*SUM($U$14:$U$17)</f>
        <v>67.000000000000043</v>
      </c>
      <c r="AC163" s="3">
        <f>其他调用!AY164*SUM($U$14:$U$17)</f>
        <v>91.000000000000028</v>
      </c>
      <c r="AD163" s="3">
        <f>其他调用!AZ164*SUM($U$14:$U$17)</f>
        <v>102.99999999999991</v>
      </c>
      <c r="AE163" s="3">
        <f>其他调用!BA164*SUM($U$14:$U$17)</f>
        <v>102.99999999999991</v>
      </c>
      <c r="AF163" s="3">
        <f>SUMPRODUCT(AA$5:AE163,其他调用!$C$6:$G164)</f>
        <v>5596635.3875507973</v>
      </c>
      <c r="AH163" s="3">
        <v>159</v>
      </c>
      <c r="AI163" s="3">
        <f>其他调用!Y163</f>
        <v>16116825.825303793</v>
      </c>
      <c r="AJ163" s="3">
        <f>其他调用!Z163</f>
        <v>17995000.521348715</v>
      </c>
      <c r="AK163" s="3">
        <f>其他调用!AA163</f>
        <v>20879263.45079565</v>
      </c>
      <c r="AL163" s="3">
        <f>其他调用!AB163</f>
        <v>26663631.441866875</v>
      </c>
      <c r="AM163" s="3">
        <f>其他调用!AC163</f>
        <v>64556352</v>
      </c>
      <c r="AN163" s="3">
        <f>SUMPRODUCT(AI$5:AM163,其他调用!$C$6:$G164)</f>
        <v>928180654091.71899</v>
      </c>
      <c r="AP163" s="3">
        <f>其他调用!AN163</f>
        <v>3609356.7533436418</v>
      </c>
      <c r="AQ163" s="3">
        <f>其他调用!AO163</f>
        <v>3973404.6554422975</v>
      </c>
      <c r="AR163" s="3">
        <f>其他调用!AP163</f>
        <v>4839551.4299388528</v>
      </c>
      <c r="AS163" s="3">
        <f>其他调用!AQ163</f>
        <v>7259520.1577789783</v>
      </c>
      <c r="AT163" s="3">
        <f>其他调用!AR163</f>
        <v>19272399.895081282</v>
      </c>
      <c r="AU163" s="3">
        <f>SUMPRODUCT(AP$5:AT163,其他调用!$C$6:$G164)</f>
        <v>160331843822.90121</v>
      </c>
    </row>
    <row r="164" spans="26:47" x14ac:dyDescent="0.15">
      <c r="Z164" s="3">
        <v>160</v>
      </c>
      <c r="AA164" s="3">
        <f>其他调用!AW165*SUM($U$14:$U$17)</f>
        <v>45.999999999999979</v>
      </c>
      <c r="AB164" s="3">
        <f>其他调用!AX165*SUM($U$14:$U$17)</f>
        <v>67</v>
      </c>
      <c r="AC164" s="3">
        <f>其他调用!AY165*SUM($U$14:$U$17)</f>
        <v>91.000000000000043</v>
      </c>
      <c r="AD164" s="3">
        <f>其他调用!AZ165*SUM($U$14:$U$17)</f>
        <v>103.00000000000007</v>
      </c>
      <c r="AE164" s="3">
        <f>其他调用!BA165*SUM($U$14:$U$17)</f>
        <v>103.00000000000007</v>
      </c>
      <c r="AF164" s="3">
        <f>SUMPRODUCT(AA$5:AE164,其他调用!$C$6:$G165)</f>
        <v>5612967.4996971022</v>
      </c>
      <c r="AH164" s="3">
        <v>160</v>
      </c>
      <c r="AI164" s="3">
        <f>其他调用!Y164</f>
        <v>16116825.825303793</v>
      </c>
      <c r="AJ164" s="3">
        <f>其他调用!Z164</f>
        <v>17995000.521348953</v>
      </c>
      <c r="AK164" s="3">
        <f>其他调用!AA164</f>
        <v>20879263.450795174</v>
      </c>
      <c r="AL164" s="3">
        <f>其他调用!AB164</f>
        <v>26663631.441867352</v>
      </c>
      <c r="AM164" s="3">
        <f>其他调用!AC164</f>
        <v>64556352</v>
      </c>
      <c r="AN164" s="3">
        <f>SUMPRODUCT(AI$5:AM164,其他调用!$C$6:$G165)</f>
        <v>933053796706.66443</v>
      </c>
      <c r="AP164" s="3">
        <f>其他调用!AN164</f>
        <v>3609356.7533436418</v>
      </c>
      <c r="AQ164" s="3">
        <f>其他调用!AO164</f>
        <v>3973404.6554423571</v>
      </c>
      <c r="AR164" s="3">
        <f>其他调用!AP164</f>
        <v>4839551.4299389124</v>
      </c>
      <c r="AS164" s="3">
        <f>其他调用!AQ164</f>
        <v>7259520.1577790976</v>
      </c>
      <c r="AT164" s="3">
        <f>其他调用!AR164</f>
        <v>19272399.895081282</v>
      </c>
      <c r="AU164" s="3">
        <f>SUMPRODUCT(AP$5:AT164,其他调用!$C$6:$G165)</f>
        <v>161422615400.11963</v>
      </c>
    </row>
    <row r="165" spans="26:47" x14ac:dyDescent="0.15">
      <c r="Z165" s="3">
        <v>161</v>
      </c>
      <c r="AA165" s="3">
        <f>其他调用!AW166*SUM($U$14:$U$17)</f>
        <v>0</v>
      </c>
      <c r="AB165" s="3">
        <f>其他调用!AX166*SUM($U$14:$U$17)</f>
        <v>0</v>
      </c>
      <c r="AC165" s="3">
        <f>其他调用!AY166*SUM($U$14:$U$17)</f>
        <v>0</v>
      </c>
      <c r="AD165" s="3">
        <f>其他调用!AZ166*SUM($U$14:$U$17)</f>
        <v>0</v>
      </c>
      <c r="AE165" s="3">
        <f>其他调用!BA166*SUM($U$14:$U$17)</f>
        <v>0</v>
      </c>
      <c r="AF165" s="3">
        <f>SUMPRODUCT(AA$5:AE165,其他调用!$C$6:$G166)</f>
        <v>5612967.4996971022</v>
      </c>
      <c r="AH165" s="3">
        <v>161</v>
      </c>
      <c r="AI165" s="3">
        <f>其他调用!Y165</f>
        <v>16116825.825303793</v>
      </c>
      <c r="AJ165" s="3">
        <f>其他调用!Z165</f>
        <v>17995000.521348715</v>
      </c>
      <c r="AK165" s="3">
        <f>其他调用!AA165</f>
        <v>20879263.45079565</v>
      </c>
      <c r="AL165" s="3">
        <f>其他调用!AB165</f>
        <v>26663631.441867352</v>
      </c>
      <c r="AM165" s="3">
        <f>其他调用!AC165</f>
        <v>64556351.999999046</v>
      </c>
      <c r="AN165" s="3">
        <f>SUMPRODUCT(AI$5:AM165,其他调用!$C$6:$G166)</f>
        <v>937896563543.95654</v>
      </c>
      <c r="AP165" s="3">
        <f>其他调用!AN165</f>
        <v>3609356.7533436418</v>
      </c>
      <c r="AQ165" s="3">
        <f>其他调用!AO165</f>
        <v>3973404.6554422975</v>
      </c>
      <c r="AR165" s="3">
        <f>其他调用!AP165</f>
        <v>4839551.4299388528</v>
      </c>
      <c r="AS165" s="3">
        <f>其他调用!AQ165</f>
        <v>7259520.1577789783</v>
      </c>
      <c r="AT165" s="3">
        <f>其他调用!AR165</f>
        <v>19272399.89508152</v>
      </c>
      <c r="AU165" s="3">
        <f>SUMPRODUCT(AP$5:AT165,其他调用!$C$6:$G166)</f>
        <v>162506587866.88342</v>
      </c>
    </row>
    <row r="166" spans="26:47" x14ac:dyDescent="0.15">
      <c r="Z166" s="3">
        <v>162</v>
      </c>
      <c r="AA166" s="3">
        <f>其他调用!AW167*SUM($U$14:$U$17)</f>
        <v>0</v>
      </c>
      <c r="AB166" s="3">
        <f>其他调用!AX167*SUM($U$14:$U$17)</f>
        <v>0</v>
      </c>
      <c r="AC166" s="3">
        <f>其他调用!AY167*SUM($U$14:$U$17)</f>
        <v>0</v>
      </c>
      <c r="AD166" s="3">
        <f>其他调用!AZ167*SUM($U$14:$U$17)</f>
        <v>0</v>
      </c>
      <c r="AE166" s="3">
        <f>其他调用!BA167*SUM($U$14:$U$17)</f>
        <v>0</v>
      </c>
      <c r="AF166" s="3">
        <f>SUMPRODUCT(AA$5:AE166,其他调用!$C$6:$G167)</f>
        <v>5612967.4996971022</v>
      </c>
      <c r="AH166" s="3">
        <v>162</v>
      </c>
      <c r="AI166" s="3">
        <f>其他调用!Y166</f>
        <v>16116825.825303793</v>
      </c>
      <c r="AJ166" s="3">
        <f>其他调用!Z166</f>
        <v>17995000.521348953</v>
      </c>
      <c r="AK166" s="3">
        <f>其他调用!AA166</f>
        <v>20879263.450795174</v>
      </c>
      <c r="AL166" s="3">
        <f>其他调用!AB166</f>
        <v>27767671.587184906</v>
      </c>
      <c r="AM166" s="3">
        <f>其他调用!AC166</f>
        <v>64556352</v>
      </c>
      <c r="AN166" s="3">
        <f>SUMPRODUCT(AI$5:AM166,其他调用!$C$6:$G167)</f>
        <v>942711056852.70654</v>
      </c>
      <c r="AP166" s="3">
        <f>其他调用!AN166</f>
        <v>3609356.7533437014</v>
      </c>
      <c r="AQ166" s="3">
        <f>其他调用!AO166</f>
        <v>3973404.6554423571</v>
      </c>
      <c r="AR166" s="3">
        <f>其他调用!AP166</f>
        <v>4839551.4299389124</v>
      </c>
      <c r="AS166" s="3">
        <f>其他调用!AQ166</f>
        <v>7677889.9790369272</v>
      </c>
      <c r="AT166" s="3">
        <f>其他调用!AR166</f>
        <v>19272399.895081282</v>
      </c>
      <c r="AU166" s="3">
        <f>SUMPRODUCT(AP$5:AT166,其他调用!$C$6:$G167)</f>
        <v>163584557858.70313</v>
      </c>
    </row>
    <row r="167" spans="26:47" x14ac:dyDescent="0.15">
      <c r="Z167" s="3">
        <v>163</v>
      </c>
      <c r="AA167" s="3">
        <f>其他调用!AW168*SUM($U$14:$U$17)</f>
        <v>0</v>
      </c>
      <c r="AB167" s="3">
        <f>其他调用!AX168*SUM($U$14:$U$17)</f>
        <v>0</v>
      </c>
      <c r="AC167" s="3">
        <f>其他调用!AY168*SUM($U$14:$U$17)</f>
        <v>0</v>
      </c>
      <c r="AD167" s="3">
        <f>其他调用!AZ168*SUM($U$14:$U$17)</f>
        <v>0</v>
      </c>
      <c r="AE167" s="3">
        <f>其他调用!BA168*SUM($U$14:$U$17)</f>
        <v>0</v>
      </c>
      <c r="AF167" s="3">
        <f>SUMPRODUCT(AA$5:AE167,其他调用!$C$6:$G168)</f>
        <v>5612967.4996971022</v>
      </c>
      <c r="AH167" s="3">
        <v>163</v>
      </c>
      <c r="AI167" s="3">
        <f>其他调用!Y167</f>
        <v>16116825.825303793</v>
      </c>
      <c r="AJ167" s="3">
        <f>其他调用!Z167</f>
        <v>17995000.521348715</v>
      </c>
      <c r="AK167" s="3">
        <f>其他调用!AA167</f>
        <v>20879263.450795174</v>
      </c>
      <c r="AL167" s="3">
        <f>其他调用!AB167</f>
        <v>29287041.493835926</v>
      </c>
      <c r="AM167" s="3">
        <f>其他调用!AC167</f>
        <v>64556352</v>
      </c>
      <c r="AN167" s="3">
        <f>SUMPRODUCT(AI$5:AM167,其他调用!$C$6:$G168)</f>
        <v>947498035949.13733</v>
      </c>
      <c r="AP167" s="3">
        <f>其他调用!AN167</f>
        <v>3609356.7533436418</v>
      </c>
      <c r="AQ167" s="3">
        <f>其他调用!AO167</f>
        <v>3973404.6554422975</v>
      </c>
      <c r="AR167" s="3">
        <f>其他调用!AP167</f>
        <v>4839551.4299389124</v>
      </c>
      <c r="AS167" s="3">
        <f>其他调用!AQ167</f>
        <v>8253646.6840500832</v>
      </c>
      <c r="AT167" s="3">
        <f>其他调用!AR167</f>
        <v>19272399.895081282</v>
      </c>
      <c r="AU167" s="3">
        <f>SUMPRODUCT(AP$5:AT167,其他调用!$C$6:$G168)</f>
        <v>164656813114.20306</v>
      </c>
    </row>
    <row r="168" spans="26:47" x14ac:dyDescent="0.15">
      <c r="Z168" s="3">
        <v>164</v>
      </c>
      <c r="AA168" s="3">
        <f>其他调用!AW169*SUM($U$14:$U$17)</f>
        <v>0</v>
      </c>
      <c r="AB168" s="3">
        <f>其他调用!AX169*SUM($U$14:$U$17)</f>
        <v>0</v>
      </c>
      <c r="AC168" s="3">
        <f>其他调用!AY169*SUM($U$14:$U$17)</f>
        <v>0</v>
      </c>
      <c r="AD168" s="3">
        <f>其他调用!AZ169*SUM($U$14:$U$17)</f>
        <v>0</v>
      </c>
      <c r="AE168" s="3">
        <f>其他调用!BA169*SUM($U$14:$U$17)</f>
        <v>0</v>
      </c>
      <c r="AF168" s="3">
        <f>SUMPRODUCT(AA$5:AE168,其他调用!$C$6:$G169)</f>
        <v>5612967.4996971022</v>
      </c>
      <c r="AH168" s="3">
        <v>164</v>
      </c>
      <c r="AI168" s="3">
        <f>其他调用!Y168</f>
        <v>16116825.825303793</v>
      </c>
      <c r="AJ168" s="3">
        <f>其他调用!Z168</f>
        <v>17995000.521348953</v>
      </c>
      <c r="AK168" s="3">
        <f>其他调用!AA168</f>
        <v>20879263.45079565</v>
      </c>
      <c r="AL168" s="3">
        <f>其他调用!AB168</f>
        <v>29287041.493835926</v>
      </c>
      <c r="AM168" s="3">
        <f>其他调用!AC168</f>
        <v>64556352</v>
      </c>
      <c r="AN168" s="3">
        <f>SUMPRODUCT(AI$5:AM168,其他调用!$C$6:$G169)</f>
        <v>952254607737.33325</v>
      </c>
      <c r="AP168" s="3">
        <f>其他调用!AN168</f>
        <v>3609356.7533436418</v>
      </c>
      <c r="AQ168" s="3">
        <f>其他调用!AO168</f>
        <v>3973404.6554423571</v>
      </c>
      <c r="AR168" s="3">
        <f>其他调用!AP168</f>
        <v>4839551.4299388528</v>
      </c>
      <c r="AS168" s="3">
        <f>其他调用!AQ168</f>
        <v>8253646.684049964</v>
      </c>
      <c r="AT168" s="3">
        <f>其他调用!AR168</f>
        <v>19272399.89508152</v>
      </c>
      <c r="AU168" s="3">
        <f>SUMPRODUCT(AP$5:AT168,其他调用!$C$6:$G169)</f>
        <v>165722257310.91132</v>
      </c>
    </row>
    <row r="169" spans="26:47" x14ac:dyDescent="0.15">
      <c r="Z169" s="3">
        <v>165</v>
      </c>
      <c r="AA169" s="3">
        <f>其他调用!AW170*SUM($U$14:$U$17)</f>
        <v>0</v>
      </c>
      <c r="AB169" s="3">
        <f>其他调用!AX170*SUM($U$14:$U$17)</f>
        <v>0</v>
      </c>
      <c r="AC169" s="3">
        <f>其他调用!AY170*SUM($U$14:$U$17)</f>
        <v>0</v>
      </c>
      <c r="AD169" s="3">
        <f>其他调用!AZ170*SUM($U$14:$U$17)</f>
        <v>0</v>
      </c>
      <c r="AE169" s="3">
        <f>其他调用!BA170*SUM($U$14:$U$17)</f>
        <v>0</v>
      </c>
      <c r="AF169" s="3">
        <f>SUMPRODUCT(AA$5:AE169,其他调用!$C$6:$G170)</f>
        <v>5612967.4996971022</v>
      </c>
      <c r="AH169" s="3">
        <v>165</v>
      </c>
      <c r="AI169" s="3">
        <f>其他调用!Y169</f>
        <v>16116825.825303793</v>
      </c>
      <c r="AJ169" s="3">
        <f>其他调用!Z169</f>
        <v>17995000.521348715</v>
      </c>
      <c r="AK169" s="3">
        <f>其他调用!AA169</f>
        <v>20879263.450795174</v>
      </c>
      <c r="AL169" s="3">
        <f>其他调用!AB169</f>
        <v>29287041.493835449</v>
      </c>
      <c r="AM169" s="3">
        <f>其他调用!AC169</f>
        <v>64556352</v>
      </c>
      <c r="AN169" s="3">
        <f>SUMPRODUCT(AI$5:AM169,其他调用!$C$6:$G170)</f>
        <v>956980772217.29407</v>
      </c>
      <c r="AP169" s="3">
        <f>其他调用!AN169</f>
        <v>3609356.7533436418</v>
      </c>
      <c r="AQ169" s="3">
        <f>其他调用!AO169</f>
        <v>3973404.6554422975</v>
      </c>
      <c r="AR169" s="3">
        <f>其他调用!AP169</f>
        <v>4839551.4299389124</v>
      </c>
      <c r="AS169" s="3">
        <f>其他调用!AQ169</f>
        <v>8253646.684049964</v>
      </c>
      <c r="AT169" s="3">
        <f>其他调用!AR169</f>
        <v>19272399.895081282</v>
      </c>
      <c r="AU169" s="3">
        <f>SUMPRODUCT(AP$5:AT169,其他调用!$C$6:$G170)</f>
        <v>166780890448.82779</v>
      </c>
    </row>
    <row r="170" spans="26:47" x14ac:dyDescent="0.15">
      <c r="Z170" s="3">
        <v>166</v>
      </c>
      <c r="AA170" s="3">
        <f>其他调用!AW171*SUM($U$14:$U$17)</f>
        <v>0</v>
      </c>
      <c r="AB170" s="3">
        <f>其他调用!AX171*SUM($U$14:$U$17)</f>
        <v>0</v>
      </c>
      <c r="AC170" s="3">
        <f>其他调用!AY171*SUM($U$14:$U$17)</f>
        <v>0</v>
      </c>
      <c r="AD170" s="3">
        <f>其他调用!AZ171*SUM($U$14:$U$17)</f>
        <v>0</v>
      </c>
      <c r="AE170" s="3">
        <f>其他调用!BA171*SUM($U$14:$U$17)</f>
        <v>0</v>
      </c>
      <c r="AF170" s="3">
        <f>SUMPRODUCT(AA$5:AE170,其他调用!$C$6:$G171)</f>
        <v>5612967.4996971022</v>
      </c>
      <c r="AH170" s="3">
        <v>166</v>
      </c>
      <c r="AI170" s="3">
        <f>其他调用!Y170</f>
        <v>16116825.825303555</v>
      </c>
      <c r="AJ170" s="3">
        <f>其他调用!Z170</f>
        <v>17995000.521348715</v>
      </c>
      <c r="AK170" s="3">
        <f>其他调用!AA170</f>
        <v>20879263.45079565</v>
      </c>
      <c r="AL170" s="3">
        <f>其他调用!AB170</f>
        <v>29287041.493835926</v>
      </c>
      <c r="AM170" s="3">
        <f>其他调用!AC170</f>
        <v>64556352</v>
      </c>
      <c r="AN170" s="3">
        <f>SUMPRODUCT(AI$5:AM170,其他调用!$C$6:$G171)</f>
        <v>961676529389.01978</v>
      </c>
      <c r="AP170" s="3">
        <f>其他调用!AN170</f>
        <v>3609356.7533437014</v>
      </c>
      <c r="AQ170" s="3">
        <f>其他调用!AO170</f>
        <v>3973404.6554423571</v>
      </c>
      <c r="AR170" s="3">
        <f>其他调用!AP170</f>
        <v>4839551.4299388528</v>
      </c>
      <c r="AS170" s="3">
        <f>其他调用!AQ170</f>
        <v>8253646.684049964</v>
      </c>
      <c r="AT170" s="3">
        <f>其他调用!AR170</f>
        <v>19272399.895081282</v>
      </c>
      <c r="AU170" s="3">
        <f>SUMPRODUCT(AP$5:AT170,其他调用!$C$6:$G171)</f>
        <v>167832712527.95255</v>
      </c>
    </row>
    <row r="171" spans="26:47" x14ac:dyDescent="0.15">
      <c r="Z171" s="3">
        <v>167</v>
      </c>
      <c r="AA171" s="3">
        <f>其他调用!AW172*SUM($U$14:$U$17)</f>
        <v>0</v>
      </c>
      <c r="AB171" s="3">
        <f>其他调用!AX172*SUM($U$14:$U$17)</f>
        <v>0</v>
      </c>
      <c r="AC171" s="3">
        <f>其他调用!AY172*SUM($U$14:$U$17)</f>
        <v>0</v>
      </c>
      <c r="AD171" s="3">
        <f>其他调用!AZ172*SUM($U$14:$U$17)</f>
        <v>0</v>
      </c>
      <c r="AE171" s="3">
        <f>其他调用!BA172*SUM($U$14:$U$17)</f>
        <v>0</v>
      </c>
      <c r="AF171" s="3">
        <f>SUMPRODUCT(AA$5:AE171,其他调用!$C$6:$G172)</f>
        <v>5612967.4996971022</v>
      </c>
      <c r="AH171" s="3">
        <v>167</v>
      </c>
      <c r="AI171" s="3">
        <f>其他调用!Y171</f>
        <v>16116825.825303793</v>
      </c>
      <c r="AJ171" s="3">
        <f>其他调用!Z171</f>
        <v>18008137.410265446</v>
      </c>
      <c r="AK171" s="3">
        <f>其他调用!AA171</f>
        <v>20879263.450795174</v>
      </c>
      <c r="AL171" s="3">
        <f>其他调用!AB171</f>
        <v>29287041.493835926</v>
      </c>
      <c r="AM171" s="3">
        <f>其他调用!AC171</f>
        <v>64556352</v>
      </c>
      <c r="AN171" s="3">
        <f>SUMPRODUCT(AI$5:AM171,其他调用!$C$6:$G172)</f>
        <v>966343547344.63928</v>
      </c>
      <c r="AP171" s="3">
        <f>其他调用!AN171</f>
        <v>3609356.7533436418</v>
      </c>
      <c r="AQ171" s="3">
        <f>其他调用!AO171</f>
        <v>3976188.2110342979</v>
      </c>
      <c r="AR171" s="3">
        <f>其他调用!AP171</f>
        <v>4839551.4299389124</v>
      </c>
      <c r="AS171" s="3">
        <f>其他调用!AQ171</f>
        <v>8253646.684049964</v>
      </c>
      <c r="AT171" s="3">
        <f>其他调用!AR171</f>
        <v>19272399.89508152</v>
      </c>
      <c r="AU171" s="3">
        <f>SUMPRODUCT(AP$5:AT171,其他调用!$C$6:$G172)</f>
        <v>168878076997.81247</v>
      </c>
    </row>
    <row r="172" spans="26:47" x14ac:dyDescent="0.15">
      <c r="Z172" s="3">
        <v>168</v>
      </c>
      <c r="AA172" s="3">
        <f>其他调用!AW173*SUM($U$14:$U$17)</f>
        <v>0</v>
      </c>
      <c r="AB172" s="3">
        <f>其他调用!AX173*SUM($U$14:$U$17)</f>
        <v>0</v>
      </c>
      <c r="AC172" s="3">
        <f>其他调用!AY173*SUM($U$14:$U$17)</f>
        <v>0</v>
      </c>
      <c r="AD172" s="3">
        <f>其他调用!AZ173*SUM($U$14:$U$17)</f>
        <v>0</v>
      </c>
      <c r="AE172" s="3">
        <f>其他调用!BA173*SUM($U$14:$U$17)</f>
        <v>0</v>
      </c>
      <c r="AF172" s="3">
        <f>SUMPRODUCT(AA$5:AE172,其他调用!$C$6:$G173)</f>
        <v>5612967.4996971022</v>
      </c>
      <c r="AH172" s="3">
        <v>168</v>
      </c>
      <c r="AI172" s="3">
        <f>其他调用!Y172</f>
        <v>16163768.218082905</v>
      </c>
      <c r="AJ172" s="3">
        <f>其他调用!Z172</f>
        <v>18508951.570314884</v>
      </c>
      <c r="AK172" s="3">
        <f>其他调用!AA172</f>
        <v>20879263.45079565</v>
      </c>
      <c r="AL172" s="3">
        <f>其他调用!AB172</f>
        <v>29287041.493835926</v>
      </c>
      <c r="AM172" s="3">
        <f>其他调用!AC172</f>
        <v>64556352</v>
      </c>
      <c r="AN172" s="3">
        <f>SUMPRODUCT(AI$5:AM172,其他调用!$C$6:$G173)</f>
        <v>971049330697.2998</v>
      </c>
      <c r="AP172" s="3">
        <f>其他调用!AN172</f>
        <v>3617775.1597644687</v>
      </c>
      <c r="AQ172" s="3">
        <f>其他调用!AO172</f>
        <v>4082304.9685564041</v>
      </c>
      <c r="AR172" s="3">
        <f>其他调用!AP172</f>
        <v>4839551.4299389124</v>
      </c>
      <c r="AS172" s="3">
        <f>其他调用!AQ172</f>
        <v>8253646.6840500832</v>
      </c>
      <c r="AT172" s="3">
        <f>其他调用!AR172</f>
        <v>19272399.895081282</v>
      </c>
      <c r="AU172" s="3">
        <f>SUMPRODUCT(AP$5:AT172,其他调用!$C$6:$G173)</f>
        <v>169931091797.92972</v>
      </c>
    </row>
    <row r="173" spans="26:47" x14ac:dyDescent="0.15">
      <c r="Z173" s="3">
        <v>169</v>
      </c>
      <c r="AA173" s="3">
        <f>其他调用!AW174*SUM($U$14:$U$17)</f>
        <v>0</v>
      </c>
      <c r="AB173" s="3">
        <f>其他调用!AX174*SUM($U$14:$U$17)</f>
        <v>0</v>
      </c>
      <c r="AC173" s="3">
        <f>其他调用!AY174*SUM($U$14:$U$17)</f>
        <v>0</v>
      </c>
      <c r="AD173" s="3">
        <f>其他调用!AZ174*SUM($U$14:$U$17)</f>
        <v>0</v>
      </c>
      <c r="AE173" s="3">
        <f>其他调用!BA174*SUM($U$14:$U$17)</f>
        <v>0</v>
      </c>
      <c r="AF173" s="3">
        <f>SUMPRODUCT(AA$5:AE173,其他调用!$C$6:$G174)</f>
        <v>5612967.4996971022</v>
      </c>
      <c r="AH173" s="3">
        <v>169</v>
      </c>
      <c r="AI173" s="3">
        <f>其他调用!Y173</f>
        <v>16572632.877190828</v>
      </c>
      <c r="AJ173" s="3">
        <f>其他调用!Z173</f>
        <v>18508951.570314884</v>
      </c>
      <c r="AK173" s="3">
        <f>其他调用!AA173</f>
        <v>21018441.804622173</v>
      </c>
      <c r="AL173" s="3">
        <f>其他调用!AB173</f>
        <v>29287041.493835449</v>
      </c>
      <c r="AM173" s="3">
        <f>其他调用!AC173</f>
        <v>69801242.084338188</v>
      </c>
      <c r="AN173" s="3">
        <f>SUMPRODUCT(AI$5:AM173,其他调用!$C$6:$G174)</f>
        <v>975780394813.75378</v>
      </c>
      <c r="AP173" s="3">
        <f>其他调用!AN173</f>
        <v>3691098.837312758</v>
      </c>
      <c r="AQ173" s="3">
        <f>其他调用!AO173</f>
        <v>4082304.9685564041</v>
      </c>
      <c r="AR173" s="3">
        <f>其他调用!AP173</f>
        <v>4879364.1465070248</v>
      </c>
      <c r="AS173" s="3">
        <f>其他调用!AQ173</f>
        <v>8253646.684049964</v>
      </c>
      <c r="AT173" s="3">
        <f>其他调用!AR173</f>
        <v>20913065.316256285</v>
      </c>
      <c r="AU173" s="3">
        <f>SUMPRODUCT(AP$5:AT173,其他调用!$C$6:$G174)</f>
        <v>170987789118.38416</v>
      </c>
    </row>
    <row r="174" spans="26:47" x14ac:dyDescent="0.15">
      <c r="Z174" s="3">
        <v>170</v>
      </c>
      <c r="AA174" s="3">
        <f>其他调用!AW175*SUM($U$14:$U$17)</f>
        <v>0</v>
      </c>
      <c r="AB174" s="3">
        <f>其他调用!AX175*SUM($U$14:$U$17)</f>
        <v>0</v>
      </c>
      <c r="AC174" s="3">
        <f>其他调用!AY175*SUM($U$14:$U$17)</f>
        <v>0</v>
      </c>
      <c r="AD174" s="3">
        <f>其他调用!AZ175*SUM($U$14:$U$17)</f>
        <v>0</v>
      </c>
      <c r="AE174" s="3">
        <f>其他调用!BA175*SUM($U$14:$U$17)</f>
        <v>0</v>
      </c>
      <c r="AF174" s="3">
        <f>SUMPRODUCT(AA$5:AE174,其他调用!$C$6:$G175)</f>
        <v>5612967.4996971022</v>
      </c>
      <c r="AH174" s="3">
        <v>170</v>
      </c>
      <c r="AI174" s="3">
        <f>其他调用!Y174</f>
        <v>16572632.877190828</v>
      </c>
      <c r="AJ174" s="3">
        <f>其他调用!Z174</f>
        <v>18508951.570314884</v>
      </c>
      <c r="AK174" s="3">
        <f>其他调用!AA174</f>
        <v>21405184.552143574</v>
      </c>
      <c r="AL174" s="3">
        <f>其他调用!AB174</f>
        <v>29287041.493835926</v>
      </c>
      <c r="AM174" s="3">
        <f>其他调用!AC174</f>
        <v>72625896</v>
      </c>
      <c r="AN174" s="3">
        <f>SUMPRODUCT(AI$5:AM174,其他调用!$C$6:$G175)</f>
        <v>980485624011.00806</v>
      </c>
      <c r="AP174" s="3">
        <f>其他调用!AN174</f>
        <v>3691098.837312758</v>
      </c>
      <c r="AQ174" s="3">
        <f>其他调用!AO174</f>
        <v>4082304.9685564637</v>
      </c>
      <c r="AR174" s="3">
        <f>其他调用!AP174</f>
        <v>4989993.9892127514</v>
      </c>
      <c r="AS174" s="3">
        <f>其他调用!AQ174</f>
        <v>8253646.684049964</v>
      </c>
      <c r="AT174" s="3">
        <f>其他调用!AR174</f>
        <v>21796651.422293425</v>
      </c>
      <c r="AU174" s="3">
        <f>SUMPRODUCT(AP$5:AT174,其他调用!$C$6:$G175)</f>
        <v>172039094761.67673</v>
      </c>
    </row>
    <row r="175" spans="26:47" x14ac:dyDescent="0.15">
      <c r="Z175" s="3">
        <v>171</v>
      </c>
      <c r="AA175" s="3">
        <f>其他调用!AW176*SUM($U$14:$U$17)</f>
        <v>0</v>
      </c>
      <c r="AB175" s="3">
        <f>其他调用!AX176*SUM($U$14:$U$17)</f>
        <v>0</v>
      </c>
      <c r="AC175" s="3">
        <f>其他调用!AY176*SUM($U$14:$U$17)</f>
        <v>0</v>
      </c>
      <c r="AD175" s="3">
        <f>其他调用!AZ176*SUM($U$14:$U$17)</f>
        <v>0</v>
      </c>
      <c r="AE175" s="3">
        <f>其他调用!BA176*SUM($U$14:$U$17)</f>
        <v>0</v>
      </c>
      <c r="AF175" s="3">
        <f>SUMPRODUCT(AA$5:AE175,其他调用!$C$6:$G176)</f>
        <v>5612967.4996971022</v>
      </c>
      <c r="AH175" s="3">
        <v>171</v>
      </c>
      <c r="AI175" s="3">
        <f>其他调用!Y175</f>
        <v>16572632.877190828</v>
      </c>
      <c r="AJ175" s="3">
        <f>其他调用!Z175</f>
        <v>18508951.570315361</v>
      </c>
      <c r="AK175" s="3">
        <f>其他调用!AA175</f>
        <v>21405184.552143574</v>
      </c>
      <c r="AL175" s="3">
        <f>其他调用!AB175</f>
        <v>29287041.493835926</v>
      </c>
      <c r="AM175" s="3">
        <f>其他调用!AC175</f>
        <v>72625896</v>
      </c>
      <c r="AN175" s="3">
        <f>SUMPRODUCT(AI$5:AM175,其他调用!$C$6:$G176)</f>
        <v>985159574381.68982</v>
      </c>
      <c r="AP175" s="3">
        <f>其他调用!AN175</f>
        <v>3691098.837312758</v>
      </c>
      <c r="AQ175" s="3">
        <f>其他调用!AO175</f>
        <v>4082304.9685564041</v>
      </c>
      <c r="AR175" s="3">
        <f>其他调用!AP175</f>
        <v>4989993.9892127514</v>
      </c>
      <c r="AS175" s="3">
        <f>其他调用!AQ175</f>
        <v>8253646.684049964</v>
      </c>
      <c r="AT175" s="3">
        <f>其他调用!AR175</f>
        <v>21796651.422293186</v>
      </c>
      <c r="AU175" s="3">
        <f>SUMPRODUCT(AP$5:AT175,其他调用!$C$6:$G176)</f>
        <v>173083411668.49921</v>
      </c>
    </row>
    <row r="176" spans="26:47" x14ac:dyDescent="0.15">
      <c r="Z176" s="3">
        <v>172</v>
      </c>
      <c r="AA176" s="3">
        <f>其他调用!AW177*SUM($U$14:$U$17)</f>
        <v>0</v>
      </c>
      <c r="AB176" s="3">
        <f>其他调用!AX177*SUM($U$14:$U$17)</f>
        <v>0</v>
      </c>
      <c r="AC176" s="3">
        <f>其他调用!AY177*SUM($U$14:$U$17)</f>
        <v>0</v>
      </c>
      <c r="AD176" s="3">
        <f>其他调用!AZ177*SUM($U$14:$U$17)</f>
        <v>0</v>
      </c>
      <c r="AE176" s="3">
        <f>其他调用!BA177*SUM($U$14:$U$17)</f>
        <v>0</v>
      </c>
      <c r="AF176" s="3">
        <f>SUMPRODUCT(AA$5:AE176,其他调用!$C$6:$G177)</f>
        <v>5612967.4996971022</v>
      </c>
      <c r="AH176" s="3">
        <v>172</v>
      </c>
      <c r="AI176" s="3">
        <f>其他调用!Y176</f>
        <v>16572632.877190828</v>
      </c>
      <c r="AJ176" s="3">
        <f>其他调用!Z176</f>
        <v>18508951.570314884</v>
      </c>
      <c r="AK176" s="3">
        <f>其他调用!AA176</f>
        <v>21405184.552143574</v>
      </c>
      <c r="AL176" s="3">
        <f>其他调用!AB176</f>
        <v>29287041.493835926</v>
      </c>
      <c r="AM176" s="3">
        <f>其他调用!AC176</f>
        <v>72625895.999999046</v>
      </c>
      <c r="AN176" s="3">
        <f>SUMPRODUCT(AI$5:AM176,其他调用!$C$6:$G177)</f>
        <v>989802245925.79919</v>
      </c>
      <c r="AP176" s="3">
        <f>其他调用!AN176</f>
        <v>3691098.837312758</v>
      </c>
      <c r="AQ176" s="3">
        <f>其他调用!AO176</f>
        <v>4082304.9685564041</v>
      </c>
      <c r="AR176" s="3">
        <f>其他调用!AP176</f>
        <v>4989993.9892127514</v>
      </c>
      <c r="AS176" s="3">
        <f>其他调用!AQ176</f>
        <v>8253646.684049964</v>
      </c>
      <c r="AT176" s="3">
        <f>其他调用!AR176</f>
        <v>21796651.422293425</v>
      </c>
      <c r="AU176" s="3">
        <f>SUMPRODUCT(AP$5:AT176,其他调用!$C$6:$G177)</f>
        <v>174120739838.85156</v>
      </c>
    </row>
    <row r="177" spans="26:47" x14ac:dyDescent="0.15">
      <c r="Z177" s="3">
        <v>173</v>
      </c>
      <c r="AA177" s="3">
        <f>其他调用!AW178*SUM($U$14:$U$17)</f>
        <v>0</v>
      </c>
      <c r="AB177" s="3">
        <f>其他调用!AX178*SUM($U$14:$U$17)</f>
        <v>0</v>
      </c>
      <c r="AC177" s="3">
        <f>其他调用!AY178*SUM($U$14:$U$17)</f>
        <v>0</v>
      </c>
      <c r="AD177" s="3">
        <f>其他调用!AZ178*SUM($U$14:$U$17)</f>
        <v>0</v>
      </c>
      <c r="AE177" s="3">
        <f>其他调用!BA178*SUM($U$14:$U$17)</f>
        <v>0</v>
      </c>
      <c r="AF177" s="3">
        <f>SUMPRODUCT(AA$5:AE177,其他调用!$C$6:$G178)</f>
        <v>5612967.4996971022</v>
      </c>
      <c r="AH177" s="3">
        <v>173</v>
      </c>
      <c r="AI177" s="3">
        <f>其他调用!Y177</f>
        <v>16572632.877190828</v>
      </c>
      <c r="AJ177" s="3">
        <f>其他调用!Z177</f>
        <v>18508951.570314884</v>
      </c>
      <c r="AK177" s="3">
        <f>其他调用!AA177</f>
        <v>21405184.552143574</v>
      </c>
      <c r="AL177" s="3">
        <f>其他调用!AB177</f>
        <v>29299316.620245934</v>
      </c>
      <c r="AM177" s="3">
        <f>其他调用!AC177</f>
        <v>72625896</v>
      </c>
      <c r="AN177" s="3">
        <f>SUMPRODUCT(AI$5:AM177,其他调用!$C$6:$G178)</f>
        <v>994413660394.04602</v>
      </c>
      <c r="AP177" s="3">
        <f>其他调用!AN177</f>
        <v>3691098.837312758</v>
      </c>
      <c r="AQ177" s="3">
        <f>其他调用!AO177</f>
        <v>4082304.9685564637</v>
      </c>
      <c r="AR177" s="3">
        <f>其他调用!AP177</f>
        <v>4989993.9892127514</v>
      </c>
      <c r="AS177" s="3">
        <f>其他调用!AQ177</f>
        <v>8258740.9156309366</v>
      </c>
      <c r="AT177" s="3">
        <f>其他调用!AR177</f>
        <v>21796651.422293425</v>
      </c>
      <c r="AU177" s="3">
        <f>SUMPRODUCT(AP$5:AT177,其他调用!$C$6:$G178)</f>
        <v>175151088299.37427</v>
      </c>
    </row>
    <row r="178" spans="26:47" x14ac:dyDescent="0.15">
      <c r="Z178" s="3">
        <v>174</v>
      </c>
      <c r="AA178" s="3">
        <f>其他调用!AW179*SUM($U$14:$U$17)</f>
        <v>0</v>
      </c>
      <c r="AB178" s="3">
        <f>其他调用!AX179*SUM($U$14:$U$17)</f>
        <v>0</v>
      </c>
      <c r="AC178" s="3">
        <f>其他调用!AY179*SUM($U$14:$U$17)</f>
        <v>0</v>
      </c>
      <c r="AD178" s="3">
        <f>其他调用!AZ179*SUM($U$14:$U$17)</f>
        <v>0</v>
      </c>
      <c r="AE178" s="3">
        <f>其他调用!BA179*SUM($U$14:$U$17)</f>
        <v>0</v>
      </c>
      <c r="AF178" s="3">
        <f>SUMPRODUCT(AA$5:AE178,其他调用!$C$6:$G179)</f>
        <v>5612967.4996971022</v>
      </c>
      <c r="AH178" s="3">
        <v>174</v>
      </c>
      <c r="AI178" s="3">
        <f>其他调用!Y178</f>
        <v>16572632.877190828</v>
      </c>
      <c r="AJ178" s="3">
        <f>其他调用!Z178</f>
        <v>18508951.570314884</v>
      </c>
      <c r="AK178" s="3">
        <f>其他调用!AA178</f>
        <v>21405184.552143574</v>
      </c>
      <c r="AL178" s="3">
        <f>其他调用!AB178</f>
        <v>29830460.896630764</v>
      </c>
      <c r="AM178" s="3">
        <f>其他调用!AC178</f>
        <v>72625896</v>
      </c>
      <c r="AN178" s="3">
        <f>SUMPRODUCT(AI$5:AM178,其他调用!$C$6:$G179)</f>
        <v>998994730656.83289</v>
      </c>
      <c r="AP178" s="3">
        <f>其他调用!AN178</f>
        <v>3691098.837312758</v>
      </c>
      <c r="AQ178" s="3">
        <f>其他调用!AO178</f>
        <v>4082304.9685564041</v>
      </c>
      <c r="AR178" s="3">
        <f>其他调用!AP178</f>
        <v>4989993.9892126322</v>
      </c>
      <c r="AS178" s="3">
        <f>其他调用!AQ178</f>
        <v>8479168.1321303844</v>
      </c>
      <c r="AT178" s="3">
        <f>其他调用!AR178</f>
        <v>21796651.422293186</v>
      </c>
      <c r="AU178" s="3">
        <f>SUMPRODUCT(AP$5:AT178,其他调用!$C$6:$G179)</f>
        <v>176174835895.30927</v>
      </c>
    </row>
    <row r="179" spans="26:47" x14ac:dyDescent="0.15">
      <c r="Z179" s="3">
        <v>175</v>
      </c>
      <c r="AA179" s="3">
        <f>其他调用!AW180*SUM($U$14:$U$17)</f>
        <v>0</v>
      </c>
      <c r="AB179" s="3">
        <f>其他调用!AX180*SUM($U$14:$U$17)</f>
        <v>0</v>
      </c>
      <c r="AC179" s="3">
        <f>其他调用!AY180*SUM($U$14:$U$17)</f>
        <v>0</v>
      </c>
      <c r="AD179" s="3">
        <f>其他调用!AZ180*SUM($U$14:$U$17)</f>
        <v>0</v>
      </c>
      <c r="AE179" s="3">
        <f>其他调用!BA180*SUM($U$14:$U$17)</f>
        <v>0</v>
      </c>
      <c r="AF179" s="3">
        <f>SUMPRODUCT(AA$5:AE179,其他调用!$C$6:$G180)</f>
        <v>5612967.4996971022</v>
      </c>
      <c r="AH179" s="3">
        <v>175</v>
      </c>
      <c r="AI179" s="3">
        <f>其他调用!Y179</f>
        <v>16572632.877190828</v>
      </c>
      <c r="AJ179" s="3">
        <f>其他调用!Z179</f>
        <v>18508951.570314884</v>
      </c>
      <c r="AK179" s="3">
        <f>其他调用!AA179</f>
        <v>21405184.552143574</v>
      </c>
      <c r="AL179" s="3">
        <f>其他调用!AB179</f>
        <v>29830460.896630764</v>
      </c>
      <c r="AM179" s="3">
        <f>其他调用!AC179</f>
        <v>72625896</v>
      </c>
      <c r="AN179" s="3">
        <f>SUMPRODUCT(AI$5:AM179,其他调用!$C$6:$G180)</f>
        <v>1003544515561.7277</v>
      </c>
      <c r="AP179" s="3">
        <f>其他调用!AN179</f>
        <v>3691098.837312758</v>
      </c>
      <c r="AQ179" s="3">
        <f>其他调用!AO179</f>
        <v>4082304.9685564041</v>
      </c>
      <c r="AR179" s="3">
        <f>其他调用!AP179</f>
        <v>4989993.9892127514</v>
      </c>
      <c r="AS179" s="3">
        <f>其他调用!AQ179</f>
        <v>8479168.1321303844</v>
      </c>
      <c r="AT179" s="3">
        <f>其他调用!AR179</f>
        <v>21796651.422293425</v>
      </c>
      <c r="AU179" s="3">
        <f>SUMPRODUCT(AP$5:AT179,其他调用!$C$6:$G180)</f>
        <v>177191592044.24762</v>
      </c>
    </row>
    <row r="180" spans="26:47" x14ac:dyDescent="0.15">
      <c r="Z180" s="3">
        <v>176</v>
      </c>
      <c r="AA180" s="3">
        <f>其他调用!AW181*SUM($U$14:$U$17)</f>
        <v>0</v>
      </c>
      <c r="AB180" s="3">
        <f>其他调用!AX181*SUM($U$14:$U$17)</f>
        <v>0</v>
      </c>
      <c r="AC180" s="3">
        <f>其他调用!AY181*SUM($U$14:$U$17)</f>
        <v>0</v>
      </c>
      <c r="AD180" s="3">
        <f>其他调用!AZ181*SUM($U$14:$U$17)</f>
        <v>0</v>
      </c>
      <c r="AE180" s="3">
        <f>其他调用!BA181*SUM($U$14:$U$17)</f>
        <v>0</v>
      </c>
      <c r="AF180" s="3">
        <f>SUMPRODUCT(AA$5:AE180,其他调用!$C$6:$G181)</f>
        <v>5612967.4996971022</v>
      </c>
      <c r="AH180" s="3">
        <v>176</v>
      </c>
      <c r="AI180" s="3">
        <f>其他调用!Y180</f>
        <v>16572632.87719059</v>
      </c>
      <c r="AJ180" s="3">
        <f>其他调用!Z180</f>
        <v>18508951.570314884</v>
      </c>
      <c r="AK180" s="3">
        <f>其他调用!AA180</f>
        <v>21405184.552143574</v>
      </c>
      <c r="AL180" s="3">
        <f>其他调用!AB180</f>
        <v>29830460.896631241</v>
      </c>
      <c r="AM180" s="3">
        <f>其他调用!AC180</f>
        <v>72625896</v>
      </c>
      <c r="AN180" s="3">
        <f>SUMPRODUCT(AI$5:AM180,其他调用!$C$6:$G181)</f>
        <v>1008063015108.7302</v>
      </c>
      <c r="AP180" s="3">
        <f>其他调用!AN180</f>
        <v>3691098.8373126984</v>
      </c>
      <c r="AQ180" s="3">
        <f>其他调用!AO180</f>
        <v>4082304.9685564637</v>
      </c>
      <c r="AR180" s="3">
        <f>其他调用!AP180</f>
        <v>4989993.9892127514</v>
      </c>
      <c r="AS180" s="3">
        <f>其他调用!AQ180</f>
        <v>8479168.1321303844</v>
      </c>
      <c r="AT180" s="3">
        <f>其他调用!AR180</f>
        <v>21796651.422293425</v>
      </c>
      <c r="AU180" s="3">
        <f>SUMPRODUCT(AP$5:AT180,其他调用!$C$6:$G181)</f>
        <v>178201356746.18933</v>
      </c>
    </row>
    <row r="181" spans="26:47" x14ac:dyDescent="0.15">
      <c r="Z181" s="3">
        <v>177</v>
      </c>
      <c r="AA181" s="3">
        <f>其他调用!AW182*SUM($U$14:$U$17)</f>
        <v>0</v>
      </c>
      <c r="AB181" s="3">
        <f>其他调用!AX182*SUM($U$14:$U$17)</f>
        <v>0</v>
      </c>
      <c r="AC181" s="3">
        <f>其他调用!AY182*SUM($U$14:$U$17)</f>
        <v>0</v>
      </c>
      <c r="AD181" s="3">
        <f>其他调用!AZ182*SUM($U$14:$U$17)</f>
        <v>0</v>
      </c>
      <c r="AE181" s="3">
        <f>其他调用!BA182*SUM($U$14:$U$17)</f>
        <v>0</v>
      </c>
      <c r="AF181" s="3">
        <f>SUMPRODUCT(AA$5:AE181,其他调用!$C$6:$G182)</f>
        <v>5612967.4996971022</v>
      </c>
      <c r="AH181" s="3">
        <v>177</v>
      </c>
      <c r="AI181" s="3">
        <f>其他调用!Y181</f>
        <v>16572632.877190828</v>
      </c>
      <c r="AJ181" s="3">
        <f>其他调用!Z181</f>
        <v>18508951.570314884</v>
      </c>
      <c r="AK181" s="3">
        <f>其他调用!AA181</f>
        <v>21405184.552143574</v>
      </c>
      <c r="AL181" s="3">
        <f>其他调用!AB181</f>
        <v>29830460.896630764</v>
      </c>
      <c r="AM181" s="3">
        <f>其他调用!AC181</f>
        <v>72625896</v>
      </c>
      <c r="AN181" s="3">
        <f>SUMPRODUCT(AI$5:AM181,其他调用!$C$6:$G182)</f>
        <v>1012550229297.8406</v>
      </c>
      <c r="AP181" s="3">
        <f>其他调用!AN181</f>
        <v>3691098.837312758</v>
      </c>
      <c r="AQ181" s="3">
        <f>其他调用!AO181</f>
        <v>4082304.9685564041</v>
      </c>
      <c r="AR181" s="3">
        <f>其他调用!AP181</f>
        <v>4989993.9892127514</v>
      </c>
      <c r="AS181" s="3">
        <f>其他调用!AQ181</f>
        <v>8479168.1321303844</v>
      </c>
      <c r="AT181" s="3">
        <f>其他调用!AR181</f>
        <v>21796651.422293425</v>
      </c>
      <c r="AU181" s="3">
        <f>SUMPRODUCT(AP$5:AT181,其他调用!$C$6:$G182)</f>
        <v>179204130001.13443</v>
      </c>
    </row>
    <row r="182" spans="26:47" x14ac:dyDescent="0.15">
      <c r="Z182" s="3">
        <v>178</v>
      </c>
      <c r="AA182" s="3">
        <f>其他调用!AW183*SUM($U$14:$U$17)</f>
        <v>0</v>
      </c>
      <c r="AB182" s="3">
        <f>其他调用!AX183*SUM($U$14:$U$17)</f>
        <v>0</v>
      </c>
      <c r="AC182" s="3">
        <f>其他调用!AY183*SUM($U$14:$U$17)</f>
        <v>0</v>
      </c>
      <c r="AD182" s="3">
        <f>其他调用!AZ183*SUM($U$14:$U$17)</f>
        <v>0</v>
      </c>
      <c r="AE182" s="3">
        <f>其他调用!BA183*SUM($U$14:$U$17)</f>
        <v>0</v>
      </c>
      <c r="AF182" s="3">
        <f>SUMPRODUCT(AA$5:AE182,其他调用!$C$6:$G183)</f>
        <v>5612967.4996971022</v>
      </c>
      <c r="AH182" s="3">
        <v>178</v>
      </c>
      <c r="AI182" s="3">
        <f>其他调用!Y182</f>
        <v>16572632.877190828</v>
      </c>
      <c r="AJ182" s="3">
        <f>其他调用!Z182</f>
        <v>18508951.570314884</v>
      </c>
      <c r="AK182" s="3">
        <f>其他调用!AA182</f>
        <v>21405184.552143574</v>
      </c>
      <c r="AL182" s="3">
        <f>其他调用!AB182</f>
        <v>29830460.896631241</v>
      </c>
      <c r="AM182" s="3">
        <f>其他调用!AC182</f>
        <v>72625896</v>
      </c>
      <c r="AN182" s="3">
        <f>SUMPRODUCT(AI$5:AM182,其他调用!$C$6:$G183)</f>
        <v>1017006158129.0587</v>
      </c>
      <c r="AP182" s="3">
        <f>其他调用!AN182</f>
        <v>3691098.837312758</v>
      </c>
      <c r="AQ182" s="3">
        <f>其他调用!AO182</f>
        <v>4082304.9685564041</v>
      </c>
      <c r="AR182" s="3">
        <f>其他调用!AP182</f>
        <v>4989993.9892126322</v>
      </c>
      <c r="AS182" s="3">
        <f>其他调用!AQ182</f>
        <v>8479168.1321303844</v>
      </c>
      <c r="AT182" s="3">
        <f>其他调用!AR182</f>
        <v>21796651.422293186</v>
      </c>
      <c r="AU182" s="3">
        <f>SUMPRODUCT(AP$5:AT182,其他调用!$C$6:$G183)</f>
        <v>180199911809.08292</v>
      </c>
    </row>
    <row r="183" spans="26:47" x14ac:dyDescent="0.15">
      <c r="Z183" s="3">
        <v>179</v>
      </c>
      <c r="AA183" s="3">
        <f>其他调用!AW184*SUM($U$14:$U$17)</f>
        <v>0</v>
      </c>
      <c r="AB183" s="3">
        <f>其他调用!AX184*SUM($U$14:$U$17)</f>
        <v>0</v>
      </c>
      <c r="AC183" s="3">
        <f>其他调用!AY184*SUM($U$14:$U$17)</f>
        <v>0</v>
      </c>
      <c r="AD183" s="3">
        <f>其他调用!AZ184*SUM($U$14:$U$17)</f>
        <v>0</v>
      </c>
      <c r="AE183" s="3">
        <f>其他调用!BA184*SUM($U$14:$U$17)</f>
        <v>0</v>
      </c>
      <c r="AF183" s="3">
        <f>SUMPRODUCT(AA$5:AE183,其他调用!$C$6:$G184)</f>
        <v>5612967.4996971022</v>
      </c>
      <c r="AH183" s="3">
        <v>179</v>
      </c>
      <c r="AI183" s="3">
        <f>其他调用!Y183</f>
        <v>16572632.877190828</v>
      </c>
      <c r="AJ183" s="3">
        <f>其他调用!Z183</f>
        <v>18508951.570314884</v>
      </c>
      <c r="AK183" s="3">
        <f>其他调用!AA183</f>
        <v>21405184.552143574</v>
      </c>
      <c r="AL183" s="3">
        <f>其他调用!AB183</f>
        <v>29830460.896630764</v>
      </c>
      <c r="AM183" s="3">
        <f>其他调用!AC183</f>
        <v>72625896</v>
      </c>
      <c r="AN183" s="3">
        <f>SUMPRODUCT(AI$5:AM183,其他调用!$C$6:$G184)</f>
        <v>1021430801602.3848</v>
      </c>
      <c r="AP183" s="3">
        <f>其他调用!AN183</f>
        <v>3691098.837312758</v>
      </c>
      <c r="AQ183" s="3">
        <f>其他调用!AO183</f>
        <v>4082304.9685564041</v>
      </c>
      <c r="AR183" s="3">
        <f>其他调用!AP183</f>
        <v>4989993.9892127514</v>
      </c>
      <c r="AS183" s="3">
        <f>其他调用!AQ183</f>
        <v>8479168.1321303844</v>
      </c>
      <c r="AT183" s="3">
        <f>其他调用!AR183</f>
        <v>21796651.422293425</v>
      </c>
      <c r="AU183" s="3">
        <f>SUMPRODUCT(AP$5:AT183,其他调用!$C$6:$G184)</f>
        <v>181188702170.03476</v>
      </c>
    </row>
    <row r="184" spans="26:47" x14ac:dyDescent="0.15">
      <c r="Z184" s="3">
        <v>180</v>
      </c>
      <c r="AA184" s="3">
        <f>其他调用!AW185*SUM($U$14:$U$17)</f>
        <v>0</v>
      </c>
      <c r="AB184" s="3">
        <f>其他调用!AX185*SUM($U$14:$U$17)</f>
        <v>0</v>
      </c>
      <c r="AC184" s="3">
        <f>其他调用!AY185*SUM($U$14:$U$17)</f>
        <v>0</v>
      </c>
      <c r="AD184" s="3">
        <f>其他调用!AZ185*SUM($U$14:$U$17)</f>
        <v>0</v>
      </c>
      <c r="AE184" s="3">
        <f>其他调用!BA185*SUM($U$14:$U$17)</f>
        <v>0</v>
      </c>
      <c r="AF184" s="3">
        <f>SUMPRODUCT(AA$5:AE184,其他调用!$C$6:$G185)</f>
        <v>5612967.4996971022</v>
      </c>
      <c r="AH184" s="3">
        <v>180</v>
      </c>
      <c r="AI184" s="3">
        <f>其他调用!Y184</f>
        <v>16572632.877190828</v>
      </c>
      <c r="AJ184" s="3">
        <f>其他调用!Z184</f>
        <v>18952486.786907196</v>
      </c>
      <c r="AK184" s="3">
        <f>其他调用!AA184</f>
        <v>21405184.552143574</v>
      </c>
      <c r="AL184" s="3">
        <f>其他调用!AB184</f>
        <v>29830460.896631241</v>
      </c>
      <c r="AM184" s="3">
        <f>其他调用!AC184</f>
        <v>75508354.877246857</v>
      </c>
      <c r="AN184" s="3">
        <f>SUMPRODUCT(AI$5:AM184,其他调用!$C$6:$G185)</f>
        <v>1025882655481.2217</v>
      </c>
      <c r="AP184" s="3">
        <f>其他调用!AN184</f>
        <v>3691098.837312758</v>
      </c>
      <c r="AQ184" s="3">
        <f>其他调用!AO184</f>
        <v>4179968.8237504959</v>
      </c>
      <c r="AR184" s="3">
        <f>其他调用!AP184</f>
        <v>4989993.9892127514</v>
      </c>
      <c r="AS184" s="3">
        <f>其他调用!AQ184</f>
        <v>8479168.1321303844</v>
      </c>
      <c r="AT184" s="3">
        <f>其他调用!AR184</f>
        <v>22710120.825512886</v>
      </c>
      <c r="AU184" s="3">
        <f>SUMPRODUCT(AP$5:AT184,其他调用!$C$6:$G185)</f>
        <v>182183535769.95026</v>
      </c>
    </row>
    <row r="185" spans="26:47" x14ac:dyDescent="0.15">
      <c r="Z185" s="3">
        <v>181</v>
      </c>
      <c r="AA185" s="3">
        <f>其他调用!AW186*SUM($U$14:$U$17)</f>
        <v>0</v>
      </c>
      <c r="AB185" s="3">
        <f>其他调用!AX186*SUM($U$14:$U$17)</f>
        <v>0</v>
      </c>
      <c r="AC185" s="3">
        <f>其他调用!AY186*SUM($U$14:$U$17)</f>
        <v>0</v>
      </c>
      <c r="AD185" s="3">
        <f>其他调用!AZ186*SUM($U$14:$U$17)</f>
        <v>0</v>
      </c>
      <c r="AE185" s="3">
        <f>其他调用!BA186*SUM($U$14:$U$17)</f>
        <v>0</v>
      </c>
      <c r="AF185" s="3">
        <f>SUMPRODUCT(AA$5:AE185,其他调用!$C$6:$G186)</f>
        <v>5612967.4996971022</v>
      </c>
      <c r="AH185" s="3">
        <v>181</v>
      </c>
      <c r="AI185" s="3">
        <f>其他调用!Y185</f>
        <v>17024072.146571398</v>
      </c>
      <c r="AJ185" s="3">
        <f>其他调用!Z185</f>
        <v>19015462.632969856</v>
      </c>
      <c r="AK185" s="3">
        <f>其他调用!AA185</f>
        <v>21737134.544133663</v>
      </c>
      <c r="AL185" s="3">
        <f>其他调用!AB185</f>
        <v>29830460.896630764</v>
      </c>
      <c r="AM185" s="3">
        <f>其他调用!AC185</f>
        <v>80695440</v>
      </c>
      <c r="AN185" s="3">
        <f>SUMPRODUCT(AI$5:AM185,其他调用!$C$6:$G186)</f>
        <v>1030374292916.0441</v>
      </c>
      <c r="AP185" s="3">
        <f>其他调用!AN185</f>
        <v>3772372.2927817106</v>
      </c>
      <c r="AQ185" s="3">
        <f>其他调用!AO185</f>
        <v>4193835.7359607816</v>
      </c>
      <c r="AR185" s="3">
        <f>其他调用!AP185</f>
        <v>5100312.7040852308</v>
      </c>
      <c r="AS185" s="3">
        <f>其他调用!AQ185</f>
        <v>8479168.1321303844</v>
      </c>
      <c r="AT185" s="3">
        <f>其他调用!AR185</f>
        <v>24353940.825490236</v>
      </c>
      <c r="AU185" s="3">
        <f>SUMPRODUCT(AP$5:AT185,其他调用!$C$6:$G186)</f>
        <v>183185512255.50665</v>
      </c>
    </row>
    <row r="186" spans="26:47" x14ac:dyDescent="0.15">
      <c r="Z186" s="3">
        <v>182</v>
      </c>
      <c r="AA186" s="3">
        <f>其他调用!AW187*SUM($U$14:$U$17)</f>
        <v>0</v>
      </c>
      <c r="AB186" s="3">
        <f>其他调用!AX187*SUM($U$14:$U$17)</f>
        <v>0</v>
      </c>
      <c r="AC186" s="3">
        <f>其他调用!AY187*SUM($U$14:$U$17)</f>
        <v>0</v>
      </c>
      <c r="AD186" s="3">
        <f>其他调用!AZ187*SUM($U$14:$U$17)</f>
        <v>0</v>
      </c>
      <c r="AE186" s="3">
        <f>其他调用!BA187*SUM($U$14:$U$17)</f>
        <v>0</v>
      </c>
      <c r="AF186" s="3">
        <f>SUMPRODUCT(AA$5:AE186,其他调用!$C$6:$G187)</f>
        <v>5612967.4996971022</v>
      </c>
      <c r="AH186" s="3">
        <v>182</v>
      </c>
      <c r="AI186" s="3">
        <f>其他调用!Y186</f>
        <v>17032973.281144381</v>
      </c>
      <c r="AJ186" s="3">
        <f>其他调用!Z186</f>
        <v>19015462.632970333</v>
      </c>
      <c r="AK186" s="3">
        <f>其他调用!AA186</f>
        <v>21905109.238875866</v>
      </c>
      <c r="AL186" s="3">
        <f>其他调用!AB186</f>
        <v>29830460.896630764</v>
      </c>
      <c r="AM186" s="3">
        <f>其他调用!AC186</f>
        <v>80695440</v>
      </c>
      <c r="AN186" s="3">
        <f>SUMPRODUCT(AI$5:AM186,其他调用!$C$6:$G187)</f>
        <v>1034842034816.7246</v>
      </c>
      <c r="AP186" s="3">
        <f>其他调用!AN186</f>
        <v>3773974.7806764245</v>
      </c>
      <c r="AQ186" s="3">
        <f>其他调用!AO186</f>
        <v>4193835.735960722</v>
      </c>
      <c r="AR186" s="3">
        <f>其他调用!AP186</f>
        <v>5156136.6320929527</v>
      </c>
      <c r="AS186" s="3">
        <f>其他调用!AQ186</f>
        <v>8479168.1321303844</v>
      </c>
      <c r="AT186" s="3">
        <f>其他调用!AR186</f>
        <v>24353940.825489998</v>
      </c>
      <c r="AU186" s="3">
        <f>SUMPRODUCT(AP$5:AT186,其他调用!$C$6:$G187)</f>
        <v>184182285819.19818</v>
      </c>
    </row>
    <row r="187" spans="26:47" x14ac:dyDescent="0.15">
      <c r="Z187" s="3">
        <v>183</v>
      </c>
      <c r="AA187" s="3">
        <f>其他调用!AW188*SUM($U$14:$U$17)</f>
        <v>0</v>
      </c>
      <c r="AB187" s="3">
        <f>其他调用!AX188*SUM($U$14:$U$17)</f>
        <v>0</v>
      </c>
      <c r="AC187" s="3">
        <f>其他调用!AY188*SUM($U$14:$U$17)</f>
        <v>0</v>
      </c>
      <c r="AD187" s="3">
        <f>其他调用!AZ188*SUM($U$14:$U$17)</f>
        <v>0</v>
      </c>
      <c r="AE187" s="3">
        <f>其他调用!BA188*SUM($U$14:$U$17)</f>
        <v>0</v>
      </c>
      <c r="AF187" s="3">
        <f>SUMPRODUCT(AA$5:AE187,其他调用!$C$6:$G188)</f>
        <v>5612967.4996971022</v>
      </c>
      <c r="AH187" s="3">
        <v>183</v>
      </c>
      <c r="AI187" s="3">
        <f>其他调用!Y187</f>
        <v>17032973.281144619</v>
      </c>
      <c r="AJ187" s="3">
        <f>其他调用!Z187</f>
        <v>19015462.632969856</v>
      </c>
      <c r="AK187" s="3">
        <f>其他调用!AA187</f>
        <v>21905109.238875866</v>
      </c>
      <c r="AL187" s="3">
        <f>其他调用!AB187</f>
        <v>29830460.896631241</v>
      </c>
      <c r="AM187" s="3">
        <f>其他调用!AC187</f>
        <v>80695440</v>
      </c>
      <c r="AN187" s="3">
        <f>SUMPRODUCT(AI$5:AM187,其他调用!$C$6:$G188)</f>
        <v>1039283250684.068</v>
      </c>
      <c r="AP187" s="3">
        <f>其他调用!AN187</f>
        <v>3773974.7806763649</v>
      </c>
      <c r="AQ187" s="3">
        <f>其他调用!AO187</f>
        <v>4193835.735960722</v>
      </c>
      <c r="AR187" s="3">
        <f>其他调用!AP187</f>
        <v>5156136.6320929527</v>
      </c>
      <c r="AS187" s="3">
        <f>其他调用!AQ187</f>
        <v>8479168.1321303844</v>
      </c>
      <c r="AT187" s="3">
        <f>其他调用!AR187</f>
        <v>24353940.825489998</v>
      </c>
      <c r="AU187" s="3">
        <f>SUMPRODUCT(AP$5:AT187,其他调用!$C$6:$G188)</f>
        <v>185173141304.05524</v>
      </c>
    </row>
    <row r="188" spans="26:47" x14ac:dyDescent="0.15">
      <c r="Z188" s="3">
        <v>184</v>
      </c>
      <c r="AA188" s="3">
        <f>其他调用!AW189*SUM($U$14:$U$17)</f>
        <v>0</v>
      </c>
      <c r="AB188" s="3">
        <f>其他调用!AX189*SUM($U$14:$U$17)</f>
        <v>0</v>
      </c>
      <c r="AC188" s="3">
        <f>其他调用!AY189*SUM($U$14:$U$17)</f>
        <v>0</v>
      </c>
      <c r="AD188" s="3">
        <f>其他调用!AZ189*SUM($U$14:$U$17)</f>
        <v>0</v>
      </c>
      <c r="AE188" s="3">
        <f>其他调用!BA189*SUM($U$14:$U$17)</f>
        <v>0</v>
      </c>
      <c r="AF188" s="3">
        <f>SUMPRODUCT(AA$5:AE188,其他调用!$C$6:$G189)</f>
        <v>5612967.4996971022</v>
      </c>
      <c r="AH188" s="3">
        <v>184</v>
      </c>
      <c r="AI188" s="3">
        <f>其他调用!Y188</f>
        <v>17032973.281144619</v>
      </c>
      <c r="AJ188" s="3">
        <f>其他调用!Z188</f>
        <v>19015462.632970333</v>
      </c>
      <c r="AK188" s="3">
        <f>其他调用!AA188</f>
        <v>21905109.238875866</v>
      </c>
      <c r="AL188" s="3">
        <f>其他调用!AB188</f>
        <v>29830460.896630764</v>
      </c>
      <c r="AM188" s="3">
        <f>其他调用!AC188</f>
        <v>80695440</v>
      </c>
      <c r="AN188" s="3">
        <f>SUMPRODUCT(AI$5:AM188,其他调用!$C$6:$G189)</f>
        <v>1043697940518.074</v>
      </c>
      <c r="AP188" s="3">
        <f>其他调用!AN188</f>
        <v>3773974.7806763649</v>
      </c>
      <c r="AQ188" s="3">
        <f>其他调用!AO188</f>
        <v>4193835.7359607816</v>
      </c>
      <c r="AR188" s="3">
        <f>其他调用!AP188</f>
        <v>5156136.6320929527</v>
      </c>
      <c r="AS188" s="3">
        <f>其他调用!AQ188</f>
        <v>8479168.1321303844</v>
      </c>
      <c r="AT188" s="3">
        <f>其他调用!AR188</f>
        <v>24353940.825490236</v>
      </c>
      <c r="AU188" s="3">
        <f>SUMPRODUCT(AP$5:AT188,其他调用!$C$6:$G189)</f>
        <v>186158078710.07782</v>
      </c>
    </row>
    <row r="189" spans="26:47" x14ac:dyDescent="0.15">
      <c r="Z189" s="3">
        <v>185</v>
      </c>
      <c r="AA189" s="3">
        <f>其他调用!AW190*SUM($U$14:$U$17)</f>
        <v>0</v>
      </c>
      <c r="AB189" s="3">
        <f>其他调用!AX190*SUM($U$14:$U$17)</f>
        <v>0</v>
      </c>
      <c r="AC189" s="3">
        <f>其他调用!AY190*SUM($U$14:$U$17)</f>
        <v>0</v>
      </c>
      <c r="AD189" s="3">
        <f>其他调用!AZ190*SUM($U$14:$U$17)</f>
        <v>0</v>
      </c>
      <c r="AE189" s="3">
        <f>其他调用!BA190*SUM($U$14:$U$17)</f>
        <v>0</v>
      </c>
      <c r="AF189" s="3">
        <f>SUMPRODUCT(AA$5:AE189,其他调用!$C$6:$G190)</f>
        <v>5612967.4996971022</v>
      </c>
      <c r="AH189" s="3">
        <v>185</v>
      </c>
      <c r="AI189" s="3">
        <f>其他调用!Y189</f>
        <v>17032973.281144142</v>
      </c>
      <c r="AJ189" s="3">
        <f>其他调用!Z189</f>
        <v>19015462.632969856</v>
      </c>
      <c r="AK189" s="3">
        <f>其他调用!AA189</f>
        <v>21905109.238875866</v>
      </c>
      <c r="AL189" s="3">
        <f>其他调用!AB189</f>
        <v>29830460.896631241</v>
      </c>
      <c r="AM189" s="3">
        <f>其他调用!AC189</f>
        <v>80695440</v>
      </c>
      <c r="AN189" s="3">
        <f>SUMPRODUCT(AI$5:AM189,其他调用!$C$6:$G190)</f>
        <v>1048086104318.7423</v>
      </c>
      <c r="AP189" s="3">
        <f>其他调用!AN189</f>
        <v>3773974.7806764245</v>
      </c>
      <c r="AQ189" s="3">
        <f>其他调用!AO189</f>
        <v>4193835.735960722</v>
      </c>
      <c r="AR189" s="3">
        <f>其他调用!AP189</f>
        <v>5156136.6320929527</v>
      </c>
      <c r="AS189" s="3">
        <f>其他调用!AQ189</f>
        <v>8479168.1321303844</v>
      </c>
      <c r="AT189" s="3">
        <f>其他调用!AR189</f>
        <v>24353940.825489998</v>
      </c>
      <c r="AU189" s="3">
        <f>SUMPRODUCT(AP$5:AT189,其他调用!$C$6:$G190)</f>
        <v>187137098037.26593</v>
      </c>
    </row>
    <row r="190" spans="26:47" x14ac:dyDescent="0.15">
      <c r="Z190" s="3">
        <v>186</v>
      </c>
      <c r="AA190" s="3">
        <f>其他调用!AW191*SUM($U$14:$U$17)</f>
        <v>0</v>
      </c>
      <c r="AB190" s="3">
        <f>其他调用!AX191*SUM($U$14:$U$17)</f>
        <v>0</v>
      </c>
      <c r="AC190" s="3">
        <f>其他调用!AY191*SUM($U$14:$U$17)</f>
        <v>0</v>
      </c>
      <c r="AD190" s="3">
        <f>其他调用!AZ191*SUM($U$14:$U$17)</f>
        <v>0</v>
      </c>
      <c r="AE190" s="3">
        <f>其他调用!BA191*SUM($U$14:$U$17)</f>
        <v>0</v>
      </c>
      <c r="AF190" s="3">
        <f>SUMPRODUCT(AA$5:AE190,其他调用!$C$6:$G191)</f>
        <v>5612967.4996971022</v>
      </c>
      <c r="AH190" s="3">
        <v>186</v>
      </c>
      <c r="AI190" s="3">
        <f>其他调用!Y190</f>
        <v>17032973.281144619</v>
      </c>
      <c r="AJ190" s="3">
        <f>其他调用!Z190</f>
        <v>19015462.632970333</v>
      </c>
      <c r="AK190" s="3">
        <f>其他调用!AA190</f>
        <v>21905109.238875389</v>
      </c>
      <c r="AL190" s="3">
        <f>其他调用!AB190</f>
        <v>30049486.699276924</v>
      </c>
      <c r="AM190" s="3">
        <f>其他调用!AC190</f>
        <v>80695440</v>
      </c>
      <c r="AN190" s="3">
        <f>SUMPRODUCT(AI$5:AM190,其他调用!$C$6:$G191)</f>
        <v>1052448099188.1029</v>
      </c>
      <c r="AP190" s="3">
        <f>其他调用!AN190</f>
        <v>3773974.7806763649</v>
      </c>
      <c r="AQ190" s="3">
        <f>其他调用!AO190</f>
        <v>4193835.7359607816</v>
      </c>
      <c r="AR190" s="3">
        <f>其他调用!AP190</f>
        <v>5156136.6320929527</v>
      </c>
      <c r="AS190" s="3">
        <f>其他调用!AQ190</f>
        <v>8567516.83228755</v>
      </c>
      <c r="AT190" s="3">
        <f>其他调用!AR190</f>
        <v>24353940.825489998</v>
      </c>
      <c r="AU190" s="3">
        <f>SUMPRODUCT(AP$5:AT190,其他调用!$C$6:$G191)</f>
        <v>188110343330.29263</v>
      </c>
    </row>
    <row r="191" spans="26:47" x14ac:dyDescent="0.15">
      <c r="Z191" s="3">
        <v>187</v>
      </c>
      <c r="AA191" s="3">
        <f>其他调用!AW192*SUM($U$14:$U$17)</f>
        <v>0</v>
      </c>
      <c r="AB191" s="3">
        <f>其他调用!AX192*SUM($U$14:$U$17)</f>
        <v>0</v>
      </c>
      <c r="AC191" s="3">
        <f>其他调用!AY192*SUM($U$14:$U$17)</f>
        <v>0</v>
      </c>
      <c r="AD191" s="3">
        <f>其他调用!AZ192*SUM($U$14:$U$17)</f>
        <v>0</v>
      </c>
      <c r="AE191" s="3">
        <f>其他调用!BA192*SUM($U$14:$U$17)</f>
        <v>0</v>
      </c>
      <c r="AF191" s="3">
        <f>SUMPRODUCT(AA$5:AE191,其他调用!$C$6:$G192)</f>
        <v>5612967.4996971022</v>
      </c>
      <c r="AH191" s="3">
        <v>187</v>
      </c>
      <c r="AI191" s="3">
        <f>其他调用!Y191</f>
        <v>17032973.281144619</v>
      </c>
      <c r="AJ191" s="3">
        <f>其他调用!Z191</f>
        <v>19015462.632970333</v>
      </c>
      <c r="AK191" s="3">
        <f>其他调用!AA191</f>
        <v>21905109.238875866</v>
      </c>
      <c r="AL191" s="3">
        <f>其他调用!AB191</f>
        <v>30344458.037769794</v>
      </c>
      <c r="AM191" s="3">
        <f>其他调用!AC191</f>
        <v>80695440</v>
      </c>
      <c r="AN191" s="3">
        <f>SUMPRODUCT(AI$5:AM191,其他调用!$C$6:$G192)</f>
        <v>1056784043851.9772</v>
      </c>
      <c r="AP191" s="3">
        <f>其他调用!AN191</f>
        <v>3773974.7806763649</v>
      </c>
      <c r="AQ191" s="3">
        <f>其他调用!AO191</f>
        <v>4193835.735960722</v>
      </c>
      <c r="AR191" s="3">
        <f>其他调用!AP191</f>
        <v>5156136.6320929527</v>
      </c>
      <c r="AS191" s="3">
        <f>其他调用!AQ191</f>
        <v>8686499.7741361856</v>
      </c>
      <c r="AT191" s="3">
        <f>其他调用!AR191</f>
        <v>24353940.825490236</v>
      </c>
      <c r="AU191" s="3">
        <f>SUMPRODUCT(AP$5:AT191,其他调用!$C$6:$G192)</f>
        <v>189077862479.73459</v>
      </c>
    </row>
    <row r="192" spans="26:47" x14ac:dyDescent="0.15">
      <c r="Z192" s="3">
        <v>188</v>
      </c>
      <c r="AA192" s="3">
        <f>其他调用!AW193*SUM($U$14:$U$17)</f>
        <v>0</v>
      </c>
      <c r="AB192" s="3">
        <f>其他调用!AX193*SUM($U$14:$U$17)</f>
        <v>0</v>
      </c>
      <c r="AC192" s="3">
        <f>其他调用!AY193*SUM($U$14:$U$17)</f>
        <v>0</v>
      </c>
      <c r="AD192" s="3">
        <f>其他调用!AZ193*SUM($U$14:$U$17)</f>
        <v>0</v>
      </c>
      <c r="AE192" s="3">
        <f>其他调用!BA193*SUM($U$14:$U$17)</f>
        <v>0</v>
      </c>
      <c r="AF192" s="3">
        <f>SUMPRODUCT(AA$5:AE192,其他调用!$C$6:$G193)</f>
        <v>5612967.4996971022</v>
      </c>
      <c r="AH192" s="3">
        <v>188</v>
      </c>
      <c r="AI192" s="3">
        <f>其他调用!Y192</f>
        <v>17032973.281144142</v>
      </c>
      <c r="AJ192" s="3">
        <f>其他调用!Z192</f>
        <v>19015462.632969856</v>
      </c>
      <c r="AK192" s="3">
        <f>其他调用!AA192</f>
        <v>21905109.238875866</v>
      </c>
      <c r="AL192" s="3">
        <f>其他调用!AB192</f>
        <v>30344458.037769794</v>
      </c>
      <c r="AM192" s="3">
        <f>其他调用!AC192</f>
        <v>80695440</v>
      </c>
      <c r="AN192" s="3">
        <f>SUMPRODUCT(AI$5:AM192,其他调用!$C$6:$G193)</f>
        <v>1061093457385.915</v>
      </c>
      <c r="AP192" s="3">
        <f>其他调用!AN192</f>
        <v>3773974.7806764245</v>
      </c>
      <c r="AQ192" s="3">
        <f>其他调用!AO192</f>
        <v>4193835.7359607816</v>
      </c>
      <c r="AR192" s="3">
        <f>其他调用!AP192</f>
        <v>5156136.6320929527</v>
      </c>
      <c r="AS192" s="3">
        <f>其他调用!AQ192</f>
        <v>8686499.7741360664</v>
      </c>
      <c r="AT192" s="3">
        <f>其他调用!AR192</f>
        <v>24353940.825489998</v>
      </c>
      <c r="AU192" s="3">
        <f>SUMPRODUCT(AP$5:AT192,其他调用!$C$6:$G193)</f>
        <v>190039461494.52087</v>
      </c>
    </row>
    <row r="193" spans="26:47" x14ac:dyDescent="0.15">
      <c r="Z193" s="3">
        <v>189</v>
      </c>
      <c r="AA193" s="3">
        <f>其他调用!AW194*SUM($U$14:$U$17)</f>
        <v>0</v>
      </c>
      <c r="AB193" s="3">
        <f>其他调用!AX194*SUM($U$14:$U$17)</f>
        <v>0</v>
      </c>
      <c r="AC193" s="3">
        <f>其他调用!AY194*SUM($U$14:$U$17)</f>
        <v>0</v>
      </c>
      <c r="AD193" s="3">
        <f>其他调用!AZ194*SUM($U$14:$U$17)</f>
        <v>0</v>
      </c>
      <c r="AE193" s="3">
        <f>其他调用!BA194*SUM($U$14:$U$17)</f>
        <v>0</v>
      </c>
      <c r="AF193" s="3">
        <f>SUMPRODUCT(AA$5:AE193,其他调用!$C$6:$G194)</f>
        <v>5612967.4996971022</v>
      </c>
      <c r="AH193" s="3">
        <v>189</v>
      </c>
      <c r="AI193" s="3">
        <f>其他调用!Y193</f>
        <v>17032973.281144619</v>
      </c>
      <c r="AJ193" s="3">
        <f>其他调用!Z193</f>
        <v>19015462.632970333</v>
      </c>
      <c r="AK193" s="3">
        <f>其他调用!AA193</f>
        <v>21905109.238875866</v>
      </c>
      <c r="AL193" s="3">
        <f>其他调用!AB193</f>
        <v>30344458.037769794</v>
      </c>
      <c r="AM193" s="3">
        <f>其他调用!AC193</f>
        <v>80695440</v>
      </c>
      <c r="AN193" s="3">
        <f>SUMPRODUCT(AI$5:AM193,其他调用!$C$6:$G194)</f>
        <v>1065376339789.9166</v>
      </c>
      <c r="AP193" s="3">
        <f>其他调用!AN193</f>
        <v>3773974.7806763649</v>
      </c>
      <c r="AQ193" s="3">
        <f>其他调用!AO193</f>
        <v>4193835.735960722</v>
      </c>
      <c r="AR193" s="3">
        <f>其他调用!AP193</f>
        <v>5156136.6320929527</v>
      </c>
      <c r="AS193" s="3">
        <f>其他调用!AQ193</f>
        <v>8686499.7741361856</v>
      </c>
      <c r="AT193" s="3">
        <f>其他调用!AR193</f>
        <v>24353940.825489998</v>
      </c>
      <c r="AU193" s="3">
        <f>SUMPRODUCT(AP$5:AT193,其他调用!$C$6:$G194)</f>
        <v>190995140374.65149</v>
      </c>
    </row>
    <row r="194" spans="26:47" x14ac:dyDescent="0.15">
      <c r="Z194" s="3">
        <v>190</v>
      </c>
      <c r="AA194" s="3">
        <f>其他调用!AW195*SUM($U$14:$U$17)</f>
        <v>0</v>
      </c>
      <c r="AB194" s="3">
        <f>其他调用!AX195*SUM($U$14:$U$17)</f>
        <v>0</v>
      </c>
      <c r="AC194" s="3">
        <f>其他调用!AY195*SUM($U$14:$U$17)</f>
        <v>0</v>
      </c>
      <c r="AD194" s="3">
        <f>其他调用!AZ195*SUM($U$14:$U$17)</f>
        <v>0</v>
      </c>
      <c r="AE194" s="3">
        <f>其他调用!BA195*SUM($U$14:$U$17)</f>
        <v>0</v>
      </c>
      <c r="AF194" s="3">
        <f>SUMPRODUCT(AA$5:AE194,其他调用!$C$6:$G195)</f>
        <v>5612967.4996971022</v>
      </c>
      <c r="AH194" s="3">
        <v>190</v>
      </c>
      <c r="AI194" s="3">
        <f>其他调用!Y194</f>
        <v>17032973.281144619</v>
      </c>
      <c r="AJ194" s="3">
        <f>其他调用!Z194</f>
        <v>19015462.632969856</v>
      </c>
      <c r="AK194" s="3">
        <f>其他调用!AA194</f>
        <v>21905109.238875866</v>
      </c>
      <c r="AL194" s="3">
        <f>其他调用!AB194</f>
        <v>30344458.037770271</v>
      </c>
      <c r="AM194" s="3">
        <f>其他调用!AC194</f>
        <v>80695440</v>
      </c>
      <c r="AN194" s="3">
        <f>SUMPRODUCT(AI$5:AM194,其他调用!$C$6:$G195)</f>
        <v>1069632691063.9819</v>
      </c>
      <c r="AP194" s="3">
        <f>其他调用!AN194</f>
        <v>3773974.7806764245</v>
      </c>
      <c r="AQ194" s="3">
        <f>其他调用!AO194</f>
        <v>4193835.735960722</v>
      </c>
      <c r="AR194" s="3">
        <f>其他调用!AP194</f>
        <v>5156136.6320929527</v>
      </c>
      <c r="AS194" s="3">
        <f>其他调用!AQ194</f>
        <v>8686499.7741361856</v>
      </c>
      <c r="AT194" s="3">
        <f>其他调用!AR194</f>
        <v>24353940.825490236</v>
      </c>
      <c r="AU194" s="3">
        <f>SUMPRODUCT(AP$5:AT194,其他调用!$C$6:$G195)</f>
        <v>191944899120.12643</v>
      </c>
    </row>
    <row r="195" spans="26:47" x14ac:dyDescent="0.15">
      <c r="Z195" s="3">
        <v>191</v>
      </c>
      <c r="AA195" s="3">
        <f>其他调用!AW196*SUM($U$14:$U$17)</f>
        <v>0</v>
      </c>
      <c r="AB195" s="3">
        <f>其他调用!AX196*SUM($U$14:$U$17)</f>
        <v>0</v>
      </c>
      <c r="AC195" s="3">
        <f>其他调用!AY196*SUM($U$14:$U$17)</f>
        <v>0</v>
      </c>
      <c r="AD195" s="3">
        <f>其他调用!AZ196*SUM($U$14:$U$17)</f>
        <v>0</v>
      </c>
      <c r="AE195" s="3">
        <f>其他调用!BA196*SUM($U$14:$U$17)</f>
        <v>0</v>
      </c>
      <c r="AF195" s="3">
        <f>SUMPRODUCT(AA$5:AE195,其他调用!$C$6:$G196)</f>
        <v>5612967.4996971022</v>
      </c>
      <c r="AH195" s="3">
        <v>191</v>
      </c>
      <c r="AI195" s="3">
        <f>其他调用!Y195</f>
        <v>17032973.281144619</v>
      </c>
      <c r="AJ195" s="3">
        <f>其他调用!Z195</f>
        <v>19015462.632970333</v>
      </c>
      <c r="AK195" s="3">
        <f>其他调用!AA195</f>
        <v>21905109.238875866</v>
      </c>
      <c r="AL195" s="3">
        <f>其他调用!AB195</f>
        <v>30344458.037769794</v>
      </c>
      <c r="AM195" s="3">
        <f>其他调用!AC195</f>
        <v>80695440</v>
      </c>
      <c r="AN195" s="3">
        <f>SUMPRODUCT(AI$5:AM195,其他调用!$C$6:$G196)</f>
        <v>1073862511208.1112</v>
      </c>
      <c r="AP195" s="3">
        <f>其他调用!AN195</f>
        <v>3773974.7806763649</v>
      </c>
      <c r="AQ195" s="3">
        <f>其他调用!AO195</f>
        <v>4193835.7359607816</v>
      </c>
      <c r="AR195" s="3">
        <f>其他调用!AP195</f>
        <v>5156136.6320929527</v>
      </c>
      <c r="AS195" s="3">
        <f>其他调用!AQ195</f>
        <v>8686499.7741360664</v>
      </c>
      <c r="AT195" s="3">
        <f>其他调用!AR195</f>
        <v>24353940.825489998</v>
      </c>
      <c r="AU195" s="3">
        <f>SUMPRODUCT(AP$5:AT195,其他调用!$C$6:$G196)</f>
        <v>192888737730.94568</v>
      </c>
    </row>
    <row r="196" spans="26:47" x14ac:dyDescent="0.15">
      <c r="Z196" s="3">
        <v>192</v>
      </c>
      <c r="AA196" s="3">
        <f>其他调用!AW197*SUM($U$14:$U$17)</f>
        <v>0</v>
      </c>
      <c r="AB196" s="3">
        <f>其他调用!AX197*SUM($U$14:$U$17)</f>
        <v>0</v>
      </c>
      <c r="AC196" s="3">
        <f>其他调用!AY197*SUM($U$14:$U$17)</f>
        <v>0</v>
      </c>
      <c r="AD196" s="3">
        <f>其他调用!AZ197*SUM($U$14:$U$17)</f>
        <v>0</v>
      </c>
      <c r="AE196" s="3">
        <f>其他调用!BA197*SUM($U$14:$U$17)</f>
        <v>0</v>
      </c>
      <c r="AF196" s="3">
        <f>SUMPRODUCT(AA$5:AE196,其他调用!$C$6:$G197)</f>
        <v>5612967.4996971022</v>
      </c>
      <c r="AH196" s="3">
        <v>192</v>
      </c>
      <c r="AI196" s="3">
        <f>其他调用!Y196</f>
        <v>17032973.281144142</v>
      </c>
      <c r="AJ196" s="3">
        <f>其他调用!Z196</f>
        <v>19015462.632970333</v>
      </c>
      <c r="AK196" s="3">
        <f>其他调用!AA196</f>
        <v>21905109.238875389</v>
      </c>
      <c r="AL196" s="3">
        <f>其他调用!AB196</f>
        <v>30344458.037769794</v>
      </c>
      <c r="AM196" s="3">
        <f>其他调用!AC196</f>
        <v>80695440</v>
      </c>
      <c r="AN196" s="3">
        <f>SUMPRODUCT(AI$5:AM196,其他调用!$C$6:$G197)</f>
        <v>1078065800222.3041</v>
      </c>
      <c r="AP196" s="3">
        <f>其他调用!AN196</f>
        <v>3773974.7806763649</v>
      </c>
      <c r="AQ196" s="3">
        <f>其他调用!AO196</f>
        <v>4193835.7359607816</v>
      </c>
      <c r="AR196" s="3">
        <f>其他调用!AP196</f>
        <v>5156136.6320929527</v>
      </c>
      <c r="AS196" s="3">
        <f>其他调用!AQ196</f>
        <v>8686499.7741361856</v>
      </c>
      <c r="AT196" s="3">
        <f>其他调用!AR196</f>
        <v>24353940.825489998</v>
      </c>
      <c r="AU196" s="3">
        <f>SUMPRODUCT(AP$5:AT196,其他调用!$C$6:$G197)</f>
        <v>193826656207.10928</v>
      </c>
    </row>
    <row r="197" spans="26:47" x14ac:dyDescent="0.15">
      <c r="Z197" s="3">
        <v>193</v>
      </c>
      <c r="AA197" s="3">
        <f>其他调用!AW198*SUM($U$14:$U$17)</f>
        <v>0</v>
      </c>
      <c r="AB197" s="3">
        <f>其他调用!AX198*SUM($U$14:$U$17)</f>
        <v>0</v>
      </c>
      <c r="AC197" s="3">
        <f>其他调用!AY198*SUM($U$14:$U$17)</f>
        <v>0</v>
      </c>
      <c r="AD197" s="3">
        <f>其他调用!AZ198*SUM($U$14:$U$17)</f>
        <v>0</v>
      </c>
      <c r="AE197" s="3">
        <f>其他调用!BA198*SUM($U$14:$U$17)</f>
        <v>0</v>
      </c>
      <c r="AF197" s="3">
        <f>SUMPRODUCT(AA$5:AE197,其他调用!$C$6:$G198)</f>
        <v>5612967.4996971022</v>
      </c>
      <c r="AH197" s="3">
        <v>193</v>
      </c>
      <c r="AI197" s="3">
        <f>其他调用!Y197</f>
        <v>17032973.281144619</v>
      </c>
      <c r="AJ197" s="3">
        <f>其他调用!Z197</f>
        <v>19452846.024722576</v>
      </c>
      <c r="AK197" s="3">
        <f>其他调用!AA197</f>
        <v>22072156.753041267</v>
      </c>
      <c r="AL197" s="3">
        <f>其他调用!AB197</f>
        <v>30344458.037769794</v>
      </c>
      <c r="AM197" s="3">
        <f>其他调用!AC197</f>
        <v>81948417.242106438</v>
      </c>
      <c r="AN197" s="3">
        <f>SUMPRODUCT(AI$5:AM197,其他调用!$C$6:$G198)</f>
        <v>1082291603084.9211</v>
      </c>
      <c r="AP197" s="3">
        <f>其他调用!AN197</f>
        <v>3773974.7806763649</v>
      </c>
      <c r="AQ197" s="3">
        <f>其他调用!AO197</f>
        <v>4307376.1368499994</v>
      </c>
      <c r="AR197" s="3">
        <f>其他调用!AP197</f>
        <v>5213144.5747596025</v>
      </c>
      <c r="AS197" s="3">
        <f>其他调用!AQ197</f>
        <v>8686499.7741360664</v>
      </c>
      <c r="AT197" s="3">
        <f>其他调用!AR197</f>
        <v>24757237.830074072</v>
      </c>
      <c r="AU197" s="3">
        <f>SUMPRODUCT(AP$5:AT197,其他调用!$C$6:$G198)</f>
        <v>194771541102.57925</v>
      </c>
    </row>
    <row r="198" spans="26:47" x14ac:dyDescent="0.15">
      <c r="Z198" s="3">
        <v>194</v>
      </c>
      <c r="AA198" s="3">
        <f>其他调用!AW199*SUM($U$14:$U$17)</f>
        <v>0</v>
      </c>
      <c r="AB198" s="3">
        <f>其他调用!AX199*SUM($U$14:$U$17)</f>
        <v>0</v>
      </c>
      <c r="AC198" s="3">
        <f>其他调用!AY199*SUM($U$14:$U$17)</f>
        <v>0</v>
      </c>
      <c r="AD198" s="3">
        <f>其他调用!AZ199*SUM($U$14:$U$17)</f>
        <v>0</v>
      </c>
      <c r="AE198" s="3">
        <f>其他调用!BA199*SUM($U$14:$U$17)</f>
        <v>0</v>
      </c>
      <c r="AF198" s="3">
        <f>SUMPRODUCT(AA$5:AE198,其他调用!$C$6:$G199)</f>
        <v>5612967.4996971022</v>
      </c>
      <c r="AH198" s="3">
        <v>194</v>
      </c>
      <c r="AI198" s="3">
        <f>其他调用!Y198</f>
        <v>17499559.461159706</v>
      </c>
      <c r="AJ198" s="3">
        <f>其他调用!Z198</f>
        <v>19472418.974054337</v>
      </c>
      <c r="AK198" s="3">
        <f>其他调用!AA198</f>
        <v>22417524.482094288</v>
      </c>
      <c r="AL198" s="3">
        <f>其他调用!AB198</f>
        <v>30344458.037770271</v>
      </c>
      <c r="AM198" s="3">
        <f>其他调用!AC198</f>
        <v>88764984</v>
      </c>
      <c r="AN198" s="3">
        <f>SUMPRODUCT(AI$5:AM198,其他调用!$C$6:$G199)</f>
        <v>1086549264926.2239</v>
      </c>
      <c r="AP198" s="3">
        <f>其他调用!AN198</f>
        <v>3857091.8646576405</v>
      </c>
      <c r="AQ198" s="3">
        <f>其他调用!AO198</f>
        <v>4312457.0808354616</v>
      </c>
      <c r="AR198" s="3">
        <f>其他调用!AP198</f>
        <v>5331007.4702068567</v>
      </c>
      <c r="AS198" s="3">
        <f>其他调用!AQ198</f>
        <v>8686499.7741361856</v>
      </c>
      <c r="AT198" s="3">
        <f>其他调用!AR198</f>
        <v>26951292.807786465</v>
      </c>
      <c r="AU198" s="3">
        <f>SUMPRODUCT(AP$5:AT198,其他调用!$C$6:$G199)</f>
        <v>195721982228.68555</v>
      </c>
    </row>
    <row r="199" spans="26:47" x14ac:dyDescent="0.15">
      <c r="Z199" s="3">
        <v>195</v>
      </c>
      <c r="AA199" s="3">
        <f>其他调用!AW200*SUM($U$14:$U$17)</f>
        <v>0</v>
      </c>
      <c r="AB199" s="3">
        <f>其他调用!AX200*SUM($U$14:$U$17)</f>
        <v>0</v>
      </c>
      <c r="AC199" s="3">
        <f>其他调用!AY200*SUM($U$14:$U$17)</f>
        <v>0</v>
      </c>
      <c r="AD199" s="3">
        <f>其他调用!AZ200*SUM($U$14:$U$17)</f>
        <v>0</v>
      </c>
      <c r="AE199" s="3">
        <f>其他调用!BA200*SUM($U$14:$U$17)</f>
        <v>0</v>
      </c>
      <c r="AF199" s="3">
        <f>SUMPRODUCT(AA$5:AE199,其他调用!$C$6:$G200)</f>
        <v>5612967.4996971022</v>
      </c>
      <c r="AH199" s="3">
        <v>195</v>
      </c>
      <c r="AI199" s="3">
        <f>其他调用!Y199</f>
        <v>17505092.94598484</v>
      </c>
      <c r="AJ199" s="3">
        <f>其他调用!Z199</f>
        <v>19472418.974054813</v>
      </c>
      <c r="AK199" s="3">
        <f>其他调用!AA199</f>
        <v>22417524.482093811</v>
      </c>
      <c r="AL199" s="3">
        <f>其他调用!AB199</f>
        <v>30344458.037769794</v>
      </c>
      <c r="AM199" s="3">
        <f>其他调用!AC199</f>
        <v>88764984</v>
      </c>
      <c r="AN199" s="3">
        <f>SUMPRODUCT(AI$5:AM199,其他调用!$C$6:$G200)</f>
        <v>1090780304395.6462</v>
      </c>
      <c r="AP199" s="3">
        <f>其他调用!AN199</f>
        <v>3858077.5927881598</v>
      </c>
      <c r="AQ199" s="3">
        <f>其他调用!AO199</f>
        <v>4312457.0808354616</v>
      </c>
      <c r="AR199" s="3">
        <f>其他调用!AP199</f>
        <v>5331007.4702069759</v>
      </c>
      <c r="AS199" s="3">
        <f>其他调用!AQ199</f>
        <v>8686499.7741360664</v>
      </c>
      <c r="AT199" s="3">
        <f>其他调用!AR199</f>
        <v>26951292.807786465</v>
      </c>
      <c r="AU199" s="3">
        <f>SUMPRODUCT(AP$5:AT199,其他调用!$C$6:$G200)</f>
        <v>196666453567.35736</v>
      </c>
    </row>
    <row r="200" spans="26:47" x14ac:dyDescent="0.15">
      <c r="Z200" s="3">
        <v>196</v>
      </c>
      <c r="AA200" s="3">
        <f>其他调用!AW201*SUM($U$14:$U$17)</f>
        <v>0</v>
      </c>
      <c r="AB200" s="3">
        <f>其他调用!AX201*SUM($U$14:$U$17)</f>
        <v>0</v>
      </c>
      <c r="AC200" s="3">
        <f>其他调用!AY201*SUM($U$14:$U$17)</f>
        <v>0</v>
      </c>
      <c r="AD200" s="3">
        <f>其他调用!AZ201*SUM($U$14:$U$17)</f>
        <v>0</v>
      </c>
      <c r="AE200" s="3">
        <f>其他调用!BA201*SUM($U$14:$U$17)</f>
        <v>0</v>
      </c>
      <c r="AF200" s="3">
        <f>SUMPRODUCT(AA$5:AE200,其他调用!$C$6:$G201)</f>
        <v>5612967.4996971022</v>
      </c>
      <c r="AH200" s="3">
        <v>196</v>
      </c>
      <c r="AI200" s="3">
        <f>其他调用!Y200</f>
        <v>17505092.945985317</v>
      </c>
      <c r="AJ200" s="3">
        <f>其他调用!Z200</f>
        <v>19472418.974054337</v>
      </c>
      <c r="AK200" s="3">
        <f>其他调用!AA200</f>
        <v>22417524.482094288</v>
      </c>
      <c r="AL200" s="3">
        <f>其他调用!AB200</f>
        <v>30344458.037769794</v>
      </c>
      <c r="AM200" s="3">
        <f>其他调用!AC200</f>
        <v>88764983.999999046</v>
      </c>
      <c r="AN200" s="3">
        <f>SUMPRODUCT(AI$5:AM200,其他调用!$C$6:$G201)</f>
        <v>1094984122103.7764</v>
      </c>
      <c r="AP200" s="3">
        <f>其他调用!AN200</f>
        <v>3858077.5927881598</v>
      </c>
      <c r="AQ200" s="3">
        <f>其他调用!AO200</f>
        <v>4312457.0808354616</v>
      </c>
      <c r="AR200" s="3">
        <f>其他调用!AP200</f>
        <v>5331007.4702068567</v>
      </c>
      <c r="AS200" s="3">
        <f>其他调用!AQ200</f>
        <v>8686499.7741361856</v>
      </c>
      <c r="AT200" s="3">
        <f>其他调用!AR200</f>
        <v>26951292.807786465</v>
      </c>
      <c r="AU200" s="3">
        <f>SUMPRODUCT(AP$5:AT200,其他调用!$C$6:$G201)</f>
        <v>197604848344.10764</v>
      </c>
    </row>
    <row r="201" spans="26:47" x14ac:dyDescent="0.15">
      <c r="Z201" s="3">
        <v>197</v>
      </c>
      <c r="AA201" s="3">
        <f>其他调用!AW202*SUM($U$14:$U$17)</f>
        <v>0</v>
      </c>
      <c r="AB201" s="3">
        <f>其他调用!AX202*SUM($U$14:$U$17)</f>
        <v>0</v>
      </c>
      <c r="AC201" s="3">
        <f>其他调用!AY202*SUM($U$14:$U$17)</f>
        <v>0</v>
      </c>
      <c r="AD201" s="3">
        <f>其他调用!AZ202*SUM($U$14:$U$17)</f>
        <v>0</v>
      </c>
      <c r="AE201" s="3">
        <f>其他调用!BA202*SUM($U$14:$U$17)</f>
        <v>0</v>
      </c>
      <c r="AF201" s="3">
        <f>SUMPRODUCT(AA$5:AE201,其他调用!$C$6:$G202)</f>
        <v>5612967.4996971022</v>
      </c>
      <c r="AH201" s="3">
        <v>197</v>
      </c>
      <c r="AI201" s="3">
        <f>其他调用!Y201</f>
        <v>17505092.94598484</v>
      </c>
      <c r="AJ201" s="3">
        <f>其他调用!Z201</f>
        <v>19472418.974054337</v>
      </c>
      <c r="AK201" s="3">
        <f>其他调用!AA201</f>
        <v>22417524.482094288</v>
      </c>
      <c r="AL201" s="3">
        <f>其他调用!AB201</f>
        <v>30344458.037769794</v>
      </c>
      <c r="AM201" s="3">
        <f>其他调用!AC201</f>
        <v>88764984</v>
      </c>
      <c r="AN201" s="3">
        <f>SUMPRODUCT(AI$5:AM201,其他调用!$C$6:$G202)</f>
        <v>1099160718050.6141</v>
      </c>
      <c r="AP201" s="3">
        <f>其他调用!AN201</f>
        <v>3858077.5927881598</v>
      </c>
      <c r="AQ201" s="3">
        <f>其他调用!AO201</f>
        <v>4312457.0808354616</v>
      </c>
      <c r="AR201" s="3">
        <f>其他调用!AP201</f>
        <v>5331007.4702068567</v>
      </c>
      <c r="AS201" s="3">
        <f>其他调用!AQ201</f>
        <v>8686499.7741360664</v>
      </c>
      <c r="AT201" s="3">
        <f>其他调用!AR201</f>
        <v>26951292.807786465</v>
      </c>
      <c r="AU201" s="3">
        <f>SUMPRODUCT(AP$5:AT201,其他调用!$C$6:$G202)</f>
        <v>198537166558.93625</v>
      </c>
    </row>
    <row r="202" spans="26:47" x14ac:dyDescent="0.15">
      <c r="Z202" s="3">
        <v>198</v>
      </c>
      <c r="AA202" s="3">
        <f>其他调用!AW203*SUM($U$14:$U$17)</f>
        <v>0</v>
      </c>
      <c r="AB202" s="3">
        <f>其他调用!AX203*SUM($U$14:$U$17)</f>
        <v>0</v>
      </c>
      <c r="AC202" s="3">
        <f>其他调用!AY203*SUM($U$14:$U$17)</f>
        <v>0</v>
      </c>
      <c r="AD202" s="3">
        <f>其他调用!AZ203*SUM($U$14:$U$17)</f>
        <v>0</v>
      </c>
      <c r="AE202" s="3">
        <f>其他调用!BA203*SUM($U$14:$U$17)</f>
        <v>0</v>
      </c>
      <c r="AF202" s="3">
        <f>SUMPRODUCT(AA$5:AE202,其他调用!$C$6:$G203)</f>
        <v>5612967.4996971022</v>
      </c>
      <c r="AH202" s="3">
        <v>198</v>
      </c>
      <c r="AI202" s="3">
        <f>其他调用!Y202</f>
        <v>17505092.945985317</v>
      </c>
      <c r="AJ202" s="3">
        <f>其他调用!Z202</f>
        <v>19472418.974054337</v>
      </c>
      <c r="AK202" s="3">
        <f>其他调用!AA202</f>
        <v>22417524.482094288</v>
      </c>
      <c r="AL202" s="3">
        <f>其他调用!AB202</f>
        <v>30344458.037770271</v>
      </c>
      <c r="AM202" s="3">
        <f>其他调用!AC202</f>
        <v>88764984</v>
      </c>
      <c r="AN202" s="3">
        <f>SUMPRODUCT(AI$5:AM202,其他调用!$C$6:$G203)</f>
        <v>1103310092236.1597</v>
      </c>
      <c r="AP202" s="3">
        <f>其他调用!AN202</f>
        <v>3858077.5927881598</v>
      </c>
      <c r="AQ202" s="3">
        <f>其他调用!AO202</f>
        <v>4312457.0808354616</v>
      </c>
      <c r="AR202" s="3">
        <f>其他调用!AP202</f>
        <v>5331007.4702069759</v>
      </c>
      <c r="AS202" s="3">
        <f>其他调用!AQ202</f>
        <v>8686499.7741361856</v>
      </c>
      <c r="AT202" s="3">
        <f>其他调用!AR202</f>
        <v>26951292.807786465</v>
      </c>
      <c r="AU202" s="3">
        <f>SUMPRODUCT(AP$5:AT202,其他调用!$C$6:$G203)</f>
        <v>199463408211.84326</v>
      </c>
    </row>
    <row r="203" spans="26:47" x14ac:dyDescent="0.15">
      <c r="Z203" s="3">
        <v>199</v>
      </c>
      <c r="AA203" s="3">
        <f>其他调用!AW204*SUM($U$14:$U$17)</f>
        <v>0</v>
      </c>
      <c r="AB203" s="3">
        <f>其他调用!AX204*SUM($U$14:$U$17)</f>
        <v>0</v>
      </c>
      <c r="AC203" s="3">
        <f>其他调用!AY204*SUM($U$14:$U$17)</f>
        <v>0</v>
      </c>
      <c r="AD203" s="3">
        <f>其他调用!AZ204*SUM($U$14:$U$17)</f>
        <v>0</v>
      </c>
      <c r="AE203" s="3">
        <f>其他调用!BA204*SUM($U$14:$U$17)</f>
        <v>0</v>
      </c>
      <c r="AF203" s="3">
        <f>SUMPRODUCT(AA$5:AE203,其他调用!$C$6:$G204)</f>
        <v>5612967.4996971022</v>
      </c>
      <c r="AH203" s="3">
        <v>199</v>
      </c>
      <c r="AI203" s="3">
        <f>其他调用!Y203</f>
        <v>17505092.94598484</v>
      </c>
      <c r="AJ203" s="3">
        <f>其他调用!Z203</f>
        <v>19472418.974054337</v>
      </c>
      <c r="AK203" s="3">
        <f>其他调用!AA203</f>
        <v>22417524.482094288</v>
      </c>
      <c r="AL203" s="3">
        <f>其他调用!AB203</f>
        <v>30344458.037769794</v>
      </c>
      <c r="AM203" s="3">
        <f>其他调用!AC203</f>
        <v>88764984</v>
      </c>
      <c r="AN203" s="3">
        <f>SUMPRODUCT(AI$5:AM203,其他调用!$C$6:$G204)</f>
        <v>1107432244660.4128</v>
      </c>
      <c r="AP203" s="3">
        <f>其他调用!AN203</f>
        <v>3858077.5927881598</v>
      </c>
      <c r="AQ203" s="3">
        <f>其他调用!AO203</f>
        <v>4312457.0808354616</v>
      </c>
      <c r="AR203" s="3">
        <f>其他调用!AP203</f>
        <v>5331007.4702068567</v>
      </c>
      <c r="AS203" s="3">
        <f>其他调用!AQ203</f>
        <v>8686499.7741360664</v>
      </c>
      <c r="AT203" s="3">
        <f>其他调用!AR203</f>
        <v>26951292.807785988</v>
      </c>
      <c r="AU203" s="3">
        <f>SUMPRODUCT(AP$5:AT203,其他调用!$C$6:$G204)</f>
        <v>200383573302.82867</v>
      </c>
    </row>
    <row r="204" spans="26:47" x14ac:dyDescent="0.15">
      <c r="Z204" s="3">
        <v>200</v>
      </c>
      <c r="AA204" s="3">
        <f>其他调用!AW205*SUM($U$14:$U$17)</f>
        <v>0</v>
      </c>
      <c r="AB204" s="3">
        <f>其他调用!AX205*SUM($U$14:$U$17)</f>
        <v>0</v>
      </c>
      <c r="AC204" s="3">
        <f>其他调用!AY205*SUM($U$14:$U$17)</f>
        <v>0</v>
      </c>
      <c r="AD204" s="3">
        <f>其他调用!AZ205*SUM($U$14:$U$17)</f>
        <v>0</v>
      </c>
      <c r="AE204" s="3">
        <f>其他调用!BA205*SUM($U$14:$U$17)</f>
        <v>0</v>
      </c>
      <c r="AF204" s="3">
        <f>SUMPRODUCT(AA$5:AE204,其他调用!$C$6:$G205)</f>
        <v>5612967.4996971022</v>
      </c>
      <c r="AH204" s="3">
        <v>200</v>
      </c>
      <c r="AI204" s="3">
        <f>其他调用!Y204</f>
        <v>17505092.945985317</v>
      </c>
      <c r="AJ204" s="3">
        <f>其他调用!Z204</f>
        <v>19472418.974054337</v>
      </c>
      <c r="AK204" s="3">
        <f>其他调用!AA204</f>
        <v>22417524.482093811</v>
      </c>
      <c r="AL204" s="3">
        <f>其他调用!AB204</f>
        <v>30658435.671369553</v>
      </c>
      <c r="AM204" s="3">
        <f>其他调用!AC204</f>
        <v>88764984</v>
      </c>
      <c r="AN204" s="3">
        <f>SUMPRODUCT(AI$5:AM204,其他调用!$C$6:$G205)</f>
        <v>1111527643649.9436</v>
      </c>
      <c r="AP204" s="3">
        <f>其他调用!AN204</f>
        <v>3858077.5927881598</v>
      </c>
      <c r="AQ204" s="3">
        <f>其他调用!AO204</f>
        <v>4312457.0808354616</v>
      </c>
      <c r="AR204" s="3">
        <f>其他调用!AP204</f>
        <v>5331007.4702068567</v>
      </c>
      <c r="AS204" s="3">
        <f>其他调用!AQ204</f>
        <v>8814465.3773818016</v>
      </c>
      <c r="AT204" s="3">
        <f>其他调用!AR204</f>
        <v>26951292.807786465</v>
      </c>
      <c r="AU204" s="3">
        <f>SUMPRODUCT(AP$5:AT204,其他调用!$C$6:$G205)</f>
        <v>201297852704.38019</v>
      </c>
    </row>
    <row r="205" spans="26:47" x14ac:dyDescent="0.15">
      <c r="Z205" s="3">
        <v>201</v>
      </c>
      <c r="AA205" s="3">
        <f>其他调用!AW206*SUM($U$14:$U$17)</f>
        <v>0</v>
      </c>
      <c r="AB205" s="3">
        <f>其他调用!AX206*SUM($U$14:$U$17)</f>
        <v>0</v>
      </c>
      <c r="AC205" s="3">
        <f>其他调用!AY206*SUM($U$14:$U$17)</f>
        <v>0</v>
      </c>
      <c r="AD205" s="3">
        <f>其他调用!AZ206*SUM($U$14:$U$17)</f>
        <v>0</v>
      </c>
      <c r="AE205" s="3">
        <f>其他调用!BA206*SUM($U$14:$U$17)</f>
        <v>0</v>
      </c>
      <c r="AF205" s="3">
        <f>SUMPRODUCT(AA$5:AE205,其他调用!$C$6:$G206)</f>
        <v>5612967.4996971022</v>
      </c>
      <c r="AH205" s="3">
        <v>201</v>
      </c>
      <c r="AI205" s="3">
        <f>其他调用!Y205</f>
        <v>17505092.945985317</v>
      </c>
      <c r="AJ205" s="3">
        <f>其他调用!Z205</f>
        <v>19472418.974054337</v>
      </c>
      <c r="AK205" s="3">
        <f>其他调用!AA205</f>
        <v>22417524.482094288</v>
      </c>
      <c r="AL205" s="3">
        <f>其他调用!AB205</f>
        <v>30862980.932321072</v>
      </c>
      <c r="AM205" s="3">
        <f>其他调用!AC205</f>
        <v>88764984</v>
      </c>
      <c r="AN205" s="3">
        <f>SUMPRODUCT(AI$5:AM205,其他调用!$C$6:$G206)</f>
        <v>1115596120834.8105</v>
      </c>
      <c r="AP205" s="3">
        <f>其他调用!AN205</f>
        <v>3858077.5927881002</v>
      </c>
      <c r="AQ205" s="3">
        <f>其他调用!AO205</f>
        <v>4312457.0808354616</v>
      </c>
      <c r="AR205" s="3">
        <f>其他调用!AP205</f>
        <v>5331007.4702068567</v>
      </c>
      <c r="AS205" s="3">
        <f>其他调用!AQ205</f>
        <v>8897830.4165039063</v>
      </c>
      <c r="AT205" s="3">
        <f>其他调用!AR205</f>
        <v>26951292.807786465</v>
      </c>
      <c r="AU205" s="3">
        <f>SUMPRODUCT(AP$5:AT205,其他调用!$C$6:$G206)</f>
        <v>202206177795.17325</v>
      </c>
    </row>
    <row r="206" spans="26:47" x14ac:dyDescent="0.15">
      <c r="Z206" s="3">
        <v>202</v>
      </c>
      <c r="AA206" s="3">
        <f>其他调用!AW207*SUM($U$14:$U$17)</f>
        <v>0</v>
      </c>
      <c r="AB206" s="3">
        <f>其他调用!AX207*SUM($U$14:$U$17)</f>
        <v>0</v>
      </c>
      <c r="AC206" s="3">
        <f>其他调用!AY207*SUM($U$14:$U$17)</f>
        <v>0</v>
      </c>
      <c r="AD206" s="3">
        <f>其他调用!AZ207*SUM($U$14:$U$17)</f>
        <v>0</v>
      </c>
      <c r="AE206" s="3">
        <f>其他调用!BA207*SUM($U$14:$U$17)</f>
        <v>0</v>
      </c>
      <c r="AF206" s="3">
        <f>SUMPRODUCT(AA$5:AE206,其他调用!$C$6:$G207)</f>
        <v>5612967.4996971022</v>
      </c>
      <c r="AH206" s="3">
        <v>202</v>
      </c>
      <c r="AI206" s="3">
        <f>其他调用!Y206</f>
        <v>17505092.94598484</v>
      </c>
      <c r="AJ206" s="3">
        <f>其他调用!Z206</f>
        <v>19472418.974054337</v>
      </c>
      <c r="AK206" s="3">
        <f>其他调用!AA206</f>
        <v>22417524.482094288</v>
      </c>
      <c r="AL206" s="3">
        <f>其他调用!AB206</f>
        <v>30862980.932320595</v>
      </c>
      <c r="AM206" s="3">
        <f>其他调用!AC206</f>
        <v>88764984</v>
      </c>
      <c r="AN206" s="3">
        <f>SUMPRODUCT(AI$5:AM206,其他调用!$C$6:$G207)</f>
        <v>1119637371116.9106</v>
      </c>
      <c r="AP206" s="3">
        <f>其他调用!AN206</f>
        <v>3858077.5927881598</v>
      </c>
      <c r="AQ206" s="3">
        <f>其他调用!AO206</f>
        <v>4312457.0808354616</v>
      </c>
      <c r="AR206" s="3">
        <f>其他调用!AP206</f>
        <v>5331007.4702069759</v>
      </c>
      <c r="AS206" s="3">
        <f>其他调用!AQ206</f>
        <v>8897830.4165041447</v>
      </c>
      <c r="AT206" s="3">
        <f>其他调用!AR206</f>
        <v>26951292.807786465</v>
      </c>
      <c r="AU206" s="3">
        <f>SUMPRODUCT(AP$5:AT206,其他调用!$C$6:$G207)</f>
        <v>203108424228.57092</v>
      </c>
    </row>
    <row r="207" spans="26:47" x14ac:dyDescent="0.15">
      <c r="Z207" s="3">
        <v>203</v>
      </c>
      <c r="AA207" s="3">
        <f>其他调用!AW208*SUM($U$14:$U$17)</f>
        <v>0</v>
      </c>
      <c r="AB207" s="3">
        <f>其他调用!AX208*SUM($U$14:$U$17)</f>
        <v>0</v>
      </c>
      <c r="AC207" s="3">
        <f>其他调用!AY208*SUM($U$14:$U$17)</f>
        <v>0</v>
      </c>
      <c r="AD207" s="3">
        <f>其他调用!AZ208*SUM($U$14:$U$17)</f>
        <v>0</v>
      </c>
      <c r="AE207" s="3">
        <f>其他调用!BA208*SUM($U$14:$U$17)</f>
        <v>0</v>
      </c>
      <c r="AF207" s="3">
        <f>SUMPRODUCT(AA$5:AE207,其他调用!$C$6:$G208)</f>
        <v>5612967.4996971022</v>
      </c>
      <c r="AH207" s="3">
        <v>203</v>
      </c>
      <c r="AI207" s="3">
        <f>其他调用!Y207</f>
        <v>17505092.945985317</v>
      </c>
      <c r="AJ207" s="3">
        <f>其他调用!Z207</f>
        <v>19472418.974054337</v>
      </c>
      <c r="AK207" s="3">
        <f>其他调用!AA207</f>
        <v>22417524.482094288</v>
      </c>
      <c r="AL207" s="3">
        <f>其他调用!AB207</f>
        <v>30862980.932320595</v>
      </c>
      <c r="AM207" s="3">
        <f>其他调用!AC207</f>
        <v>88764984</v>
      </c>
      <c r="AN207" s="3">
        <f>SUMPRODUCT(AI$5:AM207,其他调用!$C$6:$G208)</f>
        <v>1123651394496.2441</v>
      </c>
      <c r="AP207" s="3">
        <f>其他调用!AN207</f>
        <v>3858077.5927881598</v>
      </c>
      <c r="AQ207" s="3">
        <f>其他调用!AO207</f>
        <v>4312457.0808354616</v>
      </c>
      <c r="AR207" s="3">
        <f>其他调用!AP207</f>
        <v>5331007.4702068567</v>
      </c>
      <c r="AS207" s="3">
        <f>其他调用!AQ207</f>
        <v>8897830.4165039063</v>
      </c>
      <c r="AT207" s="3">
        <f>其他调用!AR207</f>
        <v>26951292.807786465</v>
      </c>
      <c r="AU207" s="3">
        <f>SUMPRODUCT(AP$5:AT207,其他调用!$C$6:$G208)</f>
        <v>204004592004.57327</v>
      </c>
    </row>
    <row r="208" spans="26:47" x14ac:dyDescent="0.15">
      <c r="Z208" s="3">
        <v>204</v>
      </c>
      <c r="AA208" s="3">
        <f>其他调用!AW209*SUM($U$14:$U$17)</f>
        <v>0</v>
      </c>
      <c r="AB208" s="3">
        <f>其他调用!AX209*SUM($U$14:$U$17)</f>
        <v>0</v>
      </c>
      <c r="AC208" s="3">
        <f>其他调用!AY209*SUM($U$14:$U$17)</f>
        <v>0</v>
      </c>
      <c r="AD208" s="3">
        <f>其他调用!AZ209*SUM($U$14:$U$17)</f>
        <v>0</v>
      </c>
      <c r="AE208" s="3">
        <f>其他调用!BA209*SUM($U$14:$U$17)</f>
        <v>0</v>
      </c>
      <c r="AF208" s="3">
        <f>SUMPRODUCT(AA$5:AE208,其他调用!$C$6:$G209)</f>
        <v>5612967.4996971022</v>
      </c>
      <c r="AH208" s="3">
        <v>204</v>
      </c>
      <c r="AI208" s="3">
        <f>其他调用!Y208</f>
        <v>17505092.94598484</v>
      </c>
      <c r="AJ208" s="3">
        <f>其他调用!Z208</f>
        <v>19472418.974054337</v>
      </c>
      <c r="AK208" s="3">
        <f>其他调用!AA208</f>
        <v>22417524.482093811</v>
      </c>
      <c r="AL208" s="3">
        <f>其他调用!AB208</f>
        <v>30862980.932320595</v>
      </c>
      <c r="AM208" s="3">
        <f>其他调用!AC208</f>
        <v>88764984</v>
      </c>
      <c r="AN208" s="3">
        <f>SUMPRODUCT(AI$5:AM208,其他调用!$C$6:$G209)</f>
        <v>1127638190972.8105</v>
      </c>
      <c r="AP208" s="3">
        <f>其他调用!AN208</f>
        <v>3858077.5927881598</v>
      </c>
      <c r="AQ208" s="3">
        <f>其他调用!AO208</f>
        <v>4312457.0808354616</v>
      </c>
      <c r="AR208" s="3">
        <f>其他调用!AP208</f>
        <v>5331007.4702068567</v>
      </c>
      <c r="AS208" s="3">
        <f>其他调用!AQ208</f>
        <v>8897830.4165041447</v>
      </c>
      <c r="AT208" s="3">
        <f>其他调用!AR208</f>
        <v>26951292.807786465</v>
      </c>
      <c r="AU208" s="3">
        <f>SUMPRODUCT(AP$5:AT208,其他调用!$C$6:$G209)</f>
        <v>204894681123.18027</v>
      </c>
    </row>
    <row r="209" spans="26:47" x14ac:dyDescent="0.15">
      <c r="Z209" s="3">
        <v>205</v>
      </c>
      <c r="AA209" s="3">
        <f>其他调用!AW210*SUM($U$14:$U$17)</f>
        <v>0</v>
      </c>
      <c r="AB209" s="3">
        <f>其他调用!AX210*SUM($U$14:$U$17)</f>
        <v>0</v>
      </c>
      <c r="AC209" s="3">
        <f>其他调用!AY210*SUM($U$14:$U$17)</f>
        <v>0</v>
      </c>
      <c r="AD209" s="3">
        <f>其他调用!AZ210*SUM($U$14:$U$17)</f>
        <v>0</v>
      </c>
      <c r="AE209" s="3">
        <f>其他调用!BA210*SUM($U$14:$U$17)</f>
        <v>0</v>
      </c>
      <c r="AF209" s="3">
        <f>SUMPRODUCT(AA$5:AE209,其他调用!$C$6:$G210)</f>
        <v>5612967.4996971022</v>
      </c>
      <c r="AH209" s="3">
        <v>205</v>
      </c>
      <c r="AI209" s="3">
        <f>其他调用!Y209</f>
        <v>17505092.945985317</v>
      </c>
      <c r="AJ209" s="3">
        <f>其他调用!Z209</f>
        <v>19472418.974054337</v>
      </c>
      <c r="AK209" s="3">
        <f>其他调用!AA209</f>
        <v>22417524.482094288</v>
      </c>
      <c r="AL209" s="3">
        <f>其他调用!AB209</f>
        <v>30862980.932320595</v>
      </c>
      <c r="AM209" s="3">
        <f>其他调用!AC209</f>
        <v>88764984</v>
      </c>
      <c r="AN209" s="3">
        <f>SUMPRODUCT(AI$5:AM209,其他调用!$C$6:$G210)</f>
        <v>1131597760546.6101</v>
      </c>
      <c r="AP209" s="3">
        <f>其他调用!AN209</f>
        <v>3858077.5927881598</v>
      </c>
      <c r="AQ209" s="3">
        <f>其他调用!AO209</f>
        <v>4312457.0808354616</v>
      </c>
      <c r="AR209" s="3">
        <f>其他调用!AP209</f>
        <v>5331007.4702069759</v>
      </c>
      <c r="AS209" s="3">
        <f>其他调用!AQ209</f>
        <v>8897830.4165041447</v>
      </c>
      <c r="AT209" s="3">
        <f>其他调用!AR209</f>
        <v>26951292.807786465</v>
      </c>
      <c r="AU209" s="3">
        <f>SUMPRODUCT(AP$5:AT209,其他调用!$C$6:$G210)</f>
        <v>205778691584.39188</v>
      </c>
    </row>
    <row r="210" spans="26:47" x14ac:dyDescent="0.15">
      <c r="Z210" s="3">
        <v>206</v>
      </c>
      <c r="AA210" s="3">
        <f>其他调用!AW211*SUM($U$14:$U$17)</f>
        <v>0</v>
      </c>
      <c r="AB210" s="3">
        <f>其他调用!AX211*SUM($U$14:$U$17)</f>
        <v>0</v>
      </c>
      <c r="AC210" s="3">
        <f>其他调用!AY211*SUM($U$14:$U$17)</f>
        <v>0</v>
      </c>
      <c r="AD210" s="3">
        <f>其他调用!AZ211*SUM($U$14:$U$17)</f>
        <v>0</v>
      </c>
      <c r="AE210" s="3">
        <f>其他调用!BA211*SUM($U$14:$U$17)</f>
        <v>0</v>
      </c>
      <c r="AF210" s="3">
        <f>SUMPRODUCT(AA$5:AE210,其他调用!$C$6:$G211)</f>
        <v>5612967.4996971022</v>
      </c>
      <c r="AH210" s="3">
        <v>206</v>
      </c>
      <c r="AI210" s="3">
        <f>其他调用!Y210</f>
        <v>17505092.94598484</v>
      </c>
      <c r="AJ210" s="3">
        <f>其他调用!Z210</f>
        <v>19472418.974054337</v>
      </c>
      <c r="AK210" s="3">
        <f>其他调用!AA210</f>
        <v>22417524.482094288</v>
      </c>
      <c r="AL210" s="3">
        <f>其他调用!AB210</f>
        <v>30862980.932320595</v>
      </c>
      <c r="AM210" s="3">
        <f>其他调用!AC210</f>
        <v>88764984</v>
      </c>
      <c r="AN210" s="3">
        <f>SUMPRODUCT(AI$5:AM210,其他调用!$C$6:$G211)</f>
        <v>1135530103217.6431</v>
      </c>
      <c r="AP210" s="3">
        <f>其他调用!AN210</f>
        <v>3858077.5927881598</v>
      </c>
      <c r="AQ210" s="3">
        <f>其他调用!AO210</f>
        <v>4312457.0808354616</v>
      </c>
      <c r="AR210" s="3">
        <f>其他调用!AP210</f>
        <v>5331007.4702068567</v>
      </c>
      <c r="AS210" s="3">
        <f>其他调用!AQ210</f>
        <v>8897830.4165039063</v>
      </c>
      <c r="AT210" s="3">
        <f>其他调用!AR210</f>
        <v>26951292.807786465</v>
      </c>
      <c r="AU210" s="3">
        <f>SUMPRODUCT(AP$5:AT210,其他调用!$C$6:$G211)</f>
        <v>206656623388.20813</v>
      </c>
    </row>
    <row r="211" spans="26:47" x14ac:dyDescent="0.15">
      <c r="Z211" s="3">
        <v>207</v>
      </c>
      <c r="AA211" s="3">
        <f>其他调用!AW212*SUM($U$14:$U$17)</f>
        <v>0</v>
      </c>
      <c r="AB211" s="3">
        <f>其他调用!AX212*SUM($U$14:$U$17)</f>
        <v>0</v>
      </c>
      <c r="AC211" s="3">
        <f>其他调用!AY212*SUM($U$14:$U$17)</f>
        <v>0</v>
      </c>
      <c r="AD211" s="3">
        <f>其他调用!AZ212*SUM($U$14:$U$17)</f>
        <v>0</v>
      </c>
      <c r="AE211" s="3">
        <f>其他调用!BA212*SUM($U$14:$U$17)</f>
        <v>0</v>
      </c>
      <c r="AF211" s="3">
        <f>SUMPRODUCT(AA$5:AE211,其他调用!$C$6:$G212)</f>
        <v>5612967.4996971022</v>
      </c>
      <c r="AH211" s="3">
        <v>207</v>
      </c>
      <c r="AI211" s="3">
        <f>其他调用!Y211</f>
        <v>17535626.550601959</v>
      </c>
      <c r="AJ211" s="3">
        <f>其他调用!Z211</f>
        <v>19901670.247936249</v>
      </c>
      <c r="AK211" s="3">
        <f>其他调用!AA211</f>
        <v>22734622.426784992</v>
      </c>
      <c r="AL211" s="3">
        <f>其他调用!AB211</f>
        <v>30862980.932320595</v>
      </c>
      <c r="AM211" s="3">
        <f>其他调用!AC211</f>
        <v>89894616.708185196</v>
      </c>
      <c r="AN211" s="3">
        <f>SUMPRODUCT(AI$5:AM211,其他调用!$C$6:$G212)</f>
        <v>1139483287355.2009</v>
      </c>
      <c r="AP211" s="3">
        <f>其他调用!AN211</f>
        <v>3863576.4436662793</v>
      </c>
      <c r="AQ211" s="3">
        <f>其他调用!AO211</f>
        <v>4429727.3582479954</v>
      </c>
      <c r="AR211" s="3">
        <f>其他调用!AP211</f>
        <v>5444564.8780809641</v>
      </c>
      <c r="AS211" s="3">
        <f>其他调用!AQ211</f>
        <v>8897830.4165041447</v>
      </c>
      <c r="AT211" s="3">
        <f>其他调用!AR211</f>
        <v>27323255.192490578</v>
      </c>
      <c r="AU211" s="3">
        <f>SUMPRODUCT(AP$5:AT211,其他调用!$C$6:$G212)</f>
        <v>207541567657.72043</v>
      </c>
    </row>
    <row r="212" spans="26:47" x14ac:dyDescent="0.15">
      <c r="Z212" s="3">
        <v>208</v>
      </c>
      <c r="AA212" s="3">
        <f>其他调用!AW213*SUM($U$14:$U$17)</f>
        <v>0</v>
      </c>
      <c r="AB212" s="3">
        <f>其他调用!AX213*SUM($U$14:$U$17)</f>
        <v>0</v>
      </c>
      <c r="AC212" s="3">
        <f>其他调用!AY213*SUM($U$14:$U$17)</f>
        <v>0</v>
      </c>
      <c r="AD212" s="3">
        <f>其他调用!AZ213*SUM($U$14:$U$17)</f>
        <v>0</v>
      </c>
      <c r="AE212" s="3">
        <f>其他调用!BA213*SUM($U$14:$U$17)</f>
        <v>0</v>
      </c>
      <c r="AF212" s="3">
        <f>SUMPRODUCT(AA$5:AE212,其他调用!$C$6:$G213)</f>
        <v>5612967.4996971022</v>
      </c>
      <c r="AH212" s="3">
        <v>208</v>
      </c>
      <c r="AI212" s="3">
        <f>其他调用!Y212</f>
        <v>17986797.864463329</v>
      </c>
      <c r="AJ212" s="3">
        <f>其他调用!Z212</f>
        <v>19938401.13829422</v>
      </c>
      <c r="AK212" s="3">
        <f>其他调用!AA212</f>
        <v>22927021.641513824</v>
      </c>
      <c r="AL212" s="3">
        <f>其他调用!AB212</f>
        <v>30862980.932320595</v>
      </c>
      <c r="AM212" s="3">
        <f>其他调用!AC212</f>
        <v>96834528</v>
      </c>
      <c r="AN212" s="3">
        <f>SUMPRODUCT(AI$5:AM212,其他调用!$C$6:$G213)</f>
        <v>1143461341775.2158</v>
      </c>
      <c r="AP212" s="3">
        <f>其他调用!AN212</f>
        <v>3944828.6838310957</v>
      </c>
      <c r="AQ212" s="3">
        <f>其他调用!AO212</f>
        <v>4439762.1373250484</v>
      </c>
      <c r="AR212" s="3">
        <f>其他调用!AP212</f>
        <v>5513465.848482728</v>
      </c>
      <c r="AS212" s="3">
        <f>其他调用!AQ212</f>
        <v>8897830.4165041447</v>
      </c>
      <c r="AT212" s="3">
        <f>其他调用!AR212</f>
        <v>29608410.300902367</v>
      </c>
      <c r="AU212" s="3">
        <f>SUMPRODUCT(AP$5:AT212,其他调用!$C$6:$G213)</f>
        <v>208430812158.8999</v>
      </c>
    </row>
    <row r="213" spans="26:47" x14ac:dyDescent="0.15">
      <c r="Z213" s="3">
        <v>209</v>
      </c>
      <c r="AA213" s="3">
        <f>其他调用!AW214*SUM($U$14:$U$17)</f>
        <v>0</v>
      </c>
      <c r="AB213" s="3">
        <f>其他调用!AX214*SUM($U$14:$U$17)</f>
        <v>0</v>
      </c>
      <c r="AC213" s="3">
        <f>其他调用!AY214*SUM($U$14:$U$17)</f>
        <v>0</v>
      </c>
      <c r="AD213" s="3">
        <f>其他调用!AZ214*SUM($U$14:$U$17)</f>
        <v>0</v>
      </c>
      <c r="AE213" s="3">
        <f>其他调用!BA214*SUM($U$14:$U$17)</f>
        <v>0</v>
      </c>
      <c r="AF213" s="3">
        <f>SUMPRODUCT(AA$5:AE213,其他调用!$C$6:$G214)</f>
        <v>5612967.4996971022</v>
      </c>
      <c r="AH213" s="3">
        <v>209</v>
      </c>
      <c r="AI213" s="3">
        <f>其他调用!Y213</f>
        <v>17986797.864463329</v>
      </c>
      <c r="AJ213" s="3">
        <f>其他调用!Z213</f>
        <v>19938401.13829422</v>
      </c>
      <c r="AK213" s="3">
        <f>其他调用!AA213</f>
        <v>22927021.641513348</v>
      </c>
      <c r="AL213" s="3">
        <f>其他调用!AB213</f>
        <v>30862980.932319641</v>
      </c>
      <c r="AM213" s="3">
        <f>其他调用!AC213</f>
        <v>96834528</v>
      </c>
      <c r="AN213" s="3">
        <f>SUMPRODUCT(AI$5:AM213,其他调用!$C$6:$G214)</f>
        <v>1147411466023.7764</v>
      </c>
      <c r="AP213" s="3">
        <f>其他调用!AN213</f>
        <v>3944828.6838312149</v>
      </c>
      <c r="AQ213" s="3">
        <f>其他调用!AO213</f>
        <v>4439762.1373249292</v>
      </c>
      <c r="AR213" s="3">
        <f>其他调用!AP213</f>
        <v>5513465.8484828472</v>
      </c>
      <c r="AS213" s="3">
        <f>其他调用!AQ213</f>
        <v>8897830.4165039063</v>
      </c>
      <c r="AT213" s="3">
        <f>其他调用!AR213</f>
        <v>29608410.30090189</v>
      </c>
      <c r="AU213" s="3">
        <f>SUMPRODUCT(AP$5:AT213,其他调用!$C$6:$G214)</f>
        <v>209313813218.24561</v>
      </c>
    </row>
    <row r="214" spans="26:47" x14ac:dyDescent="0.15">
      <c r="Z214" s="3">
        <v>210</v>
      </c>
      <c r="AA214" s="3">
        <f>其他调用!AW215*SUM($U$14:$U$17)</f>
        <v>0</v>
      </c>
      <c r="AB214" s="3">
        <f>其他调用!AX215*SUM($U$14:$U$17)</f>
        <v>0</v>
      </c>
      <c r="AC214" s="3">
        <f>其他调用!AY215*SUM($U$14:$U$17)</f>
        <v>0</v>
      </c>
      <c r="AD214" s="3">
        <f>其他调用!AZ215*SUM($U$14:$U$17)</f>
        <v>0</v>
      </c>
      <c r="AE214" s="3">
        <f>其他调用!BA215*SUM($U$14:$U$17)</f>
        <v>0</v>
      </c>
      <c r="AF214" s="3">
        <f>SUMPRODUCT(AA$5:AE214,其他调用!$C$6:$G215)</f>
        <v>5612967.4996971022</v>
      </c>
      <c r="AH214" s="3">
        <v>210</v>
      </c>
      <c r="AI214" s="3">
        <f>其他调用!Y214</f>
        <v>17986797.864462852</v>
      </c>
      <c r="AJ214" s="3">
        <f>其他调用!Z214</f>
        <v>19938401.13829422</v>
      </c>
      <c r="AK214" s="3">
        <f>其他调用!AA214</f>
        <v>22927021.641513824</v>
      </c>
      <c r="AL214" s="3">
        <f>其他调用!AB214</f>
        <v>30862980.932321548</v>
      </c>
      <c r="AM214" s="3">
        <f>其他调用!AC214</f>
        <v>96834528</v>
      </c>
      <c r="AN214" s="3">
        <f>SUMPRODUCT(AI$5:AM214,其他调用!$C$6:$G215)</f>
        <v>1151338547880.8867</v>
      </c>
      <c r="AP214" s="3">
        <f>其他调用!AN214</f>
        <v>3944828.6838310957</v>
      </c>
      <c r="AQ214" s="3">
        <f>其他调用!AO214</f>
        <v>4439762.1373250484</v>
      </c>
      <c r="AR214" s="3">
        <f>其他调用!AP214</f>
        <v>5513465.848482728</v>
      </c>
      <c r="AS214" s="3">
        <f>其他调用!AQ214</f>
        <v>8897830.4165041447</v>
      </c>
      <c r="AT214" s="3">
        <f>其他调用!AR214</f>
        <v>29608410.30090189</v>
      </c>
      <c r="AU214" s="3">
        <f>SUMPRODUCT(AP$5:AT214,其他调用!$C$6:$G215)</f>
        <v>210191663438.07849</v>
      </c>
    </row>
    <row r="215" spans="26:47" x14ac:dyDescent="0.15">
      <c r="Z215" s="3">
        <v>211</v>
      </c>
      <c r="AA215" s="3">
        <f>其他调用!AW216*SUM($U$14:$U$17)</f>
        <v>0</v>
      </c>
      <c r="AB215" s="3">
        <f>其他调用!AX216*SUM($U$14:$U$17)</f>
        <v>0</v>
      </c>
      <c r="AC215" s="3">
        <f>其他调用!AY216*SUM($U$14:$U$17)</f>
        <v>0</v>
      </c>
      <c r="AD215" s="3">
        <f>其他调用!AZ216*SUM($U$14:$U$17)</f>
        <v>0</v>
      </c>
      <c r="AE215" s="3">
        <f>其他调用!BA216*SUM($U$14:$U$17)</f>
        <v>0</v>
      </c>
      <c r="AF215" s="3">
        <f>SUMPRODUCT(AA$5:AE215,其他调用!$C$6:$G216)</f>
        <v>5612967.4996971022</v>
      </c>
      <c r="AH215" s="3">
        <v>211</v>
      </c>
      <c r="AI215" s="3">
        <f>其他调用!Y215</f>
        <v>17986797.864463329</v>
      </c>
      <c r="AJ215" s="3">
        <f>其他调用!Z215</f>
        <v>19938401.13829422</v>
      </c>
      <c r="AK215" s="3">
        <f>其他调用!AA215</f>
        <v>22927021.641513824</v>
      </c>
      <c r="AL215" s="3">
        <f>其他调用!AB215</f>
        <v>30862980.932319641</v>
      </c>
      <c r="AM215" s="3">
        <f>其他调用!AC215</f>
        <v>96834528</v>
      </c>
      <c r="AN215" s="3">
        <f>SUMPRODUCT(AI$5:AM215,其他调用!$C$6:$G216)</f>
        <v>1155242587346.5471</v>
      </c>
      <c r="AP215" s="3">
        <f>其他调用!AN215</f>
        <v>3944828.6838310957</v>
      </c>
      <c r="AQ215" s="3">
        <f>其他调用!AO215</f>
        <v>4439762.1373249292</v>
      </c>
      <c r="AR215" s="3">
        <f>其他调用!AP215</f>
        <v>5513465.8484828472</v>
      </c>
      <c r="AS215" s="3">
        <f>其他调用!AQ215</f>
        <v>8897830.4165041447</v>
      </c>
      <c r="AT215" s="3">
        <f>其他调用!AR215</f>
        <v>29608410.30090189</v>
      </c>
      <c r="AU215" s="3">
        <f>SUMPRODUCT(AP$5:AT215,其他调用!$C$6:$G216)</f>
        <v>211064362818.3985</v>
      </c>
    </row>
    <row r="216" spans="26:47" x14ac:dyDescent="0.15">
      <c r="Z216" s="3">
        <v>212</v>
      </c>
      <c r="AA216" s="3">
        <f>其他调用!AW217*SUM($U$14:$U$17)</f>
        <v>0</v>
      </c>
      <c r="AB216" s="3">
        <f>其他调用!AX217*SUM($U$14:$U$17)</f>
        <v>0</v>
      </c>
      <c r="AC216" s="3">
        <f>其他调用!AY217*SUM($U$14:$U$17)</f>
        <v>0</v>
      </c>
      <c r="AD216" s="3">
        <f>其他调用!AZ217*SUM($U$14:$U$17)</f>
        <v>0</v>
      </c>
      <c r="AE216" s="3">
        <f>其他调用!BA217*SUM($U$14:$U$17)</f>
        <v>0</v>
      </c>
      <c r="AF216" s="3">
        <f>SUMPRODUCT(AA$5:AE216,其他调用!$C$6:$G217)</f>
        <v>5612967.4996971022</v>
      </c>
      <c r="AH216" s="3">
        <v>212</v>
      </c>
      <c r="AI216" s="3">
        <f>其他调用!Y216</f>
        <v>17986797.864463329</v>
      </c>
      <c r="AJ216" s="3">
        <f>其他调用!Z216</f>
        <v>19938401.13829422</v>
      </c>
      <c r="AK216" s="3">
        <f>其他调用!AA216</f>
        <v>22927021.641513824</v>
      </c>
      <c r="AL216" s="3">
        <f>其他调用!AB216</f>
        <v>30862980.932320595</v>
      </c>
      <c r="AM216" s="3">
        <f>其他调用!AC216</f>
        <v>96834528</v>
      </c>
      <c r="AN216" s="3">
        <f>SUMPRODUCT(AI$5:AM216,其他调用!$C$6:$G217)</f>
        <v>1159123584420.7576</v>
      </c>
      <c r="AP216" s="3">
        <f>其他调用!AN216</f>
        <v>3944828.6838310957</v>
      </c>
      <c r="AQ216" s="3">
        <f>其他调用!AO216</f>
        <v>4439762.1373250484</v>
      </c>
      <c r="AR216" s="3">
        <f>其他调用!AP216</f>
        <v>5513465.848482728</v>
      </c>
      <c r="AS216" s="3">
        <f>其他调用!AQ216</f>
        <v>8897830.4165039063</v>
      </c>
      <c r="AT216" s="3">
        <f>其他调用!AR216</f>
        <v>29608410.30090189</v>
      </c>
      <c r="AU216" s="3">
        <f>SUMPRODUCT(AP$5:AT216,其他调用!$C$6:$G217)</f>
        <v>211931911359.20569</v>
      </c>
    </row>
    <row r="217" spans="26:47" x14ac:dyDescent="0.15">
      <c r="Z217" s="3">
        <v>213</v>
      </c>
      <c r="AA217" s="3">
        <f>其他调用!AW218*SUM($U$14:$U$17)</f>
        <v>0</v>
      </c>
      <c r="AB217" s="3">
        <f>其他调用!AX218*SUM($U$14:$U$17)</f>
        <v>0</v>
      </c>
      <c r="AC217" s="3">
        <f>其他调用!AY218*SUM($U$14:$U$17)</f>
        <v>0</v>
      </c>
      <c r="AD217" s="3">
        <f>其他调用!AZ218*SUM($U$14:$U$17)</f>
        <v>0</v>
      </c>
      <c r="AE217" s="3">
        <f>其他调用!BA218*SUM($U$14:$U$17)</f>
        <v>0</v>
      </c>
      <c r="AF217" s="3">
        <f>SUMPRODUCT(AA$5:AE217,其他调用!$C$6:$G218)</f>
        <v>5612967.4996971022</v>
      </c>
      <c r="AH217" s="3">
        <v>213</v>
      </c>
      <c r="AI217" s="3">
        <f>其他调用!Y217</f>
        <v>17986797.864462852</v>
      </c>
      <c r="AJ217" s="3">
        <f>其他调用!Z217</f>
        <v>19938401.13829422</v>
      </c>
      <c r="AK217" s="3">
        <f>其他调用!AA217</f>
        <v>22927021.641513348</v>
      </c>
      <c r="AL217" s="3">
        <f>其他调用!AB217</f>
        <v>31080118.752134323</v>
      </c>
      <c r="AM217" s="3">
        <f>其他调用!AC217</f>
        <v>96834528</v>
      </c>
      <c r="AN217" s="3">
        <f>SUMPRODUCT(AI$5:AM217,其他调用!$C$6:$G218)</f>
        <v>1162981836502</v>
      </c>
      <c r="AP217" s="3">
        <f>其他调用!AN217</f>
        <v>3944828.6838312149</v>
      </c>
      <c r="AQ217" s="3">
        <f>其他调用!AO217</f>
        <v>4439762.1373250484</v>
      </c>
      <c r="AR217" s="3">
        <f>其他调用!AP217</f>
        <v>5513465.848482728</v>
      </c>
      <c r="AS217" s="3">
        <f>其他调用!AQ217</f>
        <v>8987542.3548023701</v>
      </c>
      <c r="AT217" s="3">
        <f>其他调用!AR217</f>
        <v>29608410.30090189</v>
      </c>
      <c r="AU217" s="3">
        <f>SUMPRODUCT(AP$5:AT217,其他调用!$C$6:$G218)</f>
        <v>212794431932.66617</v>
      </c>
    </row>
    <row r="218" spans="26:47" x14ac:dyDescent="0.15">
      <c r="Z218" s="3">
        <v>214</v>
      </c>
      <c r="AA218" s="3">
        <f>其他调用!AW219*SUM($U$14:$U$17)</f>
        <v>0</v>
      </c>
      <c r="AB218" s="3">
        <f>其他调用!AX219*SUM($U$14:$U$17)</f>
        <v>0</v>
      </c>
      <c r="AC218" s="3">
        <f>其他调用!AY219*SUM($U$14:$U$17)</f>
        <v>0</v>
      </c>
      <c r="AD218" s="3">
        <f>其他调用!AZ219*SUM($U$14:$U$17)</f>
        <v>0</v>
      </c>
      <c r="AE218" s="3">
        <f>其他调用!BA219*SUM($U$14:$U$17)</f>
        <v>0</v>
      </c>
      <c r="AF218" s="3">
        <f>SUMPRODUCT(AA$5:AE218,其他调用!$C$6:$G219)</f>
        <v>5612967.4996971022</v>
      </c>
      <c r="AH218" s="3">
        <v>214</v>
      </c>
      <c r="AI218" s="3">
        <f>其他调用!Y218</f>
        <v>17986797.864463329</v>
      </c>
      <c r="AJ218" s="3">
        <f>其他调用!Z218</f>
        <v>19938401.13829422</v>
      </c>
      <c r="AK218" s="3">
        <f>其他调用!AA218</f>
        <v>22927021.641513824</v>
      </c>
      <c r="AL218" s="3">
        <f>其他调用!AB218</f>
        <v>31381260.929169655</v>
      </c>
      <c r="AM218" s="3">
        <f>其他调用!AC218</f>
        <v>96834528</v>
      </c>
      <c r="AN218" s="3">
        <f>SUMPRODUCT(AI$5:AM218,其他调用!$C$6:$G219)</f>
        <v>1166817454405.4368</v>
      </c>
      <c r="AP218" s="3">
        <f>其他调用!AN218</f>
        <v>3944828.6838310957</v>
      </c>
      <c r="AQ218" s="3">
        <f>其他调用!AO218</f>
        <v>4439762.1373249292</v>
      </c>
      <c r="AR218" s="3">
        <f>其他调用!AP218</f>
        <v>5513465.8484828472</v>
      </c>
      <c r="AS218" s="3">
        <f>其他调用!AQ218</f>
        <v>9111961.2534930706</v>
      </c>
      <c r="AT218" s="3">
        <f>其他调用!AR218</f>
        <v>29608410.300902367</v>
      </c>
      <c r="AU218" s="3">
        <f>SUMPRODUCT(AP$5:AT218,其他调用!$C$6:$G219)</f>
        <v>213651970322.8031</v>
      </c>
    </row>
    <row r="219" spans="26:47" x14ac:dyDescent="0.15">
      <c r="Z219" s="3">
        <v>215</v>
      </c>
      <c r="AA219" s="3">
        <f>其他调用!AW220*SUM($U$14:$U$17)</f>
        <v>0</v>
      </c>
      <c r="AB219" s="3">
        <f>其他调用!AX220*SUM($U$14:$U$17)</f>
        <v>0</v>
      </c>
      <c r="AC219" s="3">
        <f>其他调用!AY220*SUM($U$14:$U$17)</f>
        <v>0</v>
      </c>
      <c r="AD219" s="3">
        <f>其他调用!AZ220*SUM($U$14:$U$17)</f>
        <v>0</v>
      </c>
      <c r="AE219" s="3">
        <f>其他调用!BA220*SUM($U$14:$U$17)</f>
        <v>0</v>
      </c>
      <c r="AF219" s="3">
        <f>SUMPRODUCT(AA$5:AE219,其他调用!$C$6:$G220)</f>
        <v>5612967.4996971022</v>
      </c>
      <c r="AH219" s="3">
        <v>215</v>
      </c>
      <c r="AI219" s="3">
        <f>其他调用!Y219</f>
        <v>17986797.864463329</v>
      </c>
      <c r="AJ219" s="3">
        <f>其他调用!Z219</f>
        <v>19938401.13829422</v>
      </c>
      <c r="AK219" s="3">
        <f>其他调用!AA219</f>
        <v>22927021.641513824</v>
      </c>
      <c r="AL219" s="3">
        <f>其他调用!AB219</f>
        <v>31381260.929170609</v>
      </c>
      <c r="AM219" s="3">
        <f>其他调用!AC219</f>
        <v>96834528</v>
      </c>
      <c r="AN219" s="3">
        <f>SUMPRODUCT(AI$5:AM219,其他调用!$C$6:$G220)</f>
        <v>1170630025677.6943</v>
      </c>
      <c r="AP219" s="3">
        <f>其他调用!AN219</f>
        <v>3944828.6838310957</v>
      </c>
      <c r="AQ219" s="3">
        <f>其他调用!AO219</f>
        <v>4439762.1373250484</v>
      </c>
      <c r="AR219" s="3">
        <f>其他调用!AP219</f>
        <v>5513465.848482728</v>
      </c>
      <c r="AS219" s="3">
        <f>其他调用!AQ219</f>
        <v>9111961.253493309</v>
      </c>
      <c r="AT219" s="3">
        <f>其他调用!AR219</f>
        <v>29608410.30090189</v>
      </c>
      <c r="AU219" s="3">
        <f>SUMPRODUCT(AP$5:AT219,其他调用!$C$6:$G220)</f>
        <v>214504356121.75467</v>
      </c>
    </row>
    <row r="220" spans="26:47" x14ac:dyDescent="0.15">
      <c r="Z220" s="3">
        <v>216</v>
      </c>
      <c r="AA220" s="3">
        <f>其他调用!AW221*SUM($U$14:$U$17)</f>
        <v>0</v>
      </c>
      <c r="AB220" s="3">
        <f>其他调用!AX221*SUM($U$14:$U$17)</f>
        <v>0</v>
      </c>
      <c r="AC220" s="3">
        <f>其他调用!AY221*SUM($U$14:$U$17)</f>
        <v>0</v>
      </c>
      <c r="AD220" s="3">
        <f>其他调用!AZ221*SUM($U$14:$U$17)</f>
        <v>0</v>
      </c>
      <c r="AE220" s="3">
        <f>其他调用!BA221*SUM($U$14:$U$17)</f>
        <v>0</v>
      </c>
      <c r="AF220" s="3">
        <f>SUMPRODUCT(AA$5:AE220,其他调用!$C$6:$G221)</f>
        <v>5612967.4996971022</v>
      </c>
      <c r="AH220" s="3">
        <v>216</v>
      </c>
      <c r="AI220" s="3">
        <f>其他调用!Y220</f>
        <v>17986797.864463329</v>
      </c>
      <c r="AJ220" s="3">
        <f>其他调用!Z220</f>
        <v>19938401.13829422</v>
      </c>
      <c r="AK220" s="3">
        <f>其他调用!AA220</f>
        <v>22927021.641513348</v>
      </c>
      <c r="AL220" s="3">
        <f>其他调用!AB220</f>
        <v>31381260.929170609</v>
      </c>
      <c r="AM220" s="3">
        <f>其他调用!AC220</f>
        <v>96834528</v>
      </c>
      <c r="AN220" s="3">
        <f>SUMPRODUCT(AI$5:AM220,其他调用!$C$6:$G221)</f>
        <v>1174419550318.7725</v>
      </c>
      <c r="AP220" s="3">
        <f>其他调用!AN220</f>
        <v>3944828.6838312149</v>
      </c>
      <c r="AQ220" s="3">
        <f>其他调用!AO220</f>
        <v>4439762.1373249292</v>
      </c>
      <c r="AR220" s="3">
        <f>其他调用!AP220</f>
        <v>5513465.8484828472</v>
      </c>
      <c r="AS220" s="3">
        <f>其他调用!AQ220</f>
        <v>9111961.253493309</v>
      </c>
      <c r="AT220" s="3">
        <f>其他调用!AR220</f>
        <v>29608410.30090189</v>
      </c>
      <c r="AU220" s="3">
        <f>SUMPRODUCT(AP$5:AT220,其他调用!$C$6:$G221)</f>
        <v>215351589329.5209</v>
      </c>
    </row>
    <row r="221" spans="26:47" x14ac:dyDescent="0.15">
      <c r="Z221" s="3">
        <v>217</v>
      </c>
      <c r="AA221" s="3">
        <f>其他调用!AW222*SUM($U$14:$U$17)</f>
        <v>0</v>
      </c>
      <c r="AB221" s="3">
        <f>其他调用!AX222*SUM($U$14:$U$17)</f>
        <v>0</v>
      </c>
      <c r="AC221" s="3">
        <f>其他调用!AY222*SUM($U$14:$U$17)</f>
        <v>0</v>
      </c>
      <c r="AD221" s="3">
        <f>其他调用!AZ222*SUM($U$14:$U$17)</f>
        <v>0</v>
      </c>
      <c r="AE221" s="3">
        <f>其他调用!BA222*SUM($U$14:$U$17)</f>
        <v>0</v>
      </c>
      <c r="AF221" s="3">
        <f>SUMPRODUCT(AA$5:AE221,其他调用!$C$6:$G222)</f>
        <v>5612967.4996971022</v>
      </c>
      <c r="AH221" s="3">
        <v>217</v>
      </c>
      <c r="AI221" s="3">
        <f>其他调用!Y221</f>
        <v>17986797.864462852</v>
      </c>
      <c r="AJ221" s="3">
        <f>其他调用!Z221</f>
        <v>19938401.13829422</v>
      </c>
      <c r="AK221" s="3">
        <f>其他调用!AA221</f>
        <v>22927021.641513824</v>
      </c>
      <c r="AL221" s="3">
        <f>其他调用!AB221</f>
        <v>31381260.929169655</v>
      </c>
      <c r="AM221" s="3">
        <f>其他调用!AC221</f>
        <v>96834528</v>
      </c>
      <c r="AN221" s="3">
        <f>SUMPRODUCT(AI$5:AM221,其他调用!$C$6:$G222)</f>
        <v>1178186028328.6709</v>
      </c>
      <c r="AP221" s="3">
        <f>其他调用!AN221</f>
        <v>3944828.6838310957</v>
      </c>
      <c r="AQ221" s="3">
        <f>其他调用!AO221</f>
        <v>4439762.1373250484</v>
      </c>
      <c r="AR221" s="3">
        <f>其他调用!AP221</f>
        <v>5513465.848482728</v>
      </c>
      <c r="AS221" s="3">
        <f>其他调用!AQ221</f>
        <v>9111961.253493309</v>
      </c>
      <c r="AT221" s="3">
        <f>其他调用!AR221</f>
        <v>29608410.30090189</v>
      </c>
      <c r="AU221" s="3">
        <f>SUMPRODUCT(AP$5:AT221,其他调用!$C$6:$G222)</f>
        <v>216193669946.10175</v>
      </c>
    </row>
  </sheetData>
  <mergeCells count="21">
    <mergeCell ref="H3:J3"/>
    <mergeCell ref="AA3:AE3"/>
    <mergeCell ref="AI3:AM3"/>
    <mergeCell ref="AP3:AT3"/>
    <mergeCell ref="N10:N11"/>
    <mergeCell ref="O10:Q10"/>
    <mergeCell ref="R10:T10"/>
    <mergeCell ref="BA18:BH18"/>
    <mergeCell ref="N20:O20"/>
    <mergeCell ref="C33:C34"/>
    <mergeCell ref="C35:C37"/>
    <mergeCell ref="C38:C41"/>
    <mergeCell ref="C46:C50"/>
    <mergeCell ref="C51:C56"/>
    <mergeCell ref="H5:H6"/>
    <mergeCell ref="H7:H9"/>
    <mergeCell ref="H10:H13"/>
    <mergeCell ref="H14:H17"/>
    <mergeCell ref="H18:H22"/>
    <mergeCell ref="H23:H28"/>
    <mergeCell ref="C42:C45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79DBB-524D-4AE8-A8C7-94DBA96761C7}">
  <sheetPr codeName="Sheet7"/>
  <dimension ref="A1:BI364"/>
  <sheetViews>
    <sheetView workbookViewId="0">
      <selection activeCell="D5" sqref="D5:D28"/>
    </sheetView>
  </sheetViews>
  <sheetFormatPr defaultColWidth="6.625" defaultRowHeight="11.25" x14ac:dyDescent="0.15"/>
  <cols>
    <col min="1" max="1" width="10.5" style="3" bestFit="1" customWidth="1"/>
    <col min="2" max="2" width="6.625" style="3"/>
    <col min="3" max="3" width="56.25" style="3" bestFit="1" customWidth="1"/>
    <col min="4" max="4" width="6.625" style="3"/>
    <col min="5" max="6" width="9.75" style="3" bestFit="1" customWidth="1"/>
    <col min="7" max="7" width="9.75" style="3" customWidth="1"/>
    <col min="8" max="8" width="7.25" style="3" customWidth="1"/>
    <col min="9" max="9" width="9.75" style="3" bestFit="1" customWidth="1"/>
    <col min="10" max="11" width="6.625" style="3"/>
    <col min="12" max="12" width="6.625" style="31"/>
    <col min="13" max="24" width="6.625" style="3"/>
    <col min="25" max="25" width="6.625" style="31"/>
    <col min="26" max="32" width="6.625" style="3"/>
    <col min="33" max="33" width="6.625" style="31"/>
    <col min="34" max="39" width="6.625" style="3"/>
    <col min="40" max="40" width="9.75" style="3" bestFit="1" customWidth="1"/>
    <col min="41" max="48" width="6.625" style="3"/>
    <col min="49" max="49" width="6.625" style="31"/>
    <col min="50" max="16384" width="6.625" style="3"/>
  </cols>
  <sheetData>
    <row r="1" spans="1:61" x14ac:dyDescent="0.15">
      <c r="A1" s="3" t="s">
        <v>415</v>
      </c>
      <c r="B1" s="3">
        <v>150</v>
      </c>
      <c r="E1" s="34" t="s">
        <v>205</v>
      </c>
      <c r="F1" s="3" t="s">
        <v>416</v>
      </c>
      <c r="H1" s="3" t="s">
        <v>206</v>
      </c>
    </row>
    <row r="2" spans="1:61" x14ac:dyDescent="0.15">
      <c r="E2" s="3">
        <v>2000</v>
      </c>
      <c r="F2" s="3">
        <v>10</v>
      </c>
      <c r="H2" s="3">
        <v>3</v>
      </c>
    </row>
    <row r="3" spans="1:61" x14ac:dyDescent="0.15">
      <c r="H3" s="85" t="s">
        <v>155</v>
      </c>
      <c r="I3" s="85"/>
      <c r="J3" s="85"/>
      <c r="AA3" s="85" t="s">
        <v>149</v>
      </c>
      <c r="AB3" s="85"/>
      <c r="AC3" s="85"/>
      <c r="AD3" s="85"/>
      <c r="AE3" s="85"/>
      <c r="AI3" s="85" t="s">
        <v>188</v>
      </c>
      <c r="AJ3" s="85"/>
      <c r="AK3" s="85"/>
      <c r="AL3" s="85"/>
      <c r="AM3" s="85"/>
      <c r="AP3" s="85" t="s">
        <v>189</v>
      </c>
      <c r="AQ3" s="85"/>
      <c r="AR3" s="85"/>
      <c r="AS3" s="85"/>
      <c r="AT3" s="85"/>
    </row>
    <row r="4" spans="1:61" s="9" customFormat="1" ht="45" x14ac:dyDescent="0.15">
      <c r="A4" s="9" t="s">
        <v>399</v>
      </c>
      <c r="B4" s="30" t="s">
        <v>108</v>
      </c>
      <c r="C4" s="30" t="s">
        <v>107</v>
      </c>
      <c r="D4" s="9" t="s">
        <v>204</v>
      </c>
      <c r="E4" s="9" t="s">
        <v>164</v>
      </c>
      <c r="F4" s="9" t="s">
        <v>194</v>
      </c>
      <c r="G4" s="9" t="s">
        <v>195</v>
      </c>
      <c r="H4" s="9" t="s">
        <v>179</v>
      </c>
      <c r="I4" s="9" t="s">
        <v>183</v>
      </c>
      <c r="J4" s="9" t="s">
        <v>186</v>
      </c>
      <c r="K4" s="9" t="s">
        <v>185</v>
      </c>
      <c r="L4" s="32"/>
      <c r="Y4" s="32"/>
      <c r="Z4" s="9" t="s">
        <v>70</v>
      </c>
      <c r="AA4" s="9" t="s">
        <v>51</v>
      </c>
      <c r="AB4" s="9" t="s">
        <v>30</v>
      </c>
      <c r="AC4" s="9" t="s">
        <v>52</v>
      </c>
      <c r="AD4" s="9" t="s">
        <v>53</v>
      </c>
      <c r="AE4" s="9" t="s">
        <v>54</v>
      </c>
      <c r="AF4" s="9" t="s">
        <v>150</v>
      </c>
      <c r="AG4" s="32"/>
      <c r="AH4" s="9" t="s">
        <v>70</v>
      </c>
      <c r="AI4" s="9" t="s">
        <v>51</v>
      </c>
      <c r="AJ4" s="9" t="s">
        <v>30</v>
      </c>
      <c r="AK4" s="9" t="s">
        <v>52</v>
      </c>
      <c r="AL4" s="9" t="s">
        <v>53</v>
      </c>
      <c r="AM4" s="9" t="s">
        <v>54</v>
      </c>
      <c r="AN4" s="9" t="s">
        <v>151</v>
      </c>
      <c r="AP4" s="9" t="s">
        <v>51</v>
      </c>
      <c r="AQ4" s="9" t="s">
        <v>30</v>
      </c>
      <c r="AR4" s="9" t="s">
        <v>52</v>
      </c>
      <c r="AS4" s="9" t="s">
        <v>53</v>
      </c>
      <c r="AT4" s="9" t="s">
        <v>54</v>
      </c>
      <c r="AU4" s="9" t="s">
        <v>151</v>
      </c>
      <c r="AW4" s="32"/>
      <c r="AZ4" s="9" t="s">
        <v>154</v>
      </c>
      <c r="BA4" s="9" t="s">
        <v>184</v>
      </c>
      <c r="BB4" s="9" t="s">
        <v>156</v>
      </c>
      <c r="BC4" s="9" t="s">
        <v>181</v>
      </c>
      <c r="BD4" s="9" t="s">
        <v>182</v>
      </c>
      <c r="BE4" s="9" t="s">
        <v>157</v>
      </c>
      <c r="BF4" s="9" t="s">
        <v>158</v>
      </c>
      <c r="BG4" s="9" t="s">
        <v>159</v>
      </c>
      <c r="BH4" s="9" t="s">
        <v>160</v>
      </c>
      <c r="BI4" s="9" t="s">
        <v>161</v>
      </c>
    </row>
    <row r="5" spans="1:61" x14ac:dyDescent="0.15">
      <c r="A5" s="3">
        <v>0.6</v>
      </c>
      <c r="B5" s="11">
        <v>1</v>
      </c>
      <c r="C5" s="12" t="s">
        <v>213</v>
      </c>
      <c r="D5" s="3">
        <v>150.5</v>
      </c>
      <c r="E5" s="33">
        <f>(求节点($Z$5:$Z$364,$AF$5:$AF$364,D5)-求节点($Z$5:$Z$364,$AF$5:$AF$364,B1))*$F$2*$A5</f>
        <v>51745.017824180424</v>
      </c>
      <c r="F5" s="33">
        <f>(求节点($AH$5:$AH$364,$AN$5:$AN$364,D5)-求节点($AH$5:$AH$364,$AN$5:$AN$364,B1))*$F$2*$A5</f>
        <v>15007002096.202148</v>
      </c>
      <c r="G5" s="33">
        <f>(求节点($AH$5:$AH$364,$AU$5:$AU$364,D5)-求节点($AH$5:$AH$364,$AU$5:$AU$364,B1))*$F$2*$A5</f>
        <v>3366736480.784729</v>
      </c>
      <c r="H5" s="3">
        <f>MAX(IF($D5&lt;1,5,求节点(其他调用!$B$5:$B$124,其他调用!$N$5:$N$124,$D5))-(5-$H$2),1)</f>
        <v>1</v>
      </c>
      <c r="I5" s="3">
        <f>求节点($BD$5:$BD$11,$BF$5:$BF$11,$D5-$B$1)/求节点(其他调用!$B$5:$B$124,其他调用!$N$5:$N$124,$D5-$B$1)*求节点($BA$20:$BA$27,$BI$20:$BI$27,$D5-$B$1)</f>
        <v>8.9622129249306983</v>
      </c>
      <c r="J5" s="3">
        <f t="shared" ref="J5:J28" si="0">IF(INT(求节点($BD$5:$BD$11,$BA$5:$BA$11,D5))=0,"",INT(求节点($BD$5:$BD$11,$BA$5:$BA$11,D5)))</f>
        <v>7</v>
      </c>
      <c r="Z5" s="3">
        <v>1</v>
      </c>
      <c r="AA5" s="3">
        <f>求节点(节奏总纲!P$4:P$163,其他调用!AW$6:AW$165,$Z5)*SUM($U$14:$U$17)</f>
        <v>45.999999999999993</v>
      </c>
      <c r="AB5" s="3">
        <f>求节点(节奏总纲!Q$4:Q$163,其他调用!AX$6:AX$165,$Z5)*SUM($U$14:$U$17)</f>
        <v>67</v>
      </c>
      <c r="AC5" s="3">
        <f>求节点(节奏总纲!R$4:R$163,其他调用!AY$6:AY$165,$Z5)*SUM($U$14:$U$17)</f>
        <v>91</v>
      </c>
      <c r="AD5" s="3">
        <f>求节点(节奏总纲!S$4:S$163,其他调用!AZ$6:AZ$165,$Z5)*SUM($U$14:$U$17)</f>
        <v>102.99999999999994</v>
      </c>
      <c r="AE5" s="3">
        <f>求节点(节奏总纲!T$4:T$163,其他调用!BA$6:BA$165,$Z5)*SUM($U$14:$U$17)</f>
        <v>103.00000000000006</v>
      </c>
      <c r="AF5" s="3">
        <f>SUMPRODUCT(AA$5:AE5,其他调用!$C$6:$G6)</f>
        <v>198436.24869565215</v>
      </c>
      <c r="AH5" s="3">
        <v>1</v>
      </c>
      <c r="AI5" s="3">
        <f>其他调用!Y5</f>
        <v>650531.61554129585</v>
      </c>
      <c r="AJ5" s="3">
        <f>其他调用!Z5</f>
        <v>723873.61701285827</v>
      </c>
      <c r="AK5" s="3">
        <f>其他调用!AA5</f>
        <v>844493.17651458911</v>
      </c>
      <c r="AL5" s="3">
        <f>其他调用!AB5</f>
        <v>1104443.3676645255</v>
      </c>
      <c r="AM5" s="3">
        <f>其他调用!AC5</f>
        <v>2000481.6794019348</v>
      </c>
      <c r="AN5" s="3">
        <f>SUMPRODUCT(AI$5:AM5,其他调用!$C$6:$G6)</f>
        <v>2660273418.5312033</v>
      </c>
      <c r="AP5" s="3">
        <f>其他调用!AN5</f>
        <v>0</v>
      </c>
      <c r="AQ5" s="3">
        <f>其他调用!AO5</f>
        <v>0</v>
      </c>
      <c r="AR5" s="3">
        <f>其他调用!AP5</f>
        <v>0</v>
      </c>
      <c r="AS5" s="3">
        <f>其他调用!AQ5</f>
        <v>0</v>
      </c>
      <c r="AT5" s="3">
        <f>其他调用!AR5</f>
        <v>0</v>
      </c>
      <c r="AU5" s="3">
        <f>SUMPRODUCT(AP$5:AT5,其他调用!$C$6:$G6)</f>
        <v>0</v>
      </c>
      <c r="AY5" s="3" t="str">
        <f>IF([1]服务器生态!AL3="","",[1]服务器生态!AL3)</f>
        <v>第1赛季</v>
      </c>
      <c r="AZ5" s="3" t="str">
        <f>IF([1]服务器生态!AM3="","",[1]服务器生态!AM3)</f>
        <v>木石铜粮、驻防部队攻防</v>
      </c>
      <c r="BA5" s="3">
        <v>1</v>
      </c>
      <c r="BB5" s="3">
        <f>IF([1]服务器生态!AO3="","",[1]服务器生态!AO3)</f>
        <v>44</v>
      </c>
      <c r="BC5" s="3">
        <f>IF([1]服务器生态!AP3="","",[1]服务器生态!AP3)</f>
        <v>1.5</v>
      </c>
      <c r="BD5" s="3">
        <f>IF([1]服务器生态!AQ3="","",[1]服务器生态!AQ3)</f>
        <v>1.5</v>
      </c>
      <c r="BE5" s="3">
        <f>IF([1]服务器生态!AR3="","",[1]服务器生态!AR3)</f>
        <v>33.607392759355037</v>
      </c>
      <c r="BF5" s="3">
        <f>IF([1]服务器生态!AS3="","",[1]服务器生态!AS3)</f>
        <v>13.245829901886026</v>
      </c>
      <c r="BG5" s="3">
        <f>IF([1]服务器生态!AT3="","",[1]服务器生态!AT3)</f>
        <v>1.660900084249723</v>
      </c>
      <c r="BH5" s="3">
        <f>IF([1]服务器生态!AU3="","",[1]服务器生态!AU3)</f>
        <v>3.321800168499446</v>
      </c>
      <c r="BI5" s="3">
        <f>IF([1]服务器生态!AV3="","",[1]服务器生态!AV3)</f>
        <v>1.3092357480706995</v>
      </c>
    </row>
    <row r="6" spans="1:61" x14ac:dyDescent="0.15">
      <c r="A6" s="3">
        <v>0.6</v>
      </c>
      <c r="B6" s="11">
        <v>2</v>
      </c>
      <c r="C6" s="12" t="s">
        <v>426</v>
      </c>
      <c r="D6" s="3">
        <v>151</v>
      </c>
      <c r="E6" s="3">
        <f t="shared" ref="E6:E28" si="1">(求节点($Z$5:$Z$364,$AF$5:$AF$364,D6)-求节点($Z$5:$Z$364,$AF$5:$AF$364,D5))*$F$2*$A6</f>
        <v>51745.017824180424</v>
      </c>
      <c r="F6" s="3">
        <f t="shared" ref="F6:F28" si="2">(求节点($AH$5:$AH$364,$AN$5:$AN$364,D6)-求节点($AH$5:$AH$364,$AN$5:$AN$364,D5))*$F$2*$A6</f>
        <v>15007002096.202148</v>
      </c>
      <c r="G6" s="3">
        <f t="shared" ref="G6:G28" si="3">(求节点($AH$5:$AH$364,$AU$5:$AU$364,D6)-求节点($AH$5:$AH$364,$AU$5:$AU$364,D5))*$F$2*$A6</f>
        <v>3366736480.784729</v>
      </c>
      <c r="H6" s="3">
        <f>MAX(IF($D6&lt;1,5,求节点(其他调用!$B$5:$B$124,其他调用!$N$5:$N$124,$D6))-(5-$H$2),1)</f>
        <v>1</v>
      </c>
      <c r="I6" s="3">
        <f>求节点($BD$5:$BD$11,$BF$5:$BF$11,$D6-$B$1)/求节点(其他调用!$B$5:$B$124,其他调用!$N$5:$N$124,$D6-$B$1)*求节点($BA$20:$BA$27,$BI$20:$BI$27,$D6-$B$1)</f>
        <v>17.924425849861397</v>
      </c>
      <c r="J6" s="3">
        <f t="shared" si="0"/>
        <v>7</v>
      </c>
      <c r="Z6" s="3">
        <v>2</v>
      </c>
      <c r="AA6" s="3">
        <f>求节点(节奏总纲!P$4:P$163,其他调用!AW$6:AW$165,$Z6)*SUM($U$14:$U$17)</f>
        <v>46</v>
      </c>
      <c r="AB6" s="3">
        <f>求节点(节奏总纲!Q$4:Q$163,其他调用!AX$6:AX$165,$Z6)*SUM($U$14:$U$17)</f>
        <v>67</v>
      </c>
      <c r="AC6" s="3">
        <f>求节点(节奏总纲!R$4:R$163,其他调用!AY$6:AY$165,$Z6)*SUM($U$14:$U$17)</f>
        <v>90.999999999999929</v>
      </c>
      <c r="AD6" s="3">
        <f>求节点(节奏总纲!S$4:S$163,其他调用!AZ$6:AZ$165,$Z6)*SUM($U$14:$U$17)</f>
        <v>103.00000000000007</v>
      </c>
      <c r="AE6" s="3">
        <f>求节点(节奏总纲!T$4:T$163,其他调用!BA$6:BA$165,$Z6)*SUM($U$14:$U$17)</f>
        <v>103.00000000000006</v>
      </c>
      <c r="AF6" s="3">
        <f>SUMPRODUCT(AA$5:AE6,其他调用!$C$6:$G7)</f>
        <v>359840.80660869565</v>
      </c>
      <c r="AH6" s="3">
        <v>2</v>
      </c>
      <c r="AI6" s="3">
        <f>其他调用!Y6</f>
        <v>1156325.3750176609</v>
      </c>
      <c r="AJ6" s="3">
        <f>其他调用!Z6</f>
        <v>1268324.2455294225</v>
      </c>
      <c r="AK6" s="3">
        <f>其他调用!AA6</f>
        <v>1549273.3368850346</v>
      </c>
      <c r="AL6" s="3">
        <f>其他调用!AB6</f>
        <v>2267146.6295857057</v>
      </c>
      <c r="AM6" s="3">
        <f>其他调用!AC6</f>
        <v>4478523.3214759454</v>
      </c>
      <c r="AN6" s="3">
        <f>SUMPRODUCT(AI$5:AM6,其他调用!$C$6:$G7)</f>
        <v>6461863899.1923323</v>
      </c>
      <c r="AP6" s="3">
        <f>其他调用!AN6</f>
        <v>0</v>
      </c>
      <c r="AQ6" s="3">
        <f>其他调用!AO6</f>
        <v>0</v>
      </c>
      <c r="AR6" s="3">
        <f>其他调用!AP6</f>
        <v>0</v>
      </c>
      <c r="AS6" s="3">
        <f>其他调用!AQ6</f>
        <v>0</v>
      </c>
      <c r="AT6" s="3">
        <f>其他调用!AR6</f>
        <v>0</v>
      </c>
      <c r="AU6" s="3">
        <f>SUMPRODUCT(AP$5:AT6,其他调用!$C$6:$G7)</f>
        <v>0</v>
      </c>
      <c r="AY6" s="3" t="str">
        <f>IF([1]服务器生态!AL4="","",[1]服务器生态!AL4)</f>
        <v/>
      </c>
      <c r="AZ6" s="3" t="str">
        <f>IF([1]服务器生态!AM4="","",[1]服务器生态!AM4)</f>
        <v>木石铜粮铁刀</v>
      </c>
      <c r="BA6" s="3">
        <v>2</v>
      </c>
      <c r="BB6" s="3">
        <f>IF([1]服务器生态!AO4="","",[1]服务器生态!AO4)</f>
        <v>50</v>
      </c>
      <c r="BC6" s="3">
        <f>IF([1]服务器生态!AP4="","",[1]服务器生态!AP4)</f>
        <v>2</v>
      </c>
      <c r="BD6" s="3">
        <f>IF([1]服务器生态!AQ4="","",[1]服务器生态!AQ4)</f>
        <v>3.5</v>
      </c>
      <c r="BE6" s="3">
        <f>IF([1]服务器生态!AR4="","",[1]服务器生态!AR4)</f>
        <v>16.557287377357532</v>
      </c>
      <c r="BF6" s="3">
        <f>IF([1]服务器生态!AS4="","",[1]服务器生态!AS4)</f>
        <v>10.98330500163452</v>
      </c>
      <c r="BG6" s="3">
        <f>IF([1]服务器生态!AT4="","",[1]服务器生态!AT4)</f>
        <v>1.468504448857991</v>
      </c>
      <c r="BH6" s="3">
        <f>IF([1]服务器生态!AU4="","",[1]服务器生态!AU4)</f>
        <v>4.5523637914597721</v>
      </c>
      <c r="BI6" s="3">
        <f>IF([1]服务器生态!AV4="","",[1]服务器生态!AV4)</f>
        <v>3.0198183349994965</v>
      </c>
    </row>
    <row r="7" spans="1:61" x14ac:dyDescent="0.15">
      <c r="A7" s="3">
        <v>0.8</v>
      </c>
      <c r="B7" s="11">
        <v>3</v>
      </c>
      <c r="C7" s="36" t="s">
        <v>215</v>
      </c>
      <c r="D7" s="3">
        <v>151.5</v>
      </c>
      <c r="E7" s="3">
        <f t="shared" si="1"/>
        <v>68586.145041823387</v>
      </c>
      <c r="F7" s="3">
        <f t="shared" si="2"/>
        <v>19895455495.371094</v>
      </c>
      <c r="G7" s="3">
        <f t="shared" si="3"/>
        <v>4464261462.0549316</v>
      </c>
      <c r="H7" s="3">
        <f>MAX(IF($D7&lt;1,5,求节点(其他调用!$B$5:$B$124,其他调用!$N$5:$N$124,$D7))-(5-$H$2),1)</f>
        <v>1</v>
      </c>
      <c r="I7" s="3">
        <f>求节点($BD$5:$BD$11,$BF$5:$BF$11,$D7-$B$1)/求节点(其他调用!$B$5:$B$124,其他调用!$N$5:$N$124,$D7-$B$1)*求节点($BA$20:$BA$27,$BI$20:$BI$27,$D7-$B$1)</f>
        <v>40.329958162188142</v>
      </c>
      <c r="J7" s="3">
        <f t="shared" si="0"/>
        <v>7</v>
      </c>
      <c r="Z7" s="3">
        <v>3</v>
      </c>
      <c r="AA7" s="3">
        <f>求节点(节奏总纲!P$4:P$163,其他调用!AW$6:AW$165,$Z7)*SUM($U$14:$U$17)</f>
        <v>45.999999999999993</v>
      </c>
      <c r="AB7" s="3">
        <f>求节点(节奏总纲!Q$4:Q$163,其他调用!AX$6:AX$165,$Z7)*SUM($U$14:$U$17)</f>
        <v>67</v>
      </c>
      <c r="AC7" s="3">
        <f>求节点(节奏总纲!R$4:R$163,其他调用!AY$6:AY$165,$Z7)*SUM($U$14:$U$17)</f>
        <v>91</v>
      </c>
      <c r="AD7" s="3">
        <f>求节点(节奏总纲!S$4:S$163,其他调用!AZ$6:AZ$165,$Z7)*SUM($U$14:$U$17)</f>
        <v>102.99999999999994</v>
      </c>
      <c r="AE7" s="3">
        <f>求节点(节奏总纲!T$4:T$163,其他调用!BA$6:BA$165,$Z7)*SUM($U$14:$U$17)</f>
        <v>103</v>
      </c>
      <c r="AF7" s="3">
        <f>SUMPRODUCT(AA$5:AE7,其他调用!$C$6:$G8)</f>
        <v>482885.89426086959</v>
      </c>
      <c r="AH7" s="3">
        <v>3</v>
      </c>
      <c r="AI7" s="3">
        <f>其他调用!Y7</f>
        <v>1709556.8766648057</v>
      </c>
      <c r="AJ7" s="3">
        <f>其他调用!Z7</f>
        <v>1990610.99483614</v>
      </c>
      <c r="AK7" s="3">
        <f>其他调用!AA7</f>
        <v>2493127.7261979994</v>
      </c>
      <c r="AL7" s="3">
        <f>其他调用!AB7</f>
        <v>3512172.6711086938</v>
      </c>
      <c r="AM7" s="3">
        <f>其他调用!AC7</f>
        <v>6376772.2335923603</v>
      </c>
      <c r="AN7" s="3">
        <f>SUMPRODUCT(AI$5:AM7,其他调用!$C$6:$G8)</f>
        <v>10761011664.454062</v>
      </c>
      <c r="AP7" s="3">
        <f>其他调用!AN7</f>
        <v>0</v>
      </c>
      <c r="AQ7" s="3">
        <f>其他调用!AO7</f>
        <v>0</v>
      </c>
      <c r="AR7" s="3">
        <f>其他调用!AP7</f>
        <v>0</v>
      </c>
      <c r="AS7" s="3">
        <f>其他调用!AQ7</f>
        <v>0</v>
      </c>
      <c r="AT7" s="3">
        <f>其他调用!AR7</f>
        <v>0</v>
      </c>
      <c r="AU7" s="3">
        <f>SUMPRODUCT(AP$5:AT7,其他调用!$C$6:$G8)</f>
        <v>0</v>
      </c>
      <c r="AY7" s="3" t="str">
        <f>IF([1]服务器生态!AL5="","",[1]服务器生态!AL5)</f>
        <v/>
      </c>
      <c r="AZ7" s="3" t="str">
        <f>IF([1]服务器生态!AM5="","",[1]服务器生态!AM5)</f>
        <v>低级特产2</v>
      </c>
      <c r="BA7" s="3">
        <v>3</v>
      </c>
      <c r="BB7" s="3">
        <f>IF([1]服务器生态!AO5="","",[1]服务器生态!AO5)</f>
        <v>42</v>
      </c>
      <c r="BC7" s="3">
        <f>IF([1]服务器生态!AP5="","",[1]服务器生态!AP5)</f>
        <v>3.1</v>
      </c>
      <c r="BD7" s="3">
        <f>IF([1]服务器生态!AQ5="","",[1]服务器生态!AQ5)</f>
        <v>6.6</v>
      </c>
      <c r="BE7" s="3">
        <f>IF([1]服务器生态!AR5="","",[1]服务器生态!AR5)</f>
        <v>13.72913125204315</v>
      </c>
      <c r="BF7" s="3">
        <f>IF([1]服务器生态!AS5="","",[1]服务器生态!AS5)</f>
        <v>10.908270676691728</v>
      </c>
      <c r="BG7" s="3">
        <f>IF([1]服务器生态!AT5="","",[1]服务器生态!AT5)</f>
        <v>0.71301657323162704</v>
      </c>
      <c r="BH7" s="3">
        <f>IF([1]服务器生态!AU5="","",[1]服务器生态!AU5)</f>
        <v>3.8502894954507862</v>
      </c>
      <c r="BI7" s="3">
        <f>IF([1]服务器生态!AV5="","",[1]服务器生态!AV5)</f>
        <v>3.0591884678609667</v>
      </c>
    </row>
    <row r="8" spans="1:61" x14ac:dyDescent="0.15">
      <c r="A8" s="3">
        <v>0.8</v>
      </c>
      <c r="B8" s="11">
        <v>4</v>
      </c>
      <c r="C8" s="12" t="s">
        <v>427</v>
      </c>
      <c r="D8" s="3">
        <v>152</v>
      </c>
      <c r="E8" s="3">
        <f t="shared" si="1"/>
        <v>68586.145041830838</v>
      </c>
      <c r="F8" s="3">
        <f t="shared" si="2"/>
        <v>19895455495.370117</v>
      </c>
      <c r="G8" s="3">
        <f t="shared" si="3"/>
        <v>4464261462.0549316</v>
      </c>
      <c r="H8" s="3">
        <f>MAX(IF($D8&lt;1,5,求节点(其他调用!$B$5:$B$124,其他调用!$N$5:$N$124,$D8))-(5-$H$2),1)</f>
        <v>1</v>
      </c>
      <c r="I8" s="3">
        <f>求节点($BD$5:$BD$11,$BF$5:$BF$11,$D8-$B$1)/求节点(其他调用!$B$5:$B$124,其他调用!$N$5:$N$124,$D8-$B$1)*求节点($BA$20:$BA$27,$BI$20:$BI$27,$D8-$B$1)</f>
        <v>51.477019400316649</v>
      </c>
      <c r="J8" s="3">
        <f t="shared" si="0"/>
        <v>7</v>
      </c>
      <c r="Z8" s="3">
        <v>4</v>
      </c>
      <c r="AA8" s="3">
        <f>求节点(节奏总纲!P$4:P$163,其他调用!AW$6:AW$165,$Z8)*SUM($U$14:$U$17)</f>
        <v>46.000000000000007</v>
      </c>
      <c r="AB8" s="3">
        <f>求节点(节奏总纲!Q$4:Q$163,其他调用!AX$6:AX$165,$Z8)*SUM($U$14:$U$17)</f>
        <v>67.000000000000057</v>
      </c>
      <c r="AC8" s="3">
        <f>求节点(节奏总纲!R$4:R$163,其他调用!AY$6:AY$165,$Z8)*SUM($U$14:$U$17)</f>
        <v>91.000000000000114</v>
      </c>
      <c r="AD8" s="3">
        <f>求节点(节奏总纲!S$4:S$163,其他调用!AZ$6:AZ$165,$Z8)*SUM($U$14:$U$17)</f>
        <v>102.99999999999993</v>
      </c>
      <c r="AE8" s="3">
        <f>求节点(节奏总纲!T$4:T$163,其他调用!BA$6:BA$165,$Z8)*SUM($U$14:$U$17)</f>
        <v>102.99999999999999</v>
      </c>
      <c r="AF8" s="3">
        <f>SUMPRODUCT(AA$5:AE8,其他调用!$C$6:$G9)</f>
        <v>596200.45517391304</v>
      </c>
      <c r="AH8" s="3">
        <v>4</v>
      </c>
      <c r="AI8" s="3">
        <f>其他调用!Y8</f>
        <v>2353902.5804224252</v>
      </c>
      <c r="AJ8" s="3">
        <f>其他调用!Z8</f>
        <v>2720166.4859724916</v>
      </c>
      <c r="AK8" s="3">
        <f>其他调用!AA8</f>
        <v>3264998.5812958041</v>
      </c>
      <c r="AL8" s="3">
        <f>其他调用!AB8</f>
        <v>4393924.7520090537</v>
      </c>
      <c r="AM8" s="3">
        <f>其他调用!AC8</f>
        <v>8183709.5459888577</v>
      </c>
      <c r="AN8" s="3">
        <f>SUMPRODUCT(AI$5:AM8,其他调用!$C$6:$G9)</f>
        <v>16137208015.076349</v>
      </c>
      <c r="AP8" s="3">
        <f>其他调用!AN8</f>
        <v>0</v>
      </c>
      <c r="AQ8" s="3">
        <f>其他调用!AO8</f>
        <v>0</v>
      </c>
      <c r="AR8" s="3">
        <f>其他调用!AP8</f>
        <v>0</v>
      </c>
      <c r="AS8" s="3">
        <f>其他调用!AQ8</f>
        <v>0</v>
      </c>
      <c r="AT8" s="3">
        <f>其他调用!AR8</f>
        <v>0</v>
      </c>
      <c r="AU8" s="3">
        <f>SUMPRODUCT(AP$5:AT8,其他调用!$C$6:$G9)</f>
        <v>0</v>
      </c>
      <c r="AY8" s="3" t="str">
        <f>IF([1]服务器生态!AL6="","",[1]服务器生态!AL6)</f>
        <v/>
      </c>
      <c r="AZ8" s="3" t="str">
        <f>IF([1]服务器生态!AM6="","",[1]服务器生态!AM6)</f>
        <v>各国首都</v>
      </c>
      <c r="BA8" s="3">
        <v>4</v>
      </c>
      <c r="BB8" s="3">
        <f>IF([1]服务器生态!AO6="","",[1]服务器生态!AO6)</f>
        <v>26</v>
      </c>
      <c r="BC8" s="3">
        <f>IF([1]服务器生态!AP6="","",[1]服务器生态!AP6)</f>
        <v>5.4</v>
      </c>
      <c r="BD8" s="3">
        <f>IF([1]服务器生态!AQ6="","",[1]服务器生态!AQ6)</f>
        <v>12</v>
      </c>
      <c r="BE8" s="3">
        <f>IF([1]服务器生态!AR6="","",[1]服务器生态!AR6)</f>
        <v>13.63533834586466</v>
      </c>
      <c r="BF8" s="3">
        <f>IF([1]服务器生态!AS6="","",[1]服务器生态!AS6)</f>
        <v>9.9207391973628987</v>
      </c>
      <c r="BG8" s="3">
        <f>IF([1]服务器生态!AT6="","",[1]服务器生态!AT6)</f>
        <v>0.27587078450672881</v>
      </c>
      <c r="BH8" s="3">
        <f>IF([1]服务器生态!AU6="","",[1]服务器生态!AU6)</f>
        <v>2.6207724528139238</v>
      </c>
      <c r="BI8" s="3">
        <f>IF([1]服务器生态!AV6="","",[1]服务器生态!AV6)</f>
        <v>1.9068100358422941</v>
      </c>
    </row>
    <row r="9" spans="1:61" x14ac:dyDescent="0.15">
      <c r="A9" s="3">
        <v>0.9</v>
      </c>
      <c r="B9" s="11">
        <v>5</v>
      </c>
      <c r="C9" s="36" t="s">
        <v>216</v>
      </c>
      <c r="D9" s="3">
        <v>152.5</v>
      </c>
      <c r="E9" s="3">
        <f t="shared" si="1"/>
        <v>76701.299607840367</v>
      </c>
      <c r="F9" s="3">
        <f t="shared" si="2"/>
        <v>22249497939.479736</v>
      </c>
      <c r="G9" s="3">
        <f t="shared" si="3"/>
        <v>4992475604.5121155</v>
      </c>
      <c r="H9" s="3">
        <f>MAX(IF($D9&lt;1,5,求节点(其他调用!$B$5:$B$124,其他调用!$N$5:$N$124,$D9))-(5-$H$2),1)</f>
        <v>1</v>
      </c>
      <c r="I9" s="3">
        <f>求节点($BD$5:$BD$11,$BF$5:$BF$11,$D9-$B$1)/求节点(其他调用!$B$5:$B$124,其他调用!$N$5:$N$124,$D9-$B$1)*求节点($BA$20:$BA$27,$BI$20:$BI$27,$D9-$B$1)</f>
        <v>61.475951563811464</v>
      </c>
      <c r="J9" s="3">
        <f t="shared" si="0"/>
        <v>7</v>
      </c>
      <c r="N9" s="3" t="s">
        <v>112</v>
      </c>
      <c r="O9" s="17">
        <f>'[1]功能-行军令'!AD2</f>
        <v>500</v>
      </c>
      <c r="P9" s="17">
        <f>'[1]功能-行军令'!AE2</f>
        <v>200</v>
      </c>
      <c r="Q9" s="17">
        <f>'[1]功能-行军令'!AF2</f>
        <v>200</v>
      </c>
      <c r="R9" s="17">
        <f>'[1]功能-行军令'!AG2</f>
        <v>0</v>
      </c>
      <c r="S9" s="17">
        <f>'[1]功能-行军令'!AH2</f>
        <v>0</v>
      </c>
      <c r="T9" s="17">
        <f>'[1]功能-行军令'!AI2</f>
        <v>100</v>
      </c>
      <c r="Z9" s="3">
        <v>5</v>
      </c>
      <c r="AA9" s="3">
        <f>求节点(节奏总纲!P$4:P$163,其他调用!AW$6:AW$165,$Z9)*SUM($U$14:$U$17)</f>
        <v>45.999999999999972</v>
      </c>
      <c r="AB9" s="3">
        <f>求节点(节奏总纲!Q$4:Q$163,其他调用!AX$6:AX$165,$Z9)*SUM($U$14:$U$17)</f>
        <v>67.000000000000014</v>
      </c>
      <c r="AC9" s="3">
        <f>求节点(节奏总纲!R$4:R$163,其他调用!AY$6:AY$165,$Z9)*SUM($U$14:$U$17)</f>
        <v>90.999999999999972</v>
      </c>
      <c r="AD9" s="3">
        <f>求节点(节奏总纲!S$4:S$163,其他调用!AZ$6:AZ$165,$Z9)*SUM($U$14:$U$17)</f>
        <v>103.00000000000003</v>
      </c>
      <c r="AE9" s="3">
        <f>求节点(节奏总纲!T$4:T$163,其他调用!BA$6:BA$165,$Z9)*SUM($U$14:$U$17)</f>
        <v>102.99999999999997</v>
      </c>
      <c r="AF9" s="3">
        <f>SUMPRODUCT(AA$5:AE9,其他调用!$C$6:$G10)</f>
        <v>699411.05136956507</v>
      </c>
      <c r="AH9" s="3">
        <v>5</v>
      </c>
      <c r="AI9" s="3">
        <f>其他调用!Y9</f>
        <v>2819634.2836900521</v>
      </c>
      <c r="AJ9" s="3">
        <f>其他调用!Z9</f>
        <v>3153076.3776200404</v>
      </c>
      <c r="AK9" s="3">
        <f>其他调用!AA9</f>
        <v>3734622.4892355502</v>
      </c>
      <c r="AL9" s="3">
        <f>其他调用!AB9</f>
        <v>5148037.330609249</v>
      </c>
      <c r="AM9" s="3">
        <f>其他调用!AC9</f>
        <v>9527421.7795155309</v>
      </c>
      <c r="AN9" s="3">
        <f>SUMPRODUCT(AI$5:AM9,其他调用!$C$6:$G10)</f>
        <v>21885010846.520325</v>
      </c>
      <c r="AP9" s="3">
        <f>其他调用!AN9</f>
        <v>0</v>
      </c>
      <c r="AQ9" s="3">
        <f>其他调用!AO9</f>
        <v>0</v>
      </c>
      <c r="AR9" s="3">
        <f>其他调用!AP9</f>
        <v>0</v>
      </c>
      <c r="AS9" s="3">
        <f>其他调用!AQ9</f>
        <v>0</v>
      </c>
      <c r="AT9" s="3">
        <f>其他调用!AR9</f>
        <v>0</v>
      </c>
      <c r="AU9" s="3">
        <f>SUMPRODUCT(AP$5:AT9,其他调用!$C$6:$G10)</f>
        <v>0</v>
      </c>
      <c r="AY9" s="3" t="str">
        <f>IF([1]服务器生态!AL7="","",[1]服务器生态!AL7)</f>
        <v/>
      </c>
      <c r="AZ9" s="3" t="str">
        <f>IF([1]服务器生态!AM7="","",[1]服务器生态!AM7)</f>
        <v>高级特产</v>
      </c>
      <c r="BA9" s="3">
        <v>5</v>
      </c>
      <c r="BB9" s="3">
        <f>IF([1]服务器生态!AO7="","",[1]服务器生态!AO7)</f>
        <v>12</v>
      </c>
      <c r="BC9" s="3">
        <f>IF([1]服务器生态!AP7="","",[1]服务器生态!AP7)</f>
        <v>9.5</v>
      </c>
      <c r="BD9" s="3">
        <f>IF([1]服务器生态!AQ7="","",[1]服务器生态!AQ7)</f>
        <v>21.5</v>
      </c>
      <c r="BE9" s="3">
        <f>IF([1]服务器生态!AR7="","",[1]服务器生态!AR7)</f>
        <v>12.400923996703622</v>
      </c>
      <c r="BF9" s="3">
        <f>IF([1]服务器生态!AS7="","",[1]服务器生态!AS7)</f>
        <v>6.5386824354258835</v>
      </c>
      <c r="BG9" s="3">
        <f>IF([1]服务器生态!AT7="","",[1]服务器生态!AT7)</f>
        <v>0.11470200723261617</v>
      </c>
      <c r="BH9" s="3">
        <f>IF([1]服务器生态!AU7="","",[1]服务器生态!AU7)</f>
        <v>1.8352321157218587</v>
      </c>
      <c r="BI9" s="3">
        <f>IF([1]服务器生态!AV7="","",[1]服务器生态!AV7)</f>
        <v>0.96766982873129503</v>
      </c>
    </row>
    <row r="10" spans="1:61" x14ac:dyDescent="0.15">
      <c r="A10" s="3">
        <v>0.9</v>
      </c>
      <c r="B10" s="11">
        <v>6</v>
      </c>
      <c r="C10" s="12" t="s">
        <v>428</v>
      </c>
      <c r="D10" s="3">
        <v>153</v>
      </c>
      <c r="E10" s="3">
        <f t="shared" si="1"/>
        <v>76701.299607831985</v>
      </c>
      <c r="F10" s="3">
        <f t="shared" si="2"/>
        <v>22249497939.479736</v>
      </c>
      <c r="G10" s="3">
        <f t="shared" si="3"/>
        <v>4992475604.5118408</v>
      </c>
      <c r="H10" s="3">
        <f>MAX(IF($D10&lt;1,5,求节点(其他调用!$B$5:$B$124,其他调用!$N$5:$N$124,$D10))-(5-$H$2),1)</f>
        <v>1</v>
      </c>
      <c r="I10" s="3">
        <f>求节点($BD$5:$BD$11,$BF$5:$BF$11,$D10-$B$1)/求节点(其他调用!$B$5:$B$124,其他调用!$N$5:$N$124,$D10-$B$1)*求节点($BA$20:$BA$27,$BI$20:$BI$27,$D10-$B$1)</f>
        <v>70.326754652672449</v>
      </c>
      <c r="J10" s="3">
        <f t="shared" si="0"/>
        <v>7</v>
      </c>
      <c r="N10" s="83" t="s">
        <v>113</v>
      </c>
      <c r="O10" s="85" t="s">
        <v>174</v>
      </c>
      <c r="P10" s="85"/>
      <c r="Q10" s="85"/>
      <c r="R10" s="85" t="s">
        <v>174</v>
      </c>
      <c r="S10" s="85"/>
      <c r="T10" s="85"/>
      <c r="Z10" s="3">
        <v>6</v>
      </c>
      <c r="AA10" s="3">
        <f>求节点(节奏总纲!P$4:P$163,其他调用!AW$6:AW$165,$Z10)*SUM($U$14:$U$17)</f>
        <v>45.999999999999979</v>
      </c>
      <c r="AB10" s="3">
        <f>求节点(节奏总纲!Q$4:Q$163,其他调用!AX$6:AX$165,$Z10)*SUM($U$14:$U$17)</f>
        <v>66.999999999999986</v>
      </c>
      <c r="AC10" s="3">
        <f>求节点(节奏总纲!R$4:R$163,其他调用!AY$6:AY$165,$Z10)*SUM($U$14:$U$17)</f>
        <v>90.999999999999986</v>
      </c>
      <c r="AD10" s="3">
        <f>求节点(节奏总纲!S$4:S$163,其他调用!AZ$6:AZ$165,$Z10)*SUM($U$14:$U$17)</f>
        <v>103.00000000000021</v>
      </c>
      <c r="AE10" s="3">
        <f>求节点(节奏总纲!T$4:T$163,其他调用!BA$6:BA$165,$Z10)*SUM($U$14:$U$17)</f>
        <v>102.99999999999993</v>
      </c>
      <c r="AF10" s="3">
        <f>SUMPRODUCT(AA$5:AE10,其他调用!$C$6:$G11)</f>
        <v>792144.24486956501</v>
      </c>
      <c r="AH10" s="3">
        <v>6</v>
      </c>
      <c r="AI10" s="3">
        <f>其他调用!Y10</f>
        <v>3141767.4075411111</v>
      </c>
      <c r="AJ10" s="3">
        <f>其他调用!Z10</f>
        <v>3506124.0511854384</v>
      </c>
      <c r="AK10" s="3">
        <f>其他调用!AA10</f>
        <v>4208235.0161126275</v>
      </c>
      <c r="AL10" s="3">
        <f>其他调用!AB10</f>
        <v>5832113.8145430256</v>
      </c>
      <c r="AM10" s="3">
        <f>其他调用!AC10</f>
        <v>10679341.1429714</v>
      </c>
      <c r="AN10" s="3">
        <f>SUMPRODUCT(AI$5:AM10,其他调用!$C$6:$G11)</f>
        <v>27579809348.772842</v>
      </c>
      <c r="AP10" s="3">
        <f>其他调用!AN10</f>
        <v>0</v>
      </c>
      <c r="AQ10" s="3">
        <f>其他调用!AO10</f>
        <v>0</v>
      </c>
      <c r="AR10" s="3">
        <f>其他调用!AP10</f>
        <v>0</v>
      </c>
      <c r="AS10" s="3">
        <f>其他调用!AQ10</f>
        <v>0</v>
      </c>
      <c r="AT10" s="3">
        <f>其他调用!AR10</f>
        <v>0</v>
      </c>
      <c r="AU10" s="3">
        <f>SUMPRODUCT(AP$5:AT10,其他调用!$C$6:$G11)</f>
        <v>0</v>
      </c>
      <c r="AY10" s="3" t="str">
        <f>IF([1]服务器生态!AL8="","",[1]服务器生态!AL8)</f>
        <v/>
      </c>
      <c r="AZ10" s="3" t="str">
        <f>IF([1]服务器生态!AM8="","",[1]服务器生态!AM8)</f>
        <v/>
      </c>
      <c r="BA10" s="3">
        <v>6</v>
      </c>
      <c r="BB10" s="3">
        <f>IF([1]服务器生态!AO8="","",[1]服务器生态!AO8)</f>
        <v>5</v>
      </c>
      <c r="BC10" s="3">
        <f>IF([1]服务器生态!AP8="","",[1]服务器生态!AP8)</f>
        <v>16</v>
      </c>
      <c r="BD10" s="3">
        <f>IF([1]服务器生态!AQ8="","",[1]服务器生态!AQ8)</f>
        <v>37.5</v>
      </c>
      <c r="BE10" s="3">
        <f>IF([1]服务器生态!AR8="","",[1]服务器生态!AR8)</f>
        <v>8.1733530442823543</v>
      </c>
      <c r="BF10" s="3">
        <f>IF([1]服务器生态!AS8="","",[1]服务器生态!AS8)</f>
        <v>4.1101725377426312</v>
      </c>
      <c r="BG10" s="3">
        <f>IF([1]服务器生态!AT8="","",[1]服务器生态!AT8)</f>
        <v>4.7705644853594943E-2</v>
      </c>
      <c r="BH10" s="3">
        <f>IF([1]服务器生态!AU8="","",[1]服务器生态!AU8)</f>
        <v>1.2164939437666711</v>
      </c>
      <c r="BI10" s="3">
        <f>IF([1]服务器生态!AV8="","",[1]服务器生态!AV8)</f>
        <v>0.61174403857395288</v>
      </c>
    </row>
    <row r="11" spans="1:61" x14ac:dyDescent="0.15">
      <c r="A11" s="3">
        <v>1</v>
      </c>
      <c r="B11" s="11">
        <v>7</v>
      </c>
      <c r="C11" s="12" t="s">
        <v>429</v>
      </c>
      <c r="D11" s="3">
        <v>154</v>
      </c>
      <c r="E11" s="3">
        <f t="shared" si="1"/>
        <v>169429.30231918581</v>
      </c>
      <c r="F11" s="3">
        <f t="shared" si="2"/>
        <v>49148018770.371094</v>
      </c>
      <c r="G11" s="3">
        <f t="shared" si="3"/>
        <v>11028126809.360046</v>
      </c>
      <c r="H11" s="3">
        <f>MAX(IF($D11&lt;1,5,求节点(其他调用!$B$5:$B$124,其他调用!$N$5:$N$124,$D11))-(5-$H$2),1)</f>
        <v>1</v>
      </c>
      <c r="I11" s="3">
        <f>求节点($BD$5:$BD$11,$BF$5:$BF$11,$D11-$B$1)/求节点(其他调用!$B$5:$B$124,其他调用!$N$5:$N$124,$D11-$B$1)*求节点($BA$20:$BA$27,$BI$20:$BI$27,$D11-$B$1)</f>
        <v>89.078227900312001</v>
      </c>
      <c r="J11" s="3">
        <f t="shared" si="0"/>
        <v>7</v>
      </c>
      <c r="N11" s="83"/>
      <c r="O11" s="3" t="s">
        <v>114</v>
      </c>
      <c r="P11" s="3" t="s">
        <v>114</v>
      </c>
      <c r="Q11" s="3" t="s">
        <v>115</v>
      </c>
      <c r="R11" s="3" t="s">
        <v>175</v>
      </c>
      <c r="S11" s="3" t="s">
        <v>176</v>
      </c>
      <c r="T11" s="3" t="s">
        <v>177</v>
      </c>
      <c r="U11" s="3" t="s">
        <v>116</v>
      </c>
      <c r="V11" s="3" t="s">
        <v>117</v>
      </c>
      <c r="W11" s="3" t="s">
        <v>118</v>
      </c>
      <c r="Z11" s="3">
        <v>7</v>
      </c>
      <c r="AA11" s="3">
        <f>求节点(节奏总纲!P$4:P$163,其他调用!AW$6:AW$165,$Z11)*SUM($U$14:$U$17)</f>
        <v>45.99999999999995</v>
      </c>
      <c r="AB11" s="3">
        <f>求节点(节奏总纲!Q$4:Q$163,其他调用!AX$6:AX$165,$Z11)*SUM($U$14:$U$17)</f>
        <v>67.000000000000028</v>
      </c>
      <c r="AC11" s="3">
        <f>求节点(节奏总纲!R$4:R$163,其他调用!AY$6:AY$165,$Z11)*SUM($U$14:$U$17)</f>
        <v>91.000000000000128</v>
      </c>
      <c r="AD11" s="3">
        <f>求节点(节奏总纲!S$4:S$163,其他调用!AZ$6:AZ$165,$Z11)*SUM($U$14:$U$17)</f>
        <v>103.00000000000003</v>
      </c>
      <c r="AE11" s="3">
        <f>求节点(节奏总纲!T$4:T$163,其他调用!BA$6:BA$165,$Z11)*SUM($U$14:$U$17)</f>
        <v>103.00000000000001</v>
      </c>
      <c r="AF11" s="3">
        <f>SUMPRODUCT(AA$5:AE11,其他调用!$C$6:$G12)</f>
        <v>873149.18158654927</v>
      </c>
      <c r="AH11" s="3">
        <v>7</v>
      </c>
      <c r="AI11" s="3">
        <f>其他调用!Y11</f>
        <v>3429336.6188568231</v>
      </c>
      <c r="AJ11" s="3">
        <f>其他调用!Z11</f>
        <v>3877135.7347288616</v>
      </c>
      <c r="AK11" s="3">
        <f>其他调用!AA11</f>
        <v>4675451.3490112014</v>
      </c>
      <c r="AL11" s="3">
        <f>其他调用!AB11</f>
        <v>6509964.3848079927</v>
      </c>
      <c r="AM11" s="3">
        <f>其他调用!AC11</f>
        <v>12297883.585731931</v>
      </c>
      <c r="AN11" s="3">
        <f>SUMPRODUCT(AI$5:AM11,其他调用!$C$6:$G12)</f>
        <v>33020682158.754543</v>
      </c>
      <c r="AP11" s="3">
        <f>其他调用!AN11</f>
        <v>0</v>
      </c>
      <c r="AQ11" s="3">
        <f>其他调用!AO11</f>
        <v>0</v>
      </c>
      <c r="AR11" s="3">
        <f>其他调用!AP11</f>
        <v>0</v>
      </c>
      <c r="AS11" s="3">
        <f>其他调用!AQ11</f>
        <v>0</v>
      </c>
      <c r="AT11" s="3">
        <f>其他调用!AR11</f>
        <v>0</v>
      </c>
      <c r="AU11" s="3">
        <f>SUMPRODUCT(AP$5:AT11,其他调用!$C$6:$G12)</f>
        <v>0</v>
      </c>
      <c r="AY11" s="3" t="str">
        <f>IF([1]服务器生态!AL9="","",[1]服务器生态!AL9)</f>
        <v/>
      </c>
      <c r="AZ11" s="3" t="str">
        <f>IF([1]服务器生态!AM9="","",[1]服务器生态!AM9)</f>
        <v>周朝都城</v>
      </c>
      <c r="BA11" s="3">
        <v>7</v>
      </c>
      <c r="BB11" s="3">
        <f>IF([1]服务器生态!AO9="","",[1]服务器生态!AO9)</f>
        <v>1</v>
      </c>
      <c r="BC11" s="3">
        <f>IF([1]服务器生态!AP9="","",[1]服务器生态!AP9)</f>
        <v>25.5</v>
      </c>
      <c r="BD11" s="3">
        <f>IF([1]服务器生态!AQ9="","",[1]服务器生态!AQ9)</f>
        <v>63</v>
      </c>
      <c r="BE11" s="3">
        <f>IF([1]服务器生态!AR9="","",[1]服务器生态!AR9)</f>
        <v>5.1377156721782891</v>
      </c>
      <c r="BF11" s="3">
        <f>IF([1]服务器生态!AS9="","",[1]服务器生态!AS9)</f>
        <v>3.288138030194105</v>
      </c>
      <c r="BG11" s="3">
        <f>IF([1]服务器生态!AT9="","",[1]服务器生态!AT9)</f>
        <v>1.9082257941437978E-2</v>
      </c>
      <c r="BH11" s="3">
        <f>IF([1]服务器生态!AU9="","",[1]服务器生态!AU9)</f>
        <v>0.30412348594166777</v>
      </c>
      <c r="BI11" s="3">
        <f>IF([1]服务器生态!AV9="","",[1]服务器生态!AV9)</f>
        <v>0.19463903100266736</v>
      </c>
    </row>
    <row r="12" spans="1:61" x14ac:dyDescent="0.15">
      <c r="A12" s="3">
        <v>1</v>
      </c>
      <c r="B12" s="11">
        <v>8</v>
      </c>
      <c r="C12" s="36" t="s">
        <v>218</v>
      </c>
      <c r="D12" s="3">
        <v>155</v>
      </c>
      <c r="E12" s="3">
        <f t="shared" si="1"/>
        <v>168411.27217648551</v>
      </c>
      <c r="F12" s="3">
        <f t="shared" si="2"/>
        <v>48852708786.343994</v>
      </c>
      <c r="G12" s="3">
        <f t="shared" si="3"/>
        <v>10961863386.471252</v>
      </c>
      <c r="H12" s="3">
        <f>MAX(IF($D12&lt;1,5,求节点(其他调用!$B$5:$B$124,其他调用!$N$5:$N$124,$D12))-(5-$H$2),1)</f>
        <v>1</v>
      </c>
      <c r="I12" s="3">
        <f>求节点($BD$5:$BD$11,$BF$5:$BF$11,$D12-$B$1)/求节点(其他调用!$B$5:$B$124,其他调用!$N$5:$N$124,$D12-$B$1)*求节点($BA$20:$BA$27,$BI$20:$BI$27,$D12-$B$1)</f>
        <v>111.10212986359959</v>
      </c>
      <c r="J12" s="3">
        <f t="shared" si="0"/>
        <v>7</v>
      </c>
      <c r="N12" s="27" t="s">
        <v>119</v>
      </c>
      <c r="O12" s="28" t="s">
        <v>120</v>
      </c>
      <c r="P12" s="28"/>
      <c r="Q12" s="28"/>
      <c r="R12" s="28"/>
      <c r="S12" s="28"/>
      <c r="T12" s="28"/>
      <c r="U12" s="26">
        <f>'[1]功能-行军令'!AJ5</f>
        <v>0</v>
      </c>
      <c r="V12" s="26">
        <f>'[1]功能-行军令'!AK5</f>
        <v>1</v>
      </c>
      <c r="W12" s="26">
        <f>'[1]功能-行军令'!AL5</f>
        <v>0</v>
      </c>
      <c r="Z12" s="3">
        <v>8</v>
      </c>
      <c r="AA12" s="3">
        <f>求节点(节奏总纲!P$4:P$163,其他调用!AW$6:AW$165,$Z12)*SUM($U$14:$U$17)</f>
        <v>46.000000000000028</v>
      </c>
      <c r="AB12" s="3">
        <f>求节点(节奏总纲!Q$4:Q$163,其他调用!AX$6:AX$165,$Z12)*SUM($U$14:$U$17)</f>
        <v>67.000000000000043</v>
      </c>
      <c r="AC12" s="3">
        <f>求节点(节奏总纲!R$4:R$163,其他调用!AY$6:AY$165,$Z12)*SUM($U$14:$U$17)</f>
        <v>91.000000000000043</v>
      </c>
      <c r="AD12" s="3">
        <f>求节点(节奏总纲!S$4:S$163,其他调用!AZ$6:AZ$165,$Z12)*SUM($U$14:$U$17)</f>
        <v>103.00000000000004</v>
      </c>
      <c r="AE12" s="3">
        <f>求节点(节奏总纲!T$4:T$163,其他调用!BA$6:BA$165,$Z12)*SUM($U$14:$U$17)</f>
        <v>103.00000000000001</v>
      </c>
      <c r="AF12" s="3">
        <f>SUMPRODUCT(AA$5:AE12,其他调用!$C$6:$G13)</f>
        <v>952196.57220190763</v>
      </c>
      <c r="AH12" s="3">
        <v>8</v>
      </c>
      <c r="AI12" s="3">
        <f>其他调用!Y12</f>
        <v>3757709.8589692246</v>
      </c>
      <c r="AJ12" s="3">
        <f>其他调用!Z12</f>
        <v>4245864.5199035667</v>
      </c>
      <c r="AK12" s="3">
        <f>其他调用!AA12</f>
        <v>5084604.1200218685</v>
      </c>
      <c r="AL12" s="3">
        <f>其他调用!AB12</f>
        <v>7098491.7710414976</v>
      </c>
      <c r="AM12" s="3">
        <f>其他调用!AC12</f>
        <v>13412011.109070711</v>
      </c>
      <c r="AN12" s="3">
        <f>SUMPRODUCT(AI$5:AM12,其他调用!$C$6:$G13)</f>
        <v>38817668449.145409</v>
      </c>
      <c r="AP12" s="3">
        <f>其他调用!AN12</f>
        <v>0</v>
      </c>
      <c r="AQ12" s="3">
        <f>其他调用!AO12</f>
        <v>0</v>
      </c>
      <c r="AR12" s="3">
        <f>其他调用!AP12</f>
        <v>0</v>
      </c>
      <c r="AS12" s="3">
        <f>其他调用!AQ12</f>
        <v>0</v>
      </c>
      <c r="AT12" s="3">
        <f>其他调用!AR12</f>
        <v>0</v>
      </c>
      <c r="AU12" s="3">
        <f>SUMPRODUCT(AP$5:AT12,其他调用!$C$6:$G13)</f>
        <v>0</v>
      </c>
      <c r="BC12" s="3">
        <v>15</v>
      </c>
      <c r="BE12" s="3">
        <f>INDEX($P$3:$P$367,BD14,1)</f>
        <v>0</v>
      </c>
      <c r="BF12" s="3">
        <f>BF11</f>
        <v>3.288138030194105</v>
      </c>
    </row>
    <row r="13" spans="1:61" x14ac:dyDescent="0.15">
      <c r="A13" s="3">
        <v>1</v>
      </c>
      <c r="B13" s="11">
        <v>9</v>
      </c>
      <c r="C13" s="12" t="s">
        <v>425</v>
      </c>
      <c r="D13" s="3">
        <v>156</v>
      </c>
      <c r="E13" s="3">
        <f t="shared" si="1"/>
        <v>167393.24203381315</v>
      </c>
      <c r="F13" s="3">
        <f t="shared" si="2"/>
        <v>48723981650.168457</v>
      </c>
      <c r="G13" s="3">
        <f t="shared" si="3"/>
        <v>10930835959.408875</v>
      </c>
      <c r="H13" s="3">
        <f>MAX(IF($D13&lt;1,5,求节点(其他调用!$B$5:$B$124,其他调用!$N$5:$N$124,$D13))-(5-$H$2),1)</f>
        <v>1</v>
      </c>
      <c r="I13" s="3">
        <f>求节点($BD$5:$BD$11,$BF$5:$BF$11,$D13-$B$1)/求节点(其他调用!$B$5:$B$124,其他调用!$N$5:$N$124,$D13-$B$1)*求节点($BA$20:$BA$27,$BI$20:$BI$27,$D13-$B$1)</f>
        <v>133.02776982217102</v>
      </c>
      <c r="J13" s="3">
        <f t="shared" si="0"/>
        <v>7</v>
      </c>
      <c r="Z13" s="3">
        <v>9</v>
      </c>
      <c r="AA13" s="3">
        <f>求节点(节奏总纲!P$4:P$163,其他调用!AW$6:AW$165,$Z13)*SUM($U$14:$U$17)</f>
        <v>46.000000000000014</v>
      </c>
      <c r="AB13" s="3">
        <f>求节点(节奏总纲!Q$4:Q$163,其他调用!AX$6:AX$165,$Z13)*SUM($U$14:$U$17)</f>
        <v>66.999999999999929</v>
      </c>
      <c r="AC13" s="3">
        <f>求节点(节奏总纲!R$4:R$163,其他调用!AY$6:AY$165,$Z13)*SUM($U$14:$U$17)</f>
        <v>90.999999999999986</v>
      </c>
      <c r="AD13" s="3">
        <f>求节点(节奏总纲!S$4:S$163,其他调用!AZ$6:AZ$165,$Z13)*SUM($U$14:$U$17)</f>
        <v>102.99999999999996</v>
      </c>
      <c r="AE13" s="3">
        <f>求节点(节奏总纲!T$4:T$163,其他调用!BA$6:BA$165,$Z13)*SUM($U$14:$U$17)</f>
        <v>102.99999999999994</v>
      </c>
      <c r="AF13" s="3">
        <f>SUMPRODUCT(AA$5:AE13,其他调用!$C$6:$G14)</f>
        <v>1029265.4237355391</v>
      </c>
      <c r="AH13" s="3">
        <v>9</v>
      </c>
      <c r="AI13" s="3">
        <f>其他调用!Y13</f>
        <v>4051676.6468403861</v>
      </c>
      <c r="AJ13" s="3">
        <f>其他调用!Z13</f>
        <v>4559610.578050036</v>
      </c>
      <c r="AK13" s="3">
        <f>其他调用!AA13</f>
        <v>5498780.4419736788</v>
      </c>
      <c r="AL13" s="3">
        <f>其他调用!AB13</f>
        <v>7674091.4091355577</v>
      </c>
      <c r="AM13" s="3">
        <f>其他调用!AC13</f>
        <v>14275553.144965507</v>
      </c>
      <c r="AN13" s="3">
        <f>SUMPRODUCT(AI$5:AM13,其他调用!$C$6:$G14)</f>
        <v>44886230760.80928</v>
      </c>
      <c r="AP13" s="3">
        <f>其他调用!AN13</f>
        <v>0</v>
      </c>
      <c r="AQ13" s="3">
        <f>其他调用!AO13</f>
        <v>0</v>
      </c>
      <c r="AR13" s="3">
        <f>其他调用!AP13</f>
        <v>0</v>
      </c>
      <c r="AS13" s="3">
        <f>其他调用!AQ13</f>
        <v>0</v>
      </c>
      <c r="AT13" s="3">
        <f>其他调用!AR13</f>
        <v>0</v>
      </c>
      <c r="AU13" s="3">
        <f>SUMPRODUCT(AP$5:AT13,其他调用!$C$6:$G14)</f>
        <v>0</v>
      </c>
    </row>
    <row r="14" spans="1:61" x14ac:dyDescent="0.15">
      <c r="A14" s="3">
        <v>1</v>
      </c>
      <c r="B14" s="11">
        <v>10</v>
      </c>
      <c r="C14" s="12" t="s">
        <v>430</v>
      </c>
      <c r="D14" s="3">
        <v>158</v>
      </c>
      <c r="E14" s="3">
        <f t="shared" si="1"/>
        <v>331732.39363953471</v>
      </c>
      <c r="F14" s="3">
        <f t="shared" si="2"/>
        <v>98479573916.362305</v>
      </c>
      <c r="G14" s="3">
        <f t="shared" si="3"/>
        <v>22047770328.110657</v>
      </c>
      <c r="H14" s="3">
        <f>MAX(IF($D14&lt;1,5,求节点(其他调用!$B$5:$B$124,其他调用!$N$5:$N$124,$D14))-(5-$H$2),1)</f>
        <v>1</v>
      </c>
      <c r="I14" s="3">
        <f>求节点($BD$5:$BD$11,$BF$5:$BF$11,$D14-$B$1)/求节点(其他调用!$B$5:$B$124,其他调用!$N$5:$N$124,$D14-$B$1)*求节点($BA$20:$BA$27,$BI$20:$BI$27,$D14-$B$1)</f>
        <v>172.97702815519128</v>
      </c>
      <c r="J14" s="3">
        <f t="shared" si="0"/>
        <v>7</v>
      </c>
      <c r="N14" s="3" t="s">
        <v>121</v>
      </c>
      <c r="O14" s="3" t="s">
        <v>122</v>
      </c>
      <c r="P14" s="3" t="s">
        <v>126</v>
      </c>
      <c r="Q14" s="3" t="s">
        <v>123</v>
      </c>
      <c r="R14" s="3" t="s">
        <v>124</v>
      </c>
      <c r="S14" s="3" t="s">
        <v>120</v>
      </c>
      <c r="T14" s="3" t="s">
        <v>178</v>
      </c>
      <c r="U14" s="26">
        <f>'[1]功能-行军令'!AJ7</f>
        <v>0.6</v>
      </c>
      <c r="V14" s="26">
        <f>'[1]功能-行军令'!AK7</f>
        <v>1</v>
      </c>
      <c r="W14" s="26">
        <f>'[1]功能-行军令'!AL7</f>
        <v>24</v>
      </c>
      <c r="Z14" s="3">
        <v>10</v>
      </c>
      <c r="AA14" s="3">
        <f>求节点(节奏总纲!P$4:P$163,其他调用!AW$6:AW$165,$Z14)*SUM($U$14:$U$17)</f>
        <v>45.999999999999964</v>
      </c>
      <c r="AB14" s="3">
        <f>求节点(节奏总纲!Q$4:Q$163,其他调用!AX$6:AX$165,$Z14)*SUM($U$14:$U$17)</f>
        <v>67.000000000000028</v>
      </c>
      <c r="AC14" s="3">
        <f>求节点(节奏总纲!R$4:R$163,其他调用!AY$6:AY$165,$Z14)*SUM($U$14:$U$17)</f>
        <v>91.000000000000099</v>
      </c>
      <c r="AD14" s="3">
        <f>求节点(节奏总纲!S$4:S$163,其他调用!AZ$6:AZ$165,$Z14)*SUM($U$14:$U$17)</f>
        <v>103.00000000000007</v>
      </c>
      <c r="AE14" s="3">
        <f>求节点(节奏总纲!T$4:T$163,其他调用!BA$6:BA$165,$Z14)*SUM($U$14:$U$17)</f>
        <v>103</v>
      </c>
      <c r="AF14" s="3">
        <f>SUMPRODUCT(AA$5:AE14,其他调用!$C$6:$G15)</f>
        <v>1104334.7432073429</v>
      </c>
      <c r="AH14" s="3">
        <v>10</v>
      </c>
      <c r="AI14" s="3">
        <f>其他调用!Y14</f>
        <v>4346297.5282019787</v>
      </c>
      <c r="AJ14" s="3">
        <f>其他调用!Z14</f>
        <v>4898282.9746681489</v>
      </c>
      <c r="AK14" s="3">
        <f>其他调用!AA14</f>
        <v>5843244.3266106918</v>
      </c>
      <c r="AL14" s="3">
        <f>其他调用!AB14</f>
        <v>8097655.6779189482</v>
      </c>
      <c r="AM14" s="3">
        <f>其他调用!AC14</f>
        <v>14540861.800278664</v>
      </c>
      <c r="AN14" s="3">
        <f>SUMPRODUCT(AI$5:AM14,其他调用!$C$6:$G15)</f>
        <v>51206441654.721985</v>
      </c>
      <c r="AP14" s="3">
        <f>其他调用!AN14</f>
        <v>0</v>
      </c>
      <c r="AQ14" s="3">
        <f>其他调用!AO14</f>
        <v>0</v>
      </c>
      <c r="AR14" s="3">
        <f>其他调用!AP14</f>
        <v>0</v>
      </c>
      <c r="AS14" s="3">
        <f>其他调用!AQ14</f>
        <v>0</v>
      </c>
      <c r="AT14" s="3">
        <f>其他调用!AR14</f>
        <v>0</v>
      </c>
      <c r="AU14" s="3">
        <f>SUMPRODUCT(AP$5:AT14,其他调用!$C$6:$G15)</f>
        <v>0</v>
      </c>
    </row>
    <row r="15" spans="1:61" x14ac:dyDescent="0.15">
      <c r="A15" s="3">
        <v>1</v>
      </c>
      <c r="B15" s="11">
        <v>11</v>
      </c>
      <c r="C15" s="36" t="s">
        <v>219</v>
      </c>
      <c r="D15" s="3">
        <v>160</v>
      </c>
      <c r="E15" s="3">
        <f t="shared" si="1"/>
        <v>327660.27306878008</v>
      </c>
      <c r="F15" s="3">
        <f t="shared" si="2"/>
        <v>97766610075.440674</v>
      </c>
      <c r="G15" s="3">
        <f t="shared" si="3"/>
        <v>21883422648.914185</v>
      </c>
      <c r="H15" s="3">
        <f>MAX(IF($D15&lt;1,5,求节点(其他调用!$B$5:$B$124,其他调用!$N$5:$N$124,$D15))-(5-$H$2),1)</f>
        <v>1</v>
      </c>
      <c r="I15" s="3">
        <f>求节点($BD$5:$BD$11,$BF$5:$BF$11,$D15-$B$1)/求节点(其他调用!$B$5:$B$124,其他调用!$N$5:$N$124,$D15-$B$1)*求节点($BA$20:$BA$27,$BI$20:$BI$27,$D15-$B$1)</f>
        <v>208.79717305758791</v>
      </c>
      <c r="J15" s="3">
        <f t="shared" si="0"/>
        <v>7</v>
      </c>
      <c r="K15" s="3">
        <v>5</v>
      </c>
      <c r="N15" s="3" t="s">
        <v>167</v>
      </c>
      <c r="O15" s="3" t="s">
        <v>125</v>
      </c>
      <c r="P15" s="3" t="s">
        <v>126</v>
      </c>
      <c r="Q15" s="3" t="s">
        <v>123</v>
      </c>
      <c r="R15" s="3" t="s">
        <v>124</v>
      </c>
      <c r="S15" s="3" t="s">
        <v>120</v>
      </c>
      <c r="T15" s="3" t="s">
        <v>178</v>
      </c>
      <c r="U15" s="26">
        <f>'[1]功能-行军令'!AJ8</f>
        <v>0.4</v>
      </c>
      <c r="V15" s="26">
        <f>'[1]功能-行军令'!AK8</f>
        <v>2</v>
      </c>
      <c r="W15" s="26">
        <f>'[1]功能-行军令'!AL8</f>
        <v>8</v>
      </c>
      <c r="Z15" s="3">
        <v>11</v>
      </c>
      <c r="AA15" s="3">
        <f>求节点(节奏总纲!P$4:P$163,其他调用!AW$6:AW$165,$Z15)*SUM($U$14:$U$17)</f>
        <v>45.999999999999993</v>
      </c>
      <c r="AB15" s="3">
        <f>求节点(节奏总纲!Q$4:Q$163,其他调用!AX$6:AX$165,$Z15)*SUM($U$14:$U$17)</f>
        <v>66.999999999999972</v>
      </c>
      <c r="AC15" s="3">
        <f>求节点(节奏总纲!R$4:R$163,其他调用!AY$6:AY$165,$Z15)*SUM($U$14:$U$17)</f>
        <v>90.999999999999957</v>
      </c>
      <c r="AD15" s="3">
        <f>求节点(节奏总纲!S$4:S$163,其他调用!AZ$6:AZ$165,$Z15)*SUM($U$14:$U$17)</f>
        <v>103</v>
      </c>
      <c r="AE15" s="3">
        <f>求节点(节奏总纲!T$4:T$163,其他调用!BA$6:BA$165,$Z15)*SUM($U$14:$U$17)</f>
        <v>103.00000000000007</v>
      </c>
      <c r="AF15" s="3">
        <f>SUMPRODUCT(AA$5:AE15,其他调用!$C$6:$G16)</f>
        <v>1177383.5376372179</v>
      </c>
      <c r="AH15" s="3">
        <v>11</v>
      </c>
      <c r="AI15" s="3">
        <f>其他调用!Y15</f>
        <v>4601390.9802592546</v>
      </c>
      <c r="AJ15" s="3">
        <f>其他调用!Z15</f>
        <v>5172926.6127361543</v>
      </c>
      <c r="AK15" s="3">
        <f>其他调用!AA15</f>
        <v>6238118.9148200154</v>
      </c>
      <c r="AL15" s="3">
        <f>其他调用!AB15</f>
        <v>8710380.1532913595</v>
      </c>
      <c r="AM15" s="3">
        <f>其他调用!AC15</f>
        <v>14750722.964415565</v>
      </c>
      <c r="AN15" s="3">
        <f>SUMPRODUCT(AI$5:AM15,其他调用!$C$6:$G16)</f>
        <v>57694956772.422485</v>
      </c>
      <c r="AP15" s="3">
        <f>其他调用!AN15</f>
        <v>0</v>
      </c>
      <c r="AQ15" s="3">
        <f>其他调用!AO15</f>
        <v>0</v>
      </c>
      <c r="AR15" s="3">
        <f>其他调用!AP15</f>
        <v>0</v>
      </c>
      <c r="AS15" s="3">
        <f>其他调用!AQ15</f>
        <v>0</v>
      </c>
      <c r="AT15" s="3">
        <f>其他调用!AR15</f>
        <v>0</v>
      </c>
      <c r="AU15" s="3">
        <f>SUMPRODUCT(AP$5:AT15,其他调用!$C$6:$G16)</f>
        <v>0</v>
      </c>
    </row>
    <row r="16" spans="1:61" x14ac:dyDescent="0.15">
      <c r="A16" s="3">
        <v>1</v>
      </c>
      <c r="B16" s="11">
        <v>12</v>
      </c>
      <c r="C16" s="12" t="s">
        <v>431</v>
      </c>
      <c r="D16" s="3">
        <v>162</v>
      </c>
      <c r="E16" s="3">
        <f t="shared" si="1"/>
        <v>323588.15249801613</v>
      </c>
      <c r="F16" s="3">
        <f t="shared" si="2"/>
        <v>96572601460.421143</v>
      </c>
      <c r="G16" s="3">
        <f t="shared" si="3"/>
        <v>21619424585.834961</v>
      </c>
      <c r="H16" s="3">
        <f>MAX(IF($D16&lt;1,5,求节点(其他调用!$B$5:$B$124,其他调用!$N$5:$N$124,$D16))-(5-$H$2),1)</f>
        <v>1</v>
      </c>
      <c r="I16" s="3">
        <f>求节点($BD$5:$BD$11,$BF$5:$BF$11,$D16-$B$1)/求节点(其他调用!$B$5:$B$124,其他调用!$N$5:$N$124,$D16-$B$1)*求节点($BA$20:$BA$27,$BI$20:$BI$27,$D16-$B$1)</f>
        <v>241.64767310542408</v>
      </c>
      <c r="J16" s="3">
        <f t="shared" si="0"/>
        <v>7</v>
      </c>
      <c r="Z16" s="3">
        <v>12</v>
      </c>
      <c r="AA16" s="3">
        <f>求节点(节奏总纲!P$4:P$163,其他调用!AW$6:AW$165,$Z16)*SUM($U$14:$U$17)</f>
        <v>46.000000000000036</v>
      </c>
      <c r="AB16" s="3">
        <f>求节点(节奏总纲!Q$4:Q$163,其他调用!AX$6:AX$165,$Z16)*SUM($U$14:$U$17)</f>
        <v>67.000000000000028</v>
      </c>
      <c r="AC16" s="3">
        <f>求节点(节奏总纲!R$4:R$163,其他调用!AY$6:AY$165,$Z16)*SUM($U$14:$U$17)</f>
        <v>90.999999999999972</v>
      </c>
      <c r="AD16" s="3">
        <f>求节点(节奏总纲!S$4:S$163,其他调用!AZ$6:AZ$165,$Z16)*SUM($U$14:$U$17)</f>
        <v>103</v>
      </c>
      <c r="AE16" s="3">
        <f>求节点(节奏总纲!T$4:T$163,其他调用!BA$6:BA$165,$Z16)*SUM($U$14:$U$17)</f>
        <v>102.99999999999996</v>
      </c>
      <c r="AF16" s="3">
        <f>SUMPRODUCT(AA$5:AE16,其他调用!$C$6:$G17)</f>
        <v>1248390.8140450628</v>
      </c>
      <c r="AH16" s="3">
        <v>12</v>
      </c>
      <c r="AI16" s="3">
        <f>其他调用!Y16</f>
        <v>4851172.4570169412</v>
      </c>
      <c r="AJ16" s="3">
        <f>其他调用!Z16</f>
        <v>5444007.6036144122</v>
      </c>
      <c r="AK16" s="3">
        <f>其他调用!AA16</f>
        <v>6554251.0299695209</v>
      </c>
      <c r="AL16" s="3">
        <f>其他调用!AB16</f>
        <v>9459970.437242955</v>
      </c>
      <c r="AM16" s="3">
        <f>其他调用!AC16</f>
        <v>14844489.388314113</v>
      </c>
      <c r="AN16" s="3">
        <f>SUMPRODUCT(AI$5:AM16,其他调用!$C$6:$G17)</f>
        <v>64320122074.460358</v>
      </c>
      <c r="AP16" s="3">
        <f>其他调用!AN16</f>
        <v>0</v>
      </c>
      <c r="AQ16" s="3">
        <f>其他调用!AO16</f>
        <v>0</v>
      </c>
      <c r="AR16" s="3">
        <f>其他调用!AP16</f>
        <v>0</v>
      </c>
      <c r="AS16" s="3">
        <f>其他调用!AQ16</f>
        <v>0</v>
      </c>
      <c r="AT16" s="3">
        <f>其他调用!AR16</f>
        <v>0</v>
      </c>
      <c r="AU16" s="3">
        <f>SUMPRODUCT(AP$5:AT16,其他调用!$C$6:$G17)</f>
        <v>0</v>
      </c>
    </row>
    <row r="17" spans="1:61" x14ac:dyDescent="0.15">
      <c r="A17" s="3">
        <v>1</v>
      </c>
      <c r="B17" s="11">
        <v>13</v>
      </c>
      <c r="C17" s="12" t="s">
        <v>432</v>
      </c>
      <c r="D17" s="3">
        <v>164</v>
      </c>
      <c r="E17" s="3">
        <f t="shared" si="1"/>
        <v>319516.0319272615</v>
      </c>
      <c r="F17" s="3">
        <f t="shared" si="2"/>
        <v>95435508846.26709</v>
      </c>
      <c r="G17" s="3">
        <f t="shared" si="3"/>
        <v>21376994522.081909</v>
      </c>
      <c r="H17" s="3">
        <f>MAX(IF($D17&lt;1,5,求节点(其他调用!$B$5:$B$124,其他调用!$N$5:$N$124,$D17))-(5-$H$2),1)</f>
        <v>1</v>
      </c>
      <c r="I17" s="3">
        <f>求节点($BD$5:$BD$11,$BF$5:$BF$11,$D17-$B$1)/求节点(其他调用!$B$5:$B$124,其他调用!$N$5:$N$124,$D17-$B$1)*求节点($BA$20:$BA$27,$BI$20:$BI$27,$D17-$B$1)</f>
        <v>261.68870873142555</v>
      </c>
      <c r="J17" s="3">
        <f t="shared" si="0"/>
        <v>7</v>
      </c>
      <c r="Z17" s="3">
        <v>13</v>
      </c>
      <c r="AA17" s="3">
        <f>求节点(节奏总纲!P$4:P$163,其他调用!AW$6:AW$165,$Z17)*SUM($U$14:$U$17)</f>
        <v>45.99999999999995</v>
      </c>
      <c r="AB17" s="3">
        <f>求节点(节奏总纲!Q$4:Q$163,其他调用!AX$6:AX$165,$Z17)*SUM($U$14:$U$17)</f>
        <v>67.000000000000014</v>
      </c>
      <c r="AC17" s="3">
        <f>求节点(节奏总纲!R$4:R$163,其他调用!AY$6:AY$165,$Z17)*SUM($U$14:$U$17)</f>
        <v>91.000000000000043</v>
      </c>
      <c r="AD17" s="3">
        <f>求节点(节奏总纲!S$4:S$163,其他调用!AZ$6:AZ$165,$Z17)*SUM($U$14:$U$17)</f>
        <v>102.99999999999991</v>
      </c>
      <c r="AE17" s="3">
        <f>求节点(节奏总纲!T$4:T$163,其他调用!BA$6:BA$165,$Z17)*SUM($U$14:$U$17)</f>
        <v>103.00000000000003</v>
      </c>
      <c r="AF17" s="3">
        <f>SUMPRODUCT(AA$5:AE17,其他调用!$C$6:$G18)</f>
        <v>1317335.579450777</v>
      </c>
      <c r="AH17" s="3">
        <v>13</v>
      </c>
      <c r="AI17" s="3">
        <f>其他调用!Y17</f>
        <v>5105309.1090094447</v>
      </c>
      <c r="AJ17" s="3">
        <f>其他调用!Z17</f>
        <v>5712320.1231742501</v>
      </c>
      <c r="AK17" s="3">
        <f>其他调用!AA17</f>
        <v>6851585.74376183</v>
      </c>
      <c r="AL17" s="3">
        <f>其他调用!AB17</f>
        <v>9899009.6204317361</v>
      </c>
      <c r="AM17" s="3">
        <f>其他调用!AC17</f>
        <v>14909334.258428544</v>
      </c>
      <c r="AN17" s="3">
        <f>SUMPRODUCT(AI$5:AM17,其他调用!$C$6:$G18)</f>
        <v>71058656964.836121</v>
      </c>
      <c r="AP17" s="3">
        <f>其他调用!AN17</f>
        <v>0</v>
      </c>
      <c r="AQ17" s="3">
        <f>其他调用!AO17</f>
        <v>0</v>
      </c>
      <c r="AR17" s="3">
        <f>其他调用!AP17</f>
        <v>0</v>
      </c>
      <c r="AS17" s="3">
        <f>其他调用!AQ17</f>
        <v>0</v>
      </c>
      <c r="AT17" s="3">
        <f>其他调用!AR17</f>
        <v>0</v>
      </c>
      <c r="AU17" s="3">
        <f>SUMPRODUCT(AP$5:AT17,其他调用!$C$6:$G18)</f>
        <v>0</v>
      </c>
    </row>
    <row r="18" spans="1:61" x14ac:dyDescent="0.15">
      <c r="A18" s="3">
        <v>1</v>
      </c>
      <c r="B18" s="11">
        <v>14</v>
      </c>
      <c r="C18" s="36" t="s">
        <v>220</v>
      </c>
      <c r="D18" s="3">
        <v>166</v>
      </c>
      <c r="E18" s="3">
        <f t="shared" si="1"/>
        <v>315443.91135648824</v>
      </c>
      <c r="F18" s="3">
        <f t="shared" si="2"/>
        <v>94219216516.865234</v>
      </c>
      <c r="G18" s="3">
        <f t="shared" si="3"/>
        <v>21104552170.412292</v>
      </c>
      <c r="H18" s="3">
        <f>MAX(IF($D18&lt;1,5,求节点(其他调用!$B$5:$B$124,其他调用!$N$5:$N$124,$D18))-(5-$H$2),1)</f>
        <v>1</v>
      </c>
      <c r="I18" s="3">
        <f>求节点($BD$5:$BD$11,$BF$5:$BF$11,$D18-$B$1)/求节点(其他调用!$B$5:$B$124,其他调用!$N$5:$N$124,$D18-$B$1)*求节点($BA$20:$BA$27,$BI$20:$BI$27,$D18-$B$1)</f>
        <v>287.44658592046392</v>
      </c>
      <c r="J18" s="3">
        <f t="shared" si="0"/>
        <v>7</v>
      </c>
      <c r="Z18" s="3">
        <v>14</v>
      </c>
      <c r="AA18" s="3">
        <f>求节点(节奏总纲!P$4:P$163,其他调用!AW$6:AW$165,$Z18)*SUM($U$14:$U$17)</f>
        <v>46.000000000000007</v>
      </c>
      <c r="AB18" s="3">
        <f>求节点(节奏总纲!Q$4:Q$163,其他调用!AX$6:AX$165,$Z18)*SUM($U$14:$U$17)</f>
        <v>67.000000000000043</v>
      </c>
      <c r="AC18" s="3">
        <f>求节点(节奏总纲!R$4:R$163,其他调用!AY$6:AY$165,$Z18)*SUM($U$14:$U$17)</f>
        <v>91</v>
      </c>
      <c r="AD18" s="3">
        <f>求节点(节奏总纲!S$4:S$163,其他调用!AZ$6:AZ$165,$Z18)*SUM($U$14:$U$17)</f>
        <v>102.99999999999996</v>
      </c>
      <c r="AE18" s="3">
        <f>求节点(节奏总纲!T$4:T$163,其他调用!BA$6:BA$165,$Z18)*SUM($U$14:$U$17)</f>
        <v>102.9999999999999</v>
      </c>
      <c r="AF18" s="3">
        <f>SUMPRODUCT(AA$5:AE18,其他调用!$C$6:$G19)</f>
        <v>1384008.6927380848</v>
      </c>
      <c r="AH18" s="3">
        <v>14</v>
      </c>
      <c r="AI18" s="3">
        <f>其他调用!Y18</f>
        <v>5324646.5624590963</v>
      </c>
      <c r="AJ18" s="3">
        <f>其他调用!Z18</f>
        <v>5974288.4088780433</v>
      </c>
      <c r="AK18" s="3">
        <f>其他调用!AA18</f>
        <v>7146084.9195549488</v>
      </c>
      <c r="AL18" s="3">
        <f>其他调用!AB18</f>
        <v>10327098.89835541</v>
      </c>
      <c r="AM18" s="3">
        <f>其他调用!AC18</f>
        <v>14945620.435780793</v>
      </c>
      <c r="AN18" s="3">
        <f>SUMPRODUCT(AI$5:AM18,其他调用!$C$6:$G19)</f>
        <v>77854123541.81192</v>
      </c>
      <c r="AP18" s="3">
        <f>其他调用!AN18</f>
        <v>0</v>
      </c>
      <c r="AQ18" s="3">
        <f>其他调用!AO18</f>
        <v>0</v>
      </c>
      <c r="AR18" s="3">
        <f>其他调用!AP18</f>
        <v>0</v>
      </c>
      <c r="AS18" s="3">
        <f>其他调用!AQ18</f>
        <v>0</v>
      </c>
      <c r="AT18" s="3">
        <f>其他调用!AR18</f>
        <v>0</v>
      </c>
      <c r="AU18" s="3">
        <f>SUMPRODUCT(AP$5:AT18,其他调用!$C$6:$G19)</f>
        <v>0</v>
      </c>
      <c r="BA18" s="85" t="s">
        <v>207</v>
      </c>
      <c r="BB18" s="85"/>
      <c r="BC18" s="85"/>
      <c r="BD18" s="85"/>
      <c r="BE18" s="85"/>
      <c r="BF18" s="85"/>
      <c r="BG18" s="85"/>
      <c r="BH18" s="85"/>
    </row>
    <row r="19" spans="1:61" x14ac:dyDescent="0.15">
      <c r="A19" s="3">
        <v>1</v>
      </c>
      <c r="B19" s="11">
        <v>15</v>
      </c>
      <c r="C19" s="12" t="s">
        <v>433</v>
      </c>
      <c r="D19" s="3">
        <v>168</v>
      </c>
      <c r="E19" s="3">
        <f t="shared" si="1"/>
        <v>311371.7907857243</v>
      </c>
      <c r="F19" s="3">
        <f t="shared" si="2"/>
        <v>93728013082.800293</v>
      </c>
      <c r="G19" s="3">
        <f t="shared" si="3"/>
        <v>20983792699.771729</v>
      </c>
      <c r="H19" s="3">
        <f>MAX(IF($D19&lt;1,5,求节点(其他调用!$B$5:$B$124,其他调用!$N$5:$N$124,$D19))-(5-$H$2),1)</f>
        <v>1</v>
      </c>
      <c r="I19" s="3">
        <f>求节点($BD$5:$BD$11,$BF$5:$BF$11,$D19-$B$1)/求节点(其他调用!$B$5:$B$124,其他调用!$N$5:$N$124,$D19-$B$1)*求节点($BA$20:$BA$27,$BI$20:$BI$27,$D19-$B$1)</f>
        <v>323.21331177509478</v>
      </c>
      <c r="J19" s="3">
        <f t="shared" si="0"/>
        <v>7</v>
      </c>
      <c r="U19" s="3">
        <f>SUM(U12:U18)</f>
        <v>1</v>
      </c>
      <c r="Z19" s="3">
        <v>15</v>
      </c>
      <c r="AA19" s="3">
        <f>求节点(节奏总纲!P$4:P$163,其他调用!AW$6:AW$165,$Z19)*SUM($U$14:$U$17)</f>
        <v>46.000000000000021</v>
      </c>
      <c r="AB19" s="3">
        <f>求节点(节奏总纲!Q$4:Q$163,其他调用!AX$6:AX$165,$Z19)*SUM($U$14:$U$17)</f>
        <v>66.999999999999957</v>
      </c>
      <c r="AC19" s="3">
        <f>求节点(节奏总纲!R$4:R$163,其他调用!AY$6:AY$165,$Z19)*SUM($U$14:$U$17)</f>
        <v>91.000000000000028</v>
      </c>
      <c r="AD19" s="3">
        <f>求节点(节奏总纲!S$4:S$163,其他调用!AZ$6:AZ$165,$Z19)*SUM($U$14:$U$17)</f>
        <v>103.00000000000001</v>
      </c>
      <c r="AE19" s="3">
        <f>求节点(节奏总纲!T$4:T$163,其他调用!BA$6:BA$165,$Z19)*SUM($U$14:$U$17)</f>
        <v>103.00000000000001</v>
      </c>
      <c r="AF19" s="3">
        <f>SUMPRODUCT(AA$5:AE19,其他调用!$C$6:$G20)</f>
        <v>1449396.3332174532</v>
      </c>
      <c r="AH19" s="3">
        <v>15</v>
      </c>
      <c r="AI19" s="3">
        <f>其他调用!Y19</f>
        <v>5533464.5487205312</v>
      </c>
      <c r="AJ19" s="3">
        <f>其他调用!Z19</f>
        <v>6221858.2997586653</v>
      </c>
      <c r="AK19" s="3">
        <f>其他调用!AA19</f>
        <v>7604666.5461952835</v>
      </c>
      <c r="AL19" s="3">
        <f>其他调用!AB19</f>
        <v>10757356.975406632</v>
      </c>
      <c r="AM19" s="3">
        <f>其他调用!AC19</f>
        <v>15324095.828963459</v>
      </c>
      <c r="AN19" s="3">
        <f>SUMPRODUCT(AI$5:AM19,其他调用!$C$6:$G20)</f>
        <v>84785794063.852264</v>
      </c>
      <c r="AP19" s="3">
        <f>其他调用!AN19</f>
        <v>0</v>
      </c>
      <c r="AQ19" s="3">
        <f>其他调用!AO19</f>
        <v>0</v>
      </c>
      <c r="AR19" s="3">
        <f>其他调用!AP19</f>
        <v>0</v>
      </c>
      <c r="AS19" s="3">
        <f>其他调用!AQ19</f>
        <v>0</v>
      </c>
      <c r="AT19" s="3">
        <f>其他调用!AR19</f>
        <v>760849.16757446539</v>
      </c>
      <c r="AU19" s="3">
        <f>SUMPRODUCT(AP$5:AT19,其他调用!$C$6:$G20)</f>
        <v>1099617.259436996</v>
      </c>
      <c r="AZ19" s="3" t="s">
        <v>208</v>
      </c>
      <c r="BA19" s="3" t="s">
        <v>209</v>
      </c>
      <c r="BB19" s="3">
        <v>1</v>
      </c>
      <c r="BC19" s="3">
        <v>2</v>
      </c>
      <c r="BD19" s="3">
        <v>3</v>
      </c>
      <c r="BE19" s="3">
        <v>4</v>
      </c>
      <c r="BF19" s="3">
        <v>5</v>
      </c>
      <c r="BG19" s="3">
        <v>6</v>
      </c>
      <c r="BH19" s="3">
        <v>7</v>
      </c>
      <c r="BI19" s="3" t="s">
        <v>210</v>
      </c>
    </row>
    <row r="20" spans="1:61" x14ac:dyDescent="0.15">
      <c r="A20" s="3">
        <v>1</v>
      </c>
      <c r="B20" s="11">
        <v>16</v>
      </c>
      <c r="C20" s="12" t="s">
        <v>434</v>
      </c>
      <c r="D20" s="3">
        <v>171</v>
      </c>
      <c r="E20" s="3">
        <f t="shared" si="1"/>
        <v>459422.46010841802</v>
      </c>
      <c r="F20" s="3">
        <f t="shared" si="2"/>
        <v>141102436843.90015</v>
      </c>
      <c r="G20" s="3">
        <f t="shared" si="3"/>
        <v>31523198705.694885</v>
      </c>
      <c r="H20" s="3">
        <f>MAX(IF($D20&lt;1,5,求节点(其他调用!$B$5:$B$124,其他调用!$N$5:$N$124,$D20))-(5-$H$2),1)</f>
        <v>1</v>
      </c>
      <c r="I20" s="3">
        <f>求节点($BD$5:$BD$11,$BF$5:$BF$11,$D20-$B$1)/求节点(其他调用!$B$5:$B$124,其他调用!$N$5:$N$124,$D20-$B$1)*求节点($BA$20:$BA$27,$BI$20:$BI$27,$D20-$B$1)</f>
        <v>362.41365337518977</v>
      </c>
      <c r="J20" s="3">
        <f t="shared" si="0"/>
        <v>7</v>
      </c>
      <c r="K20" s="3">
        <v>8</v>
      </c>
      <c r="N20" s="85" t="s">
        <v>127</v>
      </c>
      <c r="O20" s="85"/>
      <c r="Z20" s="3">
        <v>16</v>
      </c>
      <c r="AA20" s="3">
        <f>求节点(节奏总纲!P$4:P$163,其他调用!AW$6:AW$165,$Z20)*SUM($U$14:$U$17)</f>
        <v>46.000000000000014</v>
      </c>
      <c r="AB20" s="3">
        <f>求节点(节奏总纲!Q$4:Q$163,其他调用!AX$6:AX$165,$Z20)*SUM($U$14:$U$17)</f>
        <v>67.000000000000014</v>
      </c>
      <c r="AC20" s="3">
        <f>求节点(节奏总纲!R$4:R$163,其他调用!AY$6:AY$165,$Z20)*SUM($U$14:$U$17)</f>
        <v>91.000000000000057</v>
      </c>
      <c r="AD20" s="3">
        <f>求节点(节奏总纲!S$4:S$163,其他调用!AZ$6:AZ$165,$Z20)*SUM($U$14:$U$17)</f>
        <v>103.00000000000003</v>
      </c>
      <c r="AE20" s="3">
        <f>求节点(节奏总纲!T$4:T$163,其他调用!BA$6:BA$165,$Z20)*SUM($U$14:$U$17)</f>
        <v>103.00000000000004</v>
      </c>
      <c r="AF20" s="3">
        <f>SUMPRODUCT(AA$5:AE20,其他调用!$C$6:$G21)</f>
        <v>1513494.0944894976</v>
      </c>
      <c r="AH20" s="3">
        <v>16</v>
      </c>
      <c r="AI20" s="3">
        <f>其他调用!Y20</f>
        <v>5764401.6559455991</v>
      </c>
      <c r="AJ20" s="3">
        <f>其他调用!Z20</f>
        <v>6447519.1322088316</v>
      </c>
      <c r="AK20" s="3">
        <f>其他调用!AA20</f>
        <v>8068924.1177033633</v>
      </c>
      <c r="AL20" s="3">
        <f>其他调用!AB20</f>
        <v>10965739.45582208</v>
      </c>
      <c r="AM20" s="3">
        <f>其他调用!AC20</f>
        <v>17027205.885863185</v>
      </c>
      <c r="AN20" s="3">
        <f>SUMPRODUCT(AI$5:AM20,其他调用!$C$6:$G21)</f>
        <v>91848764113.39183</v>
      </c>
      <c r="AP20" s="3">
        <f>其他调用!AN20</f>
        <v>0</v>
      </c>
      <c r="AQ20" s="3">
        <f>其他调用!AO20</f>
        <v>0</v>
      </c>
      <c r="AR20" s="3">
        <f>其他调用!AP20</f>
        <v>0</v>
      </c>
      <c r="AS20" s="3">
        <f>其他调用!AQ20</f>
        <v>107247.80423522901</v>
      </c>
      <c r="AT20" s="3">
        <f>其他调用!AR20</f>
        <v>4153742.1791548012</v>
      </c>
      <c r="AU20" s="3">
        <f>SUMPRODUCT(AP$5:AT20,其他调用!$C$6:$G21)</f>
        <v>7710156.4542703731</v>
      </c>
      <c r="AZ20" s="3">
        <f>IF([1]服务器生态!AN30="","",[1]服务器生态!AN30)</f>
        <v>4</v>
      </c>
      <c r="BA20" s="3">
        <f>IF([1]服务器生态!AO30="","",[1]服务器生态!AO30)</f>
        <v>26</v>
      </c>
      <c r="BB20" s="3">
        <f>IF([1]服务器生态!AP30="","",[1]服务器生态!AP30)</f>
        <v>5.4</v>
      </c>
      <c r="BC20" s="3">
        <f>IF([1]服务器生态!AQ30="","",[1]服务器生态!AQ30)</f>
        <v>237</v>
      </c>
      <c r="BD20" s="3">
        <f>IF([1]服务器生态!AR30="","",[1]服务器生态!AR30)</f>
        <v>5.1608390624999982</v>
      </c>
      <c r="BE20" s="3">
        <f>IF([1]服务器生态!AS30="","",[1]服务器生态!AS30)</f>
        <v>3.8896187343749986</v>
      </c>
      <c r="BF20" s="3">
        <f>IF([1]服务器生态!AT30="","",[1]服务器生态!AT30)</f>
        <v>0.70362734554828443</v>
      </c>
      <c r="BG20" s="3">
        <f>IF([1]服务器生态!AU30="","",[1]服务器生态!AU30)</f>
        <v>6.6844597827087018</v>
      </c>
      <c r="BH20" s="3">
        <f>IF([1]服务器生态!AV30="","",[1]服务器生态!AV30)</f>
        <v>5.037940475401137</v>
      </c>
      <c r="BI20" s="3">
        <f>SUM(BB20:BH20)</f>
        <v>263.87648540053311</v>
      </c>
    </row>
    <row r="21" spans="1:61" x14ac:dyDescent="0.15">
      <c r="A21" s="3">
        <v>1</v>
      </c>
      <c r="B21" s="11">
        <v>17</v>
      </c>
      <c r="C21" s="12" t="s">
        <v>435</v>
      </c>
      <c r="D21" s="3">
        <v>174</v>
      </c>
      <c r="E21" s="3">
        <f t="shared" si="1"/>
        <v>450260.18882420845</v>
      </c>
      <c r="F21" s="3">
        <f t="shared" si="2"/>
        <v>138351562751.43066</v>
      </c>
      <c r="G21" s="3">
        <f t="shared" si="3"/>
        <v>30914242268.100586</v>
      </c>
      <c r="H21" s="3">
        <f>MAX(IF($D21&lt;1,5,求节点(其他调用!$B$5:$B$124,其他调用!$N$5:$N$124,$D21))-(5-$H$2),1)</f>
        <v>1</v>
      </c>
      <c r="I21" s="3">
        <f>求节点($BD$5:$BD$11,$BF$5:$BF$11,$D21-$B$1)/求节点(其他调用!$B$5:$B$124,其他调用!$N$5:$N$124,$D21-$B$1)*求节点($BA$20:$BA$27,$BI$20:$BI$27,$D21-$B$1)</f>
        <v>394.80373484762282</v>
      </c>
      <c r="J21" s="3">
        <f t="shared" si="0"/>
        <v>7</v>
      </c>
      <c r="O21" s="3" t="s">
        <v>128</v>
      </c>
      <c r="P21" s="3" t="s">
        <v>129</v>
      </c>
      <c r="Q21" s="3" t="s">
        <v>130</v>
      </c>
      <c r="Z21" s="3">
        <v>17</v>
      </c>
      <c r="AA21" s="3">
        <f>求节点(节奏总纲!P$4:P$163,其他调用!AW$6:AW$165,$Z21)*SUM($U$14:$U$17)</f>
        <v>46.000000000000014</v>
      </c>
      <c r="AB21" s="3">
        <f>求节点(节奏总纲!Q$4:Q$163,其他调用!AX$6:AX$165,$Z21)*SUM($U$14:$U$17)</f>
        <v>67</v>
      </c>
      <c r="AC21" s="3">
        <f>求节点(节奏总纲!R$4:R$163,其他调用!AY$6:AY$165,$Z21)*SUM($U$14:$U$17)</f>
        <v>90.999999999999972</v>
      </c>
      <c r="AD21" s="3">
        <f>求节点(节奏总纲!S$4:S$163,其他调用!AZ$6:AZ$165,$Z21)*SUM($U$14:$U$17)</f>
        <v>103.00000000000001</v>
      </c>
      <c r="AE21" s="3">
        <f>求节点(节奏总纲!T$4:T$163,其他调用!BA$6:BA$165,$Z21)*SUM($U$14:$U$17)</f>
        <v>103.00000000000009</v>
      </c>
      <c r="AF21" s="3">
        <f>SUMPRODUCT(AA$5:AE21,其他调用!$C$6:$G22)</f>
        <v>1576297.5701548331</v>
      </c>
      <c r="AH21" s="3">
        <v>17</v>
      </c>
      <c r="AI21" s="3">
        <f>其他调用!Y21</f>
        <v>5966512.0816763192</v>
      </c>
      <c r="AJ21" s="3">
        <f>其他调用!Z21</f>
        <v>6668427.422319673</v>
      </c>
      <c r="AK21" s="3">
        <f>其他调用!AA21</f>
        <v>8337882.0440259129</v>
      </c>
      <c r="AL21" s="3">
        <f>其他调用!AB21</f>
        <v>11079334.030413121</v>
      </c>
      <c r="AM21" s="3">
        <f>其他调用!AC21</f>
        <v>17476054.887205184</v>
      </c>
      <c r="AN21" s="3">
        <f>SUMPRODUCT(AI$5:AM21,其他调用!$C$6:$G22)</f>
        <v>98999537168.489044</v>
      </c>
      <c r="AP21" s="3">
        <f>其他调用!AN21</f>
        <v>0</v>
      </c>
      <c r="AQ21" s="3">
        <f>其他调用!AO21</f>
        <v>0</v>
      </c>
      <c r="AR21" s="3">
        <f>其他调用!AP21</f>
        <v>0</v>
      </c>
      <c r="AS21" s="3">
        <f>其他调用!AQ21</f>
        <v>242662.77967321387</v>
      </c>
      <c r="AT21" s="3">
        <f>其他调用!AR21</f>
        <v>4265962.5758753503</v>
      </c>
      <c r="AU21" s="3">
        <f>SUMPRODUCT(AP$5:AT21,其他调用!$C$6:$G22)</f>
        <v>15234610.739614043</v>
      </c>
      <c r="AZ21" s="3">
        <f>IF([1]服务器生态!AN31="","",[1]服务器生态!AN31)</f>
        <v>5</v>
      </c>
      <c r="BA21" s="3">
        <f>IF([1]服务器生态!AO31="","",[1]服务器生态!AO31)</f>
        <v>12</v>
      </c>
      <c r="BB21" s="3">
        <f>IF([1]服务器生态!AP31="","",[1]服务器生态!AP31)</f>
        <v>9.5</v>
      </c>
      <c r="BC21" s="3">
        <f>IF([1]服务器生态!AQ31="","",[1]服务器生态!AQ31)</f>
        <v>246.5</v>
      </c>
      <c r="BD21" s="3">
        <f>IF([1]服务器生态!AR31="","",[1]服务器生态!AR31)</f>
        <v>4.8620234179687483</v>
      </c>
      <c r="BE21" s="3">
        <f>IF([1]服务器生态!AS31="","",[1]服务器生态!AS31)</f>
        <v>3.5122802343749981</v>
      </c>
      <c r="BF21" s="3">
        <f>IF([1]服务器生态!AT31="","",[1]服务器生态!AT31)</f>
        <v>0.21353649195177637</v>
      </c>
      <c r="BG21" s="3">
        <f>IF([1]服务器生态!AU31="","",[1]服务器生态!AU31)</f>
        <v>3.416583871228422</v>
      </c>
      <c r="BH21" s="3">
        <f>IF([1]服务器生态!AV31="","",[1]服务器生态!AV31)</f>
        <v>2.4681082274616748</v>
      </c>
      <c r="BI21" s="3">
        <f t="shared" ref="BI21:BI27" si="4">SUM(BB21:BH21)</f>
        <v>270.47253224298566</v>
      </c>
    </row>
    <row r="22" spans="1:61" x14ac:dyDescent="0.15">
      <c r="A22" s="3">
        <v>1</v>
      </c>
      <c r="B22" s="11">
        <v>18</v>
      </c>
      <c r="C22" s="36" t="s">
        <v>222</v>
      </c>
      <c r="D22" s="3">
        <v>177</v>
      </c>
      <c r="E22" s="3">
        <f t="shared" si="1"/>
        <v>441097.91753999889</v>
      </c>
      <c r="F22" s="3">
        <f t="shared" si="2"/>
        <v>135554986410.0769</v>
      </c>
      <c r="G22" s="3">
        <f t="shared" si="3"/>
        <v>30292941058.251648</v>
      </c>
      <c r="H22" s="3">
        <f>MAX(IF($D22&lt;1,5,求节点(其他调用!$B$5:$B$124,其他调用!$N$5:$N$124,$D22))-(5-$H$2),1)</f>
        <v>1</v>
      </c>
      <c r="I22" s="3">
        <f>求节点($BD$5:$BD$11,$BF$5:$BF$11,$D22-$B$1)/求节点(其他调用!$B$5:$B$124,其他调用!$N$5:$N$124,$D22-$B$1)*求节点($BA$20:$BA$27,$BI$20:$BI$27,$D22-$B$1)</f>
        <v>428.22181432532005</v>
      </c>
      <c r="J22" s="3">
        <f t="shared" si="0"/>
        <v>7</v>
      </c>
      <c r="K22" s="3">
        <v>10</v>
      </c>
      <c r="N22" s="3" t="s">
        <v>131</v>
      </c>
      <c r="O22" s="18">
        <f>'[1]功能-行军令'!AD15</f>
        <v>0.3</v>
      </c>
      <c r="P22" s="18">
        <f>'[1]功能-行军令'!AE15</f>
        <v>0.5</v>
      </c>
      <c r="Q22" s="26">
        <f>'[1]功能-行军令'!AF15</f>
        <v>1.6666666666666667</v>
      </c>
      <c r="Z22" s="3">
        <v>18</v>
      </c>
      <c r="AA22" s="3">
        <f>求节点(节奏总纲!P$4:P$163,其他调用!AW$6:AW$165,$Z22)*SUM($U$14:$U$17)</f>
        <v>46</v>
      </c>
      <c r="AB22" s="3">
        <f>求节点(节奏总纲!Q$4:Q$163,其他调用!AX$6:AX$165,$Z22)*SUM($U$14:$U$17)</f>
        <v>66.999999999999972</v>
      </c>
      <c r="AC22" s="3">
        <f>求节点(节奏总纲!R$4:R$163,其他调用!AY$6:AY$165,$Z22)*SUM($U$14:$U$17)</f>
        <v>90.999999999999829</v>
      </c>
      <c r="AD22" s="3">
        <f>求节点(节奏总纲!S$4:S$163,其他调用!AZ$6:AZ$165,$Z22)*SUM($U$14:$U$17)</f>
        <v>103.00000000000003</v>
      </c>
      <c r="AE22" s="3">
        <f>求节点(节奏总纲!T$4:T$163,其他调用!BA$6:BA$165,$Z22)*SUM($U$14:$U$17)</f>
        <v>103</v>
      </c>
      <c r="AF22" s="3">
        <f>SUMPRODUCT(AA$5:AE22,其他调用!$C$6:$G23)</f>
        <v>1637802.3538140745</v>
      </c>
      <c r="AH22" s="3">
        <v>18</v>
      </c>
      <c r="AI22" s="3">
        <f>其他调用!Y22</f>
        <v>6153487.0373648852</v>
      </c>
      <c r="AJ22" s="3">
        <f>其他调用!Z22</f>
        <v>7014599.0797777176</v>
      </c>
      <c r="AK22" s="3">
        <f>其他调用!AA22</f>
        <v>8585137.2610038966</v>
      </c>
      <c r="AL22" s="3">
        <f>其他调用!AB22</f>
        <v>11177709.717277199</v>
      </c>
      <c r="AM22" s="3">
        <f>其他调用!AC22</f>
        <v>18009242.704306126</v>
      </c>
      <c r="AN22" s="3">
        <f>SUMPRODUCT(AI$5:AM22,其他调用!$C$6:$G23)</f>
        <v>106268698534.55573</v>
      </c>
      <c r="AP22" s="3">
        <f>其他调用!AN22</f>
        <v>0</v>
      </c>
      <c r="AQ22" s="3">
        <f>其他调用!AO22</f>
        <v>0</v>
      </c>
      <c r="AR22" s="3">
        <f>其他调用!AP22</f>
        <v>0</v>
      </c>
      <c r="AS22" s="3">
        <f>其他调用!AQ22</f>
        <v>372282.24833438918</v>
      </c>
      <c r="AT22" s="3">
        <f>其他调用!AR22</f>
        <v>4399416.6836587191</v>
      </c>
      <c r="AU22" s="3">
        <f>SUMPRODUCT(AP$5:AT22,其他调用!$C$6:$G23)</f>
        <v>23634577.164844222</v>
      </c>
      <c r="AZ22" s="3">
        <f>IF([1]服务器生态!AN32="","",[1]服务器生态!AN32)</f>
        <v>6</v>
      </c>
      <c r="BA22" s="3">
        <f>IF([1]服务器生态!AO32="","",[1]服务器生态!AO32)</f>
        <v>5</v>
      </c>
      <c r="BB22" s="3">
        <f>IF([1]服务器生态!AP32="","",[1]服务器生态!AP32)</f>
        <v>16</v>
      </c>
      <c r="BC22" s="3">
        <f>IF([1]服务器生态!AQ32="","",[1]服务器生态!AQ32)</f>
        <v>262.5</v>
      </c>
      <c r="BD22" s="3">
        <f>IF([1]服务器生态!AR32="","",[1]服务器生态!AR32)</f>
        <v>4.3903502929687477</v>
      </c>
      <c r="BE22" s="3">
        <f>IF([1]服务器生态!AS32="","",[1]服务器生态!AS32)</f>
        <v>2.985185517187499</v>
      </c>
      <c r="BF22" s="3">
        <f>IF([1]服务器生态!AT32="","",[1]服务器生态!AT32)</f>
        <v>6.5683834469786942E-2</v>
      </c>
      <c r="BG22" s="3">
        <f>IF([1]服务器生态!AU32="","",[1]服务器生态!AU32)</f>
        <v>1.6749377789795672</v>
      </c>
      <c r="BH22" s="3">
        <f>IF([1]服务器生态!AV32="","",[1]服务器生态!AV32)</f>
        <v>1.1388612904094739</v>
      </c>
      <c r="BI22" s="3">
        <f t="shared" si="4"/>
        <v>288.75501871401502</v>
      </c>
    </row>
    <row r="23" spans="1:61" x14ac:dyDescent="0.15">
      <c r="A23" s="3">
        <v>1</v>
      </c>
      <c r="B23" s="11">
        <v>19</v>
      </c>
      <c r="C23" s="12" t="s">
        <v>436</v>
      </c>
      <c r="D23" s="3">
        <v>180</v>
      </c>
      <c r="E23" s="3">
        <f t="shared" si="1"/>
        <v>432113.80153074861</v>
      </c>
      <c r="F23" s="3">
        <f t="shared" si="2"/>
        <v>133324261833.81104</v>
      </c>
      <c r="G23" s="3">
        <f t="shared" si="3"/>
        <v>29794057688.158264</v>
      </c>
      <c r="H23" s="3">
        <f>MAX(IF($D23&lt;1,5,求节点(其他调用!$B$5:$B$124,其他调用!$N$5:$N$124,$D23))-(5-$H$2),1)</f>
        <v>1</v>
      </c>
      <c r="I23" s="3">
        <f>求节点($BD$5:$BD$11,$BF$5:$BF$11,$D23-$B$1)/求节点(其他调用!$B$5:$B$124,其他调用!$N$5:$N$124,$D23-$B$1)*求节点($BA$20:$BA$27,$BI$20:$BI$27,$D23-$B$1)</f>
        <v>456.58199304801559</v>
      </c>
      <c r="J23" s="3">
        <f t="shared" si="0"/>
        <v>7</v>
      </c>
      <c r="N23" s="3" t="s">
        <v>168</v>
      </c>
      <c r="O23" s="18">
        <f>'[1]功能-行军令'!AD16</f>
        <v>0.2</v>
      </c>
      <c r="P23" s="18">
        <f>'[1]功能-行军令'!AE16</f>
        <v>0.2</v>
      </c>
      <c r="Q23" s="26">
        <f>'[1]功能-行军令'!AF16</f>
        <v>1</v>
      </c>
      <c r="Z23" s="3">
        <v>19</v>
      </c>
      <c r="AA23" s="3">
        <f>求节点(节奏总纲!P$4:P$163,其他调用!AW$6:AW$165,$Z23)*SUM($U$14:$U$17)</f>
        <v>45.999999999999986</v>
      </c>
      <c r="AB23" s="3">
        <f>求节点(节奏总纲!Q$4:Q$163,其他调用!AX$6:AX$165,$Z23)*SUM($U$14:$U$17)</f>
        <v>67.000000000000014</v>
      </c>
      <c r="AC23" s="3">
        <f>求节点(节奏总纲!R$4:R$163,其他调用!AY$6:AY$165,$Z23)*SUM($U$14:$U$17)</f>
        <v>91.000000000000057</v>
      </c>
      <c r="AD23" s="3">
        <f>求节点(节奏总纲!S$4:S$163,其他调用!AZ$6:AZ$165,$Z23)*SUM($U$14:$U$17)</f>
        <v>103.00000000000006</v>
      </c>
      <c r="AE23" s="3">
        <f>求节点(节奏总纲!T$4:T$163,其他调用!BA$6:BA$165,$Z23)*SUM($U$14:$U$17)</f>
        <v>103</v>
      </c>
      <c r="AF23" s="3">
        <f>SUMPRODUCT(AA$5:AE23,其他调用!$C$6:$G24)</f>
        <v>1698004.0390678369</v>
      </c>
      <c r="AH23" s="3">
        <v>19</v>
      </c>
      <c r="AI23" s="3">
        <f>其他调用!Y23</f>
        <v>6321779.8846998066</v>
      </c>
      <c r="AJ23" s="3">
        <f>其他调用!Z23</f>
        <v>7389737.5988722593</v>
      </c>
      <c r="AK23" s="3">
        <f>其他调用!AA23</f>
        <v>8919724.6074591726</v>
      </c>
      <c r="AL23" s="3">
        <f>其他调用!AB23</f>
        <v>11255910.003126159</v>
      </c>
      <c r="AM23" s="3">
        <f>其他调用!AC23</f>
        <v>18406570.362246752</v>
      </c>
      <c r="AN23" s="3">
        <f>SUMPRODUCT(AI$5:AM23,其他调用!$C$6:$G24)</f>
        <v>113648367796.22932</v>
      </c>
      <c r="AP23" s="3">
        <f>其他调用!AN23</f>
        <v>0</v>
      </c>
      <c r="AQ23" s="3">
        <f>其他调用!AO23</f>
        <v>0</v>
      </c>
      <c r="AR23" s="3">
        <f>其他调用!AP23</f>
        <v>0</v>
      </c>
      <c r="AS23" s="3">
        <f>其他调用!AQ23</f>
        <v>482968.68624493899</v>
      </c>
      <c r="AT23" s="3">
        <f>其他调用!AR23</f>
        <v>4499674.5522361435</v>
      </c>
      <c r="AU23" s="3">
        <f>SUMPRODUCT(AP$5:AT23,其他调用!$C$6:$G24)</f>
        <v>32718630.998151202</v>
      </c>
      <c r="AZ23" s="3">
        <f>IF([1]服务器生态!AN33="","",[1]服务器生态!AN33)</f>
        <v>7</v>
      </c>
      <c r="BA23" s="3">
        <f>IF([1]服务器生态!AO33="","",[1]服务器生态!AO33)</f>
        <v>1</v>
      </c>
      <c r="BB23" s="3">
        <f>IF([1]服务器生态!AP33="","",[1]服务器生态!AP33)</f>
        <v>25.5</v>
      </c>
      <c r="BC23" s="3">
        <f>IF([1]服务器生态!AQ33="","",[1]服务器生态!AQ33)</f>
        <v>288</v>
      </c>
      <c r="BD23" s="3">
        <f>IF([1]服务器生态!AR33="","",[1]服务器生态!AR33)</f>
        <v>3.7314818964843735</v>
      </c>
      <c r="BE23" s="3">
        <f>IF([1]服务器生态!AS33="","",[1]服务器生态!AS33)</f>
        <v>2.3881484137499993</v>
      </c>
      <c r="BF23" s="3">
        <f>IF([1]服务器生态!AT33="","",[1]服务器生态!AT33)</f>
        <v>2.6273533787914777E-2</v>
      </c>
      <c r="BG23" s="3">
        <f>IF([1]服务器生态!AU33="","",[1]服务器生态!AU33)</f>
        <v>0.41873444474489174</v>
      </c>
      <c r="BH23" s="3">
        <f>IF([1]服务器生态!AV33="","",[1]服务器生态!AV33)</f>
        <v>0.26799004463673076</v>
      </c>
      <c r="BI23" s="3">
        <f t="shared" si="4"/>
        <v>320.33262833340387</v>
      </c>
    </row>
    <row r="24" spans="1:61" x14ac:dyDescent="0.15">
      <c r="A24" s="3">
        <v>1</v>
      </c>
      <c r="B24" s="11">
        <v>20</v>
      </c>
      <c r="C24" s="12" t="s">
        <v>437</v>
      </c>
      <c r="D24" s="3">
        <v>184</v>
      </c>
      <c r="E24" s="3">
        <f t="shared" si="1"/>
        <v>564155.94685963355</v>
      </c>
      <c r="F24" s="3">
        <f t="shared" si="2"/>
        <v>178152850368.52295</v>
      </c>
      <c r="G24" s="3">
        <f t="shared" si="3"/>
        <v>39745429401.275635</v>
      </c>
      <c r="H24" s="3">
        <f>MAX(IF($D24&lt;1,5,求节点(其他调用!$B$5:$B$124,其他调用!$N$5:$N$124,$D24))-(5-$H$2),1)</f>
        <v>1</v>
      </c>
      <c r="I24" s="3">
        <f>求节点($BD$5:$BD$11,$BF$5:$BF$11,$D24-$B$1)/求节点(其他调用!$B$5:$B$124,其他调用!$N$5:$N$124,$D24-$B$1)*求节点($BA$20:$BA$27,$BI$20:$BI$27,$D24-$B$1)</f>
        <v>485.33562123834048</v>
      </c>
      <c r="J24" s="3">
        <f t="shared" si="0"/>
        <v>7</v>
      </c>
      <c r="N24" s="3" t="s">
        <v>132</v>
      </c>
      <c r="O24" s="18">
        <f>'[1]功能-行军令'!AD17</f>
        <v>0.2</v>
      </c>
      <c r="P24" s="18">
        <f>'[1]功能-行军令'!AE17</f>
        <v>0.5</v>
      </c>
      <c r="Q24" s="26">
        <f>'[1]功能-行军令'!AF17</f>
        <v>2.5</v>
      </c>
      <c r="Z24" s="3">
        <v>20</v>
      </c>
      <c r="AA24" s="3">
        <f>求节点(节奏总纲!P$4:P$163,其他调用!AW$6:AW$165,$Z24)*SUM($U$14:$U$17)</f>
        <v>45.999999999999972</v>
      </c>
      <c r="AB24" s="3">
        <f>求节点(节奏总纲!Q$4:Q$163,其他调用!AX$6:AX$165,$Z24)*SUM($U$14:$U$17)</f>
        <v>67.000000000000014</v>
      </c>
      <c r="AC24" s="3">
        <f>求节点(节奏总纲!R$4:R$163,其他调用!AY$6:AY$165,$Z24)*SUM($U$14:$U$17)</f>
        <v>91.000000000000071</v>
      </c>
      <c r="AD24" s="3">
        <f>求节点(节奏总纲!S$4:S$163,其他调用!AZ$6:AZ$165,$Z24)*SUM($U$14:$U$17)</f>
        <v>102.99999999999987</v>
      </c>
      <c r="AE24" s="3">
        <f>求节点(节奏总纲!T$4:T$163,其他调用!BA$6:BA$165,$Z24)*SUM($U$14:$U$17)</f>
        <v>103.00000000000004</v>
      </c>
      <c r="AF24" s="3">
        <f>SUMPRODUCT(AA$5:AE24,其他调用!$C$6:$G25)</f>
        <v>1756898.2195167351</v>
      </c>
      <c r="AH24" s="3">
        <v>20</v>
      </c>
      <c r="AI24" s="3">
        <f>其他调用!Y24</f>
        <v>6496776.2090941519</v>
      </c>
      <c r="AJ24" s="3">
        <f>其他调用!Z24</f>
        <v>7650215.7882938832</v>
      </c>
      <c r="AK24" s="3">
        <f>其他调用!AA24</f>
        <v>9150809.0204986632</v>
      </c>
      <c r="AL24" s="3">
        <f>其他调用!AB24</f>
        <v>11357698.808538914</v>
      </c>
      <c r="AM24" s="3">
        <f>其他调用!AC24</f>
        <v>18782443.355514944</v>
      </c>
      <c r="AN24" s="3">
        <f>SUMPRODUCT(AI$5:AM24,其他调用!$C$6:$G25)</f>
        <v>121081493396.114</v>
      </c>
      <c r="AP24" s="3">
        <f>其他调用!AN24</f>
        <v>0</v>
      </c>
      <c r="AQ24" s="3">
        <f>其他调用!AO24</f>
        <v>0</v>
      </c>
      <c r="AR24" s="3">
        <f>其他调用!AP24</f>
        <v>0</v>
      </c>
      <c r="AS24" s="3">
        <f>其他调用!AQ24</f>
        <v>648900.78215196053</v>
      </c>
      <c r="AT24" s="3">
        <f>其他调用!AR24</f>
        <v>4595973.3616454974</v>
      </c>
      <c r="AU24" s="3">
        <f>SUMPRODUCT(AP$5:AT24,其他调用!$C$6:$G25)</f>
        <v>42771160.317907371</v>
      </c>
      <c r="AZ24" s="3" t="str">
        <f>IF([1]服务器生态!AN34="","",[1]服务器生态!AN34)</f>
        <v/>
      </c>
      <c r="BA24" s="3" t="str">
        <f>IF([1]服务器生态!AO34="","",[1]服务器生态!AO34)</f>
        <v/>
      </c>
      <c r="BB24" s="3" t="str">
        <f>IF([1]服务器生态!AP34="","",[1]服务器生态!AP34)</f>
        <v/>
      </c>
      <c r="BC24" s="3" t="str">
        <f>IF([1]服务器生态!AQ34="","",[1]服务器生态!AQ34)</f>
        <v/>
      </c>
      <c r="BD24" s="3" t="str">
        <f>IF([1]服务器生态!AR34="","",[1]服务器生态!AR34)</f>
        <v/>
      </c>
      <c r="BE24" s="3" t="str">
        <f>IF([1]服务器生态!AS34="","",[1]服务器生态!AS34)</f>
        <v/>
      </c>
      <c r="BF24" s="3" t="str">
        <f>IF([1]服务器生态!AT34="","",[1]服务器生态!AT34)</f>
        <v/>
      </c>
      <c r="BG24" s="3" t="str">
        <f>IF([1]服务器生态!AU34="","",[1]服务器生态!AU34)</f>
        <v/>
      </c>
      <c r="BH24" s="3" t="str">
        <f>IF([1]服务器生态!AV34="","",[1]服务器生态!AV34)</f>
        <v/>
      </c>
      <c r="BI24" s="3">
        <f t="shared" si="4"/>
        <v>0</v>
      </c>
    </row>
    <row r="25" spans="1:61" x14ac:dyDescent="0.15">
      <c r="A25" s="3">
        <v>1</v>
      </c>
      <c r="B25" s="11">
        <v>21</v>
      </c>
      <c r="C25" s="12" t="s">
        <v>439</v>
      </c>
      <c r="D25" s="3">
        <v>188</v>
      </c>
      <c r="E25" s="3">
        <f t="shared" si="1"/>
        <v>550717.94897610322</v>
      </c>
      <c r="F25" s="3">
        <f t="shared" si="2"/>
        <v>173955168678.41064</v>
      </c>
      <c r="G25" s="3">
        <f t="shared" si="3"/>
        <v>38813827844.430542</v>
      </c>
      <c r="H25" s="3">
        <f>MAX(IF($D25&lt;1,5,求节点(其他调用!$B$5:$B$124,其他调用!$N$5:$N$124,$D25))-(5-$H$2),1)</f>
        <v>1</v>
      </c>
      <c r="I25" s="3">
        <f>求节点($BD$5:$BD$11,$BF$5:$BF$11,$D25-$B$1)/求节点(其他调用!$B$5:$B$124,其他调用!$N$5:$N$124,$D25-$B$1)*求节点($BA$20:$BA$27,$BI$20:$BI$27,$D25-$B$1)</f>
        <v>509.33419612626784</v>
      </c>
      <c r="J25" s="3">
        <f t="shared" si="0"/>
        <v>7</v>
      </c>
      <c r="Z25" s="3">
        <v>21</v>
      </c>
      <c r="AA25" s="3">
        <f>求节点(节奏总纲!P$4:P$163,其他调用!AW$6:AW$165,$Z25)*SUM($U$14:$U$17)</f>
        <v>45.999999999999986</v>
      </c>
      <c r="AB25" s="3">
        <f>求节点(节奏总纲!Q$4:Q$163,其他调用!AX$6:AX$165,$Z25)*SUM($U$14:$U$17)</f>
        <v>67.000000000000028</v>
      </c>
      <c r="AC25" s="3">
        <f>求节点(节奏总纲!R$4:R$163,其他调用!AY$6:AY$165,$Z25)*SUM($U$14:$U$17)</f>
        <v>91</v>
      </c>
      <c r="AD25" s="3">
        <f>求节点(节奏总纲!S$4:S$163,其他调用!AZ$6:AZ$165,$Z25)*SUM($U$14:$U$17)</f>
        <v>102.99999999999994</v>
      </c>
      <c r="AE25" s="3">
        <f>求节点(节奏总纲!T$4:T$163,其他调用!BA$6:BA$165,$Z25)*SUM($U$14:$U$17)</f>
        <v>103.00000000000007</v>
      </c>
      <c r="AF25" s="3">
        <f>SUMPRODUCT(AA$5:AE25,其他调用!$C$6:$G26)</f>
        <v>1814480.4887613847</v>
      </c>
      <c r="AH25" s="3">
        <v>21</v>
      </c>
      <c r="AI25" s="3">
        <f>其他调用!Y25</f>
        <v>7009070.6593281627</v>
      </c>
      <c r="AJ25" s="3">
        <f>其他调用!Z25</f>
        <v>7855590.2845819443</v>
      </c>
      <c r="AK25" s="3">
        <f>其他调用!AA25</f>
        <v>9295904.2344097346</v>
      </c>
      <c r="AL25" s="3">
        <f>其他调用!AB25</f>
        <v>11420759.737235427</v>
      </c>
      <c r="AM25" s="3">
        <f>其他调用!AC25</f>
        <v>19122805.260403156</v>
      </c>
      <c r="AN25" s="3">
        <f>SUMPRODUCT(AI$5:AM25,其他调用!$C$6:$G26)</f>
        <v>128729510153.49979</v>
      </c>
      <c r="AP25" s="3">
        <f>其他调用!AN25</f>
        <v>0</v>
      </c>
      <c r="AQ25" s="3">
        <f>其他调用!AO25</f>
        <v>0</v>
      </c>
      <c r="AR25" s="3">
        <f>其他调用!AP25</f>
        <v>36506.238918292773</v>
      </c>
      <c r="AS25" s="3">
        <f>其他调用!AQ25</f>
        <v>1228183.7820945175</v>
      </c>
      <c r="AT25" s="3">
        <f>其他调用!AR25</f>
        <v>4684056.0096338987</v>
      </c>
      <c r="AU25" s="3">
        <f>SUMPRODUCT(AP$5:AT25,其他调用!$C$6:$G26)</f>
        <v>57469559.4664004</v>
      </c>
      <c r="AZ25" s="3" t="str">
        <f>IF([1]服务器生态!AN35="","",[1]服务器生态!AN35)</f>
        <v/>
      </c>
      <c r="BA25" s="3" t="str">
        <f>IF([1]服务器生态!AO35="","",[1]服务器生态!AO35)</f>
        <v/>
      </c>
      <c r="BB25" s="3" t="str">
        <f>IF([1]服务器生态!AP35="","",[1]服务器生态!AP35)</f>
        <v/>
      </c>
      <c r="BC25" s="3" t="str">
        <f>IF([1]服务器生态!AQ35="","",[1]服务器生态!AQ35)</f>
        <v/>
      </c>
      <c r="BD25" s="3" t="str">
        <f>IF([1]服务器生态!AR35="","",[1]服务器生态!AR35)</f>
        <v/>
      </c>
      <c r="BE25" s="3" t="str">
        <f>IF([1]服务器生态!AS35="","",[1]服务器生态!AS35)</f>
        <v/>
      </c>
      <c r="BF25" s="3" t="str">
        <f>IF([1]服务器生态!AT35="","",[1]服务器生态!AT35)</f>
        <v/>
      </c>
      <c r="BG25" s="3" t="str">
        <f>IF([1]服务器生态!AU35="","",[1]服务器生态!AU35)</f>
        <v/>
      </c>
      <c r="BH25" s="3" t="str">
        <f>IF([1]服务器生态!AV35="","",[1]服务器生态!AV35)</f>
        <v/>
      </c>
      <c r="BI25" s="3">
        <f t="shared" si="4"/>
        <v>0</v>
      </c>
    </row>
    <row r="26" spans="1:61" x14ac:dyDescent="0.15">
      <c r="A26" s="3">
        <v>1</v>
      </c>
      <c r="B26" s="11">
        <v>22</v>
      </c>
      <c r="C26" s="12" t="s">
        <v>438</v>
      </c>
      <c r="D26" s="3">
        <v>192</v>
      </c>
      <c r="E26" s="3">
        <f t="shared" si="1"/>
        <v>537279.95109261945</v>
      </c>
      <c r="F26" s="3">
        <f t="shared" si="2"/>
        <v>169723428363.89038</v>
      </c>
      <c r="G26" s="3">
        <f t="shared" si="3"/>
        <v>37871947125.884094</v>
      </c>
      <c r="H26" s="3">
        <f>MAX(IF($D26&lt;1,5,求节点(其他调用!$B$5:$B$124,其他调用!$N$5:$N$124,$D26))-(5-$H$2),1)</f>
        <v>1</v>
      </c>
      <c r="I26" s="3">
        <f>求节点($BD$5:$BD$11,$BF$5:$BF$11,$D26-$B$1)/求节点(其他调用!$B$5:$B$124,其他调用!$N$5:$N$124,$D26-$B$1)*求节点($BA$20:$BA$27,$BI$20:$BI$27,$D26-$B$1)</f>
        <v>582.81888458234323</v>
      </c>
      <c r="J26" s="3">
        <f t="shared" si="0"/>
        <v>7</v>
      </c>
      <c r="Z26" s="3">
        <v>22</v>
      </c>
      <c r="AA26" s="3">
        <f>求节点(节奏总纲!P$4:P$163,其他调用!AW$6:AW$165,$Z26)*SUM($U$14:$U$17)</f>
        <v>46.000000000000007</v>
      </c>
      <c r="AB26" s="3">
        <f>求节点(节奏总纲!Q$4:Q$163,其他调用!AX$6:AX$165,$Z26)*SUM($U$14:$U$17)</f>
        <v>67.000000000000028</v>
      </c>
      <c r="AC26" s="3">
        <f>求节点(节奏总纲!R$4:R$163,其他调用!AY$6:AY$165,$Z26)*SUM($U$14:$U$17)</f>
        <v>90.999999999999972</v>
      </c>
      <c r="AD26" s="3">
        <f>求节点(节奏总纲!S$4:S$163,其他调用!AZ$6:AZ$165,$Z26)*SUM($U$14:$U$17)</f>
        <v>103.00000000000009</v>
      </c>
      <c r="AE26" s="3">
        <f>求节点(节奏总纲!T$4:T$163,其他调用!BA$6:BA$165,$Z26)*SUM($U$14:$U$17)</f>
        <v>102.99999999999991</v>
      </c>
      <c r="AF26" s="3">
        <f>SUMPRODUCT(AA$5:AE26,其他调用!$C$6:$G27)</f>
        <v>1870746.4404024004</v>
      </c>
      <c r="AH26" s="3">
        <v>22</v>
      </c>
      <c r="AI26" s="3">
        <f>其他调用!Y26</f>
        <v>7175625.3726370335</v>
      </c>
      <c r="AJ26" s="3">
        <f>其他调用!Z26</f>
        <v>8001512.054442659</v>
      </c>
      <c r="AK26" s="3">
        <f>其他调用!AA26</f>
        <v>9376834.3331700861</v>
      </c>
      <c r="AL26" s="3">
        <f>其他调用!AB26</f>
        <v>11469361.344479293</v>
      </c>
      <c r="AM26" s="3">
        <f>其他调用!AC26</f>
        <v>19628899.666003108</v>
      </c>
      <c r="AN26" s="3">
        <f>SUMPRODUCT(AI$5:AM26,其他调用!$C$6:$G27)</f>
        <v>136349900873.75391</v>
      </c>
      <c r="AP26" s="3">
        <f>其他调用!AN26</f>
        <v>0</v>
      </c>
      <c r="AQ26" s="3">
        <f>其他调用!AO26</f>
        <v>0</v>
      </c>
      <c r="AR26" s="3">
        <f>其他调用!AP26</f>
        <v>130084.88166402475</v>
      </c>
      <c r="AS26" s="3">
        <f>其他调用!AQ26</f>
        <v>1584207.1939516836</v>
      </c>
      <c r="AT26" s="3">
        <f>其他调用!AR26</f>
        <v>4815641.2688948587</v>
      </c>
      <c r="AU26" s="3">
        <f>SUMPRODUCT(AP$5:AT26,其他调用!$C$6:$G27)</f>
        <v>77542550.311831668</v>
      </c>
      <c r="AZ26" s="3" t="str">
        <f>IF([1]服务器生态!AN36="","",[1]服务器生态!AN36)</f>
        <v/>
      </c>
      <c r="BA26" s="3" t="str">
        <f>IF([1]服务器生态!AO36="","",[1]服务器生态!AO36)</f>
        <v/>
      </c>
      <c r="BB26" s="3" t="str">
        <f>IF([1]服务器生态!AP36="","",[1]服务器生态!AP36)</f>
        <v/>
      </c>
      <c r="BC26" s="3" t="str">
        <f>IF([1]服务器生态!AQ36="","",[1]服务器生态!AQ36)</f>
        <v/>
      </c>
      <c r="BD26" s="3" t="str">
        <f>IF([1]服务器生态!AR36="","",[1]服务器生态!AR36)</f>
        <v/>
      </c>
      <c r="BE26" s="3" t="str">
        <f>IF([1]服务器生态!AS36="","",[1]服务器生态!AS36)</f>
        <v/>
      </c>
      <c r="BF26" s="3" t="str">
        <f>IF([1]服务器生态!AT36="","",[1]服务器生态!AT36)</f>
        <v/>
      </c>
      <c r="BG26" s="3" t="str">
        <f>IF([1]服务器生态!AU36="","",[1]服务器生态!AU36)</f>
        <v/>
      </c>
      <c r="BH26" s="3" t="str">
        <f>IF([1]服务器生态!AV36="","",[1]服务器生态!AV36)</f>
        <v/>
      </c>
      <c r="BI26" s="3">
        <f t="shared" si="4"/>
        <v>0</v>
      </c>
    </row>
    <row r="27" spans="1:61" x14ac:dyDescent="0.15">
      <c r="A27" s="3">
        <v>1</v>
      </c>
      <c r="B27" s="11">
        <v>23</v>
      </c>
      <c r="C27" s="12" t="s">
        <v>441</v>
      </c>
      <c r="D27" s="3">
        <v>196</v>
      </c>
      <c r="E27" s="3">
        <f t="shared" si="1"/>
        <v>523841.9532090798</v>
      </c>
      <c r="F27" s="3">
        <f t="shared" si="2"/>
        <v>169183218814.7229</v>
      </c>
      <c r="G27" s="3">
        <f t="shared" si="3"/>
        <v>37781921369.983521</v>
      </c>
      <c r="H27" s="3">
        <f>MAX(IF($D27&lt;1,5,求节点(其他调用!$B$5:$B$124,其他调用!$N$5:$N$124,$D27))-(5-$H$2),1)</f>
        <v>1</v>
      </c>
      <c r="I27" s="3">
        <f>求节点($BD$5:$BD$11,$BF$5:$BF$11,$D27-$B$1)/求节点(其他调用!$B$5:$B$124,其他调用!$N$5:$N$124,$D27-$B$1)*求节点($BA$20:$BA$27,$BI$20:$BI$27,$D27-$B$1)</f>
        <v>663.31258981021654</v>
      </c>
      <c r="J27" s="3">
        <f t="shared" si="0"/>
        <v>7</v>
      </c>
      <c r="K27" s="3">
        <v>12</v>
      </c>
      <c r="N27" s="3" t="s">
        <v>133</v>
      </c>
      <c r="O27" s="18">
        <f>'[1]功能-行军令'!AD20</f>
        <v>0</v>
      </c>
      <c r="P27" s="18">
        <f>'[1]功能-行军令'!AE20</f>
        <v>0</v>
      </c>
      <c r="Q27" s="26" t="e">
        <f>'[1]功能-行军令'!AF20</f>
        <v>#DIV/0!</v>
      </c>
      <c r="Z27" s="3">
        <v>23</v>
      </c>
      <c r="AA27" s="3">
        <f>求节点(节奏总纲!P$4:P$163,其他调用!AW$6:AW$165,$Z27)*SUM($U$14:$U$17)</f>
        <v>46.000000000000021</v>
      </c>
      <c r="AB27" s="3">
        <f>求节点(节奏总纲!Q$4:Q$163,其他调用!AX$6:AX$165,$Z27)*SUM($U$14:$U$17)</f>
        <v>66.999999999999943</v>
      </c>
      <c r="AC27" s="3">
        <f>求节点(节奏总纲!R$4:R$163,其他调用!AY$6:AY$165,$Z27)*SUM($U$14:$U$17)</f>
        <v>90.999999999999986</v>
      </c>
      <c r="AD27" s="3">
        <f>求节点(节奏总纲!S$4:S$163,其他调用!AZ$6:AZ$165,$Z27)*SUM($U$14:$U$17)</f>
        <v>103.00000000000011</v>
      </c>
      <c r="AE27" s="3">
        <f>求节点(节奏总纲!T$4:T$163,其他调用!BA$6:BA$165,$Z27)*SUM($U$14:$U$17)</f>
        <v>102.99999999999983</v>
      </c>
      <c r="AF27" s="3">
        <f>SUMPRODUCT(AA$5:AE27,其他调用!$C$6:$G28)</f>
        <v>1925691.6680403971</v>
      </c>
      <c r="AH27" s="3">
        <v>23</v>
      </c>
      <c r="AI27" s="3">
        <f>其他调用!Y27</f>
        <v>7347152.0257540047</v>
      </c>
      <c r="AJ27" s="3">
        <f>其他调用!Z27</f>
        <v>8250807.8150736094</v>
      </c>
      <c r="AK27" s="3">
        <f>其他调用!AA27</f>
        <v>9460350.0994331837</v>
      </c>
      <c r="AL27" s="3">
        <f>其他调用!AB27</f>
        <v>11530272.716317236</v>
      </c>
      <c r="AM27" s="3">
        <f>其他调用!AC27</f>
        <v>19878435.336781561</v>
      </c>
      <c r="AN27" s="3">
        <f>SUMPRODUCT(AI$5:AM27,其他调用!$C$6:$G28)</f>
        <v>143976894675.18292</v>
      </c>
      <c r="AP27" s="3">
        <f>其他调用!AN27</f>
        <v>0</v>
      </c>
      <c r="AQ27" s="3">
        <f>其他调用!AO27</f>
        <v>0</v>
      </c>
      <c r="AR27" s="3">
        <f>其他调用!AP27</f>
        <v>240136.02275478869</v>
      </c>
      <c r="AS27" s="3">
        <f>其他调用!AQ27</f>
        <v>1853747.3132618973</v>
      </c>
      <c r="AT27" s="3">
        <f>其他调用!AR27</f>
        <v>4884221.8648752496</v>
      </c>
      <c r="AU27" s="3">
        <f>SUMPRODUCT(AP$5:AT27,其他调用!$C$6:$G28)</f>
        <v>102777070.39394826</v>
      </c>
      <c r="AZ27" s="3" t="str">
        <f>IF([1]服务器生态!AN37="","",[1]服务器生态!AN37)</f>
        <v/>
      </c>
      <c r="BA27" s="3" t="str">
        <f>IF([1]服务器生态!AO37="","",[1]服务器生态!AO37)</f>
        <v/>
      </c>
      <c r="BB27" s="3" t="str">
        <f>IF([1]服务器生态!AP37="","",[1]服务器生态!AP37)</f>
        <v/>
      </c>
      <c r="BC27" s="3" t="str">
        <f>IF([1]服务器生态!AQ37="","",[1]服务器生态!AQ37)</f>
        <v/>
      </c>
      <c r="BD27" s="3" t="str">
        <f>IF([1]服务器生态!AR37="","",[1]服务器生态!AR37)</f>
        <v/>
      </c>
      <c r="BE27" s="3" t="str">
        <f>IF([1]服务器生态!AS37="","",[1]服务器生态!AS37)</f>
        <v/>
      </c>
      <c r="BF27" s="3" t="str">
        <f>IF([1]服务器生态!AT37="","",[1]服务器生态!AT37)</f>
        <v/>
      </c>
      <c r="BG27" s="3" t="str">
        <f>IF([1]服务器生态!AU37="","",[1]服务器生态!AU37)</f>
        <v/>
      </c>
      <c r="BH27" s="3" t="str">
        <f>IF([1]服务器生态!AV37="","",[1]服务器生态!AV37)</f>
        <v/>
      </c>
      <c r="BI27" s="3">
        <f t="shared" si="4"/>
        <v>0</v>
      </c>
    </row>
    <row r="28" spans="1:61" x14ac:dyDescent="0.15">
      <c r="A28" s="3">
        <v>1</v>
      </c>
      <c r="B28" s="11">
        <v>24</v>
      </c>
      <c r="C28" s="12" t="s">
        <v>106</v>
      </c>
      <c r="D28" s="3">
        <v>200</v>
      </c>
      <c r="E28" s="3">
        <f t="shared" si="1"/>
        <v>510403.95532558672</v>
      </c>
      <c r="F28" s="3">
        <f t="shared" si="2"/>
        <v>165435215461.67236</v>
      </c>
      <c r="G28" s="3">
        <f t="shared" si="3"/>
        <v>36930043602.725525</v>
      </c>
      <c r="H28" s="33">
        <v>1</v>
      </c>
      <c r="I28" s="3">
        <f>求节点($BD$5:$BD$11,$BF$5:$BF$11,$D28-$B$1)/求节点(其他调用!$B$5:$B$124,其他调用!$N$5:$N$124,$D28-$B$1)*求节点($BA$20:$BA$27,$BI$20:$BI$27,$D28-$B$1)</f>
        <v>752.49747583511942</v>
      </c>
      <c r="J28" s="3">
        <f t="shared" si="0"/>
        <v>7</v>
      </c>
      <c r="K28" s="3">
        <v>14</v>
      </c>
      <c r="N28" s="3" t="s">
        <v>169</v>
      </c>
      <c r="O28" s="18">
        <f>'[1]功能-行军令'!AD21</f>
        <v>0.1</v>
      </c>
      <c r="P28" s="18">
        <f>'[1]功能-行军令'!AE21</f>
        <v>0.1</v>
      </c>
      <c r="Q28" s="26">
        <f>'[1]功能-行军令'!AF21</f>
        <v>1</v>
      </c>
      <c r="Z28" s="3">
        <v>24</v>
      </c>
      <c r="AA28" s="3">
        <f>求节点(节奏总纲!P$4:P$163,其他调用!AW$6:AW$165,$Z28)*SUM($U$14:$U$17)</f>
        <v>46.000000000000021</v>
      </c>
      <c r="AB28" s="3">
        <f>求节点(节奏总纲!Q$4:Q$163,其他调用!AX$6:AX$165,$Z28)*SUM($U$14:$U$17)</f>
        <v>66.999999999999929</v>
      </c>
      <c r="AC28" s="3">
        <f>求节点(节奏总纲!R$4:R$163,其他调用!AY$6:AY$165,$Z28)*SUM($U$14:$U$17)</f>
        <v>91</v>
      </c>
      <c r="AD28" s="3">
        <f>求节点(节奏总纲!S$4:S$163,其他调用!AZ$6:AZ$165,$Z28)*SUM($U$14:$U$17)</f>
        <v>103.00000000000009</v>
      </c>
      <c r="AE28" s="3">
        <f>求节点(节奏总纲!T$4:T$163,其他调用!BA$6:BA$165,$Z28)*SUM($U$14:$U$17)</f>
        <v>102.99999999999994</v>
      </c>
      <c r="AF28" s="3">
        <f>SUMPRODUCT(AA$5:AE28,其他调用!$C$6:$G29)</f>
        <v>1979311.7652759901</v>
      </c>
      <c r="AH28" s="3">
        <v>24</v>
      </c>
      <c r="AI28" s="3">
        <f>其他调用!Y28</f>
        <v>7557776.4337840676</v>
      </c>
      <c r="AJ28" s="3">
        <f>其他调用!Z28</f>
        <v>8429295.4582792521</v>
      </c>
      <c r="AK28" s="3">
        <f>其他调用!AA28</f>
        <v>9503845.0716109872</v>
      </c>
      <c r="AL28" s="3">
        <f>其他调用!AB28</f>
        <v>11589299.272528827</v>
      </c>
      <c r="AM28" s="3">
        <f>其他调用!AC28</f>
        <v>20293488.221395493</v>
      </c>
      <c r="AN28" s="3">
        <f>SUMPRODUCT(AI$5:AM28,其他调用!$C$6:$G29)</f>
        <v>151593618526.51111</v>
      </c>
      <c r="AP28" s="3">
        <f>其他调用!AN28</f>
        <v>0</v>
      </c>
      <c r="AQ28" s="3">
        <f>其他调用!AO28</f>
        <v>0</v>
      </c>
      <c r="AR28" s="3">
        <f>其他调用!AP28</f>
        <v>300398.71635066357</v>
      </c>
      <c r="AS28" s="3">
        <f>其他调用!AQ28</f>
        <v>2126301.4604134532</v>
      </c>
      <c r="AT28" s="3">
        <f>其他调用!AR28</f>
        <v>5000774.5990873724</v>
      </c>
      <c r="AU28" s="3">
        <f>SUMPRODUCT(AP$5:AT28,其他调用!$C$6:$G29)</f>
        <v>131236590.39987347</v>
      </c>
    </row>
    <row r="29" spans="1:61" x14ac:dyDescent="0.15">
      <c r="N29" s="3" t="s">
        <v>134</v>
      </c>
      <c r="O29" s="18">
        <f>'[1]功能-行军令'!AD22</f>
        <v>0</v>
      </c>
      <c r="P29" s="18">
        <f>'[1]功能-行军令'!AE22</f>
        <v>0</v>
      </c>
      <c r="Q29" s="26" t="e">
        <f>'[1]功能-行军令'!AF22</f>
        <v>#DIV/0!</v>
      </c>
      <c r="Z29" s="3">
        <v>25</v>
      </c>
      <c r="AA29" s="3">
        <f>求节点(节奏总纲!P$4:P$163,其他调用!AW$6:AW$165,$Z29)*SUM($U$14:$U$17)</f>
        <v>46.000000000000014</v>
      </c>
      <c r="AB29" s="3">
        <f>求节点(节奏总纲!Q$4:Q$163,其他调用!AX$6:AX$165,$Z29)*SUM($U$14:$U$17)</f>
        <v>66.999999999999986</v>
      </c>
      <c r="AC29" s="3">
        <f>求节点(节奏总纲!R$4:R$163,其他调用!AY$6:AY$165,$Z29)*SUM($U$14:$U$17)</f>
        <v>90.999999999999972</v>
      </c>
      <c r="AD29" s="3">
        <f>求节点(节奏总纲!S$4:S$163,其他调用!AZ$6:AZ$165,$Z29)*SUM($U$14:$U$17)</f>
        <v>103.00000000000006</v>
      </c>
      <c r="AE29" s="3">
        <f>求节点(节奏总纲!T$4:T$163,其他调用!BA$6:BA$165,$Z29)*SUM($U$14:$U$17)</f>
        <v>103</v>
      </c>
      <c r="AF29" s="3">
        <f>SUMPRODUCT(AA$5:AE29,其他调用!$C$6:$G30)</f>
        <v>2031602.3257097942</v>
      </c>
      <c r="AH29" s="3">
        <v>25</v>
      </c>
      <c r="AI29" s="3">
        <f>其他调用!Y29</f>
        <v>7630830.2896825373</v>
      </c>
      <c r="AJ29" s="3">
        <f>其他调用!Z29</f>
        <v>8561336.9170413911</v>
      </c>
      <c r="AK29" s="3">
        <f>其他调用!AA29</f>
        <v>9583344.3755182326</v>
      </c>
      <c r="AL29" s="3">
        <f>其他调用!AB29</f>
        <v>11617448.067489982</v>
      </c>
      <c r="AM29" s="3">
        <f>其他调用!AC29</f>
        <v>20682696.975433707</v>
      </c>
      <c r="AN29" s="3">
        <f>SUMPRODUCT(AI$5:AM29,其他调用!$C$6:$G30)</f>
        <v>159103424450.47052</v>
      </c>
      <c r="AP29" s="3">
        <f>其他调用!AN29</f>
        <v>0</v>
      </c>
      <c r="AQ29" s="3">
        <f>其他调用!AO29</f>
        <v>0</v>
      </c>
      <c r="AR29" s="3">
        <f>其他调用!AP29</f>
        <v>415849.53176421393</v>
      </c>
      <c r="AS29" s="3">
        <f>其他调用!AQ29</f>
        <v>2269586.7163253035</v>
      </c>
      <c r="AT29" s="3">
        <f>其他调用!AR29</f>
        <v>5112907.8868712932</v>
      </c>
      <c r="AU29" s="3">
        <f>SUMPRODUCT(AP$5:AT29,其他调用!$C$6:$G30)</f>
        <v>163952126.53303441</v>
      </c>
    </row>
    <row r="30" spans="1:61" x14ac:dyDescent="0.15">
      <c r="N30" s="3" t="s">
        <v>135</v>
      </c>
      <c r="O30" s="18">
        <f>'[1]功能-行军令'!AD23</f>
        <v>0.2</v>
      </c>
      <c r="P30" s="18">
        <f>'[1]功能-行军令'!AE23</f>
        <v>0.2</v>
      </c>
      <c r="Q30" s="26">
        <f>'[1]功能-行军令'!AF23</f>
        <v>1</v>
      </c>
      <c r="Z30" s="3">
        <v>26</v>
      </c>
      <c r="AA30" s="3">
        <f>求节点(节奏总纲!P$4:P$163,其他调用!AW$6:AW$165,$Z30)*SUM($U$14:$U$17)</f>
        <v>45.999999999999993</v>
      </c>
      <c r="AB30" s="3">
        <f>求节点(节奏总纲!Q$4:Q$163,其他调用!AX$6:AX$165,$Z30)*SUM($U$14:$U$17)</f>
        <v>67</v>
      </c>
      <c r="AC30" s="3">
        <f>求节点(节奏总纲!R$4:R$163,其他调用!AY$6:AY$165,$Z30)*SUM($U$14:$U$17)</f>
        <v>90.999999999999972</v>
      </c>
      <c r="AD30" s="3">
        <f>求节点(节奏总纲!S$4:S$163,其他调用!AZ$6:AZ$165,$Z30)*SUM($U$14:$U$17)</f>
        <v>102.99999999999999</v>
      </c>
      <c r="AE30" s="3">
        <f>求节点(节奏总纲!T$4:T$163,其他调用!BA$6:BA$165,$Z30)*SUM($U$14:$U$17)</f>
        <v>103.00000000000004</v>
      </c>
      <c r="AF30" s="3">
        <f>SUMPRODUCT(AA$5:AE30,其他调用!$C$6:$G31)</f>
        <v>2082558.9429424247</v>
      </c>
      <c r="AH30" s="3">
        <v>26</v>
      </c>
      <c r="AI30" s="3">
        <f>其他调用!Y30</f>
        <v>7918319.7673307359</v>
      </c>
      <c r="AJ30" s="3">
        <f>其他调用!Z30</f>
        <v>8642398.0950081348</v>
      </c>
      <c r="AK30" s="3">
        <f>其他调用!AA30</f>
        <v>9619152.7191522121</v>
      </c>
      <c r="AL30" s="3">
        <f>其他调用!AB30</f>
        <v>11667441.419268399</v>
      </c>
      <c r="AM30" s="3">
        <f>其他调用!AC30</f>
        <v>20888819.956072986</v>
      </c>
      <c r="AN30" s="3">
        <f>SUMPRODUCT(AI$5:AM30,其他调用!$C$6:$G31)</f>
        <v>166587395607.94351</v>
      </c>
      <c r="AP30" s="3">
        <f>其他调用!AN30</f>
        <v>0</v>
      </c>
      <c r="AQ30" s="3">
        <f>其他调用!AO30</f>
        <v>102977.73878805758</v>
      </c>
      <c r="AR30" s="3">
        <f>其他调用!AP30</f>
        <v>477382.51949441247</v>
      </c>
      <c r="AS30" s="3">
        <f>其他调用!AQ30</f>
        <v>2635882.4165662806</v>
      </c>
      <c r="AT30" s="3">
        <f>其他调用!AR30</f>
        <v>5172334.4515307918</v>
      </c>
      <c r="AU30" s="3">
        <f>SUMPRODUCT(AP$5:AT30,其他调用!$C$6:$G31)</f>
        <v>237648633.15169746</v>
      </c>
    </row>
    <row r="31" spans="1:61" x14ac:dyDescent="0.15">
      <c r="K31" s="3" t="s">
        <v>211</v>
      </c>
      <c r="N31" s="3" t="s">
        <v>170</v>
      </c>
      <c r="O31" s="15">
        <f>SUM(O22:O30)</f>
        <v>1</v>
      </c>
      <c r="P31" s="15"/>
      <c r="Q31" s="16"/>
      <c r="Z31" s="3">
        <v>27</v>
      </c>
      <c r="AA31" s="3">
        <f>求节点(节奏总纲!P$4:P$163,其他调用!AW$6:AW$165,$Z31)*SUM($U$14:$U$17)</f>
        <v>45.999999999999979</v>
      </c>
      <c r="AB31" s="3">
        <f>求节点(节奏总纲!Q$4:Q$163,其他调用!AX$6:AX$165,$Z31)*SUM($U$14:$U$17)</f>
        <v>67.000000000000014</v>
      </c>
      <c r="AC31" s="3">
        <f>求节点(节奏总纲!R$4:R$163,其他调用!AY$6:AY$165,$Z31)*SUM($U$14:$U$17)</f>
        <v>91.000000000000014</v>
      </c>
      <c r="AD31" s="3">
        <f>求节点(节奏总纲!S$4:S$163,其他调用!AZ$6:AZ$165,$Z31)*SUM($U$14:$U$17)</f>
        <v>102.99999999999996</v>
      </c>
      <c r="AE31" s="3">
        <f>求节点(节奏总纲!T$4:T$163,其他调用!BA$6:BA$165,$Z31)*SUM($U$14:$U$17)</f>
        <v>103.00000000000001</v>
      </c>
      <c r="AF31" s="3">
        <f>SUMPRODUCT(AA$5:AE31,其他调用!$C$6:$G32)</f>
        <v>2132177.2105744965</v>
      </c>
      <c r="AH31" s="3">
        <v>27</v>
      </c>
      <c r="AI31" s="3">
        <f>其他调用!Y31</f>
        <v>7960813.0421952307</v>
      </c>
      <c r="AJ31" s="3">
        <f>其他调用!Z31</f>
        <v>8658560.3540311158</v>
      </c>
      <c r="AK31" s="3">
        <f>其他调用!AA31</f>
        <v>9674356.1310319304</v>
      </c>
      <c r="AL31" s="3">
        <f>其他调用!AB31</f>
        <v>12197558.372279584</v>
      </c>
      <c r="AM31" s="3">
        <f>其他调用!AC31</f>
        <v>21493872.601977766</v>
      </c>
      <c r="AN31" s="3">
        <f>SUMPRODUCT(AI$5:AM31,其他调用!$C$6:$G32)</f>
        <v>173897615901.73511</v>
      </c>
      <c r="AP31" s="3">
        <f>其他调用!AN31</f>
        <v>0</v>
      </c>
      <c r="AQ31" s="3">
        <f>其他调用!AO31</f>
        <v>123509.79777908523</v>
      </c>
      <c r="AR31" s="3">
        <f>其他调用!AP31</f>
        <v>572243.95459953323</v>
      </c>
      <c r="AS31" s="3">
        <f>其他调用!AQ31</f>
        <v>2794957.5755327567</v>
      </c>
      <c r="AT31" s="3">
        <f>其他调用!AR31</f>
        <v>5353080.0245770141</v>
      </c>
      <c r="AU31" s="3">
        <f>SUMPRODUCT(AP$5:AT31,其他调用!$C$6:$G32)</f>
        <v>321307132.71440274</v>
      </c>
    </row>
    <row r="32" spans="1:61" x14ac:dyDescent="0.15">
      <c r="Z32" s="3">
        <v>28</v>
      </c>
      <c r="AA32" s="3">
        <f>求节点(节奏总纲!P$4:P$163,其他调用!AW$6:AW$165,$Z32)*SUM($U$14:$U$17)</f>
        <v>45.999999999999993</v>
      </c>
      <c r="AB32" s="3">
        <f>求节点(节奏总纲!Q$4:Q$163,其他调用!AX$6:AX$165,$Z32)*SUM($U$14:$U$17)</f>
        <v>67.000000000000014</v>
      </c>
      <c r="AC32" s="3">
        <f>求节点(节奏总纲!R$4:R$163,其他调用!AY$6:AY$165,$Z32)*SUM($U$14:$U$17)</f>
        <v>91.000000000000028</v>
      </c>
      <c r="AD32" s="3">
        <f>求节点(节奏总纲!S$4:S$163,其他调用!AZ$6:AZ$165,$Z32)*SUM($U$14:$U$17)</f>
        <v>102.99999999999997</v>
      </c>
      <c r="AE32" s="3">
        <f>求节点(节奏总纲!T$4:T$163,其他调用!BA$6:BA$165,$Z32)*SUM($U$14:$U$17)</f>
        <v>103.00000000000001</v>
      </c>
      <c r="AF32" s="3">
        <f>SUMPRODUCT(AA$5:AE32,其他调用!$C$6:$G33)</f>
        <v>2180452.7222066252</v>
      </c>
      <c r="AH32" s="3">
        <v>28</v>
      </c>
      <c r="AI32" s="3">
        <f>其他调用!Y32</f>
        <v>8216765.3746945858</v>
      </c>
      <c r="AJ32" s="3">
        <f>其他调用!Z32</f>
        <v>8744319.6952614486</v>
      </c>
      <c r="AK32" s="3">
        <f>其他调用!AA32</f>
        <v>9707976.6167393029</v>
      </c>
      <c r="AL32" s="3">
        <f>其他调用!AB32</f>
        <v>13248521.822860926</v>
      </c>
      <c r="AM32" s="3">
        <f>其他调用!AC32</f>
        <v>21586663.332490623</v>
      </c>
      <c r="AN32" s="3">
        <f>SUMPRODUCT(AI$5:AM32,其他调用!$C$6:$G33)</f>
        <v>181155920288.46872</v>
      </c>
      <c r="AP32" s="3">
        <f>其他调用!AN32</f>
        <v>0</v>
      </c>
      <c r="AQ32" s="3">
        <f>其他调用!AO32</f>
        <v>250234.76540791697</v>
      </c>
      <c r="AR32" s="3">
        <f>其他调用!AP32</f>
        <v>887328.94837589283</v>
      </c>
      <c r="AS32" s="3">
        <f>其他调用!AQ32</f>
        <v>3110326.0560530461</v>
      </c>
      <c r="AT32" s="3">
        <f>其他调用!AR32</f>
        <v>5380999.8327039033</v>
      </c>
      <c r="AU32" s="3">
        <f>SUMPRODUCT(AP$5:AT32,其他调用!$C$6:$G33)</f>
        <v>459385536.94770485</v>
      </c>
    </row>
    <row r="33" spans="14:47" x14ac:dyDescent="0.15">
      <c r="Z33" s="3">
        <v>29</v>
      </c>
      <c r="AA33" s="3">
        <f>求节点(节奏总纲!P$4:P$163,其他调用!AW$6:AW$165,$Z33)*SUM($U$14:$U$17)</f>
        <v>46.000000000000007</v>
      </c>
      <c r="AB33" s="3">
        <f>求节点(节奏总纲!Q$4:Q$163,其他调用!AX$6:AX$165,$Z33)*SUM($U$14:$U$17)</f>
        <v>67.000000000000014</v>
      </c>
      <c r="AC33" s="3">
        <f>求节点(节奏总纲!R$4:R$163,其他调用!AY$6:AY$165,$Z33)*SUM($U$14:$U$17)</f>
        <v>90.999999999999986</v>
      </c>
      <c r="AD33" s="3">
        <f>求节点(节奏总纲!S$4:S$163,其他调用!AZ$6:AZ$165,$Z33)*SUM($U$14:$U$17)</f>
        <v>102.99999999999999</v>
      </c>
      <c r="AE33" s="3">
        <f>求节点(节奏总纲!T$4:T$163,其他调用!BA$6:BA$165,$Z33)*SUM($U$14:$U$17)</f>
        <v>103.00000000000009</v>
      </c>
      <c r="AF33" s="3">
        <f>SUMPRODUCT(AA$5:AE33,其他调用!$C$6:$G34)</f>
        <v>2227381.071439425</v>
      </c>
      <c r="AH33" s="3">
        <v>29</v>
      </c>
      <c r="AI33" s="3">
        <f>其他调用!Y33</f>
        <v>8230349.8695180416</v>
      </c>
      <c r="AJ33" s="3">
        <f>其他调用!Z33</f>
        <v>8753486.2624709904</v>
      </c>
      <c r="AK33" s="3">
        <f>其他调用!AA33</f>
        <v>9754460.7942868769</v>
      </c>
      <c r="AL33" s="3">
        <f>其他调用!AB33</f>
        <v>13444710.910468996</v>
      </c>
      <c r="AM33" s="3">
        <f>其他调用!AC33</f>
        <v>22117885.838291526</v>
      </c>
      <c r="AN33" s="3">
        <f>SUMPRODUCT(AI$5:AM33,其他调用!$C$6:$G34)</f>
        <v>188215014253.50159</v>
      </c>
      <c r="AP33" s="3">
        <f>其他调用!AN33</f>
        <v>17198.396657108486</v>
      </c>
      <c r="AQ33" s="3">
        <f>其他调用!AO33</f>
        <v>264857.16909771145</v>
      </c>
      <c r="AR33" s="3">
        <f>其他调用!AP33</f>
        <v>1322970.0905274972</v>
      </c>
      <c r="AS33" s="3">
        <f>其他调用!AQ33</f>
        <v>3152535.6586578898</v>
      </c>
      <c r="AT33" s="3">
        <f>其他调用!AR33</f>
        <v>5540839.4023750052</v>
      </c>
      <c r="AU33" s="3">
        <f>SUMPRODUCT(AP$5:AT33,其他调用!$C$6:$G34)</f>
        <v>620867395.88160169</v>
      </c>
    </row>
    <row r="34" spans="14:47" x14ac:dyDescent="0.15">
      <c r="Z34" s="3">
        <v>30</v>
      </c>
      <c r="AA34" s="3">
        <f>求节点(节奏总纲!P$4:P$163,其他调用!AW$6:AW$165,$Z34)*SUM($U$14:$U$17)</f>
        <v>46</v>
      </c>
      <c r="AB34" s="3">
        <f>求节点(节奏总纲!Q$4:Q$163,其他调用!AX$6:AX$165,$Z34)*SUM($U$14:$U$17)</f>
        <v>67.000000000000028</v>
      </c>
      <c r="AC34" s="3">
        <f>求节点(节奏总纲!R$4:R$163,其他调用!AY$6:AY$165,$Z34)*SUM($U$14:$U$17)</f>
        <v>90.999999999999972</v>
      </c>
      <c r="AD34" s="3">
        <f>求节点(节奏总纲!S$4:S$163,其他调用!AZ$6:AZ$165,$Z34)*SUM($U$14:$U$17)</f>
        <v>103</v>
      </c>
      <c r="AE34" s="3">
        <f>求节点(节奏总纲!T$4:T$163,其他调用!BA$6:BA$165,$Z34)*SUM($U$14:$U$17)</f>
        <v>103.00000000000011</v>
      </c>
      <c r="AF34" s="3">
        <f>SUMPRODUCT(AA$5:AE34,其他调用!$C$6:$G35)</f>
        <v>2272906.5472958419</v>
      </c>
      <c r="AH34" s="3">
        <v>30</v>
      </c>
      <c r="AI34" s="3">
        <f>其他调用!Y34</f>
        <v>8311798.8779286146</v>
      </c>
      <c r="AJ34" s="3">
        <f>其他调用!Z34</f>
        <v>8831678.2710093856</v>
      </c>
      <c r="AK34" s="3">
        <f>其他调用!AA34</f>
        <v>9777009.0264989436</v>
      </c>
      <c r="AL34" s="3">
        <f>其他调用!AB34</f>
        <v>13707225.060461283</v>
      </c>
      <c r="AM34" s="3">
        <f>其他调用!AC34</f>
        <v>22246550.894344628</v>
      </c>
      <c r="AN34" s="3">
        <f>SUMPRODUCT(AI$5:AM34,其他调用!$C$6:$G35)</f>
        <v>195124043441.7854</v>
      </c>
      <c r="AP34" s="3">
        <f>其他调用!AN34</f>
        <v>120315.39675000355</v>
      </c>
      <c r="AQ34" s="3">
        <f>其他调用!AO34</f>
        <v>394328.40778341691</v>
      </c>
      <c r="AR34" s="3">
        <f>其他调用!AP34</f>
        <v>1460963.7123670466</v>
      </c>
      <c r="AS34" s="3">
        <f>其他调用!AQ34</f>
        <v>3209014.9362997748</v>
      </c>
      <c r="AT34" s="3">
        <f>其他调用!AR34</f>
        <v>5580019.9623723179</v>
      </c>
      <c r="AU34" s="3">
        <f>SUMPRODUCT(AP$5:AT34,其他调用!$C$6:$G35)</f>
        <v>869864180.25312364</v>
      </c>
    </row>
    <row r="35" spans="14:47" x14ac:dyDescent="0.15">
      <c r="Z35" s="3">
        <v>31</v>
      </c>
      <c r="AA35" s="3">
        <f>求节点(节奏总纲!P$4:P$163,其他调用!AW$6:AW$165,$Z35)*SUM($U$14:$U$17)</f>
        <v>45.999999999999993</v>
      </c>
      <c r="AB35" s="3">
        <f>求节点(节奏总纲!Q$4:Q$163,其他调用!AX$6:AX$165,$Z35)*SUM($U$14:$U$17)</f>
        <v>67.000000000000043</v>
      </c>
      <c r="AC35" s="3">
        <f>求节点(节奏总纲!R$4:R$163,其他调用!AY$6:AY$165,$Z35)*SUM($U$14:$U$17)</f>
        <v>90.999999999999986</v>
      </c>
      <c r="AD35" s="3">
        <f>求节点(节奏总纲!S$4:S$163,其他调用!AZ$6:AZ$165,$Z35)*SUM($U$14:$U$17)</f>
        <v>102.99999999999999</v>
      </c>
      <c r="AE35" s="3">
        <f>求节点(节奏总纲!T$4:T$163,其他调用!BA$6:BA$165,$Z35)*SUM($U$14:$U$17)</f>
        <v>103.00000000000001</v>
      </c>
      <c r="AF35" s="3">
        <f>SUMPRODUCT(AA$5:AE35,其他调用!$C$6:$G36)</f>
        <v>2317862.2812190303</v>
      </c>
      <c r="AH35" s="3">
        <v>31</v>
      </c>
      <c r="AI35" s="3">
        <f>其他调用!Y35</f>
        <v>8311798.8779286444</v>
      </c>
      <c r="AJ35" s="3">
        <f>其他调用!Z35</f>
        <v>8831678.2710094154</v>
      </c>
      <c r="AK35" s="3">
        <f>其他调用!AA35</f>
        <v>9804979.6585120857</v>
      </c>
      <c r="AL35" s="3">
        <f>其他调用!AB35</f>
        <v>13876389.479742706</v>
      </c>
      <c r="AM35" s="3">
        <f>其他调用!AC35</f>
        <v>22758099.579591215</v>
      </c>
      <c r="AN35" s="3">
        <f>SUMPRODUCT(AI$5:AM35,其他调用!$C$6:$G36)</f>
        <v>201946558732.71887</v>
      </c>
      <c r="AP35" s="3">
        <f>其他调用!AN35</f>
        <v>120315.39675000357</v>
      </c>
      <c r="AQ35" s="3">
        <f>其他调用!AO35</f>
        <v>394328.4077834168</v>
      </c>
      <c r="AR35" s="3">
        <f>其他调用!AP35</f>
        <v>1632142.0460091364</v>
      </c>
      <c r="AS35" s="3">
        <f>其他调用!AQ35</f>
        <v>3249191.1133196168</v>
      </c>
      <c r="AT35" s="3">
        <f>其他调用!AR35</f>
        <v>5735794.6891605705</v>
      </c>
      <c r="AU35" s="3">
        <f>SUMPRODUCT(AP$5:AT35,其他调用!$C$6:$G36)</f>
        <v>1121386809.5191257</v>
      </c>
    </row>
    <row r="36" spans="14:47" x14ac:dyDescent="0.15">
      <c r="Z36" s="3">
        <v>32</v>
      </c>
      <c r="AA36" s="3">
        <f>求节点(节奏总纲!P$4:P$163,其他调用!AW$6:AW$165,$Z36)*SUM($U$14:$U$17)</f>
        <v>46</v>
      </c>
      <c r="AB36" s="3">
        <f>求节点(节奏总纲!Q$4:Q$163,其他调用!AX$6:AX$165,$Z36)*SUM($U$14:$U$17)</f>
        <v>67</v>
      </c>
      <c r="AC36" s="3">
        <f>求节点(节奏总纲!R$4:R$163,其他调用!AY$6:AY$165,$Z36)*SUM($U$14:$U$17)</f>
        <v>91</v>
      </c>
      <c r="AD36" s="3">
        <f>求节点(节奏总纲!S$4:S$163,其他调用!AZ$6:AZ$165,$Z36)*SUM($U$14:$U$17)</f>
        <v>102.99999999999991</v>
      </c>
      <c r="AE36" s="3">
        <f>求节点(节奏总纲!T$4:T$163,其他调用!BA$6:BA$165,$Z36)*SUM($U$14:$U$17)</f>
        <v>102.99999999999991</v>
      </c>
      <c r="AF36" s="3">
        <f>SUMPRODUCT(AA$5:AE36,其他调用!$C$6:$G37)</f>
        <v>2362247.7767138388</v>
      </c>
      <c r="AH36" s="3">
        <v>32</v>
      </c>
      <c r="AI36" s="3">
        <f>其他调用!Y36</f>
        <v>8398522.0987577736</v>
      </c>
      <c r="AJ36" s="3">
        <f>其他调用!Z36</f>
        <v>8903922.5833167434</v>
      </c>
      <c r="AK36" s="3">
        <f>其他调用!AA36</f>
        <v>9817871.4090788662</v>
      </c>
      <c r="AL36" s="3">
        <f>其他调用!AB36</f>
        <v>14138399.90136534</v>
      </c>
      <c r="AM36" s="3">
        <f>其他调用!AC36</f>
        <v>22850970.989333928</v>
      </c>
      <c r="AN36" s="3">
        <f>SUMPRODUCT(AI$5:AM36,其他调用!$C$6:$G37)</f>
        <v>208741811376.22653</v>
      </c>
      <c r="AP36" s="3">
        <f>其他调用!AN36</f>
        <v>248209.64759615503</v>
      </c>
      <c r="AQ36" s="3">
        <f>其他调用!AO36</f>
        <v>530227.77639462915</v>
      </c>
      <c r="AR36" s="3">
        <f>其他调用!AP36</f>
        <v>1748235.6310642678</v>
      </c>
      <c r="AS36" s="3">
        <f>其他调用!AQ36</f>
        <v>3311418.011415977</v>
      </c>
      <c r="AT36" s="3">
        <f>其他调用!AR36</f>
        <v>5764508.0231511593</v>
      </c>
      <c r="AU36" s="3">
        <f>SUMPRODUCT(AP$5:AT36,其他调用!$C$6:$G37)</f>
        <v>1471491420.1298721</v>
      </c>
    </row>
    <row r="37" spans="14:47" x14ac:dyDescent="0.15">
      <c r="N37" s="13" t="s">
        <v>171</v>
      </c>
      <c r="Z37" s="3">
        <v>33</v>
      </c>
      <c r="AA37" s="3">
        <f>求节点(节奏总纲!P$4:P$163,其他调用!AW$6:AW$165,$Z37)*SUM($U$14:$U$17)</f>
        <v>46.000000000000014</v>
      </c>
      <c r="AB37" s="3">
        <f>求节点(节奏总纲!Q$4:Q$163,其他调用!AX$6:AX$165,$Z37)*SUM($U$14:$U$17)</f>
        <v>66.999999999999957</v>
      </c>
      <c r="AC37" s="3">
        <f>求节点(节奏总纲!R$4:R$163,其他调用!AY$6:AY$165,$Z37)*SUM($U$14:$U$17)</f>
        <v>90.999999999999986</v>
      </c>
      <c r="AD37" s="3">
        <f>求节点(节奏总纲!S$4:S$163,其他调用!AZ$6:AZ$165,$Z37)*SUM($U$14:$U$17)</f>
        <v>102.99999999999987</v>
      </c>
      <c r="AE37" s="3">
        <f>求节点(节奏总纲!T$4:T$163,其他调用!BA$6:BA$165,$Z37)*SUM($U$14:$U$17)</f>
        <v>102.99999999999996</v>
      </c>
      <c r="AF37" s="3">
        <f>SUMPRODUCT(AA$5:AE37,其他调用!$C$6:$G38)</f>
        <v>2406062.5372851184</v>
      </c>
      <c r="AH37" s="3">
        <v>33</v>
      </c>
      <c r="AI37" s="3">
        <f>其他调用!Y37</f>
        <v>8398522.0987577438</v>
      </c>
      <c r="AJ37" s="3">
        <f>其他调用!Z37</f>
        <v>8910303.4511035681</v>
      </c>
      <c r="AK37" s="3">
        <f>其他调用!AA37</f>
        <v>9841010.8989236951</v>
      </c>
      <c r="AL37" s="3">
        <f>其他调用!AB37</f>
        <v>14219095.418952346</v>
      </c>
      <c r="AM37" s="3">
        <f>其他调用!AC37</f>
        <v>23417656.444400728</v>
      </c>
      <c r="AN37" s="3">
        <f>SUMPRODUCT(AI$5:AM37,其他调用!$C$6:$G38)</f>
        <v>215451222400.3436</v>
      </c>
      <c r="AP37" s="3">
        <f>其他调用!AN37</f>
        <v>248209.64759615494</v>
      </c>
      <c r="AQ37" s="3">
        <f>其他调用!AO37</f>
        <v>542230.87914034678</v>
      </c>
      <c r="AR37" s="3">
        <f>其他调用!AP37</f>
        <v>1956612.7881091535</v>
      </c>
      <c r="AS37" s="3">
        <f>其他调用!AQ37</f>
        <v>3331742.8069431633</v>
      </c>
      <c r="AT37" s="3">
        <f>其他调用!AR37</f>
        <v>5939711.8752734661</v>
      </c>
      <c r="AU37" s="3">
        <f>SUMPRODUCT(AP$5:AT37,其他调用!$C$6:$G38)</f>
        <v>1827466254.3892798</v>
      </c>
    </row>
    <row r="38" spans="14:47" x14ac:dyDescent="0.15">
      <c r="N38" s="13" t="s">
        <v>136</v>
      </c>
      <c r="Z38" s="3">
        <v>34</v>
      </c>
      <c r="AA38" s="3">
        <f>求节点(节奏总纲!P$4:P$163,其他调用!AW$6:AW$165,$Z38)*SUM($U$14:$U$17)</f>
        <v>46</v>
      </c>
      <c r="AB38" s="3">
        <f>求节点(节奏总纲!Q$4:Q$163,其他调用!AX$6:AX$165,$Z38)*SUM($U$14:$U$17)</f>
        <v>66.999999999999972</v>
      </c>
      <c r="AC38" s="3">
        <f>求节点(节奏总纲!R$4:R$163,其他调用!AY$6:AY$165,$Z38)*SUM($U$14:$U$17)</f>
        <v>90.999999999999986</v>
      </c>
      <c r="AD38" s="3">
        <f>求节点(节奏总纲!S$4:S$163,其他调用!AZ$6:AZ$165,$Z38)*SUM($U$14:$U$17)</f>
        <v>102.99999999999994</v>
      </c>
      <c r="AE38" s="3">
        <f>求节点(节奏总纲!T$4:T$163,其他调用!BA$6:BA$165,$Z38)*SUM($U$14:$U$17)</f>
        <v>102.99999999999999</v>
      </c>
      <c r="AF38" s="3">
        <f>SUMPRODUCT(AA$5:AE38,其他调用!$C$6:$G39)</f>
        <v>2449306.0664377166</v>
      </c>
      <c r="AH38" s="3">
        <v>34</v>
      </c>
      <c r="AI38" s="3">
        <f>其他调用!Y38</f>
        <v>8452805.4991154075</v>
      </c>
      <c r="AJ38" s="3">
        <f>其他调用!Z38</f>
        <v>8950483.9289176464</v>
      </c>
      <c r="AK38" s="3">
        <f>其他调用!AA38</f>
        <v>9844181.9848794639</v>
      </c>
      <c r="AL38" s="3">
        <f>其他调用!AB38</f>
        <v>14564009.171339095</v>
      </c>
      <c r="AM38" s="3">
        <f>其他调用!AC38</f>
        <v>23417656.444400668</v>
      </c>
      <c r="AN38" s="3">
        <f>SUMPRODUCT(AI$5:AM38,其他调用!$C$6:$G39)</f>
        <v>222107424113.39972</v>
      </c>
      <c r="AP38" s="3">
        <f>其他调用!AN38</f>
        <v>343663.45462148171</v>
      </c>
      <c r="AQ38" s="3">
        <f>其他调用!AO38</f>
        <v>945683.79561151238</v>
      </c>
      <c r="AR38" s="3">
        <f>其他调用!AP38</f>
        <v>1994481.2868714705</v>
      </c>
      <c r="AS38" s="3">
        <f>其他调用!AQ38</f>
        <v>3418616.3000615165</v>
      </c>
      <c r="AT38" s="3">
        <f>其他调用!AR38</f>
        <v>5939711.8752734661</v>
      </c>
      <c r="AU38" s="3">
        <f>SUMPRODUCT(AP$5:AT38,其他调用!$C$6:$G39)</f>
        <v>2348630862.2949252</v>
      </c>
    </row>
    <row r="39" spans="14:47" x14ac:dyDescent="0.15">
      <c r="N39" s="13" t="s">
        <v>172</v>
      </c>
      <c r="Z39" s="3">
        <v>35</v>
      </c>
      <c r="AA39" s="3">
        <f>求节点(节奏总纲!P$4:P$163,其他调用!AW$6:AW$165,$Z39)*SUM($U$14:$U$17)</f>
        <v>45.999999999999986</v>
      </c>
      <c r="AB39" s="3">
        <f>求节点(节奏总纲!Q$4:Q$163,其他调用!AX$6:AX$165,$Z39)*SUM($U$14:$U$17)</f>
        <v>67.000000000000028</v>
      </c>
      <c r="AC39" s="3">
        <f>求节点(节奏总纲!R$4:R$163,其他调用!AY$6:AY$165,$Z39)*SUM($U$14:$U$17)</f>
        <v>91.000000000000043</v>
      </c>
      <c r="AD39" s="3">
        <f>求节点(节奏总纲!S$4:S$163,其他调用!AZ$6:AZ$165,$Z39)*SUM($U$14:$U$17)</f>
        <v>103.00000000000001</v>
      </c>
      <c r="AE39" s="3">
        <f>求节点(节奏总纲!T$4:T$163,其他调用!BA$6:BA$165,$Z39)*SUM($U$14:$U$17)</f>
        <v>103.00000000000001</v>
      </c>
      <c r="AF39" s="3">
        <f>SUMPRODUCT(AA$5:AE39,其他调用!$C$6:$G40)</f>
        <v>2491977.8676764844</v>
      </c>
      <c r="AH39" s="3">
        <v>35</v>
      </c>
      <c r="AI39" s="3">
        <f>其他调用!Y39</f>
        <v>8475711.5224318504</v>
      </c>
      <c r="AJ39" s="3">
        <f>其他调用!Z39</f>
        <v>8980561.1329191029</v>
      </c>
      <c r="AK39" s="3">
        <f>其他调用!AA39</f>
        <v>9869474.1968235075</v>
      </c>
      <c r="AL39" s="3">
        <f>其他调用!AB39</f>
        <v>14564009.171339095</v>
      </c>
      <c r="AM39" s="3">
        <f>其他调用!AC39</f>
        <v>24058583.052698851</v>
      </c>
      <c r="AN39" s="3">
        <f>SUMPRODUCT(AI$5:AM39,其他调用!$C$6:$G40)</f>
        <v>228693534743.93494</v>
      </c>
      <c r="AP39" s="3">
        <f>其他调用!AN39</f>
        <v>383942.1975698513</v>
      </c>
      <c r="AQ39" s="3">
        <f>其他调用!AO39</f>
        <v>1247689.553975319</v>
      </c>
      <c r="AR39" s="3">
        <f>其他调用!AP39</f>
        <v>2296516.0188422594</v>
      </c>
      <c r="AS39" s="3">
        <f>其他调用!AQ39</f>
        <v>3418616.3000615165</v>
      </c>
      <c r="AT39" s="3">
        <f>其他调用!AR39</f>
        <v>6145565.1355388463</v>
      </c>
      <c r="AU39" s="3">
        <f>SUMPRODUCT(AP$5:AT39,其他调用!$C$6:$G40)</f>
        <v>2983917628.5421672</v>
      </c>
    </row>
    <row r="40" spans="14:47" x14ac:dyDescent="0.15">
      <c r="N40" s="13" t="s">
        <v>173</v>
      </c>
      <c r="Z40" s="3">
        <v>36</v>
      </c>
      <c r="AA40" s="3">
        <f>求节点(节奏总纲!P$4:P$163,其他调用!AW$6:AW$165,$Z40)*SUM($U$14:$U$17)</f>
        <v>45.999999999999979</v>
      </c>
      <c r="AB40" s="3">
        <f>求节点(节奏总纲!Q$4:Q$163,其他调用!AX$6:AX$165,$Z40)*SUM($U$14:$U$17)</f>
        <v>67.000000000000085</v>
      </c>
      <c r="AC40" s="3">
        <f>求节点(节奏总纲!R$4:R$163,其他调用!AY$6:AY$165,$Z40)*SUM($U$14:$U$17)</f>
        <v>91.000000000000114</v>
      </c>
      <c r="AD40" s="3">
        <f>求节点(节奏总纲!S$4:S$163,其他调用!AZ$6:AZ$165,$Z40)*SUM($U$14:$U$17)</f>
        <v>103.00000000000001</v>
      </c>
      <c r="AE40" s="3">
        <f>求节点(节奏总纲!T$4:T$163,其他调用!BA$6:BA$165,$Z40)*SUM($U$14:$U$17)</f>
        <v>103.00000000000006</v>
      </c>
      <c r="AF40" s="3">
        <f>SUMPRODUCT(AA$5:AE40,其他调用!$C$6:$G41)</f>
        <v>2534077.4445062703</v>
      </c>
      <c r="AH40" s="3">
        <v>36</v>
      </c>
      <c r="AI40" s="3">
        <f>其他调用!Y40</f>
        <v>8492106.4232159257</v>
      </c>
      <c r="AJ40" s="3">
        <f>其他调用!Z40</f>
        <v>8983658.0787639022</v>
      </c>
      <c r="AK40" s="3">
        <f>其他调用!AA40</f>
        <v>9869474.1968235075</v>
      </c>
      <c r="AL40" s="3">
        <f>其他调用!AB40</f>
        <v>14900467.918435931</v>
      </c>
      <c r="AM40" s="3">
        <f>其他调用!AC40</f>
        <v>24099462.008095741</v>
      </c>
      <c r="AN40" s="3">
        <f>SUMPRODUCT(AI$5:AM40,其他调用!$C$6:$G41)</f>
        <v>235198091074.36319</v>
      </c>
      <c r="AP40" s="3">
        <f>其他调用!AN40</f>
        <v>418694.38301292784</v>
      </c>
      <c r="AQ40" s="3">
        <f>其他调用!AO40</f>
        <v>1262944.938311127</v>
      </c>
      <c r="AR40" s="3">
        <f>其他调用!AP40</f>
        <v>2296516.0188422613</v>
      </c>
      <c r="AS40" s="3">
        <f>其他调用!AQ40</f>
        <v>3504897.4014546946</v>
      </c>
      <c r="AT40" s="3">
        <f>其他调用!AR40</f>
        <v>6158694.6672757715</v>
      </c>
      <c r="AU40" s="3">
        <f>SUMPRODUCT(AP$5:AT40,其他调用!$C$6:$G41)</f>
        <v>3629946037.3267684</v>
      </c>
    </row>
    <row r="41" spans="14:47" x14ac:dyDescent="0.15">
      <c r="Z41" s="3">
        <v>37</v>
      </c>
      <c r="AA41" s="3">
        <f>求节点(节奏总纲!P$4:P$163,其他调用!AW$6:AW$165,$Z41)*SUM($U$14:$U$17)</f>
        <v>45.999999999999993</v>
      </c>
      <c r="AB41" s="3">
        <f>求节点(节奏总纲!Q$4:Q$163,其他调用!AX$6:AX$165,$Z41)*SUM($U$14:$U$17)</f>
        <v>67.000000000000028</v>
      </c>
      <c r="AC41" s="3">
        <f>求节点(节奏总纲!R$4:R$163,其他调用!AY$6:AY$165,$Z41)*SUM($U$14:$U$17)</f>
        <v>91.000000000000099</v>
      </c>
      <c r="AD41" s="3">
        <f>求节点(节奏总纲!S$4:S$163,其他调用!AZ$6:AZ$165,$Z41)*SUM($U$14:$U$17)</f>
        <v>102.99999999999999</v>
      </c>
      <c r="AE41" s="3">
        <f>求节点(节奏总纲!T$4:T$163,其他调用!BA$6:BA$165,$Z41)*SUM($U$14:$U$17)</f>
        <v>103.00000000000004</v>
      </c>
      <c r="AF41" s="3">
        <f>SUMPRODUCT(AA$5:AE41,其他调用!$C$6:$G42)</f>
        <v>2575604.3004319239</v>
      </c>
      <c r="AH41" s="3">
        <v>37</v>
      </c>
      <c r="AI41" s="3">
        <f>其他调用!Y41</f>
        <v>8543556.4289788306</v>
      </c>
      <c r="AJ41" s="3">
        <f>其他调用!Z41</f>
        <v>9039605.3956332207</v>
      </c>
      <c r="AK41" s="3">
        <f>其他调用!AA41</f>
        <v>10812831.141335428</v>
      </c>
      <c r="AL41" s="3">
        <f>其他调用!AB41</f>
        <v>15000817.138501346</v>
      </c>
      <c r="AM41" s="3">
        <f>其他调用!AC41</f>
        <v>24443239.695359111</v>
      </c>
      <c r="AN41" s="3">
        <f>SUMPRODUCT(AI$5:AM41,其他调用!$C$6:$G42)</f>
        <v>241675739870.01401</v>
      </c>
      <c r="AP41" s="3">
        <f>其他调用!AN41</f>
        <v>527752.69113380485</v>
      </c>
      <c r="AQ41" s="3">
        <f>其他调用!AO41</f>
        <v>1538538.3339219838</v>
      </c>
      <c r="AR41" s="3">
        <f>其他调用!AP41</f>
        <v>2573499.6848689951</v>
      </c>
      <c r="AS41" s="3">
        <f>其他调用!AQ41</f>
        <v>3530630.8421986178</v>
      </c>
      <c r="AT41" s="3">
        <f>其他调用!AR41</f>
        <v>6267638.7605143487</v>
      </c>
      <c r="AU41" s="3">
        <f>SUMPRODUCT(AP$5:AT41,其他调用!$C$6:$G42)</f>
        <v>4402931986.8882465</v>
      </c>
    </row>
    <row r="42" spans="14:47" x14ac:dyDescent="0.15">
      <c r="Z42" s="3">
        <v>38</v>
      </c>
      <c r="AA42" s="3">
        <f>求节点(节奏总纲!P$4:P$163,其他调用!AW$6:AW$165,$Z42)*SUM($U$14:$U$17)</f>
        <v>46.000000000000007</v>
      </c>
      <c r="AB42" s="3">
        <f>求节点(节奏总纲!Q$4:Q$163,其他调用!AX$6:AX$165,$Z42)*SUM($U$14:$U$17)</f>
        <v>66.999999999999957</v>
      </c>
      <c r="AC42" s="3">
        <f>求节点(节奏总纲!R$4:R$163,其他调用!AY$6:AY$165,$Z42)*SUM($U$14:$U$17)</f>
        <v>91.000000000000043</v>
      </c>
      <c r="AD42" s="3">
        <f>求节点(节奏总纲!S$4:S$163,其他调用!AZ$6:AZ$165,$Z42)*SUM($U$14:$U$17)</f>
        <v>102.99999999999997</v>
      </c>
      <c r="AE42" s="3">
        <f>求节点(节奏总纲!T$4:T$163,其他调用!BA$6:BA$165,$Z42)*SUM($U$14:$U$17)</f>
        <v>102.99999999999997</v>
      </c>
      <c r="AF42" s="3">
        <f>SUMPRODUCT(AA$5:AE42,其他调用!$C$6:$G43)</f>
        <v>2616557.9389582942</v>
      </c>
      <c r="AH42" s="3">
        <v>38</v>
      </c>
      <c r="AI42" s="3">
        <f>其他调用!Y42</f>
        <v>8543556.4289788306</v>
      </c>
      <c r="AJ42" s="3">
        <f>其他调用!Z42</f>
        <v>9039605.3956332207</v>
      </c>
      <c r="AK42" s="3">
        <f>其他调用!AA42</f>
        <v>11248676.106409788</v>
      </c>
      <c r="AL42" s="3">
        <f>其他调用!AB42</f>
        <v>15069613.409326375</v>
      </c>
      <c r="AM42" s="3">
        <f>其他调用!AC42</f>
        <v>24786742.470437407</v>
      </c>
      <c r="AN42" s="3">
        <f>SUMPRODUCT(AI$5:AM42,其他调用!$C$6:$G43)</f>
        <v>248074286267.3685</v>
      </c>
      <c r="AP42" s="3">
        <f>其他调用!AN42</f>
        <v>527752.69113380555</v>
      </c>
      <c r="AQ42" s="3">
        <f>其他调用!AO42</f>
        <v>1538538.3339219838</v>
      </c>
      <c r="AR42" s="3">
        <f>其他调用!AP42</f>
        <v>2701470.2658330053</v>
      </c>
      <c r="AS42" s="3">
        <f>其他调用!AQ42</f>
        <v>3548562.0964988098</v>
      </c>
      <c r="AT42" s="3">
        <f>其他调用!AR42</f>
        <v>6376495.7333264947</v>
      </c>
      <c r="AU42" s="3">
        <f>SUMPRODUCT(AP$5:AT42,其他调用!$C$6:$G43)</f>
        <v>5169417306.5505047</v>
      </c>
    </row>
    <row r="43" spans="14:47" x14ac:dyDescent="0.15">
      <c r="Z43" s="3">
        <v>39</v>
      </c>
      <c r="AA43" s="3">
        <f>求节点(节奏总纲!P$4:P$163,其他调用!AW$6:AW$165,$Z43)*SUM($U$14:$U$17)</f>
        <v>46.000000000000007</v>
      </c>
      <c r="AB43" s="3">
        <f>求节点(节奏总纲!Q$4:Q$163,其他调用!AX$6:AX$165,$Z43)*SUM($U$14:$U$17)</f>
        <v>66.999999999999943</v>
      </c>
      <c r="AC43" s="3">
        <f>求节点(节奏总纲!R$4:R$163,其他调用!AY$6:AY$165,$Z43)*SUM($U$14:$U$17)</f>
        <v>91</v>
      </c>
      <c r="AD43" s="3">
        <f>求节点(节奏总纲!S$4:S$163,其他调用!AZ$6:AZ$165,$Z43)*SUM($U$14:$U$17)</f>
        <v>103.00000000000004</v>
      </c>
      <c r="AE43" s="3">
        <f>求节点(节奏总纲!T$4:T$163,其他调用!BA$6:BA$165,$Z43)*SUM($U$14:$U$17)</f>
        <v>102.9999999999999</v>
      </c>
      <c r="AF43" s="3">
        <f>SUMPRODUCT(AA$5:AE43,其他调用!$C$6:$G44)</f>
        <v>2656937.8635902316</v>
      </c>
      <c r="AH43" s="3">
        <v>39</v>
      </c>
      <c r="AI43" s="3">
        <f>其他调用!Y43</f>
        <v>8579587.9381894469</v>
      </c>
      <c r="AJ43" s="3">
        <f>其他调用!Z43</f>
        <v>9062504.5247927904</v>
      </c>
      <c r="AK43" s="3">
        <f>其他调用!AA43</f>
        <v>11281695.5355739</v>
      </c>
      <c r="AL43" s="3">
        <f>其他调用!AB43</f>
        <v>15448893.232833803</v>
      </c>
      <c r="AM43" s="3">
        <f>其他调用!AC43</f>
        <v>24786742.470437527</v>
      </c>
      <c r="AN43" s="3">
        <f>SUMPRODUCT(AI$5:AM43,其他调用!$C$6:$G44)</f>
        <v>254403974901.99124</v>
      </c>
      <c r="AP43" s="3">
        <f>其他调用!AN43</f>
        <v>940379.42034919374</v>
      </c>
      <c r="AQ43" s="3">
        <f>其他调用!AO43</f>
        <v>1680991.1843093149</v>
      </c>
      <c r="AR43" s="3">
        <f>其他调用!AP43</f>
        <v>2707558.8399837203</v>
      </c>
      <c r="AS43" s="3">
        <f>其他调用!AQ43</f>
        <v>3647418.6607382372</v>
      </c>
      <c r="AT43" s="3">
        <f>其他调用!AR43</f>
        <v>6376495.7333265096</v>
      </c>
      <c r="AU43" s="3">
        <f>SUMPRODUCT(AP$5:AT43,其他调用!$C$6:$G44)</f>
        <v>6122919614.6944475</v>
      </c>
    </row>
    <row r="44" spans="14:47" x14ac:dyDescent="0.15">
      <c r="Z44" s="3">
        <v>40</v>
      </c>
      <c r="AA44" s="3">
        <f>求节点(节奏总纲!P$4:P$163,其他调用!AW$6:AW$165,$Z44)*SUM($U$14:$U$17)</f>
        <v>46</v>
      </c>
      <c r="AB44" s="3">
        <f>求节点(节奏总纲!Q$4:Q$163,其他调用!AX$6:AX$165,$Z44)*SUM($U$14:$U$17)</f>
        <v>66.999999999999986</v>
      </c>
      <c r="AC44" s="3">
        <f>求节点(节奏总纲!R$4:R$163,其他调用!AY$6:AY$165,$Z44)*SUM($U$14:$U$17)</f>
        <v>90.999999999999972</v>
      </c>
      <c r="AD44" s="3">
        <f>求节点(节奏总纲!S$4:S$163,其他调用!AZ$6:AZ$165,$Z44)*SUM($U$14:$U$17)</f>
        <v>103.00000000000011</v>
      </c>
      <c r="AE44" s="3">
        <f>求节点(节奏总纲!T$4:T$163,其他调用!BA$6:BA$165,$Z44)*SUM($U$14:$U$17)</f>
        <v>102.9999999999999</v>
      </c>
      <c r="AF44" s="3">
        <f>SUMPRODUCT(AA$5:AE44,其他调用!$C$6:$G45)</f>
        <v>2696743.5778325847</v>
      </c>
      <c r="AH44" s="3">
        <v>40</v>
      </c>
      <c r="AI44" s="3">
        <f>其他调用!Y44</f>
        <v>8603272.6649904549</v>
      </c>
      <c r="AJ44" s="3">
        <f>其他调用!Z44</f>
        <v>9088606.7720304728</v>
      </c>
      <c r="AK44" s="3">
        <f>其他调用!AA44</f>
        <v>11630297.19598794</v>
      </c>
      <c r="AL44" s="3">
        <f>其他调用!AB44</f>
        <v>15448893.232833803</v>
      </c>
      <c r="AM44" s="3">
        <f>其他调用!AC44</f>
        <v>25400942.924695969</v>
      </c>
      <c r="AN44" s="3">
        <f>SUMPRODUCT(AI$5:AM44,其他调用!$C$6:$G45)</f>
        <v>260667880475.95926</v>
      </c>
      <c r="AP44" s="3">
        <f>其他调用!AN44</f>
        <v>1211612.8925613798</v>
      </c>
      <c r="AQ44" s="3">
        <f>其他调用!AO44</f>
        <v>1843370.2640818041</v>
      </c>
      <c r="AR44" s="3">
        <f>其他调用!AP44</f>
        <v>2771838.7840115055</v>
      </c>
      <c r="AS44" s="3">
        <f>其他调用!AQ44</f>
        <v>3647418.6607382447</v>
      </c>
      <c r="AT44" s="3">
        <f>其他调用!AR44</f>
        <v>6572969.8967451602</v>
      </c>
      <c r="AU44" s="3">
        <f>SUMPRODUCT(AP$5:AT44,其他调用!$C$6:$G45)</f>
        <v>7212802012.0920019</v>
      </c>
    </row>
    <row r="45" spans="14:47" x14ac:dyDescent="0.15">
      <c r="Z45" s="3">
        <v>41</v>
      </c>
      <c r="AA45" s="3">
        <f>求节点(节奏总纲!P$4:P$163,其他调用!AW$6:AW$165,$Z45)*SUM($U$14:$U$17)</f>
        <v>45.999999999999986</v>
      </c>
      <c r="AB45" s="3">
        <f>求节点(节奏总纲!Q$4:Q$163,其他调用!AX$6:AX$165,$Z45)*SUM($U$14:$U$17)</f>
        <v>67.000000000000028</v>
      </c>
      <c r="AC45" s="3">
        <f>求节点(节奏总纲!R$4:R$163,其他调用!AY$6:AY$165,$Z45)*SUM($U$14:$U$17)</f>
        <v>90.999999999999943</v>
      </c>
      <c r="AD45" s="3">
        <f>求节点(节奏总纲!S$4:S$163,其他调用!AZ$6:AZ$165,$Z45)*SUM($U$14:$U$17)</f>
        <v>103.00000000000011</v>
      </c>
      <c r="AE45" s="3">
        <f>求节点(节奏总纲!T$4:T$163,其他调用!BA$6:BA$165,$Z45)*SUM($U$14:$U$17)</f>
        <v>102.99999999999993</v>
      </c>
      <c r="AF45" s="3">
        <f>SUMPRODUCT(AA$5:AE45,其他调用!$C$6:$G46)</f>
        <v>2735974.585190203</v>
      </c>
      <c r="AH45" s="3">
        <v>41</v>
      </c>
      <c r="AI45" s="3">
        <f>其他调用!Y45</f>
        <v>8603272.6649904251</v>
      </c>
      <c r="AJ45" s="3">
        <f>其他调用!Z45</f>
        <v>9088606.7720304132</v>
      </c>
      <c r="AK45" s="3">
        <f>其他调用!AA45</f>
        <v>11630297.19598794</v>
      </c>
      <c r="AL45" s="3">
        <f>其他调用!AB45</f>
        <v>15596521.637391984</v>
      </c>
      <c r="AM45" s="3">
        <f>其他调用!AC45</f>
        <v>25489912.191356778</v>
      </c>
      <c r="AN45" s="3">
        <f>SUMPRODUCT(AI$5:AM45,其他调用!$C$6:$G46)</f>
        <v>266840054492.08585</v>
      </c>
      <c r="AP45" s="3">
        <f>其他调用!AN45</f>
        <v>1211612.892561378</v>
      </c>
      <c r="AQ45" s="3">
        <f>其他调用!AO45</f>
        <v>1843370.2640818059</v>
      </c>
      <c r="AR45" s="3">
        <f>其他调用!AP45</f>
        <v>2771838.7840115055</v>
      </c>
      <c r="AS45" s="3">
        <f>其他调用!AQ45</f>
        <v>3687408.6147131547</v>
      </c>
      <c r="AT45" s="3">
        <f>其他调用!AR45</f>
        <v>6601429.9249264598</v>
      </c>
      <c r="AU45" s="3">
        <f>SUMPRODUCT(AP$5:AT45,其他调用!$C$6:$G46)</f>
        <v>8287226677.8920202</v>
      </c>
    </row>
    <row r="46" spans="14:47" x14ac:dyDescent="0.15">
      <c r="Z46" s="3">
        <v>42</v>
      </c>
      <c r="AA46" s="3">
        <f>求节点(节奏总纲!P$4:P$163,其他调用!AW$6:AW$165,$Z46)*SUM($U$14:$U$17)</f>
        <v>46</v>
      </c>
      <c r="AB46" s="3">
        <f>求节点(节奏总纲!Q$4:Q$163,其他调用!AX$6:AX$165,$Z46)*SUM($U$14:$U$17)</f>
        <v>67.000000000000043</v>
      </c>
      <c r="AC46" s="3">
        <f>求节点(节奏总纲!R$4:R$163,其他调用!AY$6:AY$165,$Z46)*SUM($U$14:$U$17)</f>
        <v>90.999999999999929</v>
      </c>
      <c r="AD46" s="3">
        <f>求节点(节奏总纲!S$4:S$163,其他调用!AZ$6:AZ$165,$Z46)*SUM($U$14:$U$17)</f>
        <v>103.00000000000001</v>
      </c>
      <c r="AE46" s="3">
        <f>求节点(节奏总纲!T$4:T$163,其他调用!BA$6:BA$165,$Z46)*SUM($U$14:$U$17)</f>
        <v>102.99999999999996</v>
      </c>
      <c r="AF46" s="3">
        <f>SUMPRODUCT(AA$5:AE46,其他调用!$C$6:$G47)</f>
        <v>2774630.3891679361</v>
      </c>
      <c r="AH46" s="3">
        <v>42</v>
      </c>
      <c r="AI46" s="3">
        <f>其他调用!Y46</f>
        <v>8642468.5170712173</v>
      </c>
      <c r="AJ46" s="3">
        <f>其他调用!Z46</f>
        <v>9119404.2228590846</v>
      </c>
      <c r="AK46" s="3">
        <f>其他调用!AA46</f>
        <v>11735422.970951557</v>
      </c>
      <c r="AL46" s="3">
        <f>其他调用!AB46</f>
        <v>15907489.703735828</v>
      </c>
      <c r="AM46" s="3">
        <f>其他调用!AC46</f>
        <v>25564206.445741057</v>
      </c>
      <c r="AN46" s="3">
        <f>SUMPRODUCT(AI$5:AM46,其他调用!$C$6:$G47)</f>
        <v>272946630307.98285</v>
      </c>
      <c r="AP46" s="3">
        <f>其他调用!AN46</f>
        <v>1430407.6409123773</v>
      </c>
      <c r="AQ46" s="3">
        <f>其他调用!AO46</f>
        <v>2074536.8937512375</v>
      </c>
      <c r="AR46" s="3">
        <f>其他调用!AP46</f>
        <v>2791084.6982994378</v>
      </c>
      <c r="AS46" s="3">
        <f>其他调用!AQ46</f>
        <v>3771644.4275837988</v>
      </c>
      <c r="AT46" s="3">
        <f>其他调用!AR46</f>
        <v>6625389.5702513456</v>
      </c>
      <c r="AU46" s="3">
        <f>SUMPRODUCT(AP$5:AT46,其他调用!$C$6:$G47)</f>
        <v>9491635137.7798061</v>
      </c>
    </row>
    <row r="47" spans="14:47" x14ac:dyDescent="0.15">
      <c r="Z47" s="3">
        <v>43</v>
      </c>
      <c r="AA47" s="3">
        <f>求节点(节奏总纲!P$4:P$163,其他调用!AW$6:AW$165,$Z47)*SUM($U$14:$U$17)</f>
        <v>46.000000000000021</v>
      </c>
      <c r="AB47" s="3">
        <f>求节点(节奏总纲!Q$4:Q$163,其他调用!AX$6:AX$165,$Z47)*SUM($U$14:$U$17)</f>
        <v>67.000000000000043</v>
      </c>
      <c r="AC47" s="3">
        <f>求节点(节奏总纲!R$4:R$163,其他调用!AY$6:AY$165,$Z47)*SUM($U$14:$U$17)</f>
        <v>90.999999999999957</v>
      </c>
      <c r="AD47" s="3">
        <f>求节点(节奏总纲!S$4:S$163,其他调用!AZ$6:AZ$165,$Z47)*SUM($U$14:$U$17)</f>
        <v>102.9999999999999</v>
      </c>
      <c r="AE47" s="3">
        <f>求节点(节奏总纲!T$4:T$163,其他调用!BA$6:BA$165,$Z47)*SUM($U$14:$U$17)</f>
        <v>103.00000000000003</v>
      </c>
      <c r="AF47" s="3">
        <f>SUMPRODUCT(AA$5:AE47,其他调用!$C$6:$G48)</f>
        <v>2812710.4932706328</v>
      </c>
      <c r="AH47" s="3">
        <v>43</v>
      </c>
      <c r="AI47" s="3">
        <f>其他调用!Y47</f>
        <v>8653799.2663096786</v>
      </c>
      <c r="AJ47" s="3">
        <f>其他调用!Z47</f>
        <v>9131103.3642119169</v>
      </c>
      <c r="AK47" s="3">
        <f>其他调用!AA47</f>
        <v>12016958.199020565</v>
      </c>
      <c r="AL47" s="3">
        <f>其他调用!AB47</f>
        <v>15907489.703735828</v>
      </c>
      <c r="AM47" s="3">
        <f>其他调用!AC47</f>
        <v>26211071.611731887</v>
      </c>
      <c r="AN47" s="3">
        <f>SUMPRODUCT(AI$5:AM47,其他调用!$C$6:$G48)</f>
        <v>278975346768.18475</v>
      </c>
      <c r="AP47" s="3">
        <f>其他调用!AN47</f>
        <v>1493656.8955313722</v>
      </c>
      <c r="AQ47" s="3">
        <f>其他调用!AO47</f>
        <v>2162351.0148487408</v>
      </c>
      <c r="AR47" s="3">
        <f>其他调用!AP47</f>
        <v>2842626.7950908542</v>
      </c>
      <c r="AS47" s="3">
        <f>其他调用!AQ47</f>
        <v>3771644.4275838137</v>
      </c>
      <c r="AT47" s="3">
        <f>其他调用!AR47</f>
        <v>6834001.3946599662</v>
      </c>
      <c r="AU47" s="3">
        <f>SUMPRODUCT(AP$5:AT47,其他调用!$C$6:$G48)</f>
        <v>10726900305.560417</v>
      </c>
    </row>
    <row r="48" spans="14:47" x14ac:dyDescent="0.15">
      <c r="Z48" s="3">
        <v>44</v>
      </c>
      <c r="AA48" s="3">
        <f>求节点(节奏总纲!P$4:P$163,其他调用!AW$6:AW$165,$Z48)*SUM($U$14:$U$17)</f>
        <v>46.000000000000036</v>
      </c>
      <c r="AB48" s="3">
        <f>求节点(节奏总纲!Q$4:Q$163,其他调用!AX$6:AX$165,$Z48)*SUM($U$14:$U$17)</f>
        <v>67.000000000000043</v>
      </c>
      <c r="AC48" s="3">
        <f>求节点(节奏总纲!R$4:R$163,其他调用!AY$6:AY$165,$Z48)*SUM($U$14:$U$17)</f>
        <v>90.999999999999986</v>
      </c>
      <c r="AD48" s="3">
        <f>求节点(节奏总纲!S$4:S$163,其他调用!AZ$6:AZ$165,$Z48)*SUM($U$14:$U$17)</f>
        <v>102.99999999999984</v>
      </c>
      <c r="AE48" s="3">
        <f>求节点(节奏总纲!T$4:T$163,其他调用!BA$6:BA$165,$Z48)*SUM($U$14:$U$17)</f>
        <v>103.0000000000001</v>
      </c>
      <c r="AF48" s="3">
        <f>SUMPRODUCT(AA$5:AE48,其他调用!$C$6:$G49)</f>
        <v>2850214.4010031428</v>
      </c>
      <c r="AH48" s="3">
        <v>44</v>
      </c>
      <c r="AI48" s="3">
        <f>其他调用!Y48</f>
        <v>8653799.2663097382</v>
      </c>
      <c r="AJ48" s="3">
        <f>其他调用!Z48</f>
        <v>9131103.3642118573</v>
      </c>
      <c r="AK48" s="3">
        <f>其他调用!AA48</f>
        <v>12016958.199020624</v>
      </c>
      <c r="AL48" s="3">
        <f>其他调用!AB48</f>
        <v>16039003.32812053</v>
      </c>
      <c r="AM48" s="3">
        <f>其他调用!AC48</f>
        <v>26211071.611732006</v>
      </c>
      <c r="AN48" s="3">
        <f>SUMPRODUCT(AI$5:AM48,其他调用!$C$6:$G49)</f>
        <v>284911451393.99054</v>
      </c>
      <c r="AP48" s="3">
        <f>其他调用!AN48</f>
        <v>1493656.8955313712</v>
      </c>
      <c r="AQ48" s="3">
        <f>其他调用!AO48</f>
        <v>2162351.0148487426</v>
      </c>
      <c r="AR48" s="3">
        <f>其他调用!AP48</f>
        <v>2842626.7950908616</v>
      </c>
      <c r="AS48" s="3">
        <f>其他调用!AQ48</f>
        <v>3806974.5988190472</v>
      </c>
      <c r="AT48" s="3">
        <f>其他调用!AR48</f>
        <v>6834001.3946599662</v>
      </c>
      <c r="AU48" s="3">
        <f>SUMPRODUCT(AP$5:AT48,其他调用!$C$6:$G49)</f>
        <v>11943632940.305574</v>
      </c>
    </row>
    <row r="49" spans="26:47" x14ac:dyDescent="0.15">
      <c r="Z49" s="3">
        <v>45</v>
      </c>
      <c r="AA49" s="3">
        <f>求节点(节奏总纲!P$4:P$163,其他调用!AW$6:AW$165,$Z49)*SUM($U$14:$U$17)</f>
        <v>46.000000000000036</v>
      </c>
      <c r="AB49" s="3">
        <f>求节点(节奏总纲!Q$4:Q$163,其他调用!AX$6:AX$165,$Z49)*SUM($U$14:$U$17)</f>
        <v>67.000000000000014</v>
      </c>
      <c r="AC49" s="3">
        <f>求节点(节奏总纲!R$4:R$163,其他调用!AY$6:AY$165,$Z49)*SUM($U$14:$U$17)</f>
        <v>91</v>
      </c>
      <c r="AD49" s="3">
        <f>求节点(节奏总纲!S$4:S$163,其他调用!AZ$6:AZ$165,$Z49)*SUM($U$14:$U$17)</f>
        <v>102.99999999999993</v>
      </c>
      <c r="AE49" s="3">
        <f>求节点(节奏总纲!T$4:T$163,其他调用!BA$6:BA$165,$Z49)*SUM($U$14:$U$17)</f>
        <v>103.00000000000016</v>
      </c>
      <c r="AF49" s="3">
        <f>SUMPRODUCT(AA$5:AE49,其他调用!$C$6:$G50)</f>
        <v>2887141.615870316</v>
      </c>
      <c r="AH49" s="3">
        <v>45</v>
      </c>
      <c r="AI49" s="3">
        <f>其他调用!Y49</f>
        <v>8685535.6422989964</v>
      </c>
      <c r="AJ49" s="3">
        <f>其他调用!Z49</f>
        <v>10021058.316098452</v>
      </c>
      <c r="AK49" s="3">
        <f>其他调用!AA49</f>
        <v>12129297.107124686</v>
      </c>
      <c r="AL49" s="3">
        <f>其他调用!AB49</f>
        <v>16374964.794856846</v>
      </c>
      <c r="AM49" s="3">
        <f>其他调用!AC49</f>
        <v>26302323.761337161</v>
      </c>
      <c r="AN49" s="3">
        <f>SUMPRODUCT(AI$5:AM49,其他调用!$C$6:$G50)</f>
        <v>291018713918.64685</v>
      </c>
      <c r="AP49" s="3">
        <f>其他调用!AN49</f>
        <v>1713827.5924942382</v>
      </c>
      <c r="AQ49" s="3">
        <f>其他调用!AO49</f>
        <v>2422494.5169036537</v>
      </c>
      <c r="AR49" s="3">
        <f>其他调用!AP49</f>
        <v>2863102.7513991371</v>
      </c>
      <c r="AS49" s="3">
        <f>其他调用!AQ49</f>
        <v>3897228.1843601763</v>
      </c>
      <c r="AT49" s="3">
        <f>其他调用!AR49</f>
        <v>6864336.7236522436</v>
      </c>
      <c r="AU49" s="3">
        <f>SUMPRODUCT(AP$5:AT49,其他调用!$C$6:$G50)</f>
        <v>13289293214.867575</v>
      </c>
    </row>
    <row r="50" spans="26:47" x14ac:dyDescent="0.15">
      <c r="Z50" s="3">
        <v>46</v>
      </c>
      <c r="AA50" s="3">
        <f>求节点(节奏总纲!P$4:P$163,其他调用!AW$6:AW$165,$Z50)*SUM($U$14:$U$17)</f>
        <v>46.000000000000028</v>
      </c>
      <c r="AB50" s="3">
        <f>求节点(节奏总纲!Q$4:Q$163,其他调用!AX$6:AX$165,$Z50)*SUM($U$14:$U$17)</f>
        <v>66.999999999999972</v>
      </c>
      <c r="AC50" s="3">
        <f>求节点(节奏总纲!R$4:R$163,其他调用!AY$6:AY$165,$Z50)*SUM($U$14:$U$17)</f>
        <v>90.999999999999972</v>
      </c>
      <c r="AD50" s="3">
        <f>求节点(节奏总纲!S$4:S$163,其他调用!AZ$6:AZ$165,$Z50)*SUM($U$14:$U$17)</f>
        <v>103</v>
      </c>
      <c r="AE50" s="3">
        <f>求节点(节奏总纲!T$4:T$163,其他调用!BA$6:BA$165,$Z50)*SUM($U$14:$U$17)</f>
        <v>103.00000000000006</v>
      </c>
      <c r="AF50" s="3">
        <f>SUMPRODUCT(AA$5:AE50,其他调用!$C$6:$G51)</f>
        <v>2923491.6413770015</v>
      </c>
      <c r="AH50" s="3">
        <v>46</v>
      </c>
      <c r="AI50" s="3">
        <f>其他调用!Y50</f>
        <v>8696388.9386999011</v>
      </c>
      <c r="AJ50" s="3">
        <f>其他调用!Z50</f>
        <v>10421505.980617762</v>
      </c>
      <c r="AK50" s="3">
        <f>其他调用!AA50</f>
        <v>12414477.335977852</v>
      </c>
      <c r="AL50" s="3">
        <f>其他调用!AB50</f>
        <v>16374964.794856906</v>
      </c>
      <c r="AM50" s="3">
        <f>其他调用!AC50</f>
        <v>26957123.399286389</v>
      </c>
      <c r="AN50" s="3">
        <f>SUMPRODUCT(AI$5:AM50,其他调用!$C$6:$G51)</f>
        <v>297150909886.67828</v>
      </c>
      <c r="AP50" s="3">
        <f>其他调用!AN50</f>
        <v>1789122.1955624968</v>
      </c>
      <c r="AQ50" s="3">
        <f>其他调用!AO50</f>
        <v>2539549.720222611</v>
      </c>
      <c r="AR50" s="3">
        <f>其他调用!AP50</f>
        <v>2915082.4083543792</v>
      </c>
      <c r="AS50" s="3">
        <f>其他调用!AQ50</f>
        <v>3897228.1843601912</v>
      </c>
      <c r="AT50" s="3">
        <f>其他调用!AR50</f>
        <v>7082014.4718165696</v>
      </c>
      <c r="AU50" s="3">
        <f>SUMPRODUCT(AP$5:AT50,其他调用!$C$6:$G51)</f>
        <v>14672511281.963585</v>
      </c>
    </row>
    <row r="51" spans="26:47" x14ac:dyDescent="0.15">
      <c r="Z51" s="3">
        <v>47</v>
      </c>
      <c r="AA51" s="3">
        <f>求节点(节奏总纲!P$4:P$163,其他调用!AW$6:AW$165,$Z51)*SUM($U$14:$U$17)</f>
        <v>46.000000000000021</v>
      </c>
      <c r="AB51" s="3">
        <f>求节点(节奏总纲!Q$4:Q$163,其他调用!AX$6:AX$165,$Z51)*SUM($U$14:$U$17)</f>
        <v>66.999999999999929</v>
      </c>
      <c r="AC51" s="3">
        <f>求节点(节奏总纲!R$4:R$163,其他调用!AY$6:AY$165,$Z51)*SUM($U$14:$U$17)</f>
        <v>90.999999999999943</v>
      </c>
      <c r="AD51" s="3">
        <f>求节点(节奏总纲!S$4:S$163,其他调用!AZ$6:AZ$165,$Z51)*SUM($U$14:$U$17)</f>
        <v>103.00000000000009</v>
      </c>
      <c r="AE51" s="3">
        <f>求节点(节奏总纲!T$4:T$163,其他调用!BA$6:BA$165,$Z51)*SUM($U$14:$U$17)</f>
        <v>102.99999999999997</v>
      </c>
      <c r="AF51" s="3">
        <f>SUMPRODUCT(AA$5:AE51,其他调用!$C$6:$G52)</f>
        <v>2959263.9810280483</v>
      </c>
      <c r="AH51" s="3">
        <v>47</v>
      </c>
      <c r="AI51" s="3">
        <f>其他调用!Y51</f>
        <v>8696388.9386999011</v>
      </c>
      <c r="AJ51" s="3">
        <f>其他调用!Z51</f>
        <v>10421505.980617821</v>
      </c>
      <c r="AK51" s="3">
        <f>其他调用!AA51</f>
        <v>12414477.335977852</v>
      </c>
      <c r="AL51" s="3">
        <f>其他调用!AB51</f>
        <v>16408345.331792831</v>
      </c>
      <c r="AM51" s="3">
        <f>其他调用!AC51</f>
        <v>26957123.399286389</v>
      </c>
      <c r="AN51" s="3">
        <f>SUMPRODUCT(AI$5:AM51,其他调用!$C$6:$G52)</f>
        <v>303184600942.245</v>
      </c>
      <c r="AP51" s="3">
        <f>其他调用!AN51</f>
        <v>1789122.1955624968</v>
      </c>
      <c r="AQ51" s="3">
        <f>其他调用!AO51</f>
        <v>2539549.720222611</v>
      </c>
      <c r="AR51" s="3">
        <f>其他调用!AP51</f>
        <v>2915082.4083543867</v>
      </c>
      <c r="AS51" s="3">
        <f>其他调用!AQ51</f>
        <v>3906264.4700348675</v>
      </c>
      <c r="AT51" s="3">
        <f>其他调用!AR51</f>
        <v>7082014.4718165398</v>
      </c>
      <c r="AU51" s="3">
        <f>SUMPRODUCT(AP$5:AT51,其他调用!$C$6:$G52)</f>
        <v>16033759711.777983</v>
      </c>
    </row>
    <row r="52" spans="26:47" x14ac:dyDescent="0.15">
      <c r="Z52" s="3">
        <v>48</v>
      </c>
      <c r="AA52" s="3">
        <f>求节点(节奏总纲!P$4:P$163,其他调用!AW$6:AW$165,$Z52)*SUM($U$14:$U$17)</f>
        <v>46.000000000000021</v>
      </c>
      <c r="AB52" s="3">
        <f>求节点(节奏总纲!Q$4:Q$163,其他调用!AX$6:AX$165,$Z52)*SUM($U$14:$U$17)</f>
        <v>66.999999999999929</v>
      </c>
      <c r="AC52" s="3">
        <f>求节点(节奏总纲!R$4:R$163,其他调用!AY$6:AY$165,$Z52)*SUM($U$14:$U$17)</f>
        <v>90.999999999999929</v>
      </c>
      <c r="AD52" s="3">
        <f>求节点(节奏总纲!S$4:S$163,其他调用!AZ$6:AZ$165,$Z52)*SUM($U$14:$U$17)</f>
        <v>103.00000000000004</v>
      </c>
      <c r="AE52" s="3">
        <f>求节点(节奏总纲!T$4:T$163,其他调用!BA$6:BA$165,$Z52)*SUM($U$14:$U$17)</f>
        <v>102.99999999999987</v>
      </c>
      <c r="AF52" s="3">
        <f>SUMPRODUCT(AA$5:AE52,其他调用!$C$6:$G53)</f>
        <v>2994458.1383283064</v>
      </c>
      <c r="AH52" s="3">
        <v>48</v>
      </c>
      <c r="AI52" s="3">
        <f>其他调用!Y52</f>
        <v>8713543.0841829181</v>
      </c>
      <c r="AJ52" s="3">
        <f>其他调用!Z52</f>
        <v>10615913.816886723</v>
      </c>
      <c r="AK52" s="3">
        <f>其他调用!AA52</f>
        <v>12423574.263869464</v>
      </c>
      <c r="AL52" s="3">
        <f>其他调用!AB52</f>
        <v>16851277.95689702</v>
      </c>
      <c r="AM52" s="3">
        <f>其他调用!AC52</f>
        <v>26957123.399286509</v>
      </c>
      <c r="AN52" s="3">
        <f>SUMPRODUCT(AI$5:AM52,其他调用!$C$6:$G53)</f>
        <v>309179189685.43585</v>
      </c>
      <c r="AP52" s="3">
        <f>其他调用!AN52</f>
        <v>1942698.4330387339</v>
      </c>
      <c r="AQ52" s="3">
        <f>其他调用!AO52</f>
        <v>2574465.0232627057</v>
      </c>
      <c r="AR52" s="3">
        <f>其他调用!AP52</f>
        <v>2916714.8898341432</v>
      </c>
      <c r="AS52" s="3">
        <f>其他调用!AQ52</f>
        <v>4026168.6448165625</v>
      </c>
      <c r="AT52" s="3">
        <f>其他调用!AR52</f>
        <v>7082014.4718165398</v>
      </c>
      <c r="AU52" s="3">
        <f>SUMPRODUCT(AP$5:AT52,其他调用!$C$6:$G53)</f>
        <v>17431556150.363693</v>
      </c>
    </row>
    <row r="53" spans="26:47" x14ac:dyDescent="0.15">
      <c r="Z53" s="3">
        <v>49</v>
      </c>
      <c r="AA53" s="3">
        <f>求节点(节奏总纲!P$4:P$163,其他调用!AW$6:AW$165,$Z53)*SUM($U$14:$U$17)</f>
        <v>46.000000000000021</v>
      </c>
      <c r="AB53" s="3">
        <f>求节点(节奏总纲!Q$4:Q$163,其他调用!AX$6:AX$165,$Z53)*SUM($U$14:$U$17)</f>
        <v>66.999999999999943</v>
      </c>
      <c r="AC53" s="3">
        <f>求节点(节奏总纲!R$4:R$163,其他调用!AY$6:AY$165,$Z53)*SUM($U$14:$U$17)</f>
        <v>90.999999999999986</v>
      </c>
      <c r="AD53" s="3">
        <f>求节点(节奏总纲!S$4:S$163,其他调用!AZ$6:AZ$165,$Z53)*SUM($U$14:$U$17)</f>
        <v>103.00000000000001</v>
      </c>
      <c r="AE53" s="3">
        <f>求节点(节奏总纲!T$4:T$163,其他调用!BA$6:BA$165,$Z53)*SUM($U$14:$U$17)</f>
        <v>102.9999999999999</v>
      </c>
      <c r="AF53" s="3">
        <f>SUMPRODUCT(AA$5:AE53,其他调用!$C$6:$G54)</f>
        <v>3029073.6167826247</v>
      </c>
      <c r="AH53" s="3">
        <v>49</v>
      </c>
      <c r="AI53" s="3">
        <f>其他调用!Y53</f>
        <v>8730899.470238328</v>
      </c>
      <c r="AJ53" s="3">
        <f>其他调用!Z53</f>
        <v>10781517.659198821</v>
      </c>
      <c r="AK53" s="3">
        <f>其他调用!AA53</f>
        <v>12825497.425548732</v>
      </c>
      <c r="AL53" s="3">
        <f>其他调用!AB53</f>
        <v>16851277.95689714</v>
      </c>
      <c r="AM53" s="3">
        <f>其他调用!AC53</f>
        <v>27594732.052242875</v>
      </c>
      <c r="AN53" s="3">
        <f>SUMPRODUCT(AI$5:AM53,其他调用!$C$6:$G54)</f>
        <v>315133212515.88257</v>
      </c>
      <c r="AP53" s="3">
        <f>其他调用!AN53</f>
        <v>2098085.2734515406</v>
      </c>
      <c r="AQ53" s="3">
        <f>其他调用!AO53</f>
        <v>2604207.1800085492</v>
      </c>
      <c r="AR53" s="3">
        <f>其他调用!AP53</f>
        <v>2988841.6699455976</v>
      </c>
      <c r="AS53" s="3">
        <f>其他调用!AQ53</f>
        <v>4026168.6448165476</v>
      </c>
      <c r="AT53" s="3">
        <f>其他调用!AR53</f>
        <v>7296349.8160468638</v>
      </c>
      <c r="AU53" s="3">
        <f>SUMPRODUCT(AP$5:AT53,其他调用!$C$6:$G54)</f>
        <v>18864319636.994373</v>
      </c>
    </row>
    <row r="54" spans="26:47" x14ac:dyDescent="0.15">
      <c r="Z54" s="3">
        <v>50</v>
      </c>
      <c r="AA54" s="3">
        <f>求节点(节奏总纲!P$4:P$163,其他调用!AW$6:AW$165,$Z54)*SUM($U$14:$U$17)</f>
        <v>46.000000000000014</v>
      </c>
      <c r="AB54" s="3">
        <f>求节点(节奏总纲!Q$4:Q$163,其他调用!AX$6:AX$165,$Z54)*SUM($U$14:$U$17)</f>
        <v>66.999999999999957</v>
      </c>
      <c r="AC54" s="3">
        <f>求节点(节奏总纲!R$4:R$163,其他调用!AY$6:AY$165,$Z54)*SUM($U$14:$U$17)</f>
        <v>91.000000000000028</v>
      </c>
      <c r="AD54" s="3">
        <f>求节点(节奏总纲!S$4:S$163,其他调用!AZ$6:AZ$165,$Z54)*SUM($U$14:$U$17)</f>
        <v>102.99999999999997</v>
      </c>
      <c r="AE54" s="3">
        <f>求节点(节奏总纲!T$4:T$163,其他调用!BA$6:BA$165,$Z54)*SUM($U$14:$U$17)</f>
        <v>102.99999999999997</v>
      </c>
      <c r="AF54" s="3">
        <f>SUMPRODUCT(AA$5:AE54,其他调用!$C$6:$G55)</f>
        <v>3063109.9198958534</v>
      </c>
      <c r="AH54" s="3">
        <v>50</v>
      </c>
      <c r="AI54" s="3">
        <f>其他调用!Y54</f>
        <v>8730899.470238328</v>
      </c>
      <c r="AJ54" s="3">
        <f>其他调用!Z54</f>
        <v>10781517.659198761</v>
      </c>
      <c r="AK54" s="3">
        <f>其他调用!AA54</f>
        <v>12825497.425548732</v>
      </c>
      <c r="AL54" s="3">
        <f>其他调用!AB54</f>
        <v>16851277.95689702</v>
      </c>
      <c r="AM54" s="3">
        <f>其他调用!AC54</f>
        <v>27725005.481113315</v>
      </c>
      <c r="AN54" s="3">
        <f>SUMPRODUCT(AI$5:AM54,其他调用!$C$6:$G55)</f>
        <v>320986783669.43134</v>
      </c>
      <c r="AP54" s="3">
        <f>其他调用!AN54</f>
        <v>2098085.2734515443</v>
      </c>
      <c r="AQ54" s="3">
        <f>其他调用!AO54</f>
        <v>2604207.1800085455</v>
      </c>
      <c r="AR54" s="3">
        <f>其他调用!AP54</f>
        <v>2988841.6699455902</v>
      </c>
      <c r="AS54" s="3">
        <f>其他调用!AQ54</f>
        <v>4026168.6448165625</v>
      </c>
      <c r="AT54" s="3">
        <f>其他调用!AR54</f>
        <v>7340141.8820602596</v>
      </c>
      <c r="AU54" s="3">
        <f>SUMPRODUCT(AP$5:AT54,其他调用!$C$6:$G55)</f>
        <v>20272932412.056816</v>
      </c>
    </row>
    <row r="55" spans="26:47" x14ac:dyDescent="0.15">
      <c r="Z55" s="3">
        <v>51</v>
      </c>
      <c r="AA55" s="3">
        <f>求节点(节奏总纲!P$4:P$163,其他调用!AW$6:AW$165,$Z55)*SUM($U$14:$U$17)</f>
        <v>46.000000000000014</v>
      </c>
      <c r="AB55" s="3">
        <f>求节点(节奏总纲!Q$4:Q$163,其他调用!AX$6:AX$165,$Z55)*SUM($U$14:$U$17)</f>
        <v>66.999999999999972</v>
      </c>
      <c r="AC55" s="3">
        <f>求节点(节奏总纲!R$4:R$163,其他调用!AY$6:AY$165,$Z55)*SUM($U$14:$U$17)</f>
        <v>91.000000000000085</v>
      </c>
      <c r="AD55" s="3">
        <f>求节点(节奏总纲!S$4:S$163,其他调用!AZ$6:AZ$165,$Z55)*SUM($U$14:$U$17)</f>
        <v>103</v>
      </c>
      <c r="AE55" s="3">
        <f>求节点(节奏总纲!T$4:T$163,其他调用!BA$6:BA$165,$Z55)*SUM($U$14:$U$17)</f>
        <v>103.00000000000003</v>
      </c>
      <c r="AF55" s="3">
        <f>SUMPRODUCT(AA$5:AE55,其他调用!$C$6:$G56)</f>
        <v>3096566.5511728413</v>
      </c>
      <c r="AH55" s="3">
        <v>51</v>
      </c>
      <c r="AI55" s="3">
        <f>其他调用!Y55</f>
        <v>8750565.2091562748</v>
      </c>
      <c r="AJ55" s="3">
        <f>其他调用!Z55</f>
        <v>10802925.288980603</v>
      </c>
      <c r="AK55" s="3">
        <f>其他调用!AA55</f>
        <v>12825497.425548732</v>
      </c>
      <c r="AL55" s="3">
        <f>其他调用!AB55</f>
        <v>17259822.72615242</v>
      </c>
      <c r="AM55" s="3">
        <f>其他调用!AC55</f>
        <v>27725005.481113195</v>
      </c>
      <c r="AN55" s="3">
        <f>SUMPRODUCT(AI$5:AM55,其他调用!$C$6:$G56)</f>
        <v>326752590984.36444</v>
      </c>
      <c r="AP55" s="3">
        <f>其他调用!AN55</f>
        <v>2103853.2072887234</v>
      </c>
      <c r="AQ55" s="3">
        <f>其他调用!AO55</f>
        <v>2608084.4343650341</v>
      </c>
      <c r="AR55" s="3">
        <f>其他调用!AP55</f>
        <v>2988841.6699455902</v>
      </c>
      <c r="AS55" s="3">
        <f>其他调用!AQ55</f>
        <v>4137572.5798936337</v>
      </c>
      <c r="AT55" s="3">
        <f>其他调用!AR55</f>
        <v>7340141.8820602596</v>
      </c>
      <c r="AU55" s="3">
        <f>SUMPRODUCT(AP$5:AT55,其他调用!$C$6:$G56)</f>
        <v>21660465060.348747</v>
      </c>
    </row>
    <row r="56" spans="26:47" x14ac:dyDescent="0.15">
      <c r="Z56" s="3">
        <v>52</v>
      </c>
      <c r="AA56" s="3">
        <f>求节点(节奏总纲!P$4:P$163,其他调用!AW$6:AW$165,$Z56)*SUM($U$14:$U$17)</f>
        <v>46</v>
      </c>
      <c r="AB56" s="3">
        <f>求节点(节奏总纲!Q$4:Q$163,其他调用!AX$6:AX$165,$Z56)*SUM($U$14:$U$17)</f>
        <v>67</v>
      </c>
      <c r="AC56" s="3">
        <f>求节点(节奏总纲!R$4:R$163,其他调用!AY$6:AY$165,$Z56)*SUM($U$14:$U$17)</f>
        <v>91.000000000000099</v>
      </c>
      <c r="AD56" s="3">
        <f>求节点(节奏总纲!S$4:S$163,其他调用!AZ$6:AZ$165,$Z56)*SUM($U$14:$U$17)</f>
        <v>103.00000000000003</v>
      </c>
      <c r="AE56" s="3">
        <f>求节点(节奏总纲!T$4:T$163,其他调用!BA$6:BA$165,$Z56)*SUM($U$14:$U$17)</f>
        <v>103.00000000000007</v>
      </c>
      <c r="AF56" s="3">
        <f>SUMPRODUCT(AA$5:AE56,其他调用!$C$6:$G57)</f>
        <v>3129443.0141184377</v>
      </c>
      <c r="AH56" s="3">
        <v>52</v>
      </c>
      <c r="AI56" s="3">
        <f>其他调用!Y56</f>
        <v>9971903.7055612803</v>
      </c>
      <c r="AJ56" s="3">
        <f>其他调用!Z56</f>
        <v>11140483.840162337</v>
      </c>
      <c r="AK56" s="3">
        <f>其他调用!AA56</f>
        <v>13034540.216695309</v>
      </c>
      <c r="AL56" s="3">
        <f>其他调用!AB56</f>
        <v>17339420.162768722</v>
      </c>
      <c r="AM56" s="3">
        <f>其他调用!AC56</f>
        <v>27915821.540930867</v>
      </c>
      <c r="AN56" s="3">
        <f>SUMPRODUCT(AI$5:AM56,其他调用!$C$6:$G57)</f>
        <v>332866043265.97308</v>
      </c>
      <c r="AP56" s="3">
        <f>其他调用!AN56</f>
        <v>2462070.0873894133</v>
      </c>
      <c r="AQ56" s="3">
        <f>其他调用!AO56</f>
        <v>2669221.5325154215</v>
      </c>
      <c r="AR56" s="3">
        <f>其他调用!AP56</f>
        <v>3025818.5658211038</v>
      </c>
      <c r="AS56" s="3">
        <f>其他调用!AQ56</f>
        <v>4159277.588324517</v>
      </c>
      <c r="AT56" s="3">
        <f>其他调用!AR56</f>
        <v>7404949.8878467679</v>
      </c>
      <c r="AU56" s="3">
        <f>SUMPRODUCT(AP$5:AT56,其他调用!$C$6:$G57)</f>
        <v>23145178704.919991</v>
      </c>
    </row>
    <row r="57" spans="26:47" x14ac:dyDescent="0.15">
      <c r="Z57" s="3">
        <v>53</v>
      </c>
      <c r="AA57" s="3">
        <f>求节点(节奏总纲!P$4:P$163,其他调用!AW$6:AW$165,$Z57)*SUM($U$14:$U$17)</f>
        <v>45.999999999999986</v>
      </c>
      <c r="AB57" s="3">
        <f>求节点(节奏总纲!Q$4:Q$163,其他调用!AX$6:AX$165,$Z57)*SUM($U$14:$U$17)</f>
        <v>67.000000000000028</v>
      </c>
      <c r="AC57" s="3">
        <f>求节点(节奏总纲!R$4:R$163,其他调用!AY$6:AY$165,$Z57)*SUM($U$14:$U$17)</f>
        <v>91.000000000000085</v>
      </c>
      <c r="AD57" s="3">
        <f>求节点(节奏总纲!S$4:S$163,其他调用!AZ$6:AZ$165,$Z57)*SUM($U$14:$U$17)</f>
        <v>103.00000000000006</v>
      </c>
      <c r="AE57" s="3">
        <f>求节点(节奏总纲!T$4:T$163,其他调用!BA$6:BA$165,$Z57)*SUM($U$14:$U$17)</f>
        <v>103.00000000000007</v>
      </c>
      <c r="AF57" s="3">
        <f>SUMPRODUCT(AA$5:AE57,其他调用!$C$6:$G58)</f>
        <v>3161738.8122374918</v>
      </c>
      <c r="AH57" s="3">
        <v>53</v>
      </c>
      <c r="AI57" s="3">
        <f>其他调用!Y57</f>
        <v>9971903.7055613399</v>
      </c>
      <c r="AJ57" s="3">
        <f>其他调用!Z57</f>
        <v>11140483.840162277</v>
      </c>
      <c r="AK57" s="3">
        <f>其他调用!AA57</f>
        <v>13250907.081245959</v>
      </c>
      <c r="AL57" s="3">
        <f>其他调用!AB57</f>
        <v>17339420.162768602</v>
      </c>
      <c r="AM57" s="3">
        <f>其他调用!AC57</f>
        <v>28505627.939024448</v>
      </c>
      <c r="AN57" s="3">
        <f>SUMPRODUCT(AI$5:AM57,其他调用!$C$6:$G58)</f>
        <v>338875056220.92596</v>
      </c>
      <c r="AP57" s="3">
        <f>其他调用!AN57</f>
        <v>2462070.0873894095</v>
      </c>
      <c r="AQ57" s="3">
        <f>其他调用!AO57</f>
        <v>2669221.5325154215</v>
      </c>
      <c r="AR57" s="3">
        <f>其他调用!AP57</f>
        <v>3064090.9930955321</v>
      </c>
      <c r="AS57" s="3">
        <f>其他调用!AQ57</f>
        <v>4159277.588324517</v>
      </c>
      <c r="AT57" s="3">
        <f>其他调用!AR57</f>
        <v>7605269.3813793361</v>
      </c>
      <c r="AU57" s="3">
        <f>SUMPRODUCT(AP$5:AT57,其他调用!$C$6:$G58)</f>
        <v>24604233927.118122</v>
      </c>
    </row>
    <row r="58" spans="26:47" x14ac:dyDescent="0.15">
      <c r="Z58" s="3">
        <v>54</v>
      </c>
      <c r="AA58" s="3">
        <f>求节点(节奏总纲!P$4:P$163,其他调用!AW$6:AW$165,$Z58)*SUM($U$14:$U$17)</f>
        <v>45.999999999999972</v>
      </c>
      <c r="AB58" s="3">
        <f>求节点(节奏总纲!Q$4:Q$163,其他调用!AX$6:AX$165,$Z58)*SUM($U$14:$U$17)</f>
        <v>67.000000000000057</v>
      </c>
      <c r="AC58" s="3">
        <f>求节点(节奏总纲!R$4:R$163,其他调用!AY$6:AY$165,$Z58)*SUM($U$14:$U$17)</f>
        <v>91.000000000000071</v>
      </c>
      <c r="AD58" s="3">
        <f>求节点(节奏总纲!S$4:S$163,其他调用!AZ$6:AZ$165,$Z58)*SUM($U$14:$U$17)</f>
        <v>103.00000000000006</v>
      </c>
      <c r="AE58" s="3">
        <f>求节点(节奏总纲!T$4:T$163,其他调用!BA$6:BA$165,$Z58)*SUM($U$14:$U$17)</f>
        <v>103.00000000000006</v>
      </c>
      <c r="AF58" s="3">
        <f>SUMPRODUCT(AA$5:AE58,其他调用!$C$6:$G59)</f>
        <v>3193453.4490348534</v>
      </c>
      <c r="AH58" s="3">
        <v>54</v>
      </c>
      <c r="AI58" s="3">
        <f>其他调用!Y58</f>
        <v>9971903.7055612803</v>
      </c>
      <c r="AJ58" s="3">
        <f>其他调用!Z58</f>
        <v>11140483.840162337</v>
      </c>
      <c r="AK58" s="3">
        <f>其他调用!AA58</f>
        <v>13250907.081245959</v>
      </c>
      <c r="AL58" s="3">
        <f>其他调用!AB58</f>
        <v>17528047.865397692</v>
      </c>
      <c r="AM58" s="3">
        <f>其他调用!AC58</f>
        <v>28505627.93902421</v>
      </c>
      <c r="AN58" s="3">
        <f>SUMPRODUCT(AI$5:AM58,其他调用!$C$6:$G59)</f>
        <v>344775002219.66437</v>
      </c>
      <c r="AP58" s="3">
        <f>其他调用!AN58</f>
        <v>2462070.0873894095</v>
      </c>
      <c r="AQ58" s="3">
        <f>其他调用!AO58</f>
        <v>2669221.5325154215</v>
      </c>
      <c r="AR58" s="3">
        <f>其他调用!AP58</f>
        <v>3064090.9930955395</v>
      </c>
      <c r="AS58" s="3">
        <f>其他调用!AQ58</f>
        <v>4211473.6864225268</v>
      </c>
      <c r="AT58" s="3">
        <f>其他调用!AR58</f>
        <v>7605269.3813793659</v>
      </c>
      <c r="AU58" s="3">
        <f>SUMPRODUCT(AP$5:AT58,其他调用!$C$6:$G59)</f>
        <v>26036785725.60918</v>
      </c>
    </row>
    <row r="59" spans="26:47" x14ac:dyDescent="0.15">
      <c r="Z59" s="3">
        <v>55</v>
      </c>
      <c r="AA59" s="3">
        <f>求节点(节奏总纲!P$4:P$163,其他调用!AW$6:AW$165,$Z59)*SUM($U$14:$U$17)</f>
        <v>45.999999999999964</v>
      </c>
      <c r="AB59" s="3">
        <f>求节点(节奏总纲!Q$4:Q$163,其他调用!AX$6:AX$165,$Z59)*SUM($U$14:$U$17)</f>
        <v>67.000000000000057</v>
      </c>
      <c r="AC59" s="3">
        <f>求节点(节奏总纲!R$4:R$163,其他调用!AY$6:AY$165,$Z59)*SUM($U$14:$U$17)</f>
        <v>91.000000000000057</v>
      </c>
      <c r="AD59" s="3">
        <f>求节点(节奏总纲!S$4:S$163,其他调用!AZ$6:AZ$165,$Z59)*SUM($U$14:$U$17)</f>
        <v>103.00000000000004</v>
      </c>
      <c r="AE59" s="3">
        <f>求节点(节奏总纲!T$4:T$163,其他调用!BA$6:BA$165,$Z59)*SUM($U$14:$U$17)</f>
        <v>103.00000000000006</v>
      </c>
      <c r="AF59" s="3">
        <f>SUMPRODUCT(AA$5:AE59,其他调用!$C$6:$G60)</f>
        <v>3224586.4280153723</v>
      </c>
      <c r="AH59" s="3">
        <v>55</v>
      </c>
      <c r="AI59" s="3">
        <f>其他调用!Y59</f>
        <v>10068856.686143577</v>
      </c>
      <c r="AJ59" s="3">
        <f>其他调用!Z59</f>
        <v>11284205.374177933</v>
      </c>
      <c r="AK59" s="3">
        <f>其他调用!AA59</f>
        <v>13250907.081245959</v>
      </c>
      <c r="AL59" s="3">
        <f>其他调用!AB59</f>
        <v>17843629.602542877</v>
      </c>
      <c r="AM59" s="3">
        <f>其他调用!AC59</f>
        <v>28505627.939024448</v>
      </c>
      <c r="AN59" s="3">
        <f>SUMPRODUCT(AI$5:AM59,其他调用!$C$6:$G60)</f>
        <v>350627604556.33405</v>
      </c>
      <c r="AP59" s="3">
        <f>其他调用!AN59</f>
        <v>2479746.2588852718</v>
      </c>
      <c r="AQ59" s="3">
        <f>其他调用!AO59</f>
        <v>2696333.1539337039</v>
      </c>
      <c r="AR59" s="3">
        <f>其他调用!AP59</f>
        <v>3064090.9930955172</v>
      </c>
      <c r="AS59" s="3">
        <f>其他调用!AQ59</f>
        <v>4298799.8589856774</v>
      </c>
      <c r="AT59" s="3">
        <f>其他调用!AR59</f>
        <v>7605269.3813793361</v>
      </c>
      <c r="AU59" s="3">
        <f>SUMPRODUCT(AP$5:AT59,其他调用!$C$6:$G60)</f>
        <v>27454344834.896542</v>
      </c>
    </row>
    <row r="60" spans="26:47" x14ac:dyDescent="0.15">
      <c r="Z60" s="3">
        <v>56</v>
      </c>
      <c r="AA60" s="3">
        <f>求节点(节奏总纲!P$4:P$163,其他调用!AW$6:AW$165,$Z60)*SUM($U$14:$U$17)</f>
        <v>45.999999999999979</v>
      </c>
      <c r="AB60" s="3">
        <f>求节点(节奏总纲!Q$4:Q$163,其他调用!AX$6:AX$165,$Z60)*SUM($U$14:$U$17)</f>
        <v>67.000000000000043</v>
      </c>
      <c r="AC60" s="3">
        <f>求节点(节奏总纲!R$4:R$163,其他调用!AY$6:AY$165,$Z60)*SUM($U$14:$U$17)</f>
        <v>91.000000000000043</v>
      </c>
      <c r="AD60" s="3">
        <f>求节点(节奏总纲!S$4:S$163,其他调用!AZ$6:AZ$165,$Z60)*SUM($U$14:$U$17)</f>
        <v>103.00000000000001</v>
      </c>
      <c r="AE60" s="3">
        <f>求节点(节奏总纲!T$4:T$163,其他调用!BA$6:BA$165,$Z60)*SUM($U$14:$U$17)</f>
        <v>103.00000000000004</v>
      </c>
      <c r="AF60" s="3">
        <f>SUMPRODUCT(AA$5:AE60,其他调用!$C$6:$G61)</f>
        <v>3255137.252683897</v>
      </c>
      <c r="AH60" s="3">
        <v>56</v>
      </c>
      <c r="AI60" s="3">
        <f>其他调用!Y60</f>
        <v>10312371.594514012</v>
      </c>
      <c r="AJ60" s="3">
        <f>其他调用!Z60</f>
        <v>11490597.199518263</v>
      </c>
      <c r="AK60" s="3">
        <f>其他调用!AA60</f>
        <v>13565998.840452433</v>
      </c>
      <c r="AL60" s="3">
        <f>其他调用!AB60</f>
        <v>17843629.602542877</v>
      </c>
      <c r="AM60" s="3">
        <f>其他调用!AC60</f>
        <v>28772746.713855028</v>
      </c>
      <c r="AN60" s="3">
        <f>SUMPRODUCT(AI$5:AM60,其他调用!$C$6:$G61)</f>
        <v>356490411066.40741</v>
      </c>
      <c r="AP60" s="3">
        <f>其他调用!AN60</f>
        <v>2524143.1537130997</v>
      </c>
      <c r="AQ60" s="3">
        <f>其他调用!AO60</f>
        <v>2735266.8952883407</v>
      </c>
      <c r="AR60" s="3">
        <f>其他调用!AP60</f>
        <v>3124315.6643974483</v>
      </c>
      <c r="AS60" s="3">
        <f>其他调用!AQ60</f>
        <v>4298799.8589856923</v>
      </c>
      <c r="AT60" s="3">
        <f>其他调用!AR60</f>
        <v>7695909.1641024947</v>
      </c>
      <c r="AU60" s="3">
        <f>SUMPRODUCT(AP$5:AT60,其他调用!$C$6:$G61)</f>
        <v>28867479689.362118</v>
      </c>
    </row>
    <row r="61" spans="26:47" x14ac:dyDescent="0.15">
      <c r="Z61" s="3">
        <v>57</v>
      </c>
      <c r="AA61" s="3">
        <f>求节点(节奏总纲!P$4:P$163,其他调用!AW$6:AW$165,$Z61)*SUM($U$14:$U$17)</f>
        <v>45.999999999999986</v>
      </c>
      <c r="AB61" s="3">
        <f>求节点(节奏总纲!Q$4:Q$163,其他调用!AX$6:AX$165,$Z61)*SUM($U$14:$U$17)</f>
        <v>67.000000000000014</v>
      </c>
      <c r="AC61" s="3">
        <f>求节点(节奏总纲!R$4:R$163,其他调用!AY$6:AY$165,$Z61)*SUM($U$14:$U$17)</f>
        <v>91.000000000000028</v>
      </c>
      <c r="AD61" s="3">
        <f>求节点(节奏总纲!S$4:S$163,其他调用!AZ$6:AZ$165,$Z61)*SUM($U$14:$U$17)</f>
        <v>103</v>
      </c>
      <c r="AE61" s="3">
        <f>求节点(节奏总纲!T$4:T$163,其他调用!BA$6:BA$165,$Z61)*SUM($U$14:$U$17)</f>
        <v>103.00000000000001</v>
      </c>
      <c r="AF61" s="3">
        <f>SUMPRODUCT(AA$5:AE61,其他调用!$C$6:$G62)</f>
        <v>3285105.4265452777</v>
      </c>
      <c r="AH61" s="3">
        <v>57</v>
      </c>
      <c r="AI61" s="3">
        <f>其他调用!Y61</f>
        <v>10312371.594514072</v>
      </c>
      <c r="AJ61" s="3">
        <f>其他调用!Z61</f>
        <v>11490597.199518263</v>
      </c>
      <c r="AK61" s="3">
        <f>其他调用!AA61</f>
        <v>13688460.436999917</v>
      </c>
      <c r="AL61" s="3">
        <f>其他调用!AB61</f>
        <v>17843629.602542877</v>
      </c>
      <c r="AM61" s="3">
        <f>其他调用!AC61</f>
        <v>29301999.446253777</v>
      </c>
      <c r="AN61" s="3">
        <f>SUMPRODUCT(AI$5:AM61,其他调用!$C$6:$G62)</f>
        <v>362242730451.18066</v>
      </c>
      <c r="AP61" s="3">
        <f>其他调用!AN61</f>
        <v>2524143.1537131071</v>
      </c>
      <c r="AQ61" s="3">
        <f>其他调用!AO61</f>
        <v>2735266.8952883407</v>
      </c>
      <c r="AR61" s="3">
        <f>其他调用!AP61</f>
        <v>3147722.2092647254</v>
      </c>
      <c r="AS61" s="3">
        <f>其他调用!AQ61</f>
        <v>4298799.8589856774</v>
      </c>
      <c r="AT61" s="3">
        <f>其他调用!AR61</f>
        <v>7875497.261946559</v>
      </c>
      <c r="AU61" s="3">
        <f>SUMPRODUCT(AP$5:AT61,其他调用!$C$6:$G62)</f>
        <v>30253871296.1605</v>
      </c>
    </row>
    <row r="62" spans="26:47" x14ac:dyDescent="0.15">
      <c r="Z62" s="3">
        <v>58</v>
      </c>
      <c r="AA62" s="3">
        <f>求节点(节奏总纲!P$4:P$163,其他调用!AW$6:AW$165,$Z62)*SUM($U$14:$U$17)</f>
        <v>46</v>
      </c>
      <c r="AB62" s="3">
        <f>求节点(节奏总纲!Q$4:Q$163,其他调用!AX$6:AX$165,$Z62)*SUM($U$14:$U$17)</f>
        <v>66.999999999999986</v>
      </c>
      <c r="AC62" s="3">
        <f>求节点(节奏总纲!R$4:R$163,其他调用!AY$6:AY$165,$Z62)*SUM($U$14:$U$17)</f>
        <v>91.000000000000014</v>
      </c>
      <c r="AD62" s="3">
        <f>求节点(节奏总纲!S$4:S$163,其他调用!AZ$6:AZ$165,$Z62)*SUM($U$14:$U$17)</f>
        <v>103</v>
      </c>
      <c r="AE62" s="3">
        <f>求节点(节奏总纲!T$4:T$163,其他调用!BA$6:BA$165,$Z62)*SUM($U$14:$U$17)</f>
        <v>102.99999999999999</v>
      </c>
      <c r="AF62" s="3">
        <f>SUMPRODUCT(AA$5:AE62,其他调用!$C$6:$G63)</f>
        <v>3314490.4531043638</v>
      </c>
      <c r="AH62" s="3">
        <v>58</v>
      </c>
      <c r="AI62" s="3">
        <f>其他调用!Y62</f>
        <v>10312371.594514072</v>
      </c>
      <c r="AJ62" s="3">
        <f>其他调用!Z62</f>
        <v>11490597.199518263</v>
      </c>
      <c r="AK62" s="3">
        <f>其他调用!AA62</f>
        <v>13688460.436999857</v>
      </c>
      <c r="AL62" s="3">
        <f>其他调用!AB62</f>
        <v>18147597.599850416</v>
      </c>
      <c r="AM62" s="3">
        <f>其他调用!AC62</f>
        <v>29301999.446253777</v>
      </c>
      <c r="AN62" s="3">
        <f>SUMPRODUCT(AI$5:AM62,其他调用!$C$6:$G63)</f>
        <v>367882571531.25549</v>
      </c>
      <c r="AP62" s="3">
        <f>其他调用!AN62</f>
        <v>2524143.1537130997</v>
      </c>
      <c r="AQ62" s="3">
        <f>其他调用!AO62</f>
        <v>2735266.8952883407</v>
      </c>
      <c r="AR62" s="3">
        <f>其他调用!AP62</f>
        <v>3147722.2092647403</v>
      </c>
      <c r="AS62" s="3">
        <f>其他调用!AQ62</f>
        <v>4383881.2720482349</v>
      </c>
      <c r="AT62" s="3">
        <f>其他调用!AR62</f>
        <v>7875497.2619465888</v>
      </c>
      <c r="AU62" s="3">
        <f>SUMPRODUCT(AP$5:AT62,其他调用!$C$6:$G63)</f>
        <v>31613155843.714203</v>
      </c>
    </row>
    <row r="63" spans="26:47" x14ac:dyDescent="0.15">
      <c r="Z63" s="3">
        <v>59</v>
      </c>
      <c r="AA63" s="3">
        <f>求节点(节奏总纲!P$4:P$163,其他调用!AW$6:AW$165,$Z63)*SUM($U$14:$U$17)</f>
        <v>46.000000000000007</v>
      </c>
      <c r="AB63" s="3">
        <f>求节点(节奏总纲!Q$4:Q$163,其他调用!AX$6:AX$165,$Z63)*SUM($U$14:$U$17)</f>
        <v>66.999999999999972</v>
      </c>
      <c r="AC63" s="3">
        <f>求节点(节奏总纲!R$4:R$163,其他调用!AY$6:AY$165,$Z63)*SUM($U$14:$U$17)</f>
        <v>91</v>
      </c>
      <c r="AD63" s="3">
        <f>求节点(节奏总纲!S$4:S$163,其他调用!AZ$6:AZ$165,$Z63)*SUM($U$14:$U$17)</f>
        <v>103.00000000000001</v>
      </c>
      <c r="AE63" s="3">
        <f>求节点(节奏总纲!T$4:T$163,其他调用!BA$6:BA$165,$Z63)*SUM($U$14:$U$17)</f>
        <v>102.99999999999996</v>
      </c>
      <c r="AF63" s="3">
        <f>SUMPRODUCT(AA$5:AE63,其他调用!$C$6:$G64)</f>
        <v>3343291.8358660038</v>
      </c>
      <c r="AH63" s="3">
        <v>59</v>
      </c>
      <c r="AI63" s="3">
        <f>其他调用!Y63</f>
        <v>10412001.956873238</v>
      </c>
      <c r="AJ63" s="3">
        <f>其他调用!Z63</f>
        <v>11635899.236018479</v>
      </c>
      <c r="AK63" s="3">
        <f>其他调用!AA63</f>
        <v>13688460.437000036</v>
      </c>
      <c r="AL63" s="3">
        <f>其他调用!AB63</f>
        <v>18361288.429836631</v>
      </c>
      <c r="AM63" s="3">
        <f>其他调用!AC63</f>
        <v>29301999.446253777</v>
      </c>
      <c r="AN63" s="3">
        <f>SUMPRODUCT(AI$5:AM63,其他调用!$C$6:$G64)</f>
        <v>373467347619.0282</v>
      </c>
      <c r="AP63" s="3">
        <f>其他调用!AN63</f>
        <v>2541960.0420098528</v>
      </c>
      <c r="AQ63" s="3">
        <f>其他调用!AO63</f>
        <v>2762399.510075219</v>
      </c>
      <c r="AR63" s="3">
        <f>其他调用!AP63</f>
        <v>3147722.2092647254</v>
      </c>
      <c r="AS63" s="3">
        <f>其他调用!AQ63</f>
        <v>4443693.8771079928</v>
      </c>
      <c r="AT63" s="3">
        <f>其他调用!AR63</f>
        <v>7875497.261946559</v>
      </c>
      <c r="AU63" s="3">
        <f>SUMPRODUCT(AP$5:AT63,其他调用!$C$6:$G64)</f>
        <v>32955825143.499954</v>
      </c>
    </row>
    <row r="64" spans="26:47" x14ac:dyDescent="0.15">
      <c r="Z64" s="3">
        <v>60</v>
      </c>
      <c r="AA64" s="3">
        <f>求节点(节奏总纲!P$4:P$163,其他调用!AW$6:AW$165,$Z64)*SUM($U$14:$U$17)</f>
        <v>46</v>
      </c>
      <c r="AB64" s="3">
        <f>求节点(节奏总纲!Q$4:Q$163,其他调用!AX$6:AX$165,$Z64)*SUM($U$14:$U$17)</f>
        <v>66.999999999999943</v>
      </c>
      <c r="AC64" s="3">
        <f>求节点(节奏总纲!R$4:R$163,其他调用!AY$6:AY$165,$Z64)*SUM($U$14:$U$17)</f>
        <v>91</v>
      </c>
      <c r="AD64" s="3">
        <f>求节点(节奏总纲!S$4:S$163,其他调用!AZ$6:AZ$165,$Z64)*SUM($U$14:$U$17)</f>
        <v>103.00000000000004</v>
      </c>
      <c r="AE64" s="3">
        <f>求节点(节奏总纲!T$4:T$163,其他调用!BA$6:BA$165,$Z64)*SUM($U$14:$U$17)</f>
        <v>102.99999999999994</v>
      </c>
      <c r="AF64" s="3">
        <f>SUMPRODUCT(AA$5:AE64,其他调用!$C$6:$G65)</f>
        <v>3372006.688755149</v>
      </c>
      <c r="AH64" s="3">
        <v>60</v>
      </c>
      <c r="AI64" s="3">
        <f>其他调用!Y64</f>
        <v>10660865.317928851</v>
      </c>
      <c r="AJ64" s="3">
        <f>其他调用!Z64</f>
        <v>11850975.158424497</v>
      </c>
      <c r="AK64" s="3">
        <f>其他调用!AA64</f>
        <v>13977281.582929492</v>
      </c>
      <c r="AL64" s="3">
        <f>其他调用!AB64</f>
        <v>18361288.42983675</v>
      </c>
      <c r="AM64" s="3">
        <f>其他调用!AC64</f>
        <v>29679037.159674168</v>
      </c>
      <c r="AN64" s="3">
        <f>SUMPRODUCT(AI$5:AM64,其他调用!$C$6:$G65)</f>
        <v>379150688186.80865</v>
      </c>
      <c r="AP64" s="3">
        <f>其他调用!AN64</f>
        <v>2586464.2533776015</v>
      </c>
      <c r="AQ64" s="3">
        <f>其他调用!AO64</f>
        <v>2802561.178095378</v>
      </c>
      <c r="AR64" s="3">
        <f>其他调用!AP64</f>
        <v>3201981.669092387</v>
      </c>
      <c r="AS64" s="3">
        <f>其他调用!AQ64</f>
        <v>4443693.8771079779</v>
      </c>
      <c r="AT64" s="3">
        <f>其他调用!AR64</f>
        <v>8005146.8904627562</v>
      </c>
      <c r="AU64" s="3">
        <f>SUMPRODUCT(AP$5:AT64,其他调用!$C$6:$G65)</f>
        <v>34315471589.442951</v>
      </c>
    </row>
    <row r="65" spans="26:47" x14ac:dyDescent="0.15">
      <c r="Z65" s="3">
        <v>61</v>
      </c>
      <c r="AA65" s="3">
        <f>求节点(节奏总纲!P$4:P$163,其他调用!AW$6:AW$165,$Z65)*SUM($U$14:$U$17)</f>
        <v>45.999999999999993</v>
      </c>
      <c r="AB65" s="3">
        <f>求节点(节奏总纲!Q$4:Q$163,其他调用!AX$6:AX$165,$Z65)*SUM($U$14:$U$17)</f>
        <v>66.999999999999929</v>
      </c>
      <c r="AC65" s="3">
        <f>求节点(节奏总纲!R$4:R$163,其他调用!AY$6:AY$165,$Z65)*SUM($U$14:$U$17)</f>
        <v>91</v>
      </c>
      <c r="AD65" s="3">
        <f>求节点(节奏总纲!S$4:S$163,其他调用!AZ$6:AZ$165,$Z65)*SUM($U$14:$U$17)</f>
        <v>103.00000000000006</v>
      </c>
      <c r="AE65" s="3">
        <f>求节点(节奏总纲!T$4:T$163,其他调用!BA$6:BA$165,$Z65)*SUM($U$14:$U$17)</f>
        <v>102.99999999999994</v>
      </c>
      <c r="AF65" s="3">
        <f>SUMPRODUCT(AA$5:AE65,其他调用!$C$6:$G66)</f>
        <v>3400634.9483956341</v>
      </c>
      <c r="AH65" s="3">
        <v>61</v>
      </c>
      <c r="AI65" s="3">
        <f>其他调用!Y65</f>
        <v>10660865.317928851</v>
      </c>
      <c r="AJ65" s="3">
        <f>其他调用!Z65</f>
        <v>11850975.158424437</v>
      </c>
      <c r="AK65" s="3">
        <f>其他调用!AA65</f>
        <v>14143488.482269645</v>
      </c>
      <c r="AL65" s="3">
        <f>其他调用!AB65</f>
        <v>18361288.42983675</v>
      </c>
      <c r="AM65" s="3">
        <f>其他调用!AC65</f>
        <v>30113992.195828438</v>
      </c>
      <c r="AN65" s="3">
        <f>SUMPRODUCT(AI$5:AM65,其他调用!$C$6:$G66)</f>
        <v>384819186356.16235</v>
      </c>
      <c r="AP65" s="3">
        <f>其他调用!AN65</f>
        <v>2586464.2533776015</v>
      </c>
      <c r="AQ65" s="3">
        <f>其他调用!AO65</f>
        <v>2802561.1780953705</v>
      </c>
      <c r="AR65" s="3">
        <f>其他调用!AP65</f>
        <v>3233206.1715393811</v>
      </c>
      <c r="AS65" s="3">
        <f>其他调用!AQ65</f>
        <v>4443693.8771079779</v>
      </c>
      <c r="AT65" s="3">
        <f>其他调用!AR65</f>
        <v>8154712.1908332109</v>
      </c>
      <c r="AU65" s="3">
        <f>SUMPRODUCT(AP$5:AT65,其他调用!$C$6:$G66)</f>
        <v>35671420219.892387</v>
      </c>
    </row>
    <row r="66" spans="26:47" x14ac:dyDescent="0.15">
      <c r="Z66" s="3">
        <v>62</v>
      </c>
      <c r="AA66" s="3">
        <f>求节点(节奏总纲!P$4:P$163,其他调用!AW$6:AW$165,$Z66)*SUM($U$14:$U$17)</f>
        <v>45.999999999999986</v>
      </c>
      <c r="AB66" s="3">
        <f>求节点(节奏总纲!Q$4:Q$163,其他调用!AX$6:AX$165,$Z66)*SUM($U$14:$U$17)</f>
        <v>66.999999999999915</v>
      </c>
      <c r="AC66" s="3">
        <f>求节点(节奏总纲!R$4:R$163,其他调用!AY$6:AY$165,$Z66)*SUM($U$14:$U$17)</f>
        <v>90.999999999999986</v>
      </c>
      <c r="AD66" s="3">
        <f>求节点(节奏总纲!S$4:S$163,其他调用!AZ$6:AZ$165,$Z66)*SUM($U$14:$U$17)</f>
        <v>103.00000000000006</v>
      </c>
      <c r="AE66" s="3">
        <f>求节点(节奏总纲!T$4:T$163,其他调用!BA$6:BA$165,$Z66)*SUM($U$14:$U$17)</f>
        <v>102.99999999999993</v>
      </c>
      <c r="AF66" s="3">
        <f>SUMPRODUCT(AA$5:AE66,其他调用!$C$6:$G67)</f>
        <v>3429176.5514112939</v>
      </c>
      <c r="AH66" s="3">
        <v>62</v>
      </c>
      <c r="AI66" s="3">
        <f>其他调用!Y66</f>
        <v>10660865.317928791</v>
      </c>
      <c r="AJ66" s="3">
        <f>其他调用!Z66</f>
        <v>11850975.158424497</v>
      </c>
      <c r="AK66" s="3">
        <f>其他调用!AA66</f>
        <v>14143488.482269764</v>
      </c>
      <c r="AL66" s="3">
        <f>其他调用!AB66</f>
        <v>18605379.016756892</v>
      </c>
      <c r="AM66" s="3">
        <f>其他调用!AC66</f>
        <v>30113992.195828438</v>
      </c>
      <c r="AN66" s="3">
        <f>SUMPRODUCT(AI$5:AM66,其他调用!$C$6:$G67)</f>
        <v>390470087294.53046</v>
      </c>
      <c r="AP66" s="3">
        <f>其他调用!AN66</f>
        <v>2586464.2533776015</v>
      </c>
      <c r="AQ66" s="3">
        <f>其他调用!AO66</f>
        <v>2802561.1780953705</v>
      </c>
      <c r="AR66" s="3">
        <f>其他调用!AP66</f>
        <v>3233206.171539396</v>
      </c>
      <c r="AS66" s="3">
        <f>其他调用!AQ66</f>
        <v>4514504.5086570978</v>
      </c>
      <c r="AT66" s="3">
        <f>其他调用!AR66</f>
        <v>8154712.1908331513</v>
      </c>
      <c r="AU66" s="3">
        <f>SUMPRODUCT(AP$5:AT66,其他调用!$C$6:$G67)</f>
        <v>37023174229.10482</v>
      </c>
    </row>
    <row r="67" spans="26:47" x14ac:dyDescent="0.15">
      <c r="Z67" s="3">
        <v>63</v>
      </c>
      <c r="AA67" s="3">
        <f>求节点(节奏总纲!P$4:P$163,其他调用!AW$6:AW$165,$Z67)*SUM($U$14:$U$17)</f>
        <v>45.999999999999979</v>
      </c>
      <c r="AB67" s="3">
        <f>求节点(节奏总纲!Q$4:Q$163,其他调用!AX$6:AX$165,$Z67)*SUM($U$14:$U$17)</f>
        <v>66.999999999999901</v>
      </c>
      <c r="AC67" s="3">
        <f>求节点(节奏总纲!R$4:R$163,其他调用!AY$6:AY$165,$Z67)*SUM($U$14:$U$17)</f>
        <v>90.999999999999986</v>
      </c>
      <c r="AD67" s="3">
        <f>求节点(节奏总纲!S$4:S$163,其他调用!AZ$6:AZ$165,$Z67)*SUM($U$14:$U$17)</f>
        <v>103.00000000000004</v>
      </c>
      <c r="AE67" s="3">
        <f>求节点(节奏总纲!T$4:T$163,其他调用!BA$6:BA$165,$Z67)*SUM($U$14:$U$17)</f>
        <v>102.99999999999993</v>
      </c>
      <c r="AF67" s="3">
        <f>SUMPRODUCT(AA$5:AE67,其他调用!$C$6:$G68)</f>
        <v>3457631.4344259626</v>
      </c>
      <c r="AH67" s="3">
        <v>63</v>
      </c>
      <c r="AI67" s="3">
        <f>其他调用!Y67</f>
        <v>10660865.317928851</v>
      </c>
      <c r="AJ67" s="3">
        <f>其他调用!Z67</f>
        <v>11910665.45757097</v>
      </c>
      <c r="AK67" s="3">
        <f>其他调用!AA67</f>
        <v>14143488.482269764</v>
      </c>
      <c r="AL67" s="3">
        <f>其他调用!AB67</f>
        <v>18886558.534463048</v>
      </c>
      <c r="AM67" s="3">
        <f>其他调用!AC67</f>
        <v>30113992.195828199</v>
      </c>
      <c r="AN67" s="3">
        <f>SUMPRODUCT(AI$5:AM67,其他调用!$C$6:$G68)</f>
        <v>396116818522.44855</v>
      </c>
      <c r="AP67" s="3">
        <f>其他调用!AN67</f>
        <v>2586464.2533776015</v>
      </c>
      <c r="AQ67" s="3">
        <f>其他调用!AO67</f>
        <v>2813263.4424762279</v>
      </c>
      <c r="AR67" s="3">
        <f>其他调用!AP67</f>
        <v>3233206.171539396</v>
      </c>
      <c r="AS67" s="3">
        <f>其他调用!AQ67</f>
        <v>4596074.6317767799</v>
      </c>
      <c r="AT67" s="3">
        <f>其他调用!AR67</f>
        <v>8154712.1908332109</v>
      </c>
      <c r="AU67" s="3">
        <f>SUMPRODUCT(AP$5:AT67,其他调用!$C$6:$G68)</f>
        <v>38373153959.23661</v>
      </c>
    </row>
    <row r="68" spans="26:47" x14ac:dyDescent="0.15">
      <c r="Z68" s="3">
        <v>64</v>
      </c>
      <c r="AA68" s="3">
        <f>求节点(节奏总纲!P$4:P$163,其他调用!AW$6:AW$165,$Z68)*SUM($U$14:$U$17)</f>
        <v>45.999999999999986</v>
      </c>
      <c r="AB68" s="3">
        <f>求节点(节奏总纲!Q$4:Q$163,其他调用!AX$6:AX$165,$Z68)*SUM($U$14:$U$17)</f>
        <v>66.999999999999943</v>
      </c>
      <c r="AC68" s="3">
        <f>求节点(节奏总纲!R$4:R$163,其他调用!AY$6:AY$165,$Z68)*SUM($U$14:$U$17)</f>
        <v>90.999999999999986</v>
      </c>
      <c r="AD68" s="3">
        <f>求节点(节奏总纲!S$4:S$163,其他调用!AZ$6:AZ$165,$Z68)*SUM($U$14:$U$17)</f>
        <v>103.00000000000001</v>
      </c>
      <c r="AE68" s="3">
        <f>求节点(节奏总纲!T$4:T$163,其他调用!BA$6:BA$165,$Z68)*SUM($U$14:$U$17)</f>
        <v>102.99999999999993</v>
      </c>
      <c r="AF68" s="3">
        <f>SUMPRODUCT(AA$5:AE68,其他调用!$C$6:$G69)</f>
        <v>3485999.5340634761</v>
      </c>
      <c r="AH68" s="3">
        <v>64</v>
      </c>
      <c r="AI68" s="3">
        <f>其他调用!Y68</f>
        <v>11017305.949358463</v>
      </c>
      <c r="AJ68" s="3">
        <f>其他调用!Z68</f>
        <v>12231089.809559047</v>
      </c>
      <c r="AK68" s="3">
        <f>其他调用!AA68</f>
        <v>14234631.254994631</v>
      </c>
      <c r="AL68" s="3">
        <f>其他调用!AB68</f>
        <v>18886558.534462929</v>
      </c>
      <c r="AM68" s="3">
        <f>其他调用!AC68</f>
        <v>30389459.1263659</v>
      </c>
      <c r="AN68" s="3">
        <f>SUMPRODUCT(AI$5:AM68,其他调用!$C$6:$G69)</f>
        <v>401906194193.58221</v>
      </c>
      <c r="AP68" s="3">
        <f>其他调用!AN68</f>
        <v>2649714.1194565967</v>
      </c>
      <c r="AQ68" s="3">
        <f>其他调用!AO68</f>
        <v>2870714.4215812683</v>
      </c>
      <c r="AR68" s="3">
        <f>其他调用!AP68</f>
        <v>3250473.0819651634</v>
      </c>
      <c r="AS68" s="3">
        <f>其他调用!AQ68</f>
        <v>4596074.6317768097</v>
      </c>
      <c r="AT68" s="3">
        <f>其他调用!AR68</f>
        <v>8248998.0528838634</v>
      </c>
      <c r="AU68" s="3">
        <f>SUMPRODUCT(AP$5:AT68,其他调用!$C$6:$G69)</f>
        <v>39747477613.6007</v>
      </c>
    </row>
    <row r="69" spans="26:47" x14ac:dyDescent="0.15">
      <c r="Z69" s="3">
        <v>65</v>
      </c>
      <c r="AA69" s="3">
        <f>求节点(节奏总纲!P$4:P$163,其他调用!AW$6:AW$165,$Z69)*SUM($U$14:$U$17)</f>
        <v>45.999999999999993</v>
      </c>
      <c r="AB69" s="3">
        <f>求节点(节奏总纲!Q$4:Q$163,其他调用!AX$6:AX$165,$Z69)*SUM($U$14:$U$17)</f>
        <v>66.999999999999986</v>
      </c>
      <c r="AC69" s="3">
        <f>求节点(节奏总纲!R$4:R$163,其他调用!AY$6:AY$165,$Z69)*SUM($U$14:$U$17)</f>
        <v>90.999999999999986</v>
      </c>
      <c r="AD69" s="3">
        <f>求节点(节奏总纲!S$4:S$163,其他调用!AZ$6:AZ$165,$Z69)*SUM($U$14:$U$17)</f>
        <v>102.99999999999999</v>
      </c>
      <c r="AE69" s="3">
        <f>求节点(节奏总纲!T$4:T$163,其他调用!BA$6:BA$165,$Z69)*SUM($U$14:$U$17)</f>
        <v>102.99999999999994</v>
      </c>
      <c r="AF69" s="3">
        <f>SUMPRODUCT(AA$5:AE69,其他调用!$C$6:$G70)</f>
        <v>3514280.7869476685</v>
      </c>
      <c r="AH69" s="3">
        <v>65</v>
      </c>
      <c r="AI69" s="3">
        <f>其他调用!Y69</f>
        <v>11017305.949358523</v>
      </c>
      <c r="AJ69" s="3">
        <f>其他调用!Z69</f>
        <v>12231089.809559107</v>
      </c>
      <c r="AK69" s="3">
        <f>其他调用!AA69</f>
        <v>14604950.652346849</v>
      </c>
      <c r="AL69" s="3">
        <f>其他调用!AB69</f>
        <v>18886558.534462929</v>
      </c>
      <c r="AM69" s="3">
        <f>其他调用!AC69</f>
        <v>30905347.5589571</v>
      </c>
      <c r="AN69" s="3">
        <f>SUMPRODUCT(AI$5:AM69,其他调用!$C$6:$G70)</f>
        <v>407683965032.70898</v>
      </c>
      <c r="AP69" s="3">
        <f>其他调用!AN69</f>
        <v>2649714.1194565967</v>
      </c>
      <c r="AQ69" s="3">
        <f>其他调用!AO69</f>
        <v>2870714.4215812683</v>
      </c>
      <c r="AR69" s="3">
        <f>其他调用!AP69</f>
        <v>3320629.7347839326</v>
      </c>
      <c r="AS69" s="3">
        <f>其他调用!AQ69</f>
        <v>4596074.6317767799</v>
      </c>
      <c r="AT69" s="3">
        <f>其他调用!AR69</f>
        <v>8425574.5497214198</v>
      </c>
      <c r="AU69" s="3">
        <f>SUMPRODUCT(AP$5:AT69,其他调用!$C$6:$G70)</f>
        <v>41118738869.403381</v>
      </c>
    </row>
    <row r="70" spans="26:47" x14ac:dyDescent="0.15">
      <c r="Z70" s="3">
        <v>66</v>
      </c>
      <c r="AA70" s="3">
        <f>求节点(节奏总纲!P$4:P$163,其他调用!AW$6:AW$165,$Z70)*SUM($U$14:$U$17)</f>
        <v>46</v>
      </c>
      <c r="AB70" s="3">
        <f>求节点(节奏总纲!Q$4:Q$163,其他调用!AX$6:AX$165,$Z70)*SUM($U$14:$U$17)</f>
        <v>67.000000000000028</v>
      </c>
      <c r="AC70" s="3">
        <f>求节点(节奏总纲!R$4:R$163,其他调用!AY$6:AY$165,$Z70)*SUM($U$14:$U$17)</f>
        <v>90.999999999999986</v>
      </c>
      <c r="AD70" s="3">
        <f>求节点(节奏总纲!S$4:S$163,其他调用!AZ$6:AZ$165,$Z70)*SUM($U$14:$U$17)</f>
        <v>102.99999999999997</v>
      </c>
      <c r="AE70" s="3">
        <f>求节点(节奏总纲!T$4:T$163,其他调用!BA$6:BA$165,$Z70)*SUM($U$14:$U$17)</f>
        <v>102.99999999999996</v>
      </c>
      <c r="AF70" s="3">
        <f>SUMPRODUCT(AA$5:AE70,其他调用!$C$6:$G71)</f>
        <v>3542475.1297023743</v>
      </c>
      <c r="AH70" s="3">
        <v>66</v>
      </c>
      <c r="AI70" s="3">
        <f>其他调用!Y70</f>
        <v>11017305.949358463</v>
      </c>
      <c r="AJ70" s="3">
        <f>其他调用!Z70</f>
        <v>12231089.809558988</v>
      </c>
      <c r="AK70" s="3">
        <f>其他调用!AA70</f>
        <v>14604950.65234673</v>
      </c>
      <c r="AL70" s="3">
        <f>其他调用!AB70</f>
        <v>18925989.243816376</v>
      </c>
      <c r="AM70" s="3">
        <f>其他调用!AC70</f>
        <v>30905347.5589571</v>
      </c>
      <c r="AN70" s="3">
        <f>SUMPRODUCT(AI$5:AM70,其他调用!$C$6:$G71)</f>
        <v>413442860259.72943</v>
      </c>
      <c r="AP70" s="3">
        <f>其他调用!AN70</f>
        <v>2649714.1194565967</v>
      </c>
      <c r="AQ70" s="3">
        <f>其他调用!AO70</f>
        <v>2870714.4215812534</v>
      </c>
      <c r="AR70" s="3">
        <f>其他调用!AP70</f>
        <v>3320629.7347839326</v>
      </c>
      <c r="AS70" s="3">
        <f>其他调用!AQ70</f>
        <v>4607918.8526857495</v>
      </c>
      <c r="AT70" s="3">
        <f>其他调用!AR70</f>
        <v>8425574.5497214198</v>
      </c>
      <c r="AU70" s="3">
        <f>SUMPRODUCT(AP$5:AT70,其他调用!$C$6:$G71)</f>
        <v>42485505453.375786</v>
      </c>
    </row>
    <row r="71" spans="26:47" x14ac:dyDescent="0.15">
      <c r="Z71" s="3">
        <v>67</v>
      </c>
      <c r="AA71" s="3">
        <f>求节点(节奏总纲!P$4:P$163,其他调用!AW$6:AW$165,$Z71)*SUM($U$14:$U$17)</f>
        <v>46.000000000000007</v>
      </c>
      <c r="AB71" s="3">
        <f>求节点(节奏总纲!Q$4:Q$163,其他调用!AX$6:AX$165,$Z71)*SUM($U$14:$U$17)</f>
        <v>67.000000000000071</v>
      </c>
      <c r="AC71" s="3">
        <f>求节点(节奏总纲!R$4:R$163,其他调用!AY$6:AY$165,$Z71)*SUM($U$14:$U$17)</f>
        <v>90.999999999999972</v>
      </c>
      <c r="AD71" s="3">
        <f>求节点(节奏总纲!S$4:S$163,其他调用!AZ$6:AZ$165,$Z71)*SUM($U$14:$U$17)</f>
        <v>102.99999999999996</v>
      </c>
      <c r="AE71" s="3">
        <f>求节点(节奏总纲!T$4:T$163,其他调用!BA$6:BA$165,$Z71)*SUM($U$14:$U$17)</f>
        <v>102.99999999999997</v>
      </c>
      <c r="AF71" s="3">
        <f>SUMPRODUCT(AA$5:AE71,其他调用!$C$6:$G72)</f>
        <v>3570582.4989514276</v>
      </c>
      <c r="AH71" s="3">
        <v>67</v>
      </c>
      <c r="AI71" s="3">
        <f>其他调用!Y71</f>
        <v>11017305.949358523</v>
      </c>
      <c r="AJ71" s="3">
        <f>其他调用!Z71</f>
        <v>12231089.809559107</v>
      </c>
      <c r="AK71" s="3">
        <f>其他调用!AA71</f>
        <v>14604950.65234673</v>
      </c>
      <c r="AL71" s="3">
        <f>其他调用!AB71</f>
        <v>19417254.488076806</v>
      </c>
      <c r="AM71" s="3">
        <f>其他调用!AC71</f>
        <v>30905347.5589571</v>
      </c>
      <c r="AN71" s="3">
        <f>SUMPRODUCT(AI$5:AM71,其他调用!$C$6:$G72)</f>
        <v>419184308134.32593</v>
      </c>
      <c r="AP71" s="3">
        <f>其他调用!AN71</f>
        <v>2649714.1194565967</v>
      </c>
      <c r="AQ71" s="3">
        <f>其他调用!AO71</f>
        <v>2870714.4215812683</v>
      </c>
      <c r="AR71" s="3">
        <f>其他调用!AP71</f>
        <v>3320629.7347839475</v>
      </c>
      <c r="AS71" s="3">
        <f>其他调用!AQ71</f>
        <v>4755485.4111709297</v>
      </c>
      <c r="AT71" s="3">
        <f>其他调用!AR71</f>
        <v>8425574.5497214198</v>
      </c>
      <c r="AU71" s="3">
        <f>SUMPRODUCT(AP$5:AT71,其他调用!$C$6:$G72)</f>
        <v>43848206822.639519</v>
      </c>
    </row>
    <row r="72" spans="26:47" x14ac:dyDescent="0.15">
      <c r="Z72" s="3">
        <v>68</v>
      </c>
      <c r="AA72" s="3">
        <f>求节点(节奏总纲!P$4:P$163,其他调用!AW$6:AW$165,$Z72)*SUM($U$14:$U$17)</f>
        <v>46.000000000000007</v>
      </c>
      <c r="AB72" s="3">
        <f>求节点(节奏总纲!Q$4:Q$163,其他调用!AX$6:AX$165,$Z72)*SUM($U$14:$U$17)</f>
        <v>67.000000000000071</v>
      </c>
      <c r="AC72" s="3">
        <f>求节点(节奏总纲!R$4:R$163,其他调用!AY$6:AY$165,$Z72)*SUM($U$14:$U$17)</f>
        <v>90.999999999999972</v>
      </c>
      <c r="AD72" s="3">
        <f>求节点(节奏总纲!S$4:S$163,其他调用!AZ$6:AZ$165,$Z72)*SUM($U$14:$U$17)</f>
        <v>102.99999999999994</v>
      </c>
      <c r="AE72" s="3">
        <f>求节点(节奏总纲!T$4:T$163,其他调用!BA$6:BA$165,$Z72)*SUM($U$14:$U$17)</f>
        <v>102.99999999999999</v>
      </c>
      <c r="AF72" s="3">
        <f>SUMPRODUCT(AA$5:AE72,其他调用!$C$6:$G73)</f>
        <v>3598602.8313186639</v>
      </c>
      <c r="AH72" s="3">
        <v>68</v>
      </c>
      <c r="AI72" s="3">
        <f>其他调用!Y72</f>
        <v>11165555.828587174</v>
      </c>
      <c r="AJ72" s="3">
        <f>其他调用!Z72</f>
        <v>12439806.612669945</v>
      </c>
      <c r="AK72" s="3">
        <f>其他调用!AA72</f>
        <v>14604950.652346849</v>
      </c>
      <c r="AL72" s="3">
        <f>其他调用!AB72</f>
        <v>19417254.488076687</v>
      </c>
      <c r="AM72" s="3">
        <f>其他调用!AC72</f>
        <v>30905347.5589571</v>
      </c>
      <c r="AN72" s="3">
        <f>SUMPRODUCT(AI$5:AM72,其他调用!$C$6:$G73)</f>
        <v>424988676946.05847</v>
      </c>
      <c r="AP72" s="3">
        <f>其他调用!AN72</f>
        <v>2675756.4487052858</v>
      </c>
      <c r="AQ72" s="3">
        <f>其他调用!AO72</f>
        <v>2910964.9993374646</v>
      </c>
      <c r="AR72" s="3">
        <f>其他调用!AP72</f>
        <v>3320629.7347839326</v>
      </c>
      <c r="AS72" s="3">
        <f>其他调用!AQ72</f>
        <v>4755485.4111709297</v>
      </c>
      <c r="AT72" s="3">
        <f>其他调用!AR72</f>
        <v>8425574.5497214198</v>
      </c>
      <c r="AU72" s="3">
        <f>SUMPRODUCT(AP$5:AT72,其他调用!$C$6:$G73)</f>
        <v>45221559694.306435</v>
      </c>
    </row>
    <row r="73" spans="26:47" x14ac:dyDescent="0.15">
      <c r="Z73" s="3">
        <v>69</v>
      </c>
      <c r="AA73" s="3">
        <f>求节点(节奏总纲!P$4:P$163,其他调用!AW$6:AW$165,$Z73)*SUM($U$14:$U$17)</f>
        <v>46</v>
      </c>
      <c r="AB73" s="3">
        <f>求节点(节奏总纲!Q$4:Q$163,其他调用!AX$6:AX$165,$Z73)*SUM($U$14:$U$17)</f>
        <v>67.000000000000057</v>
      </c>
      <c r="AC73" s="3">
        <f>求节点(节奏总纲!R$4:R$163,其他调用!AY$6:AY$165,$Z73)*SUM($U$14:$U$17)</f>
        <v>90.999999999999957</v>
      </c>
      <c r="AD73" s="3">
        <f>求节点(节奏总纲!S$4:S$163,其他调用!AZ$6:AZ$165,$Z73)*SUM($U$14:$U$17)</f>
        <v>102.99999999999993</v>
      </c>
      <c r="AE73" s="3">
        <f>求节点(节奏总纲!T$4:T$163,其他调用!BA$6:BA$165,$Z73)*SUM($U$14:$U$17)</f>
        <v>103</v>
      </c>
      <c r="AF73" s="3">
        <f>SUMPRODUCT(AA$5:AE73,其他调用!$C$6:$G74)</f>
        <v>3626536.0634279181</v>
      </c>
      <c r="AH73" s="3">
        <v>69</v>
      </c>
      <c r="AI73" s="3">
        <f>其他调用!Y73</f>
        <v>11382005.736801147</v>
      </c>
      <c r="AJ73" s="3">
        <f>其他调用!Z73</f>
        <v>12624953.940573812</v>
      </c>
      <c r="AK73" s="3">
        <f>其他调用!AA73</f>
        <v>14847685.438683629</v>
      </c>
      <c r="AL73" s="3">
        <f>其他调用!AB73</f>
        <v>19417254.488076806</v>
      </c>
      <c r="AM73" s="3">
        <f>其他调用!AC73</f>
        <v>31473836.148520708</v>
      </c>
      <c r="AN73" s="3">
        <f>SUMPRODUCT(AI$5:AM73,其他调用!$C$6:$G74)</f>
        <v>430871581693.89966</v>
      </c>
      <c r="AP73" s="3">
        <f>其他调用!AN73</f>
        <v>2713779.1425845921</v>
      </c>
      <c r="AQ73" s="3">
        <f>其他调用!AO73</f>
        <v>2946670.2554887235</v>
      </c>
      <c r="AR73" s="3">
        <f>其他调用!AP73</f>
        <v>3367621.175297603</v>
      </c>
      <c r="AS73" s="3">
        <f>其他调用!AQ73</f>
        <v>4755485.4111709297</v>
      </c>
      <c r="AT73" s="3">
        <f>其他调用!AR73</f>
        <v>8579079.4429206252</v>
      </c>
      <c r="AU73" s="3">
        <f>SUMPRODUCT(AP$5:AT73,其他调用!$C$6:$G74)</f>
        <v>46608342254.943298</v>
      </c>
    </row>
    <row r="74" spans="26:47" x14ac:dyDescent="0.15">
      <c r="Z74" s="3">
        <v>70</v>
      </c>
      <c r="AA74" s="3">
        <f>求节点(节奏总纲!P$4:P$163,其他调用!AW$6:AW$165,$Z74)*SUM($U$14:$U$17)</f>
        <v>45.999999999999986</v>
      </c>
      <c r="AB74" s="3">
        <f>求节点(节奏总纲!Q$4:Q$163,其他调用!AX$6:AX$165,$Z74)*SUM($U$14:$U$17)</f>
        <v>67.000000000000043</v>
      </c>
      <c r="AC74" s="3">
        <f>求节点(节奏总纲!R$4:R$163,其他调用!AY$6:AY$165,$Z74)*SUM($U$14:$U$17)</f>
        <v>90.999999999999929</v>
      </c>
      <c r="AD74" s="3">
        <f>求节点(节奏总纲!S$4:S$163,其他调用!AZ$6:AZ$165,$Z74)*SUM($U$14:$U$17)</f>
        <v>102.99999999999991</v>
      </c>
      <c r="AE74" s="3">
        <f>求节点(节奏总纲!T$4:T$163,其他调用!BA$6:BA$165,$Z74)*SUM($U$14:$U$17)</f>
        <v>103.00000000000001</v>
      </c>
      <c r="AF74" s="3">
        <f>SUMPRODUCT(AA$5:AE74,其他调用!$C$6:$G75)</f>
        <v>3654382.1319030244</v>
      </c>
      <c r="AH74" s="3">
        <v>70</v>
      </c>
      <c r="AI74" s="3">
        <f>其他调用!Y74</f>
        <v>11382005.736801147</v>
      </c>
      <c r="AJ74" s="3">
        <f>其他调用!Z74</f>
        <v>12624953.940573931</v>
      </c>
      <c r="AK74" s="3">
        <f>其他调用!AA74</f>
        <v>15081443.76857233</v>
      </c>
      <c r="AL74" s="3">
        <f>其他调用!AB74</f>
        <v>19417254.488076687</v>
      </c>
      <c r="AM74" s="3">
        <f>其他调用!AC74</f>
        <v>31552892.35913229</v>
      </c>
      <c r="AN74" s="3">
        <f>SUMPRODUCT(AI$5:AM74,其他调用!$C$6:$G75)</f>
        <v>436739230705.26239</v>
      </c>
      <c r="AP74" s="3">
        <f>其他调用!AN74</f>
        <v>2713779.142584607</v>
      </c>
      <c r="AQ74" s="3">
        <f>其他调用!AO74</f>
        <v>2946670.2554887086</v>
      </c>
      <c r="AR74" s="3">
        <f>其他调用!AP74</f>
        <v>3412874.8483261317</v>
      </c>
      <c r="AS74" s="3">
        <f>其他调用!AQ74</f>
        <v>4755485.4111709297</v>
      </c>
      <c r="AT74" s="3">
        <f>其他调用!AR74</f>
        <v>8600426.4240023494</v>
      </c>
      <c r="AU74" s="3">
        <f>SUMPRODUCT(AP$5:AT74,其他调用!$C$6:$G75)</f>
        <v>47991330740.042732</v>
      </c>
    </row>
    <row r="75" spans="26:47" x14ac:dyDescent="0.15">
      <c r="Z75" s="3">
        <v>71</v>
      </c>
      <c r="AA75" s="3">
        <f>求节点(节奏总纲!P$4:P$163,其他调用!AW$6:AW$165,$Z75)*SUM($U$14:$U$17)</f>
        <v>45.999999999999972</v>
      </c>
      <c r="AB75" s="3">
        <f>求节点(节奏总纲!Q$4:Q$163,其他调用!AX$6:AX$165,$Z75)*SUM($U$14:$U$17)</f>
        <v>67.000000000000028</v>
      </c>
      <c r="AC75" s="3">
        <f>求节点(节奏总纲!R$4:R$163,其他调用!AY$6:AY$165,$Z75)*SUM($U$14:$U$17)</f>
        <v>90.999999999999915</v>
      </c>
      <c r="AD75" s="3">
        <f>求节点(节奏总纲!S$4:S$163,其他调用!AZ$6:AZ$165,$Z75)*SUM($U$14:$U$17)</f>
        <v>102.99999999999991</v>
      </c>
      <c r="AE75" s="3">
        <f>求节点(节奏总纲!T$4:T$163,其他调用!BA$6:BA$165,$Z75)*SUM($U$14:$U$17)</f>
        <v>103.00000000000003</v>
      </c>
      <c r="AF75" s="3">
        <f>SUMPRODUCT(AA$5:AE75,其他调用!$C$6:$G76)</f>
        <v>3682140.9733678172</v>
      </c>
      <c r="AH75" s="3">
        <v>71</v>
      </c>
      <c r="AI75" s="3">
        <f>其他调用!Y75</f>
        <v>11382005.736801147</v>
      </c>
      <c r="AJ75" s="3">
        <f>其他调用!Z75</f>
        <v>12624953.940573812</v>
      </c>
      <c r="AK75" s="3">
        <f>其他调用!AA75</f>
        <v>15081443.768572211</v>
      </c>
      <c r="AL75" s="3">
        <f>其他调用!AB75</f>
        <v>19628252.804083705</v>
      </c>
      <c r="AM75" s="3">
        <f>其他调用!AC75</f>
        <v>31552892.359132051</v>
      </c>
      <c r="AN75" s="3">
        <f>SUMPRODUCT(AI$5:AM75,其他调用!$C$6:$G76)</f>
        <v>442587897912.26526</v>
      </c>
      <c r="AP75" s="3">
        <f>其他调用!AN75</f>
        <v>2713779.1425845921</v>
      </c>
      <c r="AQ75" s="3">
        <f>其他调用!AO75</f>
        <v>2946670.2554887086</v>
      </c>
      <c r="AR75" s="3">
        <f>其他调用!AP75</f>
        <v>3412874.8483261168</v>
      </c>
      <c r="AS75" s="3">
        <f>其他调用!AQ75</f>
        <v>4819620.2212977409</v>
      </c>
      <c r="AT75" s="3">
        <f>其他调用!AR75</f>
        <v>8600426.4240023494</v>
      </c>
      <c r="AU75" s="3">
        <f>SUMPRODUCT(AP$5:AT75,其他调用!$C$6:$G76)</f>
        <v>49369872009.32325</v>
      </c>
    </row>
    <row r="76" spans="26:47" x14ac:dyDescent="0.15">
      <c r="Z76" s="3">
        <v>72</v>
      </c>
      <c r="AA76" s="3">
        <f>求节点(节奏总纲!P$4:P$163,其他调用!AW$6:AW$165,$Z76)*SUM($U$14:$U$17)</f>
        <v>45.999999999999964</v>
      </c>
      <c r="AB76" s="3">
        <f>求节点(节奏总纲!Q$4:Q$163,其他调用!AX$6:AX$165,$Z76)*SUM($U$14:$U$17)</f>
        <v>67.000000000000014</v>
      </c>
      <c r="AC76" s="3">
        <f>求节点(节奏总纲!R$4:R$163,其他调用!AY$6:AY$165,$Z76)*SUM($U$14:$U$17)</f>
        <v>90.999999999999886</v>
      </c>
      <c r="AD76" s="3">
        <f>求节点(节奏总纲!S$4:S$163,其他调用!AZ$6:AZ$165,$Z76)*SUM($U$14:$U$17)</f>
        <v>102.99999999999996</v>
      </c>
      <c r="AE76" s="3">
        <f>求节点(节奏总纲!T$4:T$163,其他调用!BA$6:BA$165,$Z76)*SUM($U$14:$U$17)</f>
        <v>103.00000000000004</v>
      </c>
      <c r="AF76" s="3">
        <f>SUMPRODUCT(AA$5:AE76,其他调用!$C$6:$G77)</f>
        <v>3709812.5244461326</v>
      </c>
      <c r="AH76" s="3">
        <v>72</v>
      </c>
      <c r="AI76" s="3">
        <f>其他调用!Y76</f>
        <v>11382005.736801147</v>
      </c>
      <c r="AJ76" s="3">
        <f>其他调用!Z76</f>
        <v>12624953.940573812</v>
      </c>
      <c r="AK76" s="3">
        <f>其他调用!AA76</f>
        <v>15081443.76857233</v>
      </c>
      <c r="AL76" s="3">
        <f>其他调用!AB76</f>
        <v>19962415.063909054</v>
      </c>
      <c r="AM76" s="3">
        <f>其他调用!AC76</f>
        <v>31552892.35913229</v>
      </c>
      <c r="AN76" s="3">
        <f>SUMPRODUCT(AI$5:AM76,其他调用!$C$6:$G77)</f>
        <v>448417965980.60016</v>
      </c>
      <c r="AP76" s="3">
        <f>其他调用!AN76</f>
        <v>2713779.142584607</v>
      </c>
      <c r="AQ76" s="3">
        <f>其他调用!AO76</f>
        <v>2946670.2554887235</v>
      </c>
      <c r="AR76" s="3">
        <f>其他调用!AP76</f>
        <v>3412874.8483261317</v>
      </c>
      <c r="AS76" s="3">
        <f>其他调用!AQ76</f>
        <v>4921191.8048583269</v>
      </c>
      <c r="AT76" s="3">
        <f>其他调用!AR76</f>
        <v>8600426.4240023494</v>
      </c>
      <c r="AU76" s="3">
        <f>SUMPRODUCT(AP$5:AT76,其他调用!$C$6:$G77)</f>
        <v>50744082818.138618</v>
      </c>
    </row>
    <row r="77" spans="26:47" x14ac:dyDescent="0.15">
      <c r="Z77" s="3">
        <v>73</v>
      </c>
      <c r="AA77" s="3">
        <f>求节点(节奏总纲!P$4:P$163,其他调用!AW$6:AW$165,$Z77)*SUM($U$14:$U$17)</f>
        <v>45.999999999999964</v>
      </c>
      <c r="AB77" s="3">
        <f>求节点(节奏总纲!Q$4:Q$163,其他调用!AX$6:AX$165,$Z77)*SUM($U$14:$U$17)</f>
        <v>67</v>
      </c>
      <c r="AC77" s="3">
        <f>求节点(节奏总纲!R$4:R$163,其他调用!AY$6:AY$165,$Z77)*SUM($U$14:$U$17)</f>
        <v>90.999999999999858</v>
      </c>
      <c r="AD77" s="3">
        <f>求节点(节奏总纲!S$4:S$163,其他调用!AZ$6:AZ$165,$Z77)*SUM($U$14:$U$17)</f>
        <v>103</v>
      </c>
      <c r="AE77" s="3">
        <f>求节点(节奏总纲!T$4:T$163,其他调用!BA$6:BA$165,$Z77)*SUM($U$14:$U$17)</f>
        <v>103.00000000000006</v>
      </c>
      <c r="AF77" s="3">
        <f>SUMPRODUCT(AA$5:AE77,其他调用!$C$6:$G78)</f>
        <v>3737396.7217618045</v>
      </c>
      <c r="AH77" s="3">
        <v>73</v>
      </c>
      <c r="AI77" s="3">
        <f>其他调用!Y77</f>
        <v>11563443.772089124</v>
      </c>
      <c r="AJ77" s="3">
        <f>其他调用!Z77</f>
        <v>12866170.103618383</v>
      </c>
      <c r="AK77" s="3">
        <f>其他调用!AA77</f>
        <v>15081443.768572211</v>
      </c>
      <c r="AL77" s="3">
        <f>其他调用!AB77</f>
        <v>19962415.063909054</v>
      </c>
      <c r="AM77" s="3">
        <f>其他调用!AC77</f>
        <v>31686959.05418992</v>
      </c>
      <c r="AN77" s="3">
        <f>SUMPRODUCT(AI$5:AM77,其他调用!$C$6:$G78)</f>
        <v>454324045914.6601</v>
      </c>
      <c r="AP77" s="3">
        <f>其他调用!AN77</f>
        <v>2745172.3061695993</v>
      </c>
      <c r="AQ77" s="3">
        <f>其他调用!AO77</f>
        <v>2992664.9448300898</v>
      </c>
      <c r="AR77" s="3">
        <f>其他调用!AP77</f>
        <v>3412874.8483261317</v>
      </c>
      <c r="AS77" s="3">
        <f>其他调用!AQ77</f>
        <v>4921191.8048583269</v>
      </c>
      <c r="AT77" s="3">
        <f>其他调用!AR77</f>
        <v>8644123.8611326814</v>
      </c>
      <c r="AU77" s="3">
        <f>SUMPRODUCT(AP$5:AT77,其他调用!$C$6:$G78)</f>
        <v>52131146908.805176</v>
      </c>
    </row>
    <row r="78" spans="26:47" x14ac:dyDescent="0.15">
      <c r="Z78" s="3">
        <v>74</v>
      </c>
      <c r="AA78" s="3">
        <f>求节点(节奏总纲!P$4:P$163,其他调用!AW$6:AW$165,$Z78)*SUM($U$14:$U$17)</f>
        <v>45.999999999999979</v>
      </c>
      <c r="AB78" s="3">
        <f>求节点(节奏总纲!Q$4:Q$163,其他调用!AX$6:AX$165,$Z78)*SUM($U$14:$U$17)</f>
        <v>66.999999999999986</v>
      </c>
      <c r="AC78" s="3">
        <f>求节点(节奏总纲!R$4:R$163,其他调用!AY$6:AY$165,$Z78)*SUM($U$14:$U$17)</f>
        <v>90.999999999999901</v>
      </c>
      <c r="AD78" s="3">
        <f>求节点(节奏总纲!S$4:S$163,其他调用!AZ$6:AZ$165,$Z78)*SUM($U$14:$U$17)</f>
        <v>103.00000000000004</v>
      </c>
      <c r="AE78" s="3">
        <f>求节点(节奏总纲!T$4:T$163,其他调用!BA$6:BA$165,$Z78)*SUM($U$14:$U$17)</f>
        <v>103.00000000000007</v>
      </c>
      <c r="AF78" s="3">
        <f>SUMPRODUCT(AA$5:AE78,其他调用!$C$6:$G79)</f>
        <v>3764893.5019386671</v>
      </c>
      <c r="AH78" s="3">
        <v>74</v>
      </c>
      <c r="AI78" s="3">
        <f>其他调用!Y78</f>
        <v>11757416.564542651</v>
      </c>
      <c r="AJ78" s="3">
        <f>其他调用!Z78</f>
        <v>13026930.000027418</v>
      </c>
      <c r="AK78" s="3">
        <f>其他调用!AA78</f>
        <v>15432870.850521445</v>
      </c>
      <c r="AL78" s="3">
        <f>其他调用!AB78</f>
        <v>19962415.063909054</v>
      </c>
      <c r="AM78" s="3">
        <f>其他调用!AC78</f>
        <v>32154088.301095724</v>
      </c>
      <c r="AN78" s="3">
        <f>SUMPRODUCT(AI$5:AM78,其他调用!$C$6:$G79)</f>
        <v>460297508304.0448</v>
      </c>
      <c r="AP78" s="3">
        <f>其他调用!AN78</f>
        <v>2778734.2855796814</v>
      </c>
      <c r="AQ78" s="3">
        <f>其他调用!AO78</f>
        <v>3023318.3695449382</v>
      </c>
      <c r="AR78" s="3">
        <f>其他调用!AP78</f>
        <v>3485146.2441485524</v>
      </c>
      <c r="AS78" s="3">
        <f>其他调用!AQ78</f>
        <v>4921191.8048583567</v>
      </c>
      <c r="AT78" s="3">
        <f>其他调用!AR78</f>
        <v>8796379.0568737984</v>
      </c>
      <c r="AU78" s="3">
        <f>SUMPRODUCT(AP$5:AT78,其他调用!$C$6:$G79)</f>
        <v>53529510407.207359</v>
      </c>
    </row>
    <row r="79" spans="26:47" x14ac:dyDescent="0.15">
      <c r="Z79" s="3">
        <v>75</v>
      </c>
      <c r="AA79" s="3">
        <f>求节点(节奏总纲!P$4:P$163,其他调用!AW$6:AW$165,$Z79)*SUM($U$14:$U$17)</f>
        <v>45.999999999999986</v>
      </c>
      <c r="AB79" s="3">
        <f>求节点(节奏总纲!Q$4:Q$163,其他调用!AX$6:AX$165,$Z79)*SUM($U$14:$U$17)</f>
        <v>66.999999999999972</v>
      </c>
      <c r="AC79" s="3">
        <f>求节点(节奏总纲!R$4:R$163,其他调用!AY$6:AY$165,$Z79)*SUM($U$14:$U$17)</f>
        <v>90.999999999999943</v>
      </c>
      <c r="AD79" s="3">
        <f>求节点(节奏总纲!S$4:S$163,其他调用!AZ$6:AZ$165,$Z79)*SUM($U$14:$U$17)</f>
        <v>103.00000000000009</v>
      </c>
      <c r="AE79" s="3">
        <f>求节点(节奏总纲!T$4:T$163,其他调用!BA$6:BA$165,$Z79)*SUM($U$14:$U$17)</f>
        <v>103.00000000000009</v>
      </c>
      <c r="AF79" s="3">
        <f>SUMPRODUCT(AA$5:AE79,其他调用!$C$6:$G80)</f>
        <v>3792302.8016005559</v>
      </c>
      <c r="AH79" s="3">
        <v>75</v>
      </c>
      <c r="AI79" s="3">
        <f>其他调用!Y79</f>
        <v>11757416.564542651</v>
      </c>
      <c r="AJ79" s="3">
        <f>其他调用!Z79</f>
        <v>13026930.000027418</v>
      </c>
      <c r="AK79" s="3">
        <f>其他调用!AA79</f>
        <v>15578399.82689786</v>
      </c>
      <c r="AL79" s="3">
        <f>其他调用!AB79</f>
        <v>19962415.063909054</v>
      </c>
      <c r="AM79" s="3">
        <f>其他调用!AC79</f>
        <v>32154088.301095724</v>
      </c>
      <c r="AN79" s="3">
        <f>SUMPRODUCT(AI$5:AM79,其他调用!$C$6:$G80)</f>
        <v>466253309978.35962</v>
      </c>
      <c r="AP79" s="3">
        <f>其他调用!AN79</f>
        <v>2778734.2855796665</v>
      </c>
      <c r="AQ79" s="3">
        <f>其他调用!AO79</f>
        <v>3023318.3695449382</v>
      </c>
      <c r="AR79" s="3">
        <f>其他调用!AP79</f>
        <v>3515074.4505833089</v>
      </c>
      <c r="AS79" s="3">
        <f>其他调用!AQ79</f>
        <v>4921191.8048583269</v>
      </c>
      <c r="AT79" s="3">
        <f>其他调用!AR79</f>
        <v>8796379.0568737984</v>
      </c>
      <c r="AU79" s="3">
        <f>SUMPRODUCT(AP$5:AT79,其他调用!$C$6:$G80)</f>
        <v>54923649992.233887</v>
      </c>
    </row>
    <row r="80" spans="26:47" x14ac:dyDescent="0.15">
      <c r="Z80" s="3">
        <v>76</v>
      </c>
      <c r="AA80" s="3">
        <f>求节点(节奏总纲!P$4:P$163,其他调用!AW$6:AW$165,$Z80)*SUM($U$14:$U$17)</f>
        <v>46</v>
      </c>
      <c r="AB80" s="3">
        <f>求节点(节奏总纲!Q$4:Q$163,其他调用!AX$6:AX$165,$Z80)*SUM($U$14:$U$17)</f>
        <v>66.999999999999943</v>
      </c>
      <c r="AC80" s="3">
        <f>求节点(节奏总纲!R$4:R$163,其他调用!AY$6:AY$165,$Z80)*SUM($U$14:$U$17)</f>
        <v>91</v>
      </c>
      <c r="AD80" s="3">
        <f>求节点(节奏总纲!S$4:S$163,其他调用!AZ$6:AZ$165,$Z80)*SUM($U$14:$U$17)</f>
        <v>103.0000000000001</v>
      </c>
      <c r="AE80" s="3">
        <f>求节点(节奏总纲!T$4:T$163,其他调用!BA$6:BA$165,$Z80)*SUM($U$14:$U$17)</f>
        <v>103.0000000000001</v>
      </c>
      <c r="AF80" s="3">
        <f>SUMPRODUCT(AA$5:AE80,其他调用!$C$6:$G81)</f>
        <v>3819624.5573713053</v>
      </c>
      <c r="AH80" s="3">
        <v>76</v>
      </c>
      <c r="AI80" s="3">
        <f>其他调用!Y80</f>
        <v>11757416.564542651</v>
      </c>
      <c r="AJ80" s="3">
        <f>其他调用!Z80</f>
        <v>13026930.000027418</v>
      </c>
      <c r="AK80" s="3">
        <f>其他调用!AA80</f>
        <v>15578399.826897979</v>
      </c>
      <c r="AL80" s="3">
        <f>其他调用!AB80</f>
        <v>20192018.320418954</v>
      </c>
      <c r="AM80" s="3">
        <f>其他调用!AC80</f>
        <v>32154088.301095724</v>
      </c>
      <c r="AN80" s="3">
        <f>SUMPRODUCT(AI$5:AM80,其他调用!$C$6:$G81)</f>
        <v>472189518737.12445</v>
      </c>
      <c r="AP80" s="3">
        <f>其他调用!AN80</f>
        <v>2778734.2855796814</v>
      </c>
      <c r="AQ80" s="3">
        <f>其他调用!AO80</f>
        <v>3023318.3695449233</v>
      </c>
      <c r="AR80" s="3">
        <f>其他调用!AP80</f>
        <v>3515074.4505833089</v>
      </c>
      <c r="AS80" s="3">
        <f>其他调用!AQ80</f>
        <v>4991419.7658299804</v>
      </c>
      <c r="AT80" s="3">
        <f>其他调用!AR80</f>
        <v>8796379.0568737388</v>
      </c>
      <c r="AU80" s="3">
        <f>SUMPRODUCT(AP$5:AT80,其他调用!$C$6:$G81)</f>
        <v>56313240558.965233</v>
      </c>
    </row>
    <row r="81" spans="26:47" x14ac:dyDescent="0.15">
      <c r="Z81" s="3">
        <v>77</v>
      </c>
      <c r="AA81" s="3">
        <f>求节点(节奏总纲!P$4:P$163,其他调用!AW$6:AW$165,$Z81)*SUM($U$14:$U$17)</f>
        <v>46.000000000000014</v>
      </c>
      <c r="AB81" s="3">
        <f>求节点(节奏总纲!Q$4:Q$163,其他调用!AX$6:AX$165,$Z81)*SUM($U$14:$U$17)</f>
        <v>66.999999999999929</v>
      </c>
      <c r="AC81" s="3">
        <f>求节点(节奏总纲!R$4:R$163,其他调用!AY$6:AY$165,$Z81)*SUM($U$14:$U$17)</f>
        <v>91.000000000000043</v>
      </c>
      <c r="AD81" s="3">
        <f>求节点(节奏总纲!S$4:S$163,其他调用!AZ$6:AZ$165,$Z81)*SUM($U$14:$U$17)</f>
        <v>103.00000000000004</v>
      </c>
      <c r="AE81" s="3">
        <f>求节点(节奏总纲!T$4:T$163,其他调用!BA$6:BA$165,$Z81)*SUM($U$14:$U$17)</f>
        <v>103.0000000000001</v>
      </c>
      <c r="AF81" s="3">
        <f>SUMPRODUCT(AA$5:AE81,其他调用!$C$6:$G82)</f>
        <v>3846858.7058747504</v>
      </c>
      <c r="AH81" s="3">
        <v>77</v>
      </c>
      <c r="AI81" s="3">
        <f>其他调用!Y81</f>
        <v>11757416.564542651</v>
      </c>
      <c r="AJ81" s="3">
        <f>其他调用!Z81</f>
        <v>13026930.000027418</v>
      </c>
      <c r="AK81" s="3">
        <f>其他调用!AA81</f>
        <v>15578399.82689786</v>
      </c>
      <c r="AL81" s="3">
        <f>其他调用!AB81</f>
        <v>20518196.860739946</v>
      </c>
      <c r="AM81" s="3">
        <f>其他调用!AC81</f>
        <v>32154088.301095724</v>
      </c>
      <c r="AN81" s="3">
        <f>SUMPRODUCT(AI$5:AM81,其他调用!$C$6:$G82)</f>
        <v>478106431327.11401</v>
      </c>
      <c r="AP81" s="3">
        <f>其他调用!AN81</f>
        <v>2778734.2855796814</v>
      </c>
      <c r="AQ81" s="3">
        <f>其他调用!AO81</f>
        <v>3023318.3695449382</v>
      </c>
      <c r="AR81" s="3">
        <f>其他调用!AP81</f>
        <v>3515074.4505833387</v>
      </c>
      <c r="AS81" s="3">
        <f>其他调用!AQ81</f>
        <v>5091186.8777936101</v>
      </c>
      <c r="AT81" s="3">
        <f>其他调用!AR81</f>
        <v>8796379.0568737984</v>
      </c>
      <c r="AU81" s="3">
        <f>SUMPRODUCT(AP$5:AT81,其他调用!$C$6:$G82)</f>
        <v>57698373307.844032</v>
      </c>
    </row>
    <row r="82" spans="26:47" x14ac:dyDescent="0.15">
      <c r="Z82" s="3">
        <v>78</v>
      </c>
      <c r="AA82" s="3">
        <f>求节点(节奏总纲!P$4:P$163,其他调用!AW$6:AW$165,$Z82)*SUM($U$14:$U$17)</f>
        <v>46.000000000000021</v>
      </c>
      <c r="AB82" s="3">
        <f>求节点(节奏总纲!Q$4:Q$163,其他调用!AX$6:AX$165,$Z82)*SUM($U$14:$U$17)</f>
        <v>66.999999999999929</v>
      </c>
      <c r="AC82" s="3">
        <f>求节点(节奏总纲!R$4:R$163,其他调用!AY$6:AY$165,$Z82)*SUM($U$14:$U$17)</f>
        <v>91.000000000000099</v>
      </c>
      <c r="AD82" s="3">
        <f>求节点(节奏总纲!S$4:S$163,其他调用!AZ$6:AZ$165,$Z82)*SUM($U$14:$U$17)</f>
        <v>102.99999999999999</v>
      </c>
      <c r="AE82" s="3">
        <f>求节点(节奏总纲!T$4:T$163,其他调用!BA$6:BA$165,$Z82)*SUM($U$14:$U$17)</f>
        <v>103.00000000000011</v>
      </c>
      <c r="AF82" s="3">
        <f>SUMPRODUCT(AA$5:AE82,其他调用!$C$6:$G83)</f>
        <v>3874005.1837347248</v>
      </c>
      <c r="AH82" s="3">
        <v>78</v>
      </c>
      <c r="AI82" s="3">
        <f>其他调用!Y82</f>
        <v>11831459.953795433</v>
      </c>
      <c r="AJ82" s="3">
        <f>其他调用!Z82</f>
        <v>13167263.670804501</v>
      </c>
      <c r="AK82" s="3">
        <f>其他调用!AA82</f>
        <v>15578399.82689786</v>
      </c>
      <c r="AL82" s="3">
        <f>其他调用!AB82</f>
        <v>20518196.860739946</v>
      </c>
      <c r="AM82" s="3">
        <f>其他调用!AC82</f>
        <v>32240056.636291504</v>
      </c>
      <c r="AN82" s="3">
        <f>SUMPRODUCT(AI$5:AM82,其他调用!$C$6:$G83)</f>
        <v>484050552104.57343</v>
      </c>
      <c r="AP82" s="3">
        <f>其他调用!AN82</f>
        <v>2793656.7730266601</v>
      </c>
      <c r="AQ82" s="3">
        <f>其他调用!AO82</f>
        <v>3050574.9460585862</v>
      </c>
      <c r="AR82" s="3">
        <f>其他调用!AP82</f>
        <v>3515074.4505833089</v>
      </c>
      <c r="AS82" s="3">
        <f>其他调用!AQ82</f>
        <v>5091186.8777936101</v>
      </c>
      <c r="AT82" s="3">
        <f>其他调用!AR82</f>
        <v>8824601.2051150799</v>
      </c>
      <c r="AU82" s="3">
        <f>SUMPRODUCT(AP$5:AT82,其他调用!$C$6:$G83)</f>
        <v>59088100297.595337</v>
      </c>
    </row>
    <row r="83" spans="26:47" x14ac:dyDescent="0.15">
      <c r="Z83" s="3">
        <v>79</v>
      </c>
      <c r="AA83" s="3">
        <f>求节点(节奏总纲!P$4:P$163,其他调用!AW$6:AW$165,$Z83)*SUM($U$14:$U$17)</f>
        <v>46.000000000000014</v>
      </c>
      <c r="AB83" s="3">
        <f>求节点(节奏总纲!Q$4:Q$163,其他调用!AX$6:AX$165,$Z83)*SUM($U$14:$U$17)</f>
        <v>66.999999999999943</v>
      </c>
      <c r="AC83" s="3">
        <f>求节点(节奏总纲!R$4:R$163,其他调用!AY$6:AY$165,$Z83)*SUM($U$14:$U$17)</f>
        <v>91.000000000000085</v>
      </c>
      <c r="AD83" s="3">
        <f>求节点(节奏总纲!S$4:S$163,其他调用!AZ$6:AZ$165,$Z83)*SUM($U$14:$U$17)</f>
        <v>102.99999999999994</v>
      </c>
      <c r="AE83" s="3">
        <f>求节点(节奏总纲!T$4:T$163,其他调用!BA$6:BA$165,$Z83)*SUM($U$14:$U$17)</f>
        <v>103.0000000000001</v>
      </c>
      <c r="AF83" s="3">
        <f>SUMPRODUCT(AA$5:AE83,其他调用!$C$6:$G84)</f>
        <v>3901063.9275750644</v>
      </c>
      <c r="AH83" s="3">
        <v>79</v>
      </c>
      <c r="AI83" s="3">
        <f>其他调用!Y83</f>
        <v>12115533.550896645</v>
      </c>
      <c r="AJ83" s="3">
        <f>其他调用!Z83</f>
        <v>13427467.910565138</v>
      </c>
      <c r="AK83" s="3">
        <f>其他调用!AA83</f>
        <v>15946036.840905309</v>
      </c>
      <c r="AL83" s="3">
        <f>其他调用!AB83</f>
        <v>20518196.860739708</v>
      </c>
      <c r="AM83" s="3">
        <f>其他调用!AC83</f>
        <v>32754916.844224215</v>
      </c>
      <c r="AN83" s="3">
        <f>SUMPRODUCT(AI$5:AM83,其他调用!$C$6:$G84)</f>
        <v>490102399210.54175</v>
      </c>
      <c r="AP83" s="3">
        <f>其他调用!AN83</f>
        <v>2850908.1323923767</v>
      </c>
      <c r="AQ83" s="3">
        <f>其他调用!AO83</f>
        <v>3101113.6138703227</v>
      </c>
      <c r="AR83" s="3">
        <f>其他调用!AP83</f>
        <v>3595342.9811751842</v>
      </c>
      <c r="AS83" s="3">
        <f>其他调用!AQ83</f>
        <v>5091186.8777936101</v>
      </c>
      <c r="AT83" s="3">
        <f>其他调用!AR83</f>
        <v>8993622.2880377173</v>
      </c>
      <c r="AU83" s="3">
        <f>SUMPRODUCT(AP$5:AT83,其他调用!$C$6:$G84)</f>
        <v>60498618519.327652</v>
      </c>
    </row>
    <row r="84" spans="26:47" x14ac:dyDescent="0.15">
      <c r="Z84" s="3">
        <v>80</v>
      </c>
      <c r="AA84" s="3">
        <f>求节点(节奏总纲!P$4:P$163,其他调用!AW$6:AW$165,$Z84)*SUM($U$14:$U$17)</f>
        <v>46</v>
      </c>
      <c r="AB84" s="3">
        <f>求节点(节奏总纲!Q$4:Q$163,其他调用!AX$6:AX$165,$Z84)*SUM($U$14:$U$17)</f>
        <v>66.999999999999972</v>
      </c>
      <c r="AC84" s="3">
        <f>求节点(节奏总纲!R$4:R$163,其他调用!AY$6:AY$165,$Z84)*SUM($U$14:$U$17)</f>
        <v>91.000000000000057</v>
      </c>
      <c r="AD84" s="3">
        <f>求节点(节奏总纲!S$4:S$163,其他调用!AZ$6:AZ$165,$Z84)*SUM($U$14:$U$17)</f>
        <v>102.99999999999989</v>
      </c>
      <c r="AE84" s="3">
        <f>求节点(节奏总纲!T$4:T$163,其他调用!BA$6:BA$165,$Z84)*SUM($U$14:$U$17)</f>
        <v>103.00000000000009</v>
      </c>
      <c r="AF84" s="3">
        <f>SUMPRODUCT(AA$5:AE84,其他调用!$C$6:$G85)</f>
        <v>3928034.8740196032</v>
      </c>
      <c r="AH84" s="3">
        <v>80</v>
      </c>
      <c r="AI84" s="3">
        <f>其他调用!Y84</f>
        <v>12115533.550896764</v>
      </c>
      <c r="AJ84" s="3">
        <f>其他调用!Z84</f>
        <v>13427467.910565138</v>
      </c>
      <c r="AK84" s="3">
        <f>其他调用!AA84</f>
        <v>16069258.281269789</v>
      </c>
      <c r="AL84" s="3">
        <f>其他调用!AB84</f>
        <v>20518196.860739946</v>
      </c>
      <c r="AM84" s="3">
        <f>其他调用!AC84</f>
        <v>32754916.844224453</v>
      </c>
      <c r="AN84" s="3">
        <f>SUMPRODUCT(AI$5:AM84,其他调用!$C$6:$G85)</f>
        <v>496135500621.5108</v>
      </c>
      <c r="AP84" s="3">
        <f>其他调用!AN84</f>
        <v>2850908.1323923916</v>
      </c>
      <c r="AQ84" s="3">
        <f>其他调用!AO84</f>
        <v>3101113.6138703078</v>
      </c>
      <c r="AR84" s="3">
        <f>其他调用!AP84</f>
        <v>3622246.7029948533</v>
      </c>
      <c r="AS84" s="3">
        <f>其他调用!AQ84</f>
        <v>5091186.8777935803</v>
      </c>
      <c r="AT84" s="3">
        <f>其他调用!AR84</f>
        <v>8993622.2880376577</v>
      </c>
      <c r="AU84" s="3">
        <f>SUMPRODUCT(AP$5:AT84,其他调用!$C$6:$G85)</f>
        <v>61904720705.407654</v>
      </c>
    </row>
    <row r="85" spans="26:47" x14ac:dyDescent="0.15">
      <c r="Z85" s="3">
        <v>81</v>
      </c>
      <c r="AA85" s="3">
        <f>求节点(节奏总纲!P$4:P$163,其他调用!AW$6:AW$165,$Z85)*SUM($U$14:$U$17)</f>
        <v>45.999999999999993</v>
      </c>
      <c r="AB85" s="3">
        <f>求节点(节奏总纲!Q$4:Q$163,其他调用!AX$6:AX$165,$Z85)*SUM($U$14:$U$17)</f>
        <v>67</v>
      </c>
      <c r="AC85" s="3">
        <f>求节点(节奏总纲!R$4:R$163,其他调用!AY$6:AY$165,$Z85)*SUM($U$14:$U$17)</f>
        <v>91.000000000000028</v>
      </c>
      <c r="AD85" s="3">
        <f>求节点(节奏总纲!S$4:S$163,其他调用!AZ$6:AZ$165,$Z85)*SUM($U$14:$U$17)</f>
        <v>102.99999999999984</v>
      </c>
      <c r="AE85" s="3">
        <f>求节点(节奏总纲!T$4:T$163,其他调用!BA$6:BA$165,$Z85)*SUM($U$14:$U$17)</f>
        <v>103.00000000000006</v>
      </c>
      <c r="AF85" s="3">
        <f>SUMPRODUCT(AA$5:AE85,其他调用!$C$6:$G86)</f>
        <v>3954917.959692176</v>
      </c>
      <c r="AH85" s="3">
        <v>81</v>
      </c>
      <c r="AI85" s="3">
        <f>其他调用!Y85</f>
        <v>12115533.550896645</v>
      </c>
      <c r="AJ85" s="3">
        <f>其他调用!Z85</f>
        <v>13427467.910565019</v>
      </c>
      <c r="AK85" s="3">
        <f>其他调用!AA85</f>
        <v>16069258.281269908</v>
      </c>
      <c r="AL85" s="3">
        <f>其他调用!AB85</f>
        <v>20543958.653674603</v>
      </c>
      <c r="AM85" s="3">
        <f>其他调用!AC85</f>
        <v>32754916.844224453</v>
      </c>
      <c r="AN85" s="3">
        <f>SUMPRODUCT(AI$5:AM85,其他调用!$C$6:$G86)</f>
        <v>502147723073.89001</v>
      </c>
      <c r="AP85" s="3">
        <f>其他调用!AN85</f>
        <v>2850908.1323923767</v>
      </c>
      <c r="AQ85" s="3">
        <f>其他调用!AO85</f>
        <v>3101113.6138703227</v>
      </c>
      <c r="AR85" s="3">
        <f>其他调用!AP85</f>
        <v>3622246.7029948533</v>
      </c>
      <c r="AS85" s="3">
        <f>其他调用!AQ85</f>
        <v>5099304.5546693206</v>
      </c>
      <c r="AT85" s="3">
        <f>其他调用!AR85</f>
        <v>8993622.2880377173</v>
      </c>
      <c r="AU85" s="3">
        <f>SUMPRODUCT(AP$5:AT85,其他调用!$C$6:$G86)</f>
        <v>63305948905.613022</v>
      </c>
    </row>
    <row r="86" spans="26:47" x14ac:dyDescent="0.15">
      <c r="Z86" s="3">
        <v>82</v>
      </c>
      <c r="AA86" s="3">
        <f>求节点(节奏总纲!P$4:P$163,其他调用!AW$6:AW$165,$Z86)*SUM($U$14:$U$17)</f>
        <v>45.999999999999986</v>
      </c>
      <c r="AB86" s="3">
        <f>求节点(节奏总纲!Q$4:Q$163,其他调用!AX$6:AX$165,$Z86)*SUM($U$14:$U$17)</f>
        <v>67.000000000000028</v>
      </c>
      <c r="AC86" s="3">
        <f>求节点(节奏总纲!R$4:R$163,其他调用!AY$6:AY$165,$Z86)*SUM($U$14:$U$17)</f>
        <v>91</v>
      </c>
      <c r="AD86" s="3">
        <f>求节点(节奏总纲!S$4:S$163,其他调用!AZ$6:AZ$165,$Z86)*SUM($U$14:$U$17)</f>
        <v>102.99999999999986</v>
      </c>
      <c r="AE86" s="3">
        <f>求节点(节奏总纲!T$4:T$163,其他调用!BA$6:BA$165,$Z86)*SUM($U$14:$U$17)</f>
        <v>103.00000000000004</v>
      </c>
      <c r="AF86" s="3">
        <f>SUMPRODUCT(AA$5:AE86,其他调用!$C$6:$G87)</f>
        <v>3981713.1212166175</v>
      </c>
      <c r="AH86" s="3">
        <v>82</v>
      </c>
      <c r="AI86" s="3">
        <f>其他调用!Y86</f>
        <v>12115533.550896645</v>
      </c>
      <c r="AJ86" s="3">
        <f>其他调用!Z86</f>
        <v>13427467.910565138</v>
      </c>
      <c r="AK86" s="3">
        <f>其他调用!AA86</f>
        <v>16069258.281269789</v>
      </c>
      <c r="AL86" s="3">
        <f>其他调用!AB86</f>
        <v>21093399.90947032</v>
      </c>
      <c r="AM86" s="3">
        <f>其他调用!AC86</f>
        <v>32754916.844224453</v>
      </c>
      <c r="AN86" s="3">
        <f>SUMPRODUCT(AI$5:AM86,其他调用!$C$6:$G87)</f>
        <v>508140694991.88489</v>
      </c>
      <c r="AP86" s="3">
        <f>其他调用!AN86</f>
        <v>2850908.1323923916</v>
      </c>
      <c r="AQ86" s="3">
        <f>其他调用!AO86</f>
        <v>3101113.6138703078</v>
      </c>
      <c r="AR86" s="3">
        <f>其他调用!AP86</f>
        <v>3622246.7029948533</v>
      </c>
      <c r="AS86" s="3">
        <f>其他调用!AQ86</f>
        <v>5272436.3932803273</v>
      </c>
      <c r="AT86" s="3">
        <f>其他调用!AR86</f>
        <v>8993622.2880376577</v>
      </c>
      <c r="AU86" s="3">
        <f>SUMPRODUCT(AP$5:AT86,其他调用!$C$6:$G87)</f>
        <v>64702816741.158646</v>
      </c>
    </row>
    <row r="87" spans="26:47" x14ac:dyDescent="0.15">
      <c r="Z87" s="3">
        <v>83</v>
      </c>
      <c r="AA87" s="3">
        <f>求节点(节奏总纲!P$4:P$163,其他调用!AW$6:AW$165,$Z87)*SUM($U$14:$U$17)</f>
        <v>45.999999999999979</v>
      </c>
      <c r="AB87" s="3">
        <f>求节点(节奏总纲!Q$4:Q$163,其他调用!AX$6:AX$165,$Z87)*SUM($U$14:$U$17)</f>
        <v>67.000000000000043</v>
      </c>
      <c r="AC87" s="3">
        <f>求节点(节奏总纲!R$4:R$163,其他调用!AY$6:AY$165,$Z87)*SUM($U$14:$U$17)</f>
        <v>90.999999999999972</v>
      </c>
      <c r="AD87" s="3">
        <f>求节点(节奏总纲!S$4:S$163,其他调用!AZ$6:AZ$165,$Z87)*SUM($U$14:$U$17)</f>
        <v>102.99999999999987</v>
      </c>
      <c r="AE87" s="3">
        <f>求节点(节奏总纲!T$4:T$163,其他调用!BA$6:BA$165,$Z87)*SUM($U$14:$U$17)</f>
        <v>103.00000000000003</v>
      </c>
      <c r="AF87" s="3">
        <f>SUMPRODUCT(AA$5:AE87,其他调用!$C$6:$G88)</f>
        <v>4008420.2952167629</v>
      </c>
      <c r="AH87" s="3">
        <v>83</v>
      </c>
      <c r="AI87" s="3">
        <f>其他调用!Y87</f>
        <v>12115533.550896645</v>
      </c>
      <c r="AJ87" s="3">
        <f>其他调用!Z87</f>
        <v>13427467.910565138</v>
      </c>
      <c r="AK87" s="3">
        <f>其他调用!AA87</f>
        <v>16069258.281269789</v>
      </c>
      <c r="AL87" s="3">
        <f>其他调用!AB87</f>
        <v>21093399.909470081</v>
      </c>
      <c r="AM87" s="3">
        <f>其他调用!AC87</f>
        <v>32754916.844224453</v>
      </c>
      <c r="AN87" s="3">
        <f>SUMPRODUCT(AI$5:AM87,其他调用!$C$6:$G88)</f>
        <v>514112695684.89465</v>
      </c>
      <c r="AP87" s="3">
        <f>其他调用!AN87</f>
        <v>2850908.1323923767</v>
      </c>
      <c r="AQ87" s="3">
        <f>其他调用!AO87</f>
        <v>3101113.6138703227</v>
      </c>
      <c r="AR87" s="3">
        <f>其他调用!AP87</f>
        <v>3622246.7029948831</v>
      </c>
      <c r="AS87" s="3">
        <f>其他调用!AQ87</f>
        <v>5272436.3932803273</v>
      </c>
      <c r="AT87" s="3">
        <f>其他调用!AR87</f>
        <v>8993622.2880377173</v>
      </c>
      <c r="AU87" s="3">
        <f>SUMPRODUCT(AP$5:AT87,其他调用!$C$6:$G88)</f>
        <v>66094782509.51368</v>
      </c>
    </row>
    <row r="88" spans="26:47" x14ac:dyDescent="0.15">
      <c r="Z88" s="3">
        <v>84</v>
      </c>
      <c r="AA88" s="3">
        <f>求节点(节奏总纲!P$4:P$163,其他调用!AW$6:AW$165,$Z88)*SUM($U$14:$U$17)</f>
        <v>45.999999999999979</v>
      </c>
      <c r="AB88" s="3">
        <f>求节点(节奏总纲!Q$4:Q$163,其他调用!AX$6:AX$165,$Z88)*SUM($U$14:$U$17)</f>
        <v>67.000000000000057</v>
      </c>
      <c r="AC88" s="3">
        <f>求节点(节奏总纲!R$4:R$163,其他调用!AY$6:AY$165,$Z88)*SUM($U$14:$U$17)</f>
        <v>90.999999999999943</v>
      </c>
      <c r="AD88" s="3">
        <f>求节点(节奏总纲!S$4:S$163,其他调用!AZ$6:AZ$165,$Z88)*SUM($U$14:$U$17)</f>
        <v>102.9999999999999</v>
      </c>
      <c r="AE88" s="3">
        <f>求节点(节奏总纲!T$4:T$163,其他调用!BA$6:BA$165,$Z88)*SUM($U$14:$U$17)</f>
        <v>103.00000000000003</v>
      </c>
      <c r="AF88" s="3">
        <f>SUMPRODUCT(AA$5:AE88,其他调用!$C$6:$G89)</f>
        <v>4035039.4183164467</v>
      </c>
      <c r="AH88" s="3">
        <v>84</v>
      </c>
      <c r="AI88" s="3">
        <f>其他调用!Y88</f>
        <v>12318931.559425354</v>
      </c>
      <c r="AJ88" s="3">
        <f>其他调用!Z88</f>
        <v>13695164.756929636</v>
      </c>
      <c r="AK88" s="3">
        <f>其他调用!AA88</f>
        <v>16121194.433444262</v>
      </c>
      <c r="AL88" s="3">
        <f>其他调用!AB88</f>
        <v>21093399.909470081</v>
      </c>
      <c r="AM88" s="3">
        <f>其他调用!AC88</f>
        <v>33214506.175336838</v>
      </c>
      <c r="AN88" s="3">
        <f>SUMPRODUCT(AI$5:AM88,其他调用!$C$6:$G89)</f>
        <v>520167685968.1308</v>
      </c>
      <c r="AP88" s="3">
        <f>其他调用!AN88</f>
        <v>2891275.8635193557</v>
      </c>
      <c r="AQ88" s="3">
        <f>其他调用!AO88</f>
        <v>3151990.2194077969</v>
      </c>
      <c r="AR88" s="3">
        <f>其他调用!AP88</f>
        <v>3633643.9793100357</v>
      </c>
      <c r="AS88" s="3">
        <f>其他调用!AQ88</f>
        <v>5272436.3932803273</v>
      </c>
      <c r="AT88" s="3">
        <f>其他调用!AR88</f>
        <v>9145275.1286398768</v>
      </c>
      <c r="AU88" s="3">
        <f>SUMPRODUCT(AP$5:AT88,其他调用!$C$6:$G89)</f>
        <v>67502067914.801971</v>
      </c>
    </row>
    <row r="89" spans="26:47" x14ac:dyDescent="0.15">
      <c r="Z89" s="3">
        <v>85</v>
      </c>
      <c r="AA89" s="3">
        <f>求节点(节奏总纲!P$4:P$163,其他调用!AW$6:AW$165,$Z89)*SUM($U$14:$U$17)</f>
        <v>45.999999999999993</v>
      </c>
      <c r="AB89" s="3">
        <f>求节点(节奏总纲!Q$4:Q$163,其他调用!AX$6:AX$165,$Z89)*SUM($U$14:$U$17)</f>
        <v>67.000000000000043</v>
      </c>
      <c r="AC89" s="3">
        <f>求节点(节奏总纲!R$4:R$163,其他调用!AY$6:AY$165,$Z89)*SUM($U$14:$U$17)</f>
        <v>90.999999999999943</v>
      </c>
      <c r="AD89" s="3">
        <f>求节点(节奏总纲!S$4:S$163,其他调用!AZ$6:AZ$165,$Z89)*SUM($U$14:$U$17)</f>
        <v>102.99999999999991</v>
      </c>
      <c r="AE89" s="3">
        <f>求节点(节奏总纲!T$4:T$163,其他调用!BA$6:BA$165,$Z89)*SUM($U$14:$U$17)</f>
        <v>103.00000000000003</v>
      </c>
      <c r="AF89" s="3">
        <f>SUMPRODUCT(AA$5:AE89,其他调用!$C$6:$G90)</f>
        <v>4061570.4271395025</v>
      </c>
      <c r="AH89" s="3">
        <v>85</v>
      </c>
      <c r="AI89" s="3">
        <f>其他调用!Y89</f>
        <v>12484346.475946188</v>
      </c>
      <c r="AJ89" s="3">
        <f>其他调用!Z89</f>
        <v>13840763.935086966</v>
      </c>
      <c r="AK89" s="3">
        <f>其他调用!AA89</f>
        <v>16561792.051040053</v>
      </c>
      <c r="AL89" s="3">
        <f>其他调用!AB89</f>
        <v>21093399.909470081</v>
      </c>
      <c r="AM89" s="3">
        <f>其他调用!AC89</f>
        <v>33352535.22525382</v>
      </c>
      <c r="AN89" s="3">
        <f>SUMPRODUCT(AI$5:AM89,其他调用!$C$6:$G90)</f>
        <v>526276931153.10675</v>
      </c>
      <c r="AP89" s="3">
        <f>其他调用!AN89</f>
        <v>2924105.2157966942</v>
      </c>
      <c r="AQ89" s="3">
        <f>其他调用!AO89</f>
        <v>3179661.7891490757</v>
      </c>
      <c r="AR89" s="3">
        <f>其他调用!AP89</f>
        <v>3730332.1739741564</v>
      </c>
      <c r="AS89" s="3">
        <f>其他调用!AQ89</f>
        <v>5272436.3932803273</v>
      </c>
      <c r="AT89" s="3">
        <f>其他调用!AR89</f>
        <v>9190821.2196573019</v>
      </c>
      <c r="AU89" s="3">
        <f>SUMPRODUCT(AP$5:AT89,其他调用!$C$6:$G90)</f>
        <v>68919297984.294434</v>
      </c>
    </row>
    <row r="90" spans="26:47" x14ac:dyDescent="0.15">
      <c r="Z90" s="3">
        <v>86</v>
      </c>
      <c r="AA90" s="3">
        <f>求节点(节奏总纲!P$4:P$163,其他调用!AW$6:AW$165,$Z90)*SUM($U$14:$U$17)</f>
        <v>46</v>
      </c>
      <c r="AB90" s="3">
        <f>求节点(节奏总纲!Q$4:Q$163,其他调用!AX$6:AX$165,$Z90)*SUM($U$14:$U$17)</f>
        <v>67.000000000000028</v>
      </c>
      <c r="AC90" s="3">
        <f>求节点(节奏总纲!R$4:R$163,其他调用!AY$6:AY$165,$Z90)*SUM($U$14:$U$17)</f>
        <v>90.999999999999929</v>
      </c>
      <c r="AD90" s="3">
        <f>求节点(节奏总纲!S$4:S$163,其他调用!AZ$6:AZ$165,$Z90)*SUM($U$14:$U$17)</f>
        <v>102.99999999999993</v>
      </c>
      <c r="AE90" s="3">
        <f>求节点(节奏总纲!T$4:T$163,其他调用!BA$6:BA$165,$Z90)*SUM($U$14:$U$17)</f>
        <v>103.00000000000003</v>
      </c>
      <c r="AF90" s="3">
        <f>SUMPRODUCT(AA$5:AE90,其他调用!$C$6:$G91)</f>
        <v>4088013.2583097671</v>
      </c>
      <c r="AH90" s="3">
        <v>86</v>
      </c>
      <c r="AI90" s="3">
        <f>其他调用!Y90</f>
        <v>12484346.475946069</v>
      </c>
      <c r="AJ90" s="3">
        <f>其他调用!Z90</f>
        <v>13840763.935087085</v>
      </c>
      <c r="AK90" s="3">
        <f>其他调用!AA90</f>
        <v>16561792.051040173</v>
      </c>
      <c r="AL90" s="3">
        <f>其他调用!AB90</f>
        <v>21093399.90947032</v>
      </c>
      <c r="AM90" s="3">
        <f>其他调用!AC90</f>
        <v>33352535.22525382</v>
      </c>
      <c r="AN90" s="3">
        <f>SUMPRODUCT(AI$5:AM90,其他调用!$C$6:$G91)</f>
        <v>532364552094.99121</v>
      </c>
      <c r="AP90" s="3">
        <f>其他调用!AN90</f>
        <v>2924105.2157967091</v>
      </c>
      <c r="AQ90" s="3">
        <f>其他调用!AO90</f>
        <v>3179661.7891491055</v>
      </c>
      <c r="AR90" s="3">
        <f>其他调用!AP90</f>
        <v>3730332.1739741564</v>
      </c>
      <c r="AS90" s="3">
        <f>其他调用!AQ90</f>
        <v>5272436.3932802975</v>
      </c>
      <c r="AT90" s="3">
        <f>其他调用!AR90</f>
        <v>9190821.2196573019</v>
      </c>
      <c r="AU90" s="3">
        <f>SUMPRODUCT(AP$5:AT90,其他调用!$C$6:$G91)</f>
        <v>70331497127.966599</v>
      </c>
    </row>
    <row r="91" spans="26:47" x14ac:dyDescent="0.15">
      <c r="Z91" s="3">
        <v>87</v>
      </c>
      <c r="AA91" s="3">
        <f>求节点(节奏总纲!P$4:P$163,其他调用!AW$6:AW$165,$Z91)*SUM($U$14:$U$17)</f>
        <v>46.000000000000014</v>
      </c>
      <c r="AB91" s="3">
        <f>求节点(节奏总纲!Q$4:Q$163,其他调用!AX$6:AX$165,$Z91)*SUM($U$14:$U$17)</f>
        <v>67.000000000000028</v>
      </c>
      <c r="AC91" s="3">
        <f>求节点(节奏总纲!R$4:R$163,其他调用!AY$6:AY$165,$Z91)*SUM($U$14:$U$17)</f>
        <v>90.999999999999929</v>
      </c>
      <c r="AD91" s="3">
        <f>求节点(节奏总纲!S$4:S$163,其他调用!AZ$6:AZ$165,$Z91)*SUM($U$14:$U$17)</f>
        <v>102.99999999999994</v>
      </c>
      <c r="AE91" s="3">
        <f>求节点(节奏总纲!T$4:T$163,其他调用!BA$6:BA$165,$Z91)*SUM($U$14:$U$17)</f>
        <v>103.00000000000001</v>
      </c>
      <c r="AF91" s="3">
        <f>SUMPRODUCT(AA$5:AE91,其他调用!$C$6:$G92)</f>
        <v>4114367.8484510737</v>
      </c>
      <c r="AH91" s="3">
        <v>87</v>
      </c>
      <c r="AI91" s="3">
        <f>其他调用!Y91</f>
        <v>12484346.475946069</v>
      </c>
      <c r="AJ91" s="3">
        <f>其他调用!Z91</f>
        <v>13840763.935086966</v>
      </c>
      <c r="AK91" s="3">
        <f>其他调用!AA91</f>
        <v>16561792.051040053</v>
      </c>
      <c r="AL91" s="3">
        <f>其他调用!AB91</f>
        <v>21170106.19755435</v>
      </c>
      <c r="AM91" s="3">
        <f>其他调用!AC91</f>
        <v>33352535.225253582</v>
      </c>
      <c r="AN91" s="3">
        <f>SUMPRODUCT(AI$5:AM91,其他调用!$C$6:$G92)</f>
        <v>538430781581.03351</v>
      </c>
      <c r="AP91" s="3">
        <f>其他调用!AN91</f>
        <v>2924105.2157966942</v>
      </c>
      <c r="AQ91" s="3">
        <f>其他调用!AO91</f>
        <v>3179661.7891490757</v>
      </c>
      <c r="AR91" s="3">
        <f>其他调用!AP91</f>
        <v>3730332.1739741862</v>
      </c>
      <c r="AS91" s="3">
        <f>其他调用!AQ91</f>
        <v>5296858.5383405685</v>
      </c>
      <c r="AT91" s="3">
        <f>其他调用!AR91</f>
        <v>9190821.2196572423</v>
      </c>
      <c r="AU91" s="3">
        <f>SUMPRODUCT(AP$5:AT91,其他调用!$C$6:$G92)</f>
        <v>71738739993.657959</v>
      </c>
    </row>
    <row r="92" spans="26:47" x14ac:dyDescent="0.15">
      <c r="Z92" s="3">
        <v>88</v>
      </c>
      <c r="AA92" s="3">
        <f>求节点(节奏总纲!P$4:P$163,其他调用!AW$6:AW$165,$Z92)*SUM($U$14:$U$17)</f>
        <v>46.000000000000028</v>
      </c>
      <c r="AB92" s="3">
        <f>求节点(节奏总纲!Q$4:Q$163,其他调用!AX$6:AX$165,$Z92)*SUM($U$14:$U$17)</f>
        <v>67.000000000000014</v>
      </c>
      <c r="AC92" s="3">
        <f>求节点(节奏总纲!R$4:R$163,其他调用!AY$6:AY$165,$Z92)*SUM($U$14:$U$17)</f>
        <v>90.999999999999929</v>
      </c>
      <c r="AD92" s="3">
        <f>求节点(节奏总纲!S$4:S$163,其他调用!AZ$6:AZ$165,$Z92)*SUM($U$14:$U$17)</f>
        <v>103</v>
      </c>
      <c r="AE92" s="3">
        <f>求节点(节奏总纲!T$4:T$163,其他调用!BA$6:BA$165,$Z92)*SUM($U$14:$U$17)</f>
        <v>103.00000000000001</v>
      </c>
      <c r="AF92" s="3">
        <f>SUMPRODUCT(AA$5:AE92,其他调用!$C$6:$G93)</f>
        <v>4140634.1341872578</v>
      </c>
      <c r="AH92" s="3">
        <v>88</v>
      </c>
      <c r="AI92" s="3">
        <f>其他调用!Y92</f>
        <v>12484346.475946188</v>
      </c>
      <c r="AJ92" s="3">
        <f>其他调用!Z92</f>
        <v>13840763.935086966</v>
      </c>
      <c r="AK92" s="3">
        <f>其他调用!AA92</f>
        <v>16561792.051040053</v>
      </c>
      <c r="AL92" s="3">
        <f>其他调用!AB92</f>
        <v>21683059.59536314</v>
      </c>
      <c r="AM92" s="3">
        <f>其他调用!AC92</f>
        <v>33352535.225253582</v>
      </c>
      <c r="AN92" s="3">
        <f>SUMPRODUCT(AI$5:AM92,其他调用!$C$6:$G93)</f>
        <v>544476964148.91522</v>
      </c>
      <c r="AP92" s="3">
        <f>其他调用!AN92</f>
        <v>2924105.2157966942</v>
      </c>
      <c r="AQ92" s="3">
        <f>其他调用!AO92</f>
        <v>3179661.7891490757</v>
      </c>
      <c r="AR92" s="3">
        <f>其他调用!AP92</f>
        <v>3730332.1739741564</v>
      </c>
      <c r="AS92" s="3">
        <f>其他调用!AQ92</f>
        <v>5460175.2963706255</v>
      </c>
      <c r="AT92" s="3">
        <f>其他调用!AR92</f>
        <v>9190821.2196573019</v>
      </c>
      <c r="AU92" s="3">
        <f>SUMPRODUCT(AP$5:AT92,其他调用!$C$6:$G93)</f>
        <v>73141455194.06543</v>
      </c>
    </row>
    <row r="93" spans="26:47" x14ac:dyDescent="0.15">
      <c r="Z93" s="3">
        <v>89</v>
      </c>
      <c r="AA93" s="3">
        <f>求节点(节奏总纲!P$4:P$163,其他调用!AW$6:AW$165,$Z93)*SUM($U$14:$U$17)</f>
        <v>46.000000000000036</v>
      </c>
      <c r="AB93" s="3">
        <f>求节点(节奏总纲!Q$4:Q$163,其他调用!AX$6:AX$165,$Z93)*SUM($U$14:$U$17)</f>
        <v>67</v>
      </c>
      <c r="AC93" s="3">
        <f>求节点(节奏总纲!R$4:R$163,其他调用!AY$6:AY$165,$Z93)*SUM($U$14:$U$17)</f>
        <v>90.999999999999915</v>
      </c>
      <c r="AD93" s="3">
        <f>求节点(节奏总纲!S$4:S$163,其他调用!AZ$6:AZ$165,$Z93)*SUM($U$14:$U$17)</f>
        <v>103.00000000000006</v>
      </c>
      <c r="AE93" s="3">
        <f>求节点(节奏总纲!T$4:T$163,其他调用!BA$6:BA$165,$Z93)*SUM($U$14:$U$17)</f>
        <v>103.00000000000001</v>
      </c>
      <c r="AF93" s="3">
        <f>SUMPRODUCT(AA$5:AE93,其他调用!$C$6:$G94)</f>
        <v>4166812.0521421535</v>
      </c>
      <c r="AH93" s="3">
        <v>89</v>
      </c>
      <c r="AI93" s="3">
        <f>其他调用!Y93</f>
        <v>12484346.475946069</v>
      </c>
      <c r="AJ93" s="3">
        <f>其他调用!Z93</f>
        <v>13840763.935087085</v>
      </c>
      <c r="AK93" s="3">
        <f>其他调用!AA93</f>
        <v>16561792.051040053</v>
      </c>
      <c r="AL93" s="3">
        <f>其他调用!AB93</f>
        <v>21683059.59536314</v>
      </c>
      <c r="AM93" s="3">
        <f>其他调用!AC93</f>
        <v>33352535.225253582</v>
      </c>
      <c r="AN93" s="3">
        <f>SUMPRODUCT(AI$5:AM93,其他调用!$C$6:$G94)</f>
        <v>550501505202.71082</v>
      </c>
      <c r="AP93" s="3">
        <f>其他调用!AN93</f>
        <v>2924105.2157967091</v>
      </c>
      <c r="AQ93" s="3">
        <f>其他调用!AO93</f>
        <v>3179661.7891490757</v>
      </c>
      <c r="AR93" s="3">
        <f>其他调用!AP93</f>
        <v>3730332.1739741862</v>
      </c>
      <c r="AS93" s="3">
        <f>其他调用!AQ93</f>
        <v>5460175.2963706255</v>
      </c>
      <c r="AT93" s="3">
        <f>其他调用!AR93</f>
        <v>9190821.2196573019</v>
      </c>
      <c r="AU93" s="3">
        <f>SUMPRODUCT(AP$5:AT93,其他调用!$C$6:$G94)</f>
        <v>74539135565.314087</v>
      </c>
    </row>
    <row r="94" spans="26:47" x14ac:dyDescent="0.15">
      <c r="Z94" s="3">
        <v>90</v>
      </c>
      <c r="AA94" s="3">
        <f>求节点(节奏总纲!P$4:P$163,其他调用!AW$6:AW$165,$Z94)*SUM($U$14:$U$17)</f>
        <v>46.000000000000043</v>
      </c>
      <c r="AB94" s="3">
        <f>求节点(节奏总纲!Q$4:Q$163,其他调用!AX$6:AX$165,$Z94)*SUM($U$14:$U$17)</f>
        <v>67</v>
      </c>
      <c r="AC94" s="3">
        <f>求节点(节奏总纲!R$4:R$163,其他调用!AY$6:AY$165,$Z94)*SUM($U$14:$U$17)</f>
        <v>90.999999999999915</v>
      </c>
      <c r="AD94" s="3">
        <f>求节点(节奏总纲!S$4:S$163,其他调用!AZ$6:AZ$165,$Z94)*SUM($U$14:$U$17)</f>
        <v>103.0000000000001</v>
      </c>
      <c r="AE94" s="3">
        <f>求节点(节奏总纲!T$4:T$163,其他调用!BA$6:BA$165,$Z94)*SUM($U$14:$U$17)</f>
        <v>103</v>
      </c>
      <c r="AF94" s="3">
        <f>SUMPRODUCT(AA$5:AE94,其他调用!$C$6:$G95)</f>
        <v>4192796.0595936794</v>
      </c>
      <c r="AH94" s="3">
        <v>90</v>
      </c>
      <c r="AI94" s="3">
        <f>其他调用!Y94</f>
        <v>12662931.733768225</v>
      </c>
      <c r="AJ94" s="3">
        <f>其他调用!Z94</f>
        <v>14066317.065003753</v>
      </c>
      <c r="AK94" s="3">
        <f>其他调用!AA94</f>
        <v>16561792.051040053</v>
      </c>
      <c r="AL94" s="3">
        <f>其他调用!AB94</f>
        <v>21683059.59536314</v>
      </c>
      <c r="AM94" s="3">
        <f>其他调用!AC94</f>
        <v>35882924.687928677</v>
      </c>
      <c r="AN94" s="3">
        <f>SUMPRODUCT(AI$5:AM94,其他调用!$C$6:$G95)</f>
        <v>556569569658.92065</v>
      </c>
      <c r="AP94" s="3">
        <f>其他调用!AN94</f>
        <v>2959703.916990608</v>
      </c>
      <c r="AQ94" s="3">
        <f>其他调用!AO94</f>
        <v>3221865.6537094414</v>
      </c>
      <c r="AR94" s="3">
        <f>其他调用!AP94</f>
        <v>3730332.1739741564</v>
      </c>
      <c r="AS94" s="3">
        <f>其他调用!AQ94</f>
        <v>5460175.2963706255</v>
      </c>
      <c r="AT94" s="3">
        <f>其他调用!AR94</f>
        <v>10086434.611346602</v>
      </c>
      <c r="AU94" s="3">
        <f>SUMPRODUCT(AP$5:AT94,其他调用!$C$6:$G95)</f>
        <v>75943799067.542007</v>
      </c>
    </row>
    <row r="95" spans="26:47" x14ac:dyDescent="0.15">
      <c r="Z95" s="3">
        <v>91</v>
      </c>
      <c r="AA95" s="3">
        <f>求节点(节奏总纲!P$4:P$163,其他调用!AW$6:AW$165,$Z95)*SUM($U$14:$U$17)</f>
        <v>46.000000000000043</v>
      </c>
      <c r="AB95" s="3">
        <f>求节点(节奏总纲!Q$4:Q$163,其他调用!AX$6:AX$165,$Z95)*SUM($U$14:$U$17)</f>
        <v>67</v>
      </c>
      <c r="AC95" s="3">
        <f>求节点(节奏总纲!R$4:R$163,其他调用!AY$6:AY$165,$Z95)*SUM($U$14:$U$17)</f>
        <v>90.999999999999957</v>
      </c>
      <c r="AD95" s="3">
        <f>求节点(节奏总纲!S$4:S$163,其他调用!AZ$6:AZ$165,$Z95)*SUM($U$14:$U$17)</f>
        <v>103.00000000000016</v>
      </c>
      <c r="AE95" s="3">
        <f>求节点(节奏总纲!T$4:T$163,其他调用!BA$6:BA$165,$Z95)*SUM($U$14:$U$17)</f>
        <v>102.99999999999997</v>
      </c>
      <c r="AF95" s="3">
        <f>SUMPRODUCT(AA$5:AE95,其他调用!$C$6:$G96)</f>
        <v>4218586.1565418364</v>
      </c>
      <c r="AH95" s="3">
        <v>91</v>
      </c>
      <c r="AI95" s="3">
        <f>其他调用!Y95</f>
        <v>12848559.406907201</v>
      </c>
      <c r="AJ95" s="3">
        <f>其他调用!Z95</f>
        <v>14265663.831655502</v>
      </c>
      <c r="AK95" s="3">
        <f>其他调用!AA95</f>
        <v>16995126.666085005</v>
      </c>
      <c r="AL95" s="3">
        <f>其他调用!AB95</f>
        <v>21683059.59536314</v>
      </c>
      <c r="AM95" s="3">
        <f>其他调用!AC95</f>
        <v>36490832.016885281</v>
      </c>
      <c r="AN95" s="3">
        <f>SUMPRODUCT(AI$5:AM95,其他调用!$C$6:$G96)</f>
        <v>562681567533.39929</v>
      </c>
      <c r="AP95" s="3">
        <f>其他调用!AN95</f>
        <v>2996706.4341635406</v>
      </c>
      <c r="AQ95" s="3">
        <f>其他调用!AO95</f>
        <v>3259165.9737866521</v>
      </c>
      <c r="AR95" s="3">
        <f>其他调用!AP95</f>
        <v>3829344.5389651656</v>
      </c>
      <c r="AS95" s="3">
        <f>其他调用!AQ95</f>
        <v>5460175.2963706255</v>
      </c>
      <c r="AT95" s="3">
        <f>其他调用!AR95</f>
        <v>10301599.096004486</v>
      </c>
      <c r="AU95" s="3">
        <f>SUMPRODUCT(AP$5:AT95,其他调用!$C$6:$G96)</f>
        <v>77355552456.161301</v>
      </c>
    </row>
    <row r="96" spans="26:47" x14ac:dyDescent="0.15">
      <c r="Z96" s="3">
        <v>92</v>
      </c>
      <c r="AA96" s="3">
        <f>求节点(节奏总纲!P$4:P$163,其他调用!AW$6:AW$165,$Z96)*SUM($U$14:$U$17)</f>
        <v>46.000000000000036</v>
      </c>
      <c r="AB96" s="3">
        <f>求节点(节奏总纲!Q$4:Q$163,其他调用!AX$6:AX$165,$Z96)*SUM($U$14:$U$17)</f>
        <v>67</v>
      </c>
      <c r="AC96" s="3">
        <f>求节点(节奏总纲!R$4:R$163,其他调用!AY$6:AY$165,$Z96)*SUM($U$14:$U$17)</f>
        <v>91</v>
      </c>
      <c r="AD96" s="3">
        <f>求节点(节奏总纲!S$4:S$163,其他调用!AZ$6:AZ$165,$Z96)*SUM($U$14:$U$17)</f>
        <v>103.00000000000021</v>
      </c>
      <c r="AE96" s="3">
        <f>求节点(节奏总纲!T$4:T$163,其他调用!BA$6:BA$165,$Z96)*SUM($U$14:$U$17)</f>
        <v>102.99999999999994</v>
      </c>
      <c r="AF96" s="3">
        <f>SUMPRODUCT(AA$5:AE96,其他调用!$C$6:$G97)</f>
        <v>4244182.3429866228</v>
      </c>
      <c r="AH96" s="3">
        <v>92</v>
      </c>
      <c r="AI96" s="3">
        <f>其他调用!Y96</f>
        <v>12848559.406907082</v>
      </c>
      <c r="AJ96" s="3">
        <f>其他调用!Z96</f>
        <v>14265663.831655622</v>
      </c>
      <c r="AK96" s="3">
        <f>其他调用!AA96</f>
        <v>17046777.630273223</v>
      </c>
      <c r="AL96" s="3">
        <f>其他调用!AB96</f>
        <v>21683059.59536314</v>
      </c>
      <c r="AM96" s="3">
        <f>其他调用!AC96</f>
        <v>36490832.016885757</v>
      </c>
      <c r="AN96" s="3">
        <f>SUMPRODUCT(AI$5:AM96,其他调用!$C$6:$G97)</f>
        <v>568748487872.07141</v>
      </c>
      <c r="AP96" s="3">
        <f>其他调用!AN96</f>
        <v>2996706.4341635406</v>
      </c>
      <c r="AQ96" s="3">
        <f>其他调用!AO96</f>
        <v>3259165.9737866521</v>
      </c>
      <c r="AR96" s="3">
        <f>其他调用!AP96</f>
        <v>3841146.236638993</v>
      </c>
      <c r="AS96" s="3">
        <f>其他调用!AQ96</f>
        <v>5460175.2963705659</v>
      </c>
      <c r="AT96" s="3">
        <f>其他调用!AR96</f>
        <v>10301599.096004605</v>
      </c>
      <c r="AU96" s="3">
        <f>SUMPRODUCT(AP$5:AT96,其他调用!$C$6:$G97)</f>
        <v>78756891619.491669</v>
      </c>
    </row>
    <row r="97" spans="26:47" x14ac:dyDescent="0.15">
      <c r="Z97" s="3">
        <v>93</v>
      </c>
      <c r="AA97" s="3">
        <f>求节点(节奏总纲!P$4:P$163,其他调用!AW$6:AW$165,$Z97)*SUM($U$14:$U$17)</f>
        <v>46.000000000000036</v>
      </c>
      <c r="AB97" s="3">
        <f>求节点(节奏总纲!Q$4:Q$163,其他调用!AX$6:AX$165,$Z97)*SUM($U$14:$U$17)</f>
        <v>67.000000000000014</v>
      </c>
      <c r="AC97" s="3">
        <f>求节点(节奏总纲!R$4:R$163,其他调用!AY$6:AY$165,$Z97)*SUM($U$14:$U$17)</f>
        <v>91.000000000000043</v>
      </c>
      <c r="AD97" s="3">
        <f>求节点(节奏总纲!S$4:S$163,其他调用!AZ$6:AZ$165,$Z97)*SUM($U$14:$U$17)</f>
        <v>103.00000000000026</v>
      </c>
      <c r="AE97" s="3">
        <f>求节点(节奏总纲!T$4:T$163,其他调用!BA$6:BA$165,$Z97)*SUM($U$14:$U$17)</f>
        <v>102.99999999999993</v>
      </c>
      <c r="AF97" s="3">
        <f>SUMPRODUCT(AA$5:AE97,其他调用!$C$6:$G98)</f>
        <v>4269584.6189280394</v>
      </c>
      <c r="AH97" s="3">
        <v>93</v>
      </c>
      <c r="AI97" s="3">
        <f>其他调用!Y97</f>
        <v>12848559.406907201</v>
      </c>
      <c r="AJ97" s="3">
        <f>其他调用!Z97</f>
        <v>14265663.831655502</v>
      </c>
      <c r="AK97" s="3">
        <f>其他调用!AA97</f>
        <v>17046777.630273223</v>
      </c>
      <c r="AL97" s="3">
        <f>其他调用!AB97</f>
        <v>21683059.59536314</v>
      </c>
      <c r="AM97" s="3">
        <f>其他调用!AC97</f>
        <v>36490832.016885757</v>
      </c>
      <c r="AN97" s="3">
        <f>SUMPRODUCT(AI$5:AM97,其他调用!$C$6:$G98)</f>
        <v>574769446693.02637</v>
      </c>
      <c r="AP97" s="3">
        <f>其他调用!AN97</f>
        <v>2996706.4341635406</v>
      </c>
      <c r="AQ97" s="3">
        <f>其他调用!AO97</f>
        <v>3259165.9737866521</v>
      </c>
      <c r="AR97" s="3">
        <f>其他调用!AP97</f>
        <v>3841146.236638993</v>
      </c>
      <c r="AS97" s="3">
        <f>其他调用!AQ97</f>
        <v>5460175.2963706255</v>
      </c>
      <c r="AT97" s="3">
        <f>其他调用!AR97</f>
        <v>10301599.096004486</v>
      </c>
      <c r="AU97" s="3">
        <f>SUMPRODUCT(AP$5:AT97,其他调用!$C$6:$G98)</f>
        <v>80147614577.039246</v>
      </c>
    </row>
    <row r="98" spans="26:47" x14ac:dyDescent="0.15">
      <c r="Z98" s="3">
        <v>94</v>
      </c>
      <c r="AA98" s="3">
        <f>求节点(节奏总纲!P$4:P$163,其他调用!AW$6:AW$165,$Z98)*SUM($U$14:$U$17)</f>
        <v>46.000000000000036</v>
      </c>
      <c r="AB98" s="3">
        <f>求节点(节奏总纲!Q$4:Q$163,其他调用!AX$6:AX$165,$Z98)*SUM($U$14:$U$17)</f>
        <v>67.000000000000014</v>
      </c>
      <c r="AC98" s="3">
        <f>求节点(节奏总纲!R$4:R$163,其他调用!AY$6:AY$165,$Z98)*SUM($U$14:$U$17)</f>
        <v>91.000000000000099</v>
      </c>
      <c r="AD98" s="3">
        <f>求节点(节奏总纲!S$4:S$163,其他调用!AZ$6:AZ$165,$Z98)*SUM($U$14:$U$17)</f>
        <v>103.00000000000024</v>
      </c>
      <c r="AE98" s="3">
        <f>求节点(节奏总纲!T$4:T$163,其他调用!BA$6:BA$165,$Z98)*SUM($U$14:$U$17)</f>
        <v>102.9999999999999</v>
      </c>
      <c r="AF98" s="3">
        <f>SUMPRODUCT(AA$5:AE98,其他调用!$C$6:$G99)</f>
        <v>4294792.9843660872</v>
      </c>
      <c r="AH98" s="3">
        <v>94</v>
      </c>
      <c r="AI98" s="3">
        <f>其他调用!Y98</f>
        <v>12848559.406907201</v>
      </c>
      <c r="AJ98" s="3">
        <f>其他调用!Z98</f>
        <v>14265663.831655622</v>
      </c>
      <c r="AK98" s="3">
        <f>其他调用!AA98</f>
        <v>17046777.630273342</v>
      </c>
      <c r="AL98" s="3">
        <f>其他调用!AB98</f>
        <v>22145692.531853914</v>
      </c>
      <c r="AM98" s="3">
        <f>其他调用!AC98</f>
        <v>36490832.016885757</v>
      </c>
      <c r="AN98" s="3">
        <f>SUMPRODUCT(AI$5:AM98,其他调用!$C$6:$G99)</f>
        <v>580745820845.54846</v>
      </c>
      <c r="AP98" s="3">
        <f>其他调用!AN98</f>
        <v>2996706.4341635406</v>
      </c>
      <c r="AQ98" s="3">
        <f>其他调用!AO98</f>
        <v>3259165.9737866521</v>
      </c>
      <c r="AR98" s="3">
        <f>其他调用!AP98</f>
        <v>3841146.2366389632</v>
      </c>
      <c r="AS98" s="3">
        <f>其他调用!AQ98</f>
        <v>5605355.6977126002</v>
      </c>
      <c r="AT98" s="3">
        <f>其他调用!AR98</f>
        <v>10301599.096004486</v>
      </c>
      <c r="AU98" s="3">
        <f>SUMPRODUCT(AP$5:AT98,其他调用!$C$6:$G99)</f>
        <v>81528153402.519318</v>
      </c>
    </row>
    <row r="99" spans="26:47" x14ac:dyDescent="0.15">
      <c r="Z99" s="3">
        <v>95</v>
      </c>
      <c r="AA99" s="3">
        <f>求节点(节奏总纲!P$4:P$163,其他调用!AW$6:AW$165,$Z99)*SUM($U$14:$U$17)</f>
        <v>46.000000000000028</v>
      </c>
      <c r="AB99" s="3">
        <f>求节点(节奏总纲!Q$4:Q$163,其他调用!AX$6:AX$165,$Z99)*SUM($U$14:$U$17)</f>
        <v>67.000000000000014</v>
      </c>
      <c r="AC99" s="3">
        <f>求节点(节奏总纲!R$4:R$163,其他调用!AY$6:AY$165,$Z99)*SUM($U$14:$U$17)</f>
        <v>91.000000000000142</v>
      </c>
      <c r="AD99" s="3">
        <f>求节点(节奏总纲!S$4:S$163,其他调用!AZ$6:AZ$165,$Z99)*SUM($U$14:$U$17)</f>
        <v>103.0000000000002</v>
      </c>
      <c r="AE99" s="3">
        <f>求节点(节奏总纲!T$4:T$163,其他调用!BA$6:BA$165,$Z99)*SUM($U$14:$U$17)</f>
        <v>102.99999999999987</v>
      </c>
      <c r="AF99" s="3">
        <f>SUMPRODUCT(AA$5:AE99,其他调用!$C$6:$G100)</f>
        <v>4319807.4393007653</v>
      </c>
      <c r="AH99" s="3">
        <v>95</v>
      </c>
      <c r="AI99" s="3">
        <f>其他调用!Y99</f>
        <v>12848559.406907082</v>
      </c>
      <c r="AJ99" s="3">
        <f>其他调用!Z99</f>
        <v>14265663.831655502</v>
      </c>
      <c r="AK99" s="3">
        <f>其他调用!AA99</f>
        <v>17046777.630273342</v>
      </c>
      <c r="AL99" s="3">
        <f>其他调用!AB99</f>
        <v>22271660.232979536</v>
      </c>
      <c r="AM99" s="3">
        <f>其他调用!AC99</f>
        <v>36490832.016885281</v>
      </c>
      <c r="AN99" s="3">
        <f>SUMPRODUCT(AI$5:AM99,其他调用!$C$6:$G100)</f>
        <v>586676594899.89209</v>
      </c>
      <c r="AP99" s="3">
        <f>其他调用!AN99</f>
        <v>2996706.4341635406</v>
      </c>
      <c r="AQ99" s="3">
        <f>其他调用!AO99</f>
        <v>3259165.9737866521</v>
      </c>
      <c r="AR99" s="3">
        <f>其他调用!AP99</f>
        <v>3841146.236638993</v>
      </c>
      <c r="AS99" s="3">
        <f>其他调用!AQ99</f>
        <v>5644886.0466417074</v>
      </c>
      <c r="AT99" s="3">
        <f>其他调用!AR99</f>
        <v>10301599.096004605</v>
      </c>
      <c r="AU99" s="3">
        <f>SUMPRODUCT(AP$5:AT99,其他调用!$C$6:$G100)</f>
        <v>82898189440.500381</v>
      </c>
    </row>
    <row r="100" spans="26:47" x14ac:dyDescent="0.15">
      <c r="Z100" s="3">
        <v>96</v>
      </c>
      <c r="AA100" s="3">
        <f>求节点(节奏总纲!P$4:P$163,其他调用!AW$6:AW$165,$Z100)*SUM($U$14:$U$17)</f>
        <v>46.000000000000028</v>
      </c>
      <c r="AB100" s="3">
        <f>求节点(节奏总纲!Q$4:Q$163,其他调用!AX$6:AX$165,$Z100)*SUM($U$14:$U$17)</f>
        <v>67.000000000000014</v>
      </c>
      <c r="AC100" s="3">
        <f>求节点(节奏总纲!R$4:R$163,其他调用!AY$6:AY$165,$Z100)*SUM($U$14:$U$17)</f>
        <v>91.000000000000185</v>
      </c>
      <c r="AD100" s="3">
        <f>求节点(节奏总纲!S$4:S$163,其他调用!AZ$6:AZ$165,$Z100)*SUM($U$14:$U$17)</f>
        <v>103.00000000000016</v>
      </c>
      <c r="AE100" s="3">
        <f>求节点(节奏总纲!T$4:T$163,其他调用!BA$6:BA$165,$Z100)*SUM($U$14:$U$17)</f>
        <v>102.99999999999986</v>
      </c>
      <c r="AF100" s="3">
        <f>SUMPRODUCT(AA$5:AE100,其他调用!$C$6:$G101)</f>
        <v>4344627.9837320736</v>
      </c>
      <c r="AH100" s="3">
        <v>96</v>
      </c>
      <c r="AI100" s="3">
        <f>其他调用!Y100</f>
        <v>12848559.406907201</v>
      </c>
      <c r="AJ100" s="3">
        <f>其他调用!Z100</f>
        <v>14338773.700097322</v>
      </c>
      <c r="AK100" s="3">
        <f>其他调用!AA100</f>
        <v>17046777.630273342</v>
      </c>
      <c r="AL100" s="3">
        <f>其他调用!AB100</f>
        <v>22271660.232979536</v>
      </c>
      <c r="AM100" s="3">
        <f>其他调用!AC100</f>
        <v>36714979.680649757</v>
      </c>
      <c r="AN100" s="3">
        <f>SUMPRODUCT(AI$5:AM100,其他调用!$C$6:$G101)</f>
        <v>592576335909.17749</v>
      </c>
      <c r="AP100" s="3">
        <f>其他调用!AN100</f>
        <v>2996706.4341635406</v>
      </c>
      <c r="AQ100" s="3">
        <f>其他调用!AO100</f>
        <v>3272694.0615215003</v>
      </c>
      <c r="AR100" s="3">
        <f>其他调用!AP100</f>
        <v>3841146.236638993</v>
      </c>
      <c r="AS100" s="3">
        <f>其他调用!AQ100</f>
        <v>5644886.0466416478</v>
      </c>
      <c r="AT100" s="3">
        <f>其他调用!AR100</f>
        <v>10390278.018001795</v>
      </c>
      <c r="AU100" s="3">
        <f>SUMPRODUCT(AP$5:AT100,其他调用!$C$6:$G101)</f>
        <v>84260409891.107025</v>
      </c>
    </row>
    <row r="101" spans="26:47" x14ac:dyDescent="0.15">
      <c r="Z101" s="3">
        <v>97</v>
      </c>
      <c r="AA101" s="3">
        <f>求节点(节奏总纲!P$4:P$163,其他调用!AW$6:AW$165,$Z101)*SUM($U$14:$U$17)</f>
        <v>46.000000000000014</v>
      </c>
      <c r="AB101" s="3">
        <f>求节点(节奏总纲!Q$4:Q$163,其他调用!AX$6:AX$165,$Z101)*SUM($U$14:$U$17)</f>
        <v>67.000000000000014</v>
      </c>
      <c r="AC101" s="3">
        <f>求节点(节奏总纲!R$4:R$163,其他调用!AY$6:AY$165,$Z101)*SUM($U$14:$U$17)</f>
        <v>91.000000000000185</v>
      </c>
      <c r="AD101" s="3">
        <f>求节点(节奏总纲!S$4:S$163,其他调用!AZ$6:AZ$165,$Z101)*SUM($U$14:$U$17)</f>
        <v>103.00000000000011</v>
      </c>
      <c r="AE101" s="3">
        <f>求节点(节奏总纲!T$4:T$163,其他调用!BA$6:BA$165,$Z101)*SUM($U$14:$U$17)</f>
        <v>102.99999999999989</v>
      </c>
      <c r="AF101" s="3">
        <f>SUMPRODUCT(AA$5:AE101,其他调用!$C$6:$G102)</f>
        <v>4369254.617660014</v>
      </c>
      <c r="AH101" s="3">
        <v>97</v>
      </c>
      <c r="AI101" s="3">
        <f>其他调用!Y101</f>
        <v>13220952.975767612</v>
      </c>
      <c r="AJ101" s="3">
        <f>其他调用!Z101</f>
        <v>14699714.354703069</v>
      </c>
      <c r="AK101" s="3">
        <f>其他调用!AA101</f>
        <v>17232413.299930334</v>
      </c>
      <c r="AL101" s="3">
        <f>其他调用!AB101</f>
        <v>22271660.232979536</v>
      </c>
      <c r="AM101" s="3">
        <f>其他调用!AC101</f>
        <v>37130346.068036556</v>
      </c>
      <c r="AN101" s="3">
        <f>SUMPRODUCT(AI$5:AM101,其他调用!$C$6:$G102)</f>
        <v>598581240280.255</v>
      </c>
      <c r="AP101" s="3">
        <f>其他调用!AN101</f>
        <v>3069117.643451333</v>
      </c>
      <c r="AQ101" s="3">
        <f>其他调用!AO101</f>
        <v>3339481.7188741565</v>
      </c>
      <c r="AR101" s="3">
        <f>其他调用!AP101</f>
        <v>3888432.5193016827</v>
      </c>
      <c r="AS101" s="3">
        <f>其他调用!AQ101</f>
        <v>5644886.0466417074</v>
      </c>
      <c r="AT101" s="3">
        <f>其他调用!AR101</f>
        <v>10554608.276229382</v>
      </c>
      <c r="AU101" s="3">
        <f>SUMPRODUCT(AP$5:AT101,其他调用!$C$6:$G102)</f>
        <v>85640972426.780441</v>
      </c>
    </row>
    <row r="102" spans="26:47" x14ac:dyDescent="0.15">
      <c r="Z102" s="3">
        <v>98</v>
      </c>
      <c r="AA102" s="3">
        <f>求节点(节奏总纲!P$4:P$163,其他调用!AW$6:AW$165,$Z102)*SUM($U$14:$U$17)</f>
        <v>45.999999999999993</v>
      </c>
      <c r="AB102" s="3">
        <f>求节点(节奏总纲!Q$4:Q$163,其他调用!AX$6:AX$165,$Z102)*SUM($U$14:$U$17)</f>
        <v>67.000000000000028</v>
      </c>
      <c r="AC102" s="3">
        <f>求节点(节奏总纲!R$4:R$163,其他调用!AY$6:AY$165,$Z102)*SUM($U$14:$U$17)</f>
        <v>91.000000000000128</v>
      </c>
      <c r="AD102" s="3">
        <f>求节点(节奏总纲!S$4:S$163,其他调用!AZ$6:AZ$165,$Z102)*SUM($U$14:$U$17)</f>
        <v>103.00000000000007</v>
      </c>
      <c r="AE102" s="3">
        <f>求节点(节奏总纲!T$4:T$163,其他调用!BA$6:BA$165,$Z102)*SUM($U$14:$U$17)</f>
        <v>102.9999999999999</v>
      </c>
      <c r="AF102" s="3">
        <f>SUMPRODUCT(AA$5:AE102,其他调用!$C$6:$G103)</f>
        <v>4393687.3410845827</v>
      </c>
      <c r="AH102" s="3">
        <v>98</v>
      </c>
      <c r="AI102" s="3">
        <f>其他调用!Y102</f>
        <v>13223148.16201663</v>
      </c>
      <c r="AJ102" s="3">
        <f>其他调用!Z102</f>
        <v>14699714.354703069</v>
      </c>
      <c r="AK102" s="3">
        <f>其他调用!AA102</f>
        <v>17492827.084425211</v>
      </c>
      <c r="AL102" s="3">
        <f>其他调用!AB102</f>
        <v>22271660.232979536</v>
      </c>
      <c r="AM102" s="3">
        <f>其他调用!AC102</f>
        <v>37130346.068036556</v>
      </c>
      <c r="AN102" s="3">
        <f>SUMPRODUCT(AI$5:AM102,其他调用!$C$6:$G103)</f>
        <v>604543526431.67798</v>
      </c>
      <c r="AP102" s="3">
        <f>其他调用!AN102</f>
        <v>3069544.4931721389</v>
      </c>
      <c r="AQ102" s="3">
        <f>其他调用!AO102</f>
        <v>3339481.7188741267</v>
      </c>
      <c r="AR102" s="3">
        <f>其他调用!AP102</f>
        <v>3954766.7526181042</v>
      </c>
      <c r="AS102" s="3">
        <f>其他调用!AQ102</f>
        <v>5644886.0466416478</v>
      </c>
      <c r="AT102" s="3">
        <f>其他调用!AR102</f>
        <v>10554608.276229262</v>
      </c>
      <c r="AU102" s="3">
        <f>SUMPRODUCT(AP$5:AT102,其他调用!$C$6:$G103)</f>
        <v>87011825904.67981</v>
      </c>
    </row>
    <row r="103" spans="26:47" x14ac:dyDescent="0.15">
      <c r="Z103" s="3">
        <v>99</v>
      </c>
      <c r="AA103" s="3">
        <f>求节点(节奏总纲!P$4:P$163,其他调用!AW$6:AW$165,$Z103)*SUM($U$14:$U$17)</f>
        <v>45.999999999999979</v>
      </c>
      <c r="AB103" s="3">
        <f>求节点(节奏总纲!Q$4:Q$163,其他调用!AX$6:AX$165,$Z103)*SUM($U$14:$U$17)</f>
        <v>67.000000000000028</v>
      </c>
      <c r="AC103" s="3">
        <f>求节点(节奏总纲!R$4:R$163,其他调用!AY$6:AY$165,$Z103)*SUM($U$14:$U$17)</f>
        <v>91.000000000000071</v>
      </c>
      <c r="AD103" s="3">
        <f>求节点(节奏总纲!S$4:S$163,其他调用!AZ$6:AZ$165,$Z103)*SUM($U$14:$U$17)</f>
        <v>103.00000000000003</v>
      </c>
      <c r="AE103" s="3">
        <f>求节点(节奏总纲!T$4:T$163,其他调用!BA$6:BA$165,$Z103)*SUM($U$14:$U$17)</f>
        <v>102.99999999999991</v>
      </c>
      <c r="AF103" s="3">
        <f>SUMPRODUCT(AA$5:AE103,其他调用!$C$6:$G104)</f>
        <v>4417926.1540057827</v>
      </c>
      <c r="AH103" s="3">
        <v>99</v>
      </c>
      <c r="AI103" s="3">
        <f>其他调用!Y103</f>
        <v>13223148.16201663</v>
      </c>
      <c r="AJ103" s="3">
        <f>其他调用!Z103</f>
        <v>14699714.354703069</v>
      </c>
      <c r="AK103" s="3">
        <f>其他调用!AA103</f>
        <v>17492827.084425211</v>
      </c>
      <c r="AL103" s="3">
        <f>其他调用!AB103</f>
        <v>22271660.232979774</v>
      </c>
      <c r="AM103" s="3">
        <f>其他调用!AC103</f>
        <v>37130346.068037033</v>
      </c>
      <c r="AN103" s="3">
        <f>SUMPRODUCT(AI$5:AM103,其他调用!$C$6:$G104)</f>
        <v>610458492851.74048</v>
      </c>
      <c r="AP103" s="3">
        <f>其他调用!AN103</f>
        <v>3069544.4931721389</v>
      </c>
      <c r="AQ103" s="3">
        <f>其他调用!AO103</f>
        <v>3339481.7188741565</v>
      </c>
      <c r="AR103" s="3">
        <f>其他调用!AP103</f>
        <v>3954766.7526181042</v>
      </c>
      <c r="AS103" s="3">
        <f>其他调用!AQ103</f>
        <v>5644886.0466417074</v>
      </c>
      <c r="AT103" s="3">
        <f>其他调用!AR103</f>
        <v>10554608.276229382</v>
      </c>
      <c r="AU103" s="3">
        <f>SUMPRODUCT(AP$5:AT103,其他调用!$C$6:$G104)</f>
        <v>88371799593.072037</v>
      </c>
    </row>
    <row r="104" spans="26:47" x14ac:dyDescent="0.15">
      <c r="Z104" s="3">
        <v>100</v>
      </c>
      <c r="AA104" s="3">
        <f>求节点(节奏总纲!P$4:P$163,其他调用!AW$6:AW$165,$Z104)*SUM($U$14:$U$17)</f>
        <v>45.999999999999957</v>
      </c>
      <c r="AB104" s="3">
        <f>求节点(节奏总纲!Q$4:Q$163,其他调用!AX$6:AX$165,$Z104)*SUM($U$14:$U$17)</f>
        <v>67.000000000000028</v>
      </c>
      <c r="AC104" s="3">
        <f>求节点(节奏总纲!R$4:R$163,其他调用!AY$6:AY$165,$Z104)*SUM($U$14:$U$17)</f>
        <v>91</v>
      </c>
      <c r="AD104" s="3">
        <f>求节点(节奏总纲!S$4:S$163,其他调用!AZ$6:AZ$165,$Z104)*SUM($U$14:$U$17)</f>
        <v>102.99999999999999</v>
      </c>
      <c r="AE104" s="3">
        <f>求节点(节奏总纲!T$4:T$163,其他调用!BA$6:BA$165,$Z104)*SUM($U$14:$U$17)</f>
        <v>102.99999999999993</v>
      </c>
      <c r="AF104" s="3">
        <f>SUMPRODUCT(AA$5:AE104,其他调用!$C$6:$G105)</f>
        <v>4441971.0564236129</v>
      </c>
      <c r="AH104" s="3">
        <v>100</v>
      </c>
      <c r="AI104" s="3">
        <f>其他调用!Y104</f>
        <v>13223148.16201663</v>
      </c>
      <c r="AJ104" s="3">
        <f>其他调用!Z104</f>
        <v>14699714.354703069</v>
      </c>
      <c r="AK104" s="3">
        <f>其他调用!AA104</f>
        <v>17492827.084425211</v>
      </c>
      <c r="AL104" s="3">
        <f>其他调用!AB104</f>
        <v>22271660.232979536</v>
      </c>
      <c r="AM104" s="3">
        <f>其他调用!AC104</f>
        <v>37130346.068036556</v>
      </c>
      <c r="AN104" s="3">
        <f>SUMPRODUCT(AI$5:AM104,其他调用!$C$6:$G105)</f>
        <v>616326139540.44263</v>
      </c>
      <c r="AP104" s="3">
        <f>其他调用!AN104</f>
        <v>3069544.4931721389</v>
      </c>
      <c r="AQ104" s="3">
        <f>其他调用!AO104</f>
        <v>3339481.7188741565</v>
      </c>
      <c r="AR104" s="3">
        <f>其他调用!AP104</f>
        <v>3954766.7526181042</v>
      </c>
      <c r="AS104" s="3">
        <f>其他调用!AQ104</f>
        <v>5644886.0466416478</v>
      </c>
      <c r="AT104" s="3">
        <f>其他调用!AR104</f>
        <v>10554608.276229382</v>
      </c>
      <c r="AU104" s="3">
        <f>SUMPRODUCT(AP$5:AT104,其他调用!$C$6:$G105)</f>
        <v>89720893491.957138</v>
      </c>
    </row>
    <row r="105" spans="26:47" x14ac:dyDescent="0.15">
      <c r="Z105" s="3">
        <v>101</v>
      </c>
      <c r="AA105" s="3">
        <f>求节点(节奏总纲!P$4:P$163,其他调用!AW$6:AW$165,$Z105)*SUM($U$14:$U$17)</f>
        <v>45.999999999999943</v>
      </c>
      <c r="AB105" s="3">
        <f>求节点(节奏总纲!Q$4:Q$163,其他调用!AX$6:AX$165,$Z105)*SUM($U$14:$U$17)</f>
        <v>67.000000000000043</v>
      </c>
      <c r="AC105" s="3">
        <f>求节点(节奏总纲!R$4:R$163,其他调用!AY$6:AY$165,$Z105)*SUM($U$14:$U$17)</f>
        <v>90.999999999999943</v>
      </c>
      <c r="AD105" s="3">
        <f>求节点(节奏总纲!S$4:S$163,其他调用!AZ$6:AZ$165,$Z105)*SUM($U$14:$U$17)</f>
        <v>102.99999999999997</v>
      </c>
      <c r="AE105" s="3">
        <f>求节点(节奏总纲!T$4:T$163,其他调用!BA$6:BA$165,$Z105)*SUM($U$14:$U$17)</f>
        <v>102.99999999999994</v>
      </c>
      <c r="AF105" s="3">
        <f>SUMPRODUCT(AA$5:AE105,其他调用!$C$6:$G106)</f>
        <v>4465822.0483380742</v>
      </c>
      <c r="AH105" s="3">
        <v>101</v>
      </c>
      <c r="AI105" s="3">
        <f>其他调用!Y105</f>
        <v>13223148.16201663</v>
      </c>
      <c r="AJ105" s="3">
        <f>其他调用!Z105</f>
        <v>14699714.35470295</v>
      </c>
      <c r="AK105" s="3">
        <f>其他调用!AA105</f>
        <v>17492827.084425449</v>
      </c>
      <c r="AL105" s="3">
        <f>其他调用!AB105</f>
        <v>22856358.245207787</v>
      </c>
      <c r="AM105" s="3">
        <f>其他调用!AC105</f>
        <v>37130346.068036556</v>
      </c>
      <c r="AN105" s="3">
        <f>SUMPRODUCT(AI$5:AM105,其他调用!$C$6:$G106)</f>
        <v>622148112927.63379</v>
      </c>
      <c r="AP105" s="3">
        <f>其他调用!AN105</f>
        <v>3069544.4931721389</v>
      </c>
      <c r="AQ105" s="3">
        <f>其他调用!AO105</f>
        <v>3339481.7188741267</v>
      </c>
      <c r="AR105" s="3">
        <f>其他调用!AP105</f>
        <v>3954766.7526181042</v>
      </c>
      <c r="AS105" s="3">
        <f>其他调用!AQ105</f>
        <v>5832276.0386766791</v>
      </c>
      <c r="AT105" s="3">
        <f>其他调用!AR105</f>
        <v>10554608.276229262</v>
      </c>
      <c r="AU105" s="3">
        <f>SUMPRODUCT(AP$5:AT105,其他调用!$C$6:$G106)</f>
        <v>91059635265.992661</v>
      </c>
    </row>
    <row r="106" spans="26:47" x14ac:dyDescent="0.15">
      <c r="Z106" s="3">
        <v>102</v>
      </c>
      <c r="AA106" s="3">
        <f>求节点(节奏总纲!P$4:P$163,其他调用!AW$6:AW$165,$Z106)*SUM($U$14:$U$17)</f>
        <v>45.999999999999922</v>
      </c>
      <c r="AB106" s="3">
        <f>求节点(节奏总纲!Q$4:Q$163,其他调用!AX$6:AX$165,$Z106)*SUM($U$14:$U$17)</f>
        <v>67.000000000000043</v>
      </c>
      <c r="AC106" s="3">
        <f>求节点(节奏总纲!R$4:R$163,其他调用!AY$6:AY$165,$Z106)*SUM($U$14:$U$17)</f>
        <v>90.999999999999886</v>
      </c>
      <c r="AD106" s="3">
        <f>求节点(节奏总纲!S$4:S$163,其他调用!AZ$6:AZ$165,$Z106)*SUM($U$14:$U$17)</f>
        <v>102.99999999999996</v>
      </c>
      <c r="AE106" s="3">
        <f>求节点(节奏总纲!T$4:T$163,其他调用!BA$6:BA$165,$Z106)*SUM($U$14:$U$17)</f>
        <v>102.99999999999996</v>
      </c>
      <c r="AF106" s="3">
        <f>SUMPRODUCT(AA$5:AE106,其他调用!$C$6:$G107)</f>
        <v>4489479.1297491658</v>
      </c>
      <c r="AH106" s="3">
        <v>102</v>
      </c>
      <c r="AI106" s="3">
        <f>其他调用!Y106</f>
        <v>13223148.16201663</v>
      </c>
      <c r="AJ106" s="3">
        <f>其他调用!Z106</f>
        <v>14699714.354703069</v>
      </c>
      <c r="AK106" s="3">
        <f>其他调用!AA106</f>
        <v>17492827.084425211</v>
      </c>
      <c r="AL106" s="3">
        <f>其他调用!AB106</f>
        <v>22879438.466868877</v>
      </c>
      <c r="AM106" s="3">
        <f>其他调用!AC106</f>
        <v>37130346.068036556</v>
      </c>
      <c r="AN106" s="3">
        <f>SUMPRODUCT(AI$5:AM106,其他调用!$C$6:$G107)</f>
        <v>627922817660.23193</v>
      </c>
      <c r="AP106" s="3">
        <f>其他调用!AN106</f>
        <v>3069544.4931721687</v>
      </c>
      <c r="AQ106" s="3">
        <f>其他调用!AO106</f>
        <v>3339481.7188741565</v>
      </c>
      <c r="AR106" s="3">
        <f>其他调用!AP106</f>
        <v>3954766.7526181042</v>
      </c>
      <c r="AS106" s="3">
        <f>其他调用!AQ106</f>
        <v>5839673.0238943696</v>
      </c>
      <c r="AT106" s="3">
        <f>其他调用!AR106</f>
        <v>10554608.276229382</v>
      </c>
      <c r="AU106" s="3">
        <f>SUMPRODUCT(AP$5:AT106,其他调用!$C$6:$G107)</f>
        <v>92387513620.125244</v>
      </c>
    </row>
    <row r="107" spans="26:47" x14ac:dyDescent="0.15">
      <c r="Z107" s="3">
        <v>103</v>
      </c>
      <c r="AA107" s="3">
        <f>求节点(节奏总纲!P$4:P$163,其他调用!AW$6:AW$165,$Z107)*SUM($U$14:$U$17)</f>
        <v>45.999999999999908</v>
      </c>
      <c r="AB107" s="3">
        <f>求节点(节奏总纲!Q$4:Q$163,其他调用!AX$6:AX$165,$Z107)*SUM($U$14:$U$17)</f>
        <v>67.000000000000043</v>
      </c>
      <c r="AC107" s="3">
        <f>求节点(节奏总纲!R$4:R$163,其他调用!AY$6:AY$165,$Z107)*SUM($U$14:$U$17)</f>
        <v>90.999999999999815</v>
      </c>
      <c r="AD107" s="3">
        <f>求节点(节奏总纲!S$4:S$163,其他调用!AZ$6:AZ$165,$Z107)*SUM($U$14:$U$17)</f>
        <v>102.99999999999994</v>
      </c>
      <c r="AE107" s="3">
        <f>求节点(节奏总纲!T$4:T$163,其他调用!BA$6:BA$165,$Z107)*SUM($U$14:$U$17)</f>
        <v>102.99999999999997</v>
      </c>
      <c r="AF107" s="3">
        <f>SUMPRODUCT(AA$5:AE107,其他调用!$C$6:$G108)</f>
        <v>4512942.3006568877</v>
      </c>
      <c r="AH107" s="3">
        <v>103</v>
      </c>
      <c r="AI107" s="3">
        <f>其他调用!Y107</f>
        <v>13235356.722733378</v>
      </c>
      <c r="AJ107" s="3">
        <f>其他调用!Z107</f>
        <v>14911658.944047451</v>
      </c>
      <c r="AK107" s="3">
        <f>其他调用!AA107</f>
        <v>17492827.084425211</v>
      </c>
      <c r="AL107" s="3">
        <f>其他调用!AB107</f>
        <v>22879438.466869116</v>
      </c>
      <c r="AM107" s="3">
        <f>其他调用!AC107</f>
        <v>37430194.709015369</v>
      </c>
      <c r="AN107" s="3">
        <f>SUMPRODUCT(AI$5:AM107,其他调用!$C$6:$G108)</f>
        <v>633693217638.49854</v>
      </c>
      <c r="AP107" s="3">
        <f>其他调用!AN107</f>
        <v>3071876.4848837852</v>
      </c>
      <c r="AQ107" s="3">
        <f>其他调用!AO107</f>
        <v>3379277.7957314253</v>
      </c>
      <c r="AR107" s="3">
        <f>其他调用!AP107</f>
        <v>3954766.752618134</v>
      </c>
      <c r="AS107" s="3">
        <f>其他调用!AQ107</f>
        <v>5839673.02389431</v>
      </c>
      <c r="AT107" s="3">
        <f>其他调用!AR107</f>
        <v>10675292.468118191</v>
      </c>
      <c r="AU107" s="3">
        <f>SUMPRODUCT(AP$5:AT107,其他调用!$C$6:$G108)</f>
        <v>93712646376.422089</v>
      </c>
    </row>
    <row r="108" spans="26:47" x14ac:dyDescent="0.15">
      <c r="Z108" s="3">
        <v>104</v>
      </c>
      <c r="AA108" s="3">
        <f>求节点(节奏总纲!P$4:P$163,其他调用!AW$6:AW$165,$Z108)*SUM($U$14:$U$17)</f>
        <v>45.999999999999936</v>
      </c>
      <c r="AB108" s="3">
        <f>求节点(节奏总纲!Q$4:Q$163,其他调用!AX$6:AX$165,$Z108)*SUM($U$14:$U$17)</f>
        <v>67.000000000000028</v>
      </c>
      <c r="AC108" s="3">
        <f>求节点(节奏总纲!R$4:R$163,其他调用!AY$6:AY$165,$Z108)*SUM($U$14:$U$17)</f>
        <v>90.999999999999829</v>
      </c>
      <c r="AD108" s="3">
        <f>求节点(节奏总纲!S$4:S$163,其他调用!AZ$6:AZ$165,$Z108)*SUM($U$14:$U$17)</f>
        <v>102.99999999999993</v>
      </c>
      <c r="AE108" s="3">
        <f>求节点(节奏总纲!T$4:T$163,其他调用!BA$6:BA$165,$Z108)*SUM($U$14:$U$17)</f>
        <v>102.99999999999996</v>
      </c>
      <c r="AF108" s="3">
        <f>SUMPRODUCT(AA$5:AE108,其他调用!$C$6:$G109)</f>
        <v>4536211.5610612379</v>
      </c>
      <c r="AH108" s="3">
        <v>104</v>
      </c>
      <c r="AI108" s="3">
        <f>其他调用!Y108</f>
        <v>13608358.085223079</v>
      </c>
      <c r="AJ108" s="3">
        <f>其他调用!Z108</f>
        <v>15133555.641406178</v>
      </c>
      <c r="AK108" s="3">
        <f>其他调用!AA108</f>
        <v>17800593.240068436</v>
      </c>
      <c r="AL108" s="3">
        <f>其他调用!AB108</f>
        <v>22879438.466868877</v>
      </c>
      <c r="AM108" s="3">
        <f>其他调用!AC108</f>
        <v>37775158.057743549</v>
      </c>
      <c r="AN108" s="3">
        <f>SUMPRODUCT(AI$5:AM108,其他调用!$C$6:$G109)</f>
        <v>639534490700.93201</v>
      </c>
      <c r="AP108" s="3">
        <f>其他调用!AN108</f>
        <v>3143124.530082643</v>
      </c>
      <c r="AQ108" s="3">
        <f>其他调用!AO108</f>
        <v>3420942.5442857146</v>
      </c>
      <c r="AR108" s="3">
        <f>其他调用!AP108</f>
        <v>4032967.0400108695</v>
      </c>
      <c r="AS108" s="3">
        <f>其他调用!AQ108</f>
        <v>5839673.0238943696</v>
      </c>
      <c r="AT108" s="3">
        <f>其他调用!AR108</f>
        <v>10814134.594721556</v>
      </c>
      <c r="AU108" s="3">
        <f>SUMPRODUCT(AP$5:AT108,其他调用!$C$6:$G109)</f>
        <v>95049696036.890656</v>
      </c>
    </row>
    <row r="109" spans="26:47" x14ac:dyDescent="0.15">
      <c r="Z109" s="3">
        <v>105</v>
      </c>
      <c r="AA109" s="3">
        <f>求节点(节奏总纲!P$4:P$163,其他调用!AW$6:AW$165,$Z109)*SUM($U$14:$U$17)</f>
        <v>45.999999999999957</v>
      </c>
      <c r="AB109" s="3">
        <f>求节点(节奏总纲!Q$4:Q$163,其他调用!AX$6:AX$165,$Z109)*SUM($U$14:$U$17)</f>
        <v>67.000000000000028</v>
      </c>
      <c r="AC109" s="3">
        <f>求节点(节奏总纲!R$4:R$163,其他调用!AY$6:AY$165,$Z109)*SUM($U$14:$U$17)</f>
        <v>90.999999999999872</v>
      </c>
      <c r="AD109" s="3">
        <f>求节点(节奏总纲!S$4:S$163,其他调用!AZ$6:AZ$165,$Z109)*SUM($U$14:$U$17)</f>
        <v>102.99999999999991</v>
      </c>
      <c r="AE109" s="3">
        <f>求节点(节奏总纲!T$4:T$163,其他调用!BA$6:BA$165,$Z109)*SUM($U$14:$U$17)</f>
        <v>102.99999999999996</v>
      </c>
      <c r="AF109" s="3">
        <f>SUMPRODUCT(AA$5:AE109,其他调用!$C$6:$G110)</f>
        <v>4559286.9109622203</v>
      </c>
      <c r="AH109" s="3">
        <v>105</v>
      </c>
      <c r="AI109" s="3">
        <f>其他调用!Y109</f>
        <v>13608358.08522296</v>
      </c>
      <c r="AJ109" s="3">
        <f>其他调用!Z109</f>
        <v>15133555.641406059</v>
      </c>
      <c r="AK109" s="3">
        <f>其他调用!AA109</f>
        <v>17944509.733722925</v>
      </c>
      <c r="AL109" s="3">
        <f>其他调用!AB109</f>
        <v>22879438.466869116</v>
      </c>
      <c r="AM109" s="3">
        <f>其他调用!AC109</f>
        <v>37775158.057743549</v>
      </c>
      <c r="AN109" s="3">
        <f>SUMPRODUCT(AI$5:AM109,其他调用!$C$6:$G110)</f>
        <v>645329290281.02454</v>
      </c>
      <c r="AP109" s="3">
        <f>其他调用!AN109</f>
        <v>3143124.530082643</v>
      </c>
      <c r="AQ109" s="3">
        <f>其他调用!AO109</f>
        <v>3420942.5442856848</v>
      </c>
      <c r="AR109" s="3">
        <f>其他调用!AP109</f>
        <v>4069534.7748250365</v>
      </c>
      <c r="AS109" s="3">
        <f>其他调用!AQ109</f>
        <v>5839673.02389431</v>
      </c>
      <c r="AT109" s="3">
        <f>其他调用!AR109</f>
        <v>10814134.594721675</v>
      </c>
      <c r="AU109" s="3">
        <f>SUMPRODUCT(AP$5:AT109,其他调用!$C$6:$G110)</f>
        <v>96376163578.556198</v>
      </c>
    </row>
    <row r="110" spans="26:47" x14ac:dyDescent="0.15">
      <c r="Z110" s="3">
        <v>106</v>
      </c>
      <c r="AA110" s="3">
        <f>求节点(节奏总纲!P$4:P$163,其他调用!AW$6:AW$165,$Z110)*SUM($U$14:$U$17)</f>
        <v>45.999999999999986</v>
      </c>
      <c r="AB110" s="3">
        <f>求节点(节奏总纲!Q$4:Q$163,其他调用!AX$6:AX$165,$Z110)*SUM($U$14:$U$17)</f>
        <v>67.000000000000028</v>
      </c>
      <c r="AC110" s="3">
        <f>求节点(节奏总纲!R$4:R$163,其他调用!AY$6:AY$165,$Z110)*SUM($U$14:$U$17)</f>
        <v>90.999999999999901</v>
      </c>
      <c r="AD110" s="3">
        <f>求节点(节奏总纲!S$4:S$163,其他调用!AZ$6:AZ$165,$Z110)*SUM($U$14:$U$17)</f>
        <v>102.9999999999999</v>
      </c>
      <c r="AE110" s="3">
        <f>求节点(节奏总纲!T$4:T$163,其他调用!BA$6:BA$165,$Z110)*SUM($U$14:$U$17)</f>
        <v>102.99999999999994</v>
      </c>
      <c r="AF110" s="3">
        <f>SUMPRODUCT(AA$5:AE110,其他调用!$C$6:$G111)</f>
        <v>4582168.3503598329</v>
      </c>
      <c r="AH110" s="3">
        <v>106</v>
      </c>
      <c r="AI110" s="3">
        <f>其他调用!Y110</f>
        <v>13608358.08522296</v>
      </c>
      <c r="AJ110" s="3">
        <f>其他调用!Z110</f>
        <v>15133555.641406059</v>
      </c>
      <c r="AK110" s="3">
        <f>其他调用!AA110</f>
        <v>17944509.733722925</v>
      </c>
      <c r="AL110" s="3">
        <f>其他调用!AB110</f>
        <v>22879438.466869116</v>
      </c>
      <c r="AM110" s="3">
        <f>其他调用!AC110</f>
        <v>37775158.057743549</v>
      </c>
      <c r="AN110" s="3">
        <f>SUMPRODUCT(AI$5:AM110,其他调用!$C$6:$G111)</f>
        <v>651075394066.32642</v>
      </c>
      <c r="AP110" s="3">
        <f>其他调用!AN110</f>
        <v>3143124.5300826132</v>
      </c>
      <c r="AQ110" s="3">
        <f>其他调用!AO110</f>
        <v>3420942.5442857146</v>
      </c>
      <c r="AR110" s="3">
        <f>其他调用!AP110</f>
        <v>4069534.7748250365</v>
      </c>
      <c r="AS110" s="3">
        <f>其他调用!AQ110</f>
        <v>5839673.0238943696</v>
      </c>
      <c r="AT110" s="3">
        <f>其他调用!AR110</f>
        <v>10814134.594721675</v>
      </c>
      <c r="AU110" s="3">
        <f>SUMPRODUCT(AP$5:AT110,其他调用!$C$6:$G111)</f>
        <v>97691484334.157303</v>
      </c>
    </row>
    <row r="111" spans="26:47" x14ac:dyDescent="0.15">
      <c r="Z111" s="3">
        <v>107</v>
      </c>
      <c r="AA111" s="3">
        <f>求节点(节奏总纲!P$4:P$163,其他调用!AW$6:AW$165,$Z111)*SUM($U$14:$U$17)</f>
        <v>46.000000000000014</v>
      </c>
      <c r="AB111" s="3">
        <f>求节点(节奏总纲!Q$4:Q$163,其他调用!AX$6:AX$165,$Z111)*SUM($U$14:$U$17)</f>
        <v>67.000000000000014</v>
      </c>
      <c r="AC111" s="3">
        <f>求节点(节奏总纲!R$4:R$163,其他调用!AY$6:AY$165,$Z111)*SUM($U$14:$U$17)</f>
        <v>90.999999999999943</v>
      </c>
      <c r="AD111" s="3">
        <f>求节点(节奏总纲!S$4:S$163,其他调用!AZ$6:AZ$165,$Z111)*SUM($U$14:$U$17)</f>
        <v>102.99999999999987</v>
      </c>
      <c r="AE111" s="3">
        <f>求节点(节奏总纲!T$4:T$163,其他调用!BA$6:BA$165,$Z111)*SUM($U$14:$U$17)</f>
        <v>102.99999999999994</v>
      </c>
      <c r="AF111" s="3">
        <f>SUMPRODUCT(AA$5:AE111,其他调用!$C$6:$G112)</f>
        <v>4604855.8792540748</v>
      </c>
      <c r="AH111" s="3">
        <v>107</v>
      </c>
      <c r="AI111" s="3">
        <f>其他调用!Y111</f>
        <v>13608358.085223079</v>
      </c>
      <c r="AJ111" s="3">
        <f>其他调用!Z111</f>
        <v>15133555.641406298</v>
      </c>
      <c r="AK111" s="3">
        <f>其他调用!AA111</f>
        <v>17944509.733722925</v>
      </c>
      <c r="AL111" s="3">
        <f>其他调用!AB111</f>
        <v>22879438.466868877</v>
      </c>
      <c r="AM111" s="3">
        <f>其他调用!AC111</f>
        <v>37775158.057743549</v>
      </c>
      <c r="AN111" s="3">
        <f>SUMPRODUCT(AI$5:AM111,其他调用!$C$6:$G112)</f>
        <v>656772802056.83765</v>
      </c>
      <c r="AP111" s="3">
        <f>其他调用!AN111</f>
        <v>3143124.530082643</v>
      </c>
      <c r="AQ111" s="3">
        <f>其他调用!AO111</f>
        <v>3420942.5442856848</v>
      </c>
      <c r="AR111" s="3">
        <f>其他调用!AP111</f>
        <v>4069534.7748250365</v>
      </c>
      <c r="AS111" s="3">
        <f>其他调用!AQ111</f>
        <v>5839673.0238943696</v>
      </c>
      <c r="AT111" s="3">
        <f>其他调用!AR111</f>
        <v>10814134.594721556</v>
      </c>
      <c r="AU111" s="3">
        <f>SUMPRODUCT(AP$5:AT111,其他调用!$C$6:$G112)</f>
        <v>98995658303.694</v>
      </c>
    </row>
    <row r="112" spans="26:47" x14ac:dyDescent="0.15">
      <c r="Z112" s="3">
        <v>108</v>
      </c>
      <c r="AA112" s="3">
        <f>求节点(节奏总纲!P$4:P$163,其他调用!AW$6:AW$165,$Z112)*SUM($U$14:$U$17)</f>
        <v>46.000000000000036</v>
      </c>
      <c r="AB112" s="3">
        <f>求节点(节奏总纲!Q$4:Q$163,其他调用!AX$6:AX$165,$Z112)*SUM($U$14:$U$17)</f>
        <v>67.000000000000014</v>
      </c>
      <c r="AC112" s="3">
        <f>求节点(节奏总纲!R$4:R$163,其他调用!AY$6:AY$165,$Z112)*SUM($U$14:$U$17)</f>
        <v>90.999999999999986</v>
      </c>
      <c r="AD112" s="3">
        <f>求节点(节奏总纲!S$4:S$163,其他调用!AZ$6:AZ$165,$Z112)*SUM($U$14:$U$17)</f>
        <v>102.99999999999989</v>
      </c>
      <c r="AE112" s="3">
        <f>求节点(节奏总纲!T$4:T$163,其他调用!BA$6:BA$165,$Z112)*SUM($U$14:$U$17)</f>
        <v>102.99999999999993</v>
      </c>
      <c r="AF112" s="3">
        <f>SUMPRODUCT(AA$5:AE112,其他调用!$C$6:$G113)</f>
        <v>4627349.4976449469</v>
      </c>
      <c r="AH112" s="3">
        <v>108</v>
      </c>
      <c r="AI112" s="3">
        <f>其他调用!Y112</f>
        <v>13608358.08522296</v>
      </c>
      <c r="AJ112" s="3">
        <f>其他调用!Z112</f>
        <v>15133555.641406059</v>
      </c>
      <c r="AK112" s="3">
        <f>其他调用!AA112</f>
        <v>17944509.733722925</v>
      </c>
      <c r="AL112" s="3">
        <f>其他调用!AB112</f>
        <v>23237694.663774014</v>
      </c>
      <c r="AM112" s="3">
        <f>其他调用!AC112</f>
        <v>37775158.057743549</v>
      </c>
      <c r="AN112" s="3">
        <f>SUMPRODUCT(AI$5:AM112,其他调用!$C$6:$G113)</f>
        <v>662422465641.72705</v>
      </c>
      <c r="AP112" s="3">
        <f>其他调用!AN112</f>
        <v>3143124.530082643</v>
      </c>
      <c r="AQ112" s="3">
        <f>其他调用!AO112</f>
        <v>3420942.5442857146</v>
      </c>
      <c r="AR112" s="3">
        <f>其他调用!AP112</f>
        <v>4069534.7748250067</v>
      </c>
      <c r="AS112" s="3">
        <f>其他调用!AQ112</f>
        <v>5955715.2983036637</v>
      </c>
      <c r="AT112" s="3">
        <f>其他调用!AR112</f>
        <v>10814134.594721675</v>
      </c>
      <c r="AU112" s="3">
        <f>SUMPRODUCT(AP$5:AT112,其他调用!$C$6:$G113)</f>
        <v>100288993650.32988</v>
      </c>
    </row>
    <row r="113" spans="26:47" x14ac:dyDescent="0.15">
      <c r="Z113" s="3">
        <v>109</v>
      </c>
      <c r="AA113" s="3">
        <f>求节点(节奏总纲!P$4:P$163,其他调用!AW$6:AW$165,$Z113)*SUM($U$14:$U$17)</f>
        <v>46.000000000000064</v>
      </c>
      <c r="AB113" s="3">
        <f>求节点(节奏总纲!Q$4:Q$163,其他调用!AX$6:AX$165,$Z113)*SUM($U$14:$U$17)</f>
        <v>67</v>
      </c>
      <c r="AC113" s="3">
        <f>求节点(节奏总纲!R$4:R$163,其他调用!AY$6:AY$165,$Z113)*SUM($U$14:$U$17)</f>
        <v>91.000000000000028</v>
      </c>
      <c r="AD113" s="3">
        <f>求节点(节奏总纲!S$4:S$163,其他调用!AZ$6:AZ$165,$Z113)*SUM($U$14:$U$17)</f>
        <v>102.9999999999999</v>
      </c>
      <c r="AE113" s="3">
        <f>求节点(节奏总纲!T$4:T$163,其他调用!BA$6:BA$165,$Z113)*SUM($U$14:$U$17)</f>
        <v>102.99999999999993</v>
      </c>
      <c r="AF113" s="3">
        <f>SUMPRODUCT(AA$5:AE113,其他调用!$C$6:$G114)</f>
        <v>4649649.2055324512</v>
      </c>
      <c r="AH113" s="3">
        <v>109</v>
      </c>
      <c r="AI113" s="3">
        <f>其他调用!Y113</f>
        <v>13608358.08522296</v>
      </c>
      <c r="AJ113" s="3">
        <f>其他调用!Z113</f>
        <v>15133555.641406059</v>
      </c>
      <c r="AK113" s="3">
        <f>其他调用!AA113</f>
        <v>17944509.733722687</v>
      </c>
      <c r="AL113" s="3">
        <f>其他调用!AB113</f>
        <v>23497970.501074314</v>
      </c>
      <c r="AM113" s="3">
        <f>其他调用!AC113</f>
        <v>37809112.973165035</v>
      </c>
      <c r="AN113" s="3">
        <f>SUMPRODUCT(AI$5:AM113,其他调用!$C$6:$G114)</f>
        <v>668024136328.57324</v>
      </c>
      <c r="AP113" s="3">
        <f>其他调用!AN113</f>
        <v>3143124.530082643</v>
      </c>
      <c r="AQ113" s="3">
        <f>其他调用!AO113</f>
        <v>3420942.5442856848</v>
      </c>
      <c r="AR113" s="3">
        <f>其他调用!AP113</f>
        <v>4069534.7748250365</v>
      </c>
      <c r="AS113" s="3">
        <f>其他调用!AQ113</f>
        <v>6040020.8885349631</v>
      </c>
      <c r="AT113" s="3">
        <f>其他调用!AR113</f>
        <v>10827996.821234107</v>
      </c>
      <c r="AU113" s="3">
        <f>SUMPRODUCT(AP$5:AT113,其他调用!$C$6:$G114)</f>
        <v>101571412066.8569</v>
      </c>
    </row>
    <row r="114" spans="26:47" x14ac:dyDescent="0.15">
      <c r="Z114" s="3">
        <v>110</v>
      </c>
      <c r="AA114" s="3">
        <f>求节点(节奏总纲!P$4:P$163,其他调用!AW$6:AW$165,$Z114)*SUM($U$14:$U$17)</f>
        <v>46.000000000000085</v>
      </c>
      <c r="AB114" s="3">
        <f>求节点(节奏总纲!Q$4:Q$163,其他调用!AX$6:AX$165,$Z114)*SUM($U$14:$U$17)</f>
        <v>67</v>
      </c>
      <c r="AC114" s="3">
        <f>求节点(节奏总纲!R$4:R$163,其他调用!AY$6:AY$165,$Z114)*SUM($U$14:$U$17)</f>
        <v>91.000000000000057</v>
      </c>
      <c r="AD114" s="3">
        <f>求节点(节奏总纲!S$4:S$163,其他调用!AZ$6:AZ$165,$Z114)*SUM($U$14:$U$17)</f>
        <v>102.99999999999993</v>
      </c>
      <c r="AE114" s="3">
        <f>求节点(节奏总纲!T$4:T$163,其他调用!BA$6:BA$165,$Z114)*SUM($U$14:$U$17)</f>
        <v>102.99999999999999</v>
      </c>
      <c r="AF114" s="3">
        <f>SUMPRODUCT(AA$5:AE114,其他调用!$C$6:$G115)</f>
        <v>4671755.0029165847</v>
      </c>
      <c r="AH114" s="3">
        <v>110</v>
      </c>
      <c r="AI114" s="3">
        <f>其他调用!Y114</f>
        <v>13608358.085223079</v>
      </c>
      <c r="AJ114" s="3">
        <f>其他调用!Z114</f>
        <v>15147336.547172546</v>
      </c>
      <c r="AK114" s="3">
        <f>其他调用!AA114</f>
        <v>17944509.733722925</v>
      </c>
      <c r="AL114" s="3">
        <f>其他调用!AB114</f>
        <v>23497970.501074314</v>
      </c>
      <c r="AM114" s="3">
        <f>其他调用!AC114</f>
        <v>38417011.522402763</v>
      </c>
      <c r="AN114" s="3">
        <f>SUMPRODUCT(AI$5:AM114,其他调用!$C$6:$G115)</f>
        <v>673580032417.21118</v>
      </c>
      <c r="AP114" s="3">
        <f>其他调用!AN114</f>
        <v>3143124.5300826132</v>
      </c>
      <c r="AQ114" s="3">
        <f>其他调用!AO114</f>
        <v>3423484.9616116881</v>
      </c>
      <c r="AR114" s="3">
        <f>其他调用!AP114</f>
        <v>4069534.7748250067</v>
      </c>
      <c r="AS114" s="3">
        <f>其他调用!AQ114</f>
        <v>6040020.8885349631</v>
      </c>
      <c r="AT114" s="3">
        <f>其他调用!AR114</f>
        <v>11076173.772395253</v>
      </c>
      <c r="AU114" s="3">
        <f>SUMPRODUCT(AP$5:AT114,其他调用!$C$6:$G115)</f>
        <v>102843323318.34538</v>
      </c>
    </row>
    <row r="115" spans="26:47" x14ac:dyDescent="0.15">
      <c r="Z115" s="3">
        <v>111</v>
      </c>
      <c r="AA115" s="3">
        <f>求节点(节奏总纲!P$4:P$163,其他调用!AW$6:AW$165,$Z115)*SUM($U$14:$U$17)</f>
        <v>46.000000000000092</v>
      </c>
      <c r="AB115" s="3">
        <f>求节点(节奏总纲!Q$4:Q$163,其他调用!AX$6:AX$165,$Z115)*SUM($U$14:$U$17)</f>
        <v>67</v>
      </c>
      <c r="AC115" s="3">
        <f>求节点(节奏总纲!R$4:R$163,其他调用!AY$6:AY$165,$Z115)*SUM($U$14:$U$17)</f>
        <v>91.000000000000071</v>
      </c>
      <c r="AD115" s="3">
        <f>求节点(节奏总纲!S$4:S$163,其他调用!AZ$6:AZ$165,$Z115)*SUM($U$14:$U$17)</f>
        <v>102.99999999999994</v>
      </c>
      <c r="AE115" s="3">
        <f>求节点(节奏总纲!T$4:T$163,其他调用!BA$6:BA$165,$Z115)*SUM($U$14:$U$17)</f>
        <v>103.00000000000003</v>
      </c>
      <c r="AF115" s="3">
        <f>SUMPRODUCT(AA$5:AE115,其他调用!$C$6:$G116)</f>
        <v>4693666.8897973495</v>
      </c>
      <c r="AH115" s="3">
        <v>111</v>
      </c>
      <c r="AI115" s="3">
        <f>其他调用!Y115</f>
        <v>13834041.987608671</v>
      </c>
      <c r="AJ115" s="3">
        <f>其他调用!Z115</f>
        <v>15582445.080052376</v>
      </c>
      <c r="AK115" s="3">
        <f>其他调用!AA115</f>
        <v>18138192.655545473</v>
      </c>
      <c r="AL115" s="3">
        <f>其他调用!AB115</f>
        <v>23497970.501074314</v>
      </c>
      <c r="AM115" s="3">
        <f>其他调用!AC115</f>
        <v>38417011.522402763</v>
      </c>
      <c r="AN115" s="3">
        <f>SUMPRODUCT(AI$5:AM115,其他调用!$C$6:$G116)</f>
        <v>679208287195.00806</v>
      </c>
      <c r="AP115" s="3">
        <f>其他调用!AN115</f>
        <v>3185409.2524096966</v>
      </c>
      <c r="AQ115" s="3">
        <f>其他调用!AO115</f>
        <v>3503757.4408975244</v>
      </c>
      <c r="AR115" s="3">
        <f>其他调用!AP115</f>
        <v>4119844.7308599949</v>
      </c>
      <c r="AS115" s="3">
        <f>其他调用!AQ115</f>
        <v>6040020.8885350227</v>
      </c>
      <c r="AT115" s="3">
        <f>其他调用!AR115</f>
        <v>11076173.772395134</v>
      </c>
      <c r="AU115" s="3">
        <f>SUMPRODUCT(AP$5:AT115,其他调用!$C$6:$G116)</f>
        <v>104126747166.07018</v>
      </c>
    </row>
    <row r="116" spans="26:47" x14ac:dyDescent="0.15">
      <c r="Z116" s="3">
        <v>112</v>
      </c>
      <c r="AA116" s="3">
        <f>求节点(节奏总纲!P$4:P$163,其他调用!AW$6:AW$165,$Z116)*SUM($U$14:$U$17)</f>
        <v>46.000000000000078</v>
      </c>
      <c r="AB116" s="3">
        <f>求节点(节奏总纲!Q$4:Q$163,其他调用!AX$6:AX$165,$Z116)*SUM($U$14:$U$17)</f>
        <v>67</v>
      </c>
      <c r="AC116" s="3">
        <f>求节点(节奏总纲!R$4:R$163,其他调用!AY$6:AY$165,$Z116)*SUM($U$14:$U$17)</f>
        <v>91.000000000000057</v>
      </c>
      <c r="AD116" s="3">
        <f>求节点(节奏总纲!S$4:S$163,其他调用!AZ$6:AZ$165,$Z116)*SUM($U$14:$U$17)</f>
        <v>102.99999999999997</v>
      </c>
      <c r="AE116" s="3">
        <f>求节点(节奏总纲!T$4:T$163,其他调用!BA$6:BA$165,$Z116)*SUM($U$14:$U$17)</f>
        <v>103.00000000000009</v>
      </c>
      <c r="AF116" s="3">
        <f>SUMPRODUCT(AA$5:AE116,其他调用!$C$6:$G117)</f>
        <v>4715384.8661747435</v>
      </c>
      <c r="AH116" s="3">
        <v>112</v>
      </c>
      <c r="AI116" s="3">
        <f>其他调用!Y116</f>
        <v>14004622.962044835</v>
      </c>
      <c r="AJ116" s="3">
        <f>其他调用!Z116</f>
        <v>15582445.080052137</v>
      </c>
      <c r="AK116" s="3">
        <f>其他调用!AA116</f>
        <v>18407174.932686329</v>
      </c>
      <c r="AL116" s="3">
        <f>其他调用!AB116</f>
        <v>23497970.501074314</v>
      </c>
      <c r="AM116" s="3">
        <f>其他调用!AC116</f>
        <v>38417011.52240324</v>
      </c>
      <c r="AN116" s="3">
        <f>SUMPRODUCT(AI$5:AM116,其他调用!$C$6:$G117)</f>
        <v>684821155305.39673</v>
      </c>
      <c r="AP116" s="3">
        <f>其他调用!AN116</f>
        <v>3217369.7469866574</v>
      </c>
      <c r="AQ116" s="3">
        <f>其他调用!AO116</f>
        <v>3503757.4408975244</v>
      </c>
      <c r="AR116" s="3">
        <f>其他调用!AP116</f>
        <v>4189714.0121048689</v>
      </c>
      <c r="AS116" s="3">
        <f>其他调用!AQ116</f>
        <v>6040020.8885349631</v>
      </c>
      <c r="AT116" s="3">
        <f>其他调用!AR116</f>
        <v>11076173.772395253</v>
      </c>
      <c r="AU116" s="3">
        <f>SUMPRODUCT(AP$5:AT116,其他调用!$C$6:$G117)</f>
        <v>105405543105.26495</v>
      </c>
    </row>
    <row r="117" spans="26:47" x14ac:dyDescent="0.15">
      <c r="Z117" s="3">
        <v>113</v>
      </c>
      <c r="AA117" s="3">
        <f>求节点(节奏总纲!P$4:P$163,其他调用!AW$6:AW$165,$Z117)*SUM($U$14:$U$17)</f>
        <v>46.000000000000071</v>
      </c>
      <c r="AB117" s="3">
        <f>求节点(节奏总纲!Q$4:Q$163,其他调用!AX$6:AX$165,$Z117)*SUM($U$14:$U$17)</f>
        <v>67</v>
      </c>
      <c r="AC117" s="3">
        <f>求节点(节奏总纲!R$4:R$163,其他调用!AY$6:AY$165,$Z117)*SUM($U$14:$U$17)</f>
        <v>91.000000000000028</v>
      </c>
      <c r="AD117" s="3">
        <f>求节点(节奏总纲!S$4:S$163,其他调用!AZ$6:AZ$165,$Z117)*SUM($U$14:$U$17)</f>
        <v>102.99999999999999</v>
      </c>
      <c r="AE117" s="3">
        <f>求节点(节奏总纲!T$4:T$163,其他调用!BA$6:BA$165,$Z117)*SUM($U$14:$U$17)</f>
        <v>103.00000000000013</v>
      </c>
      <c r="AF117" s="3">
        <f>SUMPRODUCT(AA$5:AE117,其他调用!$C$6:$G118)</f>
        <v>4736908.9320487687</v>
      </c>
      <c r="AH117" s="3">
        <v>113</v>
      </c>
      <c r="AI117" s="3">
        <f>其他调用!Y117</f>
        <v>14004622.962044716</v>
      </c>
      <c r="AJ117" s="3">
        <f>其他调用!Z117</f>
        <v>15582445.080052376</v>
      </c>
      <c r="AK117" s="3">
        <f>其他调用!AA117</f>
        <v>18407174.932686329</v>
      </c>
      <c r="AL117" s="3">
        <f>其他调用!AB117</f>
        <v>23497970.501074076</v>
      </c>
      <c r="AM117" s="3">
        <f>其他调用!AC117</f>
        <v>38417011.522402763</v>
      </c>
      <c r="AN117" s="3">
        <f>SUMPRODUCT(AI$5:AM117,其他调用!$C$6:$G118)</f>
        <v>690383908521.94275</v>
      </c>
      <c r="AP117" s="3">
        <f>其他调用!AN117</f>
        <v>3217369.7469866574</v>
      </c>
      <c r="AQ117" s="3">
        <f>其他调用!AO117</f>
        <v>3503757.4408974946</v>
      </c>
      <c r="AR117" s="3">
        <f>其他调用!AP117</f>
        <v>4189714.0121048093</v>
      </c>
      <c r="AS117" s="3">
        <f>其他调用!AQ117</f>
        <v>6040020.8885350227</v>
      </c>
      <c r="AT117" s="3">
        <f>其他调用!AR117</f>
        <v>11076173.772395253</v>
      </c>
      <c r="AU117" s="3">
        <f>SUMPRODUCT(AP$5:AT117,其他调用!$C$6:$G118)</f>
        <v>106672921223.57405</v>
      </c>
    </row>
    <row r="118" spans="26:47" x14ac:dyDescent="0.15">
      <c r="Z118" s="3">
        <v>114</v>
      </c>
      <c r="AA118" s="3">
        <f>求节点(节奏总纲!P$4:P$163,其他调用!AW$6:AW$165,$Z118)*SUM($U$14:$U$17)</f>
        <v>46.000000000000057</v>
      </c>
      <c r="AB118" s="3">
        <f>求节点(节奏总纲!Q$4:Q$163,其他调用!AX$6:AX$165,$Z118)*SUM($U$14:$U$17)</f>
        <v>67</v>
      </c>
      <c r="AC118" s="3">
        <f>求节点(节奏总纲!R$4:R$163,其他调用!AY$6:AY$165,$Z118)*SUM($U$14:$U$17)</f>
        <v>91.000000000000014</v>
      </c>
      <c r="AD118" s="3">
        <f>求节点(节奏总纲!S$4:S$163,其他调用!AZ$6:AZ$165,$Z118)*SUM($U$14:$U$17)</f>
        <v>103</v>
      </c>
      <c r="AE118" s="3">
        <f>求节点(节奏总纲!T$4:T$163,其他调用!BA$6:BA$165,$Z118)*SUM($U$14:$U$17)</f>
        <v>103.00000000000018</v>
      </c>
      <c r="AF118" s="3">
        <f>SUMPRODUCT(AA$5:AE118,其他调用!$C$6:$G119)</f>
        <v>4758239.0874194242</v>
      </c>
      <c r="AH118" s="3">
        <v>114</v>
      </c>
      <c r="AI118" s="3">
        <f>其他调用!Y118</f>
        <v>14004622.962044954</v>
      </c>
      <c r="AJ118" s="3">
        <f>其他调用!Z118</f>
        <v>15582445.080052376</v>
      </c>
      <c r="AK118" s="3">
        <f>其他调用!AA118</f>
        <v>18407174.932686329</v>
      </c>
      <c r="AL118" s="3">
        <f>其他调用!AB118</f>
        <v>23497970.501074314</v>
      </c>
      <c r="AM118" s="3">
        <f>其他调用!AC118</f>
        <v>38417011.522402763</v>
      </c>
      <c r="AN118" s="3">
        <f>SUMPRODUCT(AI$5:AM118,其他调用!$C$6:$G119)</f>
        <v>695896546844.646</v>
      </c>
      <c r="AP118" s="3">
        <f>其他调用!AN118</f>
        <v>3217369.7469866872</v>
      </c>
      <c r="AQ118" s="3">
        <f>其他调用!AO118</f>
        <v>3503757.4408975244</v>
      </c>
      <c r="AR118" s="3">
        <f>其他调用!AP118</f>
        <v>4189714.0121048689</v>
      </c>
      <c r="AS118" s="3">
        <f>其他调用!AQ118</f>
        <v>6040020.8885349631</v>
      </c>
      <c r="AT118" s="3">
        <f>其他调用!AR118</f>
        <v>11076173.772395134</v>
      </c>
      <c r="AU118" s="3">
        <f>SUMPRODUCT(AP$5:AT118,其他调用!$C$6:$G119)</f>
        <v>107928881520.9975</v>
      </c>
    </row>
    <row r="119" spans="26:47" x14ac:dyDescent="0.15">
      <c r="Z119" s="3">
        <v>115</v>
      </c>
      <c r="AA119" s="3">
        <f>求节点(节奏总纲!P$4:P$163,其他调用!AW$6:AW$165,$Z119)*SUM($U$14:$U$17)</f>
        <v>46.00000000000005</v>
      </c>
      <c r="AB119" s="3">
        <f>求节点(节奏总纲!Q$4:Q$163,其他调用!AX$6:AX$165,$Z119)*SUM($U$14:$U$17)</f>
        <v>67</v>
      </c>
      <c r="AC119" s="3">
        <f>求节点(节奏总纲!R$4:R$163,其他调用!AY$6:AY$165,$Z119)*SUM($U$14:$U$17)</f>
        <v>90.999999999999986</v>
      </c>
      <c r="AD119" s="3">
        <f>求节点(节奏总纲!S$4:S$163,其他调用!AZ$6:AZ$165,$Z119)*SUM($U$14:$U$17)</f>
        <v>103.00000000000003</v>
      </c>
      <c r="AE119" s="3">
        <f>求节点(节奏总纲!T$4:T$163,其他调用!BA$6:BA$165,$Z119)*SUM($U$14:$U$17)</f>
        <v>103.00000000000023</v>
      </c>
      <c r="AF119" s="3">
        <f>SUMPRODUCT(AA$5:AE119,其他调用!$C$6:$G120)</f>
        <v>4779375.3322867109</v>
      </c>
      <c r="AH119" s="3">
        <v>115</v>
      </c>
      <c r="AI119" s="3">
        <f>其他调用!Y119</f>
        <v>14004622.962044954</v>
      </c>
      <c r="AJ119" s="3">
        <f>其他调用!Z119</f>
        <v>15582445.080052137</v>
      </c>
      <c r="AK119" s="3">
        <f>其他调用!AA119</f>
        <v>18407174.932686329</v>
      </c>
      <c r="AL119" s="3">
        <f>其他调用!AB119</f>
        <v>23497970.501074314</v>
      </c>
      <c r="AM119" s="3">
        <f>其他调用!AC119</f>
        <v>38417011.522402763</v>
      </c>
      <c r="AN119" s="3">
        <f>SUMPRODUCT(AI$5:AM119,其他调用!$C$6:$G120)</f>
        <v>701359070273.50647</v>
      </c>
      <c r="AP119" s="3">
        <f>其他调用!AN119</f>
        <v>3217369.7469866574</v>
      </c>
      <c r="AQ119" s="3">
        <f>其他调用!AO119</f>
        <v>3503757.4408975244</v>
      </c>
      <c r="AR119" s="3">
        <f>其他调用!AP119</f>
        <v>4189714.0121048093</v>
      </c>
      <c r="AS119" s="3">
        <f>其他调用!AQ119</f>
        <v>6040020.8885350227</v>
      </c>
      <c r="AT119" s="3">
        <f>其他调用!AR119</f>
        <v>11076173.772395253</v>
      </c>
      <c r="AU119" s="3">
        <f>SUMPRODUCT(AP$5:AT119,其他调用!$C$6:$G120)</f>
        <v>109173423997.53526</v>
      </c>
    </row>
    <row r="120" spans="26:47" x14ac:dyDescent="0.15">
      <c r="Z120" s="3">
        <v>116</v>
      </c>
      <c r="AA120" s="3">
        <f>求节点(节奏总纲!P$4:P$163,其他调用!AW$6:AW$165,$Z120)*SUM($U$14:$U$17)</f>
        <v>46.000000000000036</v>
      </c>
      <c r="AB120" s="3">
        <f>求节点(节奏总纲!Q$4:Q$163,其他调用!AX$6:AX$165,$Z120)*SUM($U$14:$U$17)</f>
        <v>67</v>
      </c>
      <c r="AC120" s="3">
        <f>求节点(节奏总纲!R$4:R$163,其他调用!AY$6:AY$165,$Z120)*SUM($U$14:$U$17)</f>
        <v>90.999999999999972</v>
      </c>
      <c r="AD120" s="3">
        <f>求节点(节奏总纲!S$4:S$163,其他调用!AZ$6:AZ$165,$Z120)*SUM($U$14:$U$17)</f>
        <v>103.00000000000004</v>
      </c>
      <c r="AE120" s="3">
        <f>求节点(节奏总纲!T$4:T$163,其他调用!BA$6:BA$165,$Z120)*SUM($U$14:$U$17)</f>
        <v>103.00000000000026</v>
      </c>
      <c r="AF120" s="3">
        <f>SUMPRODUCT(AA$5:AE120,其他调用!$C$6:$G121)</f>
        <v>4800317.6666506259</v>
      </c>
      <c r="AH120" s="3">
        <v>116</v>
      </c>
      <c r="AI120" s="3">
        <f>其他调用!Y120</f>
        <v>14004622.962044716</v>
      </c>
      <c r="AJ120" s="3">
        <f>其他调用!Z120</f>
        <v>15582445.080052376</v>
      </c>
      <c r="AK120" s="3">
        <f>其他调用!AA120</f>
        <v>18407174.93268609</v>
      </c>
      <c r="AL120" s="3">
        <f>其他调用!AB120</f>
        <v>24022650.200017452</v>
      </c>
      <c r="AM120" s="3">
        <f>其他调用!AC120</f>
        <v>38577573.188839436</v>
      </c>
      <c r="AN120" s="3">
        <f>SUMPRODUCT(AI$5:AM120,其他调用!$C$6:$G121)</f>
        <v>706772890925.5625</v>
      </c>
      <c r="AP120" s="3">
        <f>其他调用!AN120</f>
        <v>3217369.7469866872</v>
      </c>
      <c r="AQ120" s="3">
        <f>其他调用!AO120</f>
        <v>3503757.4408975244</v>
      </c>
      <c r="AR120" s="3">
        <f>其他调用!AP120</f>
        <v>4189714.0121048689</v>
      </c>
      <c r="AS120" s="3">
        <f>其他调用!AQ120</f>
        <v>6217011.5209157467</v>
      </c>
      <c r="AT120" s="3">
        <f>其他调用!AR120</f>
        <v>11142631.032018304</v>
      </c>
      <c r="AU120" s="3">
        <f>SUMPRODUCT(AP$5:AT120,其他调用!$C$6:$G121)</f>
        <v>110407033799.42934</v>
      </c>
    </row>
    <row r="121" spans="26:47" x14ac:dyDescent="0.15">
      <c r="Z121" s="3">
        <v>117</v>
      </c>
      <c r="AA121" s="3">
        <f>求节点(节奏总纲!P$4:P$163,其他调用!AW$6:AW$165,$Z121)*SUM($U$14:$U$17)</f>
        <v>46.000000000000021</v>
      </c>
      <c r="AB121" s="3">
        <f>求节点(节奏总纲!Q$4:Q$163,其他调用!AX$6:AX$165,$Z121)*SUM($U$14:$U$17)</f>
        <v>67</v>
      </c>
      <c r="AC121" s="3">
        <f>求节点(节奏总纲!R$4:R$163,其他调用!AY$6:AY$165,$Z121)*SUM($U$14:$U$17)</f>
        <v>90.999999999999957</v>
      </c>
      <c r="AD121" s="3">
        <f>求节点(节奏总纲!S$4:S$163,其他调用!AZ$6:AZ$165,$Z121)*SUM($U$14:$U$17)</f>
        <v>103.00000000000004</v>
      </c>
      <c r="AE121" s="3">
        <f>求节点(节奏总纲!T$4:T$163,其他调用!BA$6:BA$165,$Z121)*SUM($U$14:$U$17)</f>
        <v>103.00000000000018</v>
      </c>
      <c r="AF121" s="3">
        <f>SUMPRODUCT(AA$5:AE121,其他调用!$C$6:$G122)</f>
        <v>4821066.090511173</v>
      </c>
      <c r="AH121" s="3">
        <v>117</v>
      </c>
      <c r="AI121" s="3">
        <f>其他调用!Y121</f>
        <v>14004622.962044954</v>
      </c>
      <c r="AJ121" s="3">
        <f>其他调用!Z121</f>
        <v>15582445.080052137</v>
      </c>
      <c r="AK121" s="3">
        <f>其他调用!AA121</f>
        <v>18407174.932686329</v>
      </c>
      <c r="AL121" s="3">
        <f>其他调用!AB121</f>
        <v>24128607.370093107</v>
      </c>
      <c r="AM121" s="3">
        <f>其他调用!AC121</f>
        <v>39058309.873843193</v>
      </c>
      <c r="AN121" s="3">
        <f>SUMPRODUCT(AI$5:AM121,其他调用!$C$6:$G122)</f>
        <v>712137183889.15613</v>
      </c>
      <c r="AP121" s="3">
        <f>其他调用!AN121</f>
        <v>3217369.7469866574</v>
      </c>
      <c r="AQ121" s="3">
        <f>其他调用!AO121</f>
        <v>3503757.4408975244</v>
      </c>
      <c r="AR121" s="3">
        <f>其他调用!AP121</f>
        <v>4189714.0121048093</v>
      </c>
      <c r="AS121" s="3">
        <f>其他调用!AQ121</f>
        <v>6252754.1398407221</v>
      </c>
      <c r="AT121" s="3">
        <f>其他调用!AR121</f>
        <v>11341610.298954964</v>
      </c>
      <c r="AU121" s="3">
        <f>SUMPRODUCT(AP$5:AT121,其他调用!$C$6:$G122)</f>
        <v>111629449872.61278</v>
      </c>
    </row>
    <row r="122" spans="26:47" x14ac:dyDescent="0.15">
      <c r="Z122" s="3">
        <v>118</v>
      </c>
      <c r="AA122" s="3">
        <f>求节点(节奏总纲!P$4:P$163,其他调用!AW$6:AW$165,$Z122)*SUM($U$14:$U$17)</f>
        <v>46.000000000000014</v>
      </c>
      <c r="AB122" s="3">
        <f>求节点(节奏总纲!Q$4:Q$163,其他调用!AX$6:AX$165,$Z122)*SUM($U$14:$U$17)</f>
        <v>67</v>
      </c>
      <c r="AC122" s="3">
        <f>求节点(节奏总纲!R$4:R$163,其他调用!AY$6:AY$165,$Z122)*SUM($U$14:$U$17)</f>
        <v>90.999999999999929</v>
      </c>
      <c r="AD122" s="3">
        <f>求节点(节奏总纲!S$4:S$163,其他调用!AZ$6:AZ$165,$Z122)*SUM($U$14:$U$17)</f>
        <v>103.00000000000006</v>
      </c>
      <c r="AE122" s="3">
        <f>求节点(节奏总纲!T$4:T$163,其他调用!BA$6:BA$165,$Z122)*SUM($U$14:$U$17)</f>
        <v>103.00000000000011</v>
      </c>
      <c r="AF122" s="3">
        <f>SUMPRODUCT(AA$5:AE122,其他调用!$C$6:$G123)</f>
        <v>4841620.6038683504</v>
      </c>
      <c r="AH122" s="3">
        <v>118</v>
      </c>
      <c r="AI122" s="3">
        <f>其他调用!Y122</f>
        <v>14004622.962044716</v>
      </c>
      <c r="AJ122" s="3">
        <f>其他调用!Z122</f>
        <v>15582445.080052376</v>
      </c>
      <c r="AK122" s="3">
        <f>其他调用!AA122</f>
        <v>18407174.932686329</v>
      </c>
      <c r="AL122" s="3">
        <f>其他调用!AB122</f>
        <v>24128607.370093107</v>
      </c>
      <c r="AM122" s="3">
        <f>其他调用!AC122</f>
        <v>39058309.87384367</v>
      </c>
      <c r="AN122" s="3">
        <f>SUMPRODUCT(AI$5:AM122,其他调用!$C$6:$G123)</f>
        <v>717451343273.65088</v>
      </c>
      <c r="AP122" s="3">
        <f>其他调用!AN122</f>
        <v>3217369.7469866574</v>
      </c>
      <c r="AQ122" s="3">
        <f>其他调用!AO122</f>
        <v>3503757.4408975244</v>
      </c>
      <c r="AR122" s="3">
        <f>其他调用!AP122</f>
        <v>4189714.0121048689</v>
      </c>
      <c r="AS122" s="3">
        <f>其他调用!AQ122</f>
        <v>6252754.1398407221</v>
      </c>
      <c r="AT122" s="3">
        <f>其他调用!AR122</f>
        <v>11341610.298954844</v>
      </c>
      <c r="AU122" s="3">
        <f>SUMPRODUCT(AP$5:AT122,其他调用!$C$6:$G123)</f>
        <v>112840441496.51413</v>
      </c>
    </row>
    <row r="123" spans="26:47" x14ac:dyDescent="0.15">
      <c r="Z123" s="3">
        <v>119</v>
      </c>
      <c r="AA123" s="3">
        <f>求节点(节奏总纲!P$4:P$163,其他调用!AW$6:AW$165,$Z123)*SUM($U$14:$U$17)</f>
        <v>46</v>
      </c>
      <c r="AB123" s="3">
        <f>求节点(节奏总纲!Q$4:Q$163,其他调用!AX$6:AX$165,$Z123)*SUM($U$14:$U$17)</f>
        <v>67</v>
      </c>
      <c r="AC123" s="3">
        <f>求节点(节奏总纲!R$4:R$163,其他调用!AY$6:AY$165,$Z123)*SUM($U$14:$U$17)</f>
        <v>90.999999999999915</v>
      </c>
      <c r="AD123" s="3">
        <f>求节点(节奏总纲!S$4:S$163,其他调用!AZ$6:AZ$165,$Z123)*SUM($U$14:$U$17)</f>
        <v>103.00000000000007</v>
      </c>
      <c r="AE123" s="3">
        <f>求节点(节奏总纲!T$4:T$163,其他调用!BA$6:BA$165,$Z123)*SUM($U$14:$U$17)</f>
        <v>103.00000000000006</v>
      </c>
      <c r="AF123" s="3">
        <f>SUMPRODUCT(AA$5:AE123,其他调用!$C$6:$G124)</f>
        <v>4861981.206722158</v>
      </c>
      <c r="AH123" s="3">
        <v>119</v>
      </c>
      <c r="AI123" s="3">
        <f>其他调用!Y123</f>
        <v>14233415.305046082</v>
      </c>
      <c r="AJ123" s="3">
        <f>其他调用!Z123</f>
        <v>16027362.455865622</v>
      </c>
      <c r="AK123" s="3">
        <f>其他调用!AA123</f>
        <v>18547560.879213572</v>
      </c>
      <c r="AL123" s="3">
        <f>其他调用!AB123</f>
        <v>24128607.370093107</v>
      </c>
      <c r="AM123" s="3">
        <f>其他调用!AC123</f>
        <v>39058309.873843193</v>
      </c>
      <c r="AN123" s="3">
        <f>SUMPRODUCT(AI$5:AM123,其他调用!$C$6:$G124)</f>
        <v>722829315881.09009</v>
      </c>
      <c r="AP123" s="3">
        <f>其他调用!AN123</f>
        <v>3261129.2879732251</v>
      </c>
      <c r="AQ123" s="3">
        <f>其他调用!AO123</f>
        <v>3584823.9960905313</v>
      </c>
      <c r="AR123" s="3">
        <f>其他调用!AP123</f>
        <v>4226644.2631473541</v>
      </c>
      <c r="AS123" s="3">
        <f>其他调用!AQ123</f>
        <v>6252754.1398407221</v>
      </c>
      <c r="AT123" s="3">
        <f>其他调用!AR123</f>
        <v>11341610.298954964</v>
      </c>
      <c r="AU123" s="3">
        <f>SUMPRODUCT(AP$5:AT123,其他调用!$C$6:$G124)</f>
        <v>114061271680.636</v>
      </c>
    </row>
    <row r="124" spans="26:47" x14ac:dyDescent="0.15">
      <c r="Z124" s="3">
        <v>120</v>
      </c>
      <c r="AA124" s="3">
        <f>求节点(节奏总纲!P$4:P$163,其他调用!AW$6:AW$165,$Z124)*SUM($U$14:$U$17)</f>
        <v>46</v>
      </c>
      <c r="AB124" s="3">
        <f>求节点(节奏总纲!Q$4:Q$163,其他调用!AX$6:AX$165,$Z124)*SUM($U$14:$U$17)</f>
        <v>66.999999999999986</v>
      </c>
      <c r="AC124" s="3">
        <f>求节点(节奏总纲!R$4:R$163,其他调用!AY$6:AY$165,$Z124)*SUM($U$14:$U$17)</f>
        <v>90.999999999999929</v>
      </c>
      <c r="AD124" s="3">
        <f>求节点(节奏总纲!S$4:S$163,其他调用!AZ$6:AZ$165,$Z124)*SUM($U$14:$U$17)</f>
        <v>103.00000000000009</v>
      </c>
      <c r="AE124" s="3">
        <f>求节点(节奏总纲!T$4:T$163,其他调用!BA$6:BA$165,$Z124)*SUM($U$14:$U$17)</f>
        <v>102.99999999999999</v>
      </c>
      <c r="AF124" s="3">
        <f>SUMPRODUCT(AA$5:AE124,其他调用!$C$6:$G125)</f>
        <v>4882244.8543242812</v>
      </c>
      <c r="AH124" s="3">
        <v>120</v>
      </c>
      <c r="AI124" s="3">
        <f>其他调用!Y124</f>
        <v>14404765.51705122</v>
      </c>
      <c r="AJ124" s="3">
        <f>其他调用!Z124</f>
        <v>16042676.984270096</v>
      </c>
      <c r="AK124" s="3">
        <f>其他调用!AA124</f>
        <v>18880154.111635447</v>
      </c>
      <c r="AL124" s="3">
        <f>其他调用!AB124</f>
        <v>24128607.370093107</v>
      </c>
      <c r="AM124" s="3">
        <f>其他调用!AC124</f>
        <v>39058309.873843193</v>
      </c>
      <c r="AN124" s="3">
        <f>SUMPRODUCT(AI$5:AM124,其他调用!$C$6:$G125)</f>
        <v>728217301716.8374</v>
      </c>
      <c r="AP124" s="3">
        <f>其他调用!AN124</f>
        <v>3293902.2668541074</v>
      </c>
      <c r="AQ124" s="3">
        <f>其他调用!AO124</f>
        <v>3587614.3929813802</v>
      </c>
      <c r="AR124" s="3">
        <f>其他调用!AP124</f>
        <v>4314137.0063472986</v>
      </c>
      <c r="AS124" s="3">
        <f>其他调用!AQ124</f>
        <v>6252754.1398406625</v>
      </c>
      <c r="AT124" s="3">
        <f>其他调用!AR124</f>
        <v>11341610.298954964</v>
      </c>
      <c r="AU124" s="3">
        <f>SUMPRODUCT(AP$5:AT124,其他调用!$C$6:$G125)</f>
        <v>115283399948.74953</v>
      </c>
    </row>
    <row r="125" spans="26:47" x14ac:dyDescent="0.15">
      <c r="Z125" s="3">
        <v>121</v>
      </c>
      <c r="AA125" s="3">
        <f>求节点(节奏总纲!P$4:P$163,其他调用!AW$6:AW$165,$Z125)*SUM($U$14:$U$17)</f>
        <v>45.999999999999993</v>
      </c>
      <c r="AB125" s="3">
        <f>求节点(节奏总纲!Q$4:Q$163,其他调用!AX$6:AX$165,$Z125)*SUM($U$14:$U$17)</f>
        <v>66.999999999999986</v>
      </c>
      <c r="AC125" s="3">
        <f>求节点(节奏总纲!R$4:R$163,其他调用!AY$6:AY$165,$Z125)*SUM($U$14:$U$17)</f>
        <v>90.999999999999929</v>
      </c>
      <c r="AD125" s="3">
        <f>求节点(节奏总纲!S$4:S$163,其他调用!AZ$6:AZ$165,$Z125)*SUM($U$14:$U$17)</f>
        <v>103.00000000000009</v>
      </c>
      <c r="AE125" s="3">
        <f>求节点(节奏总纲!T$4:T$163,其他调用!BA$6:BA$165,$Z125)*SUM($U$14:$U$17)</f>
        <v>102.99999999999991</v>
      </c>
      <c r="AF125" s="3">
        <f>SUMPRODUCT(AA$5:AE125,其他调用!$C$6:$G126)</f>
        <v>4902411.54667472</v>
      </c>
      <c r="AH125" s="3">
        <v>121</v>
      </c>
      <c r="AI125" s="3">
        <f>其他调用!Y125</f>
        <v>14404765.51705122</v>
      </c>
      <c r="AJ125" s="3">
        <f>其他调用!Z125</f>
        <v>16042676.984270096</v>
      </c>
      <c r="AK125" s="3">
        <f>其他调用!AA125</f>
        <v>18880154.111635447</v>
      </c>
      <c r="AL125" s="3">
        <f>其他调用!AB125</f>
        <v>24128607.370093107</v>
      </c>
      <c r="AM125" s="3">
        <f>其他调用!AC125</f>
        <v>39058309.873843193</v>
      </c>
      <c r="AN125" s="3">
        <f>SUMPRODUCT(AI$5:AM125,其他调用!$C$6:$G126)</f>
        <v>733579507716.0498</v>
      </c>
      <c r="AP125" s="3">
        <f>其他调用!AN125</f>
        <v>3293902.2668541074</v>
      </c>
      <c r="AQ125" s="3">
        <f>其他调用!AO125</f>
        <v>3587614.39298141</v>
      </c>
      <c r="AR125" s="3">
        <f>其他调用!AP125</f>
        <v>4314137.006347239</v>
      </c>
      <c r="AS125" s="3">
        <f>其他调用!AQ125</f>
        <v>6252754.1398407221</v>
      </c>
      <c r="AT125" s="3">
        <f>其他调用!AR125</f>
        <v>11341610.298954964</v>
      </c>
      <c r="AU125" s="3">
        <f>SUMPRODUCT(AP$5:AT125,其他调用!$C$6:$G126)</f>
        <v>116499680713.1879</v>
      </c>
    </row>
    <row r="126" spans="26:47" x14ac:dyDescent="0.15">
      <c r="Z126" s="3">
        <v>122</v>
      </c>
      <c r="AA126" s="3">
        <f>求节点(节奏总纲!P$4:P$163,其他调用!AW$6:AW$165,$Z126)*SUM($U$14:$U$17)</f>
        <v>45.999999999999986</v>
      </c>
      <c r="AB126" s="3">
        <f>求节点(节奏总纲!Q$4:Q$163,其他调用!AX$6:AX$165,$Z126)*SUM($U$14:$U$17)</f>
        <v>66.999999999999972</v>
      </c>
      <c r="AC126" s="3">
        <f>求节点(节奏总纲!R$4:R$163,其他调用!AY$6:AY$165,$Z126)*SUM($U$14:$U$17)</f>
        <v>90.999999999999943</v>
      </c>
      <c r="AD126" s="3">
        <f>求节点(节奏总纲!S$4:S$163,其他调用!AZ$6:AZ$165,$Z126)*SUM($U$14:$U$17)</f>
        <v>103.0000000000001</v>
      </c>
      <c r="AE126" s="3">
        <f>求节点(节奏总纲!T$4:T$163,其他调用!BA$6:BA$165,$Z126)*SUM($U$14:$U$17)</f>
        <v>102.99999999999986</v>
      </c>
      <c r="AF126" s="3">
        <f>SUMPRODUCT(AA$5:AE126,其他调用!$C$6:$G127)</f>
        <v>4922481.2837734735</v>
      </c>
      <c r="AH126" s="3">
        <v>122</v>
      </c>
      <c r="AI126" s="3">
        <f>其他调用!Y126</f>
        <v>14404765.51705122</v>
      </c>
      <c r="AJ126" s="3">
        <f>其他调用!Z126</f>
        <v>16042676.984270096</v>
      </c>
      <c r="AK126" s="3">
        <f>其他调用!AA126</f>
        <v>18880154.111635447</v>
      </c>
      <c r="AL126" s="3">
        <f>其他调用!AB126</f>
        <v>24128607.370093107</v>
      </c>
      <c r="AM126" s="3">
        <f>其他调用!AC126</f>
        <v>39058309.873843193</v>
      </c>
      <c r="AN126" s="3">
        <f>SUMPRODUCT(AI$5:AM126,其他调用!$C$6:$G127)</f>
        <v>738915933878.72754</v>
      </c>
      <c r="AP126" s="3">
        <f>其他调用!AN126</f>
        <v>3293902.2668541074</v>
      </c>
      <c r="AQ126" s="3">
        <f>其他调用!AO126</f>
        <v>3587614.3929813802</v>
      </c>
      <c r="AR126" s="3">
        <f>其他调用!AP126</f>
        <v>4314137.0063472986</v>
      </c>
      <c r="AS126" s="3">
        <f>其他调用!AQ126</f>
        <v>6252754.1398407221</v>
      </c>
      <c r="AT126" s="3">
        <f>其他调用!AR126</f>
        <v>11341610.298954964</v>
      </c>
      <c r="AU126" s="3">
        <f>SUMPRODUCT(AP$5:AT126,其他调用!$C$6:$G127)</f>
        <v>117710113973.95107</v>
      </c>
    </row>
    <row r="127" spans="26:47" x14ac:dyDescent="0.15">
      <c r="Z127" s="3">
        <v>123</v>
      </c>
      <c r="AA127" s="3">
        <f>求节点(节奏总纲!P$4:P$163,其他调用!AW$6:AW$165,$Z127)*SUM($U$14:$U$17)</f>
        <v>45.999999999999979</v>
      </c>
      <c r="AB127" s="3">
        <f>求节点(节奏总纲!Q$4:Q$163,其他调用!AX$6:AX$165,$Z127)*SUM($U$14:$U$17)</f>
        <v>66.999999999999972</v>
      </c>
      <c r="AC127" s="3">
        <f>求节点(节奏总纲!R$4:R$163,其他调用!AY$6:AY$165,$Z127)*SUM($U$14:$U$17)</f>
        <v>90.999999999999943</v>
      </c>
      <c r="AD127" s="3">
        <f>求节点(节奏总纲!S$4:S$163,其他调用!AZ$6:AZ$165,$Z127)*SUM($U$14:$U$17)</f>
        <v>103.00000000000011</v>
      </c>
      <c r="AE127" s="3">
        <f>求节点(节奏总纲!T$4:T$163,其他调用!BA$6:BA$165,$Z127)*SUM($U$14:$U$17)</f>
        <v>102.99999999999979</v>
      </c>
      <c r="AF127" s="3">
        <f>SUMPRODUCT(AA$5:AE127,其他调用!$C$6:$G128)</f>
        <v>4942454.0656205425</v>
      </c>
      <c r="AH127" s="3">
        <v>123</v>
      </c>
      <c r="AI127" s="3">
        <f>其他调用!Y127</f>
        <v>14404765.51705122</v>
      </c>
      <c r="AJ127" s="3">
        <f>其他调用!Z127</f>
        <v>16042676.984269857</v>
      </c>
      <c r="AK127" s="3">
        <f>其他调用!AA127</f>
        <v>18880154.111635447</v>
      </c>
      <c r="AL127" s="3">
        <f>其他调用!AB127</f>
        <v>24128607.370093107</v>
      </c>
      <c r="AM127" s="3">
        <f>其他调用!AC127</f>
        <v>39058309.873843193</v>
      </c>
      <c r="AN127" s="3">
        <f>SUMPRODUCT(AI$5:AM127,其他调用!$C$6:$G128)</f>
        <v>744226580204.87061</v>
      </c>
      <c r="AP127" s="3">
        <f>其他调用!AN127</f>
        <v>3293902.2668541074</v>
      </c>
      <c r="AQ127" s="3">
        <f>其他调用!AO127</f>
        <v>3587614.3929813802</v>
      </c>
      <c r="AR127" s="3">
        <f>其他调用!AP127</f>
        <v>4314137.006347239</v>
      </c>
      <c r="AS127" s="3">
        <f>其他调用!AQ127</f>
        <v>6252754.1398407221</v>
      </c>
      <c r="AT127" s="3">
        <f>其他调用!AR127</f>
        <v>11341610.298954964</v>
      </c>
      <c r="AU127" s="3">
        <f>SUMPRODUCT(AP$5:AT127,其他调用!$C$6:$G128)</f>
        <v>118914699731.03905</v>
      </c>
    </row>
    <row r="128" spans="26:47" x14ac:dyDescent="0.15">
      <c r="Z128" s="3">
        <v>124</v>
      </c>
      <c r="AA128" s="3">
        <f>求节点(节奏总纲!P$4:P$163,其他调用!AW$6:AW$165,$Z128)*SUM($U$14:$U$17)</f>
        <v>45.999999999999972</v>
      </c>
      <c r="AB128" s="3">
        <f>求节点(节奏总纲!Q$4:Q$163,其他调用!AX$6:AX$165,$Z128)*SUM($U$14:$U$17)</f>
        <v>66.999999999999957</v>
      </c>
      <c r="AC128" s="3">
        <f>求节点(节奏总纲!R$4:R$163,其他调用!AY$6:AY$165,$Z128)*SUM($U$14:$U$17)</f>
        <v>90.999999999999957</v>
      </c>
      <c r="AD128" s="3">
        <f>求节点(节奏总纲!S$4:S$163,其他调用!AZ$6:AZ$165,$Z128)*SUM($U$14:$U$17)</f>
        <v>103.0000000000001</v>
      </c>
      <c r="AE128" s="3">
        <f>求节点(节奏总纲!T$4:T$163,其他调用!BA$6:BA$165,$Z128)*SUM($U$14:$U$17)</f>
        <v>102.9999999999998</v>
      </c>
      <c r="AF128" s="3">
        <f>SUMPRODUCT(AA$5:AE128,其他调用!$C$6:$G129)</f>
        <v>4962329.8922159262</v>
      </c>
      <c r="AH128" s="3">
        <v>124</v>
      </c>
      <c r="AI128" s="3">
        <f>其他调用!Y128</f>
        <v>14404765.517050982</v>
      </c>
      <c r="AJ128" s="3">
        <f>其他调用!Z128</f>
        <v>16042676.984270096</v>
      </c>
      <c r="AK128" s="3">
        <f>其他调用!AA128</f>
        <v>18880154.111635447</v>
      </c>
      <c r="AL128" s="3">
        <f>其他调用!AB128</f>
        <v>24701635.427498341</v>
      </c>
      <c r="AM128" s="3">
        <f>其他调用!AC128</f>
        <v>39579222.716510773</v>
      </c>
      <c r="AN128" s="3">
        <f>SUMPRODUCT(AI$5:AM128,其他调用!$C$6:$G129)</f>
        <v>749513145014.1698</v>
      </c>
      <c r="AP128" s="3">
        <f>其他调用!AN128</f>
        <v>3293902.2668541074</v>
      </c>
      <c r="AQ128" s="3">
        <f>其他调用!AO128</f>
        <v>3587614.3929813802</v>
      </c>
      <c r="AR128" s="3">
        <f>其他调用!AP128</f>
        <v>4314137.0063472986</v>
      </c>
      <c r="AS128" s="3">
        <f>其他调用!AQ128</f>
        <v>6455001.6089932919</v>
      </c>
      <c r="AT128" s="3">
        <f>其他调用!AR128</f>
        <v>11550917.978777885</v>
      </c>
      <c r="AU128" s="3">
        <f>SUMPRODUCT(AP$5:AT128,其他调用!$C$6:$G129)</f>
        <v>120114054680.39963</v>
      </c>
    </row>
    <row r="129" spans="11:47" x14ac:dyDescent="0.15">
      <c r="Z129" s="3">
        <v>125</v>
      </c>
      <c r="AA129" s="3">
        <f>求节点(节奏总纲!P$4:P$163,其他调用!AW$6:AW$165,$Z129)*SUM($U$14:$U$17)</f>
        <v>45.999999999999964</v>
      </c>
      <c r="AB129" s="3">
        <f>求节点(节奏总纲!Q$4:Q$163,其他调用!AX$6:AX$165,$Z129)*SUM($U$14:$U$17)</f>
        <v>66.999999999999957</v>
      </c>
      <c r="AC129" s="3">
        <f>求节点(节奏总纲!R$4:R$163,其他调用!AY$6:AY$165,$Z129)*SUM($U$14:$U$17)</f>
        <v>90.999999999999972</v>
      </c>
      <c r="AD129" s="3">
        <f>求节点(节奏总纲!S$4:S$163,其他调用!AZ$6:AZ$165,$Z129)*SUM($U$14:$U$17)</f>
        <v>103.00000000000007</v>
      </c>
      <c r="AE129" s="3">
        <f>求节点(节奏总纲!T$4:T$163,其他调用!BA$6:BA$165,$Z129)*SUM($U$14:$U$17)</f>
        <v>102.99999999999983</v>
      </c>
      <c r="AF129" s="3">
        <f>SUMPRODUCT(AA$5:AE129,其他调用!$C$6:$G130)</f>
        <v>4982108.7635596255</v>
      </c>
      <c r="AH129" s="3">
        <v>125</v>
      </c>
      <c r="AI129" s="3">
        <f>其他调用!Y129</f>
        <v>14404765.51705122</v>
      </c>
      <c r="AJ129" s="3">
        <f>其他调用!Z129</f>
        <v>16042676.984270096</v>
      </c>
      <c r="AK129" s="3">
        <f>其他调用!AA129</f>
        <v>18880154.111635447</v>
      </c>
      <c r="AL129" s="3">
        <f>其他调用!AB129</f>
        <v>24775728.436238289</v>
      </c>
      <c r="AM129" s="3">
        <f>其他调用!AC129</f>
        <v>39699798.992814064</v>
      </c>
      <c r="AN129" s="3">
        <f>SUMPRODUCT(AI$5:AM129,其他调用!$C$6:$G130)</f>
        <v>754774176184.62695</v>
      </c>
      <c r="AP129" s="3">
        <f>其他调用!AN129</f>
        <v>3293902.2668541372</v>
      </c>
      <c r="AQ129" s="3">
        <f>其他调用!AO129</f>
        <v>3587614.39298141</v>
      </c>
      <c r="AR129" s="3">
        <f>其他调用!AP129</f>
        <v>4314137.006347239</v>
      </c>
      <c r="AS129" s="3">
        <f>其他调用!AQ129</f>
        <v>6481152.3764922023</v>
      </c>
      <c r="AT129" s="3">
        <f>其他调用!AR129</f>
        <v>11599366.660721779</v>
      </c>
      <c r="AU129" s="3">
        <f>SUMPRODUCT(AP$5:AT129,其他调用!$C$6:$G130)</f>
        <v>121307652916.89174</v>
      </c>
    </row>
    <row r="130" spans="11:47" x14ac:dyDescent="0.15">
      <c r="Z130" s="3">
        <v>126</v>
      </c>
      <c r="AA130" s="3">
        <f>求节点(节奏总纲!P$4:P$163,其他调用!AW$6:AW$165,$Z130)*SUM($U$14:$U$17)</f>
        <v>45.999999999999957</v>
      </c>
      <c r="AB130" s="3">
        <f>求节点(节奏总纲!Q$4:Q$163,其他调用!AX$6:AX$165,$Z130)*SUM($U$14:$U$17)</f>
        <v>66.999999999999943</v>
      </c>
      <c r="AC130" s="3">
        <f>求节点(节奏总纲!R$4:R$163,其他调用!AY$6:AY$165,$Z130)*SUM($U$14:$U$17)</f>
        <v>90.999999999999972</v>
      </c>
      <c r="AD130" s="3">
        <f>求节点(节奏总纲!S$4:S$163,其他调用!AZ$6:AZ$165,$Z130)*SUM($U$14:$U$17)</f>
        <v>103.00000000000006</v>
      </c>
      <c r="AE130" s="3">
        <f>求节点(节奏总纲!T$4:T$163,其他调用!BA$6:BA$165,$Z130)*SUM($U$14:$U$17)</f>
        <v>102.99999999999986</v>
      </c>
      <c r="AF130" s="3">
        <f>SUMPRODUCT(AA$5:AE130,其他调用!$C$6:$G131)</f>
        <v>5001790.6796516404</v>
      </c>
      <c r="AH130" s="3">
        <v>126</v>
      </c>
      <c r="AI130" s="3">
        <f>其他调用!Y130</f>
        <v>14404765.51705122</v>
      </c>
      <c r="AJ130" s="3">
        <f>其他调用!Z130</f>
        <v>16042676.984270096</v>
      </c>
      <c r="AK130" s="3">
        <f>其他调用!AA130</f>
        <v>18880154.111635447</v>
      </c>
      <c r="AL130" s="3">
        <f>其他调用!AB130</f>
        <v>24775728.436237812</v>
      </c>
      <c r="AM130" s="3">
        <f>其他调用!AC130</f>
        <v>39699798.992814064</v>
      </c>
      <c r="AN130" s="3">
        <f>SUMPRODUCT(AI$5:AM130,其他调用!$C$6:$G131)</f>
        <v>760009417986.60144</v>
      </c>
      <c r="AP130" s="3">
        <f>其他调用!AN130</f>
        <v>3293902.2668541074</v>
      </c>
      <c r="AQ130" s="3">
        <f>其他调用!AO130</f>
        <v>3587614.3929813504</v>
      </c>
      <c r="AR130" s="3">
        <f>其他调用!AP130</f>
        <v>4314137.0063472986</v>
      </c>
      <c r="AS130" s="3">
        <f>其他调用!AQ130</f>
        <v>6481152.3764922023</v>
      </c>
      <c r="AT130" s="3">
        <f>其他调用!AR130</f>
        <v>11599366.66072166</v>
      </c>
      <c r="AU130" s="3">
        <f>SUMPRODUCT(AP$5:AT130,其他调用!$C$6:$G131)</f>
        <v>122495400181.63631</v>
      </c>
    </row>
    <row r="131" spans="11:47" x14ac:dyDescent="0.15">
      <c r="Z131" s="3">
        <v>127</v>
      </c>
      <c r="AA131" s="3">
        <f>求节点(节奏总纲!P$4:P$163,其他调用!AW$6:AW$165,$Z131)*SUM($U$14:$U$17)</f>
        <v>45.99999999999995</v>
      </c>
      <c r="AB131" s="3">
        <f>求节点(节奏总纲!Q$4:Q$163,其他调用!AX$6:AX$165,$Z131)*SUM($U$14:$U$17)</f>
        <v>66.999999999999943</v>
      </c>
      <c r="AC131" s="3">
        <f>求节点(节奏总纲!R$4:R$163,其他调用!AY$6:AY$165,$Z131)*SUM($U$14:$U$17)</f>
        <v>90.999999999999986</v>
      </c>
      <c r="AD131" s="3">
        <f>求节点(节奏总纲!S$4:S$163,其他调用!AZ$6:AZ$165,$Z131)*SUM($U$14:$U$17)</f>
        <v>103.00000000000003</v>
      </c>
      <c r="AE131" s="3">
        <f>求节点(节奏总纲!T$4:T$163,其他调用!BA$6:BA$165,$Z131)*SUM($U$14:$U$17)</f>
        <v>102.99999999999989</v>
      </c>
      <c r="AF131" s="3">
        <f>SUMPRODUCT(AA$5:AE131,其他调用!$C$6:$G132)</f>
        <v>5021375.6404919699</v>
      </c>
      <c r="AH131" s="3">
        <v>127</v>
      </c>
      <c r="AI131" s="3">
        <f>其他调用!Y131</f>
        <v>14404765.51705122</v>
      </c>
      <c r="AJ131" s="3">
        <f>其他调用!Z131</f>
        <v>16236347.851259708</v>
      </c>
      <c r="AK131" s="3">
        <f>其他调用!AA131</f>
        <v>18880154.111635447</v>
      </c>
      <c r="AL131" s="3">
        <f>其他调用!AB131</f>
        <v>24775728.436238289</v>
      </c>
      <c r="AM131" s="3">
        <f>其他调用!AC131</f>
        <v>39699798.992814064</v>
      </c>
      <c r="AN131" s="3">
        <f>SUMPRODUCT(AI$5:AM131,其他调用!$C$6:$G132)</f>
        <v>765249705681.26392</v>
      </c>
      <c r="AP131" s="3">
        <f>其他调用!AN131</f>
        <v>3293902.2668541074</v>
      </c>
      <c r="AQ131" s="3">
        <f>其他调用!AO131</f>
        <v>3622981.1936032772</v>
      </c>
      <c r="AR131" s="3">
        <f>其他调用!AP131</f>
        <v>4314137.006347239</v>
      </c>
      <c r="AS131" s="3">
        <f>其他调用!AQ131</f>
        <v>6481152.3764922023</v>
      </c>
      <c r="AT131" s="3">
        <f>其他调用!AR131</f>
        <v>11599366.66072166</v>
      </c>
      <c r="AU131" s="3">
        <f>SUMPRODUCT(AP$5:AT131,其他调用!$C$6:$G132)</f>
        <v>123682927391.40932</v>
      </c>
    </row>
    <row r="132" spans="11:47" x14ac:dyDescent="0.15">
      <c r="Z132" s="3">
        <v>128</v>
      </c>
      <c r="AA132" s="3">
        <f>求节点(节奏总纲!P$4:P$163,其他调用!AW$6:AW$165,$Z132)*SUM($U$14:$U$17)</f>
        <v>45.99999999999995</v>
      </c>
      <c r="AB132" s="3">
        <f>求节点(节奏总纲!Q$4:Q$163,其他调用!AX$6:AX$165,$Z132)*SUM($U$14:$U$17)</f>
        <v>66.999999999999943</v>
      </c>
      <c r="AC132" s="3">
        <f>求节点(节奏总纲!R$4:R$163,其他调用!AY$6:AY$165,$Z132)*SUM($U$14:$U$17)</f>
        <v>91</v>
      </c>
      <c r="AD132" s="3">
        <f>求节点(节奏总纲!S$4:S$163,其他调用!AZ$6:AZ$165,$Z132)*SUM($U$14:$U$17)</f>
        <v>103.00000000000001</v>
      </c>
      <c r="AE132" s="3">
        <f>求节点(节奏总纲!T$4:T$163,其他调用!BA$6:BA$165,$Z132)*SUM($U$14:$U$17)</f>
        <v>102.99999999999991</v>
      </c>
      <c r="AF132" s="3">
        <f>SUMPRODUCT(AA$5:AE132,其他调用!$C$6:$G133)</f>
        <v>5040863.6460806141</v>
      </c>
      <c r="AH132" s="3">
        <v>128</v>
      </c>
      <c r="AI132" s="3">
        <f>其他调用!Y132</f>
        <v>14815780.801638842</v>
      </c>
      <c r="AJ132" s="3">
        <f>其他调用!Z132</f>
        <v>16505718.579093933</v>
      </c>
      <c r="AK132" s="3">
        <f>其他调用!AA132</f>
        <v>19178671.590405703</v>
      </c>
      <c r="AL132" s="3">
        <f>其他调用!AB132</f>
        <v>24775728.436238289</v>
      </c>
      <c r="AM132" s="3">
        <f>其他调用!AC132</f>
        <v>39699798.992814064</v>
      </c>
      <c r="AN132" s="3">
        <f>SUMPRODUCT(AI$5:AM132,其他调用!$C$6:$G133)</f>
        <v>770576627081.08069</v>
      </c>
      <c r="AP132" s="3">
        <f>其他调用!AN132</f>
        <v>3371183.9601351321</v>
      </c>
      <c r="AQ132" s="3">
        <f>其他调用!AO132</f>
        <v>3672171.7661079168</v>
      </c>
      <c r="AR132" s="3">
        <f>其他调用!AP132</f>
        <v>4390609.0823072791</v>
      </c>
      <c r="AS132" s="3">
        <f>其他调用!AQ132</f>
        <v>6481152.3764922023</v>
      </c>
      <c r="AT132" s="3">
        <f>其他调用!AR132</f>
        <v>11599366.660721779</v>
      </c>
      <c r="AU132" s="3">
        <f>SUMPRODUCT(AP$5:AT132,其他调用!$C$6:$G133)</f>
        <v>124885775016.1277</v>
      </c>
    </row>
    <row r="133" spans="11:47" x14ac:dyDescent="0.15">
      <c r="Z133" s="3">
        <v>129</v>
      </c>
      <c r="AA133" s="3">
        <f>求节点(节奏总纲!P$4:P$163,其他调用!AW$6:AW$165,$Z133)*SUM($U$14:$U$17)</f>
        <v>45.999999999999957</v>
      </c>
      <c r="AB133" s="3">
        <f>求节点(节奏总纲!Q$4:Q$163,其他调用!AX$6:AX$165,$Z133)*SUM($U$14:$U$17)</f>
        <v>66.999999999999957</v>
      </c>
      <c r="AC133" s="3">
        <f>求节点(节奏总纲!R$4:R$163,其他调用!AY$6:AY$165,$Z133)*SUM($U$14:$U$17)</f>
        <v>91.000000000000014</v>
      </c>
      <c r="AD133" s="3">
        <f>求节点(节奏总纲!S$4:S$163,其他调用!AZ$6:AZ$165,$Z133)*SUM($U$14:$U$17)</f>
        <v>103</v>
      </c>
      <c r="AE133" s="3">
        <f>求节点(节奏总纲!T$4:T$163,其他调用!BA$6:BA$165,$Z133)*SUM($U$14:$U$17)</f>
        <v>102.99999999999994</v>
      </c>
      <c r="AF133" s="3">
        <f>SUMPRODUCT(AA$5:AE133,其他调用!$C$6:$G134)</f>
        <v>5060254.6964175748</v>
      </c>
      <c r="AH133" s="3">
        <v>129</v>
      </c>
      <c r="AI133" s="3">
        <f>其他调用!Y133</f>
        <v>14815780.801638842</v>
      </c>
      <c r="AJ133" s="3">
        <f>其他调用!Z133</f>
        <v>16505718.579093933</v>
      </c>
      <c r="AK133" s="3">
        <f>其他调用!AA133</f>
        <v>19362943.788431883</v>
      </c>
      <c r="AL133" s="3">
        <f>其他调用!AB133</f>
        <v>24775728.436237812</v>
      </c>
      <c r="AM133" s="3">
        <f>其他调用!AC133</f>
        <v>39699798.992814064</v>
      </c>
      <c r="AN133" s="3">
        <f>SUMPRODUCT(AI$5:AM133,其他调用!$C$6:$G134)</f>
        <v>775879417611.3186</v>
      </c>
      <c r="AP133" s="3">
        <f>其他调用!AN133</f>
        <v>3371183.9601351321</v>
      </c>
      <c r="AQ133" s="3">
        <f>其他调用!AO133</f>
        <v>3672171.7661078572</v>
      </c>
      <c r="AR133" s="3">
        <f>其他调用!AP133</f>
        <v>4437814.618086338</v>
      </c>
      <c r="AS133" s="3">
        <f>其他调用!AQ133</f>
        <v>6481152.3764922023</v>
      </c>
      <c r="AT133" s="3">
        <f>其他调用!AR133</f>
        <v>11599366.66072166</v>
      </c>
      <c r="AU133" s="3">
        <f>SUMPRODUCT(AP$5:AT133,其他调用!$C$6:$G134)</f>
        <v>126083245768.28883</v>
      </c>
    </row>
    <row r="134" spans="11:47" x14ac:dyDescent="0.15">
      <c r="Z134" s="3">
        <v>130</v>
      </c>
      <c r="AA134" s="3">
        <f>求节点(节奏总纲!P$4:P$163,其他调用!AW$6:AW$165,$Z134)*SUM($U$14:$U$17)</f>
        <v>45.999999999999957</v>
      </c>
      <c r="AB134" s="3">
        <f>求节点(节奏总纲!Q$4:Q$163,其他调用!AX$6:AX$165,$Z134)*SUM($U$14:$U$17)</f>
        <v>66.999999999999957</v>
      </c>
      <c r="AC134" s="3">
        <f>求节点(节奏总纲!R$4:R$163,其他调用!AY$6:AY$165,$Z134)*SUM($U$14:$U$17)</f>
        <v>91.000000000000028</v>
      </c>
      <c r="AD134" s="3">
        <f>求节点(节奏总纲!S$4:S$163,其他调用!AZ$6:AZ$165,$Z134)*SUM($U$14:$U$17)</f>
        <v>102.99999999999997</v>
      </c>
      <c r="AE134" s="3">
        <f>求节点(节奏总纲!T$4:T$163,其他调用!BA$6:BA$165,$Z134)*SUM($U$14:$U$17)</f>
        <v>102.99999999999997</v>
      </c>
      <c r="AF134" s="3">
        <f>SUMPRODUCT(AA$5:AE134,其他调用!$C$6:$G135)</f>
        <v>5079548.7915028511</v>
      </c>
      <c r="AH134" s="3">
        <v>130</v>
      </c>
      <c r="AI134" s="3">
        <f>其他调用!Y134</f>
        <v>14815780.80163908</v>
      </c>
      <c r="AJ134" s="3">
        <f>其他调用!Z134</f>
        <v>16505718.579093933</v>
      </c>
      <c r="AK134" s="3">
        <f>其他调用!AA134</f>
        <v>19362943.788432121</v>
      </c>
      <c r="AL134" s="3">
        <f>其他调用!AB134</f>
        <v>24775728.436238289</v>
      </c>
      <c r="AM134" s="3">
        <f>其他调用!AC134</f>
        <v>39699798.992814064</v>
      </c>
      <c r="AN134" s="3">
        <f>SUMPRODUCT(AI$5:AM134,其他调用!$C$6:$G135)</f>
        <v>781155694188.90527</v>
      </c>
      <c r="AP134" s="3">
        <f>其他调用!AN134</f>
        <v>3371183.9601351619</v>
      </c>
      <c r="AQ134" s="3">
        <f>其他调用!AO134</f>
        <v>3672171.7661079168</v>
      </c>
      <c r="AR134" s="3">
        <f>其他调用!AP134</f>
        <v>4437814.618086338</v>
      </c>
      <c r="AS134" s="3">
        <f>其他调用!AQ134</f>
        <v>6481152.3764921427</v>
      </c>
      <c r="AT134" s="3">
        <f>其他调用!AR134</f>
        <v>11599366.66072166</v>
      </c>
      <c r="AU134" s="3">
        <f>SUMPRODUCT(AP$5:AT134,其他调用!$C$6:$G135)</f>
        <v>127274729166.68919</v>
      </c>
    </row>
    <row r="135" spans="11:47" x14ac:dyDescent="0.15">
      <c r="Z135" s="3">
        <v>131</v>
      </c>
      <c r="AA135" s="3">
        <f>求节点(节奏总纲!P$4:P$163,其他调用!AW$6:AW$165,$Z135)*SUM($U$14:$U$17)</f>
        <v>45.999999999999957</v>
      </c>
      <c r="AB135" s="3">
        <f>求节点(节奏总纲!Q$4:Q$163,其他调用!AX$6:AX$165,$Z135)*SUM($U$14:$U$17)</f>
        <v>66.999999999999972</v>
      </c>
      <c r="AC135" s="3">
        <f>求节点(节奏总纲!R$4:R$163,其他调用!AY$6:AY$165,$Z135)*SUM($U$14:$U$17)</f>
        <v>91.000000000000043</v>
      </c>
      <c r="AD135" s="3">
        <f>求节点(节奏总纲!S$4:S$163,其他调用!AZ$6:AZ$165,$Z135)*SUM($U$14:$U$17)</f>
        <v>102.99999999999996</v>
      </c>
      <c r="AE135" s="3">
        <f>求节点(节奏总纲!T$4:T$163,其他调用!BA$6:BA$165,$Z135)*SUM($U$14:$U$17)</f>
        <v>102.99999999999999</v>
      </c>
      <c r="AF135" s="3">
        <f>SUMPRODUCT(AA$5:AE135,其他调用!$C$6:$G136)</f>
        <v>5098745.9313364411</v>
      </c>
      <c r="AH135" s="3">
        <v>131</v>
      </c>
      <c r="AI135" s="3">
        <f>其他调用!Y135</f>
        <v>14815780.801638842</v>
      </c>
      <c r="AJ135" s="3">
        <f>其他调用!Z135</f>
        <v>16505718.579093933</v>
      </c>
      <c r="AK135" s="3">
        <f>其他调用!AA135</f>
        <v>19362943.788431883</v>
      </c>
      <c r="AL135" s="3">
        <f>其他调用!AB135</f>
        <v>24775728.436237812</v>
      </c>
      <c r="AM135" s="3">
        <f>其他调用!AC135</f>
        <v>39946441.581571102</v>
      </c>
      <c r="AN135" s="3">
        <f>SUMPRODUCT(AI$5:AM135,其他调用!$C$6:$G136)</f>
        <v>786405618556.13098</v>
      </c>
      <c r="AP135" s="3">
        <f>其他调用!AN135</f>
        <v>3371183.9601351321</v>
      </c>
      <c r="AQ135" s="3">
        <f>其他调用!AO135</f>
        <v>3672171.7661079168</v>
      </c>
      <c r="AR135" s="3">
        <f>其他调用!AP135</f>
        <v>4437814.618086338</v>
      </c>
      <c r="AS135" s="3">
        <f>其他调用!AQ135</f>
        <v>6481152.3764922619</v>
      </c>
      <c r="AT135" s="3">
        <f>其他调用!AR135</f>
        <v>11699475.360815644</v>
      </c>
      <c r="AU135" s="3">
        <f>SUMPRODUCT(AP$5:AT135,其他调用!$C$6:$G136)</f>
        <v>128460290860.21165</v>
      </c>
    </row>
    <row r="136" spans="11:47" x14ac:dyDescent="0.15">
      <c r="Z136" s="3">
        <v>132</v>
      </c>
      <c r="AA136" s="3">
        <f>求节点(节奏总纲!P$4:P$163,其他调用!AW$6:AW$165,$Z136)*SUM($U$14:$U$17)</f>
        <v>45.999999999999964</v>
      </c>
      <c r="AB136" s="3">
        <f>求节点(节奏总纲!Q$4:Q$163,其他调用!AX$6:AX$165,$Z136)*SUM($U$14:$U$17)</f>
        <v>66.999999999999972</v>
      </c>
      <c r="AC136" s="3">
        <f>求节点(节奏总纲!R$4:R$163,其他调用!AY$6:AY$165,$Z136)*SUM($U$14:$U$17)</f>
        <v>91.000000000000057</v>
      </c>
      <c r="AD136" s="3">
        <f>求节点(节奏总纲!S$4:S$163,其他调用!AZ$6:AZ$165,$Z136)*SUM($U$14:$U$17)</f>
        <v>102.99999999999994</v>
      </c>
      <c r="AE136" s="3">
        <f>求节点(节奏总纲!T$4:T$163,其他调用!BA$6:BA$165,$Z136)*SUM($U$14:$U$17)</f>
        <v>102.99999999999999</v>
      </c>
      <c r="AF136" s="3">
        <f>SUMPRODUCT(AA$5:AE136,其他调用!$C$6:$G137)</f>
        <v>5117846.1159183457</v>
      </c>
      <c r="AH136" s="3">
        <v>132</v>
      </c>
      <c r="AI136" s="3">
        <f>其他调用!Y136</f>
        <v>14815780.801638842</v>
      </c>
      <c r="AJ136" s="3">
        <f>其他调用!Z136</f>
        <v>16505718.579093933</v>
      </c>
      <c r="AK136" s="3">
        <f>其他调用!AA136</f>
        <v>19362943.788431883</v>
      </c>
      <c r="AL136" s="3">
        <f>其他调用!AB136</f>
        <v>25034192.628346443</v>
      </c>
      <c r="AM136" s="3">
        <f>其他调用!AC136</f>
        <v>40347720</v>
      </c>
      <c r="AN136" s="3">
        <f>SUMPRODUCT(AI$5:AM136,其他调用!$C$6:$G137)</f>
        <v>791629872805.18298</v>
      </c>
      <c r="AP136" s="3">
        <f>其他调用!AN136</f>
        <v>3371183.9601351321</v>
      </c>
      <c r="AQ136" s="3">
        <f>其他调用!AO136</f>
        <v>3672171.7661079168</v>
      </c>
      <c r="AR136" s="3">
        <f>其他调用!AP136</f>
        <v>4437814.618086338</v>
      </c>
      <c r="AS136" s="3">
        <f>其他调用!AQ136</f>
        <v>6584992.0396450758</v>
      </c>
      <c r="AT136" s="3">
        <f>其他调用!AR136</f>
        <v>11862348.533073306</v>
      </c>
      <c r="AU136" s="3">
        <f>SUMPRODUCT(AP$5:AT136,其他调用!$C$6:$G137)</f>
        <v>129640205293.67912</v>
      </c>
    </row>
    <row r="137" spans="11:47" x14ac:dyDescent="0.15">
      <c r="Z137" s="3">
        <v>133</v>
      </c>
      <c r="AA137" s="3">
        <f>求节点(节奏总纲!P$4:P$163,其他调用!AW$6:AW$165,$Z137)*SUM($U$14:$U$17)</f>
        <v>45.999999999999964</v>
      </c>
      <c r="AB137" s="3">
        <f>求节点(节奏总纲!Q$4:Q$163,其他调用!AX$6:AX$165,$Z137)*SUM($U$14:$U$17)</f>
        <v>66.999999999999972</v>
      </c>
      <c r="AC137" s="3">
        <f>求节点(节奏总纲!R$4:R$163,其他调用!AY$6:AY$165,$Z137)*SUM($U$14:$U$17)</f>
        <v>91.000000000000071</v>
      </c>
      <c r="AD137" s="3">
        <f>求节点(节奏总纲!S$4:S$163,其他调用!AZ$6:AZ$165,$Z137)*SUM($U$14:$U$17)</f>
        <v>102.99999999999993</v>
      </c>
      <c r="AE137" s="3">
        <f>求节点(节奏总纲!T$4:T$163,其他调用!BA$6:BA$165,$Z137)*SUM($U$14:$U$17)</f>
        <v>102.99999999999999</v>
      </c>
      <c r="AF137" s="3">
        <f>SUMPRODUCT(AA$5:AE137,其他调用!$C$6:$G138)</f>
        <v>5136849.345248566</v>
      </c>
      <c r="AH137" s="3">
        <v>133</v>
      </c>
      <c r="AI137" s="3">
        <f>其他调用!Y137</f>
        <v>14815780.801638842</v>
      </c>
      <c r="AJ137" s="3">
        <f>其他调用!Z137</f>
        <v>16505718.579093933</v>
      </c>
      <c r="AK137" s="3">
        <f>其他调用!AA137</f>
        <v>19362943.788431883</v>
      </c>
      <c r="AL137" s="3">
        <f>其他调用!AB137</f>
        <v>25391119.369829655</v>
      </c>
      <c r="AM137" s="3">
        <f>其他调用!AC137</f>
        <v>40347720</v>
      </c>
      <c r="AN137" s="3">
        <f>SUMPRODUCT(AI$5:AM137,其他调用!$C$6:$G138)</f>
        <v>796828408774.27051</v>
      </c>
      <c r="AP137" s="3">
        <f>其他调用!AN137</f>
        <v>3371183.9601351321</v>
      </c>
      <c r="AQ137" s="3">
        <f>其他调用!AO137</f>
        <v>3672171.7661079168</v>
      </c>
      <c r="AR137" s="3">
        <f>其他调用!AP137</f>
        <v>4437814.618086338</v>
      </c>
      <c r="AS137" s="3">
        <f>其他调用!AQ137</f>
        <v>6728389.669713378</v>
      </c>
      <c r="AT137" s="3">
        <f>其他调用!AR137</f>
        <v>11862348.533073306</v>
      </c>
      <c r="AU137" s="3">
        <f>SUMPRODUCT(AP$5:AT137,其他调用!$C$6:$G138)</f>
        <v>130814452031.17998</v>
      </c>
    </row>
    <row r="138" spans="11:47" x14ac:dyDescent="0.15">
      <c r="Z138" s="3">
        <v>134</v>
      </c>
      <c r="AA138" s="3">
        <f>求节点(节奏总纲!P$4:P$163,其他调用!AW$6:AW$165,$Z138)*SUM($U$14:$U$17)</f>
        <v>45.999999999999964</v>
      </c>
      <c r="AB138" s="3">
        <f>求节点(节奏总纲!Q$4:Q$163,其他调用!AX$6:AX$165,$Z138)*SUM($U$14:$U$17)</f>
        <v>66.999999999999986</v>
      </c>
      <c r="AC138" s="3">
        <f>求节点(节奏总纲!R$4:R$163,其他调用!AY$6:AY$165,$Z138)*SUM($U$14:$U$17)</f>
        <v>91.000000000000085</v>
      </c>
      <c r="AD138" s="3">
        <f>求节点(节奏总纲!S$4:S$163,其他调用!AZ$6:AZ$165,$Z138)*SUM($U$14:$U$17)</f>
        <v>102.99999999999993</v>
      </c>
      <c r="AE138" s="3">
        <f>求节点(节奏总纲!T$4:T$163,其他调用!BA$6:BA$165,$Z138)*SUM($U$14:$U$17)</f>
        <v>102.99999999999999</v>
      </c>
      <c r="AF138" s="3">
        <f>SUMPRODUCT(AA$5:AE138,其他调用!$C$6:$G139)</f>
        <v>5155755.6193271009</v>
      </c>
      <c r="AH138" s="3">
        <v>134</v>
      </c>
      <c r="AI138" s="3">
        <f>其他调用!Y138</f>
        <v>14815780.801638842</v>
      </c>
      <c r="AJ138" s="3">
        <f>其他调用!Z138</f>
        <v>16505718.579093933</v>
      </c>
      <c r="AK138" s="3">
        <f>其他调用!AA138</f>
        <v>19362943.788431883</v>
      </c>
      <c r="AL138" s="3">
        <f>其他调用!AB138</f>
        <v>25391119.369829178</v>
      </c>
      <c r="AM138" s="3">
        <f>其他调用!AC138</f>
        <v>40347720</v>
      </c>
      <c r="AN138" s="3">
        <f>SUMPRODUCT(AI$5:AM138,其他调用!$C$6:$G139)</f>
        <v>802000421600.65845</v>
      </c>
      <c r="AP138" s="3">
        <f>其他调用!AN138</f>
        <v>3371183.9601351619</v>
      </c>
      <c r="AQ138" s="3">
        <f>其他调用!AO138</f>
        <v>3672171.7661078572</v>
      </c>
      <c r="AR138" s="3">
        <f>其他调用!AP138</f>
        <v>4437814.618086338</v>
      </c>
      <c r="AS138" s="3">
        <f>其他调用!AQ138</f>
        <v>6728389.6697134972</v>
      </c>
      <c r="AT138" s="3">
        <f>其他调用!AR138</f>
        <v>11862348.533073306</v>
      </c>
      <c r="AU138" s="3">
        <f>SUMPRODUCT(AP$5:AT138,其他调用!$C$6:$G139)</f>
        <v>131982707713.89764</v>
      </c>
    </row>
    <row r="139" spans="11:47" x14ac:dyDescent="0.15">
      <c r="K139" s="14"/>
      <c r="M139" s="14"/>
      <c r="Z139" s="3">
        <v>135</v>
      </c>
      <c r="AA139" s="3">
        <f>求节点(节奏总纲!P$4:P$163,其他调用!AW$6:AW$165,$Z139)*SUM($U$14:$U$17)</f>
        <v>45.999999999999972</v>
      </c>
      <c r="AB139" s="3">
        <f>求节点(节奏总纲!Q$4:Q$163,其他调用!AX$6:AX$165,$Z139)*SUM($U$14:$U$17)</f>
        <v>66.999999999999986</v>
      </c>
      <c r="AC139" s="3">
        <f>求节点(节奏总纲!R$4:R$163,其他调用!AY$6:AY$165,$Z139)*SUM($U$14:$U$17)</f>
        <v>91.000000000000099</v>
      </c>
      <c r="AD139" s="3">
        <f>求节点(节奏总纲!S$4:S$163,其他调用!AZ$6:AZ$165,$Z139)*SUM($U$14:$U$17)</f>
        <v>102.99999999999993</v>
      </c>
      <c r="AE139" s="3">
        <f>求节点(节奏总纲!T$4:T$163,其他调用!BA$6:BA$165,$Z139)*SUM($U$14:$U$17)</f>
        <v>103</v>
      </c>
      <c r="AF139" s="3">
        <f>SUMPRODUCT(AA$5:AE139,其他调用!$C$6:$G140)</f>
        <v>5174564.9381539514</v>
      </c>
      <c r="AH139" s="3">
        <v>135</v>
      </c>
      <c r="AI139" s="3">
        <f>其他调用!Y139</f>
        <v>14815780.80163908</v>
      </c>
      <c r="AJ139" s="3">
        <f>其他调用!Z139</f>
        <v>16505718.579093933</v>
      </c>
      <c r="AK139" s="3">
        <f>其他调用!AA139</f>
        <v>19362943.788431883</v>
      </c>
      <c r="AL139" s="3">
        <f>其他调用!AB139</f>
        <v>25391119.369829178</v>
      </c>
      <c r="AM139" s="3">
        <f>其他调用!AC139</f>
        <v>40347720</v>
      </c>
      <c r="AN139" s="3">
        <f>SUMPRODUCT(AI$5:AM139,其他调用!$C$6:$G140)</f>
        <v>807145911284.34705</v>
      </c>
      <c r="AP139" s="3">
        <f>其他调用!AN139</f>
        <v>3371183.9601351023</v>
      </c>
      <c r="AQ139" s="3">
        <f>其他调用!AO139</f>
        <v>3672171.7661079168</v>
      </c>
      <c r="AR139" s="3">
        <f>其他调用!AP139</f>
        <v>4437814.618086338</v>
      </c>
      <c r="AS139" s="3">
        <f>其他调用!AQ139</f>
        <v>6728389.669713378</v>
      </c>
      <c r="AT139" s="3">
        <f>其他调用!AR139</f>
        <v>11862348.533073425</v>
      </c>
      <c r="AU139" s="3">
        <f>SUMPRODUCT(AP$5:AT139,其他调用!$C$6:$G140)</f>
        <v>133144972341.83214</v>
      </c>
    </row>
    <row r="140" spans="11:47" x14ac:dyDescent="0.15">
      <c r="Z140" s="3">
        <v>136</v>
      </c>
      <c r="AA140" s="3">
        <f>求节点(节奏总纲!P$4:P$163,其他调用!AW$6:AW$165,$Z140)*SUM($U$14:$U$17)</f>
        <v>45.999999999999972</v>
      </c>
      <c r="AB140" s="3">
        <f>求节点(节奏总纲!Q$4:Q$163,其他调用!AX$6:AX$165,$Z140)*SUM($U$14:$U$17)</f>
        <v>66.999999999999986</v>
      </c>
      <c r="AC140" s="3">
        <f>求节点(节奏总纲!R$4:R$163,其他调用!AY$6:AY$165,$Z140)*SUM($U$14:$U$17)</f>
        <v>91.000000000000099</v>
      </c>
      <c r="AD140" s="3">
        <f>求节点(节奏总纲!S$4:S$163,其他调用!AZ$6:AZ$165,$Z140)*SUM($U$14:$U$17)</f>
        <v>102.99999999999991</v>
      </c>
      <c r="AE140" s="3">
        <f>求节点(节奏总纲!T$4:T$163,其他调用!BA$6:BA$165,$Z140)*SUM($U$14:$U$17)</f>
        <v>103</v>
      </c>
      <c r="AF140" s="3">
        <f>SUMPRODUCT(AA$5:AE140,其他调用!$C$6:$G141)</f>
        <v>5193277.3017291166</v>
      </c>
      <c r="AH140" s="3">
        <v>136</v>
      </c>
      <c r="AI140" s="3">
        <f>其他调用!Y140</f>
        <v>14815780.801638842</v>
      </c>
      <c r="AJ140" s="3">
        <f>其他调用!Z140</f>
        <v>16793011.152950048</v>
      </c>
      <c r="AK140" s="3">
        <f>其他调用!AA140</f>
        <v>19362943.788432121</v>
      </c>
      <c r="AL140" s="3">
        <f>其他调用!AB140</f>
        <v>25391119.369829655</v>
      </c>
      <c r="AM140" s="3">
        <f>其他调用!AC140</f>
        <v>40347720</v>
      </c>
      <c r="AN140" s="3">
        <f>SUMPRODUCT(AI$5:AM140,其他调用!$C$6:$G141)</f>
        <v>812308581069.26343</v>
      </c>
      <c r="AP140" s="3">
        <f>其他调用!AN140</f>
        <v>3371183.9601351619</v>
      </c>
      <c r="AQ140" s="3">
        <f>其他调用!AO140</f>
        <v>3727789.3993763924</v>
      </c>
      <c r="AR140" s="3">
        <f>其他调用!AP140</f>
        <v>4437814.618086338</v>
      </c>
      <c r="AS140" s="3">
        <f>其他调用!AQ140</f>
        <v>6728389.669713378</v>
      </c>
      <c r="AT140" s="3">
        <f>其他调用!AR140</f>
        <v>11862348.533073306</v>
      </c>
      <c r="AU140" s="3">
        <f>SUMPRODUCT(AP$5:AT140,其他调用!$C$6:$G141)</f>
        <v>134309706526.96785</v>
      </c>
    </row>
    <row r="141" spans="11:47" x14ac:dyDescent="0.15">
      <c r="Z141" s="3">
        <v>137</v>
      </c>
      <c r="AA141" s="3">
        <f>求节点(节奏总纲!P$4:P$163,其他调用!AW$6:AW$165,$Z141)*SUM($U$14:$U$17)</f>
        <v>45.999999999999972</v>
      </c>
      <c r="AB141" s="3">
        <f>求节点(节奏总纲!Q$4:Q$163,其他调用!AX$6:AX$165,$Z141)*SUM($U$14:$U$17)</f>
        <v>66.999999999999986</v>
      </c>
      <c r="AC141" s="3">
        <f>求节点(节奏总纲!R$4:R$163,其他调用!AY$6:AY$165,$Z141)*SUM($U$14:$U$17)</f>
        <v>91.000000000000114</v>
      </c>
      <c r="AD141" s="3">
        <f>求节点(节奏总纲!S$4:S$163,其他调用!AZ$6:AZ$165,$Z141)*SUM($U$14:$U$17)</f>
        <v>102.99999999999991</v>
      </c>
      <c r="AE141" s="3">
        <f>求节点(节奏总纲!T$4:T$163,其他调用!BA$6:BA$165,$Z141)*SUM($U$14:$U$17)</f>
        <v>103</v>
      </c>
      <c r="AF141" s="3">
        <f>SUMPRODUCT(AA$5:AE141,其他调用!$C$6:$G142)</f>
        <v>5211892.7100525973</v>
      </c>
      <c r="AH141" s="3">
        <v>137</v>
      </c>
      <c r="AI141" s="3">
        <f>其他调用!Y141</f>
        <v>15160438.940572739</v>
      </c>
      <c r="AJ141" s="3">
        <f>其他调用!Z141</f>
        <v>16997651.304230213</v>
      </c>
      <c r="AK141" s="3">
        <f>其他调用!AA141</f>
        <v>19601711.827488661</v>
      </c>
      <c r="AL141" s="3">
        <f>其他调用!AB141</f>
        <v>25391119.369829178</v>
      </c>
      <c r="AM141" s="3">
        <f>其他调用!AC141</f>
        <v>40347719.999999523</v>
      </c>
      <c r="AN141" s="3">
        <f>SUMPRODUCT(AI$5:AM141,其他调用!$C$6:$G142)</f>
        <v>817531317816.20056</v>
      </c>
      <c r="AP141" s="3">
        <f>其他调用!AN141</f>
        <v>3434876.2489210367</v>
      </c>
      <c r="AQ141" s="3">
        <f>其他调用!AO141</f>
        <v>3767406.1591593623</v>
      </c>
      <c r="AR141" s="3">
        <f>其他调用!AP141</f>
        <v>4499240.9072701931</v>
      </c>
      <c r="AS141" s="3">
        <f>其他调用!AQ141</f>
        <v>6728389.6697134972</v>
      </c>
      <c r="AT141" s="3">
        <f>其他调用!AR141</f>
        <v>11862348.533073306</v>
      </c>
      <c r="AU141" s="3">
        <f>SUMPRODUCT(AP$5:AT141,其他调用!$C$6:$G142)</f>
        <v>135484935459.6871</v>
      </c>
    </row>
    <row r="142" spans="11:47" x14ac:dyDescent="0.15">
      <c r="Z142" s="3">
        <v>138</v>
      </c>
      <c r="AA142" s="3">
        <f>求节点(节奏总纲!P$4:P$163,其他调用!AW$6:AW$165,$Z142)*SUM($U$14:$U$17)</f>
        <v>45.999999999999979</v>
      </c>
      <c r="AB142" s="3">
        <f>求节点(节奏总纲!Q$4:Q$163,其他调用!AX$6:AX$165,$Z142)*SUM($U$14:$U$17)</f>
        <v>66.999999999999972</v>
      </c>
      <c r="AC142" s="3">
        <f>求节点(节奏总纲!R$4:R$163,其他调用!AY$6:AY$165,$Z142)*SUM($U$14:$U$17)</f>
        <v>91.000000000000099</v>
      </c>
      <c r="AD142" s="3">
        <f>求节点(节奏总纲!S$4:S$163,其他调用!AZ$6:AZ$165,$Z142)*SUM($U$14:$U$17)</f>
        <v>102.9999999999999</v>
      </c>
      <c r="AE142" s="3">
        <f>求节点(节奏总纲!T$4:T$163,其他调用!BA$6:BA$165,$Z142)*SUM($U$14:$U$17)</f>
        <v>103</v>
      </c>
      <c r="AF142" s="3">
        <f>SUMPRODUCT(AA$5:AE142,其他调用!$C$6:$G143)</f>
        <v>5230411.1631243946</v>
      </c>
      <c r="AH142" s="3">
        <v>138</v>
      </c>
      <c r="AI142" s="3">
        <f>其他调用!Y142</f>
        <v>15239716.222913742</v>
      </c>
      <c r="AJ142" s="3">
        <f>其他调用!Z142</f>
        <v>16997651.304230213</v>
      </c>
      <c r="AK142" s="3">
        <f>其他调用!AA142</f>
        <v>19857482.010586262</v>
      </c>
      <c r="AL142" s="3">
        <f>其他调用!AB142</f>
        <v>25391119.369829178</v>
      </c>
      <c r="AM142" s="3">
        <f>其他调用!AC142</f>
        <v>40347720</v>
      </c>
      <c r="AN142" s="3">
        <f>SUMPRODUCT(AI$5:AM142,其他调用!$C$6:$G143)</f>
        <v>822742100087.67432</v>
      </c>
      <c r="AP142" s="3">
        <f>其他调用!AN142</f>
        <v>3449526.5675720572</v>
      </c>
      <c r="AQ142" s="3">
        <f>其他调用!AO142</f>
        <v>3767406.1591593623</v>
      </c>
      <c r="AR142" s="3">
        <f>其他调用!AP142</f>
        <v>4565041.2266662717</v>
      </c>
      <c r="AS142" s="3">
        <f>其他调用!AQ142</f>
        <v>6728389.669713378</v>
      </c>
      <c r="AT142" s="3">
        <f>其他调用!AR142</f>
        <v>11862348.533073425</v>
      </c>
      <c r="AU142" s="3">
        <f>SUMPRODUCT(AP$5:AT142,其他调用!$C$6:$G143)</f>
        <v>136657088850.90265</v>
      </c>
    </row>
    <row r="143" spans="11:47" x14ac:dyDescent="0.15">
      <c r="Z143" s="3">
        <v>139</v>
      </c>
      <c r="AA143" s="3">
        <f>求节点(节奏总纲!P$4:P$163,其他调用!AW$6:AW$165,$Z143)*SUM($U$14:$U$17)</f>
        <v>45.999999999999979</v>
      </c>
      <c r="AB143" s="3">
        <f>求节点(节奏总纲!Q$4:Q$163,其他调用!AX$6:AX$165,$Z143)*SUM($U$14:$U$17)</f>
        <v>66.999999999999972</v>
      </c>
      <c r="AC143" s="3">
        <f>求节点(节奏总纲!R$4:R$163,其他调用!AY$6:AY$165,$Z143)*SUM($U$14:$U$17)</f>
        <v>91.000000000000085</v>
      </c>
      <c r="AD143" s="3">
        <f>求节点(节奏总纲!S$4:S$163,其他调用!AZ$6:AZ$165,$Z143)*SUM($U$14:$U$17)</f>
        <v>102.9999999999999</v>
      </c>
      <c r="AE143" s="3">
        <f>求节点(节奏总纲!T$4:T$163,其他调用!BA$6:BA$165,$Z143)*SUM($U$14:$U$17)</f>
        <v>103.00000000000001</v>
      </c>
      <c r="AF143" s="3">
        <f>SUMPRODUCT(AA$5:AE143,其他调用!$C$6:$G144)</f>
        <v>5248832.6609445065</v>
      </c>
      <c r="AH143" s="3">
        <v>139</v>
      </c>
      <c r="AI143" s="3">
        <f>其他调用!Y143</f>
        <v>15239716.22291398</v>
      </c>
      <c r="AJ143" s="3">
        <f>其他调用!Z143</f>
        <v>16997651.304230213</v>
      </c>
      <c r="AK143" s="3">
        <f>其他调用!AA143</f>
        <v>19857482.010586262</v>
      </c>
      <c r="AL143" s="3">
        <f>其他调用!AB143</f>
        <v>25391119.369829655</v>
      </c>
      <c r="AM143" s="3">
        <f>其他调用!AC143</f>
        <v>44535813.335999966</v>
      </c>
      <c r="AN143" s="3">
        <f>SUMPRODUCT(AI$5:AM143,其他调用!$C$6:$G144)</f>
        <v>827928236259.94946</v>
      </c>
      <c r="AP143" s="3">
        <f>其他调用!AN143</f>
        <v>3449526.5675719976</v>
      </c>
      <c r="AQ143" s="3">
        <f>其他调用!AO143</f>
        <v>3767406.1591593623</v>
      </c>
      <c r="AR143" s="3">
        <f>其他调用!AP143</f>
        <v>4565041.2266663313</v>
      </c>
      <c r="AS143" s="3">
        <f>其他调用!AQ143</f>
        <v>6728389.669713378</v>
      </c>
      <c r="AT143" s="3">
        <f>其他调用!AR143</f>
        <v>13129237.809633017</v>
      </c>
      <c r="AU143" s="3">
        <f>SUMPRODUCT(AP$5:AT143,其他调用!$C$6:$G144)</f>
        <v>137823902541.45233</v>
      </c>
    </row>
    <row r="144" spans="11:47" x14ac:dyDescent="0.15">
      <c r="Z144" s="3">
        <v>140</v>
      </c>
      <c r="AA144" s="3">
        <f>求节点(节奏总纲!P$4:P$163,其他调用!AW$6:AW$165,$Z144)*SUM($U$14:$U$17)</f>
        <v>45.999999999999986</v>
      </c>
      <c r="AB144" s="3">
        <f>求节点(节奏总纲!Q$4:Q$163,其他调用!AX$6:AX$165,$Z144)*SUM($U$14:$U$17)</f>
        <v>66.999999999999972</v>
      </c>
      <c r="AC144" s="3">
        <f>求节点(节奏总纲!R$4:R$163,其他调用!AY$6:AY$165,$Z144)*SUM($U$14:$U$17)</f>
        <v>91.000000000000071</v>
      </c>
      <c r="AD144" s="3">
        <f>求节点(节奏总纲!S$4:S$163,其他调用!AZ$6:AZ$165,$Z144)*SUM($U$14:$U$17)</f>
        <v>102.99999999999989</v>
      </c>
      <c r="AE144" s="3">
        <f>求节点(节奏总纲!T$4:T$163,其他调用!BA$6:BA$165,$Z144)*SUM($U$14:$U$17)</f>
        <v>103.00000000000003</v>
      </c>
      <c r="AF144" s="3">
        <f>SUMPRODUCT(AA$5:AE144,其他调用!$C$6:$G145)</f>
        <v>5267157.2035129331</v>
      </c>
      <c r="AH144" s="3">
        <v>140</v>
      </c>
      <c r="AI144" s="3">
        <f>其他调用!Y144</f>
        <v>15239716.22291398</v>
      </c>
      <c r="AJ144" s="3">
        <f>其他调用!Z144</f>
        <v>16997651.304229975</v>
      </c>
      <c r="AK144" s="3">
        <f>其他调用!AA144</f>
        <v>19857482.010586262</v>
      </c>
      <c r="AL144" s="3">
        <f>其他调用!AB144</f>
        <v>25391119.369829178</v>
      </c>
      <c r="AM144" s="3">
        <f>其他调用!AC144</f>
        <v>48417264</v>
      </c>
      <c r="AN144" s="3">
        <f>SUMPRODUCT(AI$5:AM144,其他调用!$C$6:$G145)</f>
        <v>833089506642.59546</v>
      </c>
      <c r="AP144" s="3">
        <f>其他调用!AN144</f>
        <v>3449526.5675720572</v>
      </c>
      <c r="AQ144" s="3">
        <f>其他调用!AO144</f>
        <v>3767406.1591593623</v>
      </c>
      <c r="AR144" s="3">
        <f>其他调用!AP144</f>
        <v>4565041.2266663313</v>
      </c>
      <c r="AS144" s="3">
        <f>其他调用!AQ144</f>
        <v>6728389.6697134972</v>
      </c>
      <c r="AT144" s="3">
        <f>其他调用!AR144</f>
        <v>14303368.333766699</v>
      </c>
      <c r="AU144" s="3">
        <f>SUMPRODUCT(AP$5:AT144,其他调用!$C$6:$G145)</f>
        <v>138985310075.45084</v>
      </c>
    </row>
    <row r="145" spans="26:47" x14ac:dyDescent="0.15">
      <c r="Z145" s="3">
        <v>141</v>
      </c>
      <c r="AA145" s="3">
        <f>求节点(节奏总纲!P$4:P$163,其他调用!AW$6:AW$165,$Z145)*SUM($U$14:$U$17)</f>
        <v>45.999999999999986</v>
      </c>
      <c r="AB145" s="3">
        <f>求节点(节奏总纲!Q$4:Q$163,其他调用!AX$6:AX$165,$Z145)*SUM($U$14:$U$17)</f>
        <v>66.999999999999972</v>
      </c>
      <c r="AC145" s="3">
        <f>求节点(节奏总纲!R$4:R$163,其他调用!AY$6:AY$165,$Z145)*SUM($U$14:$U$17)</f>
        <v>91.000000000000057</v>
      </c>
      <c r="AD145" s="3">
        <f>求节点(节奏总纲!S$4:S$163,其他调用!AZ$6:AZ$165,$Z145)*SUM($U$14:$U$17)</f>
        <v>102.99999999999989</v>
      </c>
      <c r="AE145" s="3">
        <f>求节点(节奏总纲!T$4:T$163,其他调用!BA$6:BA$165,$Z145)*SUM($U$14:$U$17)</f>
        <v>103.00000000000004</v>
      </c>
      <c r="AF145" s="3">
        <f>SUMPRODUCT(AA$5:AE145,其他调用!$C$6:$G146)</f>
        <v>5285384.7908296753</v>
      </c>
      <c r="AH145" s="3">
        <v>141</v>
      </c>
      <c r="AI145" s="3">
        <f>其他调用!Y145</f>
        <v>15239716.222913742</v>
      </c>
      <c r="AJ145" s="3">
        <f>其他调用!Z145</f>
        <v>16997651.304230213</v>
      </c>
      <c r="AK145" s="3">
        <f>其他调用!AA145</f>
        <v>19857482.010586023</v>
      </c>
      <c r="AL145" s="3">
        <f>其他调用!AB145</f>
        <v>25542403.435463428</v>
      </c>
      <c r="AM145" s="3">
        <f>其他调用!AC145</f>
        <v>48417264</v>
      </c>
      <c r="AN145" s="3">
        <f>SUMPRODUCT(AI$5:AM145,其他调用!$C$6:$G146)</f>
        <v>838223794273.71741</v>
      </c>
      <c r="AP145" s="3">
        <f>其他调用!AN145</f>
        <v>3449526.5675719976</v>
      </c>
      <c r="AQ145" s="3">
        <f>其他调用!AO145</f>
        <v>3767406.1591594219</v>
      </c>
      <c r="AR145" s="3">
        <f>其他调用!AP145</f>
        <v>4565041.2266662717</v>
      </c>
      <c r="AS145" s="3">
        <f>其他调用!AQ145</f>
        <v>6791036.1352394819</v>
      </c>
      <c r="AT145" s="3">
        <f>其他调用!AR145</f>
        <v>14303368.333766699</v>
      </c>
      <c r="AU145" s="3">
        <f>SUMPRODUCT(AP$5:AT145,其他调用!$C$6:$G146)</f>
        <v>140140707408.78</v>
      </c>
    </row>
    <row r="146" spans="26:47" x14ac:dyDescent="0.15">
      <c r="Z146" s="3">
        <v>142</v>
      </c>
      <c r="AA146" s="3">
        <f>求节点(节奏总纲!P$4:P$163,其他调用!AW$6:AW$165,$Z146)*SUM($U$14:$U$17)</f>
        <v>45.999999999999986</v>
      </c>
      <c r="AB146" s="3">
        <f>求节点(节奏总纲!Q$4:Q$163,其他调用!AX$6:AX$165,$Z146)*SUM($U$14:$U$17)</f>
        <v>66.999999999999972</v>
      </c>
      <c r="AC146" s="3">
        <f>求节点(节奏总纲!R$4:R$163,其他调用!AY$6:AY$165,$Z146)*SUM($U$14:$U$17)</f>
        <v>91.000000000000057</v>
      </c>
      <c r="AD146" s="3">
        <f>求节点(节奏总纲!S$4:S$163,其他调用!AZ$6:AZ$165,$Z146)*SUM($U$14:$U$17)</f>
        <v>102.99999999999991</v>
      </c>
      <c r="AE146" s="3">
        <f>求节点(节奏总纲!T$4:T$163,其他调用!BA$6:BA$165,$Z146)*SUM($U$14:$U$17)</f>
        <v>103.00000000000007</v>
      </c>
      <c r="AF146" s="3">
        <f>SUMPRODUCT(AA$5:AE146,其他调用!$C$6:$G147)</f>
        <v>5303515.4228947321</v>
      </c>
      <c r="AH146" s="3">
        <v>142</v>
      </c>
      <c r="AI146" s="3">
        <f>其他调用!Y146</f>
        <v>15239716.22291398</v>
      </c>
      <c r="AJ146" s="3">
        <f>其他调用!Z146</f>
        <v>16997651.304230213</v>
      </c>
      <c r="AK146" s="3">
        <f>其他调用!AA146</f>
        <v>19857482.010586262</v>
      </c>
      <c r="AL146" s="3">
        <f>其他调用!AB146</f>
        <v>26022195.117844582</v>
      </c>
      <c r="AM146" s="3">
        <f>其他调用!AC146</f>
        <v>48417264</v>
      </c>
      <c r="AN146" s="3">
        <f>SUMPRODUCT(AI$5:AM146,其他调用!$C$6:$G147)</f>
        <v>843331798865.15759</v>
      </c>
      <c r="AP146" s="3">
        <f>其他调用!AN146</f>
        <v>3449526.5675720572</v>
      </c>
      <c r="AQ146" s="3">
        <f>其他调用!AO146</f>
        <v>3767406.1591593623</v>
      </c>
      <c r="AR146" s="3">
        <f>其他调用!AP146</f>
        <v>4565041.2266663313</v>
      </c>
      <c r="AS146" s="3">
        <f>其他调用!AQ146</f>
        <v>6989717.0271370411</v>
      </c>
      <c r="AT146" s="3">
        <f>其他调用!AR146</f>
        <v>14303368.333766699</v>
      </c>
      <c r="AU146" s="3">
        <f>SUMPRODUCT(AP$5:AT146,其他调用!$C$6:$G147)</f>
        <v>141290384290.88312</v>
      </c>
    </row>
    <row r="147" spans="26:47" x14ac:dyDescent="0.15">
      <c r="Z147" s="3">
        <v>143</v>
      </c>
      <c r="AA147" s="3">
        <f>求节点(节奏总纲!P$4:P$163,其他调用!AW$6:AW$165,$Z147)*SUM($U$14:$U$17)</f>
        <v>45.999999999999993</v>
      </c>
      <c r="AB147" s="3">
        <f>求节点(节奏总纲!Q$4:Q$163,其他调用!AX$6:AX$165,$Z147)*SUM($U$14:$U$17)</f>
        <v>66.999999999999957</v>
      </c>
      <c r="AC147" s="3">
        <f>求节点(节奏总纲!R$4:R$163,其他调用!AY$6:AY$165,$Z147)*SUM($U$14:$U$17)</f>
        <v>91.000000000000043</v>
      </c>
      <c r="AD147" s="3">
        <f>求节点(节奏总纲!S$4:S$163,其他调用!AZ$6:AZ$165,$Z147)*SUM($U$14:$U$17)</f>
        <v>102.99999999999994</v>
      </c>
      <c r="AE147" s="3">
        <f>求节点(节奏总纲!T$4:T$163,其他调用!BA$6:BA$165,$Z147)*SUM($U$14:$U$17)</f>
        <v>103.00000000000009</v>
      </c>
      <c r="AF147" s="3">
        <f>SUMPRODUCT(AA$5:AE147,其他调用!$C$6:$G148)</f>
        <v>5321549.0997081036</v>
      </c>
      <c r="AH147" s="3">
        <v>143</v>
      </c>
      <c r="AI147" s="3">
        <f>其他调用!Y147</f>
        <v>15239716.22291398</v>
      </c>
      <c r="AJ147" s="3">
        <f>其他调用!Z147</f>
        <v>16997651.304230213</v>
      </c>
      <c r="AK147" s="3">
        <f>其他调用!AA147</f>
        <v>19857482.010586262</v>
      </c>
      <c r="AL147" s="3">
        <f>其他调用!AB147</f>
        <v>26022195.117845058</v>
      </c>
      <c r="AM147" s="3">
        <f>其他调用!AC147</f>
        <v>48417264.000000477</v>
      </c>
      <c r="AN147" s="3">
        <f>SUMPRODUCT(AI$5:AM147,其他调用!$C$6:$G148)</f>
        <v>848412487924.02319</v>
      </c>
      <c r="AP147" s="3">
        <f>其他调用!AN147</f>
        <v>3449526.5675719976</v>
      </c>
      <c r="AQ147" s="3">
        <f>其他调用!AO147</f>
        <v>3767406.1591593623</v>
      </c>
      <c r="AR147" s="3">
        <f>其他调用!AP147</f>
        <v>4565041.2266663313</v>
      </c>
      <c r="AS147" s="3">
        <f>其他调用!AQ147</f>
        <v>6989717.0271369219</v>
      </c>
      <c r="AT147" s="3">
        <f>其他调用!AR147</f>
        <v>14303368.333766699</v>
      </c>
      <c r="AU147" s="3">
        <f>SUMPRODUCT(AP$5:AT147,其他调用!$C$6:$G148)</f>
        <v>142433913168.2691</v>
      </c>
    </row>
    <row r="148" spans="26:47" x14ac:dyDescent="0.15">
      <c r="Z148" s="3">
        <v>144</v>
      </c>
      <c r="AA148" s="3">
        <f>求节点(节奏总纲!P$4:P$163,其他调用!AW$6:AW$165,$Z148)*SUM($U$14:$U$17)</f>
        <v>45.999999999999993</v>
      </c>
      <c r="AB148" s="3">
        <f>求节点(节奏总纲!Q$4:Q$163,其他调用!AX$6:AX$165,$Z148)*SUM($U$14:$U$17)</f>
        <v>66.999999999999957</v>
      </c>
      <c r="AC148" s="3">
        <f>求节点(节奏总纲!R$4:R$163,其他调用!AY$6:AY$165,$Z148)*SUM($U$14:$U$17)</f>
        <v>91.000000000000028</v>
      </c>
      <c r="AD148" s="3">
        <f>求节点(节奏总纲!S$4:S$163,其他调用!AZ$6:AZ$165,$Z148)*SUM($U$14:$U$17)</f>
        <v>102.99999999999997</v>
      </c>
      <c r="AE148" s="3">
        <f>求节点(节奏总纲!T$4:T$163,其他调用!BA$6:BA$165,$Z148)*SUM($U$14:$U$17)</f>
        <v>103.00000000000011</v>
      </c>
      <c r="AF148" s="3">
        <f>SUMPRODUCT(AA$5:AE148,其他调用!$C$6:$G149)</f>
        <v>5339485.8212697906</v>
      </c>
      <c r="AH148" s="3">
        <v>144</v>
      </c>
      <c r="AI148" s="3">
        <f>其他调用!Y148</f>
        <v>15239716.222913742</v>
      </c>
      <c r="AJ148" s="3">
        <f>其他调用!Z148</f>
        <v>16997651.304230213</v>
      </c>
      <c r="AK148" s="3">
        <f>其他调用!AA148</f>
        <v>19857482.010586262</v>
      </c>
      <c r="AL148" s="3">
        <f>其他调用!AB148</f>
        <v>26022195.117844582</v>
      </c>
      <c r="AM148" s="3">
        <f>其他调用!AC148</f>
        <v>48417264</v>
      </c>
      <c r="AN148" s="3">
        <f>SUMPRODUCT(AI$5:AM148,其他调用!$C$6:$G149)</f>
        <v>853465861450.31421</v>
      </c>
      <c r="AP148" s="3">
        <f>其他调用!AN148</f>
        <v>3449526.5675720572</v>
      </c>
      <c r="AQ148" s="3">
        <f>其他调用!AO148</f>
        <v>3767406.1591593623</v>
      </c>
      <c r="AR148" s="3">
        <f>其他调用!AP148</f>
        <v>4565041.2266663313</v>
      </c>
      <c r="AS148" s="3">
        <f>其他调用!AQ148</f>
        <v>6989717.0271370411</v>
      </c>
      <c r="AT148" s="3">
        <f>其他调用!AR148</f>
        <v>14303368.333766699</v>
      </c>
      <c r="AU148" s="3">
        <f>SUMPRODUCT(AP$5:AT148,其他调用!$C$6:$G149)</f>
        <v>143571294040.93793</v>
      </c>
    </row>
    <row r="149" spans="26:47" x14ac:dyDescent="0.15">
      <c r="Z149" s="3">
        <v>145</v>
      </c>
      <c r="AA149" s="3">
        <f>求节点(节奏总纲!P$4:P$163,其他调用!AW$6:AW$165,$Z149)*SUM($U$14:$U$17)</f>
        <v>46</v>
      </c>
      <c r="AB149" s="3">
        <f>求节点(节奏总纲!Q$4:Q$163,其他调用!AX$6:AX$165,$Z149)*SUM($U$14:$U$17)</f>
        <v>66.999999999999957</v>
      </c>
      <c r="AC149" s="3">
        <f>求节点(节奏总纲!R$4:R$163,其他调用!AY$6:AY$165,$Z149)*SUM($U$14:$U$17)</f>
        <v>91.000000000000014</v>
      </c>
      <c r="AD149" s="3">
        <f>求节点(节奏总纲!S$4:S$163,其他调用!AZ$6:AZ$165,$Z149)*SUM($U$14:$U$17)</f>
        <v>103</v>
      </c>
      <c r="AE149" s="3">
        <f>求节点(节奏总纲!T$4:T$163,其他调用!BA$6:BA$165,$Z149)*SUM($U$14:$U$17)</f>
        <v>103.00000000000013</v>
      </c>
      <c r="AF149" s="3">
        <f>SUMPRODUCT(AA$5:AE149,其他调用!$C$6:$G150)</f>
        <v>5357325.5875797933</v>
      </c>
      <c r="AH149" s="3">
        <v>145</v>
      </c>
      <c r="AI149" s="3">
        <f>其他调用!Y149</f>
        <v>15239716.22291398</v>
      </c>
      <c r="AJ149" s="3">
        <f>其他调用!Z149</f>
        <v>16997651.304230213</v>
      </c>
      <c r="AK149" s="3">
        <f>其他调用!AA149</f>
        <v>19857482.010586262</v>
      </c>
      <c r="AL149" s="3">
        <f>其他调用!AB149</f>
        <v>26022195.117844582</v>
      </c>
      <c r="AM149" s="3">
        <f>其他调用!AC149</f>
        <v>48417264</v>
      </c>
      <c r="AN149" s="3">
        <f>SUMPRODUCT(AI$5:AM149,其他调用!$C$6:$G150)</f>
        <v>858491919444.03064</v>
      </c>
      <c r="AP149" s="3">
        <f>其他调用!AN149</f>
        <v>3449526.5675719976</v>
      </c>
      <c r="AQ149" s="3">
        <f>其他调用!AO149</f>
        <v>3767406.1591593623</v>
      </c>
      <c r="AR149" s="3">
        <f>其他调用!AP149</f>
        <v>4565041.2266663313</v>
      </c>
      <c r="AS149" s="3">
        <f>其他调用!AQ149</f>
        <v>6989717.0271370411</v>
      </c>
      <c r="AT149" s="3">
        <f>其他调用!AR149</f>
        <v>14303368.333766699</v>
      </c>
      <c r="AU149" s="3">
        <f>SUMPRODUCT(AP$5:AT149,其他调用!$C$6:$G150)</f>
        <v>144702526908.88962</v>
      </c>
    </row>
    <row r="150" spans="26:47" x14ac:dyDescent="0.15">
      <c r="Z150" s="3">
        <v>146</v>
      </c>
      <c r="AA150" s="3">
        <f>求节点(节奏总纲!P$4:P$163,其他调用!AW$6:AW$165,$Z150)*SUM($U$14:$U$17)</f>
        <v>46</v>
      </c>
      <c r="AB150" s="3">
        <f>求节点(节奏总纲!Q$4:Q$163,其他调用!AX$6:AX$165,$Z150)*SUM($U$14:$U$17)</f>
        <v>66.999999999999972</v>
      </c>
      <c r="AC150" s="3">
        <f>求节点(节奏总纲!R$4:R$163,其他调用!AY$6:AY$165,$Z150)*SUM($U$14:$U$17)</f>
        <v>91</v>
      </c>
      <c r="AD150" s="3">
        <f>求节点(节奏总纲!S$4:S$163,其他调用!AZ$6:AZ$165,$Z150)*SUM($U$14:$U$17)</f>
        <v>103.00000000000003</v>
      </c>
      <c r="AE150" s="3">
        <f>求节点(节奏总纲!T$4:T$163,其他调用!BA$6:BA$165,$Z150)*SUM($U$14:$U$17)</f>
        <v>103.00000000000014</v>
      </c>
      <c r="AF150" s="3">
        <f>SUMPRODUCT(AA$5:AE150,其他调用!$C$6:$G151)</f>
        <v>5375068.3986381115</v>
      </c>
      <c r="AH150" s="3">
        <v>146</v>
      </c>
      <c r="AI150" s="3">
        <f>其他调用!Y150</f>
        <v>15239716.222913742</v>
      </c>
      <c r="AJ150" s="3">
        <f>其他调用!Z150</f>
        <v>17417685.603625774</v>
      </c>
      <c r="AK150" s="3">
        <f>其他调用!AA150</f>
        <v>19857482.010586023</v>
      </c>
      <c r="AL150" s="3">
        <f>其他调用!AB150</f>
        <v>26022195.117845058</v>
      </c>
      <c r="AM150" s="3">
        <f>其他调用!AC150</f>
        <v>48417264</v>
      </c>
      <c r="AN150" s="3">
        <f>SUMPRODUCT(AI$5:AM150,其他调用!$C$6:$G151)</f>
        <v>863551247281.58276</v>
      </c>
      <c r="AP150" s="3">
        <f>其他调用!AN150</f>
        <v>3449526.5675720572</v>
      </c>
      <c r="AQ150" s="3">
        <f>其他调用!AO150</f>
        <v>3852102.3979818821</v>
      </c>
      <c r="AR150" s="3">
        <f>其他调用!AP150</f>
        <v>4565041.2266662717</v>
      </c>
      <c r="AS150" s="3">
        <f>其他调用!AQ150</f>
        <v>6989717.0271369219</v>
      </c>
      <c r="AT150" s="3">
        <f>其他调用!AR150</f>
        <v>14303368.333766699</v>
      </c>
      <c r="AU150" s="3">
        <f>SUMPRODUCT(AP$5:AT150,其他调用!$C$6:$G151)</f>
        <v>145839828282.81628</v>
      </c>
    </row>
    <row r="151" spans="26:47" x14ac:dyDescent="0.15">
      <c r="Z151" s="3">
        <v>147</v>
      </c>
      <c r="AA151" s="3">
        <f>求节点(节奏总纲!P$4:P$163,其他调用!AW$6:AW$165,$Z151)*SUM($U$14:$U$17)</f>
        <v>46.000000000000007</v>
      </c>
      <c r="AB151" s="3">
        <f>求节点(节奏总纲!Q$4:Q$163,其他调用!AX$6:AX$165,$Z151)*SUM($U$14:$U$17)</f>
        <v>66.999999999999986</v>
      </c>
      <c r="AC151" s="3">
        <f>求节点(节奏总纲!R$4:R$163,其他调用!AY$6:AY$165,$Z151)*SUM($U$14:$U$17)</f>
        <v>91</v>
      </c>
      <c r="AD151" s="3">
        <f>求节点(节奏总纲!S$4:S$163,其他调用!AZ$6:AZ$165,$Z151)*SUM($U$14:$U$17)</f>
        <v>103.00000000000006</v>
      </c>
      <c r="AE151" s="3">
        <f>求节点(节奏总纲!T$4:T$163,其他调用!BA$6:BA$165,$Z151)*SUM($U$14:$U$17)</f>
        <v>103.00000000000017</v>
      </c>
      <c r="AF151" s="3">
        <f>SUMPRODUCT(AA$5:AE151,其他调用!$C$6:$G152)</f>
        <v>5392714.2544447454</v>
      </c>
      <c r="AH151" s="3">
        <v>147</v>
      </c>
      <c r="AI151" s="3">
        <f>其他调用!Y151</f>
        <v>15658904.61901474</v>
      </c>
      <c r="AJ151" s="3">
        <f>其他调用!Z151</f>
        <v>17499938.722409487</v>
      </c>
      <c r="AK151" s="3">
        <f>其他调用!AA151</f>
        <v>20094675.214419603</v>
      </c>
      <c r="AL151" s="3">
        <f>其他调用!AB151</f>
        <v>26022195.117844582</v>
      </c>
      <c r="AM151" s="3">
        <f>其他调用!AC151</f>
        <v>48417264</v>
      </c>
      <c r="AN151" s="3">
        <f>SUMPRODUCT(AI$5:AM151,其他调用!$C$6:$G152)</f>
        <v>868658491534.94373</v>
      </c>
      <c r="AP151" s="3">
        <f>其他调用!AN151</f>
        <v>3525905.2473295331</v>
      </c>
      <c r="AQ151" s="3">
        <f>其他调用!AO151</f>
        <v>3868688.0192095041</v>
      </c>
      <c r="AR151" s="3">
        <f>其他调用!AP151</f>
        <v>4627169.5872114301</v>
      </c>
      <c r="AS151" s="3">
        <f>其他调用!AQ151</f>
        <v>6989717.0271370411</v>
      </c>
      <c r="AT151" s="3">
        <f>其他调用!AR151</f>
        <v>14303368.333766699</v>
      </c>
      <c r="AU151" s="3">
        <f>SUMPRODUCT(AP$5:AT151,其他调用!$C$6:$G152)</f>
        <v>146985133696.60181</v>
      </c>
    </row>
    <row r="152" spans="26:47" x14ac:dyDescent="0.15">
      <c r="Z152" s="3">
        <v>148</v>
      </c>
      <c r="AA152" s="3">
        <f>求节点(节奏总纲!P$4:P$163,其他调用!AW$6:AW$165,$Z152)*SUM($U$14:$U$17)</f>
        <v>46.000000000000014</v>
      </c>
      <c r="AB152" s="3">
        <f>求节点(节奏总纲!Q$4:Q$163,其他调用!AX$6:AX$165,$Z152)*SUM($U$14:$U$17)</f>
        <v>67.000000000000014</v>
      </c>
      <c r="AC152" s="3">
        <f>求节点(节奏总纲!R$4:R$163,其他调用!AY$6:AY$165,$Z152)*SUM($U$14:$U$17)</f>
        <v>91</v>
      </c>
      <c r="AD152" s="3">
        <f>求节点(节奏总纲!S$4:S$163,其他调用!AZ$6:AZ$165,$Z152)*SUM($U$14:$U$17)</f>
        <v>103.00000000000009</v>
      </c>
      <c r="AE152" s="3">
        <f>求节点(节奏总纲!T$4:T$163,其他调用!BA$6:BA$165,$Z152)*SUM($U$14:$U$17)</f>
        <v>103.00000000000018</v>
      </c>
      <c r="AF152" s="3">
        <f>SUMPRODUCT(AA$5:AE152,其他调用!$C$6:$G153)</f>
        <v>5410263.1549996939</v>
      </c>
      <c r="AH152" s="3">
        <v>148</v>
      </c>
      <c r="AI152" s="3">
        <f>其他调用!Y152</f>
        <v>15673384.56183219</v>
      </c>
      <c r="AJ152" s="3">
        <f>其他调用!Z152</f>
        <v>17499938.722409487</v>
      </c>
      <c r="AK152" s="3">
        <f>其他调用!AA152</f>
        <v>20364105.906038284</v>
      </c>
      <c r="AL152" s="3">
        <f>其他调用!AB152</f>
        <v>26022195.117844582</v>
      </c>
      <c r="AM152" s="3">
        <f>其他调用!AC152</f>
        <v>49289069.60492897</v>
      </c>
      <c r="AN152" s="3">
        <f>SUMPRODUCT(AI$5:AM152,其他调用!$C$6:$G153)</f>
        <v>873743429371.77759</v>
      </c>
      <c r="AP152" s="3">
        <f>其他调用!AN152</f>
        <v>3528543.5811328292</v>
      </c>
      <c r="AQ152" s="3">
        <f>其他调用!AO152</f>
        <v>3868688.0192095637</v>
      </c>
      <c r="AR152" s="3">
        <f>其他调用!AP152</f>
        <v>4697741.9597765207</v>
      </c>
      <c r="AS152" s="3">
        <f>其他调用!AQ152</f>
        <v>6989717.0271370411</v>
      </c>
      <c r="AT152" s="3">
        <f>其他调用!AR152</f>
        <v>14570109.379409313</v>
      </c>
      <c r="AU152" s="3">
        <f>SUMPRODUCT(AP$5:AT152,其他调用!$C$6:$G153)</f>
        <v>148125509717.60812</v>
      </c>
    </row>
    <row r="153" spans="26:47" x14ac:dyDescent="0.15">
      <c r="Z153" s="3">
        <v>149</v>
      </c>
      <c r="AA153" s="3">
        <f>求节点(节奏总纲!P$4:P$163,其他调用!AW$6:AW$165,$Z153)*SUM($U$14:$U$17)</f>
        <v>46.000000000000021</v>
      </c>
      <c r="AB153" s="3">
        <f>求节点(节奏总纲!Q$4:Q$163,其他调用!AX$6:AX$165,$Z153)*SUM($U$14:$U$17)</f>
        <v>67.000000000000028</v>
      </c>
      <c r="AC153" s="3">
        <f>求节点(节奏总纲!R$4:R$163,其他调用!AY$6:AY$165,$Z153)*SUM($U$14:$U$17)</f>
        <v>91</v>
      </c>
      <c r="AD153" s="3">
        <f>求节点(节奏总纲!S$4:S$163,其他调用!AZ$6:AZ$165,$Z153)*SUM($U$14:$U$17)</f>
        <v>103.00000000000011</v>
      </c>
      <c r="AE153" s="3">
        <f>求节点(节奏总纲!T$4:T$163,其他调用!BA$6:BA$165,$Z153)*SUM($U$14:$U$17)</f>
        <v>103.00000000000014</v>
      </c>
      <c r="AF153" s="3">
        <f>SUMPRODUCT(AA$5:AE153,其他调用!$C$6:$G154)</f>
        <v>5427715.1003029579</v>
      </c>
      <c r="AH153" s="3">
        <v>149</v>
      </c>
      <c r="AI153" s="3">
        <f>其他调用!Y153</f>
        <v>15673384.56183219</v>
      </c>
      <c r="AJ153" s="3">
        <f>其他调用!Z153</f>
        <v>17499938.722409725</v>
      </c>
      <c r="AK153" s="3">
        <f>其他调用!AA153</f>
        <v>20364105.906038284</v>
      </c>
      <c r="AL153" s="3">
        <f>其他调用!AB153</f>
        <v>26022195.117845058</v>
      </c>
      <c r="AM153" s="3">
        <f>其他调用!AC153</f>
        <v>56486808</v>
      </c>
      <c r="AN153" s="3">
        <f>SUMPRODUCT(AI$5:AM153,其他调用!$C$6:$G154)</f>
        <v>878804564633.1239</v>
      </c>
      <c r="AP153" s="3">
        <f>其他调用!AN153</f>
        <v>3528543.5811327696</v>
      </c>
      <c r="AQ153" s="3">
        <f>其他调用!AO153</f>
        <v>3868688.0192095041</v>
      </c>
      <c r="AR153" s="3">
        <f>其他调用!AP153</f>
        <v>4697741.9597765207</v>
      </c>
      <c r="AS153" s="3">
        <f>其他调用!AQ153</f>
        <v>6989717.0271369219</v>
      </c>
      <c r="AT153" s="3">
        <f>其他调用!AR153</f>
        <v>16772357.512372494</v>
      </c>
      <c r="AU153" s="3">
        <f>SUMPRODUCT(AP$5:AT153,其他调用!$C$6:$G154)</f>
        <v>149260898210.85583</v>
      </c>
    </row>
    <row r="154" spans="26:47" x14ac:dyDescent="0.15">
      <c r="Z154" s="3">
        <v>150</v>
      </c>
      <c r="AA154" s="3">
        <f>求节点(节奏总纲!P$4:P$163,其他调用!AW$6:AW$165,$Z154)*SUM($U$14:$U$17)</f>
        <v>46.000000000000028</v>
      </c>
      <c r="AB154" s="3">
        <f>求节点(节奏总纲!Q$4:Q$163,其他调用!AX$6:AX$165,$Z154)*SUM($U$14:$U$17)</f>
        <v>67.000000000000043</v>
      </c>
      <c r="AC154" s="3">
        <f>求节点(节奏总纲!R$4:R$163,其他调用!AY$6:AY$165,$Z154)*SUM($U$14:$U$17)</f>
        <v>91</v>
      </c>
      <c r="AD154" s="3">
        <f>求节点(节奏总纲!S$4:S$163,其他调用!AZ$6:AZ$165,$Z154)*SUM($U$14:$U$17)</f>
        <v>103.00000000000013</v>
      </c>
      <c r="AE154" s="3">
        <f>求节点(节奏总纲!T$4:T$163,其他调用!BA$6:BA$165,$Z154)*SUM($U$14:$U$17)</f>
        <v>103.00000000000011</v>
      </c>
      <c r="AF154" s="3">
        <f>SUMPRODUCT(AA$5:AE154,其他调用!$C$6:$G155)</f>
        <v>5445065.2425919529</v>
      </c>
      <c r="AH154" s="3">
        <v>150</v>
      </c>
      <c r="AI154" s="3">
        <f>其他调用!Y154</f>
        <v>15673384.56183219</v>
      </c>
      <c r="AJ154" s="3">
        <f>其他调用!Z154</f>
        <v>17499938.722409487</v>
      </c>
      <c r="AK154" s="3">
        <f>其他调用!AA154</f>
        <v>20364105.906038284</v>
      </c>
      <c r="AL154" s="3">
        <f>其他调用!AB154</f>
        <v>26022195.117844582</v>
      </c>
      <c r="AM154" s="3">
        <f>其他调用!AC154</f>
        <v>56486808</v>
      </c>
      <c r="AN154" s="3">
        <f>SUMPRODUCT(AI$5:AM154,其他调用!$C$6:$G155)</f>
        <v>883836176605.4458</v>
      </c>
      <c r="AP154" s="3">
        <f>其他调用!AN154</f>
        <v>3528543.5811328292</v>
      </c>
      <c r="AQ154" s="3">
        <f>其他调用!AO154</f>
        <v>3868688.0192095041</v>
      </c>
      <c r="AR154" s="3">
        <f>其他调用!AP154</f>
        <v>4697741.9597764611</v>
      </c>
      <c r="AS154" s="3">
        <f>其他调用!AQ154</f>
        <v>6989717.0271370411</v>
      </c>
      <c r="AT154" s="3">
        <f>其他调用!AR154</f>
        <v>16772357.512372732</v>
      </c>
      <c r="AU154" s="3">
        <f>SUMPRODUCT(AP$5:AT154,其他调用!$C$6:$G155)</f>
        <v>150389663604.5596</v>
      </c>
    </row>
    <row r="155" spans="26:47" x14ac:dyDescent="0.15">
      <c r="Z155" s="3">
        <v>151</v>
      </c>
      <c r="AA155" s="3">
        <f>求节点(节奏总纲!P$4:P$163,其他调用!AW$6:AW$165,$Z155)*SUM($U$14:$U$17)</f>
        <v>46.000000000000036</v>
      </c>
      <c r="AB155" s="3">
        <f>求节点(节奏总纲!Q$4:Q$163,其他调用!AX$6:AX$165,$Z155)*SUM($U$14:$U$17)</f>
        <v>67.000000000000071</v>
      </c>
      <c r="AC155" s="3">
        <f>求节点(节奏总纲!R$4:R$163,其他调用!AY$6:AY$165,$Z155)*SUM($U$14:$U$17)</f>
        <v>91</v>
      </c>
      <c r="AD155" s="3">
        <f>求节点(节奏总纲!S$4:S$163,其他调用!AZ$6:AZ$165,$Z155)*SUM($U$14:$U$17)</f>
        <v>103.00000000000016</v>
      </c>
      <c r="AE155" s="3">
        <f>求节点(节奏总纲!T$4:T$163,其他调用!BA$6:BA$165,$Z155)*SUM($U$14:$U$17)</f>
        <v>103.00000000000009</v>
      </c>
      <c r="AF155" s="3">
        <f>SUMPRODUCT(AA$5:AE155,其他调用!$C$6:$G156)</f>
        <v>5462313.5818666797</v>
      </c>
      <c r="AH155" s="3">
        <v>151</v>
      </c>
      <c r="AI155" s="3">
        <f>其他调用!Y155</f>
        <v>15673384.56183219</v>
      </c>
      <c r="AJ155" s="3">
        <f>其他调用!Z155</f>
        <v>17499938.722409487</v>
      </c>
      <c r="AK155" s="3">
        <f>其他调用!AA155</f>
        <v>20364105.906038284</v>
      </c>
      <c r="AL155" s="3">
        <f>其他调用!AB155</f>
        <v>26142679.687408924</v>
      </c>
      <c r="AM155" s="3">
        <f>其他调用!AC155</f>
        <v>56486808</v>
      </c>
      <c r="AN155" s="3">
        <f>SUMPRODUCT(AI$5:AM155,其他调用!$C$6:$G156)</f>
        <v>888838510637.51318</v>
      </c>
      <c r="AP155" s="3">
        <f>其他调用!AN155</f>
        <v>3528543.5811328292</v>
      </c>
      <c r="AQ155" s="3">
        <f>其他调用!AO155</f>
        <v>3868688.0192095041</v>
      </c>
      <c r="AR155" s="3">
        <f>其他调用!AP155</f>
        <v>4697741.9597765207</v>
      </c>
      <c r="AS155" s="3">
        <f>其他调用!AQ155</f>
        <v>7040395.6570258141</v>
      </c>
      <c r="AT155" s="3">
        <f>其他调用!AR155</f>
        <v>16772357.512372494</v>
      </c>
      <c r="AU155" s="3">
        <f>SUMPRODUCT(AP$5:AT155,其他调用!$C$6:$G156)</f>
        <v>151511909098.15451</v>
      </c>
    </row>
    <row r="156" spans="26:47" x14ac:dyDescent="0.15">
      <c r="Z156" s="3">
        <v>152</v>
      </c>
      <c r="AA156" s="3">
        <f>求节点(节奏总纲!P$4:P$163,其他调用!AW$6:AW$165,$Z156)*SUM($U$14:$U$17)</f>
        <v>46.000000000000043</v>
      </c>
      <c r="AB156" s="3">
        <f>求节点(节奏总纲!Q$4:Q$163,其他调用!AX$6:AX$165,$Z156)*SUM($U$14:$U$17)</f>
        <v>67.000000000000085</v>
      </c>
      <c r="AC156" s="3">
        <f>求节点(节奏总纲!R$4:R$163,其他调用!AY$6:AY$165,$Z156)*SUM($U$14:$U$17)</f>
        <v>91.000000000000014</v>
      </c>
      <c r="AD156" s="3">
        <f>求节点(节奏总纲!S$4:S$163,其他调用!AZ$6:AZ$165,$Z156)*SUM($U$14:$U$17)</f>
        <v>103.00000000000014</v>
      </c>
      <c r="AE156" s="3">
        <f>求节点(节奏总纲!T$4:T$163,其他调用!BA$6:BA$165,$Z156)*SUM($U$14:$U$17)</f>
        <v>103.00000000000004</v>
      </c>
      <c r="AF156" s="3">
        <f>SUMPRODUCT(AA$5:AE156,其他调用!$C$6:$G157)</f>
        <v>5479460.1181271365</v>
      </c>
      <c r="AH156" s="3">
        <v>152</v>
      </c>
      <c r="AI156" s="3">
        <f>其他调用!Y156</f>
        <v>15673384.56183219</v>
      </c>
      <c r="AJ156" s="3">
        <f>其他调用!Z156</f>
        <v>17499938.722409487</v>
      </c>
      <c r="AK156" s="3">
        <f>其他调用!AA156</f>
        <v>20364105.906038761</v>
      </c>
      <c r="AL156" s="3">
        <f>其他调用!AB156</f>
        <v>26663631.441866875</v>
      </c>
      <c r="AM156" s="3">
        <f>其他调用!AC156</f>
        <v>56486808</v>
      </c>
      <c r="AN156" s="3">
        <f>SUMPRODUCT(AI$5:AM156,其他调用!$C$6:$G157)</f>
        <v>893812374511.35583</v>
      </c>
      <c r="AP156" s="3">
        <f>其他调用!AN156</f>
        <v>3528543.5811327696</v>
      </c>
      <c r="AQ156" s="3">
        <f>其他调用!AO156</f>
        <v>3868688.0192095041</v>
      </c>
      <c r="AR156" s="3">
        <f>其他调用!AP156</f>
        <v>4697741.9597764611</v>
      </c>
      <c r="AS156" s="3">
        <f>其他调用!AQ156</f>
        <v>7259520.1577789783</v>
      </c>
      <c r="AT156" s="3">
        <f>其他调用!AR156</f>
        <v>16772357.512372494</v>
      </c>
      <c r="AU156" s="3">
        <f>SUMPRODUCT(AP$5:AT156,其他调用!$C$6:$G157)</f>
        <v>152627974463.66824</v>
      </c>
    </row>
    <row r="157" spans="26:47" x14ac:dyDescent="0.15">
      <c r="Z157" s="3">
        <v>153</v>
      </c>
      <c r="AA157" s="3">
        <f>求节点(节奏总纲!P$4:P$163,其他调用!AW$6:AW$165,$Z157)*SUM($U$14:$U$17)</f>
        <v>46.00000000000005</v>
      </c>
      <c r="AB157" s="3">
        <f>求节点(节奏总纲!Q$4:Q$163,其他调用!AX$6:AX$165,$Z157)*SUM($U$14:$U$17)</f>
        <v>67.000000000000099</v>
      </c>
      <c r="AC157" s="3">
        <f>求节点(节奏总纲!R$4:R$163,其他调用!AY$6:AY$165,$Z157)*SUM($U$14:$U$17)</f>
        <v>91.000000000000014</v>
      </c>
      <c r="AD157" s="3">
        <f>求节点(节奏总纲!S$4:S$163,其他调用!AZ$6:AZ$165,$Z157)*SUM($U$14:$U$17)</f>
        <v>103.00000000000014</v>
      </c>
      <c r="AE157" s="3">
        <f>求节点(节奏总纲!T$4:T$163,其他调用!BA$6:BA$165,$Z157)*SUM($U$14:$U$17)</f>
        <v>103.00000000000001</v>
      </c>
      <c r="AF157" s="3">
        <f>SUMPRODUCT(AA$5:AE157,其他调用!$C$6:$G158)</f>
        <v>5496504.8513733223</v>
      </c>
      <c r="AH157" s="3">
        <v>153</v>
      </c>
      <c r="AI157" s="3">
        <f>其他调用!Y157</f>
        <v>15673384.56183219</v>
      </c>
      <c r="AJ157" s="3">
        <f>其他调用!Z157</f>
        <v>17499938.722409725</v>
      </c>
      <c r="AK157" s="3">
        <f>其他调用!AA157</f>
        <v>20364105.906038284</v>
      </c>
      <c r="AL157" s="3">
        <f>其他调用!AB157</f>
        <v>26663631.441867352</v>
      </c>
      <c r="AM157" s="3">
        <f>其他调用!AC157</f>
        <v>56486808</v>
      </c>
      <c r="AN157" s="3">
        <f>SUMPRODUCT(AI$5:AM157,其他调用!$C$6:$G158)</f>
        <v>898756707386.79578</v>
      </c>
      <c r="AP157" s="3">
        <f>其他调用!AN157</f>
        <v>3528543.5811328292</v>
      </c>
      <c r="AQ157" s="3">
        <f>其他调用!AO157</f>
        <v>3868688.0192095637</v>
      </c>
      <c r="AR157" s="3">
        <f>其他调用!AP157</f>
        <v>4697741.9597765207</v>
      </c>
      <c r="AS157" s="3">
        <f>其他调用!AQ157</f>
        <v>7259520.1577789783</v>
      </c>
      <c r="AT157" s="3">
        <f>其他调用!AR157</f>
        <v>16772357.512372732</v>
      </c>
      <c r="AU157" s="3">
        <f>SUMPRODUCT(AP$5:AT157,其他调用!$C$6:$G158)</f>
        <v>153737413486.89313</v>
      </c>
    </row>
    <row r="158" spans="26:47" x14ac:dyDescent="0.15">
      <c r="Z158" s="3">
        <v>154</v>
      </c>
      <c r="AA158" s="3">
        <f>求节点(节奏总纲!P$4:P$163,其他调用!AW$6:AW$165,$Z158)*SUM($U$14:$U$17)</f>
        <v>46.000000000000057</v>
      </c>
      <c r="AB158" s="3">
        <f>求节点(节奏总纲!Q$4:Q$163,其他调用!AX$6:AX$165,$Z158)*SUM($U$14:$U$17)</f>
        <v>67.000000000000128</v>
      </c>
      <c r="AC158" s="3">
        <f>求节点(节奏总纲!R$4:R$163,其他调用!AY$6:AY$165,$Z158)*SUM($U$14:$U$17)</f>
        <v>91.000000000000014</v>
      </c>
      <c r="AD158" s="3">
        <f>求节点(节奏总纲!S$4:S$163,其他调用!AZ$6:AZ$165,$Z158)*SUM($U$14:$U$17)</f>
        <v>103.00000000000013</v>
      </c>
      <c r="AE158" s="3">
        <f>求节点(节奏总纲!T$4:T$163,其他调用!BA$6:BA$165,$Z158)*SUM($U$14:$U$17)</f>
        <v>102.99999999999999</v>
      </c>
      <c r="AF158" s="3">
        <f>SUMPRODUCT(AA$5:AE158,其他调用!$C$6:$G159)</f>
        <v>5513447.7816052409</v>
      </c>
      <c r="AH158" s="3">
        <v>154</v>
      </c>
      <c r="AI158" s="3">
        <f>其他调用!Y158</f>
        <v>15673384.56183219</v>
      </c>
      <c r="AJ158" s="3">
        <f>其他调用!Z158</f>
        <v>17499938.722409487</v>
      </c>
      <c r="AK158" s="3">
        <f>其他调用!AA158</f>
        <v>20364105.906038284</v>
      </c>
      <c r="AL158" s="3">
        <f>其他调用!AB158</f>
        <v>26663631.441867352</v>
      </c>
      <c r="AM158" s="3">
        <f>其他调用!AC158</f>
        <v>56486808</v>
      </c>
      <c r="AN158" s="3">
        <f>SUMPRODUCT(AI$5:AM158,其他调用!$C$6:$G159)</f>
        <v>903671509263.83289</v>
      </c>
      <c r="AP158" s="3">
        <f>其他调用!AN158</f>
        <v>3528543.5811328292</v>
      </c>
      <c r="AQ158" s="3">
        <f>其他调用!AO158</f>
        <v>3868688.0192095041</v>
      </c>
      <c r="AR158" s="3">
        <f>其他调用!AP158</f>
        <v>4697741.9597765207</v>
      </c>
      <c r="AS158" s="3">
        <f>其他调用!AQ158</f>
        <v>7259520.1577790976</v>
      </c>
      <c r="AT158" s="3">
        <f>其他调用!AR158</f>
        <v>16772357.512372494</v>
      </c>
      <c r="AU158" s="3">
        <f>SUMPRODUCT(AP$5:AT158,其他调用!$C$6:$G159)</f>
        <v>154840226167.82913</v>
      </c>
    </row>
    <row r="159" spans="26:47" x14ac:dyDescent="0.15">
      <c r="Z159" s="3">
        <v>155</v>
      </c>
      <c r="AA159" s="3">
        <f>求节点(节奏总纲!P$4:P$163,其他调用!AW$6:AW$165,$Z159)*SUM($U$14:$U$17)</f>
        <v>46.000000000000057</v>
      </c>
      <c r="AB159" s="3">
        <f>求节点(节奏总纲!Q$4:Q$163,其他调用!AX$6:AX$165,$Z159)*SUM($U$14:$U$17)</f>
        <v>67.000000000000142</v>
      </c>
      <c r="AC159" s="3">
        <f>求节点(节奏总纲!R$4:R$163,其他调用!AY$6:AY$165,$Z159)*SUM($U$14:$U$17)</f>
        <v>91.000000000000014</v>
      </c>
      <c r="AD159" s="3">
        <f>求节点(节奏总纲!S$4:S$163,其他调用!AZ$6:AZ$165,$Z159)*SUM($U$14:$U$17)</f>
        <v>103.00000000000013</v>
      </c>
      <c r="AE159" s="3">
        <f>求节点(节奏总纲!T$4:T$163,其他调用!BA$6:BA$165,$Z159)*SUM($U$14:$U$17)</f>
        <v>102.99999999999994</v>
      </c>
      <c r="AF159" s="3">
        <f>SUMPRODUCT(AA$5:AE159,其他调用!$C$6:$G160)</f>
        <v>5530288.9088228894</v>
      </c>
      <c r="AH159" s="3">
        <v>155</v>
      </c>
      <c r="AI159" s="3">
        <f>其他调用!Y159</f>
        <v>15673384.56183219</v>
      </c>
      <c r="AJ159" s="3">
        <f>其他调用!Z159</f>
        <v>17499938.722409487</v>
      </c>
      <c r="AK159" s="3">
        <f>其他调用!AA159</f>
        <v>20364105.906038284</v>
      </c>
      <c r="AL159" s="3">
        <f>其他调用!AB159</f>
        <v>26663631.441867352</v>
      </c>
      <c r="AM159" s="3">
        <f>其他调用!AC159</f>
        <v>56486808</v>
      </c>
      <c r="AN159" s="3">
        <f>SUMPRODUCT(AI$5:AM159,其他调用!$C$6:$G160)</f>
        <v>908556780142.46729</v>
      </c>
      <c r="AP159" s="3">
        <f>其他调用!AN159</f>
        <v>3528543.5811327696</v>
      </c>
      <c r="AQ159" s="3">
        <f>其他调用!AO159</f>
        <v>3868688.0192095041</v>
      </c>
      <c r="AR159" s="3">
        <f>其他调用!AP159</f>
        <v>4697741.9597764611</v>
      </c>
      <c r="AS159" s="3">
        <f>其他调用!AQ159</f>
        <v>7259520.1577789783</v>
      </c>
      <c r="AT159" s="3">
        <f>其他调用!AR159</f>
        <v>16772357.512372494</v>
      </c>
      <c r="AU159" s="3">
        <f>SUMPRODUCT(AP$5:AT159,其他调用!$C$6:$G160)</f>
        <v>155936412506.47626</v>
      </c>
    </row>
    <row r="160" spans="26:47" x14ac:dyDescent="0.15">
      <c r="Z160" s="3">
        <v>156</v>
      </c>
      <c r="AA160" s="3">
        <f>求节点(节奏总纲!P$4:P$163,其他调用!AW$6:AW$165,$Z160)*SUM($U$14:$U$17)</f>
        <v>46.000000000000064</v>
      </c>
      <c r="AB160" s="3">
        <f>求节点(节奏总纲!Q$4:Q$163,其他调用!AX$6:AX$165,$Z160)*SUM($U$14:$U$17)</f>
        <v>67.000000000000156</v>
      </c>
      <c r="AC160" s="3">
        <f>求节点(节奏总纲!R$4:R$163,其他调用!AY$6:AY$165,$Z160)*SUM($U$14:$U$17)</f>
        <v>91.000000000000014</v>
      </c>
      <c r="AD160" s="3">
        <f>求节点(节奏总纲!S$4:S$163,其他调用!AZ$6:AZ$165,$Z160)*SUM($U$14:$U$17)</f>
        <v>103.00000000000011</v>
      </c>
      <c r="AE160" s="3">
        <f>求节点(节奏总纲!T$4:T$163,其他调用!BA$6:BA$165,$Z160)*SUM($U$14:$U$17)</f>
        <v>102.99999999999991</v>
      </c>
      <c r="AF160" s="3">
        <f>SUMPRODUCT(AA$5:AE160,其他调用!$C$6:$G161)</f>
        <v>5547028.2330262708</v>
      </c>
      <c r="AH160" s="3">
        <v>156</v>
      </c>
      <c r="AI160" s="3">
        <f>其他调用!Y160</f>
        <v>15673384.56183219</v>
      </c>
      <c r="AJ160" s="3">
        <f>其他调用!Z160</f>
        <v>17622352.904357433</v>
      </c>
      <c r="AK160" s="3">
        <f>其他调用!AA160</f>
        <v>20364105.906038284</v>
      </c>
      <c r="AL160" s="3">
        <f>其他调用!AB160</f>
        <v>26663631.441867352</v>
      </c>
      <c r="AM160" s="3">
        <f>其他调用!AC160</f>
        <v>56486808</v>
      </c>
      <c r="AN160" s="3">
        <f>SUMPRODUCT(AI$5:AM160,其他调用!$C$6:$G161)</f>
        <v>913429178307.48413</v>
      </c>
      <c r="AP160" s="3">
        <f>其他调用!AN160</f>
        <v>3528543.5811328292</v>
      </c>
      <c r="AQ160" s="3">
        <f>其他调用!AO160</f>
        <v>3894581.3549268842</v>
      </c>
      <c r="AR160" s="3">
        <f>其他调用!AP160</f>
        <v>4697741.9597765207</v>
      </c>
      <c r="AS160" s="3">
        <f>其他调用!AQ160</f>
        <v>7259520.1577789783</v>
      </c>
      <c r="AT160" s="3">
        <f>其他调用!AR160</f>
        <v>16772357.512372732</v>
      </c>
      <c r="AU160" s="3">
        <f>SUMPRODUCT(AP$5:AT160,其他调用!$C$6:$G161)</f>
        <v>157029496102.41714</v>
      </c>
    </row>
    <row r="161" spans="26:47" x14ac:dyDescent="0.15">
      <c r="Z161" s="3">
        <v>157</v>
      </c>
      <c r="AA161" s="3">
        <f>求节点(节奏总纲!P$4:P$163,其他调用!AW$6:AW$165,$Z161)*SUM($U$14:$U$17)</f>
        <v>46.000000000000064</v>
      </c>
      <c r="AB161" s="3">
        <f>求节点(节奏总纲!Q$4:Q$163,其他调用!AX$6:AX$165,$Z161)*SUM($U$14:$U$17)</f>
        <v>67.000000000000128</v>
      </c>
      <c r="AC161" s="3">
        <f>求节点(节奏总纲!R$4:R$163,其他调用!AY$6:AY$165,$Z161)*SUM($U$14:$U$17)</f>
        <v>91.000000000000014</v>
      </c>
      <c r="AD161" s="3">
        <f>求节点(节奏总纲!S$4:S$163,其他调用!AZ$6:AZ$165,$Z161)*SUM($U$14:$U$17)</f>
        <v>103.00000000000011</v>
      </c>
      <c r="AE161" s="3">
        <f>求节点(节奏总纲!T$4:T$163,其他调用!BA$6:BA$165,$Z161)*SUM($U$14:$U$17)</f>
        <v>102.99999999999989</v>
      </c>
      <c r="AF161" s="3">
        <f>SUMPRODUCT(AA$5:AE161,其他调用!$C$6:$G162)</f>
        <v>5563665.754215382</v>
      </c>
      <c r="AH161" s="3">
        <v>157</v>
      </c>
      <c r="AI161" s="3">
        <f>其他调用!Y161</f>
        <v>15856754.216626883</v>
      </c>
      <c r="AJ161" s="3">
        <f>其他调用!Z161</f>
        <v>17995000.521348715</v>
      </c>
      <c r="AK161" s="3">
        <f>其他调用!AA161</f>
        <v>20364105.906038284</v>
      </c>
      <c r="AL161" s="3">
        <f>其他调用!AB161</f>
        <v>26663631.441867352</v>
      </c>
      <c r="AM161" s="3">
        <f>其他调用!AC161</f>
        <v>56486808</v>
      </c>
      <c r="AN161" s="3">
        <f>SUMPRODUCT(AI$5:AM161,其他调用!$C$6:$G162)</f>
        <v>918347499490.01355</v>
      </c>
      <c r="AP161" s="3">
        <f>其他调用!AN161</f>
        <v>3561961.0474623442</v>
      </c>
      <c r="AQ161" s="3">
        <f>其他调用!AO161</f>
        <v>3973404.6554422975</v>
      </c>
      <c r="AR161" s="3">
        <f>其他调用!AP161</f>
        <v>4697741.9597764611</v>
      </c>
      <c r="AS161" s="3">
        <f>其他调用!AQ161</f>
        <v>7259520.1577790976</v>
      </c>
      <c r="AT161" s="3">
        <f>其他调用!AR161</f>
        <v>16772357.512372494</v>
      </c>
      <c r="AU161" s="3">
        <f>SUMPRODUCT(AP$5:AT161,其他调用!$C$6:$G162)</f>
        <v>158131177042.61218</v>
      </c>
    </row>
    <row r="162" spans="26:47" x14ac:dyDescent="0.15">
      <c r="Z162" s="3">
        <v>158</v>
      </c>
      <c r="AA162" s="3">
        <f>求节点(节奏总纲!P$4:P$163,其他调用!AW$6:AW$165,$Z162)*SUM($U$14:$U$17)</f>
        <v>46.000000000000057</v>
      </c>
      <c r="AB162" s="3">
        <f>求节点(节奏总纲!Q$4:Q$163,其他调用!AX$6:AX$165,$Z162)*SUM($U$14:$U$17)</f>
        <v>67.000000000000114</v>
      </c>
      <c r="AC162" s="3">
        <f>求节点(节奏总纲!R$4:R$163,其他调用!AY$6:AY$165,$Z162)*SUM($U$14:$U$17)</f>
        <v>91.000000000000014</v>
      </c>
      <c r="AD162" s="3">
        <f>求节点(节奏总纲!S$4:S$163,其他调用!AZ$6:AZ$165,$Z162)*SUM($U$14:$U$17)</f>
        <v>103.0000000000001</v>
      </c>
      <c r="AE162" s="3">
        <f>求节点(节奏总纲!T$4:T$163,其他调用!BA$6:BA$165,$Z162)*SUM($U$14:$U$17)</f>
        <v>102.99999999999986</v>
      </c>
      <c r="AF162" s="3">
        <f>SUMPRODUCT(AA$5:AE162,其他调用!$C$6:$G163)</f>
        <v>5580201.4723902242</v>
      </c>
      <c r="AH162" s="3">
        <v>158</v>
      </c>
      <c r="AI162" s="3">
        <f>其他调用!Y162</f>
        <v>16116825.825303793</v>
      </c>
      <c r="AJ162" s="3">
        <f>其他调用!Z162</f>
        <v>17995000.521348953</v>
      </c>
      <c r="AK162" s="3">
        <f>其他调用!AA162</f>
        <v>20759308.420338631</v>
      </c>
      <c r="AL162" s="3">
        <f>其他调用!AB162</f>
        <v>26663631.441867352</v>
      </c>
      <c r="AM162" s="3">
        <f>其他调用!AC162</f>
        <v>59348589.00098896</v>
      </c>
      <c r="AN162" s="3">
        <f>SUMPRODUCT(AI$5:AM162,其他调用!$C$6:$G163)</f>
        <v>923277135699.12036</v>
      </c>
      <c r="AP162" s="3">
        <f>其他调用!AN162</f>
        <v>3609356.7533436418</v>
      </c>
      <c r="AQ162" s="3">
        <f>其他调用!AO162</f>
        <v>3973404.6554423571</v>
      </c>
      <c r="AR162" s="3">
        <f>其他调用!AP162</f>
        <v>4806530.930704236</v>
      </c>
      <c r="AS162" s="3">
        <f>其他调用!AQ162</f>
        <v>7259520.1577789783</v>
      </c>
      <c r="AT162" s="3">
        <f>其他调用!AR162</f>
        <v>17658971.897584915</v>
      </c>
      <c r="AU162" s="3">
        <f>SUMPRODUCT(AP$5:AT162,其他调用!$C$6:$G163)</f>
        <v>159234273135.22821</v>
      </c>
    </row>
    <row r="163" spans="26:47" x14ac:dyDescent="0.15">
      <c r="Z163" s="3">
        <v>159</v>
      </c>
      <c r="AA163" s="3">
        <f>求节点(节奏总纲!P$4:P$163,其他调用!AW$6:AW$165,$Z163)*SUM($U$14:$U$17)</f>
        <v>46.00000000000005</v>
      </c>
      <c r="AB163" s="3">
        <f>求节点(节奏总纲!Q$4:Q$163,其他调用!AX$6:AX$165,$Z163)*SUM($U$14:$U$17)</f>
        <v>67.000000000000085</v>
      </c>
      <c r="AC163" s="3">
        <f>求节点(节奏总纲!R$4:R$163,其他调用!AY$6:AY$165,$Z163)*SUM($U$14:$U$17)</f>
        <v>91</v>
      </c>
      <c r="AD163" s="3">
        <f>求节点(节奏总纲!S$4:S$163,其他调用!AZ$6:AZ$165,$Z163)*SUM($U$14:$U$17)</f>
        <v>103.00000000000009</v>
      </c>
      <c r="AE163" s="3">
        <f>求节点(节奏总纲!T$4:T$163,其他调用!BA$6:BA$165,$Z163)*SUM($U$14:$U$17)</f>
        <v>102.99999999999987</v>
      </c>
      <c r="AF163" s="3">
        <f>SUMPRODUCT(AA$5:AE163,其他调用!$C$6:$G164)</f>
        <v>5596635.3875507973</v>
      </c>
      <c r="AH163" s="3">
        <v>159</v>
      </c>
      <c r="AI163" s="3">
        <f>其他调用!Y163</f>
        <v>16116825.825303793</v>
      </c>
      <c r="AJ163" s="3">
        <f>其他调用!Z163</f>
        <v>17995000.521348715</v>
      </c>
      <c r="AK163" s="3">
        <f>其他调用!AA163</f>
        <v>20879263.45079565</v>
      </c>
      <c r="AL163" s="3">
        <f>其他调用!AB163</f>
        <v>26663631.441866875</v>
      </c>
      <c r="AM163" s="3">
        <f>其他调用!AC163</f>
        <v>64556352</v>
      </c>
      <c r="AN163" s="3">
        <f>SUMPRODUCT(AI$5:AM163,其他调用!$C$6:$G164)</f>
        <v>928180654091.71899</v>
      </c>
      <c r="AP163" s="3">
        <f>其他调用!AN163</f>
        <v>3609356.7533436418</v>
      </c>
      <c r="AQ163" s="3">
        <f>其他调用!AO163</f>
        <v>3973404.6554422975</v>
      </c>
      <c r="AR163" s="3">
        <f>其他调用!AP163</f>
        <v>4839551.4299388528</v>
      </c>
      <c r="AS163" s="3">
        <f>其他调用!AQ163</f>
        <v>7259520.1577789783</v>
      </c>
      <c r="AT163" s="3">
        <f>其他调用!AR163</f>
        <v>19272399.895081282</v>
      </c>
      <c r="AU163" s="3">
        <f>SUMPRODUCT(AP$5:AT163,其他调用!$C$6:$G164)</f>
        <v>160331843822.90121</v>
      </c>
    </row>
    <row r="164" spans="26:47" x14ac:dyDescent="0.15">
      <c r="Z164" s="3">
        <v>160</v>
      </c>
      <c r="AA164" s="3">
        <f>求节点(节奏总纲!P$4:P$163,其他调用!AW$6:AW$165,$Z164)*SUM($U$14:$U$17)</f>
        <v>46.000000000000043</v>
      </c>
      <c r="AB164" s="3">
        <f>求节点(节奏总纲!Q$4:Q$163,其他调用!AX$6:AX$165,$Z164)*SUM($U$14:$U$17)</f>
        <v>67.000000000000071</v>
      </c>
      <c r="AC164" s="3">
        <f>求节点(节奏总纲!R$4:R$163,其他调用!AY$6:AY$165,$Z164)*SUM($U$14:$U$17)</f>
        <v>91</v>
      </c>
      <c r="AD164" s="3">
        <f>求节点(节奏总纲!S$4:S$163,其他调用!AZ$6:AZ$165,$Z164)*SUM($U$14:$U$17)</f>
        <v>103.00000000000009</v>
      </c>
      <c r="AE164" s="3">
        <f>求节点(节奏总纲!T$4:T$163,其他调用!BA$6:BA$165,$Z164)*SUM($U$14:$U$17)</f>
        <v>102.99999999999989</v>
      </c>
      <c r="AF164" s="3">
        <f>SUMPRODUCT(AA$5:AE164,其他调用!$C$6:$G165)</f>
        <v>5612967.4996971022</v>
      </c>
      <c r="AH164" s="3">
        <v>160</v>
      </c>
      <c r="AI164" s="3">
        <f>其他调用!Y164</f>
        <v>16116825.825303793</v>
      </c>
      <c r="AJ164" s="3">
        <f>其他调用!Z164</f>
        <v>17995000.521348953</v>
      </c>
      <c r="AK164" s="3">
        <f>其他调用!AA164</f>
        <v>20879263.450795174</v>
      </c>
      <c r="AL164" s="3">
        <f>其他调用!AB164</f>
        <v>26663631.441867352</v>
      </c>
      <c r="AM164" s="3">
        <f>其他调用!AC164</f>
        <v>64556352</v>
      </c>
      <c r="AN164" s="3">
        <f>SUMPRODUCT(AI$5:AM164,其他调用!$C$6:$G165)</f>
        <v>933053796706.66443</v>
      </c>
      <c r="AP164" s="3">
        <f>其他调用!AN164</f>
        <v>3609356.7533436418</v>
      </c>
      <c r="AQ164" s="3">
        <f>其他调用!AO164</f>
        <v>3973404.6554423571</v>
      </c>
      <c r="AR164" s="3">
        <f>其他调用!AP164</f>
        <v>4839551.4299389124</v>
      </c>
      <c r="AS164" s="3">
        <f>其他调用!AQ164</f>
        <v>7259520.1577790976</v>
      </c>
      <c r="AT164" s="3">
        <f>其他调用!AR164</f>
        <v>19272399.895081282</v>
      </c>
      <c r="AU164" s="3">
        <f>SUMPRODUCT(AP$5:AT164,其他调用!$C$6:$G165)</f>
        <v>161422615400.11963</v>
      </c>
    </row>
    <row r="165" spans="26:47" x14ac:dyDescent="0.15">
      <c r="Z165" s="3">
        <v>161</v>
      </c>
      <c r="AA165" s="3">
        <f>求节点(节奏总纲!P$4:P$163,其他调用!AW$6:AW$165,$Z165)*SUM($U$14:$U$17)</f>
        <v>46.000000000000036</v>
      </c>
      <c r="AB165" s="3">
        <f>求节点(节奏总纲!Q$4:Q$163,其他调用!AX$6:AX$165,$Z165)*SUM($U$14:$U$17)</f>
        <v>67.000000000000057</v>
      </c>
      <c r="AC165" s="3">
        <f>求节点(节奏总纲!R$4:R$163,其他调用!AY$6:AY$165,$Z165)*SUM($U$14:$U$17)</f>
        <v>91</v>
      </c>
      <c r="AD165" s="3">
        <f>求节点(节奏总纲!S$4:S$163,其他调用!AZ$6:AZ$165,$Z165)*SUM($U$14:$U$17)</f>
        <v>103.00000000000007</v>
      </c>
      <c r="AE165" s="3">
        <f>求节点(节奏总纲!T$4:T$163,其他调用!BA$6:BA$165,$Z165)*SUM($U$14:$U$17)</f>
        <v>102.9999999999999</v>
      </c>
      <c r="AF165" s="3">
        <f>SUMPRODUCT(AA$5:AE165,其他调用!$C$6:$G166)</f>
        <v>5629197.8088291371</v>
      </c>
      <c r="AH165" s="3">
        <v>161</v>
      </c>
      <c r="AI165" s="3">
        <f>其他调用!Y165</f>
        <v>16116825.825303793</v>
      </c>
      <c r="AJ165" s="3">
        <f>其他调用!Z165</f>
        <v>17995000.521348715</v>
      </c>
      <c r="AK165" s="3">
        <f>其他调用!AA165</f>
        <v>20879263.45079565</v>
      </c>
      <c r="AL165" s="3">
        <f>其他调用!AB165</f>
        <v>26663631.441867352</v>
      </c>
      <c r="AM165" s="3">
        <f>其他调用!AC165</f>
        <v>64556351.999999046</v>
      </c>
      <c r="AN165" s="3">
        <f>SUMPRODUCT(AI$5:AM165,其他调用!$C$6:$G166)</f>
        <v>937896563543.95654</v>
      </c>
      <c r="AP165" s="3">
        <f>其他调用!AN165</f>
        <v>3609356.7533436418</v>
      </c>
      <c r="AQ165" s="3">
        <f>其他调用!AO165</f>
        <v>3973404.6554422975</v>
      </c>
      <c r="AR165" s="3">
        <f>其他调用!AP165</f>
        <v>4839551.4299388528</v>
      </c>
      <c r="AS165" s="3">
        <f>其他调用!AQ165</f>
        <v>7259520.1577789783</v>
      </c>
      <c r="AT165" s="3">
        <f>其他调用!AR165</f>
        <v>19272399.89508152</v>
      </c>
      <c r="AU165" s="3">
        <f>SUMPRODUCT(AP$5:AT165,其他调用!$C$6:$G166)</f>
        <v>162506587866.88342</v>
      </c>
    </row>
    <row r="166" spans="26:47" x14ac:dyDescent="0.15">
      <c r="Z166" s="3">
        <v>162</v>
      </c>
      <c r="AA166" s="3">
        <f>求节点(节奏总纲!P$4:P$163,其他调用!AW$6:AW$165,$Z166)*SUM($U$14:$U$17)</f>
        <v>46.000000000000021</v>
      </c>
      <c r="AB166" s="3">
        <f>求节点(节奏总纲!Q$4:Q$163,其他调用!AX$6:AX$165,$Z166)*SUM($U$14:$U$17)</f>
        <v>67.000000000000028</v>
      </c>
      <c r="AC166" s="3">
        <f>求节点(节奏总纲!R$4:R$163,其他调用!AY$6:AY$165,$Z166)*SUM($U$14:$U$17)</f>
        <v>90.999999999999986</v>
      </c>
      <c r="AD166" s="3">
        <f>求节点(节奏总纲!S$4:S$163,其他调用!AZ$6:AZ$165,$Z166)*SUM($U$14:$U$17)</f>
        <v>103.00000000000006</v>
      </c>
      <c r="AE166" s="3">
        <f>求节点(节奏总纲!T$4:T$163,其他调用!BA$6:BA$165,$Z166)*SUM($U$14:$U$17)</f>
        <v>102.99999999999991</v>
      </c>
      <c r="AF166" s="3">
        <f>SUMPRODUCT(AA$5:AE166,其他调用!$C$6:$G167)</f>
        <v>5645326.3149469038</v>
      </c>
      <c r="AH166" s="3">
        <v>162</v>
      </c>
      <c r="AI166" s="3">
        <f>其他调用!Y166</f>
        <v>16116825.825303793</v>
      </c>
      <c r="AJ166" s="3">
        <f>其他调用!Z166</f>
        <v>17995000.521348953</v>
      </c>
      <c r="AK166" s="3">
        <f>其他调用!AA166</f>
        <v>20879263.450795174</v>
      </c>
      <c r="AL166" s="3">
        <f>其他调用!AB166</f>
        <v>27767671.587184906</v>
      </c>
      <c r="AM166" s="3">
        <f>其他调用!AC166</f>
        <v>64556352</v>
      </c>
      <c r="AN166" s="3">
        <f>SUMPRODUCT(AI$5:AM166,其他调用!$C$6:$G167)</f>
        <v>942711056852.70654</v>
      </c>
      <c r="AP166" s="3">
        <f>其他调用!AN166</f>
        <v>3609356.7533437014</v>
      </c>
      <c r="AQ166" s="3">
        <f>其他调用!AO166</f>
        <v>3973404.6554423571</v>
      </c>
      <c r="AR166" s="3">
        <f>其他调用!AP166</f>
        <v>4839551.4299389124</v>
      </c>
      <c r="AS166" s="3">
        <f>其他调用!AQ166</f>
        <v>7677889.9790369272</v>
      </c>
      <c r="AT166" s="3">
        <f>其他调用!AR166</f>
        <v>19272399.895081282</v>
      </c>
      <c r="AU166" s="3">
        <f>SUMPRODUCT(AP$5:AT166,其他调用!$C$6:$G167)</f>
        <v>163584557858.70313</v>
      </c>
    </row>
    <row r="167" spans="26:47" x14ac:dyDescent="0.15">
      <c r="Z167" s="3">
        <v>163</v>
      </c>
      <c r="AA167" s="3">
        <f>求节点(节奏总纲!P$4:P$163,其他调用!AW$6:AW$165,$Z167)*SUM($U$14:$U$17)</f>
        <v>46.000000000000014</v>
      </c>
      <c r="AB167" s="3">
        <f>求节点(节奏总纲!Q$4:Q$163,其他调用!AX$6:AX$165,$Z167)*SUM($U$14:$U$17)</f>
        <v>67.000000000000014</v>
      </c>
      <c r="AC167" s="3">
        <f>求节点(节奏总纲!R$4:R$163,其他调用!AY$6:AY$165,$Z167)*SUM($U$14:$U$17)</f>
        <v>90.999999999999986</v>
      </c>
      <c r="AD167" s="3">
        <f>求节点(节奏总纲!S$4:S$163,其他调用!AZ$6:AZ$165,$Z167)*SUM($U$14:$U$17)</f>
        <v>103.00000000000003</v>
      </c>
      <c r="AE167" s="3">
        <f>求节点(节奏总纲!T$4:T$163,其他调用!BA$6:BA$165,$Z167)*SUM($U$14:$U$17)</f>
        <v>102.99999999999994</v>
      </c>
      <c r="AF167" s="3">
        <f>SUMPRODUCT(AA$5:AE167,其他调用!$C$6:$G168)</f>
        <v>5661353.0180504005</v>
      </c>
      <c r="AH167" s="3">
        <v>163</v>
      </c>
      <c r="AI167" s="3">
        <f>其他调用!Y167</f>
        <v>16116825.825303793</v>
      </c>
      <c r="AJ167" s="3">
        <f>其他调用!Z167</f>
        <v>17995000.521348715</v>
      </c>
      <c r="AK167" s="3">
        <f>其他调用!AA167</f>
        <v>20879263.450795174</v>
      </c>
      <c r="AL167" s="3">
        <f>其他调用!AB167</f>
        <v>29287041.493835926</v>
      </c>
      <c r="AM167" s="3">
        <f>其他调用!AC167</f>
        <v>64556352</v>
      </c>
      <c r="AN167" s="3">
        <f>SUMPRODUCT(AI$5:AM167,其他调用!$C$6:$G168)</f>
        <v>947498035949.13733</v>
      </c>
      <c r="AP167" s="3">
        <f>其他调用!AN167</f>
        <v>3609356.7533436418</v>
      </c>
      <c r="AQ167" s="3">
        <f>其他调用!AO167</f>
        <v>3973404.6554422975</v>
      </c>
      <c r="AR167" s="3">
        <f>其他调用!AP167</f>
        <v>4839551.4299389124</v>
      </c>
      <c r="AS167" s="3">
        <f>其他调用!AQ167</f>
        <v>8253646.6840500832</v>
      </c>
      <c r="AT167" s="3">
        <f>其他调用!AR167</f>
        <v>19272399.895081282</v>
      </c>
      <c r="AU167" s="3">
        <f>SUMPRODUCT(AP$5:AT167,其他调用!$C$6:$G168)</f>
        <v>164656813114.20306</v>
      </c>
    </row>
    <row r="168" spans="26:47" x14ac:dyDescent="0.15">
      <c r="Z168" s="3">
        <v>164</v>
      </c>
      <c r="AA168" s="3">
        <f>求节点(节奏总纲!P$4:P$163,其他调用!AW$6:AW$165,$Z168)*SUM($U$14:$U$17)</f>
        <v>46.000000000000007</v>
      </c>
      <c r="AB168" s="3">
        <f>求节点(节奏总纲!Q$4:Q$163,其他调用!AX$6:AX$165,$Z168)*SUM($U$14:$U$17)</f>
        <v>66.999999999999986</v>
      </c>
      <c r="AC168" s="3">
        <f>求节点(节奏总纲!R$4:R$163,其他调用!AY$6:AY$165,$Z168)*SUM($U$14:$U$17)</f>
        <v>90.999999999999986</v>
      </c>
      <c r="AD168" s="3">
        <f>求节点(节奏总纲!S$4:S$163,其他调用!AZ$6:AZ$165,$Z168)*SUM($U$14:$U$17)</f>
        <v>102.99999999999999</v>
      </c>
      <c r="AE168" s="3">
        <f>求节点(节奏总纲!T$4:T$163,其他调用!BA$6:BA$165,$Z168)*SUM($U$14:$U$17)</f>
        <v>102.99999999999996</v>
      </c>
      <c r="AF168" s="3">
        <f>SUMPRODUCT(AA$5:AE168,其他调用!$C$6:$G169)</f>
        <v>5677277.91813963</v>
      </c>
      <c r="AH168" s="3">
        <v>164</v>
      </c>
      <c r="AI168" s="3">
        <f>其他调用!Y168</f>
        <v>16116825.825303793</v>
      </c>
      <c r="AJ168" s="3">
        <f>其他调用!Z168</f>
        <v>17995000.521348953</v>
      </c>
      <c r="AK168" s="3">
        <f>其他调用!AA168</f>
        <v>20879263.45079565</v>
      </c>
      <c r="AL168" s="3">
        <f>其他调用!AB168</f>
        <v>29287041.493835926</v>
      </c>
      <c r="AM168" s="3">
        <f>其他调用!AC168</f>
        <v>64556352</v>
      </c>
      <c r="AN168" s="3">
        <f>SUMPRODUCT(AI$5:AM168,其他调用!$C$6:$G169)</f>
        <v>952254607737.33325</v>
      </c>
      <c r="AP168" s="3">
        <f>其他调用!AN168</f>
        <v>3609356.7533436418</v>
      </c>
      <c r="AQ168" s="3">
        <f>其他调用!AO168</f>
        <v>3973404.6554423571</v>
      </c>
      <c r="AR168" s="3">
        <f>其他调用!AP168</f>
        <v>4839551.4299388528</v>
      </c>
      <c r="AS168" s="3">
        <f>其他调用!AQ168</f>
        <v>8253646.684049964</v>
      </c>
      <c r="AT168" s="3">
        <f>其他调用!AR168</f>
        <v>19272399.89508152</v>
      </c>
      <c r="AU168" s="3">
        <f>SUMPRODUCT(AP$5:AT168,其他调用!$C$6:$G169)</f>
        <v>165722257310.91132</v>
      </c>
    </row>
    <row r="169" spans="26:47" x14ac:dyDescent="0.15">
      <c r="Z169" s="3">
        <v>165</v>
      </c>
      <c r="AA169" s="3">
        <f>求节点(节奏总纲!P$4:P$163,其他调用!AW$6:AW$165,$Z169)*SUM($U$14:$U$17)</f>
        <v>46</v>
      </c>
      <c r="AB169" s="3">
        <f>求节点(节奏总纲!Q$4:Q$163,其他调用!AX$6:AX$165,$Z169)*SUM($U$14:$U$17)</f>
        <v>66.999999999999972</v>
      </c>
      <c r="AC169" s="3">
        <f>求节点(节奏总纲!R$4:R$163,其他调用!AY$6:AY$165,$Z169)*SUM($U$14:$U$17)</f>
        <v>90.999999999999972</v>
      </c>
      <c r="AD169" s="3">
        <f>求节点(节奏总纲!S$4:S$163,其他调用!AZ$6:AZ$165,$Z169)*SUM($U$14:$U$17)</f>
        <v>102.99999999999996</v>
      </c>
      <c r="AE169" s="3">
        <f>求节点(节奏总纲!T$4:T$163,其他调用!BA$6:BA$165,$Z169)*SUM($U$14:$U$17)</f>
        <v>102.99999999999997</v>
      </c>
      <c r="AF169" s="3">
        <f>SUMPRODUCT(AA$5:AE169,其他调用!$C$6:$G170)</f>
        <v>5693101.0152145894</v>
      </c>
      <c r="AH169" s="3">
        <v>165</v>
      </c>
      <c r="AI169" s="3">
        <f>其他调用!Y169</f>
        <v>16116825.825303793</v>
      </c>
      <c r="AJ169" s="3">
        <f>其他调用!Z169</f>
        <v>17995000.521348715</v>
      </c>
      <c r="AK169" s="3">
        <f>其他调用!AA169</f>
        <v>20879263.450795174</v>
      </c>
      <c r="AL169" s="3">
        <f>其他调用!AB169</f>
        <v>29287041.493835449</v>
      </c>
      <c r="AM169" s="3">
        <f>其他调用!AC169</f>
        <v>64556352</v>
      </c>
      <c r="AN169" s="3">
        <f>SUMPRODUCT(AI$5:AM169,其他调用!$C$6:$G170)</f>
        <v>956980772217.29407</v>
      </c>
      <c r="AP169" s="3">
        <f>其他调用!AN169</f>
        <v>3609356.7533436418</v>
      </c>
      <c r="AQ169" s="3">
        <f>其他调用!AO169</f>
        <v>3973404.6554422975</v>
      </c>
      <c r="AR169" s="3">
        <f>其他调用!AP169</f>
        <v>4839551.4299389124</v>
      </c>
      <c r="AS169" s="3">
        <f>其他调用!AQ169</f>
        <v>8253646.684049964</v>
      </c>
      <c r="AT169" s="3">
        <f>其他调用!AR169</f>
        <v>19272399.895081282</v>
      </c>
      <c r="AU169" s="3">
        <f>SUMPRODUCT(AP$5:AT169,其他调用!$C$6:$G170)</f>
        <v>166780890448.82779</v>
      </c>
    </row>
    <row r="170" spans="26:47" x14ac:dyDescent="0.15">
      <c r="Z170" s="3">
        <v>166</v>
      </c>
      <c r="AA170" s="3">
        <f>求节点(节奏总纲!P$4:P$163,其他调用!AW$6:AW$165,$Z170)*SUM($U$14:$U$17)</f>
        <v>45.999999999999986</v>
      </c>
      <c r="AB170" s="3">
        <f>求节点(节奏总纲!Q$4:Q$163,其他调用!AX$6:AX$165,$Z170)*SUM($U$14:$U$17)</f>
        <v>66.999999999999943</v>
      </c>
      <c r="AC170" s="3">
        <f>求节点(节奏总纲!R$4:R$163,其他调用!AY$6:AY$165,$Z170)*SUM($U$14:$U$17)</f>
        <v>90.999999999999972</v>
      </c>
      <c r="AD170" s="3">
        <f>求节点(节奏总纲!S$4:S$163,其他调用!AZ$6:AZ$165,$Z170)*SUM($U$14:$U$17)</f>
        <v>102.99999999999993</v>
      </c>
      <c r="AE170" s="3">
        <f>求节点(节奏总纲!T$4:T$163,其他调用!BA$6:BA$165,$Z170)*SUM($U$14:$U$17)</f>
        <v>102.99999999999999</v>
      </c>
      <c r="AF170" s="3">
        <f>SUMPRODUCT(AA$5:AE170,其他调用!$C$6:$G171)</f>
        <v>5708822.3092752788</v>
      </c>
      <c r="AH170" s="3">
        <v>166</v>
      </c>
      <c r="AI170" s="3">
        <f>其他调用!Y170</f>
        <v>16116825.825303555</v>
      </c>
      <c r="AJ170" s="3">
        <f>其他调用!Z170</f>
        <v>17995000.521348715</v>
      </c>
      <c r="AK170" s="3">
        <f>其他调用!AA170</f>
        <v>20879263.45079565</v>
      </c>
      <c r="AL170" s="3">
        <f>其他调用!AB170</f>
        <v>29287041.493835926</v>
      </c>
      <c r="AM170" s="3">
        <f>其他调用!AC170</f>
        <v>64556352</v>
      </c>
      <c r="AN170" s="3">
        <f>SUMPRODUCT(AI$5:AM170,其他调用!$C$6:$G171)</f>
        <v>961676529389.01978</v>
      </c>
      <c r="AP170" s="3">
        <f>其他调用!AN170</f>
        <v>3609356.7533437014</v>
      </c>
      <c r="AQ170" s="3">
        <f>其他调用!AO170</f>
        <v>3973404.6554423571</v>
      </c>
      <c r="AR170" s="3">
        <f>其他调用!AP170</f>
        <v>4839551.4299388528</v>
      </c>
      <c r="AS170" s="3">
        <f>其他调用!AQ170</f>
        <v>8253646.684049964</v>
      </c>
      <c r="AT170" s="3">
        <f>其他调用!AR170</f>
        <v>19272399.895081282</v>
      </c>
      <c r="AU170" s="3">
        <f>SUMPRODUCT(AP$5:AT170,其他调用!$C$6:$G171)</f>
        <v>167832712527.95255</v>
      </c>
    </row>
    <row r="171" spans="26:47" x14ac:dyDescent="0.15">
      <c r="Z171" s="3">
        <v>167</v>
      </c>
      <c r="AA171" s="3">
        <f>求节点(节奏总纲!P$4:P$163,其他调用!AW$6:AW$165,$Z171)*SUM($U$14:$U$17)</f>
        <v>45.999999999999979</v>
      </c>
      <c r="AB171" s="3">
        <f>求节点(节奏总纲!Q$4:Q$163,其他调用!AX$6:AX$165,$Z171)*SUM($U$14:$U$17)</f>
        <v>66.999999999999929</v>
      </c>
      <c r="AC171" s="3">
        <f>求节点(节奏总纲!R$4:R$163,其他调用!AY$6:AY$165,$Z171)*SUM($U$14:$U$17)</f>
        <v>90.999999999999972</v>
      </c>
      <c r="AD171" s="3">
        <f>求节点(节奏总纲!S$4:S$163,其他调用!AZ$6:AZ$165,$Z171)*SUM($U$14:$U$17)</f>
        <v>102.9999999999999</v>
      </c>
      <c r="AE171" s="3">
        <f>求节点(节奏总纲!T$4:T$163,其他调用!BA$6:BA$165,$Z171)*SUM($U$14:$U$17)</f>
        <v>103</v>
      </c>
      <c r="AF171" s="3">
        <f>SUMPRODUCT(AA$5:AE171,其他调用!$C$6:$G172)</f>
        <v>5724441.8003216991</v>
      </c>
      <c r="AH171" s="3">
        <v>167</v>
      </c>
      <c r="AI171" s="3">
        <f>其他调用!Y171</f>
        <v>16116825.825303793</v>
      </c>
      <c r="AJ171" s="3">
        <f>其他调用!Z171</f>
        <v>18008137.410265446</v>
      </c>
      <c r="AK171" s="3">
        <f>其他调用!AA171</f>
        <v>20879263.450795174</v>
      </c>
      <c r="AL171" s="3">
        <f>其他调用!AB171</f>
        <v>29287041.493835926</v>
      </c>
      <c r="AM171" s="3">
        <f>其他调用!AC171</f>
        <v>64556352</v>
      </c>
      <c r="AN171" s="3">
        <f>SUMPRODUCT(AI$5:AM171,其他调用!$C$6:$G172)</f>
        <v>966343547344.63928</v>
      </c>
      <c r="AP171" s="3">
        <f>其他调用!AN171</f>
        <v>3609356.7533436418</v>
      </c>
      <c r="AQ171" s="3">
        <f>其他调用!AO171</f>
        <v>3976188.2110342979</v>
      </c>
      <c r="AR171" s="3">
        <f>其他调用!AP171</f>
        <v>4839551.4299389124</v>
      </c>
      <c r="AS171" s="3">
        <f>其他调用!AQ171</f>
        <v>8253646.684049964</v>
      </c>
      <c r="AT171" s="3">
        <f>其他调用!AR171</f>
        <v>19272399.89508152</v>
      </c>
      <c r="AU171" s="3">
        <f>SUMPRODUCT(AP$5:AT171,其他调用!$C$6:$G172)</f>
        <v>168878076997.81247</v>
      </c>
    </row>
    <row r="172" spans="26:47" x14ac:dyDescent="0.15">
      <c r="Z172" s="3">
        <v>168</v>
      </c>
      <c r="AA172" s="3">
        <f>求节点(节奏总纲!P$4:P$163,其他调用!AW$6:AW$165,$Z172)*SUM($U$14:$U$17)</f>
        <v>45.999999999999972</v>
      </c>
      <c r="AB172" s="3">
        <f>求节点(节奏总纲!Q$4:Q$163,其他调用!AX$6:AX$165,$Z172)*SUM($U$14:$U$17)</f>
        <v>66.999999999999929</v>
      </c>
      <c r="AC172" s="3">
        <f>求节点(节奏总纲!R$4:R$163,其他调用!AY$6:AY$165,$Z172)*SUM($U$14:$U$17)</f>
        <v>90.999999999999957</v>
      </c>
      <c r="AD172" s="3">
        <f>求节点(节奏总纲!S$4:S$163,其他调用!AZ$6:AZ$165,$Z172)*SUM($U$14:$U$17)</f>
        <v>102.99999999999986</v>
      </c>
      <c r="AE172" s="3">
        <f>求节点(节奏总纲!T$4:T$163,其他调用!BA$6:BA$165,$Z172)*SUM($U$14:$U$17)</f>
        <v>103.00000000000001</v>
      </c>
      <c r="AF172" s="3">
        <f>SUMPRODUCT(AA$5:AE172,其他调用!$C$6:$G173)</f>
        <v>5739959.4883538513</v>
      </c>
      <c r="AH172" s="3">
        <v>168</v>
      </c>
      <c r="AI172" s="3">
        <f>其他调用!Y172</f>
        <v>16163768.218082905</v>
      </c>
      <c r="AJ172" s="3">
        <f>其他调用!Z172</f>
        <v>18508951.570314884</v>
      </c>
      <c r="AK172" s="3">
        <f>其他调用!AA172</f>
        <v>20879263.45079565</v>
      </c>
      <c r="AL172" s="3">
        <f>其他调用!AB172</f>
        <v>29287041.493835926</v>
      </c>
      <c r="AM172" s="3">
        <f>其他调用!AC172</f>
        <v>64556352</v>
      </c>
      <c r="AN172" s="3">
        <f>SUMPRODUCT(AI$5:AM172,其他调用!$C$6:$G173)</f>
        <v>971049330697.2998</v>
      </c>
      <c r="AP172" s="3">
        <f>其他调用!AN172</f>
        <v>3617775.1597644687</v>
      </c>
      <c r="AQ172" s="3">
        <f>其他调用!AO172</f>
        <v>4082304.9685564041</v>
      </c>
      <c r="AR172" s="3">
        <f>其他调用!AP172</f>
        <v>4839551.4299389124</v>
      </c>
      <c r="AS172" s="3">
        <f>其他调用!AQ172</f>
        <v>8253646.6840500832</v>
      </c>
      <c r="AT172" s="3">
        <f>其他调用!AR172</f>
        <v>19272399.895081282</v>
      </c>
      <c r="AU172" s="3">
        <f>SUMPRODUCT(AP$5:AT172,其他调用!$C$6:$G173)</f>
        <v>169931091797.92972</v>
      </c>
    </row>
    <row r="173" spans="26:47" x14ac:dyDescent="0.15">
      <c r="Z173" s="3">
        <v>169</v>
      </c>
      <c r="AA173" s="3">
        <f>求节点(节奏总纲!P$4:P$163,其他调用!AW$6:AW$165,$Z173)*SUM($U$14:$U$17)</f>
        <v>45.999999999999972</v>
      </c>
      <c r="AB173" s="3">
        <f>求节点(节奏总纲!Q$4:Q$163,其他调用!AX$6:AX$165,$Z173)*SUM($U$14:$U$17)</f>
        <v>66.999999999999943</v>
      </c>
      <c r="AC173" s="3">
        <f>求节点(节奏总纲!R$4:R$163,其他调用!AY$6:AY$165,$Z173)*SUM($U$14:$U$17)</f>
        <v>90.999999999999957</v>
      </c>
      <c r="AD173" s="3">
        <f>求节点(节奏总纲!S$4:S$163,其他调用!AZ$6:AZ$165,$Z173)*SUM($U$14:$U$17)</f>
        <v>102.99999999999983</v>
      </c>
      <c r="AE173" s="3">
        <f>求节点(节奏总纲!T$4:T$163,其他调用!BA$6:BA$165,$Z173)*SUM($U$14:$U$17)</f>
        <v>103.00000000000003</v>
      </c>
      <c r="AF173" s="3">
        <f>SUMPRODUCT(AA$5:AE173,其他调用!$C$6:$G174)</f>
        <v>5755375.3733717352</v>
      </c>
      <c r="AH173" s="3">
        <v>169</v>
      </c>
      <c r="AI173" s="3">
        <f>其他调用!Y173</f>
        <v>16572632.877190828</v>
      </c>
      <c r="AJ173" s="3">
        <f>其他调用!Z173</f>
        <v>18508951.570314884</v>
      </c>
      <c r="AK173" s="3">
        <f>其他调用!AA173</f>
        <v>21018441.804622173</v>
      </c>
      <c r="AL173" s="3">
        <f>其他调用!AB173</f>
        <v>29287041.493835449</v>
      </c>
      <c r="AM173" s="3">
        <f>其他调用!AC173</f>
        <v>69801242.084338188</v>
      </c>
      <c r="AN173" s="3">
        <f>SUMPRODUCT(AI$5:AM173,其他调用!$C$6:$G174)</f>
        <v>975780394813.75378</v>
      </c>
      <c r="AP173" s="3">
        <f>其他调用!AN173</f>
        <v>3691098.837312758</v>
      </c>
      <c r="AQ173" s="3">
        <f>其他调用!AO173</f>
        <v>4082304.9685564041</v>
      </c>
      <c r="AR173" s="3">
        <f>其他调用!AP173</f>
        <v>4879364.1465070248</v>
      </c>
      <c r="AS173" s="3">
        <f>其他调用!AQ173</f>
        <v>8253646.684049964</v>
      </c>
      <c r="AT173" s="3">
        <f>其他调用!AR173</f>
        <v>20913065.316256285</v>
      </c>
      <c r="AU173" s="3">
        <f>SUMPRODUCT(AP$5:AT173,其他调用!$C$6:$G174)</f>
        <v>170987789118.38416</v>
      </c>
    </row>
    <row r="174" spans="26:47" x14ac:dyDescent="0.15">
      <c r="Z174" s="3">
        <v>170</v>
      </c>
      <c r="AA174" s="3">
        <f>求节点(节奏总纲!P$4:P$163,其他调用!AW$6:AW$165,$Z174)*SUM($U$14:$U$17)</f>
        <v>45.999999999999979</v>
      </c>
      <c r="AB174" s="3">
        <f>求节点(节奏总纲!Q$4:Q$163,其他调用!AX$6:AX$165,$Z174)*SUM($U$14:$U$17)</f>
        <v>66.999999999999943</v>
      </c>
      <c r="AC174" s="3">
        <f>求节点(节奏总纲!R$4:R$163,其他调用!AY$6:AY$165,$Z174)*SUM($U$14:$U$17)</f>
        <v>90.999999999999957</v>
      </c>
      <c r="AD174" s="3">
        <f>求节点(节奏总纲!S$4:S$163,其他调用!AZ$6:AZ$165,$Z174)*SUM($U$14:$U$17)</f>
        <v>102.9999999999998</v>
      </c>
      <c r="AE174" s="3">
        <f>求节点(节奏总纲!T$4:T$163,其他调用!BA$6:BA$165,$Z174)*SUM($U$14:$U$17)</f>
        <v>103.00000000000003</v>
      </c>
      <c r="AF174" s="3">
        <f>SUMPRODUCT(AA$5:AE174,其他调用!$C$6:$G175)</f>
        <v>5770689.4553753482</v>
      </c>
      <c r="AH174" s="3">
        <v>170</v>
      </c>
      <c r="AI174" s="3">
        <f>其他调用!Y174</f>
        <v>16572632.877190828</v>
      </c>
      <c r="AJ174" s="3">
        <f>其他调用!Z174</f>
        <v>18508951.570314884</v>
      </c>
      <c r="AK174" s="3">
        <f>其他调用!AA174</f>
        <v>21405184.552143574</v>
      </c>
      <c r="AL174" s="3">
        <f>其他调用!AB174</f>
        <v>29287041.493835926</v>
      </c>
      <c r="AM174" s="3">
        <f>其他调用!AC174</f>
        <v>72625896</v>
      </c>
      <c r="AN174" s="3">
        <f>SUMPRODUCT(AI$5:AM174,其他调用!$C$6:$G175)</f>
        <v>980485624011.00806</v>
      </c>
      <c r="AP174" s="3">
        <f>其他调用!AN174</f>
        <v>3691098.837312758</v>
      </c>
      <c r="AQ174" s="3">
        <f>其他调用!AO174</f>
        <v>4082304.9685564637</v>
      </c>
      <c r="AR174" s="3">
        <f>其他调用!AP174</f>
        <v>4989993.9892127514</v>
      </c>
      <c r="AS174" s="3">
        <f>其他调用!AQ174</f>
        <v>8253646.684049964</v>
      </c>
      <c r="AT174" s="3">
        <f>其他调用!AR174</f>
        <v>21796651.422293425</v>
      </c>
      <c r="AU174" s="3">
        <f>SUMPRODUCT(AP$5:AT174,其他调用!$C$6:$G175)</f>
        <v>172039094761.67673</v>
      </c>
    </row>
    <row r="175" spans="26:47" x14ac:dyDescent="0.15">
      <c r="Z175" s="3">
        <v>171</v>
      </c>
      <c r="AA175" s="3">
        <f>求节点(节奏总纲!P$4:P$163,其他调用!AW$6:AW$165,$Z175)*SUM($U$14:$U$17)</f>
        <v>45.999999999999979</v>
      </c>
      <c r="AB175" s="3">
        <f>求节点(节奏总纲!Q$4:Q$163,其他调用!AX$6:AX$165,$Z175)*SUM($U$14:$U$17)</f>
        <v>66.999999999999943</v>
      </c>
      <c r="AC175" s="3">
        <f>求节点(节奏总纲!R$4:R$163,其他调用!AY$6:AY$165,$Z175)*SUM($U$14:$U$17)</f>
        <v>90.999999999999957</v>
      </c>
      <c r="AD175" s="3">
        <f>求节点(节奏总纲!S$4:S$163,其他调用!AZ$6:AZ$165,$Z175)*SUM($U$14:$U$17)</f>
        <v>102.99999999999977</v>
      </c>
      <c r="AE175" s="3">
        <f>求节点(节奏总纲!T$4:T$163,其他调用!BA$6:BA$165,$Z175)*SUM($U$14:$U$17)</f>
        <v>103.00000000000004</v>
      </c>
      <c r="AF175" s="3">
        <f>SUMPRODUCT(AA$5:AE175,其他调用!$C$6:$G176)</f>
        <v>5785901.7343646931</v>
      </c>
      <c r="AH175" s="3">
        <v>171</v>
      </c>
      <c r="AI175" s="3">
        <f>其他调用!Y175</f>
        <v>16572632.877190828</v>
      </c>
      <c r="AJ175" s="3">
        <f>其他调用!Z175</f>
        <v>18508951.570315361</v>
      </c>
      <c r="AK175" s="3">
        <f>其他调用!AA175</f>
        <v>21405184.552143574</v>
      </c>
      <c r="AL175" s="3">
        <f>其他调用!AB175</f>
        <v>29287041.493835926</v>
      </c>
      <c r="AM175" s="3">
        <f>其他调用!AC175</f>
        <v>72625896</v>
      </c>
      <c r="AN175" s="3">
        <f>SUMPRODUCT(AI$5:AM175,其他调用!$C$6:$G176)</f>
        <v>985159574381.68982</v>
      </c>
      <c r="AP175" s="3">
        <f>其他调用!AN175</f>
        <v>3691098.837312758</v>
      </c>
      <c r="AQ175" s="3">
        <f>其他调用!AO175</f>
        <v>4082304.9685564041</v>
      </c>
      <c r="AR175" s="3">
        <f>其他调用!AP175</f>
        <v>4989993.9892127514</v>
      </c>
      <c r="AS175" s="3">
        <f>其他调用!AQ175</f>
        <v>8253646.684049964</v>
      </c>
      <c r="AT175" s="3">
        <f>其他调用!AR175</f>
        <v>21796651.422293186</v>
      </c>
      <c r="AU175" s="3">
        <f>SUMPRODUCT(AP$5:AT175,其他调用!$C$6:$G176)</f>
        <v>173083411668.49921</v>
      </c>
    </row>
    <row r="176" spans="26:47" x14ac:dyDescent="0.15">
      <c r="Z176" s="3">
        <v>172</v>
      </c>
      <c r="AA176" s="3">
        <f>求节点(节奏总纲!P$4:P$163,其他调用!AW$6:AW$165,$Z176)*SUM($U$14:$U$17)</f>
        <v>45.999999999999979</v>
      </c>
      <c r="AB176" s="3">
        <f>求节点(节奏总纲!Q$4:Q$163,其他调用!AX$6:AX$165,$Z176)*SUM($U$14:$U$17)</f>
        <v>66.999999999999943</v>
      </c>
      <c r="AC176" s="3">
        <f>求节点(节奏总纲!R$4:R$163,其他调用!AY$6:AY$165,$Z176)*SUM($U$14:$U$17)</f>
        <v>90.999999999999972</v>
      </c>
      <c r="AD176" s="3">
        <f>求节点(节奏总纲!S$4:S$163,其他调用!AZ$6:AZ$165,$Z176)*SUM($U$14:$U$17)</f>
        <v>102.99999999999973</v>
      </c>
      <c r="AE176" s="3">
        <f>求节点(节奏总纲!T$4:T$163,其他调用!BA$6:BA$165,$Z176)*SUM($U$14:$U$17)</f>
        <v>103.00000000000006</v>
      </c>
      <c r="AF176" s="3">
        <f>SUMPRODUCT(AA$5:AE176,其他调用!$C$6:$G177)</f>
        <v>5801012.2103397688</v>
      </c>
      <c r="AH176" s="3">
        <v>172</v>
      </c>
      <c r="AI176" s="3">
        <f>其他调用!Y176</f>
        <v>16572632.877190828</v>
      </c>
      <c r="AJ176" s="3">
        <f>其他调用!Z176</f>
        <v>18508951.570314884</v>
      </c>
      <c r="AK176" s="3">
        <f>其他调用!AA176</f>
        <v>21405184.552143574</v>
      </c>
      <c r="AL176" s="3">
        <f>其他调用!AB176</f>
        <v>29287041.493835926</v>
      </c>
      <c r="AM176" s="3">
        <f>其他调用!AC176</f>
        <v>72625895.999999046</v>
      </c>
      <c r="AN176" s="3">
        <f>SUMPRODUCT(AI$5:AM176,其他调用!$C$6:$G177)</f>
        <v>989802245925.79919</v>
      </c>
      <c r="AP176" s="3">
        <f>其他调用!AN176</f>
        <v>3691098.837312758</v>
      </c>
      <c r="AQ176" s="3">
        <f>其他调用!AO176</f>
        <v>4082304.9685564041</v>
      </c>
      <c r="AR176" s="3">
        <f>其他调用!AP176</f>
        <v>4989993.9892127514</v>
      </c>
      <c r="AS176" s="3">
        <f>其他调用!AQ176</f>
        <v>8253646.684049964</v>
      </c>
      <c r="AT176" s="3">
        <f>其他调用!AR176</f>
        <v>21796651.422293425</v>
      </c>
      <c r="AU176" s="3">
        <f>SUMPRODUCT(AP$5:AT176,其他调用!$C$6:$G177)</f>
        <v>174120739838.85156</v>
      </c>
    </row>
    <row r="177" spans="26:47" x14ac:dyDescent="0.15">
      <c r="Z177" s="3">
        <v>173</v>
      </c>
      <c r="AA177" s="3">
        <f>求节点(节奏总纲!P$4:P$163,其他调用!AW$6:AW$165,$Z177)*SUM($U$14:$U$17)</f>
        <v>45.999999999999986</v>
      </c>
      <c r="AB177" s="3">
        <f>求节点(节奏总纲!Q$4:Q$163,其他调用!AX$6:AX$165,$Z177)*SUM($U$14:$U$17)</f>
        <v>66.999999999999943</v>
      </c>
      <c r="AC177" s="3">
        <f>求节点(节奏总纲!R$4:R$163,其他调用!AY$6:AY$165,$Z177)*SUM($U$14:$U$17)</f>
        <v>90.999999999999972</v>
      </c>
      <c r="AD177" s="3">
        <f>求节点(节奏总纲!S$4:S$163,其他调用!AZ$6:AZ$165,$Z177)*SUM($U$14:$U$17)</f>
        <v>102.9999999999997</v>
      </c>
      <c r="AE177" s="3">
        <f>求节点(节奏总纲!T$4:T$163,其他调用!BA$6:BA$165,$Z177)*SUM($U$14:$U$17)</f>
        <v>103.00000000000007</v>
      </c>
      <c r="AF177" s="3">
        <f>SUMPRODUCT(AA$5:AE177,其他调用!$C$6:$G178)</f>
        <v>5816020.8833005764</v>
      </c>
      <c r="AH177" s="3">
        <v>173</v>
      </c>
      <c r="AI177" s="3">
        <f>其他调用!Y177</f>
        <v>16572632.877190828</v>
      </c>
      <c r="AJ177" s="3">
        <f>其他调用!Z177</f>
        <v>18508951.570314884</v>
      </c>
      <c r="AK177" s="3">
        <f>其他调用!AA177</f>
        <v>21405184.552143574</v>
      </c>
      <c r="AL177" s="3">
        <f>其他调用!AB177</f>
        <v>29299316.620245934</v>
      </c>
      <c r="AM177" s="3">
        <f>其他调用!AC177</f>
        <v>72625896</v>
      </c>
      <c r="AN177" s="3">
        <f>SUMPRODUCT(AI$5:AM177,其他调用!$C$6:$G178)</f>
        <v>994413660394.04602</v>
      </c>
      <c r="AP177" s="3">
        <f>其他调用!AN177</f>
        <v>3691098.837312758</v>
      </c>
      <c r="AQ177" s="3">
        <f>其他调用!AO177</f>
        <v>4082304.9685564637</v>
      </c>
      <c r="AR177" s="3">
        <f>其他调用!AP177</f>
        <v>4989993.9892127514</v>
      </c>
      <c r="AS177" s="3">
        <f>其他调用!AQ177</f>
        <v>8258740.9156309366</v>
      </c>
      <c r="AT177" s="3">
        <f>其他调用!AR177</f>
        <v>21796651.422293425</v>
      </c>
      <c r="AU177" s="3">
        <f>SUMPRODUCT(AP$5:AT177,其他调用!$C$6:$G178)</f>
        <v>175151088299.37427</v>
      </c>
    </row>
    <row r="178" spans="26:47" x14ac:dyDescent="0.15">
      <c r="Z178" s="3">
        <v>174</v>
      </c>
      <c r="AA178" s="3">
        <f>求节点(节奏总纲!P$4:P$163,其他调用!AW$6:AW$165,$Z178)*SUM($U$14:$U$17)</f>
        <v>45.999999999999986</v>
      </c>
      <c r="AB178" s="3">
        <f>求节点(节奏总纲!Q$4:Q$163,其他调用!AX$6:AX$165,$Z178)*SUM($U$14:$U$17)</f>
        <v>66.999999999999957</v>
      </c>
      <c r="AC178" s="3">
        <f>求节点(节奏总纲!R$4:R$163,其他调用!AY$6:AY$165,$Z178)*SUM($U$14:$U$17)</f>
        <v>90.999999999999972</v>
      </c>
      <c r="AD178" s="3">
        <f>求节点(节奏总纲!S$4:S$163,其他调用!AZ$6:AZ$165,$Z178)*SUM($U$14:$U$17)</f>
        <v>102.99999999999973</v>
      </c>
      <c r="AE178" s="3">
        <f>求节点(节奏总纲!T$4:T$163,其他调用!BA$6:BA$165,$Z178)*SUM($U$14:$U$17)</f>
        <v>103.00000000000009</v>
      </c>
      <c r="AF178" s="3">
        <f>SUMPRODUCT(AA$5:AE178,其他调用!$C$6:$G179)</f>
        <v>5830927.7532471139</v>
      </c>
      <c r="AH178" s="3">
        <v>174</v>
      </c>
      <c r="AI178" s="3">
        <f>其他调用!Y178</f>
        <v>16572632.877190828</v>
      </c>
      <c r="AJ178" s="3">
        <f>其他调用!Z178</f>
        <v>18508951.570314884</v>
      </c>
      <c r="AK178" s="3">
        <f>其他调用!AA178</f>
        <v>21405184.552143574</v>
      </c>
      <c r="AL178" s="3">
        <f>其他调用!AB178</f>
        <v>29830460.896630764</v>
      </c>
      <c r="AM178" s="3">
        <f>其他调用!AC178</f>
        <v>72625896</v>
      </c>
      <c r="AN178" s="3">
        <f>SUMPRODUCT(AI$5:AM178,其他调用!$C$6:$G179)</f>
        <v>998994730656.83289</v>
      </c>
      <c r="AP178" s="3">
        <f>其他调用!AN178</f>
        <v>3691098.837312758</v>
      </c>
      <c r="AQ178" s="3">
        <f>其他调用!AO178</f>
        <v>4082304.9685564041</v>
      </c>
      <c r="AR178" s="3">
        <f>其他调用!AP178</f>
        <v>4989993.9892126322</v>
      </c>
      <c r="AS178" s="3">
        <f>其他调用!AQ178</f>
        <v>8479168.1321303844</v>
      </c>
      <c r="AT178" s="3">
        <f>其他调用!AR178</f>
        <v>21796651.422293186</v>
      </c>
      <c r="AU178" s="3">
        <f>SUMPRODUCT(AP$5:AT178,其他调用!$C$6:$G179)</f>
        <v>176174835895.30927</v>
      </c>
    </row>
    <row r="179" spans="26:47" x14ac:dyDescent="0.15">
      <c r="Z179" s="3">
        <v>175</v>
      </c>
      <c r="AA179" s="3">
        <f>求节点(节奏总纲!P$4:P$163,其他调用!AW$6:AW$165,$Z179)*SUM($U$14:$U$17)</f>
        <v>45.999999999999986</v>
      </c>
      <c r="AB179" s="3">
        <f>求节点(节奏总纲!Q$4:Q$163,其他调用!AX$6:AX$165,$Z179)*SUM($U$14:$U$17)</f>
        <v>66.999999999999957</v>
      </c>
      <c r="AC179" s="3">
        <f>求节点(节奏总纲!R$4:R$163,其他调用!AY$6:AY$165,$Z179)*SUM($U$14:$U$17)</f>
        <v>90.999999999999972</v>
      </c>
      <c r="AD179" s="3">
        <f>求节点(节奏总纲!S$4:S$163,其他调用!AZ$6:AZ$165,$Z179)*SUM($U$14:$U$17)</f>
        <v>102.99999999999976</v>
      </c>
      <c r="AE179" s="3">
        <f>求节点(节奏总纲!T$4:T$163,其他调用!BA$6:BA$165,$Z179)*SUM($U$14:$U$17)</f>
        <v>103.00000000000009</v>
      </c>
      <c r="AF179" s="3">
        <f>SUMPRODUCT(AA$5:AE179,其他调用!$C$6:$G180)</f>
        <v>5845732.8201793823</v>
      </c>
      <c r="AH179" s="3">
        <v>175</v>
      </c>
      <c r="AI179" s="3">
        <f>其他调用!Y179</f>
        <v>16572632.877190828</v>
      </c>
      <c r="AJ179" s="3">
        <f>其他调用!Z179</f>
        <v>18508951.570314884</v>
      </c>
      <c r="AK179" s="3">
        <f>其他调用!AA179</f>
        <v>21405184.552143574</v>
      </c>
      <c r="AL179" s="3">
        <f>其他调用!AB179</f>
        <v>29830460.896630764</v>
      </c>
      <c r="AM179" s="3">
        <f>其他调用!AC179</f>
        <v>72625896</v>
      </c>
      <c r="AN179" s="3">
        <f>SUMPRODUCT(AI$5:AM179,其他调用!$C$6:$G180)</f>
        <v>1003544515561.7277</v>
      </c>
      <c r="AP179" s="3">
        <f>其他调用!AN179</f>
        <v>3691098.837312758</v>
      </c>
      <c r="AQ179" s="3">
        <f>其他调用!AO179</f>
        <v>4082304.9685564041</v>
      </c>
      <c r="AR179" s="3">
        <f>其他调用!AP179</f>
        <v>4989993.9892127514</v>
      </c>
      <c r="AS179" s="3">
        <f>其他调用!AQ179</f>
        <v>8479168.1321303844</v>
      </c>
      <c r="AT179" s="3">
        <f>其他调用!AR179</f>
        <v>21796651.422293425</v>
      </c>
      <c r="AU179" s="3">
        <f>SUMPRODUCT(AP$5:AT179,其他调用!$C$6:$G180)</f>
        <v>177191592044.24762</v>
      </c>
    </row>
    <row r="180" spans="26:47" x14ac:dyDescent="0.15">
      <c r="Z180" s="3">
        <v>176</v>
      </c>
      <c r="AA180" s="3">
        <f>求节点(节奏总纲!P$4:P$163,其他调用!AW$6:AW$165,$Z180)*SUM($U$14:$U$17)</f>
        <v>45.999999999999993</v>
      </c>
      <c r="AB180" s="3">
        <f>求节点(节奏总纲!Q$4:Q$163,其他调用!AX$6:AX$165,$Z180)*SUM($U$14:$U$17)</f>
        <v>66.999999999999957</v>
      </c>
      <c r="AC180" s="3">
        <f>求节点(节奏总纲!R$4:R$163,其他调用!AY$6:AY$165,$Z180)*SUM($U$14:$U$17)</f>
        <v>90.999999999999972</v>
      </c>
      <c r="AD180" s="3">
        <f>求节点(节奏总纲!S$4:S$163,其他调用!AZ$6:AZ$165,$Z180)*SUM($U$14:$U$17)</f>
        <v>102.99999999999979</v>
      </c>
      <c r="AE180" s="3">
        <f>求节点(节奏总纲!T$4:T$163,其他调用!BA$6:BA$165,$Z180)*SUM($U$14:$U$17)</f>
        <v>103.0000000000001</v>
      </c>
      <c r="AF180" s="3">
        <f>SUMPRODUCT(AA$5:AE180,其他调用!$C$6:$G181)</f>
        <v>5860436.0840973826</v>
      </c>
      <c r="AH180" s="3">
        <v>176</v>
      </c>
      <c r="AI180" s="3">
        <f>其他调用!Y180</f>
        <v>16572632.87719059</v>
      </c>
      <c r="AJ180" s="3">
        <f>其他调用!Z180</f>
        <v>18508951.570314884</v>
      </c>
      <c r="AK180" s="3">
        <f>其他调用!AA180</f>
        <v>21405184.552143574</v>
      </c>
      <c r="AL180" s="3">
        <f>其他调用!AB180</f>
        <v>29830460.896631241</v>
      </c>
      <c r="AM180" s="3">
        <f>其他调用!AC180</f>
        <v>72625896</v>
      </c>
      <c r="AN180" s="3">
        <f>SUMPRODUCT(AI$5:AM180,其他调用!$C$6:$G181)</f>
        <v>1008063015108.7302</v>
      </c>
      <c r="AP180" s="3">
        <f>其他调用!AN180</f>
        <v>3691098.8373126984</v>
      </c>
      <c r="AQ180" s="3">
        <f>其他调用!AO180</f>
        <v>4082304.9685564637</v>
      </c>
      <c r="AR180" s="3">
        <f>其他调用!AP180</f>
        <v>4989993.9892127514</v>
      </c>
      <c r="AS180" s="3">
        <f>其他调用!AQ180</f>
        <v>8479168.1321303844</v>
      </c>
      <c r="AT180" s="3">
        <f>其他调用!AR180</f>
        <v>21796651.422293425</v>
      </c>
      <c r="AU180" s="3">
        <f>SUMPRODUCT(AP$5:AT180,其他调用!$C$6:$G181)</f>
        <v>178201356746.18933</v>
      </c>
    </row>
    <row r="181" spans="26:47" x14ac:dyDescent="0.15">
      <c r="Z181" s="3">
        <v>177</v>
      </c>
      <c r="AA181" s="3">
        <f>求节点(节奏总纲!P$4:P$163,其他调用!AW$6:AW$165,$Z181)*SUM($U$14:$U$17)</f>
        <v>45.999999999999993</v>
      </c>
      <c r="AB181" s="3">
        <f>求节点(节奏总纲!Q$4:Q$163,其他调用!AX$6:AX$165,$Z181)*SUM($U$14:$U$17)</f>
        <v>66.999999999999957</v>
      </c>
      <c r="AC181" s="3">
        <f>求节点(节奏总纲!R$4:R$163,其他调用!AY$6:AY$165,$Z181)*SUM($U$14:$U$17)</f>
        <v>90.999999999999972</v>
      </c>
      <c r="AD181" s="3">
        <f>求节点(节奏总纲!S$4:S$163,其他调用!AZ$6:AZ$165,$Z181)*SUM($U$14:$U$17)</f>
        <v>102.99999999999982</v>
      </c>
      <c r="AE181" s="3">
        <f>求节点(节奏总纲!T$4:T$163,其他调用!BA$6:BA$165,$Z181)*SUM($U$14:$U$17)</f>
        <v>103.00000000000011</v>
      </c>
      <c r="AF181" s="3">
        <f>SUMPRODUCT(AA$5:AE181,其他调用!$C$6:$G182)</f>
        <v>5875037.5450011138</v>
      </c>
      <c r="AH181" s="3">
        <v>177</v>
      </c>
      <c r="AI181" s="3">
        <f>其他调用!Y181</f>
        <v>16572632.877190828</v>
      </c>
      <c r="AJ181" s="3">
        <f>其他调用!Z181</f>
        <v>18508951.570314884</v>
      </c>
      <c r="AK181" s="3">
        <f>其他调用!AA181</f>
        <v>21405184.552143574</v>
      </c>
      <c r="AL181" s="3">
        <f>其他调用!AB181</f>
        <v>29830460.896630764</v>
      </c>
      <c r="AM181" s="3">
        <f>其他调用!AC181</f>
        <v>72625896</v>
      </c>
      <c r="AN181" s="3">
        <f>SUMPRODUCT(AI$5:AM181,其他调用!$C$6:$G182)</f>
        <v>1012550229297.8406</v>
      </c>
      <c r="AP181" s="3">
        <f>其他调用!AN181</f>
        <v>3691098.837312758</v>
      </c>
      <c r="AQ181" s="3">
        <f>其他调用!AO181</f>
        <v>4082304.9685564041</v>
      </c>
      <c r="AR181" s="3">
        <f>其他调用!AP181</f>
        <v>4989993.9892127514</v>
      </c>
      <c r="AS181" s="3">
        <f>其他调用!AQ181</f>
        <v>8479168.1321303844</v>
      </c>
      <c r="AT181" s="3">
        <f>其他调用!AR181</f>
        <v>21796651.422293425</v>
      </c>
      <c r="AU181" s="3">
        <f>SUMPRODUCT(AP$5:AT181,其他调用!$C$6:$G182)</f>
        <v>179204130001.13443</v>
      </c>
    </row>
    <row r="182" spans="26:47" x14ac:dyDescent="0.15">
      <c r="Z182" s="3">
        <v>178</v>
      </c>
      <c r="AA182" s="3">
        <f>求节点(节奏总纲!P$4:P$163,其他调用!AW$6:AW$165,$Z182)*SUM($U$14:$U$17)</f>
        <v>45.999999999999993</v>
      </c>
      <c r="AB182" s="3">
        <f>求节点(节奏总纲!Q$4:Q$163,其他调用!AX$6:AX$165,$Z182)*SUM($U$14:$U$17)</f>
        <v>66.999999999999972</v>
      </c>
      <c r="AC182" s="3">
        <f>求节点(节奏总纲!R$4:R$163,其他调用!AY$6:AY$165,$Z182)*SUM($U$14:$U$17)</f>
        <v>90.999999999999986</v>
      </c>
      <c r="AD182" s="3">
        <f>求节点(节奏总纲!S$4:S$163,其他调用!AZ$6:AZ$165,$Z182)*SUM($U$14:$U$17)</f>
        <v>102.99999999999984</v>
      </c>
      <c r="AE182" s="3">
        <f>求节点(节奏总纲!T$4:T$163,其他调用!BA$6:BA$165,$Z182)*SUM($U$14:$U$17)</f>
        <v>103.00000000000013</v>
      </c>
      <c r="AF182" s="3">
        <f>SUMPRODUCT(AA$5:AE182,其他调用!$C$6:$G183)</f>
        <v>5889537.2028905759</v>
      </c>
      <c r="AH182" s="3">
        <v>178</v>
      </c>
      <c r="AI182" s="3">
        <f>其他调用!Y182</f>
        <v>16572632.877190828</v>
      </c>
      <c r="AJ182" s="3">
        <f>其他调用!Z182</f>
        <v>18508951.570314884</v>
      </c>
      <c r="AK182" s="3">
        <f>其他调用!AA182</f>
        <v>21405184.552143574</v>
      </c>
      <c r="AL182" s="3">
        <f>其他调用!AB182</f>
        <v>29830460.896631241</v>
      </c>
      <c r="AM182" s="3">
        <f>其他调用!AC182</f>
        <v>72625896</v>
      </c>
      <c r="AN182" s="3">
        <f>SUMPRODUCT(AI$5:AM182,其他调用!$C$6:$G183)</f>
        <v>1017006158129.0587</v>
      </c>
      <c r="AP182" s="3">
        <f>其他调用!AN182</f>
        <v>3691098.837312758</v>
      </c>
      <c r="AQ182" s="3">
        <f>其他调用!AO182</f>
        <v>4082304.9685564041</v>
      </c>
      <c r="AR182" s="3">
        <f>其他调用!AP182</f>
        <v>4989993.9892126322</v>
      </c>
      <c r="AS182" s="3">
        <f>其他调用!AQ182</f>
        <v>8479168.1321303844</v>
      </c>
      <c r="AT182" s="3">
        <f>其他调用!AR182</f>
        <v>21796651.422293186</v>
      </c>
      <c r="AU182" s="3">
        <f>SUMPRODUCT(AP$5:AT182,其他调用!$C$6:$G183)</f>
        <v>180199911809.08292</v>
      </c>
    </row>
    <row r="183" spans="26:47" x14ac:dyDescent="0.15">
      <c r="Z183" s="3">
        <v>179</v>
      </c>
      <c r="AA183" s="3">
        <f>求节点(节奏总纲!P$4:P$163,其他调用!AW$6:AW$165,$Z183)*SUM($U$14:$U$17)</f>
        <v>46</v>
      </c>
      <c r="AB183" s="3">
        <f>求节点(节奏总纲!Q$4:Q$163,其他调用!AX$6:AX$165,$Z183)*SUM($U$14:$U$17)</f>
        <v>66.999999999999972</v>
      </c>
      <c r="AC183" s="3">
        <f>求节点(节奏总纲!R$4:R$163,其他调用!AY$6:AY$165,$Z183)*SUM($U$14:$U$17)</f>
        <v>90.999999999999986</v>
      </c>
      <c r="AD183" s="3">
        <f>求节点(节奏总纲!S$4:S$163,其他调用!AZ$6:AZ$165,$Z183)*SUM($U$14:$U$17)</f>
        <v>102.99999999999987</v>
      </c>
      <c r="AE183" s="3">
        <f>求节点(节奏总纲!T$4:T$163,其他调用!BA$6:BA$165,$Z183)*SUM($U$14:$U$17)</f>
        <v>103.00000000000013</v>
      </c>
      <c r="AF183" s="3">
        <f>SUMPRODUCT(AA$5:AE183,其他调用!$C$6:$G184)</f>
        <v>5903935.0577657688</v>
      </c>
      <c r="AH183" s="3">
        <v>179</v>
      </c>
      <c r="AI183" s="3">
        <f>其他调用!Y183</f>
        <v>16572632.877190828</v>
      </c>
      <c r="AJ183" s="3">
        <f>其他调用!Z183</f>
        <v>18508951.570314884</v>
      </c>
      <c r="AK183" s="3">
        <f>其他调用!AA183</f>
        <v>21405184.552143574</v>
      </c>
      <c r="AL183" s="3">
        <f>其他调用!AB183</f>
        <v>29830460.896630764</v>
      </c>
      <c r="AM183" s="3">
        <f>其他调用!AC183</f>
        <v>72625896</v>
      </c>
      <c r="AN183" s="3">
        <f>SUMPRODUCT(AI$5:AM183,其他调用!$C$6:$G184)</f>
        <v>1021430801602.3848</v>
      </c>
      <c r="AP183" s="3">
        <f>其他调用!AN183</f>
        <v>3691098.837312758</v>
      </c>
      <c r="AQ183" s="3">
        <f>其他调用!AO183</f>
        <v>4082304.9685564041</v>
      </c>
      <c r="AR183" s="3">
        <f>其他调用!AP183</f>
        <v>4989993.9892127514</v>
      </c>
      <c r="AS183" s="3">
        <f>其他调用!AQ183</f>
        <v>8479168.1321303844</v>
      </c>
      <c r="AT183" s="3">
        <f>其他调用!AR183</f>
        <v>21796651.422293425</v>
      </c>
      <c r="AU183" s="3">
        <f>SUMPRODUCT(AP$5:AT183,其他调用!$C$6:$G184)</f>
        <v>181188702170.03476</v>
      </c>
    </row>
    <row r="184" spans="26:47" x14ac:dyDescent="0.15">
      <c r="Z184" s="3">
        <v>180</v>
      </c>
      <c r="AA184" s="3">
        <f>求节点(节奏总纲!P$4:P$163,其他调用!AW$6:AW$165,$Z184)*SUM($U$14:$U$17)</f>
        <v>46</v>
      </c>
      <c r="AB184" s="3">
        <f>求节点(节奏总纲!Q$4:Q$163,其他调用!AX$6:AX$165,$Z184)*SUM($U$14:$U$17)</f>
        <v>66.999999999999972</v>
      </c>
      <c r="AC184" s="3">
        <f>求节点(节奏总纲!R$4:R$163,其他调用!AY$6:AY$165,$Z184)*SUM($U$14:$U$17)</f>
        <v>90.999999999999986</v>
      </c>
      <c r="AD184" s="3">
        <f>求节点(节奏总纲!S$4:S$163,其他调用!AZ$6:AZ$165,$Z184)*SUM($U$14:$U$17)</f>
        <v>102.9999999999999</v>
      </c>
      <c r="AE184" s="3">
        <f>求节点(节奏总纲!T$4:T$163,其他调用!BA$6:BA$165,$Z184)*SUM($U$14:$U$17)</f>
        <v>103.00000000000014</v>
      </c>
      <c r="AF184" s="3">
        <f>SUMPRODUCT(AA$5:AE184,其他调用!$C$6:$G185)</f>
        <v>5918248.9251541886</v>
      </c>
      <c r="AH184" s="3">
        <v>180</v>
      </c>
      <c r="AI184" s="3">
        <f>其他调用!Y184</f>
        <v>16572632.877190828</v>
      </c>
      <c r="AJ184" s="3">
        <f>其他调用!Z184</f>
        <v>18952486.786907196</v>
      </c>
      <c r="AK184" s="3">
        <f>其他调用!AA184</f>
        <v>21405184.552143574</v>
      </c>
      <c r="AL184" s="3">
        <f>其他调用!AB184</f>
        <v>29830460.896631241</v>
      </c>
      <c r="AM184" s="3">
        <f>其他调用!AC184</f>
        <v>75508354.877246857</v>
      </c>
      <c r="AN184" s="3">
        <f>SUMPRODUCT(AI$5:AM184,其他调用!$C$6:$G185)</f>
        <v>1025882655481.2217</v>
      </c>
      <c r="AP184" s="3">
        <f>其他调用!AN184</f>
        <v>3691098.837312758</v>
      </c>
      <c r="AQ184" s="3">
        <f>其他调用!AO184</f>
        <v>4179968.8237504959</v>
      </c>
      <c r="AR184" s="3">
        <f>其他调用!AP184</f>
        <v>4989993.9892127514</v>
      </c>
      <c r="AS184" s="3">
        <f>其他调用!AQ184</f>
        <v>8479168.1321303844</v>
      </c>
      <c r="AT184" s="3">
        <f>其他调用!AR184</f>
        <v>22710120.825512886</v>
      </c>
      <c r="AU184" s="3">
        <f>SUMPRODUCT(AP$5:AT184,其他调用!$C$6:$G185)</f>
        <v>182183535769.95026</v>
      </c>
    </row>
    <row r="185" spans="26:47" x14ac:dyDescent="0.15">
      <c r="Z185" s="3">
        <v>181</v>
      </c>
      <c r="AA185" s="3">
        <f>求节点(节奏总纲!P$4:P$163,其他调用!AW$6:AW$165,$Z185)*SUM($U$14:$U$17)</f>
        <v>45.999999999999993</v>
      </c>
      <c r="AB185" s="3">
        <f>求节点(节奏总纲!Q$4:Q$163,其他调用!AX$6:AX$165,$Z185)*SUM($U$14:$U$17)</f>
        <v>66.999999999999972</v>
      </c>
      <c r="AC185" s="3">
        <f>求节点(节奏总纲!R$4:R$163,其他调用!AY$6:AY$165,$Z185)*SUM($U$14:$U$17)</f>
        <v>90.999999999999986</v>
      </c>
      <c r="AD185" s="3">
        <f>求节点(节奏总纲!S$4:S$163,其他调用!AZ$6:AZ$165,$Z185)*SUM($U$14:$U$17)</f>
        <v>102.99999999999994</v>
      </c>
      <c r="AE185" s="3">
        <f>求节点(节奏总纲!T$4:T$163,其他调用!BA$6:BA$165,$Z185)*SUM($U$14:$U$17)</f>
        <v>103.00000000000013</v>
      </c>
      <c r="AF185" s="3">
        <f>SUMPRODUCT(AA$5:AE185,其他调用!$C$6:$G186)</f>
        <v>5932478.8050558371</v>
      </c>
      <c r="AH185" s="3">
        <v>181</v>
      </c>
      <c r="AI185" s="3">
        <f>其他调用!Y185</f>
        <v>17024072.146571398</v>
      </c>
      <c r="AJ185" s="3">
        <f>其他调用!Z185</f>
        <v>19015462.632969856</v>
      </c>
      <c r="AK185" s="3">
        <f>其他调用!AA185</f>
        <v>21737134.544133663</v>
      </c>
      <c r="AL185" s="3">
        <f>其他调用!AB185</f>
        <v>29830460.896630764</v>
      </c>
      <c r="AM185" s="3">
        <f>其他调用!AC185</f>
        <v>80695440</v>
      </c>
      <c r="AN185" s="3">
        <f>SUMPRODUCT(AI$5:AM185,其他调用!$C$6:$G186)</f>
        <v>1030374292916.0441</v>
      </c>
      <c r="AP185" s="3">
        <f>其他调用!AN185</f>
        <v>3772372.2927817106</v>
      </c>
      <c r="AQ185" s="3">
        <f>其他调用!AO185</f>
        <v>4193835.7359607816</v>
      </c>
      <c r="AR185" s="3">
        <f>其他调用!AP185</f>
        <v>5100312.7040852308</v>
      </c>
      <c r="AS185" s="3">
        <f>其他调用!AQ185</f>
        <v>8479168.1321303844</v>
      </c>
      <c r="AT185" s="3">
        <f>其他调用!AR185</f>
        <v>24353940.825490236</v>
      </c>
      <c r="AU185" s="3">
        <f>SUMPRODUCT(AP$5:AT185,其他调用!$C$6:$G186)</f>
        <v>183185512255.50665</v>
      </c>
    </row>
    <row r="186" spans="26:47" x14ac:dyDescent="0.15">
      <c r="Z186" s="3">
        <v>182</v>
      </c>
      <c r="AA186" s="3">
        <f>求节点(节奏总纲!P$4:P$163,其他调用!AW$6:AW$165,$Z186)*SUM($U$14:$U$17)</f>
        <v>45.999999999999986</v>
      </c>
      <c r="AB186" s="3">
        <f>求节点(节奏总纲!Q$4:Q$163,其他调用!AX$6:AX$165,$Z186)*SUM($U$14:$U$17)</f>
        <v>66.999999999999972</v>
      </c>
      <c r="AC186" s="3">
        <f>求节点(节奏总纲!R$4:R$163,其他调用!AY$6:AY$165,$Z186)*SUM($U$14:$U$17)</f>
        <v>90.999999999999972</v>
      </c>
      <c r="AD186" s="3">
        <f>求节点(节奏总纲!S$4:S$163,其他调用!AZ$6:AZ$165,$Z186)*SUM($U$14:$U$17)</f>
        <v>102.99999999999997</v>
      </c>
      <c r="AE186" s="3">
        <f>求节点(节奏总纲!T$4:T$163,其他调用!BA$6:BA$165,$Z186)*SUM($U$14:$U$17)</f>
        <v>103.00000000000011</v>
      </c>
      <c r="AF186" s="3">
        <f>SUMPRODUCT(AA$5:AE186,其他调用!$C$6:$G187)</f>
        <v>5946624.6974707134</v>
      </c>
      <c r="AH186" s="3">
        <v>182</v>
      </c>
      <c r="AI186" s="3">
        <f>其他调用!Y186</f>
        <v>17032973.281144381</v>
      </c>
      <c r="AJ186" s="3">
        <f>其他调用!Z186</f>
        <v>19015462.632970333</v>
      </c>
      <c r="AK186" s="3">
        <f>其他调用!AA186</f>
        <v>21905109.238875866</v>
      </c>
      <c r="AL186" s="3">
        <f>其他调用!AB186</f>
        <v>29830460.896630764</v>
      </c>
      <c r="AM186" s="3">
        <f>其他调用!AC186</f>
        <v>80695440</v>
      </c>
      <c r="AN186" s="3">
        <f>SUMPRODUCT(AI$5:AM186,其他调用!$C$6:$G187)</f>
        <v>1034842034816.7246</v>
      </c>
      <c r="AP186" s="3">
        <f>其他调用!AN186</f>
        <v>3773974.7806764245</v>
      </c>
      <c r="AQ186" s="3">
        <f>其他调用!AO186</f>
        <v>4193835.735960722</v>
      </c>
      <c r="AR186" s="3">
        <f>其他调用!AP186</f>
        <v>5156136.6320929527</v>
      </c>
      <c r="AS186" s="3">
        <f>其他调用!AQ186</f>
        <v>8479168.1321303844</v>
      </c>
      <c r="AT186" s="3">
        <f>其他调用!AR186</f>
        <v>24353940.825489998</v>
      </c>
      <c r="AU186" s="3">
        <f>SUMPRODUCT(AP$5:AT186,其他调用!$C$6:$G187)</f>
        <v>184182285819.19818</v>
      </c>
    </row>
    <row r="187" spans="26:47" x14ac:dyDescent="0.15">
      <c r="Z187" s="3">
        <v>183</v>
      </c>
      <c r="AA187" s="3">
        <f>求节点(节奏总纲!P$4:P$163,其他调用!AW$6:AW$165,$Z187)*SUM($U$14:$U$17)</f>
        <v>45.999999999999986</v>
      </c>
      <c r="AB187" s="3">
        <f>求节点(节奏总纲!Q$4:Q$163,其他调用!AX$6:AX$165,$Z187)*SUM($U$14:$U$17)</f>
        <v>66.999999999999972</v>
      </c>
      <c r="AC187" s="3">
        <f>求节点(节奏总纲!R$4:R$163,其他调用!AY$6:AY$165,$Z187)*SUM($U$14:$U$17)</f>
        <v>90.999999999999957</v>
      </c>
      <c r="AD187" s="3">
        <f>求节点(节奏总纲!S$4:S$163,其他调用!AZ$6:AZ$165,$Z187)*SUM($U$14:$U$17)</f>
        <v>103</v>
      </c>
      <c r="AE187" s="3">
        <f>求节点(节奏总纲!T$4:T$163,其他调用!BA$6:BA$165,$Z187)*SUM($U$14:$U$17)</f>
        <v>103.00000000000011</v>
      </c>
      <c r="AF187" s="3">
        <f>SUMPRODUCT(AA$5:AE187,其他调用!$C$6:$G188)</f>
        <v>5960686.6023988184</v>
      </c>
      <c r="AH187" s="3">
        <v>183</v>
      </c>
      <c r="AI187" s="3">
        <f>其他调用!Y187</f>
        <v>17032973.281144619</v>
      </c>
      <c r="AJ187" s="3">
        <f>其他调用!Z187</f>
        <v>19015462.632969856</v>
      </c>
      <c r="AK187" s="3">
        <f>其他调用!AA187</f>
        <v>21905109.238875866</v>
      </c>
      <c r="AL187" s="3">
        <f>其他调用!AB187</f>
        <v>29830460.896631241</v>
      </c>
      <c r="AM187" s="3">
        <f>其他调用!AC187</f>
        <v>80695440</v>
      </c>
      <c r="AN187" s="3">
        <f>SUMPRODUCT(AI$5:AM187,其他调用!$C$6:$G188)</f>
        <v>1039283250684.068</v>
      </c>
      <c r="AP187" s="3">
        <f>其他调用!AN187</f>
        <v>3773974.7806763649</v>
      </c>
      <c r="AQ187" s="3">
        <f>其他调用!AO187</f>
        <v>4193835.735960722</v>
      </c>
      <c r="AR187" s="3">
        <f>其他调用!AP187</f>
        <v>5156136.6320929527</v>
      </c>
      <c r="AS187" s="3">
        <f>其他调用!AQ187</f>
        <v>8479168.1321303844</v>
      </c>
      <c r="AT187" s="3">
        <f>其他调用!AR187</f>
        <v>24353940.825489998</v>
      </c>
      <c r="AU187" s="3">
        <f>SUMPRODUCT(AP$5:AT187,其他调用!$C$6:$G188)</f>
        <v>185173141304.05524</v>
      </c>
    </row>
    <row r="188" spans="26:47" x14ac:dyDescent="0.15">
      <c r="Z188" s="3">
        <v>184</v>
      </c>
      <c r="AA188" s="3">
        <f>求节点(节奏总纲!P$4:P$163,其他调用!AW$6:AW$165,$Z188)*SUM($U$14:$U$17)</f>
        <v>45.999999999999979</v>
      </c>
      <c r="AB188" s="3">
        <f>求节点(节奏总纲!Q$4:Q$163,其他调用!AX$6:AX$165,$Z188)*SUM($U$14:$U$17)</f>
        <v>66.999999999999972</v>
      </c>
      <c r="AC188" s="3">
        <f>求节点(节奏总纲!R$4:R$163,其他调用!AY$6:AY$165,$Z188)*SUM($U$14:$U$17)</f>
        <v>90.999999999999957</v>
      </c>
      <c r="AD188" s="3">
        <f>求节点(节奏总纲!S$4:S$163,其他调用!AZ$6:AZ$165,$Z188)*SUM($U$14:$U$17)</f>
        <v>103.00000000000003</v>
      </c>
      <c r="AE188" s="3">
        <f>求节点(节奏总纲!T$4:T$163,其他调用!BA$6:BA$165,$Z188)*SUM($U$14:$U$17)</f>
        <v>103.0000000000001</v>
      </c>
      <c r="AF188" s="3">
        <f>SUMPRODUCT(AA$5:AE188,其他调用!$C$6:$G189)</f>
        <v>5974664.519840152</v>
      </c>
      <c r="AH188" s="3">
        <v>184</v>
      </c>
      <c r="AI188" s="3">
        <f>其他调用!Y188</f>
        <v>17032973.281144619</v>
      </c>
      <c r="AJ188" s="3">
        <f>其他调用!Z188</f>
        <v>19015462.632970333</v>
      </c>
      <c r="AK188" s="3">
        <f>其他调用!AA188</f>
        <v>21905109.238875866</v>
      </c>
      <c r="AL188" s="3">
        <f>其他调用!AB188</f>
        <v>29830460.896630764</v>
      </c>
      <c r="AM188" s="3">
        <f>其他调用!AC188</f>
        <v>80695440</v>
      </c>
      <c r="AN188" s="3">
        <f>SUMPRODUCT(AI$5:AM188,其他调用!$C$6:$G189)</f>
        <v>1043697940518.074</v>
      </c>
      <c r="AP188" s="3">
        <f>其他调用!AN188</f>
        <v>3773974.7806763649</v>
      </c>
      <c r="AQ188" s="3">
        <f>其他调用!AO188</f>
        <v>4193835.7359607816</v>
      </c>
      <c r="AR188" s="3">
        <f>其他调用!AP188</f>
        <v>5156136.6320929527</v>
      </c>
      <c r="AS188" s="3">
        <f>其他调用!AQ188</f>
        <v>8479168.1321303844</v>
      </c>
      <c r="AT188" s="3">
        <f>其他调用!AR188</f>
        <v>24353940.825490236</v>
      </c>
      <c r="AU188" s="3">
        <f>SUMPRODUCT(AP$5:AT188,其他调用!$C$6:$G189)</f>
        <v>186158078710.07782</v>
      </c>
    </row>
    <row r="189" spans="26:47" x14ac:dyDescent="0.15">
      <c r="Z189" s="3">
        <v>185</v>
      </c>
      <c r="AA189" s="3">
        <f>求节点(节奏总纲!P$4:P$163,其他调用!AW$6:AW$165,$Z189)*SUM($U$14:$U$17)</f>
        <v>45.999999999999972</v>
      </c>
      <c r="AB189" s="3">
        <f>求节点(节奏总纲!Q$4:Q$163,其他调用!AX$6:AX$165,$Z189)*SUM($U$14:$U$17)</f>
        <v>66.999999999999972</v>
      </c>
      <c r="AC189" s="3">
        <f>求节点(节奏总纲!R$4:R$163,其他调用!AY$6:AY$165,$Z189)*SUM($U$14:$U$17)</f>
        <v>90.999999999999943</v>
      </c>
      <c r="AD189" s="3">
        <f>求节点(节奏总纲!S$4:S$163,其他调用!AZ$6:AZ$165,$Z189)*SUM($U$14:$U$17)</f>
        <v>103.00000000000006</v>
      </c>
      <c r="AE189" s="3">
        <f>求节点(节奏总纲!T$4:T$163,其他调用!BA$6:BA$165,$Z189)*SUM($U$14:$U$17)</f>
        <v>103.00000000000009</v>
      </c>
      <c r="AF189" s="3">
        <f>SUMPRODUCT(AA$5:AE189,其他调用!$C$6:$G190)</f>
        <v>5988558.4497947125</v>
      </c>
      <c r="AH189" s="3">
        <v>185</v>
      </c>
      <c r="AI189" s="3">
        <f>其他调用!Y189</f>
        <v>17032973.281144142</v>
      </c>
      <c r="AJ189" s="3">
        <f>其他调用!Z189</f>
        <v>19015462.632969856</v>
      </c>
      <c r="AK189" s="3">
        <f>其他调用!AA189</f>
        <v>21905109.238875866</v>
      </c>
      <c r="AL189" s="3">
        <f>其他调用!AB189</f>
        <v>29830460.896631241</v>
      </c>
      <c r="AM189" s="3">
        <f>其他调用!AC189</f>
        <v>80695440</v>
      </c>
      <c r="AN189" s="3">
        <f>SUMPRODUCT(AI$5:AM189,其他调用!$C$6:$G190)</f>
        <v>1048086104318.7423</v>
      </c>
      <c r="AP189" s="3">
        <f>其他调用!AN189</f>
        <v>3773974.7806764245</v>
      </c>
      <c r="AQ189" s="3">
        <f>其他调用!AO189</f>
        <v>4193835.735960722</v>
      </c>
      <c r="AR189" s="3">
        <f>其他调用!AP189</f>
        <v>5156136.6320929527</v>
      </c>
      <c r="AS189" s="3">
        <f>其他调用!AQ189</f>
        <v>8479168.1321303844</v>
      </c>
      <c r="AT189" s="3">
        <f>其他调用!AR189</f>
        <v>24353940.825489998</v>
      </c>
      <c r="AU189" s="3">
        <f>SUMPRODUCT(AP$5:AT189,其他调用!$C$6:$G190)</f>
        <v>187137098037.26593</v>
      </c>
    </row>
    <row r="190" spans="26:47" x14ac:dyDescent="0.15">
      <c r="Z190" s="3">
        <v>186</v>
      </c>
      <c r="AA190" s="3">
        <f>求节点(节奏总纲!P$4:P$163,其他调用!AW$6:AW$165,$Z190)*SUM($U$14:$U$17)</f>
        <v>45.999999999999964</v>
      </c>
      <c r="AB190" s="3">
        <f>求节点(节奏总纲!Q$4:Q$163,其他调用!AX$6:AX$165,$Z190)*SUM($U$14:$U$17)</f>
        <v>66.999999999999972</v>
      </c>
      <c r="AC190" s="3">
        <f>求节点(节奏总纲!R$4:R$163,其他调用!AY$6:AY$165,$Z190)*SUM($U$14:$U$17)</f>
        <v>90.999999999999929</v>
      </c>
      <c r="AD190" s="3">
        <f>求节点(节奏总纲!S$4:S$163,其他调用!AZ$6:AZ$165,$Z190)*SUM($U$14:$U$17)</f>
        <v>103.00000000000007</v>
      </c>
      <c r="AE190" s="3">
        <f>求节点(节奏总纲!T$4:T$163,其他调用!BA$6:BA$165,$Z190)*SUM($U$14:$U$17)</f>
        <v>103.00000000000009</v>
      </c>
      <c r="AF190" s="3">
        <f>SUMPRODUCT(AA$5:AE190,其他调用!$C$6:$G191)</f>
        <v>6002368.3922625007</v>
      </c>
      <c r="AH190" s="3">
        <v>186</v>
      </c>
      <c r="AI190" s="3">
        <f>其他调用!Y190</f>
        <v>17032973.281144619</v>
      </c>
      <c r="AJ190" s="3">
        <f>其他调用!Z190</f>
        <v>19015462.632970333</v>
      </c>
      <c r="AK190" s="3">
        <f>其他调用!AA190</f>
        <v>21905109.238875389</v>
      </c>
      <c r="AL190" s="3">
        <f>其他调用!AB190</f>
        <v>30049486.699276924</v>
      </c>
      <c r="AM190" s="3">
        <f>其他调用!AC190</f>
        <v>80695440</v>
      </c>
      <c r="AN190" s="3">
        <f>SUMPRODUCT(AI$5:AM190,其他调用!$C$6:$G191)</f>
        <v>1052448099188.1029</v>
      </c>
      <c r="AP190" s="3">
        <f>其他调用!AN190</f>
        <v>3773974.7806763649</v>
      </c>
      <c r="AQ190" s="3">
        <f>其他调用!AO190</f>
        <v>4193835.7359607816</v>
      </c>
      <c r="AR190" s="3">
        <f>其他调用!AP190</f>
        <v>5156136.6320929527</v>
      </c>
      <c r="AS190" s="3">
        <f>其他调用!AQ190</f>
        <v>8567516.83228755</v>
      </c>
      <c r="AT190" s="3">
        <f>其他调用!AR190</f>
        <v>24353940.825489998</v>
      </c>
      <c r="AU190" s="3">
        <f>SUMPRODUCT(AP$5:AT190,其他调用!$C$6:$G191)</f>
        <v>188110343330.29263</v>
      </c>
    </row>
    <row r="191" spans="26:47" x14ac:dyDescent="0.15">
      <c r="Z191" s="3">
        <v>187</v>
      </c>
      <c r="AA191" s="3">
        <f>求节点(节奏总纲!P$4:P$163,其他调用!AW$6:AW$165,$Z191)*SUM($U$14:$U$17)</f>
        <v>45.999999999999964</v>
      </c>
      <c r="AB191" s="3">
        <f>求节点(节奏总纲!Q$4:Q$163,其他调用!AX$6:AX$165,$Z191)*SUM($U$14:$U$17)</f>
        <v>66.999999999999972</v>
      </c>
      <c r="AC191" s="3">
        <f>求节点(节奏总纲!R$4:R$163,其他调用!AY$6:AY$165,$Z191)*SUM($U$14:$U$17)</f>
        <v>90.999999999999929</v>
      </c>
      <c r="AD191" s="3">
        <f>求节点(节奏总纲!S$4:S$163,其他调用!AZ$6:AZ$165,$Z191)*SUM($U$14:$U$17)</f>
        <v>103.00000000000006</v>
      </c>
      <c r="AE191" s="3">
        <f>求节点(节奏总纲!T$4:T$163,其他调用!BA$6:BA$165,$Z191)*SUM($U$14:$U$17)</f>
        <v>103.00000000000007</v>
      </c>
      <c r="AF191" s="3">
        <f>SUMPRODUCT(AA$5:AE191,其他调用!$C$6:$G192)</f>
        <v>6016094.3472435176</v>
      </c>
      <c r="AH191" s="3">
        <v>187</v>
      </c>
      <c r="AI191" s="3">
        <f>其他调用!Y191</f>
        <v>17032973.281144619</v>
      </c>
      <c r="AJ191" s="3">
        <f>其他调用!Z191</f>
        <v>19015462.632970333</v>
      </c>
      <c r="AK191" s="3">
        <f>其他调用!AA191</f>
        <v>21905109.238875866</v>
      </c>
      <c r="AL191" s="3">
        <f>其他调用!AB191</f>
        <v>30344458.037769794</v>
      </c>
      <c r="AM191" s="3">
        <f>其他调用!AC191</f>
        <v>80695440</v>
      </c>
      <c r="AN191" s="3">
        <f>SUMPRODUCT(AI$5:AM191,其他调用!$C$6:$G192)</f>
        <v>1056784043851.9772</v>
      </c>
      <c r="AP191" s="3">
        <f>其他调用!AN191</f>
        <v>3773974.7806763649</v>
      </c>
      <c r="AQ191" s="3">
        <f>其他调用!AO191</f>
        <v>4193835.735960722</v>
      </c>
      <c r="AR191" s="3">
        <f>其他调用!AP191</f>
        <v>5156136.6320929527</v>
      </c>
      <c r="AS191" s="3">
        <f>其他调用!AQ191</f>
        <v>8686499.7741361856</v>
      </c>
      <c r="AT191" s="3">
        <f>其他调用!AR191</f>
        <v>24353940.825490236</v>
      </c>
      <c r="AU191" s="3">
        <f>SUMPRODUCT(AP$5:AT191,其他调用!$C$6:$G192)</f>
        <v>189077862479.73459</v>
      </c>
    </row>
    <row r="192" spans="26:47" x14ac:dyDescent="0.15">
      <c r="Z192" s="3">
        <v>188</v>
      </c>
      <c r="AA192" s="3">
        <f>求节点(节奏总纲!P$4:P$163,其他调用!AW$6:AW$165,$Z192)*SUM($U$14:$U$17)</f>
        <v>45.999999999999957</v>
      </c>
      <c r="AB192" s="3">
        <f>求节点(节奏总纲!Q$4:Q$163,其他调用!AX$6:AX$165,$Z192)*SUM($U$14:$U$17)</f>
        <v>66.999999999999972</v>
      </c>
      <c r="AC192" s="3">
        <f>求节点(节奏总纲!R$4:R$163,其他调用!AY$6:AY$165,$Z192)*SUM($U$14:$U$17)</f>
        <v>90.999999999999915</v>
      </c>
      <c r="AD192" s="3">
        <f>求节点(节奏总纲!S$4:S$163,其他调用!AZ$6:AZ$165,$Z192)*SUM($U$14:$U$17)</f>
        <v>103.00000000000006</v>
      </c>
      <c r="AE192" s="3">
        <f>求节点(节奏总纲!T$4:T$163,其他调用!BA$6:BA$165,$Z192)*SUM($U$14:$U$17)</f>
        <v>103.00000000000006</v>
      </c>
      <c r="AF192" s="3">
        <f>SUMPRODUCT(AA$5:AE192,其他调用!$C$6:$G193)</f>
        <v>6029736.3147377623</v>
      </c>
      <c r="AH192" s="3">
        <v>188</v>
      </c>
      <c r="AI192" s="3">
        <f>其他调用!Y192</f>
        <v>17032973.281144142</v>
      </c>
      <c r="AJ192" s="3">
        <f>其他调用!Z192</f>
        <v>19015462.632969856</v>
      </c>
      <c r="AK192" s="3">
        <f>其他调用!AA192</f>
        <v>21905109.238875866</v>
      </c>
      <c r="AL192" s="3">
        <f>其他调用!AB192</f>
        <v>30344458.037769794</v>
      </c>
      <c r="AM192" s="3">
        <f>其他调用!AC192</f>
        <v>80695440</v>
      </c>
      <c r="AN192" s="3">
        <f>SUMPRODUCT(AI$5:AM192,其他调用!$C$6:$G193)</f>
        <v>1061093457385.915</v>
      </c>
      <c r="AP192" s="3">
        <f>其他调用!AN192</f>
        <v>3773974.7806764245</v>
      </c>
      <c r="AQ192" s="3">
        <f>其他调用!AO192</f>
        <v>4193835.7359607816</v>
      </c>
      <c r="AR192" s="3">
        <f>其他调用!AP192</f>
        <v>5156136.6320929527</v>
      </c>
      <c r="AS192" s="3">
        <f>其他调用!AQ192</f>
        <v>8686499.7741360664</v>
      </c>
      <c r="AT192" s="3">
        <f>其他调用!AR192</f>
        <v>24353940.825489998</v>
      </c>
      <c r="AU192" s="3">
        <f>SUMPRODUCT(AP$5:AT192,其他调用!$C$6:$G193)</f>
        <v>190039461494.52087</v>
      </c>
    </row>
    <row r="193" spans="26:47" x14ac:dyDescent="0.15">
      <c r="Z193" s="3">
        <v>189</v>
      </c>
      <c r="AA193" s="3">
        <f>求节点(节奏总纲!P$4:P$163,其他调用!AW$6:AW$165,$Z193)*SUM($U$14:$U$17)</f>
        <v>45.99999999999995</v>
      </c>
      <c r="AB193" s="3">
        <f>求节点(节奏总纲!Q$4:Q$163,其他调用!AX$6:AX$165,$Z193)*SUM($U$14:$U$17)</f>
        <v>66.999999999999972</v>
      </c>
      <c r="AC193" s="3">
        <f>求节点(节奏总纲!R$4:R$163,其他调用!AY$6:AY$165,$Z193)*SUM($U$14:$U$17)</f>
        <v>90.999999999999901</v>
      </c>
      <c r="AD193" s="3">
        <f>求节点(节奏总纲!S$4:S$163,其他调用!AZ$6:AZ$165,$Z193)*SUM($U$14:$U$17)</f>
        <v>103.00000000000006</v>
      </c>
      <c r="AE193" s="3">
        <f>求节点(节奏总纲!T$4:T$163,其他调用!BA$6:BA$165,$Z193)*SUM($U$14:$U$17)</f>
        <v>103.00000000000006</v>
      </c>
      <c r="AF193" s="3">
        <f>SUMPRODUCT(AA$5:AE193,其他调用!$C$6:$G194)</f>
        <v>6043294.2947452357</v>
      </c>
      <c r="AH193" s="3">
        <v>189</v>
      </c>
      <c r="AI193" s="3">
        <f>其他调用!Y193</f>
        <v>17032973.281144619</v>
      </c>
      <c r="AJ193" s="3">
        <f>其他调用!Z193</f>
        <v>19015462.632970333</v>
      </c>
      <c r="AK193" s="3">
        <f>其他调用!AA193</f>
        <v>21905109.238875866</v>
      </c>
      <c r="AL193" s="3">
        <f>其他调用!AB193</f>
        <v>30344458.037769794</v>
      </c>
      <c r="AM193" s="3">
        <f>其他调用!AC193</f>
        <v>80695440</v>
      </c>
      <c r="AN193" s="3">
        <f>SUMPRODUCT(AI$5:AM193,其他调用!$C$6:$G194)</f>
        <v>1065376339789.9166</v>
      </c>
      <c r="AP193" s="3">
        <f>其他调用!AN193</f>
        <v>3773974.7806763649</v>
      </c>
      <c r="AQ193" s="3">
        <f>其他调用!AO193</f>
        <v>4193835.735960722</v>
      </c>
      <c r="AR193" s="3">
        <f>其他调用!AP193</f>
        <v>5156136.6320929527</v>
      </c>
      <c r="AS193" s="3">
        <f>其他调用!AQ193</f>
        <v>8686499.7741361856</v>
      </c>
      <c r="AT193" s="3">
        <f>其他调用!AR193</f>
        <v>24353940.825489998</v>
      </c>
      <c r="AU193" s="3">
        <f>SUMPRODUCT(AP$5:AT193,其他调用!$C$6:$G194)</f>
        <v>190995140374.65149</v>
      </c>
    </row>
    <row r="194" spans="26:47" x14ac:dyDescent="0.15">
      <c r="Z194" s="3">
        <v>190</v>
      </c>
      <c r="AA194" s="3">
        <f>求节点(节奏总纲!P$4:P$163,其他调用!AW$6:AW$165,$Z194)*SUM($U$14:$U$17)</f>
        <v>45.999999999999943</v>
      </c>
      <c r="AB194" s="3">
        <f>求节点(节奏总纲!Q$4:Q$163,其他调用!AX$6:AX$165,$Z194)*SUM($U$14:$U$17)</f>
        <v>66.999999999999972</v>
      </c>
      <c r="AC194" s="3">
        <f>求节点(节奏总纲!R$4:R$163,其他调用!AY$6:AY$165,$Z194)*SUM($U$14:$U$17)</f>
        <v>90.999999999999901</v>
      </c>
      <c r="AD194" s="3">
        <f>求节点(节奏总纲!S$4:S$163,其他调用!AZ$6:AZ$165,$Z194)*SUM($U$14:$U$17)</f>
        <v>103.00000000000004</v>
      </c>
      <c r="AE194" s="3">
        <f>求节点(节奏总纲!T$4:T$163,其他调用!BA$6:BA$165,$Z194)*SUM($U$14:$U$17)</f>
        <v>103.00000000000004</v>
      </c>
      <c r="AF194" s="3">
        <f>SUMPRODUCT(AA$5:AE194,其他调用!$C$6:$G195)</f>
        <v>6056768.2872659368</v>
      </c>
      <c r="AH194" s="3">
        <v>190</v>
      </c>
      <c r="AI194" s="3">
        <f>其他调用!Y194</f>
        <v>17032973.281144619</v>
      </c>
      <c r="AJ194" s="3">
        <f>其他调用!Z194</f>
        <v>19015462.632969856</v>
      </c>
      <c r="AK194" s="3">
        <f>其他调用!AA194</f>
        <v>21905109.238875866</v>
      </c>
      <c r="AL194" s="3">
        <f>其他调用!AB194</f>
        <v>30344458.037770271</v>
      </c>
      <c r="AM194" s="3">
        <f>其他调用!AC194</f>
        <v>80695440</v>
      </c>
      <c r="AN194" s="3">
        <f>SUMPRODUCT(AI$5:AM194,其他调用!$C$6:$G195)</f>
        <v>1069632691063.9819</v>
      </c>
      <c r="AP194" s="3">
        <f>其他调用!AN194</f>
        <v>3773974.7806764245</v>
      </c>
      <c r="AQ194" s="3">
        <f>其他调用!AO194</f>
        <v>4193835.735960722</v>
      </c>
      <c r="AR194" s="3">
        <f>其他调用!AP194</f>
        <v>5156136.6320929527</v>
      </c>
      <c r="AS194" s="3">
        <f>其他调用!AQ194</f>
        <v>8686499.7741361856</v>
      </c>
      <c r="AT194" s="3">
        <f>其他调用!AR194</f>
        <v>24353940.825490236</v>
      </c>
      <c r="AU194" s="3">
        <f>SUMPRODUCT(AP$5:AT194,其他调用!$C$6:$G195)</f>
        <v>191944899120.12643</v>
      </c>
    </row>
    <row r="195" spans="26:47" x14ac:dyDescent="0.15">
      <c r="Z195" s="3">
        <v>191</v>
      </c>
      <c r="AA195" s="3">
        <f>求节点(节奏总纲!P$4:P$163,其他调用!AW$6:AW$165,$Z195)*SUM($U$14:$U$17)</f>
        <v>45.999999999999943</v>
      </c>
      <c r="AB195" s="3">
        <f>求节点(节奏总纲!Q$4:Q$163,其他调用!AX$6:AX$165,$Z195)*SUM($U$14:$U$17)</f>
        <v>66.999999999999972</v>
      </c>
      <c r="AC195" s="3">
        <f>求节点(节奏总纲!R$4:R$163,其他调用!AY$6:AY$165,$Z195)*SUM($U$14:$U$17)</f>
        <v>90.999999999999886</v>
      </c>
      <c r="AD195" s="3">
        <f>求节点(节奏总纲!S$4:S$163,其他调用!AZ$6:AZ$165,$Z195)*SUM($U$14:$U$17)</f>
        <v>103.00000000000004</v>
      </c>
      <c r="AE195" s="3">
        <f>求节点(节奏总纲!T$4:T$163,其他调用!BA$6:BA$165,$Z195)*SUM($U$14:$U$17)</f>
        <v>103.00000000000003</v>
      </c>
      <c r="AF195" s="3">
        <f>SUMPRODUCT(AA$5:AE195,其他调用!$C$6:$G196)</f>
        <v>6070158.2922998667</v>
      </c>
      <c r="AH195" s="3">
        <v>191</v>
      </c>
      <c r="AI195" s="3">
        <f>其他调用!Y195</f>
        <v>17032973.281144619</v>
      </c>
      <c r="AJ195" s="3">
        <f>其他调用!Z195</f>
        <v>19015462.632970333</v>
      </c>
      <c r="AK195" s="3">
        <f>其他调用!AA195</f>
        <v>21905109.238875866</v>
      </c>
      <c r="AL195" s="3">
        <f>其他调用!AB195</f>
        <v>30344458.037769794</v>
      </c>
      <c r="AM195" s="3">
        <f>其他调用!AC195</f>
        <v>80695440</v>
      </c>
      <c r="AN195" s="3">
        <f>SUMPRODUCT(AI$5:AM195,其他调用!$C$6:$G196)</f>
        <v>1073862511208.1112</v>
      </c>
      <c r="AP195" s="3">
        <f>其他调用!AN195</f>
        <v>3773974.7806763649</v>
      </c>
      <c r="AQ195" s="3">
        <f>其他调用!AO195</f>
        <v>4193835.7359607816</v>
      </c>
      <c r="AR195" s="3">
        <f>其他调用!AP195</f>
        <v>5156136.6320929527</v>
      </c>
      <c r="AS195" s="3">
        <f>其他调用!AQ195</f>
        <v>8686499.7741360664</v>
      </c>
      <c r="AT195" s="3">
        <f>其他调用!AR195</f>
        <v>24353940.825489998</v>
      </c>
      <c r="AU195" s="3">
        <f>SUMPRODUCT(AP$5:AT195,其他调用!$C$6:$G196)</f>
        <v>192888737730.94568</v>
      </c>
    </row>
    <row r="196" spans="26:47" x14ac:dyDescent="0.15">
      <c r="Z196" s="3">
        <v>192</v>
      </c>
      <c r="AA196" s="3">
        <f>求节点(节奏总纲!P$4:P$163,其他调用!AW$6:AW$165,$Z196)*SUM($U$14:$U$17)</f>
        <v>45.999999999999936</v>
      </c>
      <c r="AB196" s="3">
        <f>求节点(节奏总纲!Q$4:Q$163,其他调用!AX$6:AX$165,$Z196)*SUM($U$14:$U$17)</f>
        <v>66.999999999999972</v>
      </c>
      <c r="AC196" s="3">
        <f>求节点(节奏总纲!R$4:R$163,其他调用!AY$6:AY$165,$Z196)*SUM($U$14:$U$17)</f>
        <v>90.999999999999872</v>
      </c>
      <c r="AD196" s="3">
        <f>求节点(节奏总纲!S$4:S$163,其他调用!AZ$6:AZ$165,$Z196)*SUM($U$14:$U$17)</f>
        <v>103.00000000000004</v>
      </c>
      <c r="AE196" s="3">
        <f>求节点(节奏总纲!T$4:T$163,其他调用!BA$6:BA$165,$Z196)*SUM($U$14:$U$17)</f>
        <v>103.00000000000003</v>
      </c>
      <c r="AF196" s="3">
        <f>SUMPRODUCT(AA$5:AE196,其他调用!$C$6:$G197)</f>
        <v>6083464.3098470243</v>
      </c>
      <c r="AH196" s="3">
        <v>192</v>
      </c>
      <c r="AI196" s="3">
        <f>其他调用!Y196</f>
        <v>17032973.281144142</v>
      </c>
      <c r="AJ196" s="3">
        <f>其他调用!Z196</f>
        <v>19015462.632970333</v>
      </c>
      <c r="AK196" s="3">
        <f>其他调用!AA196</f>
        <v>21905109.238875389</v>
      </c>
      <c r="AL196" s="3">
        <f>其他调用!AB196</f>
        <v>30344458.037769794</v>
      </c>
      <c r="AM196" s="3">
        <f>其他调用!AC196</f>
        <v>80695440</v>
      </c>
      <c r="AN196" s="3">
        <f>SUMPRODUCT(AI$5:AM196,其他调用!$C$6:$G197)</f>
        <v>1078065800222.3041</v>
      </c>
      <c r="AP196" s="3">
        <f>其他调用!AN196</f>
        <v>3773974.7806763649</v>
      </c>
      <c r="AQ196" s="3">
        <f>其他调用!AO196</f>
        <v>4193835.7359607816</v>
      </c>
      <c r="AR196" s="3">
        <f>其他调用!AP196</f>
        <v>5156136.6320929527</v>
      </c>
      <c r="AS196" s="3">
        <f>其他调用!AQ196</f>
        <v>8686499.7741361856</v>
      </c>
      <c r="AT196" s="3">
        <f>其他调用!AR196</f>
        <v>24353940.825489998</v>
      </c>
      <c r="AU196" s="3">
        <f>SUMPRODUCT(AP$5:AT196,其他调用!$C$6:$G197)</f>
        <v>193826656207.10928</v>
      </c>
    </row>
    <row r="197" spans="26:47" x14ac:dyDescent="0.15">
      <c r="Z197" s="3">
        <v>193</v>
      </c>
      <c r="AA197" s="3">
        <f>求节点(节奏总纲!P$4:P$163,其他调用!AW$6:AW$165,$Z197)*SUM($U$14:$U$17)</f>
        <v>45.999999999999929</v>
      </c>
      <c r="AB197" s="3">
        <f>求节点(节奏总纲!Q$4:Q$163,其他调用!AX$6:AX$165,$Z197)*SUM($U$14:$U$17)</f>
        <v>66.999999999999972</v>
      </c>
      <c r="AC197" s="3">
        <f>求节点(节奏总纲!R$4:R$163,其他调用!AY$6:AY$165,$Z197)*SUM($U$14:$U$17)</f>
        <v>90.999999999999886</v>
      </c>
      <c r="AD197" s="3">
        <f>求节点(节奏总纲!S$4:S$163,其他调用!AZ$6:AZ$165,$Z197)*SUM($U$14:$U$17)</f>
        <v>103.00000000000003</v>
      </c>
      <c r="AE197" s="3">
        <f>求节点(节奏总纲!T$4:T$163,其他调用!BA$6:BA$165,$Z197)*SUM($U$14:$U$17)</f>
        <v>103.00000000000001</v>
      </c>
      <c r="AF197" s="3">
        <f>SUMPRODUCT(AA$5:AE197,其他调用!$C$6:$G198)</f>
        <v>6096686.3399074096</v>
      </c>
      <c r="AH197" s="3">
        <v>193</v>
      </c>
      <c r="AI197" s="3">
        <f>其他调用!Y197</f>
        <v>17032973.281144619</v>
      </c>
      <c r="AJ197" s="3">
        <f>其他调用!Z197</f>
        <v>19452846.024722576</v>
      </c>
      <c r="AK197" s="3">
        <f>其他调用!AA197</f>
        <v>22072156.753041267</v>
      </c>
      <c r="AL197" s="3">
        <f>其他调用!AB197</f>
        <v>30344458.037769794</v>
      </c>
      <c r="AM197" s="3">
        <f>其他调用!AC197</f>
        <v>81948417.242106438</v>
      </c>
      <c r="AN197" s="3">
        <f>SUMPRODUCT(AI$5:AM197,其他调用!$C$6:$G198)</f>
        <v>1082291603084.9211</v>
      </c>
      <c r="AP197" s="3">
        <f>其他调用!AN197</f>
        <v>3773974.7806763649</v>
      </c>
      <c r="AQ197" s="3">
        <f>其他调用!AO197</f>
        <v>4307376.1368499994</v>
      </c>
      <c r="AR197" s="3">
        <f>其他调用!AP197</f>
        <v>5213144.5747596025</v>
      </c>
      <c r="AS197" s="3">
        <f>其他调用!AQ197</f>
        <v>8686499.7741360664</v>
      </c>
      <c r="AT197" s="3">
        <f>其他调用!AR197</f>
        <v>24757237.830074072</v>
      </c>
      <c r="AU197" s="3">
        <f>SUMPRODUCT(AP$5:AT197,其他调用!$C$6:$G198)</f>
        <v>194771541102.57925</v>
      </c>
    </row>
    <row r="198" spans="26:47" x14ac:dyDescent="0.15">
      <c r="Z198" s="3">
        <v>194</v>
      </c>
      <c r="AA198" s="3">
        <f>求节点(节奏总纲!P$4:P$163,其他调用!AW$6:AW$165,$Z198)*SUM($U$14:$U$17)</f>
        <v>45.999999999999936</v>
      </c>
      <c r="AB198" s="3">
        <f>求节点(节奏总纲!Q$4:Q$163,其他调用!AX$6:AX$165,$Z198)*SUM($U$14:$U$17)</f>
        <v>66.999999999999972</v>
      </c>
      <c r="AC198" s="3">
        <f>求节点(节奏总纲!R$4:R$163,其他调用!AY$6:AY$165,$Z198)*SUM($U$14:$U$17)</f>
        <v>90.999999999999901</v>
      </c>
      <c r="AD198" s="3">
        <f>求节点(节奏总纲!S$4:S$163,其他调用!AZ$6:AZ$165,$Z198)*SUM($U$14:$U$17)</f>
        <v>103.00000000000003</v>
      </c>
      <c r="AE198" s="3">
        <f>求节点(节奏总纲!T$4:T$163,其他调用!BA$6:BA$165,$Z198)*SUM($U$14:$U$17)</f>
        <v>103</v>
      </c>
      <c r="AF198" s="3">
        <f>SUMPRODUCT(AA$5:AE198,其他调用!$C$6:$G199)</f>
        <v>6109824.3824810237</v>
      </c>
      <c r="AH198" s="3">
        <v>194</v>
      </c>
      <c r="AI198" s="3">
        <f>其他调用!Y198</f>
        <v>17499559.461159706</v>
      </c>
      <c r="AJ198" s="3">
        <f>其他调用!Z198</f>
        <v>19472418.974054337</v>
      </c>
      <c r="AK198" s="3">
        <f>其他调用!AA198</f>
        <v>22417524.482094288</v>
      </c>
      <c r="AL198" s="3">
        <f>其他调用!AB198</f>
        <v>30344458.037770271</v>
      </c>
      <c r="AM198" s="3">
        <f>其他调用!AC198</f>
        <v>88764984</v>
      </c>
      <c r="AN198" s="3">
        <f>SUMPRODUCT(AI$5:AM198,其他调用!$C$6:$G199)</f>
        <v>1086549264926.2239</v>
      </c>
      <c r="AP198" s="3">
        <f>其他调用!AN198</f>
        <v>3857091.8646576405</v>
      </c>
      <c r="AQ198" s="3">
        <f>其他调用!AO198</f>
        <v>4312457.0808354616</v>
      </c>
      <c r="AR198" s="3">
        <f>其他调用!AP198</f>
        <v>5331007.4702068567</v>
      </c>
      <c r="AS198" s="3">
        <f>其他调用!AQ198</f>
        <v>8686499.7741361856</v>
      </c>
      <c r="AT198" s="3">
        <f>其他调用!AR198</f>
        <v>26951292.807786465</v>
      </c>
      <c r="AU198" s="3">
        <f>SUMPRODUCT(AP$5:AT198,其他调用!$C$6:$G199)</f>
        <v>195721982228.68555</v>
      </c>
    </row>
    <row r="199" spans="26:47" x14ac:dyDescent="0.15">
      <c r="Z199" s="3">
        <v>195</v>
      </c>
      <c r="AA199" s="3">
        <f>求节点(节奏总纲!P$4:P$163,其他调用!AW$6:AW$165,$Z199)*SUM($U$14:$U$17)</f>
        <v>45.999999999999943</v>
      </c>
      <c r="AB199" s="3">
        <f>求节点(节奏总纲!Q$4:Q$163,其他调用!AX$6:AX$165,$Z199)*SUM($U$14:$U$17)</f>
        <v>66.999999999999972</v>
      </c>
      <c r="AC199" s="3">
        <f>求节点(节奏总纲!R$4:R$163,其他调用!AY$6:AY$165,$Z199)*SUM($U$14:$U$17)</f>
        <v>90.999999999999929</v>
      </c>
      <c r="AD199" s="3">
        <f>求节点(节奏总纲!S$4:S$163,其他调用!AZ$6:AZ$165,$Z199)*SUM($U$14:$U$17)</f>
        <v>103.00000000000003</v>
      </c>
      <c r="AE199" s="3">
        <f>求节点(节奏总纲!T$4:T$163,其他调用!BA$6:BA$165,$Z199)*SUM($U$14:$U$17)</f>
        <v>103</v>
      </c>
      <c r="AF199" s="3">
        <f>SUMPRODUCT(AA$5:AE199,其他调用!$C$6:$G200)</f>
        <v>6122878.4375678636</v>
      </c>
      <c r="AH199" s="3">
        <v>195</v>
      </c>
      <c r="AI199" s="3">
        <f>其他调用!Y199</f>
        <v>17505092.94598484</v>
      </c>
      <c r="AJ199" s="3">
        <f>其他调用!Z199</f>
        <v>19472418.974054813</v>
      </c>
      <c r="AK199" s="3">
        <f>其他调用!AA199</f>
        <v>22417524.482093811</v>
      </c>
      <c r="AL199" s="3">
        <f>其他调用!AB199</f>
        <v>30344458.037769794</v>
      </c>
      <c r="AM199" s="3">
        <f>其他调用!AC199</f>
        <v>88764984</v>
      </c>
      <c r="AN199" s="3">
        <f>SUMPRODUCT(AI$5:AM199,其他调用!$C$6:$G200)</f>
        <v>1090780304395.6462</v>
      </c>
      <c r="AP199" s="3">
        <f>其他调用!AN199</f>
        <v>3858077.5927881598</v>
      </c>
      <c r="AQ199" s="3">
        <f>其他调用!AO199</f>
        <v>4312457.0808354616</v>
      </c>
      <c r="AR199" s="3">
        <f>其他调用!AP199</f>
        <v>5331007.4702069759</v>
      </c>
      <c r="AS199" s="3">
        <f>其他调用!AQ199</f>
        <v>8686499.7741360664</v>
      </c>
      <c r="AT199" s="3">
        <f>其他调用!AR199</f>
        <v>26951292.807786465</v>
      </c>
      <c r="AU199" s="3">
        <f>SUMPRODUCT(AP$5:AT199,其他调用!$C$6:$G200)</f>
        <v>196666453567.35736</v>
      </c>
    </row>
    <row r="200" spans="26:47" x14ac:dyDescent="0.15">
      <c r="Z200" s="3">
        <v>196</v>
      </c>
      <c r="AA200" s="3">
        <f>求节点(节奏总纲!P$4:P$163,其他调用!AW$6:AW$165,$Z200)*SUM($U$14:$U$17)</f>
        <v>45.99999999999995</v>
      </c>
      <c r="AB200" s="3">
        <f>求节点(节奏总纲!Q$4:Q$163,其他调用!AX$6:AX$165,$Z200)*SUM($U$14:$U$17)</f>
        <v>66.999999999999972</v>
      </c>
      <c r="AC200" s="3">
        <f>求节点(节奏总纲!R$4:R$163,其他调用!AY$6:AY$165,$Z200)*SUM($U$14:$U$17)</f>
        <v>90.999999999999957</v>
      </c>
      <c r="AD200" s="3">
        <f>求节点(节奏总纲!S$4:S$163,其他调用!AZ$6:AZ$165,$Z200)*SUM($U$14:$U$17)</f>
        <v>103.00000000000001</v>
      </c>
      <c r="AE200" s="3">
        <f>求节点(节奏总纲!T$4:T$163,其他调用!BA$6:BA$165,$Z200)*SUM($U$14:$U$17)</f>
        <v>102.99999999999999</v>
      </c>
      <c r="AF200" s="3">
        <f>SUMPRODUCT(AA$5:AE200,其他调用!$C$6:$G201)</f>
        <v>6135848.5051679322</v>
      </c>
      <c r="AH200" s="3">
        <v>196</v>
      </c>
      <c r="AI200" s="3">
        <f>其他调用!Y200</f>
        <v>17505092.945985317</v>
      </c>
      <c r="AJ200" s="3">
        <f>其他调用!Z200</f>
        <v>19472418.974054337</v>
      </c>
      <c r="AK200" s="3">
        <f>其他调用!AA200</f>
        <v>22417524.482094288</v>
      </c>
      <c r="AL200" s="3">
        <f>其他调用!AB200</f>
        <v>30344458.037769794</v>
      </c>
      <c r="AM200" s="3">
        <f>其他调用!AC200</f>
        <v>88764983.999999046</v>
      </c>
      <c r="AN200" s="3">
        <f>SUMPRODUCT(AI$5:AM200,其他调用!$C$6:$G201)</f>
        <v>1094984122103.7764</v>
      </c>
      <c r="AP200" s="3">
        <f>其他调用!AN200</f>
        <v>3858077.5927881598</v>
      </c>
      <c r="AQ200" s="3">
        <f>其他调用!AO200</f>
        <v>4312457.0808354616</v>
      </c>
      <c r="AR200" s="3">
        <f>其他调用!AP200</f>
        <v>5331007.4702068567</v>
      </c>
      <c r="AS200" s="3">
        <f>其他调用!AQ200</f>
        <v>8686499.7741361856</v>
      </c>
      <c r="AT200" s="3">
        <f>其他调用!AR200</f>
        <v>26951292.807786465</v>
      </c>
      <c r="AU200" s="3">
        <f>SUMPRODUCT(AP$5:AT200,其他调用!$C$6:$G201)</f>
        <v>197604848344.10764</v>
      </c>
    </row>
    <row r="201" spans="26:47" x14ac:dyDescent="0.15">
      <c r="Z201" s="3">
        <v>197</v>
      </c>
      <c r="AA201" s="3">
        <f>求节点(节奏总纲!P$4:P$163,其他调用!AW$6:AW$165,$Z201)*SUM($U$14:$U$17)</f>
        <v>45.999999999999957</v>
      </c>
      <c r="AB201" s="3">
        <f>求节点(节奏总纲!Q$4:Q$163,其他调用!AX$6:AX$165,$Z201)*SUM($U$14:$U$17)</f>
        <v>66.999999999999972</v>
      </c>
      <c r="AC201" s="3">
        <f>求节点(节奏总纲!R$4:R$163,其他调用!AY$6:AY$165,$Z201)*SUM($U$14:$U$17)</f>
        <v>90.999999999999986</v>
      </c>
      <c r="AD201" s="3">
        <f>求节点(节奏总纲!S$4:S$163,其他调用!AZ$6:AZ$165,$Z201)*SUM($U$14:$U$17)</f>
        <v>103.00000000000001</v>
      </c>
      <c r="AE201" s="3">
        <f>求节点(节奏总纲!T$4:T$163,其他调用!BA$6:BA$165,$Z201)*SUM($U$14:$U$17)</f>
        <v>102.99999999999997</v>
      </c>
      <c r="AF201" s="3">
        <f>SUMPRODUCT(AA$5:AE201,其他调用!$C$6:$G202)</f>
        <v>6148734.5852812296</v>
      </c>
      <c r="AH201" s="3">
        <v>197</v>
      </c>
      <c r="AI201" s="3">
        <f>其他调用!Y201</f>
        <v>17505092.94598484</v>
      </c>
      <c r="AJ201" s="3">
        <f>其他调用!Z201</f>
        <v>19472418.974054337</v>
      </c>
      <c r="AK201" s="3">
        <f>其他调用!AA201</f>
        <v>22417524.482094288</v>
      </c>
      <c r="AL201" s="3">
        <f>其他调用!AB201</f>
        <v>30344458.037769794</v>
      </c>
      <c r="AM201" s="3">
        <f>其他调用!AC201</f>
        <v>88764984</v>
      </c>
      <c r="AN201" s="3">
        <f>SUMPRODUCT(AI$5:AM201,其他调用!$C$6:$G202)</f>
        <v>1099160718050.6141</v>
      </c>
      <c r="AP201" s="3">
        <f>其他调用!AN201</f>
        <v>3858077.5927881598</v>
      </c>
      <c r="AQ201" s="3">
        <f>其他调用!AO201</f>
        <v>4312457.0808354616</v>
      </c>
      <c r="AR201" s="3">
        <f>其他调用!AP201</f>
        <v>5331007.4702068567</v>
      </c>
      <c r="AS201" s="3">
        <f>其他调用!AQ201</f>
        <v>8686499.7741360664</v>
      </c>
      <c r="AT201" s="3">
        <f>其他调用!AR201</f>
        <v>26951292.807786465</v>
      </c>
      <c r="AU201" s="3">
        <f>SUMPRODUCT(AP$5:AT201,其他调用!$C$6:$G202)</f>
        <v>198537166558.93625</v>
      </c>
    </row>
    <row r="202" spans="26:47" x14ac:dyDescent="0.15">
      <c r="Z202" s="3">
        <v>198</v>
      </c>
      <c r="AA202" s="3">
        <f>求节点(节奏总纲!P$4:P$163,其他调用!AW$6:AW$165,$Z202)*SUM($U$14:$U$17)</f>
        <v>45.999999999999964</v>
      </c>
      <c r="AB202" s="3">
        <f>求节点(节奏总纲!Q$4:Q$163,其他调用!AX$6:AX$165,$Z202)*SUM($U$14:$U$17)</f>
        <v>66.999999999999972</v>
      </c>
      <c r="AC202" s="3">
        <f>求节点(节奏总纲!R$4:R$163,其他调用!AY$6:AY$165,$Z202)*SUM($U$14:$U$17)</f>
        <v>91.000000000000014</v>
      </c>
      <c r="AD202" s="3">
        <f>求节点(节奏总纲!S$4:S$163,其他调用!AZ$6:AZ$165,$Z202)*SUM($U$14:$U$17)</f>
        <v>103.00000000000001</v>
      </c>
      <c r="AE202" s="3">
        <f>求节点(节奏总纲!T$4:T$163,其他调用!BA$6:BA$165,$Z202)*SUM($U$14:$U$17)</f>
        <v>102.99999999999997</v>
      </c>
      <c r="AF202" s="3">
        <f>SUMPRODUCT(AA$5:AE202,其他调用!$C$6:$G203)</f>
        <v>6161536.6779077547</v>
      </c>
      <c r="AH202" s="3">
        <v>198</v>
      </c>
      <c r="AI202" s="3">
        <f>其他调用!Y202</f>
        <v>17505092.945985317</v>
      </c>
      <c r="AJ202" s="3">
        <f>其他调用!Z202</f>
        <v>19472418.974054337</v>
      </c>
      <c r="AK202" s="3">
        <f>其他调用!AA202</f>
        <v>22417524.482094288</v>
      </c>
      <c r="AL202" s="3">
        <f>其他调用!AB202</f>
        <v>30344458.037770271</v>
      </c>
      <c r="AM202" s="3">
        <f>其他调用!AC202</f>
        <v>88764984</v>
      </c>
      <c r="AN202" s="3">
        <f>SUMPRODUCT(AI$5:AM202,其他调用!$C$6:$G203)</f>
        <v>1103310092236.1597</v>
      </c>
      <c r="AP202" s="3">
        <f>其他调用!AN202</f>
        <v>3858077.5927881598</v>
      </c>
      <c r="AQ202" s="3">
        <f>其他调用!AO202</f>
        <v>4312457.0808354616</v>
      </c>
      <c r="AR202" s="3">
        <f>其他调用!AP202</f>
        <v>5331007.4702069759</v>
      </c>
      <c r="AS202" s="3">
        <f>其他调用!AQ202</f>
        <v>8686499.7741361856</v>
      </c>
      <c r="AT202" s="3">
        <f>其他调用!AR202</f>
        <v>26951292.807786465</v>
      </c>
      <c r="AU202" s="3">
        <f>SUMPRODUCT(AP$5:AT202,其他调用!$C$6:$G203)</f>
        <v>199463408211.84326</v>
      </c>
    </row>
    <row r="203" spans="26:47" x14ac:dyDescent="0.15">
      <c r="Z203" s="3">
        <v>199</v>
      </c>
      <c r="AA203" s="3">
        <f>求节点(节奏总纲!P$4:P$163,其他调用!AW$6:AW$165,$Z203)*SUM($U$14:$U$17)</f>
        <v>45.999999999999972</v>
      </c>
      <c r="AB203" s="3">
        <f>求节点(节奏总纲!Q$4:Q$163,其他调用!AX$6:AX$165,$Z203)*SUM($U$14:$U$17)</f>
        <v>66.999999999999972</v>
      </c>
      <c r="AC203" s="3">
        <f>求节点(节奏总纲!R$4:R$163,其他调用!AY$6:AY$165,$Z203)*SUM($U$14:$U$17)</f>
        <v>91.000000000000043</v>
      </c>
      <c r="AD203" s="3">
        <f>求节点(节奏总纲!S$4:S$163,其他调用!AZ$6:AZ$165,$Z203)*SUM($U$14:$U$17)</f>
        <v>103</v>
      </c>
      <c r="AE203" s="3">
        <f>求节点(节奏总纲!T$4:T$163,其他调用!BA$6:BA$165,$Z203)*SUM($U$14:$U$17)</f>
        <v>102.99999999999996</v>
      </c>
      <c r="AF203" s="3">
        <f>SUMPRODUCT(AA$5:AE203,其他调用!$C$6:$G204)</f>
        <v>6174254.7830475084</v>
      </c>
      <c r="AH203" s="3">
        <v>199</v>
      </c>
      <c r="AI203" s="3">
        <f>其他调用!Y203</f>
        <v>17505092.94598484</v>
      </c>
      <c r="AJ203" s="3">
        <f>其他调用!Z203</f>
        <v>19472418.974054337</v>
      </c>
      <c r="AK203" s="3">
        <f>其他调用!AA203</f>
        <v>22417524.482094288</v>
      </c>
      <c r="AL203" s="3">
        <f>其他调用!AB203</f>
        <v>30344458.037769794</v>
      </c>
      <c r="AM203" s="3">
        <f>其他调用!AC203</f>
        <v>88764984</v>
      </c>
      <c r="AN203" s="3">
        <f>SUMPRODUCT(AI$5:AM203,其他调用!$C$6:$G204)</f>
        <v>1107432244660.4128</v>
      </c>
      <c r="AP203" s="3">
        <f>其他调用!AN203</f>
        <v>3858077.5927881598</v>
      </c>
      <c r="AQ203" s="3">
        <f>其他调用!AO203</f>
        <v>4312457.0808354616</v>
      </c>
      <c r="AR203" s="3">
        <f>其他调用!AP203</f>
        <v>5331007.4702068567</v>
      </c>
      <c r="AS203" s="3">
        <f>其他调用!AQ203</f>
        <v>8686499.7741360664</v>
      </c>
      <c r="AT203" s="3">
        <f>其他调用!AR203</f>
        <v>26951292.807785988</v>
      </c>
      <c r="AU203" s="3">
        <f>SUMPRODUCT(AP$5:AT203,其他调用!$C$6:$G204)</f>
        <v>200383573302.82867</v>
      </c>
    </row>
    <row r="204" spans="26:47" x14ac:dyDescent="0.15">
      <c r="Z204" s="3">
        <v>200</v>
      </c>
      <c r="AA204" s="3">
        <f>求节点(节奏总纲!P$4:P$163,其他调用!AW$6:AW$165,$Z204)*SUM($U$14:$U$17)</f>
        <v>45.999999999999986</v>
      </c>
      <c r="AB204" s="3">
        <f>求节点(节奏总纲!Q$4:Q$163,其他调用!AX$6:AX$165,$Z204)*SUM($U$14:$U$17)</f>
        <v>66.999999999999986</v>
      </c>
      <c r="AC204" s="3">
        <f>求节点(节奏总纲!R$4:R$163,其他调用!AY$6:AY$165,$Z204)*SUM($U$14:$U$17)</f>
        <v>91.000000000000057</v>
      </c>
      <c r="AD204" s="3">
        <f>求节点(节奏总纲!S$4:S$163,其他调用!AZ$6:AZ$165,$Z204)*SUM($U$14:$U$17)</f>
        <v>103.00000000000001</v>
      </c>
      <c r="AE204" s="3">
        <f>求节点(节奏总纲!T$4:T$163,其他调用!BA$6:BA$165,$Z204)*SUM($U$14:$U$17)</f>
        <v>102.99999999999994</v>
      </c>
      <c r="AF204" s="3">
        <f>SUMPRODUCT(AA$5:AE204,其他调用!$C$6:$G205)</f>
        <v>6186888.9007004909</v>
      </c>
      <c r="AH204" s="3">
        <v>200</v>
      </c>
      <c r="AI204" s="3">
        <f>其他调用!Y204</f>
        <v>17505092.945985317</v>
      </c>
      <c r="AJ204" s="3">
        <f>其他调用!Z204</f>
        <v>19472418.974054337</v>
      </c>
      <c r="AK204" s="3">
        <f>其他调用!AA204</f>
        <v>22417524.482093811</v>
      </c>
      <c r="AL204" s="3">
        <f>其他调用!AB204</f>
        <v>30658435.671369553</v>
      </c>
      <c r="AM204" s="3">
        <f>其他调用!AC204</f>
        <v>88764984</v>
      </c>
      <c r="AN204" s="3">
        <f>SUMPRODUCT(AI$5:AM204,其他调用!$C$6:$G205)</f>
        <v>1111527643649.9436</v>
      </c>
      <c r="AP204" s="3">
        <f>其他调用!AN204</f>
        <v>3858077.5927881598</v>
      </c>
      <c r="AQ204" s="3">
        <f>其他调用!AO204</f>
        <v>4312457.0808354616</v>
      </c>
      <c r="AR204" s="3">
        <f>其他调用!AP204</f>
        <v>5331007.4702068567</v>
      </c>
      <c r="AS204" s="3">
        <f>其他调用!AQ204</f>
        <v>8814465.3773818016</v>
      </c>
      <c r="AT204" s="3">
        <f>其他调用!AR204</f>
        <v>26951292.807786465</v>
      </c>
      <c r="AU204" s="3">
        <f>SUMPRODUCT(AP$5:AT204,其他调用!$C$6:$G205)</f>
        <v>201297852704.38019</v>
      </c>
    </row>
    <row r="205" spans="26:47" x14ac:dyDescent="0.15">
      <c r="Z205" s="3">
        <v>201</v>
      </c>
      <c r="AA205" s="3">
        <f>求节点(节奏总纲!P$4:P$163,其他调用!AW$6:AW$165,$Z205)*SUM($U$14:$U$17)</f>
        <v>45.999999999999993</v>
      </c>
      <c r="AB205" s="3">
        <f>求节点(节奏总纲!Q$4:Q$163,其他调用!AX$6:AX$165,$Z205)*SUM($U$14:$U$17)</f>
        <v>66.999999999999986</v>
      </c>
      <c r="AC205" s="3">
        <f>求节点(节奏总纲!R$4:R$163,其他调用!AY$6:AY$165,$Z205)*SUM($U$14:$U$17)</f>
        <v>91.000000000000085</v>
      </c>
      <c r="AD205" s="3">
        <f>求节点(节奏总纲!S$4:S$163,其他调用!AZ$6:AZ$165,$Z205)*SUM($U$14:$U$17)</f>
        <v>103.00000000000001</v>
      </c>
      <c r="AE205" s="3">
        <f>求节点(节奏总纲!T$4:T$163,其他调用!BA$6:BA$165,$Z205)*SUM($U$14:$U$17)</f>
        <v>102.99999999999994</v>
      </c>
      <c r="AF205" s="3">
        <f>SUMPRODUCT(AA$5:AE205,其他调用!$C$6:$G206)</f>
        <v>6199439.0308667002</v>
      </c>
      <c r="AH205" s="3">
        <v>201</v>
      </c>
      <c r="AI205" s="3">
        <f>其他调用!Y205</f>
        <v>17505092.945985317</v>
      </c>
      <c r="AJ205" s="3">
        <f>其他调用!Z205</f>
        <v>19472418.974054337</v>
      </c>
      <c r="AK205" s="3">
        <f>其他调用!AA205</f>
        <v>22417524.482094288</v>
      </c>
      <c r="AL205" s="3">
        <f>其他调用!AB205</f>
        <v>30862980.932321072</v>
      </c>
      <c r="AM205" s="3">
        <f>其他调用!AC205</f>
        <v>88764984</v>
      </c>
      <c r="AN205" s="3">
        <f>SUMPRODUCT(AI$5:AM205,其他调用!$C$6:$G206)</f>
        <v>1115596120834.8105</v>
      </c>
      <c r="AP205" s="3">
        <f>其他调用!AN205</f>
        <v>3858077.5927881002</v>
      </c>
      <c r="AQ205" s="3">
        <f>其他调用!AO205</f>
        <v>4312457.0808354616</v>
      </c>
      <c r="AR205" s="3">
        <f>其他调用!AP205</f>
        <v>5331007.4702068567</v>
      </c>
      <c r="AS205" s="3">
        <f>其他调用!AQ205</f>
        <v>8897830.4165039063</v>
      </c>
      <c r="AT205" s="3">
        <f>其他调用!AR205</f>
        <v>26951292.807786465</v>
      </c>
      <c r="AU205" s="3">
        <f>SUMPRODUCT(AP$5:AT205,其他调用!$C$6:$G206)</f>
        <v>202206177795.17325</v>
      </c>
    </row>
    <row r="206" spans="26:47" x14ac:dyDescent="0.15">
      <c r="Z206" s="3">
        <v>202</v>
      </c>
      <c r="AA206" s="3">
        <f>求节点(节奏总纲!P$4:P$163,其他调用!AW$6:AW$165,$Z206)*SUM($U$14:$U$17)</f>
        <v>46</v>
      </c>
      <c r="AB206" s="3">
        <f>求节点(节奏总纲!Q$4:Q$163,其他调用!AX$6:AX$165,$Z206)*SUM($U$14:$U$17)</f>
        <v>66.999999999999986</v>
      </c>
      <c r="AC206" s="3">
        <f>求节点(节奏总纲!R$4:R$163,其他调用!AY$6:AY$165,$Z206)*SUM($U$14:$U$17)</f>
        <v>91.000000000000114</v>
      </c>
      <c r="AD206" s="3">
        <f>求节点(节奏总纲!S$4:S$163,其他调用!AZ$6:AZ$165,$Z206)*SUM($U$14:$U$17)</f>
        <v>103.00000000000003</v>
      </c>
      <c r="AE206" s="3">
        <f>求节点(节奏总纲!T$4:T$163,其他调用!BA$6:BA$165,$Z206)*SUM($U$14:$U$17)</f>
        <v>102.99999999999993</v>
      </c>
      <c r="AF206" s="3">
        <f>SUMPRODUCT(AA$5:AE206,其他调用!$C$6:$G207)</f>
        <v>6211905.1735461373</v>
      </c>
      <c r="AH206" s="3">
        <v>202</v>
      </c>
      <c r="AI206" s="3">
        <f>其他调用!Y206</f>
        <v>17505092.94598484</v>
      </c>
      <c r="AJ206" s="3">
        <f>其他调用!Z206</f>
        <v>19472418.974054337</v>
      </c>
      <c r="AK206" s="3">
        <f>其他调用!AA206</f>
        <v>22417524.482094288</v>
      </c>
      <c r="AL206" s="3">
        <f>其他调用!AB206</f>
        <v>30862980.932320595</v>
      </c>
      <c r="AM206" s="3">
        <f>其他调用!AC206</f>
        <v>88764984</v>
      </c>
      <c r="AN206" s="3">
        <f>SUMPRODUCT(AI$5:AM206,其他调用!$C$6:$G207)</f>
        <v>1119637371116.9106</v>
      </c>
      <c r="AP206" s="3">
        <f>其他调用!AN206</f>
        <v>3858077.5927881598</v>
      </c>
      <c r="AQ206" s="3">
        <f>其他调用!AO206</f>
        <v>4312457.0808354616</v>
      </c>
      <c r="AR206" s="3">
        <f>其他调用!AP206</f>
        <v>5331007.4702069759</v>
      </c>
      <c r="AS206" s="3">
        <f>其他调用!AQ206</f>
        <v>8897830.4165041447</v>
      </c>
      <c r="AT206" s="3">
        <f>其他调用!AR206</f>
        <v>26951292.807786465</v>
      </c>
      <c r="AU206" s="3">
        <f>SUMPRODUCT(AP$5:AT206,其他调用!$C$6:$G207)</f>
        <v>203108424228.57092</v>
      </c>
    </row>
    <row r="207" spans="26:47" x14ac:dyDescent="0.15">
      <c r="Z207" s="3">
        <v>203</v>
      </c>
      <c r="AA207" s="3">
        <f>求节点(节奏总纲!P$4:P$163,其他调用!AW$6:AW$165,$Z207)*SUM($U$14:$U$17)</f>
        <v>46.000000000000007</v>
      </c>
      <c r="AB207" s="3">
        <f>求节点(节奏总纲!Q$4:Q$163,其他调用!AX$6:AX$165,$Z207)*SUM($U$14:$U$17)</f>
        <v>66.999999999999986</v>
      </c>
      <c r="AC207" s="3">
        <f>求节点(节奏总纲!R$4:R$163,其他调用!AY$6:AY$165,$Z207)*SUM($U$14:$U$17)</f>
        <v>91.000000000000142</v>
      </c>
      <c r="AD207" s="3">
        <f>求节点(节奏总纲!S$4:S$163,其他调用!AZ$6:AZ$165,$Z207)*SUM($U$14:$U$17)</f>
        <v>103.00000000000004</v>
      </c>
      <c r="AE207" s="3">
        <f>求节点(节奏总纲!T$4:T$163,其他调用!BA$6:BA$165,$Z207)*SUM($U$14:$U$17)</f>
        <v>102.99999999999991</v>
      </c>
      <c r="AF207" s="3">
        <f>SUMPRODUCT(AA$5:AE207,其他调用!$C$6:$G208)</f>
        <v>6224287.328738803</v>
      </c>
      <c r="AH207" s="3">
        <v>203</v>
      </c>
      <c r="AI207" s="3">
        <f>其他调用!Y207</f>
        <v>17505092.945985317</v>
      </c>
      <c r="AJ207" s="3">
        <f>其他调用!Z207</f>
        <v>19472418.974054337</v>
      </c>
      <c r="AK207" s="3">
        <f>其他调用!AA207</f>
        <v>22417524.482094288</v>
      </c>
      <c r="AL207" s="3">
        <f>其他调用!AB207</f>
        <v>30862980.932320595</v>
      </c>
      <c r="AM207" s="3">
        <f>其他调用!AC207</f>
        <v>88764984</v>
      </c>
      <c r="AN207" s="3">
        <f>SUMPRODUCT(AI$5:AM207,其他调用!$C$6:$G208)</f>
        <v>1123651394496.2441</v>
      </c>
      <c r="AP207" s="3">
        <f>其他调用!AN207</f>
        <v>3858077.5927881598</v>
      </c>
      <c r="AQ207" s="3">
        <f>其他调用!AO207</f>
        <v>4312457.0808354616</v>
      </c>
      <c r="AR207" s="3">
        <f>其他调用!AP207</f>
        <v>5331007.4702068567</v>
      </c>
      <c r="AS207" s="3">
        <f>其他调用!AQ207</f>
        <v>8897830.4165039063</v>
      </c>
      <c r="AT207" s="3">
        <f>其他调用!AR207</f>
        <v>26951292.807786465</v>
      </c>
      <c r="AU207" s="3">
        <f>SUMPRODUCT(AP$5:AT207,其他调用!$C$6:$G208)</f>
        <v>204004592004.57327</v>
      </c>
    </row>
    <row r="208" spans="26:47" x14ac:dyDescent="0.15">
      <c r="Z208" s="3">
        <v>204</v>
      </c>
      <c r="AA208" s="3">
        <f>求节点(节奏总纲!P$4:P$163,其他调用!AW$6:AW$165,$Z208)*SUM($U$14:$U$17)</f>
        <v>46.000000000000014</v>
      </c>
      <c r="AB208" s="3">
        <f>求节点(节奏总纲!Q$4:Q$163,其他调用!AX$6:AX$165,$Z208)*SUM($U$14:$U$17)</f>
        <v>66.999999999999986</v>
      </c>
      <c r="AC208" s="3">
        <f>求节点(节奏总纲!R$4:R$163,其他调用!AY$6:AY$165,$Z208)*SUM($U$14:$U$17)</f>
        <v>91.000000000000171</v>
      </c>
      <c r="AD208" s="3">
        <f>求节点(节奏总纲!S$4:S$163,其他调用!AZ$6:AZ$165,$Z208)*SUM($U$14:$U$17)</f>
        <v>103.00000000000006</v>
      </c>
      <c r="AE208" s="3">
        <f>求节点(节奏总纲!T$4:T$163,其他调用!BA$6:BA$165,$Z208)*SUM($U$14:$U$17)</f>
        <v>102.99999999999991</v>
      </c>
      <c r="AF208" s="3">
        <f>SUMPRODUCT(AA$5:AE208,其他调用!$C$6:$G209)</f>
        <v>6236585.4964446966</v>
      </c>
      <c r="AH208" s="3">
        <v>204</v>
      </c>
      <c r="AI208" s="3">
        <f>其他调用!Y208</f>
        <v>17505092.94598484</v>
      </c>
      <c r="AJ208" s="3">
        <f>其他调用!Z208</f>
        <v>19472418.974054337</v>
      </c>
      <c r="AK208" s="3">
        <f>其他调用!AA208</f>
        <v>22417524.482093811</v>
      </c>
      <c r="AL208" s="3">
        <f>其他调用!AB208</f>
        <v>30862980.932320595</v>
      </c>
      <c r="AM208" s="3">
        <f>其他调用!AC208</f>
        <v>88764984</v>
      </c>
      <c r="AN208" s="3">
        <f>SUMPRODUCT(AI$5:AM208,其他调用!$C$6:$G209)</f>
        <v>1127638190972.8105</v>
      </c>
      <c r="AP208" s="3">
        <f>其他调用!AN208</f>
        <v>3858077.5927881598</v>
      </c>
      <c r="AQ208" s="3">
        <f>其他调用!AO208</f>
        <v>4312457.0808354616</v>
      </c>
      <c r="AR208" s="3">
        <f>其他调用!AP208</f>
        <v>5331007.4702068567</v>
      </c>
      <c r="AS208" s="3">
        <f>其他调用!AQ208</f>
        <v>8897830.4165041447</v>
      </c>
      <c r="AT208" s="3">
        <f>其他调用!AR208</f>
        <v>26951292.807786465</v>
      </c>
      <c r="AU208" s="3">
        <f>SUMPRODUCT(AP$5:AT208,其他调用!$C$6:$G209)</f>
        <v>204894681123.18027</v>
      </c>
    </row>
    <row r="209" spans="26:47" x14ac:dyDescent="0.15">
      <c r="Z209" s="3">
        <v>205</v>
      </c>
      <c r="AA209" s="3">
        <f>求节点(节奏总纲!P$4:P$163,其他调用!AW$6:AW$165,$Z209)*SUM($U$14:$U$17)</f>
        <v>46.000000000000021</v>
      </c>
      <c r="AB209" s="3">
        <f>求节点(节奏总纲!Q$4:Q$163,其他调用!AX$6:AX$165,$Z209)*SUM($U$14:$U$17)</f>
        <v>66.999999999999986</v>
      </c>
      <c r="AC209" s="3">
        <f>求节点(节奏总纲!R$4:R$163,其他调用!AY$6:AY$165,$Z209)*SUM($U$14:$U$17)</f>
        <v>91.000000000000185</v>
      </c>
      <c r="AD209" s="3">
        <f>求节点(节奏总纲!S$4:S$163,其他调用!AZ$6:AZ$165,$Z209)*SUM($U$14:$U$17)</f>
        <v>103.00000000000007</v>
      </c>
      <c r="AE209" s="3">
        <f>求节点(节奏总纲!T$4:T$163,其他调用!BA$6:BA$165,$Z209)*SUM($U$14:$U$17)</f>
        <v>102.9999999999999</v>
      </c>
      <c r="AF209" s="3">
        <f>SUMPRODUCT(AA$5:AE209,其他调用!$C$6:$G210)</f>
        <v>6248799.6766638178</v>
      </c>
      <c r="AH209" s="3">
        <v>205</v>
      </c>
      <c r="AI209" s="3">
        <f>其他调用!Y209</f>
        <v>17505092.945985317</v>
      </c>
      <c r="AJ209" s="3">
        <f>其他调用!Z209</f>
        <v>19472418.974054337</v>
      </c>
      <c r="AK209" s="3">
        <f>其他调用!AA209</f>
        <v>22417524.482094288</v>
      </c>
      <c r="AL209" s="3">
        <f>其他调用!AB209</f>
        <v>30862980.932320595</v>
      </c>
      <c r="AM209" s="3">
        <f>其他调用!AC209</f>
        <v>88764984</v>
      </c>
      <c r="AN209" s="3">
        <f>SUMPRODUCT(AI$5:AM209,其他调用!$C$6:$G210)</f>
        <v>1131597760546.6101</v>
      </c>
      <c r="AP209" s="3">
        <f>其他调用!AN209</f>
        <v>3858077.5927881598</v>
      </c>
      <c r="AQ209" s="3">
        <f>其他调用!AO209</f>
        <v>4312457.0808354616</v>
      </c>
      <c r="AR209" s="3">
        <f>其他调用!AP209</f>
        <v>5331007.4702069759</v>
      </c>
      <c r="AS209" s="3">
        <f>其他调用!AQ209</f>
        <v>8897830.4165041447</v>
      </c>
      <c r="AT209" s="3">
        <f>其他调用!AR209</f>
        <v>26951292.807786465</v>
      </c>
      <c r="AU209" s="3">
        <f>SUMPRODUCT(AP$5:AT209,其他调用!$C$6:$G210)</f>
        <v>205778691584.39188</v>
      </c>
    </row>
    <row r="210" spans="26:47" x14ac:dyDescent="0.15">
      <c r="Z210" s="3">
        <v>206</v>
      </c>
      <c r="AA210" s="3">
        <f>求节点(节奏总纲!P$4:P$163,其他调用!AW$6:AW$165,$Z210)*SUM($U$14:$U$17)</f>
        <v>46.000000000000028</v>
      </c>
      <c r="AB210" s="3">
        <f>求节点(节奏总纲!Q$4:Q$163,其他调用!AX$6:AX$165,$Z210)*SUM($U$14:$U$17)</f>
        <v>66.999999999999986</v>
      </c>
      <c r="AC210" s="3">
        <f>求节点(节奏总纲!R$4:R$163,其他调用!AY$6:AY$165,$Z210)*SUM($U$14:$U$17)</f>
        <v>91.000000000000213</v>
      </c>
      <c r="AD210" s="3">
        <f>求节点(节奏总纲!S$4:S$163,其他调用!AZ$6:AZ$165,$Z210)*SUM($U$14:$U$17)</f>
        <v>103.00000000000009</v>
      </c>
      <c r="AE210" s="3">
        <f>求节点(节奏总纲!T$4:T$163,其他调用!BA$6:BA$165,$Z210)*SUM($U$14:$U$17)</f>
        <v>102.9999999999999</v>
      </c>
      <c r="AF210" s="3">
        <f>SUMPRODUCT(AA$5:AE210,其他调用!$C$6:$G211)</f>
        <v>6260929.8693961678</v>
      </c>
      <c r="AH210" s="3">
        <v>206</v>
      </c>
      <c r="AI210" s="3">
        <f>其他调用!Y210</f>
        <v>17505092.94598484</v>
      </c>
      <c r="AJ210" s="3">
        <f>其他调用!Z210</f>
        <v>19472418.974054337</v>
      </c>
      <c r="AK210" s="3">
        <f>其他调用!AA210</f>
        <v>22417524.482094288</v>
      </c>
      <c r="AL210" s="3">
        <f>其他调用!AB210</f>
        <v>30862980.932320595</v>
      </c>
      <c r="AM210" s="3">
        <f>其他调用!AC210</f>
        <v>88764984</v>
      </c>
      <c r="AN210" s="3">
        <f>SUMPRODUCT(AI$5:AM210,其他调用!$C$6:$G211)</f>
        <v>1135530103217.6431</v>
      </c>
      <c r="AP210" s="3">
        <f>其他调用!AN210</f>
        <v>3858077.5927881598</v>
      </c>
      <c r="AQ210" s="3">
        <f>其他调用!AO210</f>
        <v>4312457.0808354616</v>
      </c>
      <c r="AR210" s="3">
        <f>其他调用!AP210</f>
        <v>5331007.4702068567</v>
      </c>
      <c r="AS210" s="3">
        <f>其他调用!AQ210</f>
        <v>8897830.4165039063</v>
      </c>
      <c r="AT210" s="3">
        <f>其他调用!AR210</f>
        <v>26951292.807786465</v>
      </c>
      <c r="AU210" s="3">
        <f>SUMPRODUCT(AP$5:AT210,其他调用!$C$6:$G211)</f>
        <v>206656623388.20813</v>
      </c>
    </row>
    <row r="211" spans="26:47" x14ac:dyDescent="0.15">
      <c r="Z211" s="3">
        <v>207</v>
      </c>
      <c r="AA211" s="3">
        <f>求节点(节奏总纲!P$4:P$163,其他调用!AW$6:AW$165,$Z211)*SUM($U$14:$U$17)</f>
        <v>46.000000000000036</v>
      </c>
      <c r="AB211" s="3">
        <f>求节点(节奏总纲!Q$4:Q$163,其他调用!AX$6:AX$165,$Z211)*SUM($U$14:$U$17)</f>
        <v>66.999999999999986</v>
      </c>
      <c r="AC211" s="3">
        <f>求节点(节奏总纲!R$4:R$163,其他调用!AY$6:AY$165,$Z211)*SUM($U$14:$U$17)</f>
        <v>91.000000000000213</v>
      </c>
      <c r="AD211" s="3">
        <f>求节点(节奏总纲!S$4:S$163,其他调用!AZ$6:AZ$165,$Z211)*SUM($U$14:$U$17)</f>
        <v>103.00000000000009</v>
      </c>
      <c r="AE211" s="3">
        <f>求节点(节奏总纲!T$4:T$163,其他调用!BA$6:BA$165,$Z211)*SUM($U$14:$U$17)</f>
        <v>102.99999999999989</v>
      </c>
      <c r="AF211" s="3">
        <f>SUMPRODUCT(AA$5:AE211,其他调用!$C$6:$G212)</f>
        <v>6272976.0746417465</v>
      </c>
      <c r="AH211" s="3">
        <v>207</v>
      </c>
      <c r="AI211" s="3">
        <f>其他调用!Y211</f>
        <v>17535626.550601959</v>
      </c>
      <c r="AJ211" s="3">
        <f>其他调用!Z211</f>
        <v>19901670.247936249</v>
      </c>
      <c r="AK211" s="3">
        <f>其他调用!AA211</f>
        <v>22734622.426784992</v>
      </c>
      <c r="AL211" s="3">
        <f>其他调用!AB211</f>
        <v>30862980.932320595</v>
      </c>
      <c r="AM211" s="3">
        <f>其他调用!AC211</f>
        <v>89894616.708185196</v>
      </c>
      <c r="AN211" s="3">
        <f>SUMPRODUCT(AI$5:AM211,其他调用!$C$6:$G212)</f>
        <v>1139483287355.2009</v>
      </c>
      <c r="AP211" s="3">
        <f>其他调用!AN211</f>
        <v>3863576.4436662793</v>
      </c>
      <c r="AQ211" s="3">
        <f>其他调用!AO211</f>
        <v>4429727.3582479954</v>
      </c>
      <c r="AR211" s="3">
        <f>其他调用!AP211</f>
        <v>5444564.8780809641</v>
      </c>
      <c r="AS211" s="3">
        <f>其他调用!AQ211</f>
        <v>8897830.4165041447</v>
      </c>
      <c r="AT211" s="3">
        <f>其他调用!AR211</f>
        <v>27323255.192490578</v>
      </c>
      <c r="AU211" s="3">
        <f>SUMPRODUCT(AP$5:AT211,其他调用!$C$6:$G212)</f>
        <v>207541567657.72043</v>
      </c>
    </row>
    <row r="212" spans="26:47" x14ac:dyDescent="0.15">
      <c r="Z212" s="3">
        <v>208</v>
      </c>
      <c r="AA212" s="3">
        <f>求节点(节奏总纲!P$4:P$163,其他调用!AW$6:AW$165,$Z212)*SUM($U$14:$U$17)</f>
        <v>46.000000000000028</v>
      </c>
      <c r="AB212" s="3">
        <f>求节点(节奏总纲!Q$4:Q$163,其他调用!AX$6:AX$165,$Z212)*SUM($U$14:$U$17)</f>
        <v>66.999999999999986</v>
      </c>
      <c r="AC212" s="3">
        <f>求节点(节奏总纲!R$4:R$163,其他调用!AY$6:AY$165,$Z212)*SUM($U$14:$U$17)</f>
        <v>91.000000000000185</v>
      </c>
      <c r="AD212" s="3">
        <f>求节点(节奏总纲!S$4:S$163,其他调用!AZ$6:AZ$165,$Z212)*SUM($U$14:$U$17)</f>
        <v>103.0000000000001</v>
      </c>
      <c r="AE212" s="3">
        <f>求节点(节奏总纲!T$4:T$163,其他调用!BA$6:BA$165,$Z212)*SUM($U$14:$U$17)</f>
        <v>102.9999999999999</v>
      </c>
      <c r="AF212" s="3">
        <f>SUMPRODUCT(AA$5:AE212,其他调用!$C$6:$G213)</f>
        <v>6284938.292400552</v>
      </c>
      <c r="AH212" s="3">
        <v>208</v>
      </c>
      <c r="AI212" s="3">
        <f>其他调用!Y212</f>
        <v>17986797.864463329</v>
      </c>
      <c r="AJ212" s="3">
        <f>其他调用!Z212</f>
        <v>19938401.13829422</v>
      </c>
      <c r="AK212" s="3">
        <f>其他调用!AA212</f>
        <v>22927021.641513824</v>
      </c>
      <c r="AL212" s="3">
        <f>其他调用!AB212</f>
        <v>30862980.932320595</v>
      </c>
      <c r="AM212" s="3">
        <f>其他调用!AC212</f>
        <v>96834528</v>
      </c>
      <c r="AN212" s="3">
        <f>SUMPRODUCT(AI$5:AM212,其他调用!$C$6:$G213)</f>
        <v>1143461341775.2158</v>
      </c>
      <c r="AP212" s="3">
        <f>其他调用!AN212</f>
        <v>3944828.6838310957</v>
      </c>
      <c r="AQ212" s="3">
        <f>其他调用!AO212</f>
        <v>4439762.1373250484</v>
      </c>
      <c r="AR212" s="3">
        <f>其他调用!AP212</f>
        <v>5513465.848482728</v>
      </c>
      <c r="AS212" s="3">
        <f>其他调用!AQ212</f>
        <v>8897830.4165041447</v>
      </c>
      <c r="AT212" s="3">
        <f>其他调用!AR212</f>
        <v>29608410.300902367</v>
      </c>
      <c r="AU212" s="3">
        <f>SUMPRODUCT(AP$5:AT212,其他调用!$C$6:$G213)</f>
        <v>208430812158.8999</v>
      </c>
    </row>
    <row r="213" spans="26:47" x14ac:dyDescent="0.15">
      <c r="Z213" s="3">
        <v>209</v>
      </c>
      <c r="AA213" s="3">
        <f>求节点(节奏总纲!P$4:P$163,其他调用!AW$6:AW$165,$Z213)*SUM($U$14:$U$17)</f>
        <v>46.000000000000028</v>
      </c>
      <c r="AB213" s="3">
        <f>求节点(节奏总纲!Q$4:Q$163,其他调用!AX$6:AX$165,$Z213)*SUM($U$14:$U$17)</f>
        <v>66.999999999999986</v>
      </c>
      <c r="AC213" s="3">
        <f>求节点(节奏总纲!R$4:R$163,其他调用!AY$6:AY$165,$Z213)*SUM($U$14:$U$17)</f>
        <v>91.000000000000156</v>
      </c>
      <c r="AD213" s="3">
        <f>求节点(节奏总纲!S$4:S$163,其他调用!AZ$6:AZ$165,$Z213)*SUM($U$14:$U$17)</f>
        <v>103.00000000000011</v>
      </c>
      <c r="AE213" s="3">
        <f>求节点(节奏总纲!T$4:T$163,其他调用!BA$6:BA$165,$Z213)*SUM($U$14:$U$17)</f>
        <v>102.99999999999991</v>
      </c>
      <c r="AF213" s="3">
        <f>SUMPRODUCT(AA$5:AE213,其他调用!$C$6:$G214)</f>
        <v>6296816.5226725861</v>
      </c>
      <c r="AH213" s="3">
        <v>209</v>
      </c>
      <c r="AI213" s="3">
        <f>其他调用!Y213</f>
        <v>17986797.864463329</v>
      </c>
      <c r="AJ213" s="3">
        <f>其他调用!Z213</f>
        <v>19938401.13829422</v>
      </c>
      <c r="AK213" s="3">
        <f>其他调用!AA213</f>
        <v>22927021.641513348</v>
      </c>
      <c r="AL213" s="3">
        <f>其他调用!AB213</f>
        <v>30862980.932319641</v>
      </c>
      <c r="AM213" s="3">
        <f>其他调用!AC213</f>
        <v>96834528</v>
      </c>
      <c r="AN213" s="3">
        <f>SUMPRODUCT(AI$5:AM213,其他调用!$C$6:$G214)</f>
        <v>1147411466023.7764</v>
      </c>
      <c r="AP213" s="3">
        <f>其他调用!AN213</f>
        <v>3944828.6838312149</v>
      </c>
      <c r="AQ213" s="3">
        <f>其他调用!AO213</f>
        <v>4439762.1373249292</v>
      </c>
      <c r="AR213" s="3">
        <f>其他调用!AP213</f>
        <v>5513465.8484828472</v>
      </c>
      <c r="AS213" s="3">
        <f>其他调用!AQ213</f>
        <v>8897830.4165039063</v>
      </c>
      <c r="AT213" s="3">
        <f>其他调用!AR213</f>
        <v>29608410.30090189</v>
      </c>
      <c r="AU213" s="3">
        <f>SUMPRODUCT(AP$5:AT213,其他调用!$C$6:$G214)</f>
        <v>209313813218.24561</v>
      </c>
    </row>
    <row r="214" spans="26:47" x14ac:dyDescent="0.15">
      <c r="Z214" s="3">
        <v>210</v>
      </c>
      <c r="AA214" s="3">
        <f>求节点(节奏总纲!P$4:P$163,其他调用!AW$6:AW$165,$Z214)*SUM($U$14:$U$17)</f>
        <v>46.000000000000021</v>
      </c>
      <c r="AB214" s="3">
        <f>求节点(节奏总纲!Q$4:Q$163,其他调用!AX$6:AX$165,$Z214)*SUM($U$14:$U$17)</f>
        <v>66.999999999999986</v>
      </c>
      <c r="AC214" s="3">
        <f>求节点(节奏总纲!R$4:R$163,其他调用!AY$6:AY$165,$Z214)*SUM($U$14:$U$17)</f>
        <v>91.000000000000128</v>
      </c>
      <c r="AD214" s="3">
        <f>求节点(节奏总纲!S$4:S$163,其他调用!AZ$6:AZ$165,$Z214)*SUM($U$14:$U$17)</f>
        <v>103.00000000000013</v>
      </c>
      <c r="AE214" s="3">
        <f>求节点(节奏总纲!T$4:T$163,其他调用!BA$6:BA$165,$Z214)*SUM($U$14:$U$17)</f>
        <v>102.99999999999993</v>
      </c>
      <c r="AF214" s="3">
        <f>SUMPRODUCT(AA$5:AE214,其他调用!$C$6:$G215)</f>
        <v>6308625.4632680332</v>
      </c>
      <c r="AH214" s="3">
        <v>210</v>
      </c>
      <c r="AI214" s="3">
        <f>其他调用!Y214</f>
        <v>17986797.864462852</v>
      </c>
      <c r="AJ214" s="3">
        <f>其他调用!Z214</f>
        <v>19938401.13829422</v>
      </c>
      <c r="AK214" s="3">
        <f>其他调用!AA214</f>
        <v>22927021.641513824</v>
      </c>
      <c r="AL214" s="3">
        <f>其他调用!AB214</f>
        <v>30862980.932321548</v>
      </c>
      <c r="AM214" s="3">
        <f>其他调用!AC214</f>
        <v>96834528</v>
      </c>
      <c r="AN214" s="3">
        <f>SUMPRODUCT(AI$5:AM214,其他调用!$C$6:$G215)</f>
        <v>1151338547880.8867</v>
      </c>
      <c r="AP214" s="3">
        <f>其他调用!AN214</f>
        <v>3944828.6838310957</v>
      </c>
      <c r="AQ214" s="3">
        <f>其他调用!AO214</f>
        <v>4439762.1373250484</v>
      </c>
      <c r="AR214" s="3">
        <f>其他调用!AP214</f>
        <v>5513465.848482728</v>
      </c>
      <c r="AS214" s="3">
        <f>其他调用!AQ214</f>
        <v>8897830.4165041447</v>
      </c>
      <c r="AT214" s="3">
        <f>其他调用!AR214</f>
        <v>29608410.30090189</v>
      </c>
      <c r="AU214" s="3">
        <f>SUMPRODUCT(AP$5:AT214,其他调用!$C$6:$G215)</f>
        <v>210191663438.07849</v>
      </c>
    </row>
    <row r="215" spans="26:47" x14ac:dyDescent="0.15">
      <c r="Z215" s="3">
        <v>211</v>
      </c>
      <c r="AA215" s="3">
        <f>求节点(节奏总纲!P$4:P$163,其他调用!AW$6:AW$165,$Z215)*SUM($U$14:$U$17)</f>
        <v>46.000000000000021</v>
      </c>
      <c r="AB215" s="3">
        <f>求节点(节奏总纲!Q$4:Q$163,其他调用!AX$6:AX$165,$Z215)*SUM($U$14:$U$17)</f>
        <v>66.999999999999986</v>
      </c>
      <c r="AC215" s="3">
        <f>求节点(节奏总纲!R$4:R$163,其他调用!AY$6:AY$165,$Z215)*SUM($U$14:$U$17)</f>
        <v>91.000000000000099</v>
      </c>
      <c r="AD215" s="3">
        <f>求节点(节奏总纲!S$4:S$163,其他调用!AZ$6:AZ$165,$Z215)*SUM($U$14:$U$17)</f>
        <v>103.00000000000014</v>
      </c>
      <c r="AE215" s="3">
        <f>求节点(节奏总纲!T$4:T$163,其他调用!BA$6:BA$165,$Z215)*SUM($U$14:$U$17)</f>
        <v>102.99999999999994</v>
      </c>
      <c r="AF215" s="3">
        <f>SUMPRODUCT(AA$5:AE215,其他调用!$C$6:$G216)</f>
        <v>6320365.1141868941</v>
      </c>
      <c r="AH215" s="3">
        <v>211</v>
      </c>
      <c r="AI215" s="3">
        <f>其他调用!Y215</f>
        <v>17986797.864463329</v>
      </c>
      <c r="AJ215" s="3">
        <f>其他调用!Z215</f>
        <v>19938401.13829422</v>
      </c>
      <c r="AK215" s="3">
        <f>其他调用!AA215</f>
        <v>22927021.641513824</v>
      </c>
      <c r="AL215" s="3">
        <f>其他调用!AB215</f>
        <v>30862980.932319641</v>
      </c>
      <c r="AM215" s="3">
        <f>其他调用!AC215</f>
        <v>96834528</v>
      </c>
      <c r="AN215" s="3">
        <f>SUMPRODUCT(AI$5:AM215,其他调用!$C$6:$G216)</f>
        <v>1155242587346.5471</v>
      </c>
      <c r="AP215" s="3">
        <f>其他调用!AN215</f>
        <v>3944828.6838310957</v>
      </c>
      <c r="AQ215" s="3">
        <f>其他调用!AO215</f>
        <v>4439762.1373249292</v>
      </c>
      <c r="AR215" s="3">
        <f>其他调用!AP215</f>
        <v>5513465.8484828472</v>
      </c>
      <c r="AS215" s="3">
        <f>其他调用!AQ215</f>
        <v>8897830.4165041447</v>
      </c>
      <c r="AT215" s="3">
        <f>其他调用!AR215</f>
        <v>29608410.30090189</v>
      </c>
      <c r="AU215" s="3">
        <f>SUMPRODUCT(AP$5:AT215,其他调用!$C$6:$G216)</f>
        <v>211064362818.3985</v>
      </c>
    </row>
    <row r="216" spans="26:47" x14ac:dyDescent="0.15">
      <c r="Z216" s="3">
        <v>212</v>
      </c>
      <c r="AA216" s="3">
        <f>求节点(节奏总纲!P$4:P$163,其他调用!AW$6:AW$165,$Z216)*SUM($U$14:$U$17)</f>
        <v>46.000000000000014</v>
      </c>
      <c r="AB216" s="3">
        <f>求节点(节奏总纲!Q$4:Q$163,其他调用!AX$6:AX$165,$Z216)*SUM($U$14:$U$17)</f>
        <v>66.999999999999986</v>
      </c>
      <c r="AC216" s="3">
        <f>求节点(节奏总纲!R$4:R$163,其他调用!AY$6:AY$165,$Z216)*SUM($U$14:$U$17)</f>
        <v>91.000000000000071</v>
      </c>
      <c r="AD216" s="3">
        <f>求节点(节奏总纲!S$4:S$163,其他调用!AZ$6:AZ$165,$Z216)*SUM($U$14:$U$17)</f>
        <v>103.00000000000016</v>
      </c>
      <c r="AE216" s="3">
        <f>求节点(节奏总纲!T$4:T$163,其他调用!BA$6:BA$165,$Z216)*SUM($U$14:$U$17)</f>
        <v>102.99999999999996</v>
      </c>
      <c r="AF216" s="3">
        <f>SUMPRODUCT(AA$5:AE216,其他调用!$C$6:$G217)</f>
        <v>6332035.475429168</v>
      </c>
      <c r="AH216" s="3">
        <v>212</v>
      </c>
      <c r="AI216" s="3">
        <f>其他调用!Y216</f>
        <v>17986797.864463329</v>
      </c>
      <c r="AJ216" s="3">
        <f>其他调用!Z216</f>
        <v>19938401.13829422</v>
      </c>
      <c r="AK216" s="3">
        <f>其他调用!AA216</f>
        <v>22927021.641513824</v>
      </c>
      <c r="AL216" s="3">
        <f>其他调用!AB216</f>
        <v>30862980.932320595</v>
      </c>
      <c r="AM216" s="3">
        <f>其他调用!AC216</f>
        <v>96834528</v>
      </c>
      <c r="AN216" s="3">
        <f>SUMPRODUCT(AI$5:AM216,其他调用!$C$6:$G217)</f>
        <v>1159123584420.7576</v>
      </c>
      <c r="AP216" s="3">
        <f>其他调用!AN216</f>
        <v>3944828.6838310957</v>
      </c>
      <c r="AQ216" s="3">
        <f>其他调用!AO216</f>
        <v>4439762.1373250484</v>
      </c>
      <c r="AR216" s="3">
        <f>其他调用!AP216</f>
        <v>5513465.848482728</v>
      </c>
      <c r="AS216" s="3">
        <f>其他调用!AQ216</f>
        <v>8897830.4165039063</v>
      </c>
      <c r="AT216" s="3">
        <f>其他调用!AR216</f>
        <v>29608410.30090189</v>
      </c>
      <c r="AU216" s="3">
        <f>SUMPRODUCT(AP$5:AT216,其他调用!$C$6:$G217)</f>
        <v>211931911359.20569</v>
      </c>
    </row>
    <row r="217" spans="26:47" x14ac:dyDescent="0.15">
      <c r="Z217" s="3">
        <v>213</v>
      </c>
      <c r="AA217" s="3">
        <f>求节点(节奏总纲!P$4:P$163,其他调用!AW$6:AW$165,$Z217)*SUM($U$14:$U$17)</f>
        <v>46.000000000000014</v>
      </c>
      <c r="AB217" s="3">
        <f>求节点(节奏总纲!Q$4:Q$163,其他调用!AX$6:AX$165,$Z217)*SUM($U$14:$U$17)</f>
        <v>66.999999999999986</v>
      </c>
      <c r="AC217" s="3">
        <f>求节点(节奏总纲!R$4:R$163,其他调用!AY$6:AY$165,$Z217)*SUM($U$14:$U$17)</f>
        <v>91.000000000000043</v>
      </c>
      <c r="AD217" s="3">
        <f>求节点(节奏总纲!S$4:S$163,其他调用!AZ$6:AZ$165,$Z217)*SUM($U$14:$U$17)</f>
        <v>103.00000000000016</v>
      </c>
      <c r="AE217" s="3">
        <f>求节点(节奏总纲!T$4:T$163,其他调用!BA$6:BA$165,$Z217)*SUM($U$14:$U$17)</f>
        <v>102.99999999999997</v>
      </c>
      <c r="AF217" s="3">
        <f>SUMPRODUCT(AA$5:AE217,其他调用!$C$6:$G218)</f>
        <v>6343636.5469948538</v>
      </c>
      <c r="AH217" s="3">
        <v>213</v>
      </c>
      <c r="AI217" s="3">
        <f>其他调用!Y217</f>
        <v>17986797.864462852</v>
      </c>
      <c r="AJ217" s="3">
        <f>其他调用!Z217</f>
        <v>19938401.13829422</v>
      </c>
      <c r="AK217" s="3">
        <f>其他调用!AA217</f>
        <v>22927021.641513348</v>
      </c>
      <c r="AL217" s="3">
        <f>其他调用!AB217</f>
        <v>31080118.752134323</v>
      </c>
      <c r="AM217" s="3">
        <f>其他调用!AC217</f>
        <v>96834528</v>
      </c>
      <c r="AN217" s="3">
        <f>SUMPRODUCT(AI$5:AM217,其他调用!$C$6:$G218)</f>
        <v>1162981836502</v>
      </c>
      <c r="AP217" s="3">
        <f>其他调用!AN217</f>
        <v>3944828.6838312149</v>
      </c>
      <c r="AQ217" s="3">
        <f>其他调用!AO217</f>
        <v>4439762.1373250484</v>
      </c>
      <c r="AR217" s="3">
        <f>其他调用!AP217</f>
        <v>5513465.848482728</v>
      </c>
      <c r="AS217" s="3">
        <f>其他调用!AQ217</f>
        <v>8987542.3548023701</v>
      </c>
      <c r="AT217" s="3">
        <f>其他调用!AR217</f>
        <v>29608410.30090189</v>
      </c>
      <c r="AU217" s="3">
        <f>SUMPRODUCT(AP$5:AT217,其他调用!$C$6:$G218)</f>
        <v>212794431932.66617</v>
      </c>
    </row>
    <row r="218" spans="26:47" x14ac:dyDescent="0.15">
      <c r="Z218" s="3">
        <v>214</v>
      </c>
      <c r="AA218" s="3">
        <f>求节点(节奏总纲!P$4:P$163,其他调用!AW$6:AW$165,$Z218)*SUM($U$14:$U$17)</f>
        <v>46.000000000000007</v>
      </c>
      <c r="AB218" s="3">
        <f>求节点(节奏总纲!Q$4:Q$163,其他调用!AX$6:AX$165,$Z218)*SUM($U$14:$U$17)</f>
        <v>67</v>
      </c>
      <c r="AC218" s="3">
        <f>求节点(节奏总纲!R$4:R$163,其他调用!AY$6:AY$165,$Z218)*SUM($U$14:$U$17)</f>
        <v>91.000000000000014</v>
      </c>
      <c r="AD218" s="3">
        <f>求节点(节奏总纲!S$4:S$163,其他调用!AZ$6:AZ$165,$Z218)*SUM($U$14:$U$17)</f>
        <v>103.00000000000013</v>
      </c>
      <c r="AE218" s="3">
        <f>求节点(节奏总纲!T$4:T$163,其他调用!BA$6:BA$165,$Z218)*SUM($U$14:$U$17)</f>
        <v>102.99999999999999</v>
      </c>
      <c r="AF218" s="3">
        <f>SUMPRODUCT(AA$5:AE218,其他调用!$C$6:$G219)</f>
        <v>6355168.3288839543</v>
      </c>
      <c r="AH218" s="3">
        <v>214</v>
      </c>
      <c r="AI218" s="3">
        <f>其他调用!Y218</f>
        <v>17986797.864463329</v>
      </c>
      <c r="AJ218" s="3">
        <f>其他调用!Z218</f>
        <v>19938401.13829422</v>
      </c>
      <c r="AK218" s="3">
        <f>其他调用!AA218</f>
        <v>22927021.641513824</v>
      </c>
      <c r="AL218" s="3">
        <f>其他调用!AB218</f>
        <v>31381260.929169655</v>
      </c>
      <c r="AM218" s="3">
        <f>其他调用!AC218</f>
        <v>96834528</v>
      </c>
      <c r="AN218" s="3">
        <f>SUMPRODUCT(AI$5:AM218,其他调用!$C$6:$G219)</f>
        <v>1166817454405.4368</v>
      </c>
      <c r="AP218" s="3">
        <f>其他调用!AN218</f>
        <v>3944828.6838310957</v>
      </c>
      <c r="AQ218" s="3">
        <f>其他调用!AO218</f>
        <v>4439762.1373249292</v>
      </c>
      <c r="AR218" s="3">
        <f>其他调用!AP218</f>
        <v>5513465.8484828472</v>
      </c>
      <c r="AS218" s="3">
        <f>其他调用!AQ218</f>
        <v>9111961.2534930706</v>
      </c>
      <c r="AT218" s="3">
        <f>其他调用!AR218</f>
        <v>29608410.300902367</v>
      </c>
      <c r="AU218" s="3">
        <f>SUMPRODUCT(AP$5:AT218,其他调用!$C$6:$G219)</f>
        <v>213651970322.8031</v>
      </c>
    </row>
    <row r="219" spans="26:47" x14ac:dyDescent="0.15">
      <c r="Z219" s="3">
        <v>215</v>
      </c>
      <c r="AA219" s="3">
        <f>求节点(节奏总纲!P$4:P$163,其他调用!AW$6:AW$165,$Z219)*SUM($U$14:$U$17)</f>
        <v>46.000000000000007</v>
      </c>
      <c r="AB219" s="3">
        <f>求节点(节奏总纲!Q$4:Q$163,其他调用!AX$6:AX$165,$Z219)*SUM($U$14:$U$17)</f>
        <v>67</v>
      </c>
      <c r="AC219" s="3">
        <f>求节点(节奏总纲!R$4:R$163,其他调用!AY$6:AY$165,$Z219)*SUM($U$14:$U$17)</f>
        <v>90.999999999999986</v>
      </c>
      <c r="AD219" s="3">
        <f>求节点(节奏总纲!S$4:S$163,其他调用!AZ$6:AZ$165,$Z219)*SUM($U$14:$U$17)</f>
        <v>103.00000000000011</v>
      </c>
      <c r="AE219" s="3">
        <f>求节点(节奏总纲!T$4:T$163,其他调用!BA$6:BA$165,$Z219)*SUM($U$14:$U$17)</f>
        <v>102.99999999999999</v>
      </c>
      <c r="AF219" s="3">
        <f>SUMPRODUCT(AA$5:AE219,其他调用!$C$6:$G220)</f>
        <v>6366630.8210964669</v>
      </c>
      <c r="AH219" s="3">
        <v>215</v>
      </c>
      <c r="AI219" s="3">
        <f>其他调用!Y219</f>
        <v>17986797.864463329</v>
      </c>
      <c r="AJ219" s="3">
        <f>其他调用!Z219</f>
        <v>19938401.13829422</v>
      </c>
      <c r="AK219" s="3">
        <f>其他调用!AA219</f>
        <v>22927021.641513824</v>
      </c>
      <c r="AL219" s="3">
        <f>其他调用!AB219</f>
        <v>31381260.929170609</v>
      </c>
      <c r="AM219" s="3">
        <f>其他调用!AC219</f>
        <v>96834528</v>
      </c>
      <c r="AN219" s="3">
        <f>SUMPRODUCT(AI$5:AM219,其他调用!$C$6:$G220)</f>
        <v>1170630025677.6943</v>
      </c>
      <c r="AP219" s="3">
        <f>其他调用!AN219</f>
        <v>3944828.6838310957</v>
      </c>
      <c r="AQ219" s="3">
        <f>其他调用!AO219</f>
        <v>4439762.1373250484</v>
      </c>
      <c r="AR219" s="3">
        <f>其他调用!AP219</f>
        <v>5513465.848482728</v>
      </c>
      <c r="AS219" s="3">
        <f>其他调用!AQ219</f>
        <v>9111961.253493309</v>
      </c>
      <c r="AT219" s="3">
        <f>其他调用!AR219</f>
        <v>29608410.30090189</v>
      </c>
      <c r="AU219" s="3">
        <f>SUMPRODUCT(AP$5:AT219,其他调用!$C$6:$G220)</f>
        <v>214504356121.75467</v>
      </c>
    </row>
    <row r="220" spans="26:47" x14ac:dyDescent="0.15">
      <c r="Z220" s="3">
        <v>216</v>
      </c>
      <c r="AA220" s="3">
        <f>求节点(节奏总纲!P$4:P$163,其他调用!AW$6:AW$165,$Z220)*SUM($U$14:$U$17)</f>
        <v>46</v>
      </c>
      <c r="AB220" s="3">
        <f>求节点(节奏总纲!Q$4:Q$163,其他调用!AX$6:AX$165,$Z220)*SUM($U$14:$U$17)</f>
        <v>67</v>
      </c>
      <c r="AC220" s="3">
        <f>求节点(节奏总纲!R$4:R$163,其他调用!AY$6:AY$165,$Z220)*SUM($U$14:$U$17)</f>
        <v>90.999999999999957</v>
      </c>
      <c r="AD220" s="3">
        <f>求节点(节奏总纲!S$4:S$163,其他调用!AZ$6:AZ$165,$Z220)*SUM($U$14:$U$17)</f>
        <v>103.0000000000001</v>
      </c>
      <c r="AE220" s="3">
        <f>求节点(节奏总纲!T$4:T$163,其他调用!BA$6:BA$165,$Z220)*SUM($U$14:$U$17)</f>
        <v>103</v>
      </c>
      <c r="AF220" s="3">
        <f>SUMPRODUCT(AA$5:AE220,其他调用!$C$6:$G221)</f>
        <v>6378024.0236323941</v>
      </c>
      <c r="AH220" s="3">
        <v>216</v>
      </c>
      <c r="AI220" s="3">
        <f>其他调用!Y220</f>
        <v>17986797.864463329</v>
      </c>
      <c r="AJ220" s="3">
        <f>其他调用!Z220</f>
        <v>19938401.13829422</v>
      </c>
      <c r="AK220" s="3">
        <f>其他调用!AA220</f>
        <v>22927021.641513348</v>
      </c>
      <c r="AL220" s="3">
        <f>其他调用!AB220</f>
        <v>31381260.929170609</v>
      </c>
      <c r="AM220" s="3">
        <f>其他调用!AC220</f>
        <v>96834528</v>
      </c>
      <c r="AN220" s="3">
        <f>SUMPRODUCT(AI$5:AM220,其他调用!$C$6:$G221)</f>
        <v>1174419550318.7725</v>
      </c>
      <c r="AP220" s="3">
        <f>其他调用!AN220</f>
        <v>3944828.6838312149</v>
      </c>
      <c r="AQ220" s="3">
        <f>其他调用!AO220</f>
        <v>4439762.1373249292</v>
      </c>
      <c r="AR220" s="3">
        <f>其他调用!AP220</f>
        <v>5513465.8484828472</v>
      </c>
      <c r="AS220" s="3">
        <f>其他调用!AQ220</f>
        <v>9111961.253493309</v>
      </c>
      <c r="AT220" s="3">
        <f>其他调用!AR220</f>
        <v>29608410.30090189</v>
      </c>
      <c r="AU220" s="3">
        <f>SUMPRODUCT(AP$5:AT220,其他调用!$C$6:$G221)</f>
        <v>215351589329.5209</v>
      </c>
    </row>
    <row r="221" spans="26:47" x14ac:dyDescent="0.15">
      <c r="Z221" s="3">
        <v>217</v>
      </c>
      <c r="AA221" s="3">
        <f>求节点(节奏总纲!P$4:P$163,其他调用!AW$6:AW$165,$Z221)*SUM($U$14:$U$17)</f>
        <v>46</v>
      </c>
      <c r="AB221" s="3">
        <f>求节点(节奏总纲!Q$4:Q$163,其他调用!AX$6:AX$165,$Z221)*SUM($U$14:$U$17)</f>
        <v>67</v>
      </c>
      <c r="AC221" s="3">
        <f>求节点(节奏总纲!R$4:R$163,其他调用!AY$6:AY$165,$Z221)*SUM($U$14:$U$17)</f>
        <v>90.999999999999929</v>
      </c>
      <c r="AD221" s="3">
        <f>求节点(节奏总纲!S$4:S$163,其他调用!AZ$6:AZ$165,$Z221)*SUM($U$14:$U$17)</f>
        <v>103.00000000000009</v>
      </c>
      <c r="AE221" s="3">
        <f>求节点(节奏总纲!T$4:T$163,其他调用!BA$6:BA$165,$Z221)*SUM($U$14:$U$17)</f>
        <v>103.00000000000001</v>
      </c>
      <c r="AF221" s="3">
        <f>SUMPRODUCT(AA$5:AE221,其他调用!$C$6:$G222)</f>
        <v>6389347.9364917334</v>
      </c>
      <c r="AH221" s="3">
        <v>217</v>
      </c>
      <c r="AI221" s="3">
        <f>其他调用!Y221</f>
        <v>17986797.864462852</v>
      </c>
      <c r="AJ221" s="3">
        <f>其他调用!Z221</f>
        <v>19938401.13829422</v>
      </c>
      <c r="AK221" s="3">
        <f>其他调用!AA221</f>
        <v>22927021.641513824</v>
      </c>
      <c r="AL221" s="3">
        <f>其他调用!AB221</f>
        <v>31381260.929169655</v>
      </c>
      <c r="AM221" s="3">
        <f>其他调用!AC221</f>
        <v>96834528</v>
      </c>
      <c r="AN221" s="3">
        <f>SUMPRODUCT(AI$5:AM221,其他调用!$C$6:$G222)</f>
        <v>1178186028328.6709</v>
      </c>
      <c r="AP221" s="3">
        <f>其他调用!AN221</f>
        <v>3944828.6838310957</v>
      </c>
      <c r="AQ221" s="3">
        <f>其他调用!AO221</f>
        <v>4439762.1373250484</v>
      </c>
      <c r="AR221" s="3">
        <f>其他调用!AP221</f>
        <v>5513465.848482728</v>
      </c>
      <c r="AS221" s="3">
        <f>其他调用!AQ221</f>
        <v>9111961.253493309</v>
      </c>
      <c r="AT221" s="3">
        <f>其他调用!AR221</f>
        <v>29608410.30090189</v>
      </c>
      <c r="AU221" s="3">
        <f>SUMPRODUCT(AP$5:AT221,其他调用!$C$6:$G222)</f>
        <v>216193669946.10175</v>
      </c>
    </row>
    <row r="222" spans="26:47" x14ac:dyDescent="0.15">
      <c r="Z222" s="3">
        <v>218</v>
      </c>
      <c r="AA222" s="3">
        <f>求节点(节奏总纲!P$4:P$163,其他调用!AW$6:AW$165,$Z222)*SUM($U$14:$U$17)</f>
        <v>45.999999999999993</v>
      </c>
      <c r="AB222" s="3">
        <f>求节点(节奏总纲!Q$4:Q$163,其他调用!AX$6:AX$165,$Z222)*SUM($U$14:$U$17)</f>
        <v>67</v>
      </c>
      <c r="AC222" s="3">
        <f>求节点(节奏总纲!R$4:R$163,其他调用!AY$6:AY$165,$Z222)*SUM($U$14:$U$17)</f>
        <v>90.999999999999901</v>
      </c>
      <c r="AD222" s="3">
        <f>求节点(节奏总纲!S$4:S$163,其他调用!AZ$6:AZ$165,$Z222)*SUM($U$14:$U$17)</f>
        <v>103.00000000000007</v>
      </c>
      <c r="AE222" s="3">
        <f>求节点(节奏总纲!T$4:T$163,其他调用!BA$6:BA$165,$Z222)*SUM($U$14:$U$17)</f>
        <v>103.00000000000003</v>
      </c>
      <c r="AF222" s="3">
        <f>SUMPRODUCT(AA$5:AE222,其他调用!$C$6:$G223)</f>
        <v>6400602.5596744847</v>
      </c>
      <c r="AH222" s="3">
        <v>218</v>
      </c>
      <c r="AI222" s="3">
        <f>其他调用!Y222</f>
        <v>17986797.864463329</v>
      </c>
      <c r="AJ222" s="3">
        <f>其他调用!Z222</f>
        <v>19938401.138294697</v>
      </c>
      <c r="AK222" s="3">
        <f>其他调用!AA222</f>
        <v>22927021.641513824</v>
      </c>
      <c r="AL222" s="3">
        <f>其他调用!AB222</f>
        <v>31381260.929170609</v>
      </c>
      <c r="AM222" s="3">
        <f>其他调用!AC222</f>
        <v>96834528</v>
      </c>
      <c r="AN222" s="3">
        <f>SUMPRODUCT(AI$5:AM222,其他调用!$C$6:$G223)</f>
        <v>1181929459707.3901</v>
      </c>
      <c r="AP222" s="3">
        <f>其他调用!AN222</f>
        <v>3944828.6838310957</v>
      </c>
      <c r="AQ222" s="3">
        <f>其他调用!AO222</f>
        <v>4439762.1373250484</v>
      </c>
      <c r="AR222" s="3">
        <f>其他调用!AP222</f>
        <v>5513465.848482728</v>
      </c>
      <c r="AS222" s="3">
        <f>其他调用!AQ222</f>
        <v>9111961.253493309</v>
      </c>
      <c r="AT222" s="3">
        <f>其他调用!AR222</f>
        <v>29608410.30090189</v>
      </c>
      <c r="AU222" s="3">
        <f>SUMPRODUCT(AP$5:AT222,其他调用!$C$6:$G223)</f>
        <v>217030597971.49722</v>
      </c>
    </row>
    <row r="223" spans="26:47" x14ac:dyDescent="0.15">
      <c r="Z223" s="3">
        <v>219</v>
      </c>
      <c r="AA223" s="3">
        <f>求节点(节奏总纲!P$4:P$163,其他调用!AW$6:AW$165,$Z223)*SUM($U$14:$U$17)</f>
        <v>45.999999999999993</v>
      </c>
      <c r="AB223" s="3">
        <f>求节点(节奏总纲!Q$4:Q$163,其他调用!AX$6:AX$165,$Z223)*SUM($U$14:$U$17)</f>
        <v>67</v>
      </c>
      <c r="AC223" s="3">
        <f>求节点(节奏总纲!R$4:R$163,其他调用!AY$6:AY$165,$Z223)*SUM($U$14:$U$17)</f>
        <v>90.999999999999872</v>
      </c>
      <c r="AD223" s="3">
        <f>求节点(节奏总纲!S$4:S$163,其他调用!AZ$6:AZ$165,$Z223)*SUM($U$14:$U$17)</f>
        <v>103.00000000000006</v>
      </c>
      <c r="AE223" s="3">
        <f>求节点(节奏总纲!T$4:T$163,其他调用!BA$6:BA$165,$Z223)*SUM($U$14:$U$17)</f>
        <v>103.00000000000004</v>
      </c>
      <c r="AF223" s="3">
        <f>SUMPRODUCT(AA$5:AE223,其他调用!$C$6:$G224)</f>
        <v>6411787.8931806507</v>
      </c>
      <c r="AH223" s="3">
        <v>219</v>
      </c>
      <c r="AI223" s="3">
        <f>其他调用!Y223</f>
        <v>17986797.864463329</v>
      </c>
      <c r="AJ223" s="3">
        <f>其他调用!Z223</f>
        <v>19938401.13829422</v>
      </c>
      <c r="AK223" s="3">
        <f>其他调用!AA223</f>
        <v>22927021.641513824</v>
      </c>
      <c r="AL223" s="3">
        <f>其他调用!AB223</f>
        <v>31381260.929170609</v>
      </c>
      <c r="AM223" s="3">
        <f>其他调用!AC223</f>
        <v>96834528</v>
      </c>
      <c r="AN223" s="3">
        <f>SUMPRODUCT(AI$5:AM223,其他调用!$C$6:$G224)</f>
        <v>1185649844454.9297</v>
      </c>
      <c r="AP223" s="3">
        <f>其他调用!AN223</f>
        <v>3944828.6838310957</v>
      </c>
      <c r="AQ223" s="3">
        <f>其他调用!AO223</f>
        <v>4439762.1373249292</v>
      </c>
      <c r="AR223" s="3">
        <f>其他调用!AP223</f>
        <v>5513465.8484828472</v>
      </c>
      <c r="AS223" s="3">
        <f>其他调用!AQ223</f>
        <v>9111961.2534930706</v>
      </c>
      <c r="AT223" s="3">
        <f>其他调用!AR223</f>
        <v>29608410.300902367</v>
      </c>
      <c r="AU223" s="3">
        <f>SUMPRODUCT(AP$5:AT223,其他调用!$C$6:$G224)</f>
        <v>217862373405.70731</v>
      </c>
    </row>
    <row r="224" spans="26:47" x14ac:dyDescent="0.15">
      <c r="Z224" s="3">
        <v>220</v>
      </c>
      <c r="AA224" s="3">
        <f>求节点(节奏总纲!P$4:P$163,其他调用!AW$6:AW$165,$Z224)*SUM($U$14:$U$17)</f>
        <v>45.999999999999986</v>
      </c>
      <c r="AB224" s="3">
        <f>求节点(节奏总纲!Q$4:Q$163,其他调用!AX$6:AX$165,$Z224)*SUM($U$14:$U$17)</f>
        <v>67</v>
      </c>
      <c r="AC224" s="3">
        <f>求节点(节奏总纲!R$4:R$163,其他调用!AY$6:AY$165,$Z224)*SUM($U$14:$U$17)</f>
        <v>90.999999999999844</v>
      </c>
      <c r="AD224" s="3">
        <f>求节点(节奏总纲!S$4:S$163,其他调用!AZ$6:AZ$165,$Z224)*SUM($U$14:$U$17)</f>
        <v>103.00000000000004</v>
      </c>
      <c r="AE224" s="3">
        <f>求节点(节奏总纲!T$4:T$163,其他调用!BA$6:BA$165,$Z224)*SUM($U$14:$U$17)</f>
        <v>103.00000000000006</v>
      </c>
      <c r="AF224" s="3">
        <f>SUMPRODUCT(AA$5:AE224,其他调用!$C$6:$G225)</f>
        <v>6422903.9370102286</v>
      </c>
      <c r="AH224" s="3">
        <v>220</v>
      </c>
      <c r="AI224" s="3">
        <f>其他调用!Y224</f>
        <v>17986797.864463329</v>
      </c>
      <c r="AJ224" s="3">
        <f>其他调用!Z224</f>
        <v>19938401.13829422</v>
      </c>
      <c r="AK224" s="3">
        <f>其他调用!AA224</f>
        <v>22927021.641513348</v>
      </c>
      <c r="AL224" s="3">
        <f>其他调用!AB224</f>
        <v>31381260.929169655</v>
      </c>
      <c r="AM224" s="3">
        <f>其他调用!AC224</f>
        <v>96834528</v>
      </c>
      <c r="AN224" s="3">
        <f>SUMPRODUCT(AI$5:AM224,其他调用!$C$6:$G225)</f>
        <v>1189347182571.29</v>
      </c>
      <c r="AP224" s="3">
        <f>其他调用!AN224</f>
        <v>3944828.6838310957</v>
      </c>
      <c r="AQ224" s="3">
        <f>其他调用!AO224</f>
        <v>4439762.1373250484</v>
      </c>
      <c r="AR224" s="3">
        <f>其他调用!AP224</f>
        <v>5513465.848482728</v>
      </c>
      <c r="AS224" s="3">
        <f>其他调用!AQ224</f>
        <v>9111961.253493309</v>
      </c>
      <c r="AT224" s="3">
        <f>其他调用!AR224</f>
        <v>29608410.30090189</v>
      </c>
      <c r="AU224" s="3">
        <f>SUMPRODUCT(AP$5:AT224,其他调用!$C$6:$G225)</f>
        <v>218688996248.73206</v>
      </c>
    </row>
    <row r="225" spans="26:47" x14ac:dyDescent="0.15">
      <c r="Z225" s="3">
        <v>221</v>
      </c>
      <c r="AA225" s="3">
        <f>求节点(节奏总纲!P$4:P$163,其他调用!AW$6:AW$165,$Z225)*SUM($U$14:$U$17)</f>
        <v>45.999999999999979</v>
      </c>
      <c r="AB225" s="3">
        <f>求节点(节奏总纲!Q$4:Q$163,其他调用!AX$6:AX$165,$Z225)*SUM($U$14:$U$17)</f>
        <v>67</v>
      </c>
      <c r="AC225" s="3">
        <f>求节点(节奏总纲!R$4:R$163,其他调用!AY$6:AY$165,$Z225)*SUM($U$14:$U$17)</f>
        <v>90.999999999999815</v>
      </c>
      <c r="AD225" s="3">
        <f>求节点(节奏总纲!S$4:S$163,其他调用!AZ$6:AZ$165,$Z225)*SUM($U$14:$U$17)</f>
        <v>103.00000000000003</v>
      </c>
      <c r="AE225" s="3">
        <f>求节点(节奏总纲!T$4:T$163,其他调用!BA$6:BA$165,$Z225)*SUM($U$14:$U$17)</f>
        <v>103.00000000000007</v>
      </c>
      <c r="AF225" s="3">
        <f>SUMPRODUCT(AA$5:AE225,其他调用!$C$6:$G226)</f>
        <v>6433950.6911632186</v>
      </c>
      <c r="AH225" s="3">
        <v>221</v>
      </c>
      <c r="AI225" s="3">
        <f>其他调用!Y225</f>
        <v>17986797.864462852</v>
      </c>
      <c r="AJ225" s="3">
        <f>其他调用!Z225</f>
        <v>19938401.13829422</v>
      </c>
      <c r="AK225" s="3">
        <f>其他调用!AA225</f>
        <v>22927021.641513824</v>
      </c>
      <c r="AL225" s="3">
        <f>其他调用!AB225</f>
        <v>31381260.929170609</v>
      </c>
      <c r="AM225" s="3">
        <f>其他调用!AC225</f>
        <v>96834527.999998093</v>
      </c>
      <c r="AN225" s="3">
        <f>SUMPRODUCT(AI$5:AM225,其他调用!$C$6:$G226)</f>
        <v>1193021474056.4707</v>
      </c>
      <c r="AP225" s="3">
        <f>其他调用!AN225</f>
        <v>3944828.6838312149</v>
      </c>
      <c r="AQ225" s="3">
        <f>其他调用!AO225</f>
        <v>4439762.1373249292</v>
      </c>
      <c r="AR225" s="3">
        <f>其他调用!AP225</f>
        <v>5513465.8484828472</v>
      </c>
      <c r="AS225" s="3">
        <f>其他调用!AQ225</f>
        <v>9111961.253493309</v>
      </c>
      <c r="AT225" s="3">
        <f>其他调用!AR225</f>
        <v>29608410.30090189</v>
      </c>
      <c r="AU225" s="3">
        <f>SUMPRODUCT(AP$5:AT225,其他调用!$C$6:$G226)</f>
        <v>219510466500.57138</v>
      </c>
    </row>
    <row r="226" spans="26:47" x14ac:dyDescent="0.15">
      <c r="Z226" s="3">
        <v>222</v>
      </c>
      <c r="AA226" s="3">
        <f>求节点(节奏总纲!P$4:P$163,其他调用!AW$6:AW$165,$Z226)*SUM($U$14:$U$17)</f>
        <v>45.999999999999979</v>
      </c>
      <c r="AB226" s="3">
        <f>求节点(节奏总纲!Q$4:Q$163,其他调用!AX$6:AX$165,$Z226)*SUM($U$14:$U$17)</f>
        <v>67</v>
      </c>
      <c r="AC226" s="3">
        <f>求节点(节奏总纲!R$4:R$163,其他调用!AY$6:AY$165,$Z226)*SUM($U$14:$U$17)</f>
        <v>90.999999999999815</v>
      </c>
      <c r="AD226" s="3">
        <f>求节点(节奏总纲!S$4:S$163,其他调用!AZ$6:AZ$165,$Z226)*SUM($U$14:$U$17)</f>
        <v>103</v>
      </c>
      <c r="AE226" s="3">
        <f>求节点(节奏总纲!T$4:T$163,其他调用!BA$6:BA$165,$Z226)*SUM($U$14:$U$17)</f>
        <v>103.00000000000009</v>
      </c>
      <c r="AF226" s="3">
        <f>SUMPRODUCT(AA$5:AE226,其他调用!$C$6:$G227)</f>
        <v>6444928.1556396242</v>
      </c>
      <c r="AH226" s="3">
        <v>222</v>
      </c>
      <c r="AI226" s="3">
        <f>其他调用!Y226</f>
        <v>18056567.865160942</v>
      </c>
      <c r="AJ226" s="3">
        <f>其他调用!Z226</f>
        <v>20343754.260133743</v>
      </c>
      <c r="AK226" s="3">
        <f>其他调用!AA226</f>
        <v>23938835.570450306</v>
      </c>
      <c r="AL226" s="3">
        <f>其他调用!AB226</f>
        <v>31381260.929170609</v>
      </c>
      <c r="AM226" s="3">
        <f>其他调用!AC226</f>
        <v>96834528</v>
      </c>
      <c r="AN226" s="3">
        <f>SUMPRODUCT(AI$5:AM226,其他调用!$C$6:$G227)</f>
        <v>1196722578349.2798</v>
      </c>
      <c r="AP226" s="3">
        <f>其他调用!AN226</f>
        <v>3958739.1701356173</v>
      </c>
      <c r="AQ226" s="3">
        <f>其他调用!AO226</f>
        <v>4569513.3616505861</v>
      </c>
      <c r="AR226" s="3">
        <f>其他调用!AP226</f>
        <v>5871523.487462163</v>
      </c>
      <c r="AS226" s="3">
        <f>其他调用!AQ226</f>
        <v>9111961.253493309</v>
      </c>
      <c r="AT226" s="3">
        <f>其他调用!AR226</f>
        <v>29608410.30090189</v>
      </c>
      <c r="AU226" s="3">
        <f>SUMPRODUCT(AP$5:AT226,其他调用!$C$6:$G227)</f>
        <v>220342230594.89713</v>
      </c>
    </row>
    <row r="227" spans="26:47" x14ac:dyDescent="0.15">
      <c r="Z227" s="3">
        <v>223</v>
      </c>
      <c r="AA227" s="3">
        <f>求节点(节奏总纲!P$4:P$163,其他调用!AW$6:AW$165,$Z227)*SUM($U$14:$U$17)</f>
        <v>45.999999999999986</v>
      </c>
      <c r="AB227" s="3">
        <f>求节点(节奏总纲!Q$4:Q$163,其他调用!AX$6:AX$165,$Z227)*SUM($U$14:$U$17)</f>
        <v>67.000000000000014</v>
      </c>
      <c r="AC227" s="3">
        <f>求节点(节奏总纲!R$4:R$163,其他调用!AY$6:AY$165,$Z227)*SUM($U$14:$U$17)</f>
        <v>90.999999999999829</v>
      </c>
      <c r="AD227" s="3">
        <f>求节点(节奏总纲!S$4:S$163,其他调用!AZ$6:AZ$165,$Z227)*SUM($U$14:$U$17)</f>
        <v>102.99999999999999</v>
      </c>
      <c r="AE227" s="3">
        <f>求节点(节奏总纲!T$4:T$163,其他调用!BA$6:BA$165,$Z227)*SUM($U$14:$U$17)</f>
        <v>103.0000000000001</v>
      </c>
      <c r="AF227" s="3">
        <f>SUMPRODUCT(AA$5:AE227,其他调用!$C$6:$G228)</f>
        <v>6455836.3304394418</v>
      </c>
      <c r="AH227" s="3">
        <v>223</v>
      </c>
      <c r="AI227" s="3">
        <f>其他调用!Y227</f>
        <v>18488538.910921574</v>
      </c>
      <c r="AJ227" s="3">
        <f>其他调用!Z227</f>
        <v>20381410.014621735</v>
      </c>
      <c r="AK227" s="3">
        <f>其他调用!AA227</f>
        <v>25199628.663553715</v>
      </c>
      <c r="AL227" s="3">
        <f>其他调用!AB227</f>
        <v>31381260.929170609</v>
      </c>
      <c r="AM227" s="3">
        <f>其他调用!AC227</f>
        <v>96834528</v>
      </c>
      <c r="AN227" s="3">
        <f>SUMPRODUCT(AI$5:AM227,其他调用!$C$6:$G228)</f>
        <v>1200451636674.1042</v>
      </c>
      <c r="AP227" s="3">
        <f>其他调用!AN227</f>
        <v>4044863.9695615768</v>
      </c>
      <c r="AQ227" s="3">
        <f>其他调用!AO227</f>
        <v>4581566.7540740967</v>
      </c>
      <c r="AR227" s="3">
        <f>其他调用!AP227</f>
        <v>6317689.1165840626</v>
      </c>
      <c r="AS227" s="3">
        <f>其他调用!AQ227</f>
        <v>9111961.2534930706</v>
      </c>
      <c r="AT227" s="3">
        <f>其他调用!AR227</f>
        <v>29608410.30090189</v>
      </c>
      <c r="AU227" s="3">
        <f>SUMPRODUCT(AP$5:AT227,其他调用!$C$6:$G228)</f>
        <v>221180788836.05505</v>
      </c>
    </row>
    <row r="228" spans="26:47" x14ac:dyDescent="0.15">
      <c r="Z228" s="3">
        <v>224</v>
      </c>
      <c r="AA228" s="3">
        <f>求节点(节奏总纲!P$4:P$163,其他调用!AW$6:AW$165,$Z228)*SUM($U$14:$U$17)</f>
        <v>45.999999999999993</v>
      </c>
      <c r="AB228" s="3">
        <f>求节点(节奏总纲!Q$4:Q$163,其他调用!AX$6:AX$165,$Z228)*SUM($U$14:$U$17)</f>
        <v>67.000000000000014</v>
      </c>
      <c r="AC228" s="3">
        <f>求节点(节奏总纲!R$4:R$163,其他调用!AY$6:AY$165,$Z228)*SUM($U$14:$U$17)</f>
        <v>90.999999999999844</v>
      </c>
      <c r="AD228" s="3">
        <f>求节点(节奏总纲!S$4:S$163,其他调用!AZ$6:AZ$165,$Z228)*SUM($U$14:$U$17)</f>
        <v>102.99999999999997</v>
      </c>
      <c r="AE228" s="3">
        <f>求节点(节奏总纲!T$4:T$163,其他调用!BA$6:BA$165,$Z228)*SUM($U$14:$U$17)</f>
        <v>103.0000000000001</v>
      </c>
      <c r="AF228" s="3">
        <f>SUMPRODUCT(AA$5:AE228,其他调用!$C$6:$G229)</f>
        <v>6466675.2155626714</v>
      </c>
      <c r="AH228" s="3">
        <v>224</v>
      </c>
      <c r="AI228" s="3">
        <f>其他调用!Y228</f>
        <v>18488538.910921574</v>
      </c>
      <c r="AJ228" s="3">
        <f>其他调用!Z228</f>
        <v>20381410.014621735</v>
      </c>
      <c r="AK228" s="3">
        <f>其他调用!AA228</f>
        <v>25199628.663553715</v>
      </c>
      <c r="AL228" s="3">
        <f>其他调用!AB228</f>
        <v>31381260.929169655</v>
      </c>
      <c r="AM228" s="3">
        <f>其他调用!AC228</f>
        <v>102445711.24351311</v>
      </c>
      <c r="AN228" s="3">
        <f>SUMPRODUCT(AI$5:AM228,其他调用!$C$6:$G229)</f>
        <v>1204159085277.0264</v>
      </c>
      <c r="AP228" s="3">
        <f>其他调用!AN228</f>
        <v>4044863.9695615768</v>
      </c>
      <c r="AQ228" s="3">
        <f>其他调用!AO228</f>
        <v>4581566.7540742159</v>
      </c>
      <c r="AR228" s="3">
        <f>其他调用!AP228</f>
        <v>6317689.1165841818</v>
      </c>
      <c r="AS228" s="3">
        <f>其他调用!AQ228</f>
        <v>9111961.253493309</v>
      </c>
      <c r="AT228" s="3">
        <f>其他调用!AR228</f>
        <v>31480652.300762653</v>
      </c>
      <c r="AU228" s="3">
        <f>SUMPRODUCT(AP$5:AT228,其他调用!$C$6:$G229)</f>
        <v>222014713693.4404</v>
      </c>
    </row>
    <row r="229" spans="26:47" x14ac:dyDescent="0.15">
      <c r="Z229" s="3">
        <v>225</v>
      </c>
      <c r="AA229" s="3">
        <f>求节点(节奏总纲!P$4:P$163,其他调用!AW$6:AW$165,$Z229)*SUM($U$14:$U$17)</f>
        <v>46</v>
      </c>
      <c r="AB229" s="3">
        <f>求节点(节奏总纲!Q$4:Q$163,其他调用!AX$6:AX$165,$Z229)*SUM($U$14:$U$17)</f>
        <v>67.000000000000014</v>
      </c>
      <c r="AC229" s="3">
        <f>求节点(节奏总纲!R$4:R$163,其他调用!AY$6:AY$165,$Z229)*SUM($U$14:$U$17)</f>
        <v>90.999999999999858</v>
      </c>
      <c r="AD229" s="3">
        <f>求节点(节奏总纲!S$4:S$163,其他调用!AZ$6:AZ$165,$Z229)*SUM($U$14:$U$17)</f>
        <v>102.99999999999996</v>
      </c>
      <c r="AE229" s="3">
        <f>求节点(节奏总纲!T$4:T$163,其他调用!BA$6:BA$165,$Z229)*SUM($U$14:$U$17)</f>
        <v>103.00000000000009</v>
      </c>
      <c r="AF229" s="3">
        <f>SUMPRODUCT(AA$5:AE229,其他调用!$C$6:$G230)</f>
        <v>6477444.8110093158</v>
      </c>
      <c r="AH229" s="3">
        <v>225</v>
      </c>
      <c r="AI229" s="3">
        <f>其他调用!Y229</f>
        <v>18488538.910921097</v>
      </c>
      <c r="AJ229" s="3">
        <f>其他调用!Z229</f>
        <v>20381410.014622211</v>
      </c>
      <c r="AK229" s="3">
        <f>其他调用!AA229</f>
        <v>25199628.663553715</v>
      </c>
      <c r="AL229" s="3">
        <f>其他调用!AB229</f>
        <v>31381260.929170609</v>
      </c>
      <c r="AM229" s="3">
        <f>其他调用!AC229</f>
        <v>104904072</v>
      </c>
      <c r="AN229" s="3">
        <f>SUMPRODUCT(AI$5:AM229,其他调用!$C$6:$G230)</f>
        <v>1207843737702.437</v>
      </c>
      <c r="AP229" s="3">
        <f>其他调用!AN229</f>
        <v>4044863.9695615768</v>
      </c>
      <c r="AQ229" s="3">
        <f>其他调用!AO229</f>
        <v>4581566.7540740967</v>
      </c>
      <c r="AR229" s="3">
        <f>其他调用!AP229</f>
        <v>6317689.1165840626</v>
      </c>
      <c r="AS229" s="3">
        <f>其他调用!AQ229</f>
        <v>9111961.253493309</v>
      </c>
      <c r="AT229" s="3">
        <f>其他调用!AR229</f>
        <v>32300915.346783638</v>
      </c>
      <c r="AU229" s="3">
        <f>SUMPRODUCT(AP$5:AT229,其他调用!$C$6:$G230)</f>
        <v>222843609291.18774</v>
      </c>
    </row>
    <row r="230" spans="26:47" x14ac:dyDescent="0.15">
      <c r="Z230" s="3">
        <v>226</v>
      </c>
      <c r="AA230" s="3">
        <f>求节点(节奏总纲!P$4:P$163,其他调用!AW$6:AW$165,$Z230)*SUM($U$14:$U$17)</f>
        <v>46.000000000000007</v>
      </c>
      <c r="AB230" s="3">
        <f>求节点(节奏总纲!Q$4:Q$163,其他调用!AX$6:AX$165,$Z230)*SUM($U$14:$U$17)</f>
        <v>67.000000000000014</v>
      </c>
      <c r="AC230" s="3">
        <f>求节点(节奏总纲!R$4:R$163,其他调用!AY$6:AY$165,$Z230)*SUM($U$14:$U$17)</f>
        <v>90.999999999999886</v>
      </c>
      <c r="AD230" s="3">
        <f>求节点(节奏总纲!S$4:S$163,其他调用!AZ$6:AZ$165,$Z230)*SUM($U$14:$U$17)</f>
        <v>102.99999999999994</v>
      </c>
      <c r="AE230" s="3">
        <f>求节点(节奏总纲!T$4:T$163,其他调用!BA$6:BA$165,$Z230)*SUM($U$14:$U$17)</f>
        <v>103.00000000000009</v>
      </c>
      <c r="AF230" s="3">
        <f>SUMPRODUCT(AA$5:AE230,其他调用!$C$6:$G231)</f>
        <v>6488145.1167793721</v>
      </c>
      <c r="AH230" s="3">
        <v>226</v>
      </c>
      <c r="AI230" s="3">
        <f>其他调用!Y230</f>
        <v>18488538.910921574</v>
      </c>
      <c r="AJ230" s="3">
        <f>其他调用!Z230</f>
        <v>20381410.014621735</v>
      </c>
      <c r="AK230" s="3">
        <f>其他调用!AA230</f>
        <v>25199628.663553715</v>
      </c>
      <c r="AL230" s="3">
        <f>其他调用!AB230</f>
        <v>31381260.929170609</v>
      </c>
      <c r="AM230" s="3">
        <f>其他调用!AC230</f>
        <v>104904071.99999809</v>
      </c>
      <c r="AN230" s="3">
        <f>SUMPRODUCT(AI$5:AM230,其他调用!$C$6:$G231)</f>
        <v>1211504683724.3755</v>
      </c>
      <c r="AP230" s="3">
        <f>其他调用!AN230</f>
        <v>4044863.9695615768</v>
      </c>
      <c r="AQ230" s="3">
        <f>其他调用!AO230</f>
        <v>4581566.7540742159</v>
      </c>
      <c r="AR230" s="3">
        <f>其他调用!AP230</f>
        <v>6317689.1165840626</v>
      </c>
      <c r="AS230" s="3">
        <f>其他调用!AQ230</f>
        <v>9111961.253493309</v>
      </c>
      <c r="AT230" s="3">
        <f>其他调用!AR230</f>
        <v>32300915.346783638</v>
      </c>
      <c r="AU230" s="3">
        <f>SUMPRODUCT(AP$5:AT230,其他调用!$C$6:$G231)</f>
        <v>223667171920.93491</v>
      </c>
    </row>
    <row r="231" spans="26:47" x14ac:dyDescent="0.15">
      <c r="Z231" s="3">
        <v>227</v>
      </c>
      <c r="AA231" s="3">
        <f>求节点(节奏总纲!P$4:P$163,其他调用!AW$6:AW$165,$Z231)*SUM($U$14:$U$17)</f>
        <v>46.000000000000014</v>
      </c>
      <c r="AB231" s="3">
        <f>求节点(节奏总纲!Q$4:Q$163,其他调用!AX$6:AX$165,$Z231)*SUM($U$14:$U$17)</f>
        <v>67.000000000000028</v>
      </c>
      <c r="AC231" s="3">
        <f>求节点(节奏总纲!R$4:R$163,其他调用!AY$6:AY$165,$Z231)*SUM($U$14:$U$17)</f>
        <v>90.999999999999901</v>
      </c>
      <c r="AD231" s="3">
        <f>求节点(节奏总纲!S$4:S$163,其他调用!AZ$6:AZ$165,$Z231)*SUM($U$14:$U$17)</f>
        <v>102.99999999999994</v>
      </c>
      <c r="AE231" s="3">
        <f>求节点(节奏总纲!T$4:T$163,其他调用!BA$6:BA$165,$Z231)*SUM($U$14:$U$17)</f>
        <v>103.00000000000009</v>
      </c>
      <c r="AF231" s="3">
        <f>SUMPRODUCT(AA$5:AE231,其他调用!$C$6:$G232)</f>
        <v>6498776.1328728441</v>
      </c>
      <c r="AH231" s="3">
        <v>227</v>
      </c>
      <c r="AI231" s="3">
        <f>其他调用!Y231</f>
        <v>18488538.910921574</v>
      </c>
      <c r="AJ231" s="3">
        <f>其他调用!Z231</f>
        <v>20381410.014621735</v>
      </c>
      <c r="AK231" s="3">
        <f>其他调用!AA231</f>
        <v>25199628.663553715</v>
      </c>
      <c r="AL231" s="3">
        <f>其他调用!AB231</f>
        <v>31894443.028386116</v>
      </c>
      <c r="AM231" s="3">
        <f>其他调用!AC231</f>
        <v>104904072</v>
      </c>
      <c r="AN231" s="3">
        <f>SUMPRODUCT(AI$5:AM231,其他调用!$C$6:$G232)</f>
        <v>1215142567440.0889</v>
      </c>
      <c r="AP231" s="3">
        <f>其他调用!AN231</f>
        <v>4044863.9695615768</v>
      </c>
      <c r="AQ231" s="3">
        <f>其他调用!AO231</f>
        <v>4581566.7540740967</v>
      </c>
      <c r="AR231" s="3">
        <f>其他调用!AP231</f>
        <v>6317689.1165840626</v>
      </c>
      <c r="AS231" s="3">
        <f>其他调用!AQ231</f>
        <v>9317965.003926754</v>
      </c>
      <c r="AT231" s="3">
        <f>其他调用!AR231</f>
        <v>32300915.346783638</v>
      </c>
      <c r="AU231" s="3">
        <f>SUMPRODUCT(AP$5:AT231,其他调用!$C$6:$G232)</f>
        <v>224485660138.95029</v>
      </c>
    </row>
    <row r="232" spans="26:47" x14ac:dyDescent="0.15">
      <c r="Z232" s="3">
        <v>228</v>
      </c>
      <c r="AA232" s="3">
        <f>求节点(节奏总纲!P$4:P$163,其他调用!AW$6:AW$165,$Z232)*SUM($U$14:$U$17)</f>
        <v>46.000000000000021</v>
      </c>
      <c r="AB232" s="3">
        <f>求节点(节奏总纲!Q$4:Q$163,其他调用!AX$6:AX$165,$Z232)*SUM($U$14:$U$17)</f>
        <v>67.000000000000028</v>
      </c>
      <c r="AC232" s="3">
        <f>求节点(节奏总纲!R$4:R$163,其他调用!AY$6:AY$165,$Z232)*SUM($U$14:$U$17)</f>
        <v>90.999999999999915</v>
      </c>
      <c r="AD232" s="3">
        <f>求节点(节奏总纲!S$4:S$163,其他调用!AZ$6:AZ$165,$Z232)*SUM($U$14:$U$17)</f>
        <v>102.99999999999996</v>
      </c>
      <c r="AE232" s="3">
        <f>求节点(节奏总纲!T$4:T$163,其他调用!BA$6:BA$165,$Z232)*SUM($U$14:$U$17)</f>
        <v>103.00000000000007</v>
      </c>
      <c r="AF232" s="3">
        <f>SUMPRODUCT(AA$5:AE232,其他调用!$C$6:$G233)</f>
        <v>6509337.8592897272</v>
      </c>
      <c r="AH232" s="3">
        <v>228</v>
      </c>
      <c r="AI232" s="3">
        <f>其他调用!Y232</f>
        <v>18488538.910921574</v>
      </c>
      <c r="AJ232" s="3">
        <f>其他调用!Z232</f>
        <v>20381410.014621735</v>
      </c>
      <c r="AK232" s="3">
        <f>其他调用!AA232</f>
        <v>25199628.663553715</v>
      </c>
      <c r="AL232" s="3">
        <f>其他调用!AB232</f>
        <v>31898406.269311905</v>
      </c>
      <c r="AM232" s="3">
        <f>其他调用!AC232</f>
        <v>104904072</v>
      </c>
      <c r="AN232" s="3">
        <f>SUMPRODUCT(AI$5:AM232,其他调用!$C$6:$G233)</f>
        <v>1218756745496.1648</v>
      </c>
      <c r="AP232" s="3">
        <f>其他调用!AN232</f>
        <v>4044863.9695615768</v>
      </c>
      <c r="AQ232" s="3">
        <f>其他调用!AO232</f>
        <v>4581566.7540742159</v>
      </c>
      <c r="AR232" s="3">
        <f>其他调用!AP232</f>
        <v>6317689.1165841818</v>
      </c>
      <c r="AS232" s="3">
        <f>其他调用!AQ232</f>
        <v>9319555.9450290203</v>
      </c>
      <c r="AT232" s="3">
        <f>其他调用!AR232</f>
        <v>32300915.346783638</v>
      </c>
      <c r="AU232" s="3">
        <f>SUMPRODUCT(AP$5:AT232,其他调用!$C$6:$G233)</f>
        <v>225298815687.55869</v>
      </c>
    </row>
    <row r="233" spans="26:47" x14ac:dyDescent="0.15">
      <c r="Z233" s="3">
        <v>229</v>
      </c>
      <c r="AA233" s="3">
        <f>求节点(节奏总纲!P$4:P$163,其他调用!AW$6:AW$165,$Z233)*SUM($U$14:$U$17)</f>
        <v>46.000000000000028</v>
      </c>
      <c r="AB233" s="3">
        <f>求节点(节奏总纲!Q$4:Q$163,其他调用!AX$6:AX$165,$Z233)*SUM($U$14:$U$17)</f>
        <v>67.000000000000028</v>
      </c>
      <c r="AC233" s="3">
        <f>求节点(节奏总纲!R$4:R$163,其他调用!AY$6:AY$165,$Z233)*SUM($U$14:$U$17)</f>
        <v>90.999999999999929</v>
      </c>
      <c r="AD233" s="3">
        <f>求节点(节奏总纲!S$4:S$163,其他调用!AZ$6:AZ$165,$Z233)*SUM($U$14:$U$17)</f>
        <v>102.99999999999996</v>
      </c>
      <c r="AE233" s="3">
        <f>求节点(节奏总纲!T$4:T$163,其他调用!BA$6:BA$165,$Z233)*SUM($U$14:$U$17)</f>
        <v>103.00000000000007</v>
      </c>
      <c r="AF233" s="3">
        <f>SUMPRODUCT(AA$5:AE233,其他调用!$C$6:$G234)</f>
        <v>6519830.2960300231</v>
      </c>
      <c r="AH233" s="3">
        <v>229</v>
      </c>
      <c r="AI233" s="3">
        <f>其他调用!Y233</f>
        <v>18488538.910921574</v>
      </c>
      <c r="AJ233" s="3">
        <f>其他调用!Z233</f>
        <v>20381410.014621735</v>
      </c>
      <c r="AK233" s="3">
        <f>其他调用!AA233</f>
        <v>25199628.663554192</v>
      </c>
      <c r="AL233" s="3">
        <f>其他调用!AB233</f>
        <v>31898406.269311905</v>
      </c>
      <c r="AM233" s="3">
        <f>其他调用!AC233</f>
        <v>104904072</v>
      </c>
      <c r="AN233" s="3">
        <f>SUMPRODUCT(AI$5:AM233,其他调用!$C$6:$G234)</f>
        <v>1222347212918.3206</v>
      </c>
      <c r="AP233" s="3">
        <f>其他调用!AN233</f>
        <v>4044863.9695615768</v>
      </c>
      <c r="AQ233" s="3">
        <f>其他调用!AO233</f>
        <v>4581566.7540742159</v>
      </c>
      <c r="AR233" s="3">
        <f>其他调用!AP233</f>
        <v>6317689.1165840626</v>
      </c>
      <c r="AS233" s="3">
        <f>其他调用!AQ233</f>
        <v>9319555.9450290203</v>
      </c>
      <c r="AT233" s="3">
        <f>其他调用!AR233</f>
        <v>32300915.346783638</v>
      </c>
      <c r="AU233" s="3">
        <f>SUMPRODUCT(AP$5:AT233,其他调用!$C$6:$G234)</f>
        <v>226106636569.96255</v>
      </c>
    </row>
    <row r="234" spans="26:47" x14ac:dyDescent="0.15">
      <c r="Z234" s="3">
        <v>230</v>
      </c>
      <c r="AA234" s="3">
        <f>求节点(节奏总纲!P$4:P$163,其他调用!AW$6:AW$165,$Z234)*SUM($U$14:$U$17)</f>
        <v>46.000000000000036</v>
      </c>
      <c r="AB234" s="3">
        <f>求节点(节奏总纲!Q$4:Q$163,其他调用!AX$6:AX$165,$Z234)*SUM($U$14:$U$17)</f>
        <v>67.000000000000028</v>
      </c>
      <c r="AC234" s="3">
        <f>求节点(节奏总纲!R$4:R$163,其他调用!AY$6:AY$165,$Z234)*SUM($U$14:$U$17)</f>
        <v>90.999999999999957</v>
      </c>
      <c r="AD234" s="3">
        <f>求节点(节奏总纲!S$4:S$163,其他调用!AZ$6:AZ$165,$Z234)*SUM($U$14:$U$17)</f>
        <v>102.99999999999996</v>
      </c>
      <c r="AE234" s="3">
        <f>求节点(节奏总纲!T$4:T$163,其他调用!BA$6:BA$165,$Z234)*SUM($U$14:$U$17)</f>
        <v>103.00000000000006</v>
      </c>
      <c r="AF234" s="3">
        <f>SUMPRODUCT(AA$5:AE234,其他调用!$C$6:$G235)</f>
        <v>6530253.4430937339</v>
      </c>
      <c r="AH234" s="3">
        <v>230</v>
      </c>
      <c r="AI234" s="3">
        <f>其他调用!Y234</f>
        <v>18488538.910921097</v>
      </c>
      <c r="AJ234" s="3">
        <f>其他调用!Z234</f>
        <v>20381410.014621735</v>
      </c>
      <c r="AK234" s="3">
        <f>其他调用!AA234</f>
        <v>25199628.663553715</v>
      </c>
      <c r="AL234" s="3">
        <f>其他调用!AB234</f>
        <v>31898406.269311905</v>
      </c>
      <c r="AM234" s="3">
        <f>其他调用!AC234</f>
        <v>104904072</v>
      </c>
      <c r="AN234" s="3">
        <f>SUMPRODUCT(AI$5:AM234,其他调用!$C$6:$G235)</f>
        <v>1225913969706.5564</v>
      </c>
      <c r="AP234" s="3">
        <f>其他调用!AN234</f>
        <v>4044863.9695615768</v>
      </c>
      <c r="AQ234" s="3">
        <f>其他调用!AO234</f>
        <v>4581566.7540740967</v>
      </c>
      <c r="AR234" s="3">
        <f>其他调用!AP234</f>
        <v>6317689.1165840626</v>
      </c>
      <c r="AS234" s="3">
        <f>其他调用!AQ234</f>
        <v>9319555.9450290203</v>
      </c>
      <c r="AT234" s="3">
        <f>其他调用!AR234</f>
        <v>32300915.346783638</v>
      </c>
      <c r="AU234" s="3">
        <f>SUMPRODUCT(AP$5:AT234,其他调用!$C$6:$G235)</f>
        <v>226909122786.1619</v>
      </c>
    </row>
    <row r="235" spans="26:47" x14ac:dyDescent="0.15">
      <c r="Z235" s="3">
        <v>231</v>
      </c>
      <c r="AA235" s="3">
        <f>求节点(节奏总纲!P$4:P$163,其他调用!AW$6:AW$165,$Z235)*SUM($U$14:$U$17)</f>
        <v>46.000000000000043</v>
      </c>
      <c r="AB235" s="3">
        <f>求节点(节奏总纲!Q$4:Q$163,其他调用!AX$6:AX$165,$Z235)*SUM($U$14:$U$17)</f>
        <v>67.000000000000043</v>
      </c>
      <c r="AC235" s="3">
        <f>求节点(节奏总纲!R$4:R$163,其他调用!AY$6:AY$165,$Z235)*SUM($U$14:$U$17)</f>
        <v>90.999999999999972</v>
      </c>
      <c r="AD235" s="3">
        <f>求节点(节奏总纲!S$4:S$163,其他调用!AZ$6:AZ$165,$Z235)*SUM($U$14:$U$17)</f>
        <v>102.99999999999997</v>
      </c>
      <c r="AE235" s="3">
        <f>求节点(节奏总纲!T$4:T$163,其他调用!BA$6:BA$165,$Z235)*SUM($U$14:$U$17)</f>
        <v>103.00000000000006</v>
      </c>
      <c r="AF235" s="3">
        <f>SUMPRODUCT(AA$5:AE235,其他调用!$C$6:$G236)</f>
        <v>6540607.3004808566</v>
      </c>
      <c r="AH235" s="3">
        <v>231</v>
      </c>
      <c r="AI235" s="3">
        <f>其他调用!Y235</f>
        <v>18488538.910921574</v>
      </c>
      <c r="AJ235" s="3">
        <f>其他调用!Z235</f>
        <v>20381410.014622211</v>
      </c>
      <c r="AK235" s="3">
        <f>其他调用!AA235</f>
        <v>25199628.663553715</v>
      </c>
      <c r="AL235" s="3">
        <f>其他调用!AB235</f>
        <v>31898406.269311905</v>
      </c>
      <c r="AM235" s="3">
        <f>其他调用!AC235</f>
        <v>104904072</v>
      </c>
      <c r="AN235" s="3">
        <f>SUMPRODUCT(AI$5:AM235,其他调用!$C$6:$G236)</f>
        <v>1229457015860.8726</v>
      </c>
      <c r="AP235" s="3">
        <f>其他调用!AN235</f>
        <v>4044863.9695614576</v>
      </c>
      <c r="AQ235" s="3">
        <f>其他调用!AO235</f>
        <v>4581566.7540742159</v>
      </c>
      <c r="AR235" s="3">
        <f>其他调用!AP235</f>
        <v>6317689.1165841818</v>
      </c>
      <c r="AS235" s="3">
        <f>其他调用!AQ235</f>
        <v>9319555.9450287819</v>
      </c>
      <c r="AT235" s="3">
        <f>其他调用!AR235</f>
        <v>32300915.346783638</v>
      </c>
      <c r="AU235" s="3">
        <f>SUMPRODUCT(AP$5:AT235,其他调用!$C$6:$G236)</f>
        <v>227706274336.15665</v>
      </c>
    </row>
    <row r="236" spans="26:47" x14ac:dyDescent="0.15">
      <c r="Z236" s="3">
        <v>232</v>
      </c>
      <c r="AA236" s="3">
        <f>求节点(节奏总纲!P$4:P$163,其他调用!AW$6:AW$165,$Z236)*SUM($U$14:$U$17)</f>
        <v>46.00000000000005</v>
      </c>
      <c r="AB236" s="3">
        <f>求节点(节奏总纲!Q$4:Q$163,其他调用!AX$6:AX$165,$Z236)*SUM($U$14:$U$17)</f>
        <v>67.000000000000043</v>
      </c>
      <c r="AC236" s="3">
        <f>求节点(节奏总纲!R$4:R$163,其他调用!AY$6:AY$165,$Z236)*SUM($U$14:$U$17)</f>
        <v>90.999999999999986</v>
      </c>
      <c r="AD236" s="3">
        <f>求节点(节奏总纲!S$4:S$163,其他调用!AZ$6:AZ$165,$Z236)*SUM($U$14:$U$17)</f>
        <v>102.99999999999997</v>
      </c>
      <c r="AE236" s="3">
        <f>求节点(节奏总纲!T$4:T$163,其他调用!BA$6:BA$165,$Z236)*SUM($U$14:$U$17)</f>
        <v>103.00000000000006</v>
      </c>
      <c r="AF236" s="3">
        <f>SUMPRODUCT(AA$5:AE236,其他调用!$C$6:$G237)</f>
        <v>6550891.8681913922</v>
      </c>
      <c r="AH236" s="3">
        <v>232</v>
      </c>
      <c r="AI236" s="3">
        <f>其他调用!Y236</f>
        <v>18488538.910921574</v>
      </c>
      <c r="AJ236" s="3">
        <f>其他调用!Z236</f>
        <v>20381410.014621735</v>
      </c>
      <c r="AK236" s="3">
        <f>其他调用!AA236</f>
        <v>25199628.663553715</v>
      </c>
      <c r="AL236" s="3">
        <f>其他调用!AB236</f>
        <v>31898406.269311905</v>
      </c>
      <c r="AM236" s="3">
        <f>其他调用!AC236</f>
        <v>104904072</v>
      </c>
      <c r="AN236" s="3">
        <f>SUMPRODUCT(AI$5:AM236,其他调用!$C$6:$G237)</f>
        <v>1232976351381.2686</v>
      </c>
      <c r="AP236" s="3">
        <f>其他调用!AN236</f>
        <v>4044863.9695615768</v>
      </c>
      <c r="AQ236" s="3">
        <f>其他调用!AO236</f>
        <v>4581566.7540740967</v>
      </c>
      <c r="AR236" s="3">
        <f>其他调用!AP236</f>
        <v>6317689.1165840626</v>
      </c>
      <c r="AS236" s="3">
        <f>其他调用!AQ236</f>
        <v>9319555.9450290203</v>
      </c>
      <c r="AT236" s="3">
        <f>其他调用!AR236</f>
        <v>32300915.346783638</v>
      </c>
      <c r="AU236" s="3">
        <f>SUMPRODUCT(AP$5:AT236,其他调用!$C$6:$G237)</f>
        <v>228498091219.94687</v>
      </c>
    </row>
    <row r="237" spans="26:47" x14ac:dyDescent="0.15">
      <c r="Z237" s="3">
        <v>233</v>
      </c>
      <c r="AA237" s="3">
        <f>求节点(节奏总纲!P$4:P$163,其他调用!AW$6:AW$165,$Z237)*SUM($U$14:$U$17)</f>
        <v>46.000000000000057</v>
      </c>
      <c r="AB237" s="3">
        <f>求节点(节奏总纲!Q$4:Q$163,其他调用!AX$6:AX$165,$Z237)*SUM($U$14:$U$17)</f>
        <v>67.000000000000043</v>
      </c>
      <c r="AC237" s="3">
        <f>求节点(节奏总纲!R$4:R$163,其他调用!AY$6:AY$165,$Z237)*SUM($U$14:$U$17)</f>
        <v>91.000000000000014</v>
      </c>
      <c r="AD237" s="3">
        <f>求节点(节奏总纲!S$4:S$163,其他调用!AZ$6:AZ$165,$Z237)*SUM($U$14:$U$17)</f>
        <v>102.99999999999997</v>
      </c>
      <c r="AE237" s="3">
        <f>求节点(节奏总纲!T$4:T$163,其他调用!BA$6:BA$165,$Z237)*SUM($U$14:$U$17)</f>
        <v>103.00000000000004</v>
      </c>
      <c r="AF237" s="3">
        <f>SUMPRODUCT(AA$5:AE237,其他调用!$C$6:$G238)</f>
        <v>6561107.1462253416</v>
      </c>
      <c r="AH237" s="3">
        <v>233</v>
      </c>
      <c r="AI237" s="3">
        <f>其他调用!Y237</f>
        <v>18488538.910921574</v>
      </c>
      <c r="AJ237" s="3">
        <f>其他调用!Z237</f>
        <v>20381410.014621735</v>
      </c>
      <c r="AK237" s="3">
        <f>其他调用!AA237</f>
        <v>25199628.663553715</v>
      </c>
      <c r="AL237" s="3">
        <f>其他调用!AB237</f>
        <v>31898406.269311905</v>
      </c>
      <c r="AM237" s="3">
        <f>其他调用!AC237</f>
        <v>104904072</v>
      </c>
      <c r="AN237" s="3">
        <f>SUMPRODUCT(AI$5:AM237,其他调用!$C$6:$G238)</f>
        <v>1236471976267.7449</v>
      </c>
      <c r="AP237" s="3">
        <f>其他调用!AN237</f>
        <v>4044863.9695615768</v>
      </c>
      <c r="AQ237" s="3">
        <f>其他调用!AO237</f>
        <v>4581566.7540742159</v>
      </c>
      <c r="AR237" s="3">
        <f>其他调用!AP237</f>
        <v>6317689.1165840626</v>
      </c>
      <c r="AS237" s="3">
        <f>其他调用!AQ237</f>
        <v>9319555.9450290203</v>
      </c>
      <c r="AT237" s="3">
        <f>其他调用!AR237</f>
        <v>32300915.346784115</v>
      </c>
      <c r="AU237" s="3">
        <f>SUMPRODUCT(AP$5:AT237,其他调用!$C$6:$G238)</f>
        <v>229284573437.53256</v>
      </c>
    </row>
    <row r="238" spans="26:47" x14ac:dyDescent="0.15">
      <c r="Z238" s="3">
        <v>234</v>
      </c>
      <c r="AA238" s="3">
        <f>求节点(节奏总纲!P$4:P$163,其他调用!AW$6:AW$165,$Z238)*SUM($U$14:$U$17)</f>
        <v>46.000000000000064</v>
      </c>
      <c r="AB238" s="3">
        <f>求节点(节奏总纲!Q$4:Q$163,其他调用!AX$6:AX$165,$Z238)*SUM($U$14:$U$17)</f>
        <v>67.000000000000043</v>
      </c>
      <c r="AC238" s="3">
        <f>求节点(节奏总纲!R$4:R$163,其他调用!AY$6:AY$165,$Z238)*SUM($U$14:$U$17)</f>
        <v>91.000000000000028</v>
      </c>
      <c r="AD238" s="3">
        <f>求节点(节奏总纲!S$4:S$163,其他调用!AZ$6:AZ$165,$Z238)*SUM($U$14:$U$17)</f>
        <v>102.99999999999999</v>
      </c>
      <c r="AE238" s="3">
        <f>求节点(节奏总纲!T$4:T$163,其他调用!BA$6:BA$165,$Z238)*SUM($U$14:$U$17)</f>
        <v>103.00000000000004</v>
      </c>
      <c r="AF238" s="3">
        <f>SUMPRODUCT(AA$5:AE238,其他调用!$C$6:$G239)</f>
        <v>6571253.1345827039</v>
      </c>
      <c r="AH238" s="3">
        <v>234</v>
      </c>
      <c r="AI238" s="3">
        <f>其他调用!Y238</f>
        <v>18488538.910921574</v>
      </c>
      <c r="AJ238" s="3">
        <f>其他调用!Z238</f>
        <v>20381410.014621735</v>
      </c>
      <c r="AK238" s="3">
        <f>其他调用!AA238</f>
        <v>25199628.663553715</v>
      </c>
      <c r="AL238" s="3">
        <f>其他调用!AB238</f>
        <v>31898406.269311905</v>
      </c>
      <c r="AM238" s="3">
        <f>其他调用!AC238</f>
        <v>104904072</v>
      </c>
      <c r="AN238" s="3">
        <f>SUMPRODUCT(AI$5:AM238,其他调用!$C$6:$G239)</f>
        <v>1239943890520.3013</v>
      </c>
      <c r="AP238" s="3">
        <f>其他调用!AN238</f>
        <v>4044863.9695615768</v>
      </c>
      <c r="AQ238" s="3">
        <f>其他调用!AO238</f>
        <v>4581566.7540740967</v>
      </c>
      <c r="AR238" s="3">
        <f>其他调用!AP238</f>
        <v>6317689.1165840626</v>
      </c>
      <c r="AS238" s="3">
        <f>其他调用!AQ238</f>
        <v>9319555.9450290203</v>
      </c>
      <c r="AT238" s="3">
        <f>其他调用!AR238</f>
        <v>32300915.346783638</v>
      </c>
      <c r="AU238" s="3">
        <f>SUMPRODUCT(AP$5:AT238,其他调用!$C$6:$G239)</f>
        <v>230065720988.9137</v>
      </c>
    </row>
    <row r="239" spans="26:47" x14ac:dyDescent="0.15">
      <c r="Z239" s="3">
        <v>235</v>
      </c>
      <c r="AA239" s="3">
        <f>求节点(节奏总纲!P$4:P$163,其他调用!AW$6:AW$165,$Z239)*SUM($U$14:$U$17)</f>
        <v>46.000000000000071</v>
      </c>
      <c r="AB239" s="3">
        <f>求节点(节奏总纲!Q$4:Q$163,其他调用!AX$6:AX$165,$Z239)*SUM($U$14:$U$17)</f>
        <v>67.000000000000057</v>
      </c>
      <c r="AC239" s="3">
        <f>求节点(节奏总纲!R$4:R$163,其他调用!AY$6:AY$165,$Z239)*SUM($U$14:$U$17)</f>
        <v>91.000000000000043</v>
      </c>
      <c r="AD239" s="3">
        <f>求节点(节奏总纲!S$4:S$163,其他调用!AZ$6:AZ$165,$Z239)*SUM($U$14:$U$17)</f>
        <v>102.99999999999999</v>
      </c>
      <c r="AE239" s="3">
        <f>求节点(节奏总纲!T$4:T$163,其他调用!BA$6:BA$165,$Z239)*SUM($U$14:$U$17)</f>
        <v>103.00000000000003</v>
      </c>
      <c r="AF239" s="3">
        <f>SUMPRODUCT(AA$5:AE239,其他调用!$C$6:$G240)</f>
        <v>6581329.8332634792</v>
      </c>
      <c r="AH239" s="3">
        <v>235</v>
      </c>
      <c r="AI239" s="3">
        <f>其他调用!Y239</f>
        <v>18488538.910921097</v>
      </c>
      <c r="AJ239" s="3">
        <f>其他调用!Z239</f>
        <v>20381410.014621735</v>
      </c>
      <c r="AK239" s="3">
        <f>其他调用!AA239</f>
        <v>25199628.663553715</v>
      </c>
      <c r="AL239" s="3">
        <f>其他调用!AB239</f>
        <v>31898406.269311905</v>
      </c>
      <c r="AM239" s="3">
        <f>其他调用!AC239</f>
        <v>104904072</v>
      </c>
      <c r="AN239" s="3">
        <f>SUMPRODUCT(AI$5:AM239,其他调用!$C$6:$G240)</f>
        <v>1243392094138.9377</v>
      </c>
      <c r="AP239" s="3">
        <f>其他调用!AN239</f>
        <v>4044863.9695615768</v>
      </c>
      <c r="AQ239" s="3">
        <f>其他调用!AO239</f>
        <v>4581566.7540742159</v>
      </c>
      <c r="AR239" s="3">
        <f>其他调用!AP239</f>
        <v>6317689.1165841818</v>
      </c>
      <c r="AS239" s="3">
        <f>其他调用!AQ239</f>
        <v>9319555.9450290203</v>
      </c>
      <c r="AT239" s="3">
        <f>其他调用!AR239</f>
        <v>32300915.346783638</v>
      </c>
      <c r="AU239" s="3">
        <f>SUMPRODUCT(AP$5:AT239,其他调用!$C$6:$G240)</f>
        <v>230841533874.09027</v>
      </c>
    </row>
    <row r="240" spans="26:47" x14ac:dyDescent="0.15">
      <c r="Z240" s="3">
        <v>236</v>
      </c>
      <c r="AA240" s="3">
        <f>求节点(节奏总纲!P$4:P$163,其他调用!AW$6:AW$165,$Z240)*SUM($U$14:$U$17)</f>
        <v>46.000000000000078</v>
      </c>
      <c r="AB240" s="3">
        <f>求节点(节奏总纲!Q$4:Q$163,其他调用!AX$6:AX$165,$Z240)*SUM($U$14:$U$17)</f>
        <v>67.000000000000057</v>
      </c>
      <c r="AC240" s="3">
        <f>求节点(节奏总纲!R$4:R$163,其他调用!AY$6:AY$165,$Z240)*SUM($U$14:$U$17)</f>
        <v>91.000000000000057</v>
      </c>
      <c r="AD240" s="3">
        <f>求节点(节奏总纲!S$4:S$163,其他调用!AZ$6:AZ$165,$Z240)*SUM($U$14:$U$17)</f>
        <v>102.99999999999999</v>
      </c>
      <c r="AE240" s="3">
        <f>求节点(节奏总纲!T$4:T$163,其他调用!BA$6:BA$165,$Z240)*SUM($U$14:$U$17)</f>
        <v>103.00000000000003</v>
      </c>
      <c r="AF240" s="3">
        <f>SUMPRODUCT(AA$5:AE240,其他调用!$C$6:$G241)</f>
        <v>6591337.2422676673</v>
      </c>
      <c r="AH240" s="3">
        <v>236</v>
      </c>
      <c r="AI240" s="3">
        <f>其他调用!Y240</f>
        <v>18488538.910921574</v>
      </c>
      <c r="AJ240" s="3">
        <f>其他调用!Z240</f>
        <v>20381410.014621735</v>
      </c>
      <c r="AK240" s="3">
        <f>其他调用!AA240</f>
        <v>25199628.663553715</v>
      </c>
      <c r="AL240" s="3">
        <f>其他调用!AB240</f>
        <v>31898406.269311905</v>
      </c>
      <c r="AM240" s="3">
        <f>其他调用!AC240</f>
        <v>104904072</v>
      </c>
      <c r="AN240" s="3">
        <f>SUMPRODUCT(AI$5:AM240,其他调用!$C$6:$G241)</f>
        <v>1246816587123.6543</v>
      </c>
      <c r="AP240" s="3">
        <f>其他调用!AN240</f>
        <v>4044863.9695615768</v>
      </c>
      <c r="AQ240" s="3">
        <f>其他调用!AO240</f>
        <v>4581566.7540742159</v>
      </c>
      <c r="AR240" s="3">
        <f>其他调用!AP240</f>
        <v>6317689.1165840626</v>
      </c>
      <c r="AS240" s="3">
        <f>其他调用!AQ240</f>
        <v>9319555.9450290203</v>
      </c>
      <c r="AT240" s="3">
        <f>其他调用!AR240</f>
        <v>32300915.346783638</v>
      </c>
      <c r="AU240" s="3">
        <f>SUMPRODUCT(AP$5:AT240,其他调用!$C$6:$G241)</f>
        <v>231612012093.06229</v>
      </c>
    </row>
    <row r="241" spans="26:47" x14ac:dyDescent="0.15">
      <c r="Z241" s="3">
        <v>237</v>
      </c>
      <c r="AA241" s="3">
        <f>求节点(节奏总纲!P$4:P$163,其他调用!AW$6:AW$165,$Z241)*SUM($U$14:$U$17)</f>
        <v>46.000000000000085</v>
      </c>
      <c r="AB241" s="3">
        <f>求节点(节奏总纲!Q$4:Q$163,其他调用!AX$6:AX$165,$Z241)*SUM($U$14:$U$17)</f>
        <v>67.000000000000057</v>
      </c>
      <c r="AC241" s="3">
        <f>求节点(节奏总纲!R$4:R$163,其他调用!AY$6:AY$165,$Z241)*SUM($U$14:$U$17)</f>
        <v>91.000000000000085</v>
      </c>
      <c r="AD241" s="3">
        <f>求节点(节奏总纲!S$4:S$163,其他调用!AZ$6:AZ$165,$Z241)*SUM($U$14:$U$17)</f>
        <v>103</v>
      </c>
      <c r="AE241" s="3">
        <f>求节点(节奏总纲!T$4:T$163,其他调用!BA$6:BA$165,$Z241)*SUM($U$14:$U$17)</f>
        <v>103.00000000000003</v>
      </c>
      <c r="AF241" s="3">
        <f>SUMPRODUCT(AA$5:AE241,其他调用!$C$6:$G242)</f>
        <v>6601275.3615952693</v>
      </c>
      <c r="AH241" s="3">
        <v>237</v>
      </c>
      <c r="AI241" s="3">
        <f>其他调用!Y241</f>
        <v>18488538.910921574</v>
      </c>
      <c r="AJ241" s="3">
        <f>其他调用!Z241</f>
        <v>20669685.290069103</v>
      </c>
      <c r="AK241" s="3">
        <f>其他调用!AA241</f>
        <v>25199628.663553715</v>
      </c>
      <c r="AL241" s="3">
        <f>其他调用!AB241</f>
        <v>31898406.269311905</v>
      </c>
      <c r="AM241" s="3">
        <f>其他调用!AC241</f>
        <v>104904072</v>
      </c>
      <c r="AN241" s="3">
        <f>SUMPRODUCT(AI$5:AM241,其他调用!$C$6:$G242)</f>
        <v>1250240659621.4558</v>
      </c>
      <c r="AP241" s="3">
        <f>其他调用!AN241</f>
        <v>4044863.9695615768</v>
      </c>
      <c r="AQ241" s="3">
        <f>其他调用!AO241</f>
        <v>4676492.4258264303</v>
      </c>
      <c r="AR241" s="3">
        <f>其他调用!AP241</f>
        <v>6317689.1165840626</v>
      </c>
      <c r="AS241" s="3">
        <f>其他调用!AQ241</f>
        <v>9319555.9450290203</v>
      </c>
      <c r="AT241" s="3">
        <f>其他调用!AR241</f>
        <v>32300915.346783638</v>
      </c>
      <c r="AU241" s="3">
        <f>SUMPRODUCT(AP$5:AT241,其他调用!$C$6:$G242)</f>
        <v>232384824818.45035</v>
      </c>
    </row>
    <row r="242" spans="26:47" x14ac:dyDescent="0.15">
      <c r="Z242" s="3">
        <v>238</v>
      </c>
      <c r="AA242" s="3">
        <f>求节点(节奏总纲!P$4:P$163,其他调用!AW$6:AW$165,$Z242)*SUM($U$14:$U$17)</f>
        <v>46.000000000000092</v>
      </c>
      <c r="AB242" s="3">
        <f>求节点(节奏总纲!Q$4:Q$163,其他调用!AX$6:AX$165,$Z242)*SUM($U$14:$U$17)</f>
        <v>67.000000000000043</v>
      </c>
      <c r="AC242" s="3">
        <f>求节点(节奏总纲!R$4:R$163,其他调用!AY$6:AY$165,$Z242)*SUM($U$14:$U$17)</f>
        <v>91.000000000000085</v>
      </c>
      <c r="AD242" s="3">
        <f>求节点(节奏总纲!S$4:S$163,其他调用!AZ$6:AZ$165,$Z242)*SUM($U$14:$U$17)</f>
        <v>103</v>
      </c>
      <c r="AE242" s="3">
        <f>求节点(节奏总纲!T$4:T$163,其他调用!BA$6:BA$165,$Z242)*SUM($U$14:$U$17)</f>
        <v>103.00000000000001</v>
      </c>
      <c r="AF242" s="3">
        <f>SUMPRODUCT(AA$5:AE242,其他调用!$C$6:$G243)</f>
        <v>6611144.1912462842</v>
      </c>
      <c r="AH242" s="3">
        <v>238</v>
      </c>
      <c r="AI242" s="3">
        <f>其他调用!Y242</f>
        <v>18563064.531525135</v>
      </c>
      <c r="AJ242" s="3">
        <f>其他调用!Z242</f>
        <v>20831253.888572216</v>
      </c>
      <c r="AK242" s="3">
        <f>其他调用!AA242</f>
        <v>25596880.383427143</v>
      </c>
      <c r="AL242" s="3">
        <f>其他调用!AB242</f>
        <v>31898406.269311905</v>
      </c>
      <c r="AM242" s="3">
        <f>其他调用!AC242</f>
        <v>104904072</v>
      </c>
      <c r="AN242" s="3">
        <f>SUMPRODUCT(AI$5:AM242,其他调用!$C$6:$G243)</f>
        <v>1253662486940.665</v>
      </c>
      <c r="AP242" s="3">
        <f>其他调用!AN242</f>
        <v>4060865.2762633562</v>
      </c>
      <c r="AQ242" s="3">
        <f>其他调用!AO242</f>
        <v>4729695.0729254484</v>
      </c>
      <c r="AR242" s="3">
        <f>其他调用!AP242</f>
        <v>6485524.2479537725</v>
      </c>
      <c r="AS242" s="3">
        <f>其他调用!AQ242</f>
        <v>9319555.9450287819</v>
      </c>
      <c r="AT242" s="3">
        <f>其他调用!AR242</f>
        <v>32300915.346783638</v>
      </c>
      <c r="AU242" s="3">
        <f>SUMPRODUCT(AP$5:AT242,其他调用!$C$6:$G243)</f>
        <v>233158918880.70905</v>
      </c>
    </row>
    <row r="243" spans="26:47" x14ac:dyDescent="0.15">
      <c r="Z243" s="3">
        <v>239</v>
      </c>
      <c r="AA243" s="3">
        <f>求节点(节奏总纲!P$4:P$163,其他调用!AW$6:AW$165,$Z243)*SUM($U$14:$U$17)</f>
        <v>46.000000000000085</v>
      </c>
      <c r="AB243" s="3">
        <f>求节点(节奏总纲!Q$4:Q$163,其他调用!AX$6:AX$165,$Z243)*SUM($U$14:$U$17)</f>
        <v>67.000000000000043</v>
      </c>
      <c r="AC243" s="3">
        <f>求节点(节奏总纲!R$4:R$163,其他调用!AY$6:AY$165,$Z243)*SUM($U$14:$U$17)</f>
        <v>91.000000000000071</v>
      </c>
      <c r="AD243" s="3">
        <f>求节点(节奏总纲!S$4:S$163,其他调用!AZ$6:AZ$165,$Z243)*SUM($U$14:$U$17)</f>
        <v>103.00000000000001</v>
      </c>
      <c r="AE243" s="3">
        <f>求节点(节奏总纲!T$4:T$163,其他调用!BA$6:BA$165,$Z243)*SUM($U$14:$U$17)</f>
        <v>103.00000000000001</v>
      </c>
      <c r="AF243" s="3">
        <f>SUMPRODUCT(AA$5:AE243,其他调用!$C$6:$G244)</f>
        <v>6620943.7312207129</v>
      </c>
      <c r="AH243" s="3">
        <v>239</v>
      </c>
      <c r="AI243" s="3">
        <f>其他调用!Y243</f>
        <v>19007685.253937721</v>
      </c>
      <c r="AJ243" s="3">
        <f>其他调用!Z243</f>
        <v>20831253.888572216</v>
      </c>
      <c r="AK243" s="3">
        <f>其他调用!AA243</f>
        <v>25744847.799244404</v>
      </c>
      <c r="AL243" s="3">
        <f>其他调用!AB243</f>
        <v>31898406.269311905</v>
      </c>
      <c r="AM243" s="3">
        <f>其他调用!AC243</f>
        <v>104904072</v>
      </c>
      <c r="AN243" s="3">
        <f>SUMPRODUCT(AI$5:AM243,其他调用!$C$6:$G244)</f>
        <v>1257097174839.0469</v>
      </c>
      <c r="AP243" s="3">
        <f>其他调用!AN243</f>
        <v>4156329.2588202953</v>
      </c>
      <c r="AQ243" s="3">
        <f>其他调用!AO243</f>
        <v>4729695.0729254484</v>
      </c>
      <c r="AR243" s="3">
        <f>其他调用!AP243</f>
        <v>6548039.0954161882</v>
      </c>
      <c r="AS243" s="3">
        <f>其他调用!AQ243</f>
        <v>9319555.9450290203</v>
      </c>
      <c r="AT243" s="3">
        <f>其他调用!AR243</f>
        <v>32300915.346783638</v>
      </c>
      <c r="AU243" s="3">
        <f>SUMPRODUCT(AP$5:AT243,其他调用!$C$6:$G244)</f>
        <v>233935697545.49045</v>
      </c>
    </row>
    <row r="244" spans="26:47" x14ac:dyDescent="0.15">
      <c r="Z244" s="3">
        <v>240</v>
      </c>
      <c r="AA244" s="3">
        <f>求节点(节奏总纲!P$4:P$163,其他调用!AW$6:AW$165,$Z244)*SUM($U$14:$U$17)</f>
        <v>46.000000000000071</v>
      </c>
      <c r="AB244" s="3">
        <f>求节点(节奏总纲!Q$4:Q$163,其他调用!AX$6:AX$165,$Z244)*SUM($U$14:$U$17)</f>
        <v>67.000000000000028</v>
      </c>
      <c r="AC244" s="3">
        <f>求节点(节奏总纲!R$4:R$163,其他调用!AY$6:AY$165,$Z244)*SUM($U$14:$U$17)</f>
        <v>91.000000000000057</v>
      </c>
      <c r="AD244" s="3">
        <f>求节点(节奏总纲!S$4:S$163,其他调用!AZ$6:AZ$165,$Z244)*SUM($U$14:$U$17)</f>
        <v>103.00000000000001</v>
      </c>
      <c r="AE244" s="3">
        <f>求节点(节奏总纲!T$4:T$163,其他调用!BA$6:BA$165,$Z244)*SUM($U$14:$U$17)</f>
        <v>103</v>
      </c>
      <c r="AF244" s="3">
        <f>SUMPRODUCT(AA$5:AE244,其他调用!$C$6:$G245)</f>
        <v>6630686.1072119577</v>
      </c>
      <c r="AH244" s="3">
        <v>240</v>
      </c>
      <c r="AI244" s="3">
        <f>其他调用!Y244</f>
        <v>19007685.253938198</v>
      </c>
      <c r="AJ244" s="3">
        <f>其他调用!Z244</f>
        <v>20831253.888572216</v>
      </c>
      <c r="AK244" s="3">
        <f>其他调用!AA244</f>
        <v>25744847.799243927</v>
      </c>
      <c r="AL244" s="3">
        <f>其他调用!AB244</f>
        <v>31898406.269311905</v>
      </c>
      <c r="AM244" s="3">
        <f>其他调用!AC244</f>
        <v>104904072</v>
      </c>
      <c r="AN244" s="3">
        <f>SUMPRODUCT(AI$5:AM244,其他调用!$C$6:$G245)</f>
        <v>1260511827058.0215</v>
      </c>
      <c r="AP244" s="3">
        <f>其他调用!AN244</f>
        <v>4156329.2588201761</v>
      </c>
      <c r="AQ244" s="3">
        <f>其他调用!AO244</f>
        <v>4729695.0729255676</v>
      </c>
      <c r="AR244" s="3">
        <f>其他调用!AP244</f>
        <v>6548039.0954163074</v>
      </c>
      <c r="AS244" s="3">
        <f>其他调用!AQ244</f>
        <v>9319555.9450290203</v>
      </c>
      <c r="AT244" s="3">
        <f>其他调用!AR244</f>
        <v>32300915.346783638</v>
      </c>
      <c r="AU244" s="3">
        <f>SUMPRODUCT(AP$5:AT244,其他调用!$C$6:$G245)</f>
        <v>234707945001.39395</v>
      </c>
    </row>
    <row r="245" spans="26:47" x14ac:dyDescent="0.15">
      <c r="Z245" s="3">
        <v>241</v>
      </c>
      <c r="AA245" s="3">
        <f>求节点(节奏总纲!P$4:P$163,其他调用!AW$6:AW$165,$Z245)*SUM($U$14:$U$17)</f>
        <v>46.000000000000064</v>
      </c>
      <c r="AB245" s="3">
        <f>求节点(节奏总纲!Q$4:Q$163,其他调用!AX$6:AX$165,$Z245)*SUM($U$14:$U$17)</f>
        <v>67.000000000000028</v>
      </c>
      <c r="AC245" s="3">
        <f>求节点(节奏总纲!R$4:R$163,其他调用!AY$6:AY$165,$Z245)*SUM($U$14:$U$17)</f>
        <v>91.000000000000057</v>
      </c>
      <c r="AD245" s="3">
        <f>求节点(节奏总纲!S$4:S$163,其他调用!AZ$6:AZ$165,$Z245)*SUM($U$14:$U$17)</f>
        <v>103</v>
      </c>
      <c r="AE245" s="3">
        <f>求节点(节奏总纲!T$4:T$163,其他调用!BA$6:BA$165,$Z245)*SUM($U$14:$U$17)</f>
        <v>103</v>
      </c>
      <c r="AF245" s="3">
        <f>SUMPRODUCT(AA$5:AE245,其他调用!$C$6:$G246)</f>
        <v>6640371.3192200167</v>
      </c>
      <c r="AH245" s="3">
        <v>241</v>
      </c>
      <c r="AI245" s="3">
        <f>其他调用!Y245</f>
        <v>19007685.253938198</v>
      </c>
      <c r="AJ245" s="3">
        <f>其他调用!Z245</f>
        <v>20831253.888572216</v>
      </c>
      <c r="AK245" s="3">
        <f>其他调用!AA245</f>
        <v>25744847.799244404</v>
      </c>
      <c r="AL245" s="3">
        <f>其他调用!AB245</f>
        <v>32255447.077548981</v>
      </c>
      <c r="AM245" s="3">
        <f>其他调用!AC245</f>
        <v>106711672.04047966</v>
      </c>
      <c r="AN245" s="3">
        <f>SUMPRODUCT(AI$5:AM245,其他调用!$C$6:$G246)</f>
        <v>1263907449893.5139</v>
      </c>
      <c r="AP245" s="3">
        <f>其他调用!AN245</f>
        <v>4156329.2588202953</v>
      </c>
      <c r="AQ245" s="3">
        <f>其他调用!AO245</f>
        <v>4729695.0729254484</v>
      </c>
      <c r="AR245" s="3">
        <f>其他调用!AP245</f>
        <v>6548039.0954161882</v>
      </c>
      <c r="AS245" s="3">
        <f>其他调用!AQ245</f>
        <v>9464651.8322234154</v>
      </c>
      <c r="AT245" s="3">
        <f>其他调用!AR245</f>
        <v>32915262.985687733</v>
      </c>
      <c r="AU245" s="3">
        <f>SUMPRODUCT(AP$5:AT245,其他调用!$C$6:$G246)</f>
        <v>235476030412.71649</v>
      </c>
    </row>
    <row r="246" spans="26:47" x14ac:dyDescent="0.15">
      <c r="Z246" s="3">
        <v>242</v>
      </c>
      <c r="AA246" s="3">
        <f>求节点(节奏总纲!P$4:P$163,其他调用!AW$6:AW$165,$Z246)*SUM($U$14:$U$17)</f>
        <v>46.000000000000057</v>
      </c>
      <c r="AB246" s="3">
        <f>求节点(节奏总纲!Q$4:Q$163,其他调用!AX$6:AX$165,$Z246)*SUM($U$14:$U$17)</f>
        <v>67.000000000000014</v>
      </c>
      <c r="AC246" s="3">
        <f>求节点(节奏总纲!R$4:R$163,其他调用!AY$6:AY$165,$Z246)*SUM($U$14:$U$17)</f>
        <v>91.000000000000043</v>
      </c>
      <c r="AD246" s="3">
        <f>求节点(节奏总纲!S$4:S$163,其他调用!AZ$6:AZ$165,$Z246)*SUM($U$14:$U$17)</f>
        <v>103</v>
      </c>
      <c r="AE246" s="3">
        <f>求节点(节奏总纲!T$4:T$163,其他调用!BA$6:BA$165,$Z246)*SUM($U$14:$U$17)</f>
        <v>103</v>
      </c>
      <c r="AF246" s="3">
        <f>SUMPRODUCT(AA$5:AE246,其他调用!$C$6:$G247)</f>
        <v>6649999.3672448918</v>
      </c>
      <c r="AH246" s="3">
        <v>242</v>
      </c>
      <c r="AI246" s="3">
        <f>其他调用!Y246</f>
        <v>19007685.253938198</v>
      </c>
      <c r="AJ246" s="3">
        <f>其他调用!Z246</f>
        <v>20831253.888572216</v>
      </c>
      <c r="AK246" s="3">
        <f>其他调用!AA246</f>
        <v>25744847.799244404</v>
      </c>
      <c r="AL246" s="3">
        <f>其他调用!AB246</f>
        <v>32416584.184699059</v>
      </c>
      <c r="AM246" s="3">
        <f>其他调用!AC246</f>
        <v>112973616</v>
      </c>
      <c r="AN246" s="3">
        <f>SUMPRODUCT(AI$5:AM246,其他调用!$C$6:$G247)</f>
        <v>1267285273795.6667</v>
      </c>
      <c r="AP246" s="3">
        <f>其他调用!AN246</f>
        <v>4156329.2588202953</v>
      </c>
      <c r="AQ246" s="3">
        <f>其他调用!AO246</f>
        <v>4729695.0729254484</v>
      </c>
      <c r="AR246" s="3">
        <f>其他调用!AP246</f>
        <v>6548039.0954163074</v>
      </c>
      <c r="AS246" s="3">
        <f>其他调用!AQ246</f>
        <v>9530135.4715788364</v>
      </c>
      <c r="AT246" s="3">
        <f>其他调用!AR246</f>
        <v>35043505.074829102</v>
      </c>
      <c r="AU246" s="3">
        <f>SUMPRODUCT(AP$5:AT246,其他调用!$C$6:$G247)</f>
        <v>236240356839.24478</v>
      </c>
    </row>
    <row r="247" spans="26:47" x14ac:dyDescent="0.15">
      <c r="Z247" s="3">
        <v>243</v>
      </c>
      <c r="AA247" s="3">
        <f>求节点(节奏总纲!P$4:P$163,其他调用!AW$6:AW$165,$Z247)*SUM($U$14:$U$17)</f>
        <v>46.00000000000005</v>
      </c>
      <c r="AB247" s="3">
        <f>求节点(节奏总纲!Q$4:Q$163,其他调用!AX$6:AX$165,$Z247)*SUM($U$14:$U$17)</f>
        <v>67</v>
      </c>
      <c r="AC247" s="3">
        <f>求节点(节奏总纲!R$4:R$163,其他调用!AY$6:AY$165,$Z247)*SUM($U$14:$U$17)</f>
        <v>91.000000000000028</v>
      </c>
      <c r="AD247" s="3">
        <f>求节点(节奏总纲!S$4:S$163,其他调用!AZ$6:AZ$165,$Z247)*SUM($U$14:$U$17)</f>
        <v>102.99999999999999</v>
      </c>
      <c r="AE247" s="3">
        <f>求节点(节奏总纲!T$4:T$163,其他调用!BA$6:BA$165,$Z247)*SUM($U$14:$U$17)</f>
        <v>102.99999999999999</v>
      </c>
      <c r="AF247" s="3">
        <f>SUMPRODUCT(AA$5:AE247,其他调用!$C$6:$G248)</f>
        <v>6659570.251286583</v>
      </c>
      <c r="AH247" s="3">
        <v>243</v>
      </c>
      <c r="AI247" s="3">
        <f>其他调用!Y247</f>
        <v>19007685.253937721</v>
      </c>
      <c r="AJ247" s="3">
        <f>其他调用!Z247</f>
        <v>20831253.888572216</v>
      </c>
      <c r="AK247" s="3">
        <f>其他调用!AA247</f>
        <v>25744847.799243927</v>
      </c>
      <c r="AL247" s="3">
        <f>其他调用!AB247</f>
        <v>32416584.184699059</v>
      </c>
      <c r="AM247" s="3">
        <f>其他调用!AC247</f>
        <v>112973616</v>
      </c>
      <c r="AN247" s="3">
        <f>SUMPRODUCT(AI$5:AM247,其他调用!$C$6:$G248)</f>
        <v>1270643042763.7102</v>
      </c>
      <c r="AP247" s="3">
        <f>其他调用!AN247</f>
        <v>4156329.2588201761</v>
      </c>
      <c r="AQ247" s="3">
        <f>其他调用!AO247</f>
        <v>4729695.0729254484</v>
      </c>
      <c r="AR247" s="3">
        <f>其他调用!AP247</f>
        <v>6548039.0954161882</v>
      </c>
      <c r="AS247" s="3">
        <f>其他调用!AQ247</f>
        <v>9530135.4715788364</v>
      </c>
      <c r="AT247" s="3">
        <f>其他调用!AR247</f>
        <v>35043505.074828625</v>
      </c>
      <c r="AU247" s="3">
        <f>SUMPRODUCT(AP$5:AT247,其他调用!$C$6:$G248)</f>
        <v>237000145280.20416</v>
      </c>
    </row>
    <row r="248" spans="26:47" x14ac:dyDescent="0.15">
      <c r="Z248" s="3">
        <v>244</v>
      </c>
      <c r="AA248" s="3">
        <f>求节点(节奏总纲!P$4:P$163,其他调用!AW$6:AW$165,$Z248)*SUM($U$14:$U$17)</f>
        <v>46.000000000000043</v>
      </c>
      <c r="AB248" s="3">
        <f>求节点(节奏总纲!Q$4:Q$163,其他调用!AX$6:AX$165,$Z248)*SUM($U$14:$U$17)</f>
        <v>67</v>
      </c>
      <c r="AC248" s="3">
        <f>求节点(节奏总纲!R$4:R$163,其他调用!AY$6:AY$165,$Z248)*SUM($U$14:$U$17)</f>
        <v>91.000000000000028</v>
      </c>
      <c r="AD248" s="3">
        <f>求节点(节奏总纲!S$4:S$163,其他调用!AZ$6:AZ$165,$Z248)*SUM($U$14:$U$17)</f>
        <v>102.99999999999997</v>
      </c>
      <c r="AE248" s="3">
        <f>求节点(节奏总纲!T$4:T$163,其他调用!BA$6:BA$165,$Z248)*SUM($U$14:$U$17)</f>
        <v>102.99999999999999</v>
      </c>
      <c r="AF248" s="3">
        <f>SUMPRODUCT(AA$5:AE248,其他调用!$C$6:$G249)</f>
        <v>6669083.9713450912</v>
      </c>
      <c r="AH248" s="3">
        <v>244</v>
      </c>
      <c r="AI248" s="3">
        <f>其他调用!Y248</f>
        <v>19007685.253938198</v>
      </c>
      <c r="AJ248" s="3">
        <f>其他调用!Z248</f>
        <v>20831253.888572216</v>
      </c>
      <c r="AK248" s="3">
        <f>其他调用!AA248</f>
        <v>25744847.799244404</v>
      </c>
      <c r="AL248" s="3">
        <f>其他调用!AB248</f>
        <v>32416584.184699059</v>
      </c>
      <c r="AM248" s="3">
        <f>其他调用!AC248</f>
        <v>112973616</v>
      </c>
      <c r="AN248" s="3">
        <f>SUMPRODUCT(AI$5:AM248,其他调用!$C$6:$G249)</f>
        <v>1273980756797.644</v>
      </c>
      <c r="AP248" s="3">
        <f>其他调用!AN248</f>
        <v>4156329.2588202953</v>
      </c>
      <c r="AQ248" s="3">
        <f>其他调用!AO248</f>
        <v>4729695.0729255676</v>
      </c>
      <c r="AR248" s="3">
        <f>其他调用!AP248</f>
        <v>6548039.0954163074</v>
      </c>
      <c r="AS248" s="3">
        <f>其他调用!AQ248</f>
        <v>9530135.4715788364</v>
      </c>
      <c r="AT248" s="3">
        <f>其他调用!AR248</f>
        <v>35043505.074828625</v>
      </c>
      <c r="AU248" s="3">
        <f>SUMPRODUCT(AP$5:AT248,其他调用!$C$6:$G249)</f>
        <v>237755395735.5947</v>
      </c>
    </row>
    <row r="249" spans="26:47" x14ac:dyDescent="0.15">
      <c r="Z249" s="3">
        <v>245</v>
      </c>
      <c r="AA249" s="3">
        <f>求节点(节奏总纲!P$4:P$163,其他调用!AW$6:AW$165,$Z249)*SUM($U$14:$U$17)</f>
        <v>46.000000000000036</v>
      </c>
      <c r="AB249" s="3">
        <f>求节点(节奏总纲!Q$4:Q$163,其他调用!AX$6:AX$165,$Z249)*SUM($U$14:$U$17)</f>
        <v>66.999999999999986</v>
      </c>
      <c r="AC249" s="3">
        <f>求节点(节奏总纲!R$4:R$163,其他调用!AY$6:AY$165,$Z249)*SUM($U$14:$U$17)</f>
        <v>91.000000000000014</v>
      </c>
      <c r="AD249" s="3">
        <f>求节点(节奏总纲!S$4:S$163,其他调用!AZ$6:AZ$165,$Z249)*SUM($U$14:$U$17)</f>
        <v>102.99999999999996</v>
      </c>
      <c r="AE249" s="3">
        <f>求节点(节奏总纲!T$4:T$163,其他调用!BA$6:BA$165,$Z249)*SUM($U$14:$U$17)</f>
        <v>102.99999999999999</v>
      </c>
      <c r="AF249" s="3">
        <f>SUMPRODUCT(AA$5:AE249,其他调用!$C$6:$G250)</f>
        <v>6678540.5274204146</v>
      </c>
      <c r="AH249" s="3">
        <v>245</v>
      </c>
      <c r="AI249" s="3">
        <f>其他调用!Y249</f>
        <v>19007685.253938198</v>
      </c>
      <c r="AJ249" s="3">
        <f>其他调用!Z249</f>
        <v>20831253.888572216</v>
      </c>
      <c r="AK249" s="3">
        <f>其他调用!AA249</f>
        <v>25744847.799244404</v>
      </c>
      <c r="AL249" s="3">
        <f>其他调用!AB249</f>
        <v>32416584.184699059</v>
      </c>
      <c r="AM249" s="3">
        <f>其他调用!AC249</f>
        <v>112973616</v>
      </c>
      <c r="AN249" s="3">
        <f>SUMPRODUCT(AI$5:AM249,其他调用!$C$6:$G250)</f>
        <v>1277298415897.4688</v>
      </c>
      <c r="AP249" s="3">
        <f>其他调用!AN249</f>
        <v>4156329.2588201761</v>
      </c>
      <c r="AQ249" s="3">
        <f>其他调用!AO249</f>
        <v>4729695.0729254484</v>
      </c>
      <c r="AR249" s="3">
        <f>其他调用!AP249</f>
        <v>6548039.0954161882</v>
      </c>
      <c r="AS249" s="3">
        <f>其他调用!AQ249</f>
        <v>9530135.4715788364</v>
      </c>
      <c r="AT249" s="3">
        <f>其他调用!AR249</f>
        <v>35043505.074828625</v>
      </c>
      <c r="AU249" s="3">
        <f>SUMPRODUCT(AP$5:AT249,其他调用!$C$6:$G250)</f>
        <v>238506108205.41641</v>
      </c>
    </row>
    <row r="250" spans="26:47" x14ac:dyDescent="0.15">
      <c r="Z250" s="3">
        <v>246</v>
      </c>
      <c r="AA250" s="3">
        <f>求节点(节奏总纲!P$4:P$163,其他调用!AW$6:AW$165,$Z250)*SUM($U$14:$U$17)</f>
        <v>46.000000000000021</v>
      </c>
      <c r="AB250" s="3">
        <f>求节点(节奏总纲!Q$4:Q$163,其他调用!AX$6:AX$165,$Z250)*SUM($U$14:$U$17)</f>
        <v>66.999999999999986</v>
      </c>
      <c r="AC250" s="3">
        <f>求节点(节奏总纲!R$4:R$163,其他调用!AY$6:AY$165,$Z250)*SUM($U$14:$U$17)</f>
        <v>91</v>
      </c>
      <c r="AD250" s="3">
        <f>求节点(节奏总纲!S$4:S$163,其他调用!AZ$6:AZ$165,$Z250)*SUM($U$14:$U$17)</f>
        <v>102.99999999999996</v>
      </c>
      <c r="AE250" s="3">
        <f>求节点(节奏总纲!T$4:T$163,其他调用!BA$6:BA$165,$Z250)*SUM($U$14:$U$17)</f>
        <v>102.99999999999999</v>
      </c>
      <c r="AF250" s="3">
        <f>SUMPRODUCT(AA$5:AE250,其他调用!$C$6:$G251)</f>
        <v>6687939.9195125531</v>
      </c>
      <c r="AH250" s="3">
        <v>246</v>
      </c>
      <c r="AI250" s="3">
        <f>其他调用!Y250</f>
        <v>19007685.253937721</v>
      </c>
      <c r="AJ250" s="3">
        <f>其他调用!Z250</f>
        <v>20831253.888572216</v>
      </c>
      <c r="AK250" s="3">
        <f>其他调用!AA250</f>
        <v>25744847.799243927</v>
      </c>
      <c r="AL250" s="3">
        <f>其他调用!AB250</f>
        <v>32416584.184699059</v>
      </c>
      <c r="AM250" s="3">
        <f>其他调用!AC250</f>
        <v>112973616</v>
      </c>
      <c r="AN250" s="3">
        <f>SUMPRODUCT(AI$5:AM250,其他调用!$C$6:$G251)</f>
        <v>1280596020063.1836</v>
      </c>
      <c r="AP250" s="3">
        <f>其他调用!AN250</f>
        <v>4156329.2588202953</v>
      </c>
      <c r="AQ250" s="3">
        <f>其他调用!AO250</f>
        <v>4729695.0729254484</v>
      </c>
      <c r="AR250" s="3">
        <f>其他调用!AP250</f>
        <v>6548039.0954163074</v>
      </c>
      <c r="AS250" s="3">
        <f>其他调用!AQ250</f>
        <v>9530135.4715788364</v>
      </c>
      <c r="AT250" s="3">
        <f>其他调用!AR250</f>
        <v>35043505.074829102</v>
      </c>
      <c r="AU250" s="3">
        <f>SUMPRODUCT(AP$5:AT250,其他调用!$C$6:$G251)</f>
        <v>239252282689.66925</v>
      </c>
    </row>
    <row r="251" spans="26:47" x14ac:dyDescent="0.15">
      <c r="Z251" s="3">
        <v>247</v>
      </c>
      <c r="AA251" s="3">
        <f>求节点(节奏总纲!P$4:P$163,其他调用!AW$6:AW$165,$Z251)*SUM($U$14:$U$17)</f>
        <v>46.000000000000014</v>
      </c>
      <c r="AB251" s="3">
        <f>求节点(节奏总纲!Q$4:Q$163,其他调用!AX$6:AX$165,$Z251)*SUM($U$14:$U$17)</f>
        <v>66.999999999999972</v>
      </c>
      <c r="AC251" s="3">
        <f>求节点(节奏总纲!R$4:R$163,其他调用!AY$6:AY$165,$Z251)*SUM($U$14:$U$17)</f>
        <v>91</v>
      </c>
      <c r="AD251" s="3">
        <f>求节点(节奏总纲!S$4:S$163,其他调用!AZ$6:AZ$165,$Z251)*SUM($U$14:$U$17)</f>
        <v>102.99999999999994</v>
      </c>
      <c r="AE251" s="3">
        <f>求节点(节奏总纲!T$4:T$163,其他调用!BA$6:BA$165,$Z251)*SUM($U$14:$U$17)</f>
        <v>102.99999999999999</v>
      </c>
      <c r="AF251" s="3">
        <f>SUMPRODUCT(AA$5:AE251,其他调用!$C$6:$G252)</f>
        <v>6697282.1476215068</v>
      </c>
      <c r="AH251" s="3">
        <v>247</v>
      </c>
      <c r="AI251" s="3">
        <f>其他调用!Y251</f>
        <v>19007685.253938198</v>
      </c>
      <c r="AJ251" s="3">
        <f>其他调用!Z251</f>
        <v>20831253.888572216</v>
      </c>
      <c r="AK251" s="3">
        <f>其他调用!AA251</f>
        <v>25744847.799244881</v>
      </c>
      <c r="AL251" s="3">
        <f>其他调用!AB251</f>
        <v>32416584.184699059</v>
      </c>
      <c r="AM251" s="3">
        <f>其他调用!AC251</f>
        <v>112973615.99999809</v>
      </c>
      <c r="AN251" s="3">
        <f>SUMPRODUCT(AI$5:AM251,其他调用!$C$6:$G252)</f>
        <v>1283873569294.7893</v>
      </c>
      <c r="AP251" s="3">
        <f>其他调用!AN251</f>
        <v>4156329.2588201761</v>
      </c>
      <c r="AQ251" s="3">
        <f>其他调用!AO251</f>
        <v>4729695.0729254484</v>
      </c>
      <c r="AR251" s="3">
        <f>其他调用!AP251</f>
        <v>6548039.0954163074</v>
      </c>
      <c r="AS251" s="3">
        <f>其他调用!AQ251</f>
        <v>9530135.4715788364</v>
      </c>
      <c r="AT251" s="3">
        <f>其他调用!AR251</f>
        <v>35043505.074828625</v>
      </c>
      <c r="AU251" s="3">
        <f>SUMPRODUCT(AP$5:AT251,其他调用!$C$6:$G252)</f>
        <v>239993919188.35318</v>
      </c>
    </row>
    <row r="252" spans="26:47" x14ac:dyDescent="0.15">
      <c r="Z252" s="3">
        <v>248</v>
      </c>
      <c r="AA252" s="3">
        <f>求节点(节奏总纲!P$4:P$163,其他调用!AW$6:AW$165,$Z252)*SUM($U$14:$U$17)</f>
        <v>46.000000000000007</v>
      </c>
      <c r="AB252" s="3">
        <f>求节点(节奏总纲!Q$4:Q$163,其他调用!AX$6:AX$165,$Z252)*SUM($U$14:$U$17)</f>
        <v>66.999999999999972</v>
      </c>
      <c r="AC252" s="3">
        <f>求节点(节奏总纲!R$4:R$163,其他调用!AY$6:AY$165,$Z252)*SUM($U$14:$U$17)</f>
        <v>90.999999999999986</v>
      </c>
      <c r="AD252" s="3">
        <f>求节点(节奏总纲!S$4:S$163,其他调用!AZ$6:AZ$165,$Z252)*SUM($U$14:$U$17)</f>
        <v>102.99999999999993</v>
      </c>
      <c r="AE252" s="3">
        <f>求节点(节奏总纲!T$4:T$163,其他调用!BA$6:BA$165,$Z252)*SUM($U$14:$U$17)</f>
        <v>102.99999999999997</v>
      </c>
      <c r="AF252" s="3">
        <f>SUMPRODUCT(AA$5:AE252,其他调用!$C$6:$G253)</f>
        <v>6706567.2117472785</v>
      </c>
      <c r="AH252" s="3">
        <v>248</v>
      </c>
      <c r="AI252" s="3">
        <f>其他调用!Y252</f>
        <v>19007685.253938198</v>
      </c>
      <c r="AJ252" s="3">
        <f>其他调用!Z252</f>
        <v>20831253.888572216</v>
      </c>
      <c r="AK252" s="3">
        <f>其他调用!AA252</f>
        <v>25744847.799243927</v>
      </c>
      <c r="AL252" s="3">
        <f>其他调用!AB252</f>
        <v>32416584.184699059</v>
      </c>
      <c r="AM252" s="3">
        <f>其他调用!AC252</f>
        <v>112973616</v>
      </c>
      <c r="AN252" s="3">
        <f>SUMPRODUCT(AI$5:AM252,其他调用!$C$6:$G253)</f>
        <v>1287131063592.2854</v>
      </c>
      <c r="AP252" s="3">
        <f>其他调用!AN252</f>
        <v>4156329.2588202953</v>
      </c>
      <c r="AQ252" s="3">
        <f>其他调用!AO252</f>
        <v>4729695.0729255676</v>
      </c>
      <c r="AR252" s="3">
        <f>其他调用!AP252</f>
        <v>6548039.0954161882</v>
      </c>
      <c r="AS252" s="3">
        <f>其他调用!AQ252</f>
        <v>9530135.4715788364</v>
      </c>
      <c r="AT252" s="3">
        <f>其他调用!AR252</f>
        <v>35043505.074828625</v>
      </c>
      <c r="AU252" s="3">
        <f>SUMPRODUCT(AP$5:AT252,其他调用!$C$6:$G253)</f>
        <v>240731017701.46829</v>
      </c>
    </row>
    <row r="253" spans="26:47" x14ac:dyDescent="0.15">
      <c r="Z253" s="3">
        <v>249</v>
      </c>
      <c r="AA253" s="3">
        <f>求节点(节奏总纲!P$4:P$163,其他调用!AW$6:AW$165,$Z253)*SUM($U$14:$U$17)</f>
        <v>46</v>
      </c>
      <c r="AB253" s="3">
        <f>求节点(节奏总纲!Q$4:Q$163,其他调用!AX$6:AX$165,$Z253)*SUM($U$14:$U$17)</f>
        <v>66.999999999999957</v>
      </c>
      <c r="AC253" s="3">
        <f>求节点(节奏总纲!R$4:R$163,其他调用!AY$6:AY$165,$Z253)*SUM($U$14:$U$17)</f>
        <v>90.999999999999972</v>
      </c>
      <c r="AD253" s="3">
        <f>求节点(节奏总纲!S$4:S$163,其他调用!AZ$6:AZ$165,$Z253)*SUM($U$14:$U$17)</f>
        <v>102.99999999999991</v>
      </c>
      <c r="AE253" s="3">
        <f>求节点(节奏总纲!T$4:T$163,其他调用!BA$6:BA$165,$Z253)*SUM($U$14:$U$17)</f>
        <v>102.99999999999997</v>
      </c>
      <c r="AF253" s="3">
        <f>SUMPRODUCT(AA$5:AE253,其他调用!$C$6:$G254)</f>
        <v>6715795.1118898652</v>
      </c>
      <c r="AH253" s="3">
        <v>249</v>
      </c>
      <c r="AI253" s="3">
        <f>其他调用!Y253</f>
        <v>19007685.253938198</v>
      </c>
      <c r="AJ253" s="3">
        <f>其他调用!Z253</f>
        <v>20831253.888572216</v>
      </c>
      <c r="AK253" s="3">
        <f>其他调用!AA253</f>
        <v>25744847.799243927</v>
      </c>
      <c r="AL253" s="3">
        <f>其他调用!AB253</f>
        <v>32416584.184699059</v>
      </c>
      <c r="AM253" s="3">
        <f>其他调用!AC253</f>
        <v>112973616</v>
      </c>
      <c r="AN253" s="3">
        <f>SUMPRODUCT(AI$5:AM253,其他调用!$C$6:$G254)</f>
        <v>1290368502955.6721</v>
      </c>
      <c r="AP253" s="3">
        <f>其他调用!AN253</f>
        <v>4156329.2588202953</v>
      </c>
      <c r="AQ253" s="3">
        <f>其他调用!AO253</f>
        <v>4729695.0729254484</v>
      </c>
      <c r="AR253" s="3">
        <f>其他调用!AP253</f>
        <v>6548039.0954161882</v>
      </c>
      <c r="AS253" s="3">
        <f>其他调用!AQ253</f>
        <v>9530135.4715790749</v>
      </c>
      <c r="AT253" s="3">
        <f>其他调用!AR253</f>
        <v>35043505.074829102</v>
      </c>
      <c r="AU253" s="3">
        <f>SUMPRODUCT(AP$5:AT253,其他调用!$C$6:$G254)</f>
        <v>241463578229.0145</v>
      </c>
    </row>
    <row r="254" spans="26:47" x14ac:dyDescent="0.15">
      <c r="Z254" s="3">
        <v>250</v>
      </c>
      <c r="AA254" s="3">
        <f>求节点(节奏总纲!P$4:P$163,其他调用!AW$6:AW$165,$Z254)*SUM($U$14:$U$17)</f>
        <v>45.999999999999993</v>
      </c>
      <c r="AB254" s="3">
        <f>求节点(节奏总纲!Q$4:Q$163,其他调用!AX$6:AX$165,$Z254)*SUM($U$14:$U$17)</f>
        <v>66.999999999999957</v>
      </c>
      <c r="AC254" s="3">
        <f>求节点(节奏总纲!R$4:R$163,其他调用!AY$6:AY$165,$Z254)*SUM($U$14:$U$17)</f>
        <v>90.999999999999972</v>
      </c>
      <c r="AD254" s="3">
        <f>求节点(节奏总纲!S$4:S$163,其他调用!AZ$6:AZ$165,$Z254)*SUM($U$14:$U$17)</f>
        <v>102.99999999999991</v>
      </c>
      <c r="AE254" s="3">
        <f>求节点(节奏总纲!T$4:T$163,其他调用!BA$6:BA$165,$Z254)*SUM($U$14:$U$17)</f>
        <v>102.99999999999997</v>
      </c>
      <c r="AF254" s="3">
        <f>SUMPRODUCT(AA$5:AE254,其他调用!$C$6:$G255)</f>
        <v>6724965.8480492672</v>
      </c>
      <c r="AH254" s="3">
        <v>250</v>
      </c>
      <c r="AI254" s="3">
        <f>其他调用!Y254</f>
        <v>19007685.253937721</v>
      </c>
      <c r="AJ254" s="3">
        <f>其他调用!Z254</f>
        <v>20831253.888572216</v>
      </c>
      <c r="AK254" s="3">
        <f>其他调用!AA254</f>
        <v>25744847.799244881</v>
      </c>
      <c r="AL254" s="3">
        <f>其他调用!AB254</f>
        <v>32416584.184698105</v>
      </c>
      <c r="AM254" s="3">
        <f>其他调用!AC254</f>
        <v>112973616</v>
      </c>
      <c r="AN254" s="3">
        <f>SUMPRODUCT(AI$5:AM254,其他调用!$C$6:$G255)</f>
        <v>1293585887384.9492</v>
      </c>
      <c r="AP254" s="3">
        <f>其他调用!AN254</f>
        <v>4156329.2588201761</v>
      </c>
      <c r="AQ254" s="3">
        <f>其他调用!AO254</f>
        <v>4729695.0729254484</v>
      </c>
      <c r="AR254" s="3">
        <f>其他调用!AP254</f>
        <v>6548039.0954163074</v>
      </c>
      <c r="AS254" s="3">
        <f>其他调用!AQ254</f>
        <v>9530135.4715788364</v>
      </c>
      <c r="AT254" s="3">
        <f>其他调用!AR254</f>
        <v>35043505.074828625</v>
      </c>
      <c r="AU254" s="3">
        <f>SUMPRODUCT(AP$5:AT254,其他调用!$C$6:$G255)</f>
        <v>242191600770.99179</v>
      </c>
    </row>
    <row r="255" spans="26:47" x14ac:dyDescent="0.15">
      <c r="Z255" s="3">
        <v>251</v>
      </c>
      <c r="AA255" s="3">
        <f>求节点(节奏总纲!P$4:P$163,其他调用!AW$6:AW$165,$Z255)*SUM($U$14:$U$17)</f>
        <v>45.999999999999986</v>
      </c>
      <c r="AB255" s="3">
        <f>求节点(节奏总纲!Q$4:Q$163,其他调用!AX$6:AX$165,$Z255)*SUM($U$14:$U$17)</f>
        <v>66.999999999999943</v>
      </c>
      <c r="AC255" s="3">
        <f>求节点(节奏总纲!R$4:R$163,其他调用!AY$6:AY$165,$Z255)*SUM($U$14:$U$17)</f>
        <v>90.999999999999957</v>
      </c>
      <c r="AD255" s="3">
        <f>求节点(节奏总纲!S$4:S$163,其他调用!AZ$6:AZ$165,$Z255)*SUM($U$14:$U$17)</f>
        <v>102.9999999999999</v>
      </c>
      <c r="AE255" s="3">
        <f>求节点(节奏总纲!T$4:T$163,其他调用!BA$6:BA$165,$Z255)*SUM($U$14:$U$17)</f>
        <v>102.99999999999997</v>
      </c>
      <c r="AF255" s="3">
        <f>SUMPRODUCT(AA$5:AE255,其他调用!$C$6:$G256)</f>
        <v>6734079.4202254843</v>
      </c>
      <c r="AH255" s="3">
        <v>251</v>
      </c>
      <c r="AI255" s="3">
        <f>其他调用!Y255</f>
        <v>19007685.253938198</v>
      </c>
      <c r="AJ255" s="3">
        <f>其他调用!Z255</f>
        <v>20831253.888572216</v>
      </c>
      <c r="AK255" s="3">
        <f>其他调用!AA255</f>
        <v>25744847.799243927</v>
      </c>
      <c r="AL255" s="3">
        <f>其他调用!AB255</f>
        <v>32416584.184699059</v>
      </c>
      <c r="AM255" s="3">
        <f>其他调用!AC255</f>
        <v>112973616</v>
      </c>
      <c r="AN255" s="3">
        <f>SUMPRODUCT(AI$5:AM255,其他调用!$C$6:$G256)</f>
        <v>1296783216880.1167</v>
      </c>
      <c r="AP255" s="3">
        <f>其他调用!AN255</f>
        <v>4156329.2588202953</v>
      </c>
      <c r="AQ255" s="3">
        <f>其他调用!AO255</f>
        <v>4729695.0729255676</v>
      </c>
      <c r="AR255" s="3">
        <f>其他调用!AP255</f>
        <v>6548039.0954163074</v>
      </c>
      <c r="AS255" s="3">
        <f>其他调用!AQ255</f>
        <v>9530135.4715788364</v>
      </c>
      <c r="AT255" s="3">
        <f>其他调用!AR255</f>
        <v>35043505.074828625</v>
      </c>
      <c r="AU255" s="3">
        <f>SUMPRODUCT(AP$5:AT255,其他调用!$C$6:$G256)</f>
        <v>242915085327.40024</v>
      </c>
    </row>
    <row r="256" spans="26:47" x14ac:dyDescent="0.15">
      <c r="Z256" s="3">
        <v>252</v>
      </c>
      <c r="AA256" s="3">
        <f>求节点(节奏总纲!P$4:P$163,其他调用!AW$6:AW$165,$Z256)*SUM($U$14:$U$17)</f>
        <v>45.999999999999972</v>
      </c>
      <c r="AB256" s="3">
        <f>求节点(节奏总纲!Q$4:Q$163,其他调用!AX$6:AX$165,$Z256)*SUM($U$14:$U$17)</f>
        <v>66.999999999999943</v>
      </c>
      <c r="AC256" s="3">
        <f>求节点(节奏总纲!R$4:R$163,其他调用!AY$6:AY$165,$Z256)*SUM($U$14:$U$17)</f>
        <v>90.999999999999943</v>
      </c>
      <c r="AD256" s="3">
        <f>求节点(节奏总纲!S$4:S$163,其他调用!AZ$6:AZ$165,$Z256)*SUM($U$14:$U$17)</f>
        <v>102.99999999999989</v>
      </c>
      <c r="AE256" s="3">
        <f>求节点(节奏总纲!T$4:T$163,其他调用!BA$6:BA$165,$Z256)*SUM($U$14:$U$17)</f>
        <v>102.99999999999996</v>
      </c>
      <c r="AF256" s="3">
        <f>SUMPRODUCT(AA$5:AE256,其他调用!$C$6:$G257)</f>
        <v>6743135.8284185184</v>
      </c>
      <c r="AH256" s="3">
        <v>252</v>
      </c>
      <c r="AI256" s="3">
        <f>其他调用!Y256</f>
        <v>19007685.253938198</v>
      </c>
      <c r="AJ256" s="3">
        <f>其他调用!Z256</f>
        <v>20831253.888572216</v>
      </c>
      <c r="AK256" s="3">
        <f>其他调用!AA256</f>
        <v>25744847.799243927</v>
      </c>
      <c r="AL256" s="3">
        <f>其他调用!AB256</f>
        <v>32416584.184699059</v>
      </c>
      <c r="AM256" s="3">
        <f>其他调用!AC256</f>
        <v>112973616</v>
      </c>
      <c r="AN256" s="3">
        <f>SUMPRODUCT(AI$5:AM256,其他调用!$C$6:$G257)</f>
        <v>1299960491441.1748</v>
      </c>
      <c r="AP256" s="3">
        <f>其他调用!AN256</f>
        <v>4156329.2588201761</v>
      </c>
      <c r="AQ256" s="3">
        <f>其他调用!AO256</f>
        <v>4729695.0729254484</v>
      </c>
      <c r="AR256" s="3">
        <f>其他调用!AP256</f>
        <v>6548039.0954161882</v>
      </c>
      <c r="AS256" s="3">
        <f>其他调用!AQ256</f>
        <v>9530135.4715788364</v>
      </c>
      <c r="AT256" s="3">
        <f>其他调用!AR256</f>
        <v>35043505.074828625</v>
      </c>
      <c r="AU256" s="3">
        <f>SUMPRODUCT(AP$5:AT256,其他调用!$C$6:$G257)</f>
        <v>243634031898.23984</v>
      </c>
    </row>
    <row r="257" spans="26:47" x14ac:dyDescent="0.15">
      <c r="Z257" s="3">
        <v>253</v>
      </c>
      <c r="AA257" s="3">
        <f>求节点(节奏总纲!P$4:P$163,其他调用!AW$6:AW$165,$Z257)*SUM($U$14:$U$17)</f>
        <v>45.999999999999964</v>
      </c>
      <c r="AB257" s="3">
        <f>求节点(节奏总纲!Q$4:Q$163,其他调用!AX$6:AX$165,$Z257)*SUM($U$14:$U$17)</f>
        <v>66.999999999999929</v>
      </c>
      <c r="AC257" s="3">
        <f>求节点(节奏总纲!R$4:R$163,其他调用!AY$6:AY$165,$Z257)*SUM($U$14:$U$17)</f>
        <v>90.999999999999943</v>
      </c>
      <c r="AD257" s="3">
        <f>求节点(节奏总纲!S$4:S$163,其他调用!AZ$6:AZ$165,$Z257)*SUM($U$14:$U$17)</f>
        <v>102.99999999999987</v>
      </c>
      <c r="AE257" s="3">
        <f>求节点(节奏总纲!T$4:T$163,其他调用!BA$6:BA$165,$Z257)*SUM($U$14:$U$17)</f>
        <v>102.99999999999996</v>
      </c>
      <c r="AF257" s="3">
        <f>SUMPRODUCT(AA$5:AE257,其他调用!$C$6:$G258)</f>
        <v>6752135.0726283686</v>
      </c>
      <c r="AH257" s="3">
        <v>253</v>
      </c>
      <c r="AI257" s="3">
        <f>其他调用!Y257</f>
        <v>19007685.253938198</v>
      </c>
      <c r="AJ257" s="3">
        <f>其他调用!Z257</f>
        <v>20831253.888572693</v>
      </c>
      <c r="AK257" s="3">
        <f>其他调用!AA257</f>
        <v>25744847.799244881</v>
      </c>
      <c r="AL257" s="3">
        <f>其他调用!AB257</f>
        <v>32416584.184699059</v>
      </c>
      <c r="AM257" s="3">
        <f>其他调用!AC257</f>
        <v>112973616</v>
      </c>
      <c r="AN257" s="3">
        <f>SUMPRODUCT(AI$5:AM257,其他调用!$C$6:$G258)</f>
        <v>1303117711068.1235</v>
      </c>
      <c r="AP257" s="3">
        <f>其他调用!AN257</f>
        <v>4156329.2588202953</v>
      </c>
      <c r="AQ257" s="3">
        <f>其他调用!AO257</f>
        <v>4729695.0729254484</v>
      </c>
      <c r="AR257" s="3">
        <f>其他调用!AP257</f>
        <v>6548039.0954163074</v>
      </c>
      <c r="AS257" s="3">
        <f>其他调用!AQ257</f>
        <v>9530135.4715788364</v>
      </c>
      <c r="AT257" s="3">
        <f>其他调用!AR257</f>
        <v>35043505.074829102</v>
      </c>
      <c r="AU257" s="3">
        <f>SUMPRODUCT(AP$5:AT257,其他调用!$C$6:$G258)</f>
        <v>244348440483.51056</v>
      </c>
    </row>
    <row r="258" spans="26:47" x14ac:dyDescent="0.15">
      <c r="Z258" s="3">
        <v>254</v>
      </c>
      <c r="AA258" s="3">
        <f>求节点(节奏总纲!P$4:P$163,其他调用!AW$6:AW$165,$Z258)*SUM($U$14:$U$17)</f>
        <v>45.999999999999957</v>
      </c>
      <c r="AB258" s="3">
        <f>求节点(节奏总纲!Q$4:Q$163,其他调用!AX$6:AX$165,$Z258)*SUM($U$14:$U$17)</f>
        <v>66.999999999999943</v>
      </c>
      <c r="AC258" s="3">
        <f>求节点(节奏总纲!R$4:R$163,其他调用!AY$6:AY$165,$Z258)*SUM($U$14:$U$17)</f>
        <v>90.999999999999929</v>
      </c>
      <c r="AD258" s="3">
        <f>求节点(节奏总纲!S$4:S$163,其他调用!AZ$6:AZ$165,$Z258)*SUM($U$14:$U$17)</f>
        <v>102.99999999999987</v>
      </c>
      <c r="AE258" s="3">
        <f>求节点(节奏总纲!T$4:T$163,其他调用!BA$6:BA$165,$Z258)*SUM($U$14:$U$17)</f>
        <v>102.99999999999996</v>
      </c>
      <c r="AF258" s="3">
        <f>SUMPRODUCT(AA$5:AE258,其他调用!$C$6:$G259)</f>
        <v>6761077.1528550349</v>
      </c>
      <c r="AH258" s="3">
        <v>254</v>
      </c>
      <c r="AI258" s="3">
        <f>其他调用!Y258</f>
        <v>19007685.253937721</v>
      </c>
      <c r="AJ258" s="3">
        <f>其他调用!Z258</f>
        <v>21216297.200129509</v>
      </c>
      <c r="AK258" s="3">
        <f>其他调用!AA258</f>
        <v>25790329.10249424</v>
      </c>
      <c r="AL258" s="3">
        <f>其他调用!AB258</f>
        <v>32416584.184699059</v>
      </c>
      <c r="AM258" s="3">
        <f>其他调用!AC258</f>
        <v>112973616</v>
      </c>
      <c r="AN258" s="3">
        <f>SUMPRODUCT(AI$5:AM258,其他调用!$C$6:$G259)</f>
        <v>1306283136027.4692</v>
      </c>
      <c r="AP258" s="3">
        <f>其他调用!AN258</f>
        <v>4156329.2588201761</v>
      </c>
      <c r="AQ258" s="3">
        <f>其他调用!AO258</f>
        <v>4856081.0972040892</v>
      </c>
      <c r="AR258" s="3">
        <f>其他调用!AP258</f>
        <v>6567975.9074704647</v>
      </c>
      <c r="AS258" s="3">
        <f>其他调用!AQ258</f>
        <v>9530135.4715788364</v>
      </c>
      <c r="AT258" s="3">
        <f>其他调用!AR258</f>
        <v>35043505.074828625</v>
      </c>
      <c r="AU258" s="3">
        <f>SUMPRODUCT(AP$5:AT258,其他调用!$C$6:$G259)</f>
        <v>245067616907.88239</v>
      </c>
    </row>
    <row r="259" spans="26:47" x14ac:dyDescent="0.15">
      <c r="Z259" s="3">
        <v>255</v>
      </c>
      <c r="AA259" s="3">
        <f>求节点(节奏总纲!P$4:P$163,其他调用!AW$6:AW$165,$Z259)*SUM($U$14:$U$17)</f>
        <v>45.99999999999995</v>
      </c>
      <c r="AB259" s="3">
        <f>求节点(节奏总纲!Q$4:Q$163,其他调用!AX$6:AX$165,$Z259)*SUM($U$14:$U$17)</f>
        <v>66.999999999999957</v>
      </c>
      <c r="AC259" s="3">
        <f>求节点(节奏总纲!R$4:R$163,其他调用!AY$6:AY$165,$Z259)*SUM($U$14:$U$17)</f>
        <v>90.999999999999929</v>
      </c>
      <c r="AD259" s="3">
        <f>求节点(节奏总纲!S$4:S$163,其他调用!AZ$6:AZ$165,$Z259)*SUM($U$14:$U$17)</f>
        <v>102.99999999999986</v>
      </c>
      <c r="AE259" s="3">
        <f>求节点(节奏总纲!T$4:T$163,其他调用!BA$6:BA$165,$Z259)*SUM($U$14:$U$17)</f>
        <v>102.99999999999996</v>
      </c>
      <c r="AF259" s="3">
        <f>SUMPRODUCT(AA$5:AE259,其他调用!$C$6:$G260)</f>
        <v>6769962.0690985154</v>
      </c>
      <c r="AH259" s="3">
        <v>255</v>
      </c>
      <c r="AI259" s="3">
        <f>其他调用!Y259</f>
        <v>19007685.253938198</v>
      </c>
      <c r="AJ259" s="3">
        <f>其他调用!Z259</f>
        <v>21284824.239778519</v>
      </c>
      <c r="AK259" s="3">
        <f>其他调用!AA259</f>
        <v>26302886.86971283</v>
      </c>
      <c r="AL259" s="3">
        <f>其他调用!AB259</f>
        <v>33146782.856819153</v>
      </c>
      <c r="AM259" s="3">
        <f>其他调用!AC259</f>
        <v>112973616</v>
      </c>
      <c r="AN259" s="3">
        <f>SUMPRODUCT(AI$5:AM259,其他调用!$C$6:$G260)</f>
        <v>1309437063103.5066</v>
      </c>
      <c r="AP259" s="3">
        <f>其他调用!AN259</f>
        <v>4156329.2588202953</v>
      </c>
      <c r="AQ259" s="3">
        <f>其他调用!AO259</f>
        <v>4878574.3072839975</v>
      </c>
      <c r="AR259" s="3">
        <f>其他调用!AP259</f>
        <v>6792656.5375695229</v>
      </c>
      <c r="AS259" s="3">
        <f>其他调用!AQ259</f>
        <v>9751031.4287126064</v>
      </c>
      <c r="AT259" s="3">
        <f>其他调用!AR259</f>
        <v>35043505.074828625</v>
      </c>
      <c r="AU259" s="3">
        <f>SUMPRODUCT(AP$5:AT259,其他调用!$C$6:$G260)</f>
        <v>245785376979.99353</v>
      </c>
    </row>
    <row r="260" spans="26:47" x14ac:dyDescent="0.15">
      <c r="Z260" s="3">
        <v>256</v>
      </c>
      <c r="AA260" s="3">
        <f>求节点(节奏总纲!P$4:P$163,其他调用!AW$6:AW$165,$Z260)*SUM($U$14:$U$17)</f>
        <v>45.99999999999995</v>
      </c>
      <c r="AB260" s="3">
        <f>求节点(节奏总纲!Q$4:Q$163,其他调用!AX$6:AX$165,$Z260)*SUM($U$14:$U$17)</f>
        <v>66.999999999999957</v>
      </c>
      <c r="AC260" s="3">
        <f>求节点(节奏总纲!R$4:R$163,其他调用!AY$6:AY$165,$Z260)*SUM($U$14:$U$17)</f>
        <v>90.999999999999929</v>
      </c>
      <c r="AD260" s="3">
        <f>求节点(节奏总纲!S$4:S$163,其他调用!AZ$6:AZ$165,$Z260)*SUM($U$14:$U$17)</f>
        <v>102.99999999999987</v>
      </c>
      <c r="AE260" s="3">
        <f>求节点(节奏总纲!T$4:T$163,其他调用!BA$6:BA$165,$Z260)*SUM($U$14:$U$17)</f>
        <v>102.99999999999994</v>
      </c>
      <c r="AF260" s="3">
        <f>SUMPRODUCT(AA$5:AE260,其他调用!$C$6:$G261)</f>
        <v>6778789.821358813</v>
      </c>
      <c r="AH260" s="3">
        <v>256</v>
      </c>
      <c r="AI260" s="3">
        <f>其他调用!Y260</f>
        <v>19484650.580412865</v>
      </c>
      <c r="AJ260" s="3">
        <f>其他调用!Z260</f>
        <v>21284824.239778519</v>
      </c>
      <c r="AK260" s="3">
        <f>其他调用!AA260</f>
        <v>26302886.86971283</v>
      </c>
      <c r="AL260" s="3">
        <f>其他调用!AB260</f>
        <v>38867102.489647865</v>
      </c>
      <c r="AM260" s="3">
        <f>其他调用!AC260</f>
        <v>112973616</v>
      </c>
      <c r="AN260" s="3">
        <f>SUMPRODUCT(AI$5:AM260,其他调用!$C$6:$G261)</f>
        <v>1312611375100.991</v>
      </c>
      <c r="AP260" s="3">
        <f>其他调用!AN260</f>
        <v>4281722.5217761993</v>
      </c>
      <c r="AQ260" s="3">
        <f>其他调用!AO260</f>
        <v>4878574.3072839975</v>
      </c>
      <c r="AR260" s="3">
        <f>其他调用!AP260</f>
        <v>6792656.5375695229</v>
      </c>
      <c r="AS260" s="3">
        <f>其他调用!AQ260</f>
        <v>11481513.184774876</v>
      </c>
      <c r="AT260" s="3">
        <f>其他调用!AR260</f>
        <v>35043505.074828625</v>
      </c>
      <c r="AU260" s="3">
        <f>SUMPRODUCT(AP$5:AT260,其他调用!$C$6:$G261)</f>
        <v>246509449131.12122</v>
      </c>
    </row>
    <row r="261" spans="26:47" x14ac:dyDescent="0.15">
      <c r="Z261" s="3">
        <v>257</v>
      </c>
      <c r="AA261" s="3">
        <f>求节点(节奏总纲!P$4:P$163,其他调用!AW$6:AW$165,$Z261)*SUM($U$14:$U$17)</f>
        <v>45.99999999999995</v>
      </c>
      <c r="AB261" s="3">
        <f>求节点(节奏总纲!Q$4:Q$163,其他调用!AX$6:AX$165,$Z261)*SUM($U$14:$U$17)</f>
        <v>66.999999999999972</v>
      </c>
      <c r="AC261" s="3">
        <f>求节点(节奏总纲!R$4:R$163,其他调用!AY$6:AY$165,$Z261)*SUM($U$14:$U$17)</f>
        <v>90.999999999999943</v>
      </c>
      <c r="AD261" s="3">
        <f>求节点(节奏总纲!S$4:S$163,其他调用!AZ$6:AZ$165,$Z261)*SUM($U$14:$U$17)</f>
        <v>102.99999999999989</v>
      </c>
      <c r="AE261" s="3">
        <f>求节点(节奏总纲!T$4:T$163,其他调用!BA$6:BA$165,$Z261)*SUM($U$14:$U$17)</f>
        <v>102.99999999999994</v>
      </c>
      <c r="AF261" s="3">
        <f>SUMPRODUCT(AA$5:AE261,其他调用!$C$6:$G262)</f>
        <v>6787560.4096359257</v>
      </c>
      <c r="AH261" s="3">
        <v>257</v>
      </c>
      <c r="AI261" s="3">
        <f>其他调用!Y261</f>
        <v>19484650.580412865</v>
      </c>
      <c r="AJ261" s="3">
        <f>其他调用!Z261</f>
        <v>21284824.239778042</v>
      </c>
      <c r="AK261" s="3">
        <f>其他调用!AA261</f>
        <v>26302886.86971283</v>
      </c>
      <c r="AL261" s="3">
        <f>其他调用!AB261</f>
        <v>38867102.489647865</v>
      </c>
      <c r="AM261" s="3">
        <f>其他调用!AC261</f>
        <v>112973616</v>
      </c>
      <c r="AN261" s="3">
        <f>SUMPRODUCT(AI$5:AM261,其他调用!$C$6:$G262)</f>
        <v>1315765131886.6509</v>
      </c>
      <c r="AP261" s="3">
        <f>其他调用!AN261</f>
        <v>4281722.5217761993</v>
      </c>
      <c r="AQ261" s="3">
        <f>其他调用!AO261</f>
        <v>4878574.3072839975</v>
      </c>
      <c r="AR261" s="3">
        <f>其他调用!AP261</f>
        <v>6792656.5375695229</v>
      </c>
      <c r="AS261" s="3">
        <f>其他调用!AQ261</f>
        <v>11481513.184774637</v>
      </c>
      <c r="AT261" s="3">
        <f>其他调用!AR261</f>
        <v>35043505.074829102</v>
      </c>
      <c r="AU261" s="3">
        <f>SUMPRODUCT(AP$5:AT261,其他调用!$C$6:$G262)</f>
        <v>247228832563.41641</v>
      </c>
    </row>
    <row r="262" spans="26:47" x14ac:dyDescent="0.15">
      <c r="Z262" s="3">
        <v>258</v>
      </c>
      <c r="AA262" s="3">
        <f>求节点(节奏总纲!P$4:P$163,其他调用!AW$6:AW$165,$Z262)*SUM($U$14:$U$17)</f>
        <v>45.99999999999995</v>
      </c>
      <c r="AB262" s="3">
        <f>求节点(节奏总纲!Q$4:Q$163,其他调用!AX$6:AX$165,$Z262)*SUM($U$14:$U$17)</f>
        <v>66.999999999999986</v>
      </c>
      <c r="AC262" s="3">
        <f>求节点(节奏总纲!R$4:R$163,其他调用!AY$6:AY$165,$Z262)*SUM($U$14:$U$17)</f>
        <v>90.999999999999943</v>
      </c>
      <c r="AD262" s="3">
        <f>求节点(节奏总纲!S$4:S$163,其他调用!AZ$6:AZ$165,$Z262)*SUM($U$14:$U$17)</f>
        <v>102.9999999999999</v>
      </c>
      <c r="AE262" s="3">
        <f>求节点(节奏总纲!T$4:T$163,其他调用!BA$6:BA$165,$Z262)*SUM($U$14:$U$17)</f>
        <v>102.99999999999994</v>
      </c>
      <c r="AF262" s="3">
        <f>SUMPRODUCT(AA$5:AE262,其他调用!$C$6:$G263)</f>
        <v>6796273.8339298554</v>
      </c>
      <c r="AH262" s="3">
        <v>258</v>
      </c>
      <c r="AI262" s="3">
        <f>其他调用!Y262</f>
        <v>19484650.580412865</v>
      </c>
      <c r="AJ262" s="3">
        <f>其他调用!Z262</f>
        <v>21284824.239778519</v>
      </c>
      <c r="AK262" s="3">
        <f>其他调用!AA262</f>
        <v>26302886.869713783</v>
      </c>
      <c r="AL262" s="3">
        <f>其他调用!AB262</f>
        <v>38867102.489647865</v>
      </c>
      <c r="AM262" s="3">
        <f>其他调用!AC262</f>
        <v>116205315.68200111</v>
      </c>
      <c r="AN262" s="3">
        <f>SUMPRODUCT(AI$5:AM262,其他调用!$C$6:$G263)</f>
        <v>1318899295380.2495</v>
      </c>
      <c r="AP262" s="3">
        <f>其他调用!AN262</f>
        <v>4281722.5217761993</v>
      </c>
      <c r="AQ262" s="3">
        <f>其他调用!AO262</f>
        <v>4878574.3072841167</v>
      </c>
      <c r="AR262" s="3">
        <f>其他调用!AP262</f>
        <v>6792656.5375695229</v>
      </c>
      <c r="AS262" s="3">
        <f>其他调用!AQ262</f>
        <v>11481513.184774876</v>
      </c>
      <c r="AT262" s="3">
        <f>其他调用!AR262</f>
        <v>36163606.359576702</v>
      </c>
      <c r="AU262" s="3">
        <f>SUMPRODUCT(AP$5:AT262,其他调用!$C$6:$G263)</f>
        <v>247943860676.53534</v>
      </c>
    </row>
    <row r="263" spans="26:47" x14ac:dyDescent="0.15">
      <c r="Z263" s="3">
        <v>259</v>
      </c>
      <c r="AA263" s="3">
        <f>求节点(节奏总纲!P$4:P$163,其他调用!AW$6:AW$165,$Z263)*SUM($U$14:$U$17)</f>
        <v>45.999999999999957</v>
      </c>
      <c r="AB263" s="3">
        <f>求节点(节奏总纲!Q$4:Q$163,其他调用!AX$6:AX$165,$Z263)*SUM($U$14:$U$17)</f>
        <v>67</v>
      </c>
      <c r="AC263" s="3">
        <f>求节点(节奏总纲!R$4:R$163,其他调用!AY$6:AY$165,$Z263)*SUM($U$14:$U$17)</f>
        <v>90.999999999999943</v>
      </c>
      <c r="AD263" s="3">
        <f>求节点(节奏总纲!S$4:S$163,其他调用!AZ$6:AZ$165,$Z263)*SUM($U$14:$U$17)</f>
        <v>102.99999999999991</v>
      </c>
      <c r="AE263" s="3">
        <f>求节点(节奏总纲!T$4:T$163,其他调用!BA$6:BA$165,$Z263)*SUM($U$14:$U$17)</f>
        <v>102.99999999999994</v>
      </c>
      <c r="AF263" s="3">
        <f>SUMPRODUCT(AA$5:AE263,其他调用!$C$6:$G264)</f>
        <v>6804930.0942406002</v>
      </c>
      <c r="AH263" s="3">
        <v>259</v>
      </c>
      <c r="AI263" s="3">
        <f>其他调用!Y263</f>
        <v>19484650.580412865</v>
      </c>
      <c r="AJ263" s="3">
        <f>其他调用!Z263</f>
        <v>21284824.239778519</v>
      </c>
      <c r="AK263" s="3">
        <f>其他调用!AA263</f>
        <v>26302886.86971283</v>
      </c>
      <c r="AL263" s="3">
        <f>其他调用!AB263</f>
        <v>38867102.489647865</v>
      </c>
      <c r="AM263" s="3">
        <f>其他调用!AC263</f>
        <v>121043160</v>
      </c>
      <c r="AN263" s="3">
        <f>SUMPRODUCT(AI$5:AM263,其他调用!$C$6:$G264)</f>
        <v>1322014327895.2869</v>
      </c>
      <c r="AP263" s="3">
        <f>其他调用!AN263</f>
        <v>4281722.5217761993</v>
      </c>
      <c r="AQ263" s="3">
        <f>其他调用!AO263</f>
        <v>4878574.3072839975</v>
      </c>
      <c r="AR263" s="3">
        <f>其他调用!AP263</f>
        <v>6792656.5375695229</v>
      </c>
      <c r="AS263" s="3">
        <f>其他调用!AQ263</f>
        <v>11481513.184774637</v>
      </c>
      <c r="AT263" s="3">
        <f>其他调用!AR263</f>
        <v>37840394.480139732</v>
      </c>
      <c r="AU263" s="3">
        <f>SUMPRODUCT(AP$5:AT263,其他调用!$C$6:$G264)</f>
        <v>248654693707.50378</v>
      </c>
    </row>
    <row r="264" spans="26:47" x14ac:dyDescent="0.15">
      <c r="Z264" s="3">
        <v>260</v>
      </c>
      <c r="AA264" s="3">
        <f>求节点(节奏总纲!P$4:P$163,其他调用!AW$6:AW$165,$Z264)*SUM($U$14:$U$17)</f>
        <v>45.999999999999957</v>
      </c>
      <c r="AB264" s="3">
        <f>求节点(节奏总纲!Q$4:Q$163,其他调用!AX$6:AX$165,$Z264)*SUM($U$14:$U$17)</f>
        <v>67.000000000000014</v>
      </c>
      <c r="AC264" s="3">
        <f>求节点(节奏总纲!R$4:R$163,其他调用!AY$6:AY$165,$Z264)*SUM($U$14:$U$17)</f>
        <v>90.999999999999943</v>
      </c>
      <c r="AD264" s="3">
        <f>求节点(节奏总纲!S$4:S$163,其他调用!AZ$6:AZ$165,$Z264)*SUM($U$14:$U$17)</f>
        <v>102.99999999999993</v>
      </c>
      <c r="AE264" s="3">
        <f>求节点(节奏总纲!T$4:T$163,其他调用!BA$6:BA$165,$Z264)*SUM($U$14:$U$17)</f>
        <v>102.99999999999996</v>
      </c>
      <c r="AF264" s="3">
        <f>SUMPRODUCT(AA$5:AE264,其他调用!$C$6:$G265)</f>
        <v>6813529.1905681612</v>
      </c>
      <c r="AH264" s="3">
        <v>260</v>
      </c>
      <c r="AI264" s="3">
        <f>其他调用!Y264</f>
        <v>19484650.580412865</v>
      </c>
      <c r="AJ264" s="3">
        <f>其他调用!Z264</f>
        <v>21284824.239778519</v>
      </c>
      <c r="AK264" s="3">
        <f>其他调用!AA264</f>
        <v>26302886.86971283</v>
      </c>
      <c r="AL264" s="3">
        <f>其他调用!AB264</f>
        <v>38867102.489647865</v>
      </c>
      <c r="AM264" s="3">
        <f>其他调用!AC264</f>
        <v>121043159.99999809</v>
      </c>
      <c r="AN264" s="3">
        <f>SUMPRODUCT(AI$5:AM264,其他调用!$C$6:$G265)</f>
        <v>1325108789440.8855</v>
      </c>
      <c r="AP264" s="3">
        <f>其他调用!AN264</f>
        <v>4281722.5217761993</v>
      </c>
      <c r="AQ264" s="3">
        <f>其他调用!AO264</f>
        <v>4878574.3072839975</v>
      </c>
      <c r="AR264" s="3">
        <f>其他调用!AP264</f>
        <v>6792656.5375695229</v>
      </c>
      <c r="AS264" s="3">
        <f>其他调用!AQ264</f>
        <v>11481513.184774876</v>
      </c>
      <c r="AT264" s="3">
        <f>其他调用!AR264</f>
        <v>37840394.480139732</v>
      </c>
      <c r="AU264" s="3">
        <f>SUMPRODUCT(AP$5:AT264,其他调用!$C$6:$G265)</f>
        <v>249360832558.07901</v>
      </c>
    </row>
    <row r="265" spans="26:47" x14ac:dyDescent="0.15">
      <c r="Z265" s="3">
        <v>261</v>
      </c>
      <c r="AA265" s="3">
        <f>求节点(节奏总纲!P$4:P$163,其他调用!AW$6:AW$165,$Z265)*SUM($U$14:$U$17)</f>
        <v>45.999999999999957</v>
      </c>
      <c r="AB265" s="3">
        <f>求节点(节奏总纲!Q$4:Q$163,其他调用!AX$6:AX$165,$Z265)*SUM($U$14:$U$17)</f>
        <v>67.000000000000014</v>
      </c>
      <c r="AC265" s="3">
        <f>求节点(节奏总纲!R$4:R$163,其他调用!AY$6:AY$165,$Z265)*SUM($U$14:$U$17)</f>
        <v>90.999999999999943</v>
      </c>
      <c r="AD265" s="3">
        <f>求节点(节奏总纲!S$4:S$163,其他调用!AZ$6:AZ$165,$Z265)*SUM($U$14:$U$17)</f>
        <v>102.99999999999994</v>
      </c>
      <c r="AE265" s="3">
        <f>求节点(节奏总纲!T$4:T$163,其他调用!BA$6:BA$165,$Z265)*SUM($U$14:$U$17)</f>
        <v>102.99999999999996</v>
      </c>
      <c r="AF265" s="3">
        <f>SUMPRODUCT(AA$5:AE265,其他调用!$C$6:$G266)</f>
        <v>6822071.1229125373</v>
      </c>
      <c r="AH265" s="3">
        <v>261</v>
      </c>
      <c r="AI265" s="3">
        <f>其他调用!Y265</f>
        <v>19484650.580412865</v>
      </c>
      <c r="AJ265" s="3">
        <f>其他调用!Z265</f>
        <v>21284824.239778042</v>
      </c>
      <c r="AK265" s="3">
        <f>其他调用!AA265</f>
        <v>26302886.86971283</v>
      </c>
      <c r="AL265" s="3">
        <f>其他调用!AB265</f>
        <v>38867102.489647865</v>
      </c>
      <c r="AM265" s="3">
        <f>其他调用!AC265</f>
        <v>121043160</v>
      </c>
      <c r="AN265" s="3">
        <f>SUMPRODUCT(AI$5:AM265,其他调用!$C$6:$G266)</f>
        <v>1328182680017.0452</v>
      </c>
      <c r="AP265" s="3">
        <f>其他调用!AN265</f>
        <v>4281722.5217763186</v>
      </c>
      <c r="AQ265" s="3">
        <f>其他调用!AO265</f>
        <v>4878574.3072839975</v>
      </c>
      <c r="AR265" s="3">
        <f>其他调用!AP265</f>
        <v>6792656.5375695229</v>
      </c>
      <c r="AS265" s="3">
        <f>其他调用!AQ265</f>
        <v>11481513.184774876</v>
      </c>
      <c r="AT265" s="3">
        <f>其他调用!AR265</f>
        <v>37840394.480139256</v>
      </c>
      <c r="AU265" s="3">
        <f>SUMPRODUCT(AP$5:AT265,其他调用!$C$6:$G266)</f>
        <v>250062277228.26108</v>
      </c>
    </row>
    <row r="266" spans="26:47" x14ac:dyDescent="0.15">
      <c r="Z266" s="3">
        <v>262</v>
      </c>
      <c r="AA266" s="3">
        <f>求节点(节奏总纲!P$4:P$163,其他调用!AW$6:AW$165,$Z266)*SUM($U$14:$U$17)</f>
        <v>45.999999999999957</v>
      </c>
      <c r="AB266" s="3">
        <f>求节点(节奏总纲!Q$4:Q$163,其他调用!AX$6:AX$165,$Z266)*SUM($U$14:$U$17)</f>
        <v>67.000000000000028</v>
      </c>
      <c r="AC266" s="3">
        <f>求节点(节奏总纲!R$4:R$163,其他调用!AY$6:AY$165,$Z266)*SUM($U$14:$U$17)</f>
        <v>90.999999999999943</v>
      </c>
      <c r="AD266" s="3">
        <f>求节点(节奏总纲!S$4:S$163,其他调用!AZ$6:AZ$165,$Z266)*SUM($U$14:$U$17)</f>
        <v>102.99999999999996</v>
      </c>
      <c r="AE266" s="3">
        <f>求节点(节奏总纲!T$4:T$163,其他调用!BA$6:BA$165,$Z266)*SUM($U$14:$U$17)</f>
        <v>102.99999999999997</v>
      </c>
      <c r="AF266" s="3">
        <f>SUMPRODUCT(AA$5:AE266,其他调用!$C$6:$G267)</f>
        <v>6830555.8912737295</v>
      </c>
      <c r="AH266" s="3">
        <v>262</v>
      </c>
      <c r="AI266" s="3">
        <f>其他调用!Y266</f>
        <v>19484650.580412865</v>
      </c>
      <c r="AJ266" s="3">
        <f>其他调用!Z266</f>
        <v>21284824.239778519</v>
      </c>
      <c r="AK266" s="3">
        <f>其他调用!AA266</f>
        <v>26302886.869713783</v>
      </c>
      <c r="AL266" s="3">
        <f>其他调用!AB266</f>
        <v>38867102.489646912</v>
      </c>
      <c r="AM266" s="3">
        <f>其他调用!AC266</f>
        <v>121043160</v>
      </c>
      <c r="AN266" s="3">
        <f>SUMPRODUCT(AI$5:AM266,其他调用!$C$6:$G267)</f>
        <v>1331235999623.7656</v>
      </c>
      <c r="AP266" s="3">
        <f>其他调用!AN266</f>
        <v>4281722.5217761993</v>
      </c>
      <c r="AQ266" s="3">
        <f>其他调用!AO266</f>
        <v>4878574.3072839975</v>
      </c>
      <c r="AR266" s="3">
        <f>其他调用!AP266</f>
        <v>6792656.5375694036</v>
      </c>
      <c r="AS266" s="3">
        <f>其他调用!AQ266</f>
        <v>11481513.184774637</v>
      </c>
      <c r="AT266" s="3">
        <f>其他调用!AR266</f>
        <v>37840394.480139732</v>
      </c>
      <c r="AU266" s="3">
        <f>SUMPRODUCT(AP$5:AT266,其他调用!$C$6:$G267)</f>
        <v>250759027718.04993</v>
      </c>
    </row>
    <row r="267" spans="26:47" x14ac:dyDescent="0.15">
      <c r="Z267" s="3">
        <v>263</v>
      </c>
      <c r="AA267" s="3">
        <f>求节点(节奏总纲!P$4:P$163,其他调用!AW$6:AW$165,$Z267)*SUM($U$14:$U$17)</f>
        <v>45.999999999999957</v>
      </c>
      <c r="AB267" s="3">
        <f>求节点(节奏总纲!Q$4:Q$163,其他调用!AX$6:AX$165,$Z267)*SUM($U$14:$U$17)</f>
        <v>67.000000000000043</v>
      </c>
      <c r="AC267" s="3">
        <f>求节点(节奏总纲!R$4:R$163,其他调用!AY$6:AY$165,$Z267)*SUM($U$14:$U$17)</f>
        <v>90.999999999999943</v>
      </c>
      <c r="AD267" s="3">
        <f>求节点(节奏总纲!S$4:S$163,其他调用!AZ$6:AZ$165,$Z267)*SUM($U$14:$U$17)</f>
        <v>102.99999999999997</v>
      </c>
      <c r="AE267" s="3">
        <f>求节点(节奏总纲!T$4:T$163,其他调用!BA$6:BA$165,$Z267)*SUM($U$14:$U$17)</f>
        <v>102.99999999999997</v>
      </c>
      <c r="AF267" s="3">
        <f>SUMPRODUCT(AA$5:AE267,其他调用!$C$6:$G268)</f>
        <v>6838983.4956517378</v>
      </c>
      <c r="AH267" s="3">
        <v>263</v>
      </c>
      <c r="AI267" s="3">
        <f>其他调用!Y267</f>
        <v>19484650.580412388</v>
      </c>
      <c r="AJ267" s="3">
        <f>其他调用!Z267</f>
        <v>21284824.239778519</v>
      </c>
      <c r="AK267" s="3">
        <f>其他调用!AA267</f>
        <v>26302886.86971283</v>
      </c>
      <c r="AL267" s="3">
        <f>其他调用!AB267</f>
        <v>38867102.489647865</v>
      </c>
      <c r="AM267" s="3">
        <f>其他调用!AC267</f>
        <v>121043160</v>
      </c>
      <c r="AN267" s="3">
        <f>SUMPRODUCT(AI$5:AM267,其他调用!$C$6:$G268)</f>
        <v>1334268748261.0471</v>
      </c>
      <c r="AP267" s="3">
        <f>其他调用!AN267</f>
        <v>4281722.5217761993</v>
      </c>
      <c r="AQ267" s="3">
        <f>其他调用!AO267</f>
        <v>4878574.3072839975</v>
      </c>
      <c r="AR267" s="3">
        <f>其他调用!AP267</f>
        <v>6792656.5375695229</v>
      </c>
      <c r="AS267" s="3">
        <f>其他调用!AQ267</f>
        <v>11481513.184774876</v>
      </c>
      <c r="AT267" s="3">
        <f>其他调用!AR267</f>
        <v>37840394.480139732</v>
      </c>
      <c r="AU267" s="3">
        <f>SUMPRODUCT(AP$5:AT267,其他调用!$C$6:$G268)</f>
        <v>251451084027.44559</v>
      </c>
    </row>
    <row r="268" spans="26:47" x14ac:dyDescent="0.15">
      <c r="Z268" s="3">
        <v>264</v>
      </c>
      <c r="AA268" s="3">
        <f>求节点(节奏总纲!P$4:P$163,其他调用!AW$6:AW$165,$Z268)*SUM($U$14:$U$17)</f>
        <v>45.999999999999957</v>
      </c>
      <c r="AB268" s="3">
        <f>求节点(节奏总纲!Q$4:Q$163,其他调用!AX$6:AX$165,$Z268)*SUM($U$14:$U$17)</f>
        <v>67.000000000000057</v>
      </c>
      <c r="AC268" s="3">
        <f>求节点(节奏总纲!R$4:R$163,其他调用!AY$6:AY$165,$Z268)*SUM($U$14:$U$17)</f>
        <v>90.999999999999957</v>
      </c>
      <c r="AD268" s="3">
        <f>求节点(节奏总纲!S$4:S$163,其他调用!AZ$6:AZ$165,$Z268)*SUM($U$14:$U$17)</f>
        <v>102.99999999999999</v>
      </c>
      <c r="AE268" s="3">
        <f>求节点(节奏总纲!T$4:T$163,其他调用!BA$6:BA$165,$Z268)*SUM($U$14:$U$17)</f>
        <v>102.99999999999997</v>
      </c>
      <c r="AF268" s="3">
        <f>SUMPRODUCT(AA$5:AE268,其他调用!$C$6:$G269)</f>
        <v>6847353.9360465631</v>
      </c>
      <c r="AH268" s="3">
        <v>264</v>
      </c>
      <c r="AI268" s="3">
        <f>其他调用!Y268</f>
        <v>19484650.580412865</v>
      </c>
      <c r="AJ268" s="3">
        <f>其他调用!Z268</f>
        <v>21284824.239778519</v>
      </c>
      <c r="AK268" s="3">
        <f>其他调用!AA268</f>
        <v>26302886.86971283</v>
      </c>
      <c r="AL268" s="3">
        <f>其他调用!AB268</f>
        <v>38867102.489647865</v>
      </c>
      <c r="AM268" s="3">
        <f>其他调用!AC268</f>
        <v>121043160</v>
      </c>
      <c r="AN268" s="3">
        <f>SUMPRODUCT(AI$5:AM268,其他调用!$C$6:$G269)</f>
        <v>1337280925928.8901</v>
      </c>
      <c r="AP268" s="3">
        <f>其他调用!AN268</f>
        <v>4281722.5217761993</v>
      </c>
      <c r="AQ268" s="3">
        <f>其他调用!AO268</f>
        <v>4878574.3072839975</v>
      </c>
      <c r="AR268" s="3">
        <f>其他调用!AP268</f>
        <v>6792656.5375695229</v>
      </c>
      <c r="AS268" s="3">
        <f>其他调用!AQ268</f>
        <v>11481513.184774637</v>
      </c>
      <c r="AT268" s="3">
        <f>其他调用!AR268</f>
        <v>37840394.480139732</v>
      </c>
      <c r="AU268" s="3">
        <f>SUMPRODUCT(AP$5:AT268,其他调用!$C$6:$G269)</f>
        <v>252138446156.44806</v>
      </c>
    </row>
    <row r="269" spans="26:47" x14ac:dyDescent="0.15">
      <c r="Z269" s="3">
        <v>265</v>
      </c>
      <c r="AA269" s="3">
        <f>求节点(节奏总纲!P$4:P$163,其他调用!AW$6:AW$165,$Z269)*SUM($U$14:$U$17)</f>
        <v>45.999999999999964</v>
      </c>
      <c r="AB269" s="3">
        <f>求节点(节奏总纲!Q$4:Q$163,其他调用!AX$6:AX$165,$Z269)*SUM($U$14:$U$17)</f>
        <v>67.000000000000071</v>
      </c>
      <c r="AC269" s="3">
        <f>求节点(节奏总纲!R$4:R$163,其他调用!AY$6:AY$165,$Z269)*SUM($U$14:$U$17)</f>
        <v>90.999999999999957</v>
      </c>
      <c r="AD269" s="3">
        <f>求节点(节奏总纲!S$4:S$163,其他调用!AZ$6:AZ$165,$Z269)*SUM($U$14:$U$17)</f>
        <v>103</v>
      </c>
      <c r="AE269" s="3">
        <f>求节点(节奏总纲!T$4:T$163,其他调用!BA$6:BA$165,$Z269)*SUM($U$14:$U$17)</f>
        <v>102.99999999999999</v>
      </c>
      <c r="AF269" s="3">
        <f>SUMPRODUCT(AA$5:AE269,其他调用!$C$6:$G270)</f>
        <v>6855667.2124582026</v>
      </c>
      <c r="AH269" s="3">
        <v>265</v>
      </c>
      <c r="AI269" s="3">
        <f>其他调用!Y269</f>
        <v>19484650.580412865</v>
      </c>
      <c r="AJ269" s="3">
        <f>其他调用!Z269</f>
        <v>21284824.239778042</v>
      </c>
      <c r="AK269" s="3">
        <f>其他调用!AA269</f>
        <v>26302886.86971283</v>
      </c>
      <c r="AL269" s="3">
        <f>其他调用!AB269</f>
        <v>38867102.489647865</v>
      </c>
      <c r="AM269" s="3">
        <f>其他调用!AC269</f>
        <v>121043160</v>
      </c>
      <c r="AN269" s="3">
        <f>SUMPRODUCT(AI$5:AM269,其他调用!$C$6:$G270)</f>
        <v>1340272532627.2942</v>
      </c>
      <c r="AP269" s="3">
        <f>其他调用!AN269</f>
        <v>4281722.5217761993</v>
      </c>
      <c r="AQ269" s="3">
        <f>其他调用!AO269</f>
        <v>4878574.3072841167</v>
      </c>
      <c r="AR269" s="3">
        <f>其他调用!AP269</f>
        <v>6792656.5375695229</v>
      </c>
      <c r="AS269" s="3">
        <f>其他调用!AQ269</f>
        <v>11481513.184774876</v>
      </c>
      <c r="AT269" s="3">
        <f>其他调用!AR269</f>
        <v>37840394.480138779</v>
      </c>
      <c r="AU269" s="3">
        <f>SUMPRODUCT(AP$5:AT269,其他调用!$C$6:$G270)</f>
        <v>252821114105.05737</v>
      </c>
    </row>
    <row r="270" spans="26:47" x14ac:dyDescent="0.15">
      <c r="Z270" s="3">
        <v>266</v>
      </c>
      <c r="AA270" s="3">
        <f>求节点(节奏总纲!P$4:P$163,其他调用!AW$6:AW$165,$Z270)*SUM($U$14:$U$17)</f>
        <v>45.999999999999964</v>
      </c>
      <c r="AB270" s="3">
        <f>求节点(节奏总纲!Q$4:Q$163,其他调用!AX$6:AX$165,$Z270)*SUM($U$14:$U$17)</f>
        <v>67.000000000000071</v>
      </c>
      <c r="AC270" s="3">
        <f>求节点(节奏总纲!R$4:R$163,其他调用!AY$6:AY$165,$Z270)*SUM($U$14:$U$17)</f>
        <v>90.999999999999957</v>
      </c>
      <c r="AD270" s="3">
        <f>求节点(节奏总纲!S$4:S$163,其他调用!AZ$6:AZ$165,$Z270)*SUM($U$14:$U$17)</f>
        <v>103.00000000000001</v>
      </c>
      <c r="AE270" s="3">
        <f>求节点(节奏总纲!T$4:T$163,其他调用!BA$6:BA$165,$Z270)*SUM($U$14:$U$17)</f>
        <v>102.99999999999999</v>
      </c>
      <c r="AF270" s="3">
        <f>SUMPRODUCT(AA$5:AE270,其他调用!$C$6:$G271)</f>
        <v>6863923.3248866582</v>
      </c>
      <c r="AH270" s="3">
        <v>266</v>
      </c>
      <c r="AI270" s="3">
        <f>其他调用!Y270</f>
        <v>19484650.580412865</v>
      </c>
      <c r="AJ270" s="3">
        <f>其他调用!Z270</f>
        <v>21284824.239778519</v>
      </c>
      <c r="AK270" s="3">
        <f>其他调用!AA270</f>
        <v>26302886.86971283</v>
      </c>
      <c r="AL270" s="3">
        <f>其他调用!AB270</f>
        <v>38867102.489647865</v>
      </c>
      <c r="AM270" s="3">
        <f>其他调用!AC270</f>
        <v>121043160</v>
      </c>
      <c r="AN270" s="3">
        <f>SUMPRODUCT(AI$5:AM270,其他调用!$C$6:$G271)</f>
        <v>1343243568356.259</v>
      </c>
      <c r="AP270" s="3">
        <f>其他调用!AN270</f>
        <v>4281722.5217761993</v>
      </c>
      <c r="AQ270" s="3">
        <f>其他调用!AO270</f>
        <v>4878574.3072839975</v>
      </c>
      <c r="AR270" s="3">
        <f>其他调用!AP270</f>
        <v>6792656.5375695229</v>
      </c>
      <c r="AS270" s="3">
        <f>其他调用!AQ270</f>
        <v>11481513.184774637</v>
      </c>
      <c r="AT270" s="3">
        <f>其他调用!AR270</f>
        <v>37840394.480139732</v>
      </c>
      <c r="AU270" s="3">
        <f>SUMPRODUCT(AP$5:AT270,其他调用!$C$6:$G271)</f>
        <v>253499087873.2735</v>
      </c>
    </row>
    <row r="271" spans="26:47" x14ac:dyDescent="0.15">
      <c r="Z271" s="3">
        <v>267</v>
      </c>
      <c r="AA271" s="3">
        <f>求节点(节奏总纲!P$4:P$163,其他调用!AW$6:AW$165,$Z271)*SUM($U$14:$U$17)</f>
        <v>45.999999999999964</v>
      </c>
      <c r="AB271" s="3">
        <f>求节点(节奏总纲!Q$4:Q$163,其他调用!AX$6:AX$165,$Z271)*SUM($U$14:$U$17)</f>
        <v>67.000000000000085</v>
      </c>
      <c r="AC271" s="3">
        <f>求节点(节奏总纲!R$4:R$163,其他调用!AY$6:AY$165,$Z271)*SUM($U$14:$U$17)</f>
        <v>90.999999999999957</v>
      </c>
      <c r="AD271" s="3">
        <f>求节点(节奏总纲!S$4:S$163,其他调用!AZ$6:AZ$165,$Z271)*SUM($U$14:$U$17)</f>
        <v>103.00000000000003</v>
      </c>
      <c r="AE271" s="3">
        <f>求节点(节奏总纲!T$4:T$163,其他调用!BA$6:BA$165,$Z271)*SUM($U$14:$U$17)</f>
        <v>102.99999999999999</v>
      </c>
      <c r="AF271" s="3">
        <f>SUMPRODUCT(AA$5:AE271,其他调用!$C$6:$G272)</f>
        <v>6872122.2733319299</v>
      </c>
      <c r="AH271" s="3">
        <v>267</v>
      </c>
      <c r="AI271" s="3">
        <f>其他调用!Y271</f>
        <v>19484650.580412865</v>
      </c>
      <c r="AJ271" s="3">
        <f>其他调用!Z271</f>
        <v>21284824.239778519</v>
      </c>
      <c r="AK271" s="3">
        <f>其他调用!AA271</f>
        <v>26302886.869713783</v>
      </c>
      <c r="AL271" s="3">
        <f>其他调用!AB271</f>
        <v>38867102.489647865</v>
      </c>
      <c r="AM271" s="3">
        <f>其他调用!AC271</f>
        <v>121043160</v>
      </c>
      <c r="AN271" s="3">
        <f>SUMPRODUCT(AI$5:AM271,其他调用!$C$6:$G272)</f>
        <v>1346194033115.7849</v>
      </c>
      <c r="AP271" s="3">
        <f>其他调用!AN271</f>
        <v>4281722.5217761993</v>
      </c>
      <c r="AQ271" s="3">
        <f>其他调用!AO271</f>
        <v>4878574.3072839975</v>
      </c>
      <c r="AR271" s="3">
        <f>其他调用!AP271</f>
        <v>6792656.5375695229</v>
      </c>
      <c r="AS271" s="3">
        <f>其他调用!AQ271</f>
        <v>11481513.184774876</v>
      </c>
      <c r="AT271" s="3">
        <f>其他调用!AR271</f>
        <v>37840394.480139732</v>
      </c>
      <c r="AU271" s="3">
        <f>SUMPRODUCT(AP$5:AT271,其他调用!$C$6:$G272)</f>
        <v>254172367461.09644</v>
      </c>
    </row>
    <row r="272" spans="26:47" x14ac:dyDescent="0.15">
      <c r="Z272" s="3">
        <v>268</v>
      </c>
      <c r="AA272" s="3">
        <f>求节点(节奏总纲!P$4:P$163,其他调用!AW$6:AW$165,$Z272)*SUM($U$14:$U$17)</f>
        <v>45.999999999999964</v>
      </c>
      <c r="AB272" s="3">
        <f>求节点(节奏总纲!Q$4:Q$163,其他调用!AX$6:AX$165,$Z272)*SUM($U$14:$U$17)</f>
        <v>67.000000000000099</v>
      </c>
      <c r="AC272" s="3">
        <f>求节点(节奏总纲!R$4:R$163,其他调用!AY$6:AY$165,$Z272)*SUM($U$14:$U$17)</f>
        <v>90.999999999999957</v>
      </c>
      <c r="AD272" s="3">
        <f>求节点(节奏总纲!S$4:S$163,其他调用!AZ$6:AZ$165,$Z272)*SUM($U$14:$U$17)</f>
        <v>103.00000000000004</v>
      </c>
      <c r="AE272" s="3">
        <f>求节点(节奏总纲!T$4:T$163,其他调用!BA$6:BA$165,$Z272)*SUM($U$14:$U$17)</f>
        <v>103</v>
      </c>
      <c r="AF272" s="3">
        <f>SUMPRODUCT(AA$5:AE272,其他调用!$C$6:$G273)</f>
        <v>6880264.0577940186</v>
      </c>
      <c r="AH272" s="3">
        <v>268</v>
      </c>
      <c r="AI272" s="3">
        <f>其他调用!Y272</f>
        <v>19484650.580412865</v>
      </c>
      <c r="AJ272" s="3">
        <f>其他调用!Z272</f>
        <v>21284824.239778042</v>
      </c>
      <c r="AK272" s="3">
        <f>其他调用!AA272</f>
        <v>26302886.86971283</v>
      </c>
      <c r="AL272" s="3">
        <f>其他调用!AB272</f>
        <v>38867102.489647865</v>
      </c>
      <c r="AM272" s="3">
        <f>其他调用!AC272</f>
        <v>121043160</v>
      </c>
      <c r="AN272" s="3">
        <f>SUMPRODUCT(AI$5:AM272,其他调用!$C$6:$G273)</f>
        <v>1349123926905.8721</v>
      </c>
      <c r="AP272" s="3">
        <f>其他调用!AN272</f>
        <v>4281722.5217761993</v>
      </c>
      <c r="AQ272" s="3">
        <f>其他调用!AO272</f>
        <v>4878574.3072839975</v>
      </c>
      <c r="AR272" s="3">
        <f>其他调用!AP272</f>
        <v>6792656.5375695229</v>
      </c>
      <c r="AS272" s="3">
        <f>其他调用!AQ272</f>
        <v>11481513.184774876</v>
      </c>
      <c r="AT272" s="3">
        <f>其他调用!AR272</f>
        <v>37840394.480139732</v>
      </c>
      <c r="AU272" s="3">
        <f>SUMPRODUCT(AP$5:AT272,其他调用!$C$6:$G273)</f>
        <v>254840952868.52615</v>
      </c>
    </row>
    <row r="273" spans="26:47" x14ac:dyDescent="0.15">
      <c r="Z273" s="3">
        <v>269</v>
      </c>
      <c r="AA273" s="3">
        <f>求节点(节奏总纲!P$4:P$163,其他调用!AW$6:AW$165,$Z273)*SUM($U$14:$U$17)</f>
        <v>45.999999999999964</v>
      </c>
      <c r="AB273" s="3">
        <f>求节点(节奏总纲!Q$4:Q$163,其他调用!AX$6:AX$165,$Z273)*SUM($U$14:$U$17)</f>
        <v>67.000000000000114</v>
      </c>
      <c r="AC273" s="3">
        <f>求节点(节奏总纲!R$4:R$163,其他调用!AY$6:AY$165,$Z273)*SUM($U$14:$U$17)</f>
        <v>90.999999999999957</v>
      </c>
      <c r="AD273" s="3">
        <f>求节点(节奏总纲!S$4:S$163,其他调用!AZ$6:AZ$165,$Z273)*SUM($U$14:$U$17)</f>
        <v>103.00000000000006</v>
      </c>
      <c r="AE273" s="3">
        <f>求节点(节奏总纲!T$4:T$163,其他调用!BA$6:BA$165,$Z273)*SUM($U$14:$U$17)</f>
        <v>103</v>
      </c>
      <c r="AF273" s="3">
        <f>SUMPRODUCT(AA$5:AE273,其他调用!$C$6:$G274)</f>
        <v>6888348.6782729216</v>
      </c>
      <c r="AH273" s="3">
        <v>269</v>
      </c>
      <c r="AI273" s="3">
        <f>其他调用!Y273</f>
        <v>19484650.580412865</v>
      </c>
      <c r="AJ273" s="3">
        <f>其他调用!Z273</f>
        <v>21284824.239778519</v>
      </c>
      <c r="AK273" s="3">
        <f>其他调用!AA273</f>
        <v>26302886.86971283</v>
      </c>
      <c r="AL273" s="3">
        <f>其他调用!AB273</f>
        <v>38867102.489647865</v>
      </c>
      <c r="AM273" s="3">
        <f>其他调用!AC273</f>
        <v>121043160</v>
      </c>
      <c r="AN273" s="3">
        <f>SUMPRODUCT(AI$5:AM273,其他调用!$C$6:$G274)</f>
        <v>1352033249726.52</v>
      </c>
      <c r="AP273" s="3">
        <f>其他调用!AN273</f>
        <v>4281722.5217761993</v>
      </c>
      <c r="AQ273" s="3">
        <f>其他调用!AO273</f>
        <v>4878574.3072839975</v>
      </c>
      <c r="AR273" s="3">
        <f>其他调用!AP273</f>
        <v>6792656.5375695229</v>
      </c>
      <c r="AS273" s="3">
        <f>其他调用!AQ273</f>
        <v>11481513.184774637</v>
      </c>
      <c r="AT273" s="3">
        <f>其他调用!AR273</f>
        <v>37840394.480139732</v>
      </c>
      <c r="AU273" s="3">
        <f>SUMPRODUCT(AP$5:AT273,其他调用!$C$6:$G274)</f>
        <v>255504844095.56268</v>
      </c>
    </row>
    <row r="274" spans="26:47" x14ac:dyDescent="0.15">
      <c r="Z274" s="3">
        <v>270</v>
      </c>
      <c r="AA274" s="3">
        <f>求节点(节奏总纲!P$4:P$163,其他调用!AW$6:AW$165,$Z274)*SUM($U$14:$U$17)</f>
        <v>45.999999999999964</v>
      </c>
      <c r="AB274" s="3">
        <f>求节点(节奏总纲!Q$4:Q$163,其他调用!AX$6:AX$165,$Z274)*SUM($U$14:$U$17)</f>
        <v>67.000000000000128</v>
      </c>
      <c r="AC274" s="3">
        <f>求节点(节奏总纲!R$4:R$163,其他调用!AY$6:AY$165,$Z274)*SUM($U$14:$U$17)</f>
        <v>90.999999999999972</v>
      </c>
      <c r="AD274" s="3">
        <f>求节点(节奏总纲!S$4:S$163,其他调用!AZ$6:AZ$165,$Z274)*SUM($U$14:$U$17)</f>
        <v>103.00000000000007</v>
      </c>
      <c r="AE274" s="3">
        <f>求节点(节奏总纲!T$4:T$163,其他调用!BA$6:BA$165,$Z274)*SUM($U$14:$U$17)</f>
        <v>103</v>
      </c>
      <c r="AF274" s="3">
        <f>SUMPRODUCT(AA$5:AE274,其他调用!$C$6:$G275)</f>
        <v>6896386.1384656988</v>
      </c>
      <c r="AH274" s="3">
        <v>270</v>
      </c>
      <c r="AI274" s="3">
        <f>其他调用!Y274</f>
        <v>19484650.580412865</v>
      </c>
      <c r="AJ274" s="3">
        <f>其他调用!Z274</f>
        <v>21284824.239778519</v>
      </c>
      <c r="AK274" s="3">
        <f>其他调用!AA274</f>
        <v>26302886.86971283</v>
      </c>
      <c r="AL274" s="3">
        <f>其他调用!AB274</f>
        <v>38867102.489647865</v>
      </c>
      <c r="AM274" s="3">
        <f>其他调用!AC274</f>
        <v>121043160</v>
      </c>
      <c r="AN274" s="3">
        <f>SUMPRODUCT(AI$5:AM274,其他调用!$C$6:$G275)</f>
        <v>1354925601497.3809</v>
      </c>
      <c r="AP274" s="3">
        <f>其他调用!AN274</f>
        <v>4281722.5217761993</v>
      </c>
      <c r="AQ274" s="3">
        <f>其他调用!AO274</f>
        <v>4878574.3072839975</v>
      </c>
      <c r="AR274" s="3">
        <f>其他调用!AP274</f>
        <v>6792656.5375695229</v>
      </c>
      <c r="AS274" s="3">
        <f>其他调用!AQ274</f>
        <v>11481513.184774876</v>
      </c>
      <c r="AT274" s="3">
        <f>其他调用!AR274</f>
        <v>37840394.480138779</v>
      </c>
      <c r="AU274" s="3">
        <f>SUMPRODUCT(AP$5:AT274,其他调用!$C$6:$G275)</f>
        <v>256164862623.77481</v>
      </c>
    </row>
    <row r="275" spans="26:47" x14ac:dyDescent="0.15">
      <c r="Z275" s="3">
        <v>271</v>
      </c>
      <c r="AA275" s="3">
        <f>求节点(节奏总纲!P$4:P$163,其他调用!AW$6:AW$165,$Z275)*SUM($U$14:$U$17)</f>
        <v>45.999999999999972</v>
      </c>
      <c r="AB275" s="3">
        <f>求节点(节奏总纲!Q$4:Q$163,其他调用!AX$6:AX$165,$Z275)*SUM($U$14:$U$17)</f>
        <v>67.000000000000142</v>
      </c>
      <c r="AC275" s="3">
        <f>求节点(节奏总纲!R$4:R$163,其他调用!AY$6:AY$165,$Z275)*SUM($U$14:$U$17)</f>
        <v>90.999999999999972</v>
      </c>
      <c r="AD275" s="3">
        <f>求节点(节奏总纲!S$4:S$163,其他调用!AZ$6:AZ$165,$Z275)*SUM($U$14:$U$17)</f>
        <v>103.00000000000009</v>
      </c>
      <c r="AE275" s="3">
        <f>求节点(节奏总纲!T$4:T$163,其他调用!BA$6:BA$165,$Z275)*SUM($U$14:$U$17)</f>
        <v>103.00000000000001</v>
      </c>
      <c r="AF275" s="3">
        <f>SUMPRODUCT(AA$5:AE275,其他调用!$C$6:$G276)</f>
        <v>6904376.4383723466</v>
      </c>
      <c r="AH275" s="3">
        <v>271</v>
      </c>
      <c r="AI275" s="3">
        <f>其他调用!Y275</f>
        <v>19484650.580412865</v>
      </c>
      <c r="AJ275" s="3">
        <f>其他调用!Z275</f>
        <v>21284824.239778519</v>
      </c>
      <c r="AK275" s="3">
        <f>其他调用!AA275</f>
        <v>26302886.869713783</v>
      </c>
      <c r="AL275" s="3">
        <f>其他调用!AB275</f>
        <v>38867102.489647865</v>
      </c>
      <c r="AM275" s="3">
        <f>其他调用!AC275</f>
        <v>121043160</v>
      </c>
      <c r="AN275" s="3">
        <f>SUMPRODUCT(AI$5:AM275,其他调用!$C$6:$G276)</f>
        <v>1357800982218.4548</v>
      </c>
      <c r="AP275" s="3">
        <f>其他调用!AN275</f>
        <v>4281722.5217763186</v>
      </c>
      <c r="AQ275" s="3">
        <f>其他调用!AO275</f>
        <v>4878574.3072839975</v>
      </c>
      <c r="AR275" s="3">
        <f>其他调用!AP275</f>
        <v>6792656.5375695229</v>
      </c>
      <c r="AS275" s="3">
        <f>其他调用!AQ275</f>
        <v>11481513.184774637</v>
      </c>
      <c r="AT275" s="3">
        <f>其他调用!AR275</f>
        <v>37840394.480139732</v>
      </c>
      <c r="AU275" s="3">
        <f>SUMPRODUCT(AP$5:AT275,其他调用!$C$6:$G276)</f>
        <v>256821008453.1626</v>
      </c>
    </row>
    <row r="276" spans="26:47" x14ac:dyDescent="0.15">
      <c r="Z276" s="3">
        <v>272</v>
      </c>
      <c r="AA276" s="3">
        <f>求节点(节奏总纲!P$4:P$163,其他调用!AW$6:AW$165,$Z276)*SUM($U$14:$U$17)</f>
        <v>45.999999999999972</v>
      </c>
      <c r="AB276" s="3">
        <f>求节点(节奏总纲!Q$4:Q$163,其他调用!AX$6:AX$165,$Z276)*SUM($U$14:$U$17)</f>
        <v>67.000000000000142</v>
      </c>
      <c r="AC276" s="3">
        <f>求节点(节奏总纲!R$4:R$163,其他调用!AY$6:AY$165,$Z276)*SUM($U$14:$U$17)</f>
        <v>90.999999999999972</v>
      </c>
      <c r="AD276" s="3">
        <f>求节点(节奏总纲!S$4:S$163,其他调用!AZ$6:AZ$165,$Z276)*SUM($U$14:$U$17)</f>
        <v>103.0000000000001</v>
      </c>
      <c r="AE276" s="3">
        <f>求节点(节奏总纲!T$4:T$163,其他调用!BA$6:BA$165,$Z276)*SUM($U$14:$U$17)</f>
        <v>103.00000000000001</v>
      </c>
      <c r="AF276" s="3">
        <f>SUMPRODUCT(AA$5:AE276,其他调用!$C$6:$G277)</f>
        <v>6912319.5779928695</v>
      </c>
      <c r="AH276" s="3">
        <v>272</v>
      </c>
      <c r="AI276" s="3">
        <f>其他调用!Y276</f>
        <v>19484650.580412865</v>
      </c>
      <c r="AJ276" s="3">
        <f>其他调用!Z276</f>
        <v>22255962.847734928</v>
      </c>
      <c r="AK276" s="3">
        <f>其他调用!AA276</f>
        <v>26302886.86971283</v>
      </c>
      <c r="AL276" s="3">
        <f>其他调用!AB276</f>
        <v>38867102.489647865</v>
      </c>
      <c r="AM276" s="3">
        <f>其他调用!AC276</f>
        <v>121043160</v>
      </c>
      <c r="AN276" s="3">
        <f>SUMPRODUCT(AI$5:AM276,其他调用!$C$6:$G277)</f>
        <v>1360722101491.5864</v>
      </c>
      <c r="AP276" s="3">
        <f>其他调用!AN276</f>
        <v>4281722.5217761993</v>
      </c>
      <c r="AQ276" s="3">
        <f>其他调用!AO276</f>
        <v>5210006.0639834404</v>
      </c>
      <c r="AR276" s="3">
        <f>其他调用!AP276</f>
        <v>6792656.5375695229</v>
      </c>
      <c r="AS276" s="3">
        <f>其他调用!AQ276</f>
        <v>11481513.184774876</v>
      </c>
      <c r="AT276" s="3">
        <f>其他调用!AR276</f>
        <v>37840394.480139732</v>
      </c>
      <c r="AU276" s="3">
        <f>SUMPRODUCT(AP$5:AT276,其他调用!$C$6:$G277)</f>
        <v>257494683218.18997</v>
      </c>
    </row>
    <row r="277" spans="26:47" x14ac:dyDescent="0.15">
      <c r="Z277" s="3">
        <v>273</v>
      </c>
      <c r="AA277" s="3">
        <f>求节点(节奏总纲!P$4:P$163,其他调用!AW$6:AW$165,$Z277)*SUM($U$14:$U$17)</f>
        <v>45.999999999999972</v>
      </c>
      <c r="AB277" s="3">
        <f>求节点(节奏总纲!Q$4:Q$163,其他调用!AX$6:AX$165,$Z277)*SUM($U$14:$U$17)</f>
        <v>67.000000000000128</v>
      </c>
      <c r="AC277" s="3">
        <f>求节点(节奏总纲!R$4:R$163,其他调用!AY$6:AY$165,$Z277)*SUM($U$14:$U$17)</f>
        <v>90.999999999999972</v>
      </c>
      <c r="AD277" s="3">
        <f>求节点(节奏总纲!S$4:S$163,其他调用!AZ$6:AZ$165,$Z277)*SUM($U$14:$U$17)</f>
        <v>103.00000000000011</v>
      </c>
      <c r="AE277" s="3">
        <f>求节点(节奏总纲!T$4:T$163,其他调用!BA$6:BA$165,$Z277)*SUM($U$14:$U$17)</f>
        <v>103.00000000000001</v>
      </c>
      <c r="AF277" s="3">
        <f>SUMPRODUCT(AA$5:AE277,其他调用!$C$6:$G278)</f>
        <v>6920215.5573272649</v>
      </c>
      <c r="AH277" s="3">
        <v>273</v>
      </c>
      <c r="AI277" s="3">
        <f>其他调用!Y277</f>
        <v>19484650.580412865</v>
      </c>
      <c r="AJ277" s="3">
        <f>其他调用!Z277</f>
        <v>23394609.145766735</v>
      </c>
      <c r="AK277" s="3">
        <f>其他调用!AA277</f>
        <v>26741133.37512207</v>
      </c>
      <c r="AL277" s="3">
        <f>其他调用!AB277</f>
        <v>41366308.205807686</v>
      </c>
      <c r="AM277" s="3">
        <f>其他调用!AC277</f>
        <v>121043160</v>
      </c>
      <c r="AN277" s="3">
        <f>SUMPRODUCT(AI$5:AM277,其他调用!$C$6:$G278)</f>
        <v>1363703593085.6389</v>
      </c>
      <c r="AP277" s="3">
        <f>其他调用!AN277</f>
        <v>4281722.5217761993</v>
      </c>
      <c r="AQ277" s="3">
        <f>其他调用!AO277</f>
        <v>5598605.1163985729</v>
      </c>
      <c r="AR277" s="3">
        <f>其他调用!AP277</f>
        <v>6990003.0085132122</v>
      </c>
      <c r="AS277" s="3">
        <f>其他调用!AQ277</f>
        <v>12246143.063255548</v>
      </c>
      <c r="AT277" s="3">
        <f>其他调用!AR277</f>
        <v>37840394.480139732</v>
      </c>
      <c r="AU277" s="3">
        <f>SUMPRODUCT(AP$5:AT277,其他调用!$C$6:$G278)</f>
        <v>258191049203.38562</v>
      </c>
    </row>
    <row r="278" spans="26:47" x14ac:dyDescent="0.15">
      <c r="Z278" s="3">
        <v>274</v>
      </c>
      <c r="AA278" s="3">
        <f>求节点(节奏总纲!P$4:P$163,其他调用!AW$6:AW$165,$Z278)*SUM($U$14:$U$17)</f>
        <v>45.999999999999972</v>
      </c>
      <c r="AB278" s="3">
        <f>求节点(节奏总纲!Q$4:Q$163,其他调用!AX$6:AX$165,$Z278)*SUM($U$14:$U$17)</f>
        <v>67.000000000000128</v>
      </c>
      <c r="AC278" s="3">
        <f>求节点(节奏总纲!R$4:R$163,其他调用!AY$6:AY$165,$Z278)*SUM($U$14:$U$17)</f>
        <v>90.999999999999986</v>
      </c>
      <c r="AD278" s="3">
        <f>求节点(节奏总纲!S$4:S$163,其他调用!AZ$6:AZ$165,$Z278)*SUM($U$14:$U$17)</f>
        <v>103.0000000000001</v>
      </c>
      <c r="AE278" s="3">
        <f>求节点(节奏总纲!T$4:T$163,其他调用!BA$6:BA$165,$Z278)*SUM($U$14:$U$17)</f>
        <v>103.00000000000003</v>
      </c>
      <c r="AF278" s="3">
        <f>SUMPRODUCT(AA$5:AE278,其他调用!$C$6:$G279)</f>
        <v>6928064.3763755336</v>
      </c>
      <c r="AH278" s="3">
        <v>274</v>
      </c>
      <c r="AI278" s="3">
        <f>其他调用!Y278</f>
        <v>19791329.976624489</v>
      </c>
      <c r="AJ278" s="3">
        <f>其他调用!Z278</f>
        <v>23394609.145767212</v>
      </c>
      <c r="AK278" s="3">
        <f>其他调用!AA278</f>
        <v>26873734.719051361</v>
      </c>
      <c r="AL278" s="3">
        <f>其他调用!AB278</f>
        <v>45344849.760000229</v>
      </c>
      <c r="AM278" s="3">
        <f>其他调用!AC278</f>
        <v>121043160</v>
      </c>
      <c r="AN278" s="3">
        <f>SUMPRODUCT(AI$5:AM278,其他调用!$C$6:$G279)</f>
        <v>1366691500257.7134</v>
      </c>
      <c r="AP278" s="3">
        <f>其他调用!AN278</f>
        <v>4363024.1540571451</v>
      </c>
      <c r="AQ278" s="3">
        <f>其他调用!AO278</f>
        <v>5598605.1163985729</v>
      </c>
      <c r="AR278" s="3">
        <f>其他调用!AP278</f>
        <v>7049714.6250212193</v>
      </c>
      <c r="AS278" s="3">
        <f>其他调用!AQ278</f>
        <v>13463374.492201328</v>
      </c>
      <c r="AT278" s="3">
        <f>其他调用!AR278</f>
        <v>37840394.480139732</v>
      </c>
      <c r="AU278" s="3">
        <f>SUMPRODUCT(AP$5:AT278,其他调用!$C$6:$G279)</f>
        <v>258889956129.11658</v>
      </c>
    </row>
    <row r="279" spans="26:47" x14ac:dyDescent="0.15">
      <c r="Z279" s="3">
        <v>275</v>
      </c>
      <c r="AA279" s="3">
        <f>求节点(节奏总纲!P$4:P$163,其他调用!AW$6:AW$165,$Z279)*SUM($U$14:$U$17)</f>
        <v>45.999999999999979</v>
      </c>
      <c r="AB279" s="3">
        <f>求节点(节奏总纲!Q$4:Q$163,其他调用!AX$6:AX$165,$Z279)*SUM($U$14:$U$17)</f>
        <v>67.000000000000114</v>
      </c>
      <c r="AC279" s="3">
        <f>求节点(节奏总纲!R$4:R$163,其他调用!AY$6:AY$165,$Z279)*SUM($U$14:$U$17)</f>
        <v>90.999999999999986</v>
      </c>
      <c r="AD279" s="3">
        <f>求节点(节奏总纲!S$4:S$163,其他调用!AZ$6:AZ$165,$Z279)*SUM($U$14:$U$17)</f>
        <v>103.00000000000009</v>
      </c>
      <c r="AE279" s="3">
        <f>求节点(节奏总纲!T$4:T$163,其他调用!BA$6:BA$165,$Z279)*SUM($U$14:$U$17)</f>
        <v>103.00000000000003</v>
      </c>
      <c r="AF279" s="3">
        <f>SUMPRODUCT(AA$5:AE279,其他调用!$C$6:$G280)</f>
        <v>6935866.0351376748</v>
      </c>
      <c r="AH279" s="3">
        <v>275</v>
      </c>
      <c r="AI279" s="3">
        <f>其他调用!Y279</f>
        <v>19974558.785167217</v>
      </c>
      <c r="AJ279" s="3">
        <f>其他调用!Z279</f>
        <v>23394609.145766258</v>
      </c>
      <c r="AK279" s="3">
        <f>其他调用!AA279</f>
        <v>26873734.719051361</v>
      </c>
      <c r="AL279" s="3">
        <f>其他调用!AB279</f>
        <v>45344849.760000229</v>
      </c>
      <c r="AM279" s="3">
        <f>其他调用!AC279</f>
        <v>121043160</v>
      </c>
      <c r="AN279" s="3">
        <f>SUMPRODUCT(AI$5:AM279,其他调用!$C$6:$G280)</f>
        <v>1369673240175.3062</v>
      </c>
      <c r="AP279" s="3">
        <f>其他调用!AN279</f>
        <v>4411598.663461566</v>
      </c>
      <c r="AQ279" s="3">
        <f>其他调用!AO279</f>
        <v>5598605.1163985729</v>
      </c>
      <c r="AR279" s="3">
        <f>其他调用!AP279</f>
        <v>7049714.6250209808</v>
      </c>
      <c r="AS279" s="3">
        <f>其他调用!AQ279</f>
        <v>13463374.492201328</v>
      </c>
      <c r="AT279" s="3">
        <f>其他调用!AR279</f>
        <v>37914311.302508354</v>
      </c>
      <c r="AU279" s="3">
        <f>SUMPRODUCT(AP$5:AT279,其他调用!$C$6:$G280)</f>
        <v>259587807773.92075</v>
      </c>
    </row>
    <row r="280" spans="26:47" x14ac:dyDescent="0.15">
      <c r="Z280" s="3">
        <v>276</v>
      </c>
      <c r="AA280" s="3">
        <f>求节点(节奏总纲!P$4:P$163,其他调用!AW$6:AW$165,$Z280)*SUM($U$14:$U$17)</f>
        <v>45.999999999999986</v>
      </c>
      <c r="AB280" s="3">
        <f>求节点(节奏总纲!Q$4:Q$163,其他调用!AX$6:AX$165,$Z280)*SUM($U$14:$U$17)</f>
        <v>67.000000000000099</v>
      </c>
      <c r="AC280" s="3">
        <f>求节点(节奏总纲!R$4:R$163,其他调用!AY$6:AY$165,$Z280)*SUM($U$14:$U$17)</f>
        <v>90.999999999999986</v>
      </c>
      <c r="AD280" s="3">
        <f>求节点(节奏总纲!S$4:S$163,其他调用!AZ$6:AZ$165,$Z280)*SUM($U$14:$U$17)</f>
        <v>103.00000000000007</v>
      </c>
      <c r="AE280" s="3">
        <f>求节点(节奏总纲!T$4:T$163,其他调用!BA$6:BA$165,$Z280)*SUM($U$14:$U$17)</f>
        <v>103.00000000000003</v>
      </c>
      <c r="AF280" s="3">
        <f>SUMPRODUCT(AA$5:AE280,其他调用!$C$6:$G281)</f>
        <v>6943620.5336136892</v>
      </c>
      <c r="AH280" s="3">
        <v>276</v>
      </c>
      <c r="AI280" s="3">
        <f>其他调用!Y280</f>
        <v>19974558.785167217</v>
      </c>
      <c r="AJ280" s="3">
        <f>其他调用!Z280</f>
        <v>23394609.145767212</v>
      </c>
      <c r="AK280" s="3">
        <f>其他调用!AA280</f>
        <v>26873734.719051361</v>
      </c>
      <c r="AL280" s="3">
        <f>其他调用!AB280</f>
        <v>45344849.760000229</v>
      </c>
      <c r="AM280" s="3">
        <f>其他调用!AC280</f>
        <v>121043160</v>
      </c>
      <c r="AN280" s="3">
        <f>SUMPRODUCT(AI$5:AM280,其他调用!$C$6:$G281)</f>
        <v>1372636955758.3367</v>
      </c>
      <c r="AP280" s="3">
        <f>其他调用!AN280</f>
        <v>4411598.663461566</v>
      </c>
      <c r="AQ280" s="3">
        <f>其他调用!AO280</f>
        <v>5598605.1163985729</v>
      </c>
      <c r="AR280" s="3">
        <f>其他调用!AP280</f>
        <v>7049714.6250212193</v>
      </c>
      <c r="AS280" s="3">
        <f>其他调用!AQ280</f>
        <v>13463374.492201328</v>
      </c>
      <c r="AT280" s="3">
        <f>其他调用!AR280</f>
        <v>38173053.44670105</v>
      </c>
      <c r="AU280" s="3">
        <f>SUMPRODUCT(AP$5:AT280,其他调用!$C$6:$G281)</f>
        <v>260281509511.15558</v>
      </c>
    </row>
    <row r="281" spans="26:47" x14ac:dyDescent="0.15">
      <c r="Z281" s="3">
        <v>277</v>
      </c>
      <c r="AA281" s="3">
        <f>求节点(节奏总纲!P$4:P$163,其他调用!AW$6:AW$165,$Z281)*SUM($U$14:$U$17)</f>
        <v>45.999999999999993</v>
      </c>
      <c r="AB281" s="3">
        <f>求节点(节奏总纲!Q$4:Q$163,其他调用!AX$6:AX$165,$Z281)*SUM($U$14:$U$17)</f>
        <v>67.000000000000099</v>
      </c>
      <c r="AC281" s="3">
        <f>求节点(节奏总纲!R$4:R$163,其他调用!AY$6:AY$165,$Z281)*SUM($U$14:$U$17)</f>
        <v>90.999999999999986</v>
      </c>
      <c r="AD281" s="3">
        <f>求节点(节奏总纲!S$4:S$163,其他调用!AZ$6:AZ$165,$Z281)*SUM($U$14:$U$17)</f>
        <v>103.00000000000007</v>
      </c>
      <c r="AE281" s="3">
        <f>求节点(节奏总纲!T$4:T$163,其他调用!BA$6:BA$165,$Z281)*SUM($U$14:$U$17)</f>
        <v>103.00000000000001</v>
      </c>
      <c r="AF281" s="3">
        <f>SUMPRODUCT(AA$5:AE281,其他调用!$C$6:$G282)</f>
        <v>6951327.871803578</v>
      </c>
      <c r="AH281" s="3">
        <v>277</v>
      </c>
      <c r="AI281" s="3">
        <f>其他调用!Y281</f>
        <v>19974558.78516674</v>
      </c>
      <c r="AJ281" s="3">
        <f>其他调用!Z281</f>
        <v>23394609.145767212</v>
      </c>
      <c r="AK281" s="3">
        <f>其他调用!AA281</f>
        <v>26873734.719052315</v>
      </c>
      <c r="AL281" s="3">
        <f>其他调用!AB281</f>
        <v>45344849.759999275</v>
      </c>
      <c r="AM281" s="3">
        <f>其他调用!AC281</f>
        <v>121043160</v>
      </c>
      <c r="AN281" s="3">
        <f>SUMPRODUCT(AI$5:AM281,其他调用!$C$6:$G282)</f>
        <v>1375582647006.8049</v>
      </c>
      <c r="AP281" s="3">
        <f>其他调用!AN281</f>
        <v>4411598.6634614468</v>
      </c>
      <c r="AQ281" s="3">
        <f>其他调用!AO281</f>
        <v>5598605.1163984537</v>
      </c>
      <c r="AR281" s="3">
        <f>其他调用!AP281</f>
        <v>7049714.6250209808</v>
      </c>
      <c r="AS281" s="3">
        <f>其他调用!AQ281</f>
        <v>13463374.492201328</v>
      </c>
      <c r="AT281" s="3">
        <f>其他调用!AR281</f>
        <v>38173053.446700096</v>
      </c>
      <c r="AU281" s="3">
        <f>SUMPRODUCT(AP$5:AT281,其他调用!$C$6:$G282)</f>
        <v>260970992384.65396</v>
      </c>
    </row>
    <row r="282" spans="26:47" x14ac:dyDescent="0.15">
      <c r="Z282" s="3">
        <v>278</v>
      </c>
      <c r="AA282" s="3">
        <f>求节点(节奏总纲!P$4:P$163,其他调用!AW$6:AW$165,$Z282)*SUM($U$14:$U$17)</f>
        <v>45.999999999999993</v>
      </c>
      <c r="AB282" s="3">
        <f>求节点(节奏总纲!Q$4:Q$163,其他调用!AX$6:AX$165,$Z282)*SUM($U$14:$U$17)</f>
        <v>67.000000000000085</v>
      </c>
      <c r="AC282" s="3">
        <f>求节点(节奏总纲!R$4:R$163,其他调用!AY$6:AY$165,$Z282)*SUM($U$14:$U$17)</f>
        <v>91</v>
      </c>
      <c r="AD282" s="3">
        <f>求节点(节奏总纲!S$4:S$163,其他调用!AZ$6:AZ$165,$Z282)*SUM($U$14:$U$17)</f>
        <v>103.00000000000006</v>
      </c>
      <c r="AE282" s="3">
        <f>求节点(节奏总纲!T$4:T$163,其他调用!BA$6:BA$165,$Z282)*SUM($U$14:$U$17)</f>
        <v>103.00000000000001</v>
      </c>
      <c r="AF282" s="3">
        <f>SUMPRODUCT(AA$5:AE282,其他调用!$C$6:$G283)</f>
        <v>6958988.0497073391</v>
      </c>
      <c r="AH282" s="3">
        <v>278</v>
      </c>
      <c r="AI282" s="3">
        <f>其他调用!Y282</f>
        <v>19974558.785167217</v>
      </c>
      <c r="AJ282" s="3">
        <f>其他调用!Z282</f>
        <v>23394609.145766258</v>
      </c>
      <c r="AK282" s="3">
        <f>其他调用!AA282</f>
        <v>26873734.719051361</v>
      </c>
      <c r="AL282" s="3">
        <f>其他调用!AB282</f>
        <v>45344849.760000229</v>
      </c>
      <c r="AM282" s="3">
        <f>其他调用!AC282</f>
        <v>121043160</v>
      </c>
      <c r="AN282" s="3">
        <f>SUMPRODUCT(AI$5:AM282,其他调用!$C$6:$G283)</f>
        <v>1378510313920.7109</v>
      </c>
      <c r="AP282" s="3">
        <f>其他调用!AN282</f>
        <v>4411598.663461566</v>
      </c>
      <c r="AQ282" s="3">
        <f>其他调用!AO282</f>
        <v>5598605.1163985729</v>
      </c>
      <c r="AR282" s="3">
        <f>其他调用!AP282</f>
        <v>7049714.6250212193</v>
      </c>
      <c r="AS282" s="3">
        <f>其他调用!AQ282</f>
        <v>13463374.492201567</v>
      </c>
      <c r="AT282" s="3">
        <f>其他调用!AR282</f>
        <v>38173053.446700096</v>
      </c>
      <c r="AU282" s="3">
        <f>SUMPRODUCT(AP$5:AT282,其他调用!$C$6:$G283)</f>
        <v>261656256394.41589</v>
      </c>
    </row>
    <row r="283" spans="26:47" x14ac:dyDescent="0.15">
      <c r="Z283" s="3">
        <v>279</v>
      </c>
      <c r="AA283" s="3">
        <f>求节点(节奏总纲!P$4:P$163,其他调用!AW$6:AW$165,$Z283)*SUM($U$14:$U$17)</f>
        <v>46</v>
      </c>
      <c r="AB283" s="3">
        <f>求节点(节奏总纲!Q$4:Q$163,其他调用!AX$6:AX$165,$Z283)*SUM($U$14:$U$17)</f>
        <v>67.000000000000071</v>
      </c>
      <c r="AC283" s="3">
        <f>求节点(节奏总纲!R$4:R$163,其他调用!AY$6:AY$165,$Z283)*SUM($U$14:$U$17)</f>
        <v>91</v>
      </c>
      <c r="AD283" s="3">
        <f>求节点(节奏总纲!S$4:S$163,其他调用!AZ$6:AZ$165,$Z283)*SUM($U$14:$U$17)</f>
        <v>103.00000000000004</v>
      </c>
      <c r="AE283" s="3">
        <f>求节点(节奏总纲!T$4:T$163,其他调用!BA$6:BA$165,$Z283)*SUM($U$14:$U$17)</f>
        <v>103.00000000000001</v>
      </c>
      <c r="AF283" s="3">
        <f>SUMPRODUCT(AA$5:AE283,其他调用!$C$6:$G284)</f>
        <v>6966601.0673249718</v>
      </c>
      <c r="AH283" s="3">
        <v>279</v>
      </c>
      <c r="AI283" s="3">
        <f>其他调用!Y283</f>
        <v>19974558.785167217</v>
      </c>
      <c r="AJ283" s="3">
        <f>其他调用!Z283</f>
        <v>23394609.145767212</v>
      </c>
      <c r="AK283" s="3">
        <f>其他调用!AA283</f>
        <v>26873734.719051361</v>
      </c>
      <c r="AL283" s="3">
        <f>其他调用!AB283</f>
        <v>45344849.760000229</v>
      </c>
      <c r="AM283" s="3">
        <f>其他调用!AC283</f>
        <v>121043160</v>
      </c>
      <c r="AN283" s="3">
        <f>SUMPRODUCT(AI$5:AM283,其他调用!$C$6:$G284)</f>
        <v>1381419956500.0542</v>
      </c>
      <c r="AP283" s="3">
        <f>其他调用!AN283</f>
        <v>4411598.663461566</v>
      </c>
      <c r="AQ283" s="3">
        <f>其他调用!AO283</f>
        <v>5598605.1163985729</v>
      </c>
      <c r="AR283" s="3">
        <f>其他调用!AP283</f>
        <v>7049714.6250209808</v>
      </c>
      <c r="AS283" s="3">
        <f>其他调用!AQ283</f>
        <v>13463374.492201328</v>
      </c>
      <c r="AT283" s="3">
        <f>其他调用!AR283</f>
        <v>38173053.446700096</v>
      </c>
      <c r="AU283" s="3">
        <f>SUMPRODUCT(AP$5:AT283,其他调用!$C$6:$G284)</f>
        <v>262337301540.44141</v>
      </c>
    </row>
    <row r="284" spans="26:47" x14ac:dyDescent="0.15">
      <c r="Z284" s="3">
        <v>280</v>
      </c>
      <c r="AA284" s="3">
        <f>求节点(节奏总纲!P$4:P$163,其他调用!AW$6:AW$165,$Z284)*SUM($U$14:$U$17)</f>
        <v>46.000000000000007</v>
      </c>
      <c r="AB284" s="3">
        <f>求节点(节奏总纲!Q$4:Q$163,其他调用!AX$6:AX$165,$Z284)*SUM($U$14:$U$17)</f>
        <v>67.000000000000071</v>
      </c>
      <c r="AC284" s="3">
        <f>求节点(节奏总纲!R$4:R$163,其他调用!AY$6:AY$165,$Z284)*SUM($U$14:$U$17)</f>
        <v>91</v>
      </c>
      <c r="AD284" s="3">
        <f>求节点(节奏总纲!S$4:S$163,其他调用!AZ$6:AZ$165,$Z284)*SUM($U$14:$U$17)</f>
        <v>103.00000000000004</v>
      </c>
      <c r="AE284" s="3">
        <f>求节点(节奏总纲!T$4:T$163,其他调用!BA$6:BA$165,$Z284)*SUM($U$14:$U$17)</f>
        <v>103.00000000000001</v>
      </c>
      <c r="AF284" s="3">
        <f>SUMPRODUCT(AA$5:AE284,其他调用!$C$6:$G285)</f>
        <v>6974166.9246564796</v>
      </c>
      <c r="AH284" s="3">
        <v>280</v>
      </c>
      <c r="AI284" s="3">
        <f>其他调用!Y284</f>
        <v>19974558.78516674</v>
      </c>
      <c r="AJ284" s="3">
        <f>其他调用!Z284</f>
        <v>23394609.145766258</v>
      </c>
      <c r="AK284" s="3">
        <f>其他调用!AA284</f>
        <v>26873734.719051361</v>
      </c>
      <c r="AL284" s="3">
        <f>其他调用!AB284</f>
        <v>45344849.760000229</v>
      </c>
      <c r="AM284" s="3">
        <f>其他调用!AC284</f>
        <v>121043160</v>
      </c>
      <c r="AN284" s="3">
        <f>SUMPRODUCT(AI$5:AM284,其他调用!$C$6:$G285)</f>
        <v>1384311574744.8354</v>
      </c>
      <c r="AP284" s="3">
        <f>其他调用!AN284</f>
        <v>4411598.6634614468</v>
      </c>
      <c r="AQ284" s="3">
        <f>其他调用!AO284</f>
        <v>5598605.1163985729</v>
      </c>
      <c r="AR284" s="3">
        <f>其他调用!AP284</f>
        <v>7049714.6250212193</v>
      </c>
      <c r="AS284" s="3">
        <f>其他调用!AQ284</f>
        <v>13463374.492201328</v>
      </c>
      <c r="AT284" s="3">
        <f>其他调用!AR284</f>
        <v>38173053.44670105</v>
      </c>
      <c r="AU284" s="3">
        <f>SUMPRODUCT(AP$5:AT284,其他调用!$C$6:$G285)</f>
        <v>263014127822.73047</v>
      </c>
    </row>
    <row r="285" spans="26:47" x14ac:dyDescent="0.15">
      <c r="Z285" s="3">
        <v>281</v>
      </c>
      <c r="AA285" s="3">
        <f>求节点(节奏总纲!P$4:P$163,其他调用!AW$6:AW$165,$Z285)*SUM($U$14:$U$17)</f>
        <v>46.000000000000007</v>
      </c>
      <c r="AB285" s="3">
        <f>求节点(节奏总纲!Q$4:Q$163,其他调用!AX$6:AX$165,$Z285)*SUM($U$14:$U$17)</f>
        <v>67.000000000000057</v>
      </c>
      <c r="AC285" s="3">
        <f>求节点(节奏总纲!R$4:R$163,其他调用!AY$6:AY$165,$Z285)*SUM($U$14:$U$17)</f>
        <v>91.000000000000014</v>
      </c>
      <c r="AD285" s="3">
        <f>求节点(节奏总纲!S$4:S$163,其他调用!AZ$6:AZ$165,$Z285)*SUM($U$14:$U$17)</f>
        <v>103.00000000000003</v>
      </c>
      <c r="AE285" s="3">
        <f>求节点(节奏总纲!T$4:T$163,其他调用!BA$6:BA$165,$Z285)*SUM($U$14:$U$17)</f>
        <v>103</v>
      </c>
      <c r="AF285" s="3">
        <f>SUMPRODUCT(AA$5:AE285,其他调用!$C$6:$G286)</f>
        <v>6981685.6217018599</v>
      </c>
      <c r="AH285" s="3">
        <v>281</v>
      </c>
      <c r="AI285" s="3">
        <f>其他调用!Y285</f>
        <v>19974558.785167217</v>
      </c>
      <c r="AJ285" s="3">
        <f>其他调用!Z285</f>
        <v>23394609.145767212</v>
      </c>
      <c r="AK285" s="3">
        <f>其他调用!AA285</f>
        <v>26873734.719052315</v>
      </c>
      <c r="AL285" s="3">
        <f>其他调用!AB285</f>
        <v>45344849.759999275</v>
      </c>
      <c r="AM285" s="3">
        <f>其他调用!AC285</f>
        <v>121043160</v>
      </c>
      <c r="AN285" s="3">
        <f>SUMPRODUCT(AI$5:AM285,其他调用!$C$6:$G286)</f>
        <v>1387185168655.0547</v>
      </c>
      <c r="AP285" s="3">
        <f>其他调用!AN285</f>
        <v>4411598.663461566</v>
      </c>
      <c r="AQ285" s="3">
        <f>其他调用!AO285</f>
        <v>5598605.1163985729</v>
      </c>
      <c r="AR285" s="3">
        <f>其他调用!AP285</f>
        <v>7049714.6250209808</v>
      </c>
      <c r="AS285" s="3">
        <f>其他调用!AQ285</f>
        <v>13463374.492201328</v>
      </c>
      <c r="AT285" s="3">
        <f>其他调用!AR285</f>
        <v>38173053.446700096</v>
      </c>
      <c r="AU285" s="3">
        <f>SUMPRODUCT(AP$5:AT285,其他调用!$C$6:$G286)</f>
        <v>263686735241.28308</v>
      </c>
    </row>
    <row r="286" spans="26:47" x14ac:dyDescent="0.15">
      <c r="Z286" s="3">
        <v>282</v>
      </c>
      <c r="AA286" s="3">
        <f>求节点(节奏总纲!P$4:P$163,其他调用!AW$6:AW$165,$Z286)*SUM($U$14:$U$17)</f>
        <v>46.000000000000014</v>
      </c>
      <c r="AB286" s="3">
        <f>求节点(节奏总纲!Q$4:Q$163,其他调用!AX$6:AX$165,$Z286)*SUM($U$14:$U$17)</f>
        <v>67.000000000000057</v>
      </c>
      <c r="AC286" s="3">
        <f>求节点(节奏总纲!R$4:R$163,其他调用!AY$6:AY$165,$Z286)*SUM($U$14:$U$17)</f>
        <v>91.000000000000014</v>
      </c>
      <c r="AD286" s="3">
        <f>求节点(节奏总纲!S$4:S$163,其他调用!AZ$6:AZ$165,$Z286)*SUM($U$14:$U$17)</f>
        <v>103.00000000000001</v>
      </c>
      <c r="AE286" s="3">
        <f>求节点(节奏总纲!T$4:T$163,其他调用!BA$6:BA$165,$Z286)*SUM($U$14:$U$17)</f>
        <v>103</v>
      </c>
      <c r="AF286" s="3">
        <f>SUMPRODUCT(AA$5:AE286,其他调用!$C$6:$G287)</f>
        <v>6989157.1584611135</v>
      </c>
      <c r="AH286" s="3">
        <v>282</v>
      </c>
      <c r="AI286" s="3">
        <f>其他调用!Y286</f>
        <v>19974558.785167217</v>
      </c>
      <c r="AJ286" s="3">
        <f>其他调用!Z286</f>
        <v>23394609.145766258</v>
      </c>
      <c r="AK286" s="3">
        <f>其他调用!AA286</f>
        <v>26873734.719051361</v>
      </c>
      <c r="AL286" s="3">
        <f>其他调用!AB286</f>
        <v>45344849.760000229</v>
      </c>
      <c r="AM286" s="3">
        <f>其他调用!AC286</f>
        <v>121043159.99999809</v>
      </c>
      <c r="AN286" s="3">
        <f>SUMPRODUCT(AI$5:AM286,其他调用!$C$6:$G287)</f>
        <v>1390040738230.7112</v>
      </c>
      <c r="AP286" s="3">
        <f>其他调用!AN286</f>
        <v>4411598.6634614468</v>
      </c>
      <c r="AQ286" s="3">
        <f>其他调用!AO286</f>
        <v>5598605.1163985729</v>
      </c>
      <c r="AR286" s="3">
        <f>其他调用!AP286</f>
        <v>7049714.6250209808</v>
      </c>
      <c r="AS286" s="3">
        <f>其他调用!AQ286</f>
        <v>13463374.492201567</v>
      </c>
      <c r="AT286" s="3">
        <f>其他调用!AR286</f>
        <v>38173053.446700096</v>
      </c>
      <c r="AU286" s="3">
        <f>SUMPRODUCT(AP$5:AT286,其他调用!$C$6:$G287)</f>
        <v>264355123796.09924</v>
      </c>
    </row>
    <row r="287" spans="26:47" x14ac:dyDescent="0.15">
      <c r="Z287" s="3">
        <v>283</v>
      </c>
      <c r="AA287" s="3">
        <f>求节点(节奏总纲!P$4:P$163,其他调用!AW$6:AW$165,$Z287)*SUM($U$14:$U$17)</f>
        <v>46.000000000000021</v>
      </c>
      <c r="AB287" s="3">
        <f>求节点(节奏总纲!Q$4:Q$163,其他调用!AX$6:AX$165,$Z287)*SUM($U$14:$U$17)</f>
        <v>67.000000000000043</v>
      </c>
      <c r="AC287" s="3">
        <f>求节点(节奏总纲!R$4:R$163,其他调用!AY$6:AY$165,$Z287)*SUM($U$14:$U$17)</f>
        <v>91.000000000000014</v>
      </c>
      <c r="AD287" s="3">
        <f>求节点(节奏总纲!S$4:S$163,其他调用!AZ$6:AZ$165,$Z287)*SUM($U$14:$U$17)</f>
        <v>103</v>
      </c>
      <c r="AE287" s="3">
        <f>求节点(节奏总纲!T$4:T$163,其他调用!BA$6:BA$165,$Z287)*SUM($U$14:$U$17)</f>
        <v>103</v>
      </c>
      <c r="AF287" s="3">
        <f>SUMPRODUCT(AA$5:AE287,其他调用!$C$6:$G288)</f>
        <v>6996581.5349342385</v>
      </c>
      <c r="AH287" s="3">
        <v>283</v>
      </c>
      <c r="AI287" s="3">
        <f>其他调用!Y287</f>
        <v>19974558.78516674</v>
      </c>
      <c r="AJ287" s="3">
        <f>其他调用!Z287</f>
        <v>23394609.145767212</v>
      </c>
      <c r="AK287" s="3">
        <f>其他调用!AA287</f>
        <v>26873734.719051361</v>
      </c>
      <c r="AL287" s="3">
        <f>其他调用!AB287</f>
        <v>45344849.760000229</v>
      </c>
      <c r="AM287" s="3">
        <f>其他调用!AC287</f>
        <v>121043160</v>
      </c>
      <c r="AN287" s="3">
        <f>SUMPRODUCT(AI$5:AM287,其他调用!$C$6:$G288)</f>
        <v>1392878283471.8057</v>
      </c>
      <c r="AP287" s="3">
        <f>其他调用!AN287</f>
        <v>4411598.663461566</v>
      </c>
      <c r="AQ287" s="3">
        <f>其他调用!AO287</f>
        <v>5598605.1163984537</v>
      </c>
      <c r="AR287" s="3">
        <f>其他调用!AP287</f>
        <v>7049714.6250212193</v>
      </c>
      <c r="AS287" s="3">
        <f>其他调用!AQ287</f>
        <v>13463374.492201328</v>
      </c>
      <c r="AT287" s="3">
        <f>其他调用!AR287</f>
        <v>38173053.446700096</v>
      </c>
      <c r="AU287" s="3">
        <f>SUMPRODUCT(AP$5:AT287,其他调用!$C$6:$G288)</f>
        <v>265019293487.17899</v>
      </c>
    </row>
    <row r="288" spans="26:47" x14ac:dyDescent="0.15">
      <c r="Z288" s="3">
        <v>284</v>
      </c>
      <c r="AA288" s="3">
        <f>求节点(节奏总纲!P$4:P$163,其他调用!AW$6:AW$165,$Z288)*SUM($U$14:$U$17)</f>
        <v>46.000000000000028</v>
      </c>
      <c r="AB288" s="3">
        <f>求节点(节奏总纲!Q$4:Q$163,其他调用!AX$6:AX$165,$Z288)*SUM($U$14:$U$17)</f>
        <v>67.000000000000028</v>
      </c>
      <c r="AC288" s="3">
        <f>求节点(节奏总纲!R$4:R$163,其他调用!AY$6:AY$165,$Z288)*SUM($U$14:$U$17)</f>
        <v>91.000000000000028</v>
      </c>
      <c r="AD288" s="3">
        <f>求节点(节奏总纲!S$4:S$163,其他调用!AZ$6:AZ$165,$Z288)*SUM($U$14:$U$17)</f>
        <v>103</v>
      </c>
      <c r="AE288" s="3">
        <f>求节点(节奏总纲!T$4:T$163,其他调用!BA$6:BA$165,$Z288)*SUM($U$14:$U$17)</f>
        <v>103</v>
      </c>
      <c r="AF288" s="3">
        <f>SUMPRODUCT(AA$5:AE288,其他调用!$C$6:$G289)</f>
        <v>7003958.7511212369</v>
      </c>
      <c r="AH288" s="3">
        <v>284</v>
      </c>
      <c r="AI288" s="3">
        <f>其他调用!Y288</f>
        <v>19974558.785167217</v>
      </c>
      <c r="AJ288" s="3">
        <f>其他调用!Z288</f>
        <v>23394609.145767212</v>
      </c>
      <c r="AK288" s="3">
        <f>其他调用!AA288</f>
        <v>26873734.719051361</v>
      </c>
      <c r="AL288" s="3">
        <f>其他调用!AB288</f>
        <v>45344849.759999275</v>
      </c>
      <c r="AM288" s="3">
        <f>其他调用!AC288</f>
        <v>121043160</v>
      </c>
      <c r="AN288" s="3">
        <f>SUMPRODUCT(AI$5:AM288,其他调用!$C$6:$G289)</f>
        <v>1395697804378.3379</v>
      </c>
      <c r="AP288" s="3">
        <f>其他调用!AN288</f>
        <v>4411598.663461566</v>
      </c>
      <c r="AQ288" s="3">
        <f>其他调用!AO288</f>
        <v>5598605.1163985729</v>
      </c>
      <c r="AR288" s="3">
        <f>其他调用!AP288</f>
        <v>7049714.6250209808</v>
      </c>
      <c r="AS288" s="3">
        <f>其他调用!AQ288</f>
        <v>13463374.492201328</v>
      </c>
      <c r="AT288" s="3">
        <f>其他调用!AR288</f>
        <v>38173053.44670105</v>
      </c>
      <c r="AU288" s="3">
        <f>SUMPRODUCT(AP$5:AT288,其他调用!$C$6:$G289)</f>
        <v>265679244314.52228</v>
      </c>
    </row>
    <row r="289" spans="26:47" x14ac:dyDescent="0.15">
      <c r="Z289" s="3">
        <v>285</v>
      </c>
      <c r="AA289" s="3">
        <f>求节点(节奏总纲!P$4:P$163,其他调用!AW$6:AW$165,$Z289)*SUM($U$14:$U$17)</f>
        <v>46.000000000000028</v>
      </c>
      <c r="AB289" s="3">
        <f>求节点(节奏总纲!Q$4:Q$163,其他调用!AX$6:AX$165,$Z289)*SUM($U$14:$U$17)</f>
        <v>67.000000000000028</v>
      </c>
      <c r="AC289" s="3">
        <f>求节点(节奏总纲!R$4:R$163,其他调用!AY$6:AY$165,$Z289)*SUM($U$14:$U$17)</f>
        <v>91.000000000000028</v>
      </c>
      <c r="AD289" s="3">
        <f>求节点(节奏总纲!S$4:S$163,其他调用!AZ$6:AZ$165,$Z289)*SUM($U$14:$U$17)</f>
        <v>102.99999999999999</v>
      </c>
      <c r="AE289" s="3">
        <f>求节点(节奏总纲!T$4:T$163,其他调用!BA$6:BA$165,$Z289)*SUM($U$14:$U$17)</f>
        <v>102.99999999999999</v>
      </c>
      <c r="AF289" s="3">
        <f>SUMPRODUCT(AA$5:AE289,其他调用!$C$6:$G290)</f>
        <v>7011288.8070221106</v>
      </c>
      <c r="AH289" s="3">
        <v>285</v>
      </c>
      <c r="AI289" s="3">
        <f>其他调用!Y289</f>
        <v>19974558.785167217</v>
      </c>
      <c r="AJ289" s="3">
        <f>其他调用!Z289</f>
        <v>23394609.145766258</v>
      </c>
      <c r="AK289" s="3">
        <f>其他调用!AA289</f>
        <v>26873734.719052315</v>
      </c>
      <c r="AL289" s="3">
        <f>其他调用!AB289</f>
        <v>45344849.760000229</v>
      </c>
      <c r="AM289" s="3">
        <f>其他调用!AC289</f>
        <v>121043160</v>
      </c>
      <c r="AN289" s="3">
        <f>SUMPRODUCT(AI$5:AM289,其他调用!$C$6:$G290)</f>
        <v>1398499300950.3076</v>
      </c>
      <c r="AP289" s="3">
        <f>其他调用!AN289</f>
        <v>4411598.6634614468</v>
      </c>
      <c r="AQ289" s="3">
        <f>其他调用!AO289</f>
        <v>5598605.1163985729</v>
      </c>
      <c r="AR289" s="3">
        <f>其他调用!AP289</f>
        <v>7049714.6250212193</v>
      </c>
      <c r="AS289" s="3">
        <f>其他调用!AQ289</f>
        <v>13463374.492201328</v>
      </c>
      <c r="AT289" s="3">
        <f>其他调用!AR289</f>
        <v>38173053.446700096</v>
      </c>
      <c r="AU289" s="3">
        <f>SUMPRODUCT(AP$5:AT289,其他调用!$C$6:$G290)</f>
        <v>266334976278.12915</v>
      </c>
    </row>
    <row r="290" spans="26:47" x14ac:dyDescent="0.15">
      <c r="Z290" s="3">
        <v>286</v>
      </c>
      <c r="AA290" s="3">
        <f>求节点(节奏总纲!P$4:P$163,其他调用!AW$6:AW$165,$Z290)*SUM($U$14:$U$17)</f>
        <v>46.000000000000036</v>
      </c>
      <c r="AB290" s="3">
        <f>求节点(节奏总纲!Q$4:Q$163,其他调用!AX$6:AX$165,$Z290)*SUM($U$14:$U$17)</f>
        <v>67.000000000000014</v>
      </c>
      <c r="AC290" s="3">
        <f>求节点(节奏总纲!R$4:R$163,其他调用!AY$6:AY$165,$Z290)*SUM($U$14:$U$17)</f>
        <v>91.000000000000028</v>
      </c>
      <c r="AD290" s="3">
        <f>求节点(节奏总纲!S$4:S$163,其他调用!AZ$6:AZ$165,$Z290)*SUM($U$14:$U$17)</f>
        <v>102.99999999999997</v>
      </c>
      <c r="AE290" s="3">
        <f>求节点(节奏总纲!T$4:T$163,其他调用!BA$6:BA$165,$Z290)*SUM($U$14:$U$17)</f>
        <v>102.99999999999999</v>
      </c>
      <c r="AF290" s="3">
        <f>SUMPRODUCT(AA$5:AE290,其他调用!$C$6:$G291)</f>
        <v>7018571.7026368557</v>
      </c>
      <c r="AH290" s="3">
        <v>286</v>
      </c>
      <c r="AI290" s="3">
        <f>其他调用!Y290</f>
        <v>19974558.78516674</v>
      </c>
      <c r="AJ290" s="3">
        <f>其他调用!Z290</f>
        <v>23394609.145767212</v>
      </c>
      <c r="AK290" s="3">
        <f>其他调用!AA290</f>
        <v>26873734.719051361</v>
      </c>
      <c r="AL290" s="3">
        <f>其他调用!AB290</f>
        <v>45344849.760000229</v>
      </c>
      <c r="AM290" s="3">
        <f>其他调用!AC290</f>
        <v>121043160</v>
      </c>
      <c r="AN290" s="3">
        <f>SUMPRODUCT(AI$5:AM290,其他调用!$C$6:$G291)</f>
        <v>1401282773187.7153</v>
      </c>
      <c r="AP290" s="3">
        <f>其他调用!AN290</f>
        <v>4411598.663461566</v>
      </c>
      <c r="AQ290" s="3">
        <f>其他调用!AO290</f>
        <v>5598605.1163985729</v>
      </c>
      <c r="AR290" s="3">
        <f>其他调用!AP290</f>
        <v>7049714.6250209808</v>
      </c>
      <c r="AS290" s="3">
        <f>其他调用!AQ290</f>
        <v>13463374.492201328</v>
      </c>
      <c r="AT290" s="3">
        <f>其他调用!AR290</f>
        <v>38173053.446700096</v>
      </c>
      <c r="AU290" s="3">
        <f>SUMPRODUCT(AP$5:AT290,其他调用!$C$6:$G291)</f>
        <v>266986489377.99954</v>
      </c>
    </row>
    <row r="291" spans="26:47" x14ac:dyDescent="0.15">
      <c r="Z291" s="3">
        <v>287</v>
      </c>
      <c r="AA291" s="3">
        <f>求节点(节奏总纲!P$4:P$163,其他调用!AW$6:AW$165,$Z291)*SUM($U$14:$U$17)</f>
        <v>46.000000000000043</v>
      </c>
      <c r="AB291" s="3">
        <f>求节点(节奏总纲!Q$4:Q$163,其他调用!AX$6:AX$165,$Z291)*SUM($U$14:$U$17)</f>
        <v>67.000000000000014</v>
      </c>
      <c r="AC291" s="3">
        <f>求节点(节奏总纲!R$4:R$163,其他调用!AY$6:AY$165,$Z291)*SUM($U$14:$U$17)</f>
        <v>91.000000000000028</v>
      </c>
      <c r="AD291" s="3">
        <f>求节点(节奏总纲!S$4:S$163,其他调用!AZ$6:AZ$165,$Z291)*SUM($U$14:$U$17)</f>
        <v>102.99999999999996</v>
      </c>
      <c r="AE291" s="3">
        <f>求节点(节奏总纲!T$4:T$163,其他调用!BA$6:BA$165,$Z291)*SUM($U$14:$U$17)</f>
        <v>102.99999999999999</v>
      </c>
      <c r="AF291" s="3">
        <f>SUMPRODUCT(AA$5:AE291,其他调用!$C$6:$G292)</f>
        <v>7025807.4379654732</v>
      </c>
      <c r="AH291" s="3">
        <v>287</v>
      </c>
      <c r="AI291" s="3">
        <f>其他调用!Y291</f>
        <v>19974558.785167217</v>
      </c>
      <c r="AJ291" s="3">
        <f>其他调用!Z291</f>
        <v>23394609.145766258</v>
      </c>
      <c r="AK291" s="3">
        <f>其他调用!AA291</f>
        <v>26873734.719051361</v>
      </c>
      <c r="AL291" s="3">
        <f>其他调用!AB291</f>
        <v>45344849.760000229</v>
      </c>
      <c r="AM291" s="3">
        <f>其他调用!AC291</f>
        <v>121043160</v>
      </c>
      <c r="AN291" s="3">
        <f>SUMPRODUCT(AI$5:AM291,其他调用!$C$6:$G292)</f>
        <v>1404048221090.5605</v>
      </c>
      <c r="AP291" s="3">
        <f>其他调用!AN291</f>
        <v>4411598.663461566</v>
      </c>
      <c r="AQ291" s="3">
        <f>其他调用!AO291</f>
        <v>5598605.1163985729</v>
      </c>
      <c r="AR291" s="3">
        <f>其他调用!AP291</f>
        <v>7049714.6250212193</v>
      </c>
      <c r="AS291" s="3">
        <f>其他调用!AQ291</f>
        <v>13463374.492201567</v>
      </c>
      <c r="AT291" s="3">
        <f>其他调用!AR291</f>
        <v>38173053.446700096</v>
      </c>
      <c r="AU291" s="3">
        <f>SUMPRODUCT(AP$5:AT291,其他调用!$C$6:$G292)</f>
        <v>267633783614.13351</v>
      </c>
    </row>
    <row r="292" spans="26:47" x14ac:dyDescent="0.15">
      <c r="Z292" s="3">
        <v>288</v>
      </c>
      <c r="AA292" s="3">
        <f>求节点(节奏总纲!P$4:P$163,其他调用!AW$6:AW$165,$Z292)*SUM($U$14:$U$17)</f>
        <v>46.000000000000043</v>
      </c>
      <c r="AB292" s="3">
        <f>求节点(节奏总纲!Q$4:Q$163,其他调用!AX$6:AX$165,$Z292)*SUM($U$14:$U$17)</f>
        <v>67</v>
      </c>
      <c r="AC292" s="3">
        <f>求节点(节奏总纲!R$4:R$163,其他调用!AY$6:AY$165,$Z292)*SUM($U$14:$U$17)</f>
        <v>91.000000000000043</v>
      </c>
      <c r="AD292" s="3">
        <f>求节点(节奏总纲!S$4:S$163,其他调用!AZ$6:AZ$165,$Z292)*SUM($U$14:$U$17)</f>
        <v>102.99999999999996</v>
      </c>
      <c r="AE292" s="3">
        <f>求节点(节奏总纲!T$4:T$163,其他调用!BA$6:BA$165,$Z292)*SUM($U$14:$U$17)</f>
        <v>102.99999999999997</v>
      </c>
      <c r="AF292" s="3">
        <f>SUMPRODUCT(AA$5:AE292,其他调用!$C$6:$G293)</f>
        <v>7032996.013007964</v>
      </c>
      <c r="AH292" s="3">
        <v>288</v>
      </c>
      <c r="AI292" s="3">
        <f>其他调用!Y292</f>
        <v>19974558.785167217</v>
      </c>
      <c r="AJ292" s="3">
        <f>其他调用!Z292</f>
        <v>23394609.145767212</v>
      </c>
      <c r="AK292" s="3">
        <f>其他调用!AA292</f>
        <v>26873734.719051361</v>
      </c>
      <c r="AL292" s="3">
        <f>其他调用!AB292</f>
        <v>45344849.759999275</v>
      </c>
      <c r="AM292" s="3">
        <f>其他调用!AC292</f>
        <v>121043160</v>
      </c>
      <c r="AN292" s="3">
        <f>SUMPRODUCT(AI$5:AM292,其他调用!$C$6:$G293)</f>
        <v>1406795644658.8435</v>
      </c>
      <c r="AP292" s="3">
        <f>其他调用!AN292</f>
        <v>4411598.6634614468</v>
      </c>
      <c r="AQ292" s="3">
        <f>其他调用!AO292</f>
        <v>5598605.1163985729</v>
      </c>
      <c r="AR292" s="3">
        <f>其他调用!AP292</f>
        <v>7049714.6250209808</v>
      </c>
      <c r="AS292" s="3">
        <f>其他调用!AQ292</f>
        <v>13463374.492201328</v>
      </c>
      <c r="AT292" s="3">
        <f>其他调用!AR292</f>
        <v>38173053.446700096</v>
      </c>
      <c r="AU292" s="3">
        <f>SUMPRODUCT(AP$5:AT292,其他调用!$C$6:$G293)</f>
        <v>268276858986.53101</v>
      </c>
    </row>
    <row r="293" spans="26:47" x14ac:dyDescent="0.15">
      <c r="Z293" s="3">
        <v>289</v>
      </c>
      <c r="AA293" s="3">
        <f>求节点(节奏总纲!P$4:P$163,其他调用!AW$6:AW$165,$Z293)*SUM($U$14:$U$17)</f>
        <v>46.00000000000005</v>
      </c>
      <c r="AB293" s="3">
        <f>求节点(节奏总纲!Q$4:Q$163,其他调用!AX$6:AX$165,$Z293)*SUM($U$14:$U$17)</f>
        <v>66.999999999999986</v>
      </c>
      <c r="AC293" s="3">
        <f>求节点(节奏总纲!R$4:R$163,其他调用!AY$6:AY$165,$Z293)*SUM($U$14:$U$17)</f>
        <v>91.000000000000043</v>
      </c>
      <c r="AD293" s="3">
        <f>求节点(节奏总纲!S$4:S$163,其他调用!AZ$6:AZ$165,$Z293)*SUM($U$14:$U$17)</f>
        <v>102.99999999999994</v>
      </c>
      <c r="AE293" s="3">
        <f>求节点(节奏总纲!T$4:T$163,其他调用!BA$6:BA$165,$Z293)*SUM($U$14:$U$17)</f>
        <v>102.99999999999997</v>
      </c>
      <c r="AF293" s="3">
        <f>SUMPRODUCT(AA$5:AE293,其他调用!$C$6:$G294)</f>
        <v>7040137.4277643291</v>
      </c>
      <c r="AH293" s="3">
        <v>289</v>
      </c>
      <c r="AI293" s="3">
        <f>其他调用!Y293</f>
        <v>19974558.78516674</v>
      </c>
      <c r="AJ293" s="3">
        <f>其他调用!Z293</f>
        <v>23394609.145766258</v>
      </c>
      <c r="AK293" s="3">
        <f>其他调用!AA293</f>
        <v>26873734.719052315</v>
      </c>
      <c r="AL293" s="3">
        <f>其他调用!AB293</f>
        <v>45344849.760000229</v>
      </c>
      <c r="AM293" s="3">
        <f>其他调用!AC293</f>
        <v>121043160</v>
      </c>
      <c r="AN293" s="3">
        <f>SUMPRODUCT(AI$5:AM293,其他调用!$C$6:$G294)</f>
        <v>1409525043892.564</v>
      </c>
      <c r="AP293" s="3">
        <f>其他调用!AN293</f>
        <v>4411598.663461566</v>
      </c>
      <c r="AQ293" s="3">
        <f>其他调用!AO293</f>
        <v>5598605.1163985729</v>
      </c>
      <c r="AR293" s="3">
        <f>其他调用!AP293</f>
        <v>7049714.6250209808</v>
      </c>
      <c r="AS293" s="3">
        <f>其他调用!AQ293</f>
        <v>13463374.492201328</v>
      </c>
      <c r="AT293" s="3">
        <f>其他调用!AR293</f>
        <v>38173053.44670105</v>
      </c>
      <c r="AU293" s="3">
        <f>SUMPRODUCT(AP$5:AT293,其他调用!$C$6:$G294)</f>
        <v>268915715495.19208</v>
      </c>
    </row>
    <row r="294" spans="26:47" x14ac:dyDescent="0.15">
      <c r="Z294" s="3">
        <v>290</v>
      </c>
      <c r="AA294" s="3">
        <f>求节点(节奏总纲!P$4:P$163,其他调用!AW$6:AW$165,$Z294)*SUM($U$14:$U$17)</f>
        <v>46.000000000000057</v>
      </c>
      <c r="AB294" s="3">
        <f>求节点(节奏总纲!Q$4:Q$163,其他调用!AX$6:AX$165,$Z294)*SUM($U$14:$U$17)</f>
        <v>66.999999999999986</v>
      </c>
      <c r="AC294" s="3">
        <f>求节点(节奏总纲!R$4:R$163,其他调用!AY$6:AY$165,$Z294)*SUM($U$14:$U$17)</f>
        <v>91.000000000000043</v>
      </c>
      <c r="AD294" s="3">
        <f>求节点(节奏总纲!S$4:S$163,其他调用!AZ$6:AZ$165,$Z294)*SUM($U$14:$U$17)</f>
        <v>102.99999999999993</v>
      </c>
      <c r="AE294" s="3">
        <f>求节点(节奏总纲!T$4:T$163,其他调用!BA$6:BA$165,$Z294)*SUM($U$14:$U$17)</f>
        <v>102.99999999999997</v>
      </c>
      <c r="AF294" s="3">
        <f>SUMPRODUCT(AA$5:AE294,其他调用!$C$6:$G295)</f>
        <v>7047231.6822345667</v>
      </c>
      <c r="AH294" s="3">
        <v>290</v>
      </c>
      <c r="AI294" s="3">
        <f>其他调用!Y294</f>
        <v>19974558.785167217</v>
      </c>
      <c r="AJ294" s="3">
        <f>其他调用!Z294</f>
        <v>23394609.145767212</v>
      </c>
      <c r="AK294" s="3">
        <f>其他调用!AA294</f>
        <v>26873734.719051361</v>
      </c>
      <c r="AL294" s="3">
        <f>其他调用!AB294</f>
        <v>45344849.760000229</v>
      </c>
      <c r="AM294" s="3">
        <f>其他调用!AC294</f>
        <v>121043160</v>
      </c>
      <c r="AN294" s="3">
        <f>SUMPRODUCT(AI$5:AM294,其他调用!$C$6:$G295)</f>
        <v>1412236418791.7224</v>
      </c>
      <c r="AP294" s="3">
        <f>其他调用!AN294</f>
        <v>4411598.6634614468</v>
      </c>
      <c r="AQ294" s="3">
        <f>其他调用!AO294</f>
        <v>5598605.1163984537</v>
      </c>
      <c r="AR294" s="3">
        <f>其他调用!AP294</f>
        <v>7049714.6250212193</v>
      </c>
      <c r="AS294" s="3">
        <f>其他调用!AQ294</f>
        <v>13463374.492201328</v>
      </c>
      <c r="AT294" s="3">
        <f>其他调用!AR294</f>
        <v>38173053.446700096</v>
      </c>
      <c r="AU294" s="3">
        <f>SUMPRODUCT(AP$5:AT294,其他调用!$C$6:$G295)</f>
        <v>269550353140.1167</v>
      </c>
    </row>
    <row r="295" spans="26:47" x14ac:dyDescent="0.15">
      <c r="Z295" s="3">
        <v>291</v>
      </c>
      <c r="AA295" s="3">
        <f>求节点(节奏总纲!P$4:P$163,其他调用!AW$6:AW$165,$Z295)*SUM($U$14:$U$17)</f>
        <v>46.000000000000064</v>
      </c>
      <c r="AB295" s="3">
        <f>求节点(节奏总纲!Q$4:Q$163,其他调用!AX$6:AX$165,$Z295)*SUM($U$14:$U$17)</f>
        <v>66.999999999999972</v>
      </c>
      <c r="AC295" s="3">
        <f>求节点(节奏总纲!R$4:R$163,其他调用!AY$6:AY$165,$Z295)*SUM($U$14:$U$17)</f>
        <v>91.000000000000057</v>
      </c>
      <c r="AD295" s="3">
        <f>求节点(节奏总纲!S$4:S$163,其他调用!AZ$6:AZ$165,$Z295)*SUM($U$14:$U$17)</f>
        <v>102.99999999999991</v>
      </c>
      <c r="AE295" s="3">
        <f>求节点(节奏总纲!T$4:T$163,其他调用!BA$6:BA$165,$Z295)*SUM($U$14:$U$17)</f>
        <v>102.99999999999997</v>
      </c>
      <c r="AF295" s="3">
        <f>SUMPRODUCT(AA$5:AE295,其他调用!$C$6:$G296)</f>
        <v>7054278.7764186766</v>
      </c>
      <c r="AH295" s="3">
        <v>291</v>
      </c>
      <c r="AI295" s="3">
        <f>其他调用!Y295</f>
        <v>19974558.78516674</v>
      </c>
      <c r="AJ295" s="3">
        <f>其他调用!Z295</f>
        <v>23394609.145767212</v>
      </c>
      <c r="AK295" s="3">
        <f>其他调用!AA295</f>
        <v>26873734.719051361</v>
      </c>
      <c r="AL295" s="3">
        <f>其他调用!AB295</f>
        <v>45344849.760000229</v>
      </c>
      <c r="AM295" s="3">
        <f>其他调用!AC295</f>
        <v>121043160</v>
      </c>
      <c r="AN295" s="3">
        <f>SUMPRODUCT(AI$5:AM295,其他调用!$C$6:$G296)</f>
        <v>1414929769356.3184</v>
      </c>
      <c r="AP295" s="3">
        <f>其他调用!AN295</f>
        <v>4411598.663461566</v>
      </c>
      <c r="AQ295" s="3">
        <f>其他调用!AO295</f>
        <v>5598605.1163985729</v>
      </c>
      <c r="AR295" s="3">
        <f>其他调用!AP295</f>
        <v>7049714.6250209808</v>
      </c>
      <c r="AS295" s="3">
        <f>其他调用!AQ295</f>
        <v>13463374.492201567</v>
      </c>
      <c r="AT295" s="3">
        <f>其他调用!AR295</f>
        <v>38173053.446700096</v>
      </c>
      <c r="AU295" s="3">
        <f>SUMPRODUCT(AP$5:AT295,其他调用!$C$6:$G296)</f>
        <v>270180771921.3049</v>
      </c>
    </row>
    <row r="296" spans="26:47" x14ac:dyDescent="0.15">
      <c r="Z296" s="3">
        <v>292</v>
      </c>
      <c r="AA296" s="3">
        <f>求节点(节奏总纲!P$4:P$163,其他调用!AW$6:AW$165,$Z296)*SUM($U$14:$U$17)</f>
        <v>46.000000000000064</v>
      </c>
      <c r="AB296" s="3">
        <f>求节点(节奏总纲!Q$4:Q$163,其他调用!AX$6:AX$165,$Z296)*SUM($U$14:$U$17)</f>
        <v>66.999999999999972</v>
      </c>
      <c r="AC296" s="3">
        <f>求节点(节奏总纲!R$4:R$163,其他调用!AY$6:AY$165,$Z296)*SUM($U$14:$U$17)</f>
        <v>91.000000000000057</v>
      </c>
      <c r="AD296" s="3">
        <f>求节点(节奏总纲!S$4:S$163,其他调用!AZ$6:AZ$165,$Z296)*SUM($U$14:$U$17)</f>
        <v>102.99999999999991</v>
      </c>
      <c r="AE296" s="3">
        <f>求节点(节奏总纲!T$4:T$163,其他调用!BA$6:BA$165,$Z296)*SUM($U$14:$U$17)</f>
        <v>102.99999999999996</v>
      </c>
      <c r="AF296" s="3">
        <f>SUMPRODUCT(AA$5:AE296,其他调用!$C$6:$G297)</f>
        <v>7061278.7103166599</v>
      </c>
      <c r="AH296" s="3">
        <v>292</v>
      </c>
      <c r="AI296" s="3">
        <f>其他调用!Y296</f>
        <v>19974558.785167217</v>
      </c>
      <c r="AJ296" s="3">
        <f>其他调用!Z296</f>
        <v>23756443.403556824</v>
      </c>
      <c r="AK296" s="3">
        <f>其他调用!AA296</f>
        <v>26873734.719051361</v>
      </c>
      <c r="AL296" s="3">
        <f>其他调用!AB296</f>
        <v>48126919.645253181</v>
      </c>
      <c r="AM296" s="3">
        <f>其他调用!AC296</f>
        <v>121043160</v>
      </c>
      <c r="AN296" s="3">
        <f>SUMPRODUCT(AI$5:AM296,其他调用!$C$6:$G297)</f>
        <v>1417627985110.1199</v>
      </c>
      <c r="AP296" s="3">
        <f>其他调用!AN296</f>
        <v>4411598.663461566</v>
      </c>
      <c r="AQ296" s="3">
        <f>其他调用!AO296</f>
        <v>5734970.2343608141</v>
      </c>
      <c r="AR296" s="3">
        <f>其他调用!AP296</f>
        <v>7049714.6250212193</v>
      </c>
      <c r="AS296" s="3">
        <f>其他调用!AQ296</f>
        <v>14325251.498022079</v>
      </c>
      <c r="AT296" s="3">
        <f>其他调用!AR296</f>
        <v>38173053.446700096</v>
      </c>
      <c r="AU296" s="3">
        <f>SUMPRODUCT(AP$5:AT296,其他调用!$C$6:$G297)</f>
        <v>270815444039.32248</v>
      </c>
    </row>
    <row r="297" spans="26:47" x14ac:dyDescent="0.15">
      <c r="Z297" s="3">
        <v>293</v>
      </c>
      <c r="AA297" s="3">
        <f>求节点(节奏总纲!P$4:P$163,其他调用!AW$6:AW$165,$Z297)*SUM($U$14:$U$17)</f>
        <v>46.000000000000071</v>
      </c>
      <c r="AB297" s="3">
        <f>求节点(节奏总纲!Q$4:Q$163,其他调用!AX$6:AX$165,$Z297)*SUM($U$14:$U$17)</f>
        <v>66.999999999999972</v>
      </c>
      <c r="AC297" s="3">
        <f>求节点(节奏总纲!R$4:R$163,其他调用!AY$6:AY$165,$Z297)*SUM($U$14:$U$17)</f>
        <v>91.000000000000057</v>
      </c>
      <c r="AD297" s="3">
        <f>求节点(节奏总纲!S$4:S$163,其他调用!AZ$6:AZ$165,$Z297)*SUM($U$14:$U$17)</f>
        <v>102.99999999999991</v>
      </c>
      <c r="AE297" s="3">
        <f>求节点(节奏总纲!T$4:T$163,其他调用!BA$6:BA$165,$Z297)*SUM($U$14:$U$17)</f>
        <v>102.99999999999996</v>
      </c>
      <c r="AF297" s="3">
        <f>SUMPRODUCT(AA$5:AE297,其他调用!$C$6:$G298)</f>
        <v>7068231.4839285165</v>
      </c>
      <c r="AH297" s="3">
        <v>293</v>
      </c>
      <c r="AI297" s="3">
        <f>其他调用!Y297</f>
        <v>19974558.785167217</v>
      </c>
      <c r="AJ297" s="3">
        <f>其他调用!Z297</f>
        <v>23883226.35559845</v>
      </c>
      <c r="AK297" s="3">
        <f>其他调用!AA297</f>
        <v>27218920.099280357</v>
      </c>
      <c r="AL297" s="3">
        <f>其他调用!AB297</f>
        <v>51822685.43999958</v>
      </c>
      <c r="AM297" s="3">
        <f>其他调用!AC297</f>
        <v>121043160</v>
      </c>
      <c r="AN297" s="3">
        <f>SUMPRODUCT(AI$5:AM297,其他调用!$C$6:$G298)</f>
        <v>1420319814685.9746</v>
      </c>
      <c r="AP297" s="3">
        <f>其他调用!AN297</f>
        <v>4411598.6634614468</v>
      </c>
      <c r="AQ297" s="3">
        <f>其他调用!AO297</f>
        <v>5782751.1501760483</v>
      </c>
      <c r="AR297" s="3">
        <f>其他调用!AP297</f>
        <v>7207672.9837036133</v>
      </c>
      <c r="AS297" s="3">
        <f>其他调用!AQ297</f>
        <v>15470188.788876772</v>
      </c>
      <c r="AT297" s="3">
        <f>其他调用!AR297</f>
        <v>38173053.44670105</v>
      </c>
      <c r="AU297" s="3">
        <f>SUMPRODUCT(AP$5:AT297,其他调用!$C$6:$G298)</f>
        <v>271450209522.46988</v>
      </c>
    </row>
    <row r="298" spans="26:47" x14ac:dyDescent="0.15">
      <c r="Z298" s="3">
        <v>294</v>
      </c>
      <c r="AA298" s="3">
        <f>求节点(节奏总纲!P$4:P$163,其他调用!AW$6:AW$165,$Z298)*SUM($U$14:$U$17)</f>
        <v>46.000000000000064</v>
      </c>
      <c r="AB298" s="3">
        <f>求节点(节奏总纲!Q$4:Q$163,其他调用!AX$6:AX$165,$Z298)*SUM($U$14:$U$17)</f>
        <v>66.999999999999986</v>
      </c>
      <c r="AC298" s="3">
        <f>求节点(节奏总纲!R$4:R$163,其他调用!AY$6:AY$165,$Z298)*SUM($U$14:$U$17)</f>
        <v>91.000000000000057</v>
      </c>
      <c r="AD298" s="3">
        <f>求节点(节奏总纲!S$4:S$163,其他调用!AZ$6:AZ$165,$Z298)*SUM($U$14:$U$17)</f>
        <v>102.99999999999991</v>
      </c>
      <c r="AE298" s="3">
        <f>求节点(节奏总纲!T$4:T$163,其他调用!BA$6:BA$165,$Z298)*SUM($U$14:$U$17)</f>
        <v>102.99999999999996</v>
      </c>
      <c r="AF298" s="3">
        <f>SUMPRODUCT(AA$5:AE298,其他调用!$C$6:$G299)</f>
        <v>7075137.0972542465</v>
      </c>
      <c r="AH298" s="3">
        <v>294</v>
      </c>
      <c r="AI298" s="3">
        <f>其他调用!Y298</f>
        <v>20439586.88044405</v>
      </c>
      <c r="AJ298" s="3">
        <f>其他调用!Z298</f>
        <v>23883226.355597496</v>
      </c>
      <c r="AK298" s="3">
        <f>其他调用!AA298</f>
        <v>27451596.238500595</v>
      </c>
      <c r="AL298" s="3">
        <f>其他调用!AB298</f>
        <v>51822685.43999958</v>
      </c>
      <c r="AM298" s="3">
        <f>其他调用!AC298</f>
        <v>121043160</v>
      </c>
      <c r="AN298" s="3">
        <f>SUMPRODUCT(AI$5:AM298,其他调用!$C$6:$G299)</f>
        <v>1423020928528.8992</v>
      </c>
      <c r="AP298" s="3">
        <f>其他调用!AN298</f>
        <v>4535592.4348740578</v>
      </c>
      <c r="AQ298" s="3">
        <f>其他调用!AO298</f>
        <v>5782751.1501760483</v>
      </c>
      <c r="AR298" s="3">
        <f>其他调用!AP298</f>
        <v>7314146.6154415607</v>
      </c>
      <c r="AS298" s="3">
        <f>其他调用!AQ298</f>
        <v>15470188.78887701</v>
      </c>
      <c r="AT298" s="3">
        <f>其他调用!AR298</f>
        <v>38389729.281495094</v>
      </c>
      <c r="AU298" s="3">
        <f>SUMPRODUCT(AP$5:AT298,其他调用!$C$6:$G299)</f>
        <v>272088268095.263</v>
      </c>
    </row>
    <row r="299" spans="26:47" x14ac:dyDescent="0.15">
      <c r="Z299" s="3">
        <v>295</v>
      </c>
      <c r="AA299" s="3">
        <f>求节点(节奏总纲!P$4:P$163,其他调用!AW$6:AW$165,$Z299)*SUM($U$14:$U$17)</f>
        <v>46.000000000000064</v>
      </c>
      <c r="AB299" s="3">
        <f>求节点(节奏总纲!Q$4:Q$163,其他调用!AX$6:AX$165,$Z299)*SUM($U$14:$U$17)</f>
        <v>66.999999999999986</v>
      </c>
      <c r="AC299" s="3">
        <f>求节点(节奏总纲!R$4:R$163,其他调用!AY$6:AY$165,$Z299)*SUM($U$14:$U$17)</f>
        <v>91.000000000000057</v>
      </c>
      <c r="AD299" s="3">
        <f>求节点(节奏总纲!S$4:S$163,其他调用!AZ$6:AZ$165,$Z299)*SUM($U$14:$U$17)</f>
        <v>102.99999999999993</v>
      </c>
      <c r="AE299" s="3">
        <f>求节点(节奏总纲!T$4:T$163,其他调用!BA$6:BA$165,$Z299)*SUM($U$14:$U$17)</f>
        <v>102.99999999999996</v>
      </c>
      <c r="AF299" s="3">
        <f>SUMPRODUCT(AA$5:AE299,其他调用!$C$6:$G300)</f>
        <v>7081995.5502938488</v>
      </c>
      <c r="AH299" s="3">
        <v>295</v>
      </c>
      <c r="AI299" s="3">
        <f>其他调用!Y299</f>
        <v>20472863.082972527</v>
      </c>
      <c r="AJ299" s="3">
        <f>其他调用!Z299</f>
        <v>23883226.35559845</v>
      </c>
      <c r="AK299" s="3">
        <f>其他调用!AA299</f>
        <v>27451596.238499641</v>
      </c>
      <c r="AL299" s="3">
        <f>其他调用!AB299</f>
        <v>51822685.440000534</v>
      </c>
      <c r="AM299" s="3">
        <f>其他调用!AC299</f>
        <v>121043160</v>
      </c>
      <c r="AN299" s="3">
        <f>SUMPRODUCT(AI$5:AM299,其他调用!$C$6:$G300)</f>
        <v>1425705477394.0037</v>
      </c>
      <c r="AP299" s="3">
        <f>其他调用!AN299</f>
        <v>4544465.1070665121</v>
      </c>
      <c r="AQ299" s="3">
        <f>其他调用!AO299</f>
        <v>5782751.1501761675</v>
      </c>
      <c r="AR299" s="3">
        <f>其他调用!AP299</f>
        <v>7314146.6154417992</v>
      </c>
      <c r="AS299" s="3">
        <f>其他调用!AQ299</f>
        <v>15470188.78887701</v>
      </c>
      <c r="AT299" s="3">
        <f>其他调用!AR299</f>
        <v>38548143.477454185</v>
      </c>
      <c r="AU299" s="3">
        <f>SUMPRODUCT(AP$5:AT299,其他调用!$C$6:$G300)</f>
        <v>272722508027.6994</v>
      </c>
    </row>
    <row r="300" spans="26:47" x14ac:dyDescent="0.15">
      <c r="Z300" s="3">
        <v>296</v>
      </c>
      <c r="AA300" s="3">
        <f>求节点(节奏总纲!P$4:P$163,其他调用!AW$6:AW$165,$Z300)*SUM($U$14:$U$17)</f>
        <v>46.000000000000057</v>
      </c>
      <c r="AB300" s="3">
        <f>求节点(节奏总纲!Q$4:Q$163,其他调用!AX$6:AX$165,$Z300)*SUM($U$14:$U$17)</f>
        <v>66.999999999999986</v>
      </c>
      <c r="AC300" s="3">
        <f>求节点(节奏总纲!R$4:R$163,其他调用!AY$6:AY$165,$Z300)*SUM($U$14:$U$17)</f>
        <v>91.000000000000057</v>
      </c>
      <c r="AD300" s="3">
        <f>求节点(节奏总纲!S$4:S$163,其他调用!AZ$6:AZ$165,$Z300)*SUM($U$14:$U$17)</f>
        <v>102.99999999999993</v>
      </c>
      <c r="AE300" s="3">
        <f>求节点(节奏总纲!T$4:T$163,其他调用!BA$6:BA$165,$Z300)*SUM($U$14:$U$17)</f>
        <v>102.99999999999996</v>
      </c>
      <c r="AF300" s="3">
        <f>SUMPRODUCT(AA$5:AE300,其他调用!$C$6:$G301)</f>
        <v>7088806.8430473246</v>
      </c>
      <c r="AH300" s="3">
        <v>296</v>
      </c>
      <c r="AI300" s="3">
        <f>其他调用!Y300</f>
        <v>20472863.082972527</v>
      </c>
      <c r="AJ300" s="3">
        <f>其他调用!Z300</f>
        <v>23883226.355597496</v>
      </c>
      <c r="AK300" s="3">
        <f>其他调用!AA300</f>
        <v>27451596.238500595</v>
      </c>
      <c r="AL300" s="3">
        <f>其他调用!AB300</f>
        <v>51822685.43999958</v>
      </c>
      <c r="AM300" s="3">
        <f>其他调用!AC300</f>
        <v>121043160</v>
      </c>
      <c r="AN300" s="3">
        <f>SUMPRODUCT(AI$5:AM300,其他调用!$C$6:$G301)</f>
        <v>1428371566689.3088</v>
      </c>
      <c r="AP300" s="3">
        <f>其他调用!AN300</f>
        <v>4544465.1070666313</v>
      </c>
      <c r="AQ300" s="3">
        <f>其他调用!AO300</f>
        <v>5782751.1501760483</v>
      </c>
      <c r="AR300" s="3">
        <f>其他调用!AP300</f>
        <v>7314146.6154415607</v>
      </c>
      <c r="AS300" s="3">
        <f>其他调用!AQ300</f>
        <v>15470188.78887701</v>
      </c>
      <c r="AT300" s="3">
        <f>其他调用!AR300</f>
        <v>38548143.477455139</v>
      </c>
      <c r="AU300" s="3">
        <f>SUMPRODUCT(AP$5:AT300,其他调用!$C$6:$G301)</f>
        <v>273352386781.81842</v>
      </c>
    </row>
    <row r="301" spans="26:47" x14ac:dyDescent="0.15">
      <c r="Z301" s="3">
        <v>297</v>
      </c>
      <c r="AA301" s="3">
        <f>求节点(节奏总纲!P$4:P$163,其他调用!AW$6:AW$165,$Z301)*SUM($U$14:$U$17)</f>
        <v>46.000000000000057</v>
      </c>
      <c r="AB301" s="3">
        <f>求节点(节奏总纲!Q$4:Q$163,其他调用!AX$6:AX$165,$Z301)*SUM($U$14:$U$17)</f>
        <v>66.999999999999986</v>
      </c>
      <c r="AC301" s="3">
        <f>求节点(节奏总纲!R$4:R$163,其他调用!AY$6:AY$165,$Z301)*SUM($U$14:$U$17)</f>
        <v>91.000000000000057</v>
      </c>
      <c r="AD301" s="3">
        <f>求节点(节奏总纲!S$4:S$163,其他调用!AZ$6:AZ$165,$Z301)*SUM($U$14:$U$17)</f>
        <v>102.99999999999993</v>
      </c>
      <c r="AE301" s="3">
        <f>求节点(节奏总纲!T$4:T$163,其他调用!BA$6:BA$165,$Z301)*SUM($U$14:$U$17)</f>
        <v>102.99999999999996</v>
      </c>
      <c r="AF301" s="3">
        <f>SUMPRODUCT(AA$5:AE301,其他调用!$C$6:$G302)</f>
        <v>7095570.9755146736</v>
      </c>
      <c r="AH301" s="3">
        <v>297</v>
      </c>
      <c r="AI301" s="3">
        <f>其他调用!Y301</f>
        <v>20472863.082972527</v>
      </c>
      <c r="AJ301" s="3">
        <f>其他调用!Z301</f>
        <v>23883226.355597496</v>
      </c>
      <c r="AK301" s="3">
        <f>其他调用!AA301</f>
        <v>27451596.238500595</v>
      </c>
      <c r="AL301" s="3">
        <f>其他调用!AB301</f>
        <v>51822685.440000534</v>
      </c>
      <c r="AM301" s="3">
        <f>其他调用!AC301</f>
        <v>121043160</v>
      </c>
      <c r="AN301" s="3">
        <f>SUMPRODUCT(AI$5:AM301,其他调用!$C$6:$G302)</f>
        <v>1431019196414.8147</v>
      </c>
      <c r="AP301" s="3">
        <f>其他调用!AN301</f>
        <v>4544465.1070666313</v>
      </c>
      <c r="AQ301" s="3">
        <f>其他调用!AO301</f>
        <v>5782751.1501760483</v>
      </c>
      <c r="AR301" s="3">
        <f>其他调用!AP301</f>
        <v>7314146.6154417992</v>
      </c>
      <c r="AS301" s="3">
        <f>其他调用!AQ301</f>
        <v>15470188.78887701</v>
      </c>
      <c r="AT301" s="3">
        <f>其他调用!AR301</f>
        <v>38548143.477454185</v>
      </c>
      <c r="AU301" s="3">
        <f>SUMPRODUCT(AP$5:AT301,其他调用!$C$6:$G302)</f>
        <v>273977904357.62015</v>
      </c>
    </row>
    <row r="302" spans="26:47" x14ac:dyDescent="0.15">
      <c r="Z302" s="3">
        <v>298</v>
      </c>
      <c r="AA302" s="3">
        <f>求节点(节奏总纲!P$4:P$163,其他调用!AW$6:AW$165,$Z302)*SUM($U$14:$U$17)</f>
        <v>46.00000000000005</v>
      </c>
      <c r="AB302" s="3">
        <f>求节点(节奏总纲!Q$4:Q$163,其他调用!AX$6:AX$165,$Z302)*SUM($U$14:$U$17)</f>
        <v>67</v>
      </c>
      <c r="AC302" s="3">
        <f>求节点(节奏总纲!R$4:R$163,其他调用!AY$6:AY$165,$Z302)*SUM($U$14:$U$17)</f>
        <v>91.000000000000057</v>
      </c>
      <c r="AD302" s="3">
        <f>求节点(节奏总纲!S$4:S$163,其他调用!AZ$6:AZ$165,$Z302)*SUM($U$14:$U$17)</f>
        <v>102.99999999999993</v>
      </c>
      <c r="AE302" s="3">
        <f>求节点(节奏总纲!T$4:T$163,其他调用!BA$6:BA$165,$Z302)*SUM($U$14:$U$17)</f>
        <v>102.99999999999996</v>
      </c>
      <c r="AF302" s="3">
        <f>SUMPRODUCT(AA$5:AE302,其他调用!$C$6:$G303)</f>
        <v>7102287.947695896</v>
      </c>
      <c r="AH302" s="3">
        <v>298</v>
      </c>
      <c r="AI302" s="3">
        <f>其他调用!Y302</f>
        <v>20472863.082972527</v>
      </c>
      <c r="AJ302" s="3">
        <f>其他调用!Z302</f>
        <v>23883226.35559845</v>
      </c>
      <c r="AK302" s="3">
        <f>其他调用!AA302</f>
        <v>27451596.238499641</v>
      </c>
      <c r="AL302" s="3">
        <f>其他调用!AB302</f>
        <v>51822685.43999958</v>
      </c>
      <c r="AM302" s="3">
        <f>其他调用!AC302</f>
        <v>121043160</v>
      </c>
      <c r="AN302" s="3">
        <f>SUMPRODUCT(AI$5:AM302,其他调用!$C$6:$G303)</f>
        <v>1433648366570.521</v>
      </c>
      <c r="AP302" s="3">
        <f>其他调用!AN302</f>
        <v>4544465.1070666313</v>
      </c>
      <c r="AQ302" s="3">
        <f>其他调用!AO302</f>
        <v>5782751.1501761675</v>
      </c>
      <c r="AR302" s="3">
        <f>其他调用!AP302</f>
        <v>7314146.6154417992</v>
      </c>
      <c r="AS302" s="3">
        <f>其他调用!AQ302</f>
        <v>15470188.78887701</v>
      </c>
      <c r="AT302" s="3">
        <f>其他调用!AR302</f>
        <v>38548143.477455139</v>
      </c>
      <c r="AU302" s="3">
        <f>SUMPRODUCT(AP$5:AT302,其他调用!$C$6:$G303)</f>
        <v>274599060755.10449</v>
      </c>
    </row>
    <row r="303" spans="26:47" x14ac:dyDescent="0.15">
      <c r="Z303" s="3">
        <v>299</v>
      </c>
      <c r="AA303" s="3">
        <f>求节点(节奏总纲!P$4:P$163,其他调用!AW$6:AW$165,$Z303)*SUM($U$14:$U$17)</f>
        <v>46.00000000000005</v>
      </c>
      <c r="AB303" s="3">
        <f>求节点(节奏总纲!Q$4:Q$163,其他调用!AX$6:AX$165,$Z303)*SUM($U$14:$U$17)</f>
        <v>67</v>
      </c>
      <c r="AC303" s="3">
        <f>求节点(节奏总纲!R$4:R$163,其他调用!AY$6:AY$165,$Z303)*SUM($U$14:$U$17)</f>
        <v>91.000000000000057</v>
      </c>
      <c r="AD303" s="3">
        <f>求节点(节奏总纲!S$4:S$163,其他调用!AZ$6:AZ$165,$Z303)*SUM($U$14:$U$17)</f>
        <v>102.99999999999993</v>
      </c>
      <c r="AE303" s="3">
        <f>求节点(节奏总纲!T$4:T$163,其他调用!BA$6:BA$165,$Z303)*SUM($U$14:$U$17)</f>
        <v>102.99999999999996</v>
      </c>
      <c r="AF303" s="3">
        <f>SUMPRODUCT(AA$5:AE303,其他调用!$C$6:$G304)</f>
        <v>7108957.7595909908</v>
      </c>
      <c r="AH303" s="3">
        <v>299</v>
      </c>
      <c r="AI303" s="3">
        <f>其他调用!Y303</f>
        <v>20472863.082972527</v>
      </c>
      <c r="AJ303" s="3">
        <f>其他调用!Z303</f>
        <v>23883226.355597496</v>
      </c>
      <c r="AK303" s="3">
        <f>其他调用!AA303</f>
        <v>27451596.238500595</v>
      </c>
      <c r="AL303" s="3">
        <f>其他调用!AB303</f>
        <v>51822685.440000534</v>
      </c>
      <c r="AM303" s="3">
        <f>其他调用!AC303</f>
        <v>121043160</v>
      </c>
      <c r="AN303" s="3">
        <f>SUMPRODUCT(AI$5:AM303,其他调用!$C$6:$G304)</f>
        <v>1436259077156.428</v>
      </c>
      <c r="AP303" s="3">
        <f>其他调用!AN303</f>
        <v>4544465.1070666313</v>
      </c>
      <c r="AQ303" s="3">
        <f>其他调用!AO303</f>
        <v>5782751.1501760483</v>
      </c>
      <c r="AR303" s="3">
        <f>其他调用!AP303</f>
        <v>7314146.6154415607</v>
      </c>
      <c r="AS303" s="3">
        <f>其他调用!AQ303</f>
        <v>15470188.788876772</v>
      </c>
      <c r="AT303" s="3">
        <f>其他调用!AR303</f>
        <v>38548143.477454185</v>
      </c>
      <c r="AU303" s="3">
        <f>SUMPRODUCT(AP$5:AT303,其他调用!$C$6:$G304)</f>
        <v>275215855974.27148</v>
      </c>
    </row>
    <row r="304" spans="26:47" x14ac:dyDescent="0.15">
      <c r="Z304" s="3">
        <v>300</v>
      </c>
      <c r="AA304" s="3">
        <f>求节点(节奏总纲!P$4:P$163,其他调用!AW$6:AW$165,$Z304)*SUM($U$14:$U$17)</f>
        <v>46.000000000000043</v>
      </c>
      <c r="AB304" s="3">
        <f>求节点(节奏总纲!Q$4:Q$163,其他调用!AX$6:AX$165,$Z304)*SUM($U$14:$U$17)</f>
        <v>67</v>
      </c>
      <c r="AC304" s="3">
        <f>求节点(节奏总纲!R$4:R$163,其他调用!AY$6:AY$165,$Z304)*SUM($U$14:$U$17)</f>
        <v>91.000000000000057</v>
      </c>
      <c r="AD304" s="3">
        <f>求节点(节奏总纲!S$4:S$163,其他调用!AZ$6:AZ$165,$Z304)*SUM($U$14:$U$17)</f>
        <v>102.99999999999994</v>
      </c>
      <c r="AE304" s="3">
        <f>求节点(节奏总纲!T$4:T$163,其他调用!BA$6:BA$165,$Z304)*SUM($U$14:$U$17)</f>
        <v>102.99999999999996</v>
      </c>
      <c r="AF304" s="3">
        <f>SUMPRODUCT(AA$5:AE304,其他调用!$C$6:$G305)</f>
        <v>7115588.6642500302</v>
      </c>
      <c r="AH304" s="3">
        <v>300</v>
      </c>
      <c r="AI304" s="3">
        <f>其他调用!Y304</f>
        <v>20472863.082972527</v>
      </c>
      <c r="AJ304" s="3">
        <f>其他调用!Z304</f>
        <v>23883226.35559845</v>
      </c>
      <c r="AK304" s="3">
        <f>其他调用!AA304</f>
        <v>27451596.238500595</v>
      </c>
      <c r="AL304" s="3">
        <f>其他调用!AB304</f>
        <v>51822685.43999958</v>
      </c>
      <c r="AM304" s="3">
        <f>其他调用!AC304</f>
        <v>121043160</v>
      </c>
      <c r="AN304" s="3">
        <f>SUMPRODUCT(AI$5:AM304,其他调用!$C$6:$G305)</f>
        <v>1438854558597.2507</v>
      </c>
      <c r="AP304" s="3">
        <f>其他调用!AN304</f>
        <v>4544465.1070666313</v>
      </c>
      <c r="AQ304" s="3">
        <f>其他调用!AO304</f>
        <v>5782751.1501760483</v>
      </c>
      <c r="AR304" s="3">
        <f>其他调用!AP304</f>
        <v>7314146.6154417992</v>
      </c>
      <c r="AS304" s="3">
        <f>其他调用!AQ304</f>
        <v>15470188.78887701</v>
      </c>
      <c r="AT304" s="3">
        <f>其他调用!AR304</f>
        <v>38548143.477455139</v>
      </c>
      <c r="AU304" s="3">
        <f>SUMPRODUCT(AP$5:AT304,其他调用!$C$6:$G305)</f>
        <v>275829053221.32678</v>
      </c>
    </row>
    <row r="305" spans="26:47" x14ac:dyDescent="0.15">
      <c r="Z305" s="3">
        <v>301</v>
      </c>
      <c r="AA305" s="3">
        <f>求节点(节奏总纲!P$4:P$163,其他调用!AW$6:AW$165,$Z305)*SUM($U$14:$U$17)</f>
        <v>46.000000000000036</v>
      </c>
      <c r="AB305" s="3">
        <f>求节点(节奏总纲!Q$4:Q$163,其他调用!AX$6:AX$165,$Z305)*SUM($U$14:$U$17)</f>
        <v>67</v>
      </c>
      <c r="AC305" s="3">
        <f>求节点(节奏总纲!R$4:R$163,其他调用!AY$6:AY$165,$Z305)*SUM($U$14:$U$17)</f>
        <v>91.000000000000057</v>
      </c>
      <c r="AD305" s="3">
        <f>求节点(节奏总纲!S$4:S$163,其他调用!AZ$6:AZ$165,$Z305)*SUM($U$14:$U$17)</f>
        <v>102.99999999999994</v>
      </c>
      <c r="AE305" s="3">
        <f>求节点(节奏总纲!T$4:T$163,其他调用!BA$6:BA$165,$Z305)*SUM($U$14:$U$17)</f>
        <v>102.99999999999996</v>
      </c>
      <c r="AF305" s="3">
        <f>SUMPRODUCT(AA$5:AE305,其他调用!$C$6:$G306)</f>
        <v>7122180.6616730159</v>
      </c>
      <c r="AH305" s="3">
        <v>301</v>
      </c>
      <c r="AI305" s="3">
        <f>其他调用!Y305</f>
        <v>20472863.082972527</v>
      </c>
      <c r="AJ305" s="3">
        <f>其他调用!Z305</f>
        <v>23883226.355597496</v>
      </c>
      <c r="AK305" s="3">
        <f>其他调用!AA305</f>
        <v>27451596.238499641</v>
      </c>
      <c r="AL305" s="3">
        <f>其他调用!AB305</f>
        <v>51822685.43999958</v>
      </c>
      <c r="AM305" s="3">
        <f>其他调用!AC305</f>
        <v>121043160</v>
      </c>
      <c r="AN305" s="3">
        <f>SUMPRODUCT(AI$5:AM305,其他调用!$C$6:$G306)</f>
        <v>1441434810892.9888</v>
      </c>
      <c r="AP305" s="3">
        <f>其他调用!AN305</f>
        <v>4544465.1070666313</v>
      </c>
      <c r="AQ305" s="3">
        <f>其他调用!AO305</f>
        <v>5782751.1501761675</v>
      </c>
      <c r="AR305" s="3">
        <f>其他调用!AP305</f>
        <v>7314146.6154415607</v>
      </c>
      <c r="AS305" s="3">
        <f>其他调用!AQ305</f>
        <v>15470188.78887701</v>
      </c>
      <c r="AT305" s="3">
        <f>其他调用!AR305</f>
        <v>38548143.477454185</v>
      </c>
      <c r="AU305" s="3">
        <f>SUMPRODUCT(AP$5:AT305,其他调用!$C$6:$G306)</f>
        <v>276438652496.2702</v>
      </c>
    </row>
    <row r="306" spans="26:47" x14ac:dyDescent="0.15">
      <c r="Z306" s="3">
        <v>302</v>
      </c>
      <c r="AA306" s="3">
        <f>求节点(节奏总纲!P$4:P$163,其他调用!AW$6:AW$165,$Z306)*SUM($U$14:$U$17)</f>
        <v>46.000000000000036</v>
      </c>
      <c r="AB306" s="3">
        <f>求节点(节奏总纲!Q$4:Q$163,其他调用!AX$6:AX$165,$Z306)*SUM($U$14:$U$17)</f>
        <v>67.000000000000014</v>
      </c>
      <c r="AC306" s="3">
        <f>求节点(节奏总纲!R$4:R$163,其他调用!AY$6:AY$165,$Z306)*SUM($U$14:$U$17)</f>
        <v>91.000000000000057</v>
      </c>
      <c r="AD306" s="3">
        <f>求节点(节奏总纲!S$4:S$163,其他调用!AZ$6:AZ$165,$Z306)*SUM($U$14:$U$17)</f>
        <v>102.99999999999994</v>
      </c>
      <c r="AE306" s="3">
        <f>求节点(节奏总纲!T$4:T$163,其他调用!BA$6:BA$165,$Z306)*SUM($U$14:$U$17)</f>
        <v>102.99999999999996</v>
      </c>
      <c r="AF306" s="3">
        <f>SUMPRODUCT(AA$5:AE306,其他调用!$C$6:$G307)</f>
        <v>7128733.7518599471</v>
      </c>
      <c r="AH306" s="3">
        <v>302</v>
      </c>
      <c r="AI306" s="3">
        <f>其他调用!Y306</f>
        <v>20472863.082972527</v>
      </c>
      <c r="AJ306" s="3">
        <f>其他调用!Z306</f>
        <v>23883226.35559845</v>
      </c>
      <c r="AK306" s="3">
        <f>其他调用!AA306</f>
        <v>27451596.238500595</v>
      </c>
      <c r="AL306" s="3">
        <f>其他调用!AB306</f>
        <v>51822685.440000534</v>
      </c>
      <c r="AM306" s="3">
        <f>其他调用!AC306</f>
        <v>121043160</v>
      </c>
      <c r="AN306" s="3">
        <f>SUMPRODUCT(AI$5:AM306,其他调用!$C$6:$G307)</f>
        <v>1443999834043.6426</v>
      </c>
      <c r="AP306" s="3">
        <f>其他调用!AN306</f>
        <v>4544465.1070666313</v>
      </c>
      <c r="AQ306" s="3">
        <f>其他调用!AO306</f>
        <v>5782751.1501759291</v>
      </c>
      <c r="AR306" s="3">
        <f>其他调用!AP306</f>
        <v>7314146.6154417992</v>
      </c>
      <c r="AS306" s="3">
        <f>其他调用!AQ306</f>
        <v>15470188.78887701</v>
      </c>
      <c r="AT306" s="3">
        <f>其他调用!AR306</f>
        <v>38548143.477454185</v>
      </c>
      <c r="AU306" s="3">
        <f>SUMPRODUCT(AP$5:AT306,其他调用!$C$6:$G307)</f>
        <v>277044653799.10175</v>
      </c>
    </row>
    <row r="307" spans="26:47" x14ac:dyDescent="0.15">
      <c r="Z307" s="3">
        <v>303</v>
      </c>
      <c r="AA307" s="3">
        <f>求节点(节奏总纲!P$4:P$163,其他调用!AW$6:AW$165,$Z307)*SUM($U$14:$U$17)</f>
        <v>46.000000000000028</v>
      </c>
      <c r="AB307" s="3">
        <f>求节点(节奏总纲!Q$4:Q$163,其他调用!AX$6:AX$165,$Z307)*SUM($U$14:$U$17)</f>
        <v>67.000000000000014</v>
      </c>
      <c r="AC307" s="3">
        <f>求节点(节奏总纲!R$4:R$163,其他调用!AY$6:AY$165,$Z307)*SUM($U$14:$U$17)</f>
        <v>91.000000000000071</v>
      </c>
      <c r="AD307" s="3">
        <f>求节点(节奏总纲!S$4:S$163,其他调用!AZ$6:AZ$165,$Z307)*SUM($U$14:$U$17)</f>
        <v>102.99999999999994</v>
      </c>
      <c r="AE307" s="3">
        <f>求节点(节奏总纲!T$4:T$163,其他调用!BA$6:BA$165,$Z307)*SUM($U$14:$U$17)</f>
        <v>102.99999999999996</v>
      </c>
      <c r="AF307" s="3">
        <f>SUMPRODUCT(AA$5:AE307,其他调用!$C$6:$G308)</f>
        <v>7135247.9348108228</v>
      </c>
      <c r="AH307" s="3">
        <v>303</v>
      </c>
      <c r="AI307" s="3">
        <f>其他调用!Y307</f>
        <v>20472863.082972527</v>
      </c>
      <c r="AJ307" s="3">
        <f>其他调用!Z307</f>
        <v>23883226.355597496</v>
      </c>
      <c r="AK307" s="3">
        <f>其他调用!AA307</f>
        <v>27451596.238500595</v>
      </c>
      <c r="AL307" s="3">
        <f>其他调用!AB307</f>
        <v>51822685.43999958</v>
      </c>
      <c r="AM307" s="3">
        <f>其他调用!AC307</f>
        <v>121043160</v>
      </c>
      <c r="AN307" s="3">
        <f>SUMPRODUCT(AI$5:AM307,其他调用!$C$6:$G308)</f>
        <v>1446549628049.2114</v>
      </c>
      <c r="AP307" s="3">
        <f>其他调用!AN307</f>
        <v>4544465.1070666313</v>
      </c>
      <c r="AQ307" s="3">
        <f>其他调用!AO307</f>
        <v>5782751.1501762867</v>
      </c>
      <c r="AR307" s="3">
        <f>其他调用!AP307</f>
        <v>7314146.6154415607</v>
      </c>
      <c r="AS307" s="3">
        <f>其他调用!AQ307</f>
        <v>15470188.78887701</v>
      </c>
      <c r="AT307" s="3">
        <f>其他调用!AR307</f>
        <v>38548143.477455139</v>
      </c>
      <c r="AU307" s="3">
        <f>SUMPRODUCT(AP$5:AT307,其他调用!$C$6:$G308)</f>
        <v>277647057129.82153</v>
      </c>
    </row>
    <row r="308" spans="26:47" x14ac:dyDescent="0.15">
      <c r="Z308" s="3">
        <v>304</v>
      </c>
      <c r="AA308" s="3">
        <f>求节点(节奏总纲!P$4:P$163,其他调用!AW$6:AW$165,$Z308)*SUM($U$14:$U$17)</f>
        <v>46.000000000000028</v>
      </c>
      <c r="AB308" s="3">
        <f>求节点(节奏总纲!Q$4:Q$163,其他调用!AX$6:AX$165,$Z308)*SUM($U$14:$U$17)</f>
        <v>67.000000000000014</v>
      </c>
      <c r="AC308" s="3">
        <f>求节点(节奏总纲!R$4:R$163,其他调用!AY$6:AY$165,$Z308)*SUM($U$14:$U$17)</f>
        <v>91.000000000000071</v>
      </c>
      <c r="AD308" s="3">
        <f>求节点(节奏总纲!S$4:S$163,其他调用!AZ$6:AZ$165,$Z308)*SUM($U$14:$U$17)</f>
        <v>102.99999999999994</v>
      </c>
      <c r="AE308" s="3">
        <f>求节点(节奏总纲!T$4:T$163,其他调用!BA$6:BA$165,$Z308)*SUM($U$14:$U$17)</f>
        <v>102.99999999999996</v>
      </c>
      <c r="AF308" s="3">
        <f>SUMPRODUCT(AA$5:AE308,其他调用!$C$6:$G309)</f>
        <v>7141723.2105256449</v>
      </c>
      <c r="AH308" s="3">
        <v>304</v>
      </c>
      <c r="AI308" s="3">
        <f>其他调用!Y308</f>
        <v>20472863.082972527</v>
      </c>
      <c r="AJ308" s="3">
        <f>其他调用!Z308</f>
        <v>23883226.35559845</v>
      </c>
      <c r="AK308" s="3">
        <f>其他调用!AA308</f>
        <v>27451596.238500595</v>
      </c>
      <c r="AL308" s="3">
        <f>其他调用!AB308</f>
        <v>51822685.440000534</v>
      </c>
      <c r="AM308" s="3">
        <f>其他调用!AC308</f>
        <v>121043160</v>
      </c>
      <c r="AN308" s="3">
        <f>SUMPRODUCT(AI$5:AM308,其他调用!$C$6:$G309)</f>
        <v>1449084192909.696</v>
      </c>
      <c r="AP308" s="3">
        <f>其他调用!AN308</f>
        <v>4544465.1070666313</v>
      </c>
      <c r="AQ308" s="3">
        <f>其他调用!AO308</f>
        <v>5782751.1501760483</v>
      </c>
      <c r="AR308" s="3">
        <f>其他调用!AP308</f>
        <v>7314146.6154417992</v>
      </c>
      <c r="AS308" s="3">
        <f>其他调用!AQ308</f>
        <v>15470188.78887701</v>
      </c>
      <c r="AT308" s="3">
        <f>其他调用!AR308</f>
        <v>38548143.477455139</v>
      </c>
      <c r="AU308" s="3">
        <f>SUMPRODUCT(AP$5:AT308,其他调用!$C$6:$G309)</f>
        <v>278245862488.4295</v>
      </c>
    </row>
    <row r="309" spans="26:47" x14ac:dyDescent="0.15">
      <c r="Z309" s="3">
        <v>305</v>
      </c>
      <c r="AA309" s="3">
        <f>求节点(节奏总纲!P$4:P$163,其他调用!AW$6:AW$165,$Z309)*SUM($U$14:$U$17)</f>
        <v>46.000000000000021</v>
      </c>
      <c r="AB309" s="3">
        <f>求节点(节奏总纲!Q$4:Q$163,其他调用!AX$6:AX$165,$Z309)*SUM($U$14:$U$17)</f>
        <v>67.000000000000014</v>
      </c>
      <c r="AC309" s="3">
        <f>求节点(节奏总纲!R$4:R$163,其他调用!AY$6:AY$165,$Z309)*SUM($U$14:$U$17)</f>
        <v>91.000000000000071</v>
      </c>
      <c r="AD309" s="3">
        <f>求节点(节奏总纲!S$4:S$163,其他调用!AZ$6:AZ$165,$Z309)*SUM($U$14:$U$17)</f>
        <v>102.99999999999996</v>
      </c>
      <c r="AE309" s="3">
        <f>求节点(节奏总纲!T$4:T$163,其他调用!BA$6:BA$165,$Z309)*SUM($U$14:$U$17)</f>
        <v>102.99999999999996</v>
      </c>
      <c r="AF309" s="3">
        <f>SUMPRODUCT(AA$5:AE309,其他调用!$C$6:$G310)</f>
        <v>7148159.5790044125</v>
      </c>
      <c r="AH309" s="3">
        <v>305</v>
      </c>
      <c r="AI309" s="3">
        <f>其他调用!Y309</f>
        <v>20472863.082972527</v>
      </c>
      <c r="AJ309" s="3">
        <f>其他调用!Z309</f>
        <v>23883226.355597496</v>
      </c>
      <c r="AK309" s="3">
        <f>其他调用!AA309</f>
        <v>27451596.238499641</v>
      </c>
      <c r="AL309" s="3">
        <f>其他调用!AB309</f>
        <v>51822685.43999958</v>
      </c>
      <c r="AM309" s="3">
        <f>其他调用!AC309</f>
        <v>121043160</v>
      </c>
      <c r="AN309" s="3">
        <f>SUMPRODUCT(AI$5:AM309,其他调用!$C$6:$G310)</f>
        <v>1451603528625.0962</v>
      </c>
      <c r="AP309" s="3">
        <f>其他调用!AN309</f>
        <v>4544465.1070665121</v>
      </c>
      <c r="AQ309" s="3">
        <f>其他调用!AO309</f>
        <v>5782751.1501760483</v>
      </c>
      <c r="AR309" s="3">
        <f>其他调用!AP309</f>
        <v>7314146.6154417992</v>
      </c>
      <c r="AS309" s="3">
        <f>其他调用!AQ309</f>
        <v>15470188.78887701</v>
      </c>
      <c r="AT309" s="3">
        <f>其他调用!AR309</f>
        <v>38548143.477454185</v>
      </c>
      <c r="AU309" s="3">
        <f>SUMPRODUCT(AP$5:AT309,其他调用!$C$6:$G310)</f>
        <v>278841069874.92572</v>
      </c>
    </row>
    <row r="310" spans="26:47" x14ac:dyDescent="0.15">
      <c r="Z310" s="3">
        <v>306</v>
      </c>
      <c r="AA310" s="3">
        <f>求节点(节奏总纲!P$4:P$163,其他调用!AW$6:AW$165,$Z310)*SUM($U$14:$U$17)</f>
        <v>46.000000000000021</v>
      </c>
      <c r="AB310" s="3">
        <f>求节点(节奏总纲!Q$4:Q$163,其他调用!AX$6:AX$165,$Z310)*SUM($U$14:$U$17)</f>
        <v>67.000000000000028</v>
      </c>
      <c r="AC310" s="3">
        <f>求节点(节奏总纲!R$4:R$163,其他调用!AY$6:AY$165,$Z310)*SUM($U$14:$U$17)</f>
        <v>91.000000000000071</v>
      </c>
      <c r="AD310" s="3">
        <f>求节点(节奏总纲!S$4:S$163,其他调用!AZ$6:AZ$165,$Z310)*SUM($U$14:$U$17)</f>
        <v>102.99999999999996</v>
      </c>
      <c r="AE310" s="3">
        <f>求节点(节奏总纲!T$4:T$163,其他调用!BA$6:BA$165,$Z310)*SUM($U$14:$U$17)</f>
        <v>102.99999999999996</v>
      </c>
      <c r="AF310" s="3">
        <f>SUMPRODUCT(AA$5:AE310,其他调用!$C$6:$G311)</f>
        <v>7154557.0402471237</v>
      </c>
      <c r="AH310" s="3">
        <v>306</v>
      </c>
      <c r="AI310" s="3">
        <f>其他调用!Y310</f>
        <v>20472863.082972527</v>
      </c>
      <c r="AJ310" s="3">
        <f>其他调用!Z310</f>
        <v>23883226.355597496</v>
      </c>
      <c r="AK310" s="3">
        <f>其他调用!AA310</f>
        <v>27451596.238500595</v>
      </c>
      <c r="AL310" s="3">
        <f>其他调用!AB310</f>
        <v>51822685.440000534</v>
      </c>
      <c r="AM310" s="3">
        <f>其他调用!AC310</f>
        <v>121043160</v>
      </c>
      <c r="AN310" s="3">
        <f>SUMPRODUCT(AI$5:AM310,其他调用!$C$6:$G311)</f>
        <v>1454107635195.4121</v>
      </c>
      <c r="AP310" s="3">
        <f>其他调用!AN310</f>
        <v>4544465.1070666313</v>
      </c>
      <c r="AQ310" s="3">
        <f>其他调用!AO310</f>
        <v>5782751.1501760483</v>
      </c>
      <c r="AR310" s="3">
        <f>其他调用!AP310</f>
        <v>7314146.6154415607</v>
      </c>
      <c r="AS310" s="3">
        <f>其他调用!AQ310</f>
        <v>15470188.78887701</v>
      </c>
      <c r="AT310" s="3">
        <f>其他调用!AR310</f>
        <v>38548143.477454185</v>
      </c>
      <c r="AU310" s="3">
        <f>SUMPRODUCT(AP$5:AT310,其他调用!$C$6:$G311)</f>
        <v>279432679289.31006</v>
      </c>
    </row>
    <row r="311" spans="26:47" x14ac:dyDescent="0.15">
      <c r="Z311" s="3">
        <v>307</v>
      </c>
      <c r="AA311" s="3">
        <f>求节点(节奏总纲!P$4:P$163,其他调用!AW$6:AW$165,$Z311)*SUM($U$14:$U$17)</f>
        <v>46.000000000000014</v>
      </c>
      <c r="AB311" s="3">
        <f>求节点(节奏总纲!Q$4:Q$163,其他调用!AX$6:AX$165,$Z311)*SUM($U$14:$U$17)</f>
        <v>67.000000000000028</v>
      </c>
      <c r="AC311" s="3">
        <f>求节点(节奏总纲!R$4:R$163,其他调用!AY$6:AY$165,$Z311)*SUM($U$14:$U$17)</f>
        <v>91.000000000000071</v>
      </c>
      <c r="AD311" s="3">
        <f>求节点(节奏总纲!S$4:S$163,其他调用!AZ$6:AZ$165,$Z311)*SUM($U$14:$U$17)</f>
        <v>102.99999999999996</v>
      </c>
      <c r="AE311" s="3">
        <f>求节点(节奏总纲!T$4:T$163,其他调用!BA$6:BA$165,$Z311)*SUM($U$14:$U$17)</f>
        <v>102.99999999999996</v>
      </c>
      <c r="AF311" s="3">
        <f>SUMPRODUCT(AA$5:AE311,其他调用!$C$6:$G312)</f>
        <v>7160915.5942537822</v>
      </c>
      <c r="AH311" s="3">
        <v>307</v>
      </c>
      <c r="AI311" s="3">
        <f>其他调用!Y311</f>
        <v>20472863.082972527</v>
      </c>
      <c r="AJ311" s="3">
        <f>其他调用!Z311</f>
        <v>23883226.35559845</v>
      </c>
      <c r="AK311" s="3">
        <f>其他调用!AA311</f>
        <v>27451596.238500595</v>
      </c>
      <c r="AL311" s="3">
        <f>其他调用!AB311</f>
        <v>51822685.43999958</v>
      </c>
      <c r="AM311" s="3">
        <f>其他调用!AC311</f>
        <v>121043160</v>
      </c>
      <c r="AN311" s="3">
        <f>SUMPRODUCT(AI$5:AM311,其他调用!$C$6:$G312)</f>
        <v>1456596512620.6436</v>
      </c>
      <c r="AP311" s="3">
        <f>其他调用!AN311</f>
        <v>4544465.1070666313</v>
      </c>
      <c r="AQ311" s="3">
        <f>其他调用!AO311</f>
        <v>5782751.1501760483</v>
      </c>
      <c r="AR311" s="3">
        <f>其他调用!AP311</f>
        <v>7314146.6154417992</v>
      </c>
      <c r="AS311" s="3">
        <f>其他调用!AQ311</f>
        <v>15470188.78887701</v>
      </c>
      <c r="AT311" s="3">
        <f>其他调用!AR311</f>
        <v>38548143.477455139</v>
      </c>
      <c r="AU311" s="3">
        <f>SUMPRODUCT(AP$5:AT311,其他调用!$C$6:$G312)</f>
        <v>280020690731.58258</v>
      </c>
    </row>
    <row r="312" spans="26:47" x14ac:dyDescent="0.15">
      <c r="Z312" s="3">
        <v>308</v>
      </c>
      <c r="AA312" s="3">
        <f>求节点(节奏总纲!P$4:P$163,其他调用!AW$6:AW$165,$Z312)*SUM($U$14:$U$17)</f>
        <v>46.000000000000014</v>
      </c>
      <c r="AB312" s="3">
        <f>求节点(节奏总纲!Q$4:Q$163,其他调用!AX$6:AX$165,$Z312)*SUM($U$14:$U$17)</f>
        <v>67.000000000000028</v>
      </c>
      <c r="AC312" s="3">
        <f>求节点(节奏总纲!R$4:R$163,其他调用!AY$6:AY$165,$Z312)*SUM($U$14:$U$17)</f>
        <v>91.000000000000071</v>
      </c>
      <c r="AD312" s="3">
        <f>求节点(节奏总纲!S$4:S$163,其他调用!AZ$6:AZ$165,$Z312)*SUM($U$14:$U$17)</f>
        <v>102.99999999999996</v>
      </c>
      <c r="AE312" s="3">
        <f>求节点(节奏总纲!T$4:T$163,其他调用!BA$6:BA$165,$Z312)*SUM($U$14:$U$17)</f>
        <v>102.99999999999996</v>
      </c>
      <c r="AF312" s="3">
        <f>SUMPRODUCT(AA$5:AE312,其他调用!$C$6:$G313)</f>
        <v>7167235.2410243852</v>
      </c>
      <c r="AH312" s="3">
        <v>308</v>
      </c>
      <c r="AI312" s="3">
        <f>其他调用!Y312</f>
        <v>20472863.082972527</v>
      </c>
      <c r="AJ312" s="3">
        <f>其他调用!Z312</f>
        <v>23883226.355597496</v>
      </c>
      <c r="AK312" s="3">
        <f>其他调用!AA312</f>
        <v>27451596.238499641</v>
      </c>
      <c r="AL312" s="3">
        <f>其他调用!AB312</f>
        <v>51822685.43999958</v>
      </c>
      <c r="AM312" s="3">
        <f>其他调用!AC312</f>
        <v>121043160</v>
      </c>
      <c r="AN312" s="3">
        <f>SUMPRODUCT(AI$5:AM312,其他调用!$C$6:$G313)</f>
        <v>1459070160900.7905</v>
      </c>
      <c r="AP312" s="3">
        <f>其他调用!AN312</f>
        <v>4544465.1070666313</v>
      </c>
      <c r="AQ312" s="3">
        <f>其他调用!AO312</f>
        <v>5782751.1501760483</v>
      </c>
      <c r="AR312" s="3">
        <f>其他调用!AP312</f>
        <v>7314146.6154415607</v>
      </c>
      <c r="AS312" s="3">
        <f>其他调用!AQ312</f>
        <v>15470188.78887701</v>
      </c>
      <c r="AT312" s="3">
        <f>其他调用!AR312</f>
        <v>38548143.477454185</v>
      </c>
      <c r="AU312" s="3">
        <f>SUMPRODUCT(AP$5:AT312,其他调用!$C$6:$G313)</f>
        <v>280605104201.74329</v>
      </c>
    </row>
    <row r="313" spans="26:47" x14ac:dyDescent="0.15">
      <c r="Z313" s="3">
        <v>309</v>
      </c>
      <c r="AA313" s="3">
        <f>求节点(节奏总纲!P$4:P$163,其他调用!AW$6:AW$165,$Z313)*SUM($U$14:$U$17)</f>
        <v>46.000000000000007</v>
      </c>
      <c r="AB313" s="3">
        <f>求节点(节奏总纲!Q$4:Q$163,其他调用!AX$6:AX$165,$Z313)*SUM($U$14:$U$17)</f>
        <v>67.000000000000028</v>
      </c>
      <c r="AC313" s="3">
        <f>求节点(节奏总纲!R$4:R$163,其他调用!AY$6:AY$165,$Z313)*SUM($U$14:$U$17)</f>
        <v>91.000000000000071</v>
      </c>
      <c r="AD313" s="3">
        <f>求节点(节奏总纲!S$4:S$163,其他调用!AZ$6:AZ$165,$Z313)*SUM($U$14:$U$17)</f>
        <v>102.99999999999996</v>
      </c>
      <c r="AE313" s="3">
        <f>求节点(节奏总纲!T$4:T$163,其他调用!BA$6:BA$165,$Z313)*SUM($U$14:$U$17)</f>
        <v>102.99999999999996</v>
      </c>
      <c r="AF313" s="3">
        <f>SUMPRODUCT(AA$5:AE313,其他调用!$C$6:$G314)</f>
        <v>7173515.9805589318</v>
      </c>
      <c r="AH313" s="3">
        <v>309</v>
      </c>
      <c r="AI313" s="3">
        <f>其他调用!Y313</f>
        <v>20472863.082972527</v>
      </c>
      <c r="AJ313" s="3">
        <f>其他调用!Z313</f>
        <v>23883226.35559845</v>
      </c>
      <c r="AK313" s="3">
        <f>其他调用!AA313</f>
        <v>27451596.238500595</v>
      </c>
      <c r="AL313" s="3">
        <f>其他调用!AB313</f>
        <v>51822685.440000534</v>
      </c>
      <c r="AM313" s="3">
        <f>其他调用!AC313</f>
        <v>121043160</v>
      </c>
      <c r="AN313" s="3">
        <f>SUMPRODUCT(AI$5:AM313,其他调用!$C$6:$G314)</f>
        <v>1461528580035.853</v>
      </c>
      <c r="AP313" s="3">
        <f>其他调用!AN313</f>
        <v>4544465.1070666313</v>
      </c>
      <c r="AQ313" s="3">
        <f>其他调用!AO313</f>
        <v>5782751.1501762867</v>
      </c>
      <c r="AR313" s="3">
        <f>其他调用!AP313</f>
        <v>7314146.6154417992</v>
      </c>
      <c r="AS313" s="3">
        <f>其他调用!AQ313</f>
        <v>15470188.78887701</v>
      </c>
      <c r="AT313" s="3">
        <f>其他调用!AR313</f>
        <v>38548143.477455139</v>
      </c>
      <c r="AU313" s="3">
        <f>SUMPRODUCT(AP$5:AT313,其他调用!$C$6:$G314)</f>
        <v>281185919699.79224</v>
      </c>
    </row>
    <row r="314" spans="26:47" x14ac:dyDescent="0.15">
      <c r="Z314" s="3">
        <v>310</v>
      </c>
      <c r="AA314" s="3">
        <f>求节点(节奏总纲!P$4:P$163,其他调用!AW$6:AW$165,$Z314)*SUM($U$14:$U$17)</f>
        <v>46</v>
      </c>
      <c r="AB314" s="3">
        <f>求节点(节奏总纲!Q$4:Q$163,其他调用!AX$6:AX$165,$Z314)*SUM($U$14:$U$17)</f>
        <v>67.000000000000043</v>
      </c>
      <c r="AC314" s="3">
        <f>求节点(节奏总纲!R$4:R$163,其他调用!AY$6:AY$165,$Z314)*SUM($U$14:$U$17)</f>
        <v>91.000000000000071</v>
      </c>
      <c r="AD314" s="3">
        <f>求节点(节奏总纲!S$4:S$163,其他调用!AZ$6:AZ$165,$Z314)*SUM($U$14:$U$17)</f>
        <v>102.99999999999997</v>
      </c>
      <c r="AE314" s="3">
        <f>求节点(节奏总纲!T$4:T$163,其他调用!BA$6:BA$165,$Z314)*SUM($U$14:$U$17)</f>
        <v>102.99999999999996</v>
      </c>
      <c r="AF314" s="3">
        <f>SUMPRODUCT(AA$5:AE314,其他调用!$C$6:$G315)</f>
        <v>7179757.8128574258</v>
      </c>
      <c r="AH314" s="3">
        <v>310</v>
      </c>
      <c r="AI314" s="3">
        <f>其他调用!Y314</f>
        <v>20472863.082972527</v>
      </c>
      <c r="AJ314" s="3">
        <f>其他调用!Z314</f>
        <v>23883226.355597496</v>
      </c>
      <c r="AK314" s="3">
        <f>其他调用!AA314</f>
        <v>27451596.238500595</v>
      </c>
      <c r="AL314" s="3">
        <f>其他调用!AB314</f>
        <v>51822685.43999958</v>
      </c>
      <c r="AM314" s="3">
        <f>其他调用!AC314</f>
        <v>121043160</v>
      </c>
      <c r="AN314" s="3">
        <f>SUMPRODUCT(AI$5:AM314,其他调用!$C$6:$G315)</f>
        <v>1463971770025.8313</v>
      </c>
      <c r="AP314" s="3">
        <f>其他调用!AN314</f>
        <v>4544465.1070666313</v>
      </c>
      <c r="AQ314" s="3">
        <f>其他调用!AO314</f>
        <v>5782751.1501760483</v>
      </c>
      <c r="AR314" s="3">
        <f>其他调用!AP314</f>
        <v>7314146.6154417992</v>
      </c>
      <c r="AS314" s="3">
        <f>其他调用!AQ314</f>
        <v>15470188.78887701</v>
      </c>
      <c r="AT314" s="3">
        <f>其他调用!AR314</f>
        <v>38548143.477454185</v>
      </c>
      <c r="AU314" s="3">
        <f>SUMPRODUCT(AP$5:AT314,其他调用!$C$6:$G315)</f>
        <v>281763137225.72931</v>
      </c>
    </row>
    <row r="315" spans="26:47" x14ac:dyDescent="0.15">
      <c r="Z315" s="3">
        <v>311</v>
      </c>
      <c r="AA315" s="3">
        <f>求节点(节奏总纲!P$4:P$163,其他调用!AW$6:AW$165,$Z315)*SUM($U$14:$U$17)</f>
        <v>46</v>
      </c>
      <c r="AB315" s="3">
        <f>求节点(节奏总纲!Q$4:Q$163,其他调用!AX$6:AX$165,$Z315)*SUM($U$14:$U$17)</f>
        <v>67.000000000000043</v>
      </c>
      <c r="AC315" s="3">
        <f>求节点(节奏总纲!R$4:R$163,其他调用!AY$6:AY$165,$Z315)*SUM($U$14:$U$17)</f>
        <v>91.000000000000071</v>
      </c>
      <c r="AD315" s="3">
        <f>求节点(节奏总纲!S$4:S$163,其他调用!AZ$6:AZ$165,$Z315)*SUM($U$14:$U$17)</f>
        <v>102.99999999999997</v>
      </c>
      <c r="AE315" s="3">
        <f>求节点(节奏总纲!T$4:T$163,其他调用!BA$6:BA$165,$Z315)*SUM($U$14:$U$17)</f>
        <v>102.99999999999996</v>
      </c>
      <c r="AF315" s="3">
        <f>SUMPRODUCT(AA$5:AE315,其他调用!$C$6:$G316)</f>
        <v>7185960.7379198633</v>
      </c>
      <c r="AH315" s="3">
        <v>311</v>
      </c>
      <c r="AI315" s="3">
        <f>其他调用!Y315</f>
        <v>20472863.082972527</v>
      </c>
      <c r="AJ315" s="3">
        <f>其他调用!Z315</f>
        <v>23883226.35559845</v>
      </c>
      <c r="AK315" s="3">
        <f>其他调用!AA315</f>
        <v>27451596.238500595</v>
      </c>
      <c r="AL315" s="3">
        <f>其他调用!AB315</f>
        <v>51822685.440000534</v>
      </c>
      <c r="AM315" s="3">
        <f>其他调用!AC315</f>
        <v>121043159.99999619</v>
      </c>
      <c r="AN315" s="3">
        <f>SUMPRODUCT(AI$5:AM315,其他调用!$C$6:$G316)</f>
        <v>1466399730870.7249</v>
      </c>
      <c r="AP315" s="3">
        <f>其他调用!AN315</f>
        <v>4544465.1070666313</v>
      </c>
      <c r="AQ315" s="3">
        <f>其他调用!AO315</f>
        <v>5782751.1501760483</v>
      </c>
      <c r="AR315" s="3">
        <f>其他调用!AP315</f>
        <v>7314146.6154415607</v>
      </c>
      <c r="AS315" s="3">
        <f>其他调用!AQ315</f>
        <v>15470188.78887701</v>
      </c>
      <c r="AT315" s="3">
        <f>其他调用!AR315</f>
        <v>38548143.477455139</v>
      </c>
      <c r="AU315" s="3">
        <f>SUMPRODUCT(AP$5:AT315,其他调用!$C$6:$G316)</f>
        <v>282336756779.55463</v>
      </c>
    </row>
    <row r="316" spans="26:47" x14ac:dyDescent="0.15">
      <c r="Z316" s="3">
        <v>312</v>
      </c>
      <c r="AA316" s="3">
        <f>求节点(节奏总纲!P$4:P$163,其他调用!AW$6:AW$165,$Z316)*SUM($U$14:$U$17)</f>
        <v>45.999999999999993</v>
      </c>
      <c r="AB316" s="3">
        <f>求节点(节奏总纲!Q$4:Q$163,其他调用!AX$6:AX$165,$Z316)*SUM($U$14:$U$17)</f>
        <v>67.000000000000043</v>
      </c>
      <c r="AC316" s="3">
        <f>求节点(节奏总纲!R$4:R$163,其他调用!AY$6:AY$165,$Z316)*SUM($U$14:$U$17)</f>
        <v>91.000000000000071</v>
      </c>
      <c r="AD316" s="3">
        <f>求节点(节奏总纲!S$4:S$163,其他调用!AZ$6:AZ$165,$Z316)*SUM($U$14:$U$17)</f>
        <v>102.99999999999997</v>
      </c>
      <c r="AE316" s="3">
        <f>求节点(节奏总纲!T$4:T$163,其他调用!BA$6:BA$165,$Z316)*SUM($U$14:$U$17)</f>
        <v>102.99999999999996</v>
      </c>
      <c r="AF316" s="3">
        <f>SUMPRODUCT(AA$5:AE316,其他调用!$C$6:$G317)</f>
        <v>7192124.7557462463</v>
      </c>
      <c r="AH316" s="3">
        <v>312</v>
      </c>
      <c r="AI316" s="3">
        <f>其他调用!Y316</f>
        <v>20472863.082972527</v>
      </c>
      <c r="AJ316" s="3">
        <f>其他调用!Z316</f>
        <v>24022148.393802643</v>
      </c>
      <c r="AK316" s="3">
        <f>其他调用!AA316</f>
        <v>27451596.238499641</v>
      </c>
      <c r="AL316" s="3">
        <f>其他调用!AB316</f>
        <v>54891624.10649395</v>
      </c>
      <c r="AM316" s="3">
        <f>其他调用!AC316</f>
        <v>121043160</v>
      </c>
      <c r="AN316" s="3">
        <f>SUMPRODUCT(AI$5:AM316,其他调用!$C$6:$G317)</f>
        <v>1468821657308.0767</v>
      </c>
      <c r="AP316" s="3">
        <f>其他调用!AN316</f>
        <v>4544465.1070666313</v>
      </c>
      <c r="AQ316" s="3">
        <f>其他调用!AO316</f>
        <v>5836726.4810507298</v>
      </c>
      <c r="AR316" s="3">
        <f>其他调用!AP316</f>
        <v>7314146.6154417992</v>
      </c>
      <c r="AS316" s="3">
        <f>其他调用!AQ316</f>
        <v>16430143.45620966</v>
      </c>
      <c r="AT316" s="3">
        <f>其他调用!AR316</f>
        <v>38548143.477454185</v>
      </c>
      <c r="AU316" s="3">
        <f>SUMPRODUCT(AP$5:AT316,其他调用!$C$6:$G317)</f>
        <v>282910181651.62592</v>
      </c>
    </row>
    <row r="317" spans="26:47" x14ac:dyDescent="0.15">
      <c r="Z317" s="3">
        <v>313</v>
      </c>
      <c r="AA317" s="3">
        <f>求节点(节奏总纲!P$4:P$163,其他调用!AW$6:AW$165,$Z317)*SUM($U$14:$U$17)</f>
        <v>45.999999999999993</v>
      </c>
      <c r="AB317" s="3">
        <f>求节点(节奏总纲!Q$4:Q$163,其他调用!AX$6:AX$165,$Z317)*SUM($U$14:$U$17)</f>
        <v>67.000000000000043</v>
      </c>
      <c r="AC317" s="3">
        <f>求节点(节奏总纲!R$4:R$163,其他调用!AY$6:AY$165,$Z317)*SUM($U$14:$U$17)</f>
        <v>91.000000000000071</v>
      </c>
      <c r="AD317" s="3">
        <f>求节点(节奏总纲!S$4:S$163,其他调用!AZ$6:AZ$165,$Z317)*SUM($U$14:$U$17)</f>
        <v>102.99999999999997</v>
      </c>
      <c r="AE317" s="3">
        <f>求节点(节奏总纲!T$4:T$163,其他调用!BA$6:BA$165,$Z317)*SUM($U$14:$U$17)</f>
        <v>102.99999999999996</v>
      </c>
      <c r="AF317" s="3">
        <f>SUMPRODUCT(AA$5:AE317,其他调用!$C$6:$G318)</f>
        <v>7198249.8663365748</v>
      </c>
      <c r="AH317" s="3">
        <v>313</v>
      </c>
      <c r="AI317" s="3">
        <f>其他调用!Y317</f>
        <v>20472863.082972527</v>
      </c>
      <c r="AJ317" s="3">
        <f>其他调用!Z317</f>
        <v>24380779.194338799</v>
      </c>
      <c r="AK317" s="3">
        <f>其他调用!AA317</f>
        <v>27504772.710068703</v>
      </c>
      <c r="AL317" s="3">
        <f>其他调用!AB317</f>
        <v>58300521.119998932</v>
      </c>
      <c r="AM317" s="3">
        <f>其他调用!AC317</f>
        <v>121043160</v>
      </c>
      <c r="AN317" s="3">
        <f>SUMPRODUCT(AI$5:AM317,其他调用!$C$6:$G318)</f>
        <v>1471248835360.6902</v>
      </c>
      <c r="AP317" s="3">
        <f>其他调用!AN317</f>
        <v>4544465.1070665121</v>
      </c>
      <c r="AQ317" s="3">
        <f>其他调用!AO317</f>
        <v>5976065.1804461479</v>
      </c>
      <c r="AR317" s="3">
        <f>其他调用!AP317</f>
        <v>7337764.8472685814</v>
      </c>
      <c r="AS317" s="3">
        <f>其他调用!AQ317</f>
        <v>17496436.05902338</v>
      </c>
      <c r="AT317" s="3">
        <f>其他调用!AR317</f>
        <v>38548143.477455139</v>
      </c>
      <c r="AU317" s="3">
        <f>SUMPRODUCT(AP$5:AT317,其他调用!$C$6:$G318)</f>
        <v>283487792335.49988</v>
      </c>
    </row>
    <row r="318" spans="26:47" x14ac:dyDescent="0.15">
      <c r="Z318" s="3">
        <v>314</v>
      </c>
      <c r="AA318" s="3">
        <f>求节点(节奏总纲!P$4:P$163,其他调用!AW$6:AW$165,$Z318)*SUM($U$14:$U$17)</f>
        <v>45.999999999999986</v>
      </c>
      <c r="AB318" s="3">
        <f>求节点(节奏总纲!Q$4:Q$163,其他调用!AX$6:AX$165,$Z318)*SUM($U$14:$U$17)</f>
        <v>67.000000000000043</v>
      </c>
      <c r="AC318" s="3">
        <f>求节点(节奏总纲!R$4:R$163,其他调用!AY$6:AY$165,$Z318)*SUM($U$14:$U$17)</f>
        <v>91.000000000000071</v>
      </c>
      <c r="AD318" s="3">
        <f>求节点(节奏总纲!S$4:S$163,其他调用!AZ$6:AZ$165,$Z318)*SUM($U$14:$U$17)</f>
        <v>102.99999999999997</v>
      </c>
      <c r="AE318" s="3">
        <f>求节点(节奏总纲!T$4:T$163,其他调用!BA$6:BA$165,$Z318)*SUM($U$14:$U$17)</f>
        <v>102.99999999999996</v>
      </c>
      <c r="AF318" s="3">
        <f>SUMPRODUCT(AA$5:AE318,其他调用!$C$6:$G319)</f>
        <v>7204336.0696908487</v>
      </c>
      <c r="AH318" s="3">
        <v>314</v>
      </c>
      <c r="AI318" s="3">
        <f>其他调用!Y318</f>
        <v>20472863.082972527</v>
      </c>
      <c r="AJ318" s="3">
        <f>其他调用!Z318</f>
        <v>24380779.194339752</v>
      </c>
      <c r="AK318" s="3">
        <f>其他调用!AA318</f>
        <v>28019239.914936066</v>
      </c>
      <c r="AL318" s="3">
        <f>其他调用!AB318</f>
        <v>58300521.120000839</v>
      </c>
      <c r="AM318" s="3">
        <f>其他调用!AC318</f>
        <v>121043160</v>
      </c>
      <c r="AN318" s="3">
        <f>SUMPRODUCT(AI$5:AM318,其他调用!$C$6:$G319)</f>
        <v>1473662673626.1152</v>
      </c>
      <c r="AP318" s="3">
        <f>其他调用!AN318</f>
        <v>4544465.1070666313</v>
      </c>
      <c r="AQ318" s="3">
        <f>其他调用!AO318</f>
        <v>5976065.1804463863</v>
      </c>
      <c r="AR318" s="3">
        <f>其他调用!AP318</f>
        <v>7566264.507994175</v>
      </c>
      <c r="AS318" s="3">
        <f>其他调用!AQ318</f>
        <v>17496436.05902338</v>
      </c>
      <c r="AT318" s="3">
        <f>其他调用!AR318</f>
        <v>38700703.819704056</v>
      </c>
      <c r="AU318" s="3">
        <f>SUMPRODUCT(AP$5:AT318,其他调用!$C$6:$G319)</f>
        <v>284062688581.44012</v>
      </c>
    </row>
    <row r="319" spans="26:47" x14ac:dyDescent="0.15">
      <c r="Z319" s="3">
        <v>315</v>
      </c>
      <c r="AA319" s="3">
        <f>求节点(节奏总纲!P$4:P$163,其他调用!AW$6:AW$165,$Z319)*SUM($U$14:$U$17)</f>
        <v>45.999999999999986</v>
      </c>
      <c r="AB319" s="3">
        <f>求节点(节奏总纲!Q$4:Q$163,其他调用!AX$6:AX$165,$Z319)*SUM($U$14:$U$17)</f>
        <v>67.000000000000043</v>
      </c>
      <c r="AC319" s="3">
        <f>求节点(节奏总纲!R$4:R$163,其他调用!AY$6:AY$165,$Z319)*SUM($U$14:$U$17)</f>
        <v>91.000000000000071</v>
      </c>
      <c r="AD319" s="3">
        <f>求节点(节奏总纲!S$4:S$163,其他调用!AZ$6:AZ$165,$Z319)*SUM($U$14:$U$17)</f>
        <v>102.99999999999996</v>
      </c>
      <c r="AE319" s="3">
        <f>求节点(节奏总纲!T$4:T$163,其他调用!BA$6:BA$165,$Z319)*SUM($U$14:$U$17)</f>
        <v>102.99999999999996</v>
      </c>
      <c r="AF319" s="3">
        <f>SUMPRODUCT(AA$5:AE319,其他调用!$C$6:$G320)</f>
        <v>7210383.365809069</v>
      </c>
      <c r="AH319" s="3">
        <v>315</v>
      </c>
      <c r="AI319" s="3">
        <f>其他调用!Y319</f>
        <v>22157978.799233437</v>
      </c>
      <c r="AJ319" s="3">
        <f>其他调用!Z319</f>
        <v>24380779.194338799</v>
      </c>
      <c r="AK319" s="3">
        <f>其他调用!AA319</f>
        <v>28019239.914935112</v>
      </c>
      <c r="AL319" s="3">
        <f>其他调用!AB319</f>
        <v>58300521.119998932</v>
      </c>
      <c r="AM319" s="3">
        <f>其他调用!AC319</f>
        <v>121043160</v>
      </c>
      <c r="AN319" s="3">
        <f>SUMPRODUCT(AI$5:AM319,其他调用!$C$6:$G320)</f>
        <v>1476145098633.8599</v>
      </c>
      <c r="AP319" s="3">
        <f>其他调用!AN319</f>
        <v>5111869.0543065071</v>
      </c>
      <c r="AQ319" s="3">
        <f>其他调用!AO319</f>
        <v>5976065.1804461479</v>
      </c>
      <c r="AR319" s="3">
        <f>其他调用!AP319</f>
        <v>7566264.5079939365</v>
      </c>
      <c r="AS319" s="3">
        <f>其他调用!AQ319</f>
        <v>17496436.059023857</v>
      </c>
      <c r="AT319" s="3">
        <f>其他调用!AR319</f>
        <v>38895872.370746613</v>
      </c>
      <c r="AU319" s="3">
        <f>SUMPRODUCT(AP$5:AT319,其他调用!$C$6:$G320)</f>
        <v>284662240029.52991</v>
      </c>
    </row>
    <row r="320" spans="26:47" x14ac:dyDescent="0.15">
      <c r="Z320" s="3">
        <v>316</v>
      </c>
      <c r="AA320" s="3">
        <f>求节点(节奏总纲!P$4:P$163,其他调用!AW$6:AW$165,$Z320)*SUM($U$14:$U$17)</f>
        <v>45.999999999999986</v>
      </c>
      <c r="AB320" s="3">
        <f>求节点(节奏总纲!Q$4:Q$163,其他调用!AX$6:AX$165,$Z320)*SUM($U$14:$U$17)</f>
        <v>67.000000000000043</v>
      </c>
      <c r="AC320" s="3">
        <f>求节点(节奏总纲!R$4:R$163,其他调用!AY$6:AY$165,$Z320)*SUM($U$14:$U$17)</f>
        <v>91.000000000000071</v>
      </c>
      <c r="AD320" s="3">
        <f>求节点(节奏总纲!S$4:S$163,其他调用!AZ$6:AZ$165,$Z320)*SUM($U$14:$U$17)</f>
        <v>102.99999999999996</v>
      </c>
      <c r="AE320" s="3">
        <f>求节点(节奏总纲!T$4:T$163,其他调用!BA$6:BA$165,$Z320)*SUM($U$14:$U$17)</f>
        <v>102.99999999999996</v>
      </c>
      <c r="AF320" s="3">
        <f>SUMPRODUCT(AA$5:AE320,其他调用!$C$6:$G321)</f>
        <v>7216391.7546912339</v>
      </c>
      <c r="AH320" s="3">
        <v>316</v>
      </c>
      <c r="AI320" s="3">
        <f>其他调用!Y320</f>
        <v>22510413.524868011</v>
      </c>
      <c r="AJ320" s="3">
        <f>其他调用!Z320</f>
        <v>24380779.194339752</v>
      </c>
      <c r="AK320" s="3">
        <f>其他调用!AA320</f>
        <v>28019239.914936066</v>
      </c>
      <c r="AL320" s="3">
        <f>其他调用!AB320</f>
        <v>58300521.120000839</v>
      </c>
      <c r="AM320" s="3">
        <f>其他调用!AC320</f>
        <v>121043160</v>
      </c>
      <c r="AN320" s="3">
        <f>SUMPRODUCT(AI$5:AM320,其他调用!$C$6:$G321)</f>
        <v>1478629011038.2175</v>
      </c>
      <c r="AP320" s="3">
        <f>其他调用!AN320</f>
        <v>5230539.1566261053</v>
      </c>
      <c r="AQ320" s="3">
        <f>其他调用!AO320</f>
        <v>5976065.1804461479</v>
      </c>
      <c r="AR320" s="3">
        <f>其他调用!AP320</f>
        <v>7566264.507994175</v>
      </c>
      <c r="AS320" s="3">
        <f>其他调用!AQ320</f>
        <v>17496436.05902338</v>
      </c>
      <c r="AT320" s="3">
        <f>其他调用!AR320</f>
        <v>38895872.370746613</v>
      </c>
      <c r="AU320" s="3">
        <f>SUMPRODUCT(AP$5:AT320,其他调用!$C$6:$G321)</f>
        <v>285263812738.69824</v>
      </c>
    </row>
    <row r="321" spans="26:47" x14ac:dyDescent="0.15">
      <c r="Z321" s="3">
        <v>317</v>
      </c>
      <c r="AA321" s="3">
        <f>求节点(节奏总纲!P$4:P$163,其他调用!AW$6:AW$165,$Z321)*SUM($U$14:$U$17)</f>
        <v>45.999999999999986</v>
      </c>
      <c r="AB321" s="3">
        <f>求节点(节奏总纲!Q$4:Q$163,其他调用!AX$6:AX$165,$Z321)*SUM($U$14:$U$17)</f>
        <v>67.000000000000043</v>
      </c>
      <c r="AC321" s="3">
        <f>求节点(节奏总纲!R$4:R$163,其他调用!AY$6:AY$165,$Z321)*SUM($U$14:$U$17)</f>
        <v>91.000000000000071</v>
      </c>
      <c r="AD321" s="3">
        <f>求节点(节奏总纲!S$4:S$163,其他调用!AZ$6:AZ$165,$Z321)*SUM($U$14:$U$17)</f>
        <v>102.99999999999996</v>
      </c>
      <c r="AE321" s="3">
        <f>求节点(节奏总纲!T$4:T$163,其他调用!BA$6:BA$165,$Z321)*SUM($U$14:$U$17)</f>
        <v>102.99999999999997</v>
      </c>
      <c r="AF321" s="3">
        <f>SUMPRODUCT(AA$5:AE321,其他调用!$C$6:$G322)</f>
        <v>7222361.2363373442</v>
      </c>
      <c r="AH321" s="3">
        <v>317</v>
      </c>
      <c r="AI321" s="3">
        <f>其他调用!Y321</f>
        <v>22510413.524868011</v>
      </c>
      <c r="AJ321" s="3">
        <f>其他调用!Z321</f>
        <v>24380779.194338799</v>
      </c>
      <c r="AK321" s="3">
        <f>其他调用!AA321</f>
        <v>28019239.914935112</v>
      </c>
      <c r="AL321" s="3">
        <f>其他调用!AB321</f>
        <v>58300521.119998932</v>
      </c>
      <c r="AM321" s="3">
        <f>其他调用!AC321</f>
        <v>121043160</v>
      </c>
      <c r="AN321" s="3">
        <f>SUMPRODUCT(AI$5:AM321,其他调用!$C$6:$G322)</f>
        <v>1481096838903.4163</v>
      </c>
      <c r="AP321" s="3">
        <f>其他调用!AN321</f>
        <v>5230539.1566261053</v>
      </c>
      <c r="AQ321" s="3">
        <f>其他调用!AO321</f>
        <v>5976065.1804461479</v>
      </c>
      <c r="AR321" s="3">
        <f>其他调用!AP321</f>
        <v>7566264.5079939365</v>
      </c>
      <c r="AS321" s="3">
        <f>其他调用!AQ321</f>
        <v>17496436.05902338</v>
      </c>
      <c r="AT321" s="3">
        <f>其他调用!AR321</f>
        <v>38895872.370747566</v>
      </c>
      <c r="AU321" s="3">
        <f>SUMPRODUCT(AP$5:AT321,其他调用!$C$6:$G322)</f>
        <v>285861489972.41406</v>
      </c>
    </row>
    <row r="322" spans="26:47" x14ac:dyDescent="0.15">
      <c r="Z322" s="3">
        <v>318</v>
      </c>
      <c r="AA322" s="3">
        <f>求节点(节奏总纲!P$4:P$163,其他调用!AW$6:AW$165,$Z322)*SUM($U$14:$U$17)</f>
        <v>45.999999999999986</v>
      </c>
      <c r="AB322" s="3">
        <f>求节点(节奏总纲!Q$4:Q$163,其他调用!AX$6:AX$165,$Z322)*SUM($U$14:$U$17)</f>
        <v>67.000000000000028</v>
      </c>
      <c r="AC322" s="3">
        <f>求节点(节奏总纲!R$4:R$163,其他调用!AY$6:AY$165,$Z322)*SUM($U$14:$U$17)</f>
        <v>91.000000000000057</v>
      </c>
      <c r="AD322" s="3">
        <f>求节点(节奏总纲!S$4:S$163,其他调用!AZ$6:AZ$165,$Z322)*SUM($U$14:$U$17)</f>
        <v>102.99999999999996</v>
      </c>
      <c r="AE322" s="3">
        <f>求节点(节奏总纲!T$4:T$163,其他调用!BA$6:BA$165,$Z322)*SUM($U$14:$U$17)</f>
        <v>102.99999999999997</v>
      </c>
      <c r="AF322" s="3">
        <f>SUMPRODUCT(AA$5:AE322,其他调用!$C$6:$G323)</f>
        <v>7228291.810747399</v>
      </c>
      <c r="AH322" s="3">
        <v>318</v>
      </c>
      <c r="AI322" s="3">
        <f>其他调用!Y322</f>
        <v>22510413.524868011</v>
      </c>
      <c r="AJ322" s="3">
        <f>其他调用!Z322</f>
        <v>24380779.194339752</v>
      </c>
      <c r="AK322" s="3">
        <f>其他调用!AA322</f>
        <v>28019239.914936066</v>
      </c>
      <c r="AL322" s="3">
        <f>其他调用!AB322</f>
        <v>58300521.120000839</v>
      </c>
      <c r="AM322" s="3">
        <f>其他调用!AC322</f>
        <v>121043160</v>
      </c>
      <c r="AN322" s="3">
        <f>SUMPRODUCT(AI$5:AM322,其他调用!$C$6:$G323)</f>
        <v>1483548582229.4563</v>
      </c>
      <c r="AP322" s="3">
        <f>其他调用!AN322</f>
        <v>5230539.1566262245</v>
      </c>
      <c r="AQ322" s="3">
        <f>其他调用!AO322</f>
        <v>5976065.1804461479</v>
      </c>
      <c r="AR322" s="3">
        <f>其他调用!AP322</f>
        <v>7566264.507994175</v>
      </c>
      <c r="AS322" s="3">
        <f>其他调用!AQ322</f>
        <v>17496436.05902338</v>
      </c>
      <c r="AT322" s="3">
        <f>其他调用!AR322</f>
        <v>38895872.370746613</v>
      </c>
      <c r="AU322" s="3">
        <f>SUMPRODUCT(AP$5:AT322,其他调用!$C$6:$G323)</f>
        <v>286455271730.67743</v>
      </c>
    </row>
    <row r="323" spans="26:47" x14ac:dyDescent="0.15">
      <c r="Z323" s="3">
        <v>319</v>
      </c>
      <c r="AA323" s="3">
        <f>求节点(节奏总纲!P$4:P$163,其他调用!AW$6:AW$165,$Z323)*SUM($U$14:$U$17)</f>
        <v>45.999999999999986</v>
      </c>
      <c r="AB323" s="3">
        <f>求节点(节奏总纲!Q$4:Q$163,其他调用!AX$6:AX$165,$Z323)*SUM($U$14:$U$17)</f>
        <v>67.000000000000028</v>
      </c>
      <c r="AC323" s="3">
        <f>求节点(节奏总纲!R$4:R$163,其他调用!AY$6:AY$165,$Z323)*SUM($U$14:$U$17)</f>
        <v>91.000000000000057</v>
      </c>
      <c r="AD323" s="3">
        <f>求节点(节奏总纲!S$4:S$163,其他调用!AZ$6:AZ$165,$Z323)*SUM($U$14:$U$17)</f>
        <v>102.99999999999996</v>
      </c>
      <c r="AE323" s="3">
        <f>求节点(节奏总纲!T$4:T$163,其他调用!BA$6:BA$165,$Z323)*SUM($U$14:$U$17)</f>
        <v>102.99999999999997</v>
      </c>
      <c r="AF323" s="3">
        <f>SUMPRODUCT(AA$5:AE323,其他调用!$C$6:$G324)</f>
        <v>7234183.4779214002</v>
      </c>
      <c r="AH323" s="3">
        <v>319</v>
      </c>
      <c r="AI323" s="3">
        <f>其他调用!Y323</f>
        <v>22510413.524868011</v>
      </c>
      <c r="AJ323" s="3">
        <f>其他调用!Z323</f>
        <v>24380779.194338799</v>
      </c>
      <c r="AK323" s="3">
        <f>其他调用!AA323</f>
        <v>28019239.914935112</v>
      </c>
      <c r="AL323" s="3">
        <f>其他调用!AB323</f>
        <v>58300521.119998932</v>
      </c>
      <c r="AM323" s="3">
        <f>其他调用!AC323</f>
        <v>121043160</v>
      </c>
      <c r="AN323" s="3">
        <f>SUMPRODUCT(AI$5:AM323,其他调用!$C$6:$G324)</f>
        <v>1485984241016.3376</v>
      </c>
      <c r="AP323" s="3">
        <f>其他调用!AN323</f>
        <v>5230539.1566261053</v>
      </c>
      <c r="AQ323" s="3">
        <f>其他调用!AO323</f>
        <v>5976065.1804463863</v>
      </c>
      <c r="AR323" s="3">
        <f>其他调用!AP323</f>
        <v>7566264.5079939365</v>
      </c>
      <c r="AS323" s="3">
        <f>其他调用!AQ323</f>
        <v>17496436.059023857</v>
      </c>
      <c r="AT323" s="3">
        <f>其他调用!AR323</f>
        <v>38895872.370746613</v>
      </c>
      <c r="AU323" s="3">
        <f>SUMPRODUCT(AP$5:AT323,其他调用!$C$6:$G324)</f>
        <v>287045158013.48828</v>
      </c>
    </row>
    <row r="324" spans="26:47" x14ac:dyDescent="0.15">
      <c r="Z324" s="3">
        <v>320</v>
      </c>
      <c r="AA324" s="3">
        <f>求节点(节奏总纲!P$4:P$163,其他调用!AW$6:AW$165,$Z324)*SUM($U$14:$U$17)</f>
        <v>45.999999999999986</v>
      </c>
      <c r="AB324" s="3">
        <f>求节点(节奏总纲!Q$4:Q$163,其他调用!AX$6:AX$165,$Z324)*SUM($U$14:$U$17)</f>
        <v>67.000000000000028</v>
      </c>
      <c r="AC324" s="3">
        <f>求节点(节奏总纲!R$4:R$163,其他调用!AY$6:AY$165,$Z324)*SUM($U$14:$U$17)</f>
        <v>91.000000000000057</v>
      </c>
      <c r="AD324" s="3">
        <f>求节点(节奏总纲!S$4:S$163,其他调用!AZ$6:AZ$165,$Z324)*SUM($U$14:$U$17)</f>
        <v>102.99999999999994</v>
      </c>
      <c r="AE324" s="3">
        <f>求节点(节奏总纲!T$4:T$163,其他调用!BA$6:BA$165,$Z324)*SUM($U$14:$U$17)</f>
        <v>102.99999999999997</v>
      </c>
      <c r="AF324" s="3">
        <f>SUMPRODUCT(AA$5:AE324,其他调用!$C$6:$G325)</f>
        <v>7240036.237859346</v>
      </c>
      <c r="AH324" s="3">
        <v>320</v>
      </c>
      <c r="AI324" s="3">
        <f>其他调用!Y324</f>
        <v>22510413.524868011</v>
      </c>
      <c r="AJ324" s="3">
        <f>其他调用!Z324</f>
        <v>24380779.194339752</v>
      </c>
      <c r="AK324" s="3">
        <f>其他调用!AA324</f>
        <v>28019239.914936066</v>
      </c>
      <c r="AL324" s="3">
        <f>其他调用!AB324</f>
        <v>58300521.120000839</v>
      </c>
      <c r="AM324" s="3">
        <f>其他调用!AC324</f>
        <v>121043160</v>
      </c>
      <c r="AN324" s="3">
        <f>SUMPRODUCT(AI$5:AM324,其他调用!$C$6:$G325)</f>
        <v>1488403815264.0608</v>
      </c>
      <c r="AP324" s="3">
        <f>其他调用!AN324</f>
        <v>5230539.1566261053</v>
      </c>
      <c r="AQ324" s="3">
        <f>其他调用!AO324</f>
        <v>5976065.1804461479</v>
      </c>
      <c r="AR324" s="3">
        <f>其他调用!AP324</f>
        <v>7566264.507994175</v>
      </c>
      <c r="AS324" s="3">
        <f>其他调用!AQ324</f>
        <v>17496436.05902338</v>
      </c>
      <c r="AT324" s="3">
        <f>其他调用!AR324</f>
        <v>38895872.370747566</v>
      </c>
      <c r="AU324" s="3">
        <f>SUMPRODUCT(AP$5:AT324,其他调用!$C$6:$G325)</f>
        <v>287631148820.84656</v>
      </c>
    </row>
    <row r="325" spans="26:47" x14ac:dyDescent="0.15">
      <c r="Z325" s="3">
        <v>321</v>
      </c>
      <c r="AA325" s="3">
        <f>求节点(节奏总纲!P$4:P$163,其他调用!AW$6:AW$165,$Z325)*SUM($U$14:$U$17)</f>
        <v>45.999999999999986</v>
      </c>
      <c r="AB325" s="3">
        <f>求节点(节奏总纲!Q$4:Q$163,其他调用!AX$6:AX$165,$Z325)*SUM($U$14:$U$17)</f>
        <v>67.000000000000028</v>
      </c>
      <c r="AC325" s="3">
        <f>求节点(节奏总纲!R$4:R$163,其他调用!AY$6:AY$165,$Z325)*SUM($U$14:$U$17)</f>
        <v>91.000000000000057</v>
      </c>
      <c r="AD325" s="3">
        <f>求节点(节奏总纲!S$4:S$163,其他调用!AZ$6:AZ$165,$Z325)*SUM($U$14:$U$17)</f>
        <v>102.99999999999994</v>
      </c>
      <c r="AE325" s="3">
        <f>求节点(节奏总纲!T$4:T$163,其他调用!BA$6:BA$165,$Z325)*SUM($U$14:$U$17)</f>
        <v>102.99999999999997</v>
      </c>
      <c r="AF325" s="3">
        <f>SUMPRODUCT(AA$5:AE325,其他调用!$C$6:$G326)</f>
        <v>7245850.0905612372</v>
      </c>
      <c r="AH325" s="3">
        <v>321</v>
      </c>
      <c r="AI325" s="3">
        <f>其他调用!Y325</f>
        <v>22510413.524868011</v>
      </c>
      <c r="AJ325" s="3">
        <f>其他调用!Z325</f>
        <v>24380779.194338799</v>
      </c>
      <c r="AK325" s="3">
        <f>其他调用!AA325</f>
        <v>28019239.914935112</v>
      </c>
      <c r="AL325" s="3">
        <f>其他调用!AB325</f>
        <v>58300521.120000839</v>
      </c>
      <c r="AM325" s="3">
        <f>其他调用!AC325</f>
        <v>121043160</v>
      </c>
      <c r="AN325" s="3">
        <f>SUMPRODUCT(AI$5:AM325,其他调用!$C$6:$G326)</f>
        <v>1490807304972.6252</v>
      </c>
      <c r="AP325" s="3">
        <f>其他调用!AN325</f>
        <v>5230539.1566262245</v>
      </c>
      <c r="AQ325" s="3">
        <f>其他调用!AO325</f>
        <v>5976065.1804461479</v>
      </c>
      <c r="AR325" s="3">
        <f>其他调用!AP325</f>
        <v>7566264.5079939365</v>
      </c>
      <c r="AS325" s="3">
        <f>其他调用!AQ325</f>
        <v>17496436.05902338</v>
      </c>
      <c r="AT325" s="3">
        <f>其他调用!AR325</f>
        <v>38895872.370746613</v>
      </c>
      <c r="AU325" s="3">
        <f>SUMPRODUCT(AP$5:AT325,其他调用!$C$6:$G326)</f>
        <v>288213244152.75232</v>
      </c>
    </row>
    <row r="326" spans="26:47" x14ac:dyDescent="0.15">
      <c r="Z326" s="3">
        <v>322</v>
      </c>
      <c r="AA326" s="3">
        <f>求节点(节奏总纲!P$4:P$163,其他调用!AW$6:AW$165,$Z326)*SUM($U$14:$U$17)</f>
        <v>45.999999999999986</v>
      </c>
      <c r="AB326" s="3">
        <f>求节点(节奏总纲!Q$4:Q$163,其他调用!AX$6:AX$165,$Z326)*SUM($U$14:$U$17)</f>
        <v>67.000000000000028</v>
      </c>
      <c r="AC326" s="3">
        <f>求节点(节奏总纲!R$4:R$163,其他调用!AY$6:AY$165,$Z326)*SUM($U$14:$U$17)</f>
        <v>91.000000000000057</v>
      </c>
      <c r="AD326" s="3">
        <f>求节点(节奏总纲!S$4:S$163,其他调用!AZ$6:AZ$165,$Z326)*SUM($U$14:$U$17)</f>
        <v>102.99999999999994</v>
      </c>
      <c r="AE326" s="3">
        <f>求节点(节奏总纲!T$4:T$163,其他调用!BA$6:BA$165,$Z326)*SUM($U$14:$U$17)</f>
        <v>102.99999999999999</v>
      </c>
      <c r="AF326" s="3">
        <f>SUMPRODUCT(AA$5:AE326,其他调用!$C$6:$G327)</f>
        <v>7251625.0360270748</v>
      </c>
      <c r="AH326" s="3">
        <v>322</v>
      </c>
      <c r="AI326" s="3">
        <f>其他调用!Y326</f>
        <v>22510413.524868011</v>
      </c>
      <c r="AJ326" s="3">
        <f>其他调用!Z326</f>
        <v>24380779.194338799</v>
      </c>
      <c r="AK326" s="3">
        <f>其他调用!AA326</f>
        <v>28019239.914936066</v>
      </c>
      <c r="AL326" s="3">
        <f>其他调用!AB326</f>
        <v>58300521.119998932</v>
      </c>
      <c r="AM326" s="3">
        <f>其他调用!AC326</f>
        <v>121043160</v>
      </c>
      <c r="AN326" s="3">
        <f>SUMPRODUCT(AI$5:AM326,其他调用!$C$6:$G327)</f>
        <v>1493194710142.0308</v>
      </c>
      <c r="AP326" s="3">
        <f>其他调用!AN326</f>
        <v>5230539.1566261053</v>
      </c>
      <c r="AQ326" s="3">
        <f>其他调用!AO326</f>
        <v>5976065.1804461479</v>
      </c>
      <c r="AR326" s="3">
        <f>其他调用!AP326</f>
        <v>7566264.507994175</v>
      </c>
      <c r="AS326" s="3">
        <f>其他调用!AQ326</f>
        <v>17496436.05902338</v>
      </c>
      <c r="AT326" s="3">
        <f>其他调用!AR326</f>
        <v>38895872.370746613</v>
      </c>
      <c r="AU326" s="3">
        <f>SUMPRODUCT(AP$5:AT326,其他调用!$C$6:$G327)</f>
        <v>288791444009.20557</v>
      </c>
    </row>
    <row r="327" spans="26:47" x14ac:dyDescent="0.15">
      <c r="Z327" s="3">
        <v>323</v>
      </c>
      <c r="AA327" s="3">
        <f>求节点(节奏总纲!P$4:P$163,其他调用!AW$6:AW$165,$Z327)*SUM($U$14:$U$17)</f>
        <v>45.999999999999986</v>
      </c>
      <c r="AB327" s="3">
        <f>求节点(节奏总纲!Q$4:Q$163,其他调用!AX$6:AX$165,$Z327)*SUM($U$14:$U$17)</f>
        <v>67.000000000000028</v>
      </c>
      <c r="AC327" s="3">
        <f>求节点(节奏总纲!R$4:R$163,其他调用!AY$6:AY$165,$Z327)*SUM($U$14:$U$17)</f>
        <v>91.000000000000057</v>
      </c>
      <c r="AD327" s="3">
        <f>求节点(节奏总纲!S$4:S$163,其他调用!AZ$6:AZ$165,$Z327)*SUM($U$14:$U$17)</f>
        <v>102.99999999999994</v>
      </c>
      <c r="AE327" s="3">
        <f>求节点(节奏总纲!T$4:T$163,其他调用!BA$6:BA$165,$Z327)*SUM($U$14:$U$17)</f>
        <v>102.99999999999999</v>
      </c>
      <c r="AF327" s="3">
        <f>SUMPRODUCT(AA$5:AE327,其他调用!$C$6:$G328)</f>
        <v>7257361.0742568569</v>
      </c>
      <c r="AH327" s="3">
        <v>323</v>
      </c>
      <c r="AI327" s="3">
        <f>其他调用!Y327</f>
        <v>22510413.524868011</v>
      </c>
      <c r="AJ327" s="3">
        <f>其他调用!Z327</f>
        <v>24380779.194339752</v>
      </c>
      <c r="AK327" s="3">
        <f>其他调用!AA327</f>
        <v>28019239.914935112</v>
      </c>
      <c r="AL327" s="3">
        <f>其他调用!AB327</f>
        <v>58300521.119998932</v>
      </c>
      <c r="AM327" s="3">
        <f>其他调用!AC327</f>
        <v>121043160</v>
      </c>
      <c r="AN327" s="3">
        <f>SUMPRODUCT(AI$5:AM327,其他调用!$C$6:$G328)</f>
        <v>1495566030772.2781</v>
      </c>
      <c r="AP327" s="3">
        <f>其他调用!AN327</f>
        <v>5230539.1566261053</v>
      </c>
      <c r="AQ327" s="3">
        <f>其他调用!AO327</f>
        <v>5976065.1804463863</v>
      </c>
      <c r="AR327" s="3">
        <f>其他调用!AP327</f>
        <v>7566264.507994175</v>
      </c>
      <c r="AS327" s="3">
        <f>其他调用!AQ327</f>
        <v>17496436.059023857</v>
      </c>
      <c r="AT327" s="3">
        <f>其他调用!AR327</f>
        <v>38895872.370747566</v>
      </c>
      <c r="AU327" s="3">
        <f>SUMPRODUCT(AP$5:AT327,其他调用!$C$6:$G328)</f>
        <v>289365748390.20624</v>
      </c>
    </row>
    <row r="328" spans="26:47" x14ac:dyDescent="0.15">
      <c r="Z328" s="3">
        <v>324</v>
      </c>
      <c r="AA328" s="3">
        <f>求节点(节奏总纲!P$4:P$163,其他调用!AW$6:AW$165,$Z328)*SUM($U$14:$U$17)</f>
        <v>45.999999999999986</v>
      </c>
      <c r="AB328" s="3">
        <f>求节点(节奏总纲!Q$4:Q$163,其他调用!AX$6:AX$165,$Z328)*SUM($U$14:$U$17)</f>
        <v>67.000000000000028</v>
      </c>
      <c r="AC328" s="3">
        <f>求节点(节奏总纲!R$4:R$163,其他调用!AY$6:AY$165,$Z328)*SUM($U$14:$U$17)</f>
        <v>91.000000000000057</v>
      </c>
      <c r="AD328" s="3">
        <f>求节点(节奏总纲!S$4:S$163,其他调用!AZ$6:AZ$165,$Z328)*SUM($U$14:$U$17)</f>
        <v>102.99999999999994</v>
      </c>
      <c r="AE328" s="3">
        <f>求节点(节奏总纲!T$4:T$163,其他调用!BA$6:BA$165,$Z328)*SUM($U$14:$U$17)</f>
        <v>102.99999999999999</v>
      </c>
      <c r="AF328" s="3">
        <f>SUMPRODUCT(AA$5:AE328,其他调用!$C$6:$G329)</f>
        <v>7263058.2052505845</v>
      </c>
      <c r="AH328" s="3">
        <v>324</v>
      </c>
      <c r="AI328" s="3">
        <f>其他调用!Y328</f>
        <v>22510413.524867058</v>
      </c>
      <c r="AJ328" s="3">
        <f>其他调用!Z328</f>
        <v>24380779.194339752</v>
      </c>
      <c r="AK328" s="3">
        <f>其他调用!AA328</f>
        <v>28019239.914936066</v>
      </c>
      <c r="AL328" s="3">
        <f>其他调用!AB328</f>
        <v>58300521.120000839</v>
      </c>
      <c r="AM328" s="3">
        <f>其他调用!AC328</f>
        <v>121043160</v>
      </c>
      <c r="AN328" s="3">
        <f>SUMPRODUCT(AI$5:AM328,其他调用!$C$6:$G329)</f>
        <v>1497921266863.3665</v>
      </c>
      <c r="AP328" s="3">
        <f>其他调用!AN328</f>
        <v>5230539.1566261053</v>
      </c>
      <c r="AQ328" s="3">
        <f>其他调用!AO328</f>
        <v>5976065.1804461479</v>
      </c>
      <c r="AR328" s="3">
        <f>其他调用!AP328</f>
        <v>7566264.5079939365</v>
      </c>
      <c r="AS328" s="3">
        <f>其他调用!AQ328</f>
        <v>17496436.05902338</v>
      </c>
      <c r="AT328" s="3">
        <f>其他调用!AR328</f>
        <v>38895872.370746613</v>
      </c>
      <c r="AU328" s="3">
        <f>SUMPRODUCT(AP$5:AT328,其他调用!$C$6:$G329)</f>
        <v>289936157295.75439</v>
      </c>
    </row>
    <row r="329" spans="26:47" x14ac:dyDescent="0.15">
      <c r="Z329" s="3">
        <v>325</v>
      </c>
      <c r="AA329" s="3">
        <f>求节点(节奏总纲!P$4:P$163,其他调用!AW$6:AW$165,$Z329)*SUM($U$14:$U$17)</f>
        <v>45.999999999999986</v>
      </c>
      <c r="AB329" s="3">
        <f>求节点(节奏总纲!Q$4:Q$163,其他调用!AX$6:AX$165,$Z329)*SUM($U$14:$U$17)</f>
        <v>67.000000000000028</v>
      </c>
      <c r="AC329" s="3">
        <f>求节点(节奏总纲!R$4:R$163,其他调用!AY$6:AY$165,$Z329)*SUM($U$14:$U$17)</f>
        <v>91.000000000000057</v>
      </c>
      <c r="AD329" s="3">
        <f>求节点(节奏总纲!S$4:S$163,其他调用!AZ$6:AZ$165,$Z329)*SUM($U$14:$U$17)</f>
        <v>102.99999999999993</v>
      </c>
      <c r="AE329" s="3">
        <f>求节点(节奏总纲!T$4:T$163,其他调用!BA$6:BA$165,$Z329)*SUM($U$14:$U$17)</f>
        <v>102.99999999999999</v>
      </c>
      <c r="AF329" s="3">
        <f>SUMPRODUCT(AA$5:AE329,其他调用!$C$6:$G330)</f>
        <v>7268716.4290082566</v>
      </c>
      <c r="AH329" s="3">
        <v>325</v>
      </c>
      <c r="AI329" s="3">
        <f>其他调用!Y329</f>
        <v>22510413.524868011</v>
      </c>
      <c r="AJ329" s="3">
        <f>其他调用!Z329</f>
        <v>24380779.194338799</v>
      </c>
      <c r="AK329" s="3">
        <f>其他调用!AA329</f>
        <v>28019239.914935112</v>
      </c>
      <c r="AL329" s="3">
        <f>其他调用!AB329</f>
        <v>58300521.120000839</v>
      </c>
      <c r="AM329" s="3">
        <f>其他调用!AC329</f>
        <v>121043160</v>
      </c>
      <c r="AN329" s="3">
        <f>SUMPRODUCT(AI$5:AM329,其他调用!$C$6:$G330)</f>
        <v>1500260418415.2961</v>
      </c>
      <c r="AP329" s="3">
        <f>其他调用!AN329</f>
        <v>5230539.1566262245</v>
      </c>
      <c r="AQ329" s="3">
        <f>其他调用!AO329</f>
        <v>5976065.1804461479</v>
      </c>
      <c r="AR329" s="3">
        <f>其他调用!AP329</f>
        <v>7566264.507994175</v>
      </c>
      <c r="AS329" s="3">
        <f>其他调用!AQ329</f>
        <v>17496436.05902338</v>
      </c>
      <c r="AT329" s="3">
        <f>其他调用!AR329</f>
        <v>38895872.370746613</v>
      </c>
      <c r="AU329" s="3">
        <f>SUMPRODUCT(AP$5:AT329,其他调用!$C$6:$G330)</f>
        <v>290502670725.85004</v>
      </c>
    </row>
    <row r="330" spans="26:47" x14ac:dyDescent="0.15">
      <c r="Z330" s="3">
        <v>326</v>
      </c>
      <c r="AA330" s="3">
        <f>求节点(节奏总纲!P$4:P$163,其他调用!AW$6:AW$165,$Z330)*SUM($U$14:$U$17)</f>
        <v>45.999999999999993</v>
      </c>
      <c r="AB330" s="3">
        <f>求节点(节奏总纲!Q$4:Q$163,其他调用!AX$6:AX$165,$Z330)*SUM($U$14:$U$17)</f>
        <v>67.000000000000028</v>
      </c>
      <c r="AC330" s="3">
        <f>求节点(节奏总纲!R$4:R$163,其他调用!AY$6:AY$165,$Z330)*SUM($U$14:$U$17)</f>
        <v>91.000000000000057</v>
      </c>
      <c r="AD330" s="3">
        <f>求节点(节奏总纲!S$4:S$163,其他调用!AZ$6:AZ$165,$Z330)*SUM($U$14:$U$17)</f>
        <v>102.99999999999993</v>
      </c>
      <c r="AE330" s="3">
        <f>求节点(节奏总纲!T$4:T$163,其他调用!BA$6:BA$165,$Z330)*SUM($U$14:$U$17)</f>
        <v>102.99999999999999</v>
      </c>
      <c r="AF330" s="3">
        <f>SUMPRODUCT(AA$5:AE330,其他调用!$C$6:$G331)</f>
        <v>7274335.7455298742</v>
      </c>
      <c r="AH330" s="3">
        <v>326</v>
      </c>
      <c r="AI330" s="3">
        <f>其他调用!Y330</f>
        <v>22510413.524868011</v>
      </c>
      <c r="AJ330" s="3">
        <f>其他调用!Z330</f>
        <v>24380779.194338799</v>
      </c>
      <c r="AK330" s="3">
        <f>其他调用!AA330</f>
        <v>28019239.914936066</v>
      </c>
      <c r="AL330" s="3">
        <f>其他调用!AB330</f>
        <v>58300521.119998932</v>
      </c>
      <c r="AM330" s="3">
        <f>其他调用!AC330</f>
        <v>121043160</v>
      </c>
      <c r="AN330" s="3">
        <f>SUMPRODUCT(AI$5:AM330,其他调用!$C$6:$G331)</f>
        <v>1502583485428.0671</v>
      </c>
      <c r="AP330" s="3">
        <f>其他调用!AN330</f>
        <v>5230539.1566261053</v>
      </c>
      <c r="AQ330" s="3">
        <f>其他调用!AO330</f>
        <v>5976065.1804461479</v>
      </c>
      <c r="AR330" s="3">
        <f>其他调用!AP330</f>
        <v>7566264.5079939365</v>
      </c>
      <c r="AS330" s="3">
        <f>其他调用!AQ330</f>
        <v>17496436.05902338</v>
      </c>
      <c r="AT330" s="3">
        <f>其他调用!AR330</f>
        <v>38895872.370747566</v>
      </c>
      <c r="AU330" s="3">
        <f>SUMPRODUCT(AP$5:AT330,其他调用!$C$6:$G331)</f>
        <v>291065288680.49316</v>
      </c>
    </row>
    <row r="331" spans="26:47" x14ac:dyDescent="0.15">
      <c r="Z331" s="3">
        <v>327</v>
      </c>
      <c r="AA331" s="3">
        <f>求节点(节奏总纲!P$4:P$163,其他调用!AW$6:AW$165,$Z331)*SUM($U$14:$U$17)</f>
        <v>45.999999999999993</v>
      </c>
      <c r="AB331" s="3">
        <f>求节点(节奏总纲!Q$4:Q$163,其他调用!AX$6:AX$165,$Z331)*SUM($U$14:$U$17)</f>
        <v>67.000000000000028</v>
      </c>
      <c r="AC331" s="3">
        <f>求节点(节奏总纲!R$4:R$163,其他调用!AY$6:AY$165,$Z331)*SUM($U$14:$U$17)</f>
        <v>91.000000000000057</v>
      </c>
      <c r="AD331" s="3">
        <f>求节点(节奏总纲!S$4:S$163,其他调用!AZ$6:AZ$165,$Z331)*SUM($U$14:$U$17)</f>
        <v>102.99999999999993</v>
      </c>
      <c r="AE331" s="3">
        <f>求节点(节奏总纲!T$4:T$163,其他调用!BA$6:BA$165,$Z331)*SUM($U$14:$U$17)</f>
        <v>102.99999999999999</v>
      </c>
      <c r="AF331" s="3">
        <f>SUMPRODUCT(AA$5:AE331,其他调用!$C$6:$G332)</f>
        <v>7279916.1548154363</v>
      </c>
      <c r="AH331" s="3">
        <v>327</v>
      </c>
      <c r="AI331" s="3">
        <f>其他调用!Y331</f>
        <v>22510413.524868011</v>
      </c>
      <c r="AJ331" s="3">
        <f>其他调用!Z331</f>
        <v>24380779.194339752</v>
      </c>
      <c r="AK331" s="3">
        <f>其他调用!AA331</f>
        <v>28019239.914935112</v>
      </c>
      <c r="AL331" s="3">
        <f>其他调用!AB331</f>
        <v>58300521.120000839</v>
      </c>
      <c r="AM331" s="3">
        <f>其他调用!AC331</f>
        <v>121043160</v>
      </c>
      <c r="AN331" s="3">
        <f>SUMPRODUCT(AI$5:AM331,其他调用!$C$6:$G332)</f>
        <v>1504890467901.6794</v>
      </c>
      <c r="AP331" s="3">
        <f>其他调用!AN331</f>
        <v>5230539.1566261053</v>
      </c>
      <c r="AQ331" s="3">
        <f>其他调用!AO331</f>
        <v>5976065.1804463863</v>
      </c>
      <c r="AR331" s="3">
        <f>其他调用!AP331</f>
        <v>7566264.507994175</v>
      </c>
      <c r="AS331" s="3">
        <f>其他调用!AQ331</f>
        <v>17496436.059023857</v>
      </c>
      <c r="AT331" s="3">
        <f>其他调用!AR331</f>
        <v>38895872.370746613</v>
      </c>
      <c r="AU331" s="3">
        <f>SUMPRODUCT(AP$5:AT331,其他调用!$C$6:$G332)</f>
        <v>291624011159.68372</v>
      </c>
    </row>
    <row r="332" spans="26:47" x14ac:dyDescent="0.15">
      <c r="Z332" s="3">
        <v>328</v>
      </c>
      <c r="AA332" s="3">
        <f>求节点(节奏总纲!P$4:P$163,其他调用!AW$6:AW$165,$Z332)*SUM($U$14:$U$17)</f>
        <v>45.999999999999993</v>
      </c>
      <c r="AB332" s="3">
        <f>求节点(节奏总纲!Q$4:Q$163,其他调用!AX$6:AX$165,$Z332)*SUM($U$14:$U$17)</f>
        <v>67.000000000000028</v>
      </c>
      <c r="AC332" s="3">
        <f>求节点(节奏总纲!R$4:R$163,其他调用!AY$6:AY$165,$Z332)*SUM($U$14:$U$17)</f>
        <v>91.000000000000043</v>
      </c>
      <c r="AD332" s="3">
        <f>求节点(节奏总纲!S$4:S$163,其他调用!AZ$6:AZ$165,$Z332)*SUM($U$14:$U$17)</f>
        <v>102.99999999999993</v>
      </c>
      <c r="AE332" s="3">
        <f>求节点(节奏总纲!T$4:T$163,其他调用!BA$6:BA$165,$Z332)*SUM($U$14:$U$17)</f>
        <v>103</v>
      </c>
      <c r="AF332" s="3">
        <f>SUMPRODUCT(AA$5:AE332,其他调用!$C$6:$G333)</f>
        <v>7285457.6568649448</v>
      </c>
      <c r="AH332" s="3">
        <v>328</v>
      </c>
      <c r="AI332" s="3">
        <f>其他调用!Y332</f>
        <v>22510413.524868011</v>
      </c>
      <c r="AJ332" s="3">
        <f>其他调用!Z332</f>
        <v>24380779.194338799</v>
      </c>
      <c r="AK332" s="3">
        <f>其他调用!AA332</f>
        <v>28019239.914936066</v>
      </c>
      <c r="AL332" s="3">
        <f>其他调用!AB332</f>
        <v>58300521.119998932</v>
      </c>
      <c r="AM332" s="3">
        <f>其他调用!AC332</f>
        <v>121043160</v>
      </c>
      <c r="AN332" s="3">
        <f>SUMPRODUCT(AI$5:AM332,其他调用!$C$6:$G333)</f>
        <v>1507181365836.1331</v>
      </c>
      <c r="AP332" s="3">
        <f>其他调用!AN332</f>
        <v>5230539.1566261053</v>
      </c>
      <c r="AQ332" s="3">
        <f>其他调用!AO332</f>
        <v>5976065.1804461479</v>
      </c>
      <c r="AR332" s="3">
        <f>其他调用!AP332</f>
        <v>7566264.5079939365</v>
      </c>
      <c r="AS332" s="3">
        <f>其他调用!AQ332</f>
        <v>17496436.05902338</v>
      </c>
      <c r="AT332" s="3">
        <f>其他调用!AR332</f>
        <v>38895872.370746613</v>
      </c>
      <c r="AU332" s="3">
        <f>SUMPRODUCT(AP$5:AT332,其他调用!$C$6:$G333)</f>
        <v>292178838163.42181</v>
      </c>
    </row>
    <row r="333" spans="26:47" x14ac:dyDescent="0.15">
      <c r="Z333" s="3">
        <v>329</v>
      </c>
      <c r="AA333" s="3">
        <f>求节点(节奏总纲!P$4:P$163,其他调用!AW$6:AW$165,$Z333)*SUM($U$14:$U$17)</f>
        <v>45.999999999999993</v>
      </c>
      <c r="AB333" s="3">
        <f>求节点(节奏总纲!Q$4:Q$163,其他调用!AX$6:AX$165,$Z333)*SUM($U$14:$U$17)</f>
        <v>67.000000000000014</v>
      </c>
      <c r="AC333" s="3">
        <f>求节点(节奏总纲!R$4:R$163,其他调用!AY$6:AY$165,$Z333)*SUM($U$14:$U$17)</f>
        <v>91.000000000000043</v>
      </c>
      <c r="AD333" s="3">
        <f>求节点(节奏总纲!S$4:S$163,其他调用!AZ$6:AZ$165,$Z333)*SUM($U$14:$U$17)</f>
        <v>102.99999999999993</v>
      </c>
      <c r="AE333" s="3">
        <f>求节点(节奏总纲!T$4:T$163,其他调用!BA$6:BA$165,$Z333)*SUM($U$14:$U$17)</f>
        <v>103</v>
      </c>
      <c r="AF333" s="3">
        <f>SUMPRODUCT(AA$5:AE333,其他调用!$C$6:$G334)</f>
        <v>7290960.2516783979</v>
      </c>
      <c r="AH333" s="3">
        <v>329</v>
      </c>
      <c r="AI333" s="3">
        <f>其他调用!Y333</f>
        <v>22510413.524868011</v>
      </c>
      <c r="AJ333" s="3">
        <f>其他调用!Z333</f>
        <v>24380779.194339752</v>
      </c>
      <c r="AK333" s="3">
        <f>其他调用!AA333</f>
        <v>28019239.914935112</v>
      </c>
      <c r="AL333" s="3">
        <f>其他调用!AB333</f>
        <v>58300521.120000839</v>
      </c>
      <c r="AM333" s="3">
        <f>其他调用!AC333</f>
        <v>121043160</v>
      </c>
      <c r="AN333" s="3">
        <f>SUMPRODUCT(AI$5:AM333,其他调用!$C$6:$G334)</f>
        <v>1509456179231.428</v>
      </c>
      <c r="AP333" s="3">
        <f>其他调用!AN333</f>
        <v>5230539.1566262245</v>
      </c>
      <c r="AQ333" s="3">
        <f>其他调用!AO333</f>
        <v>5976065.1804461479</v>
      </c>
      <c r="AR333" s="3">
        <f>其他调用!AP333</f>
        <v>7566264.507994175</v>
      </c>
      <c r="AS333" s="3">
        <f>其他调用!AQ333</f>
        <v>17496436.05902338</v>
      </c>
      <c r="AT333" s="3">
        <f>其他调用!AR333</f>
        <v>38895872.370747566</v>
      </c>
      <c r="AU333" s="3">
        <f>SUMPRODUCT(AP$5:AT333,其他调用!$C$6:$G334)</f>
        <v>292729769691.7074</v>
      </c>
    </row>
    <row r="334" spans="26:47" x14ac:dyDescent="0.15">
      <c r="Z334" s="3">
        <v>330</v>
      </c>
      <c r="AA334" s="3">
        <f>求节点(节奏总纲!P$4:P$163,其他调用!AW$6:AW$165,$Z334)*SUM($U$14:$U$17)</f>
        <v>45.999999999999993</v>
      </c>
      <c r="AB334" s="3">
        <f>求节点(节奏总纲!Q$4:Q$163,其他调用!AX$6:AX$165,$Z334)*SUM($U$14:$U$17)</f>
        <v>67.000000000000014</v>
      </c>
      <c r="AC334" s="3">
        <f>求节点(节奏总纲!R$4:R$163,其他调用!AY$6:AY$165,$Z334)*SUM($U$14:$U$17)</f>
        <v>91.000000000000043</v>
      </c>
      <c r="AD334" s="3">
        <f>求节点(节奏总纲!S$4:S$163,其他调用!AZ$6:AZ$165,$Z334)*SUM($U$14:$U$17)</f>
        <v>102.99999999999993</v>
      </c>
      <c r="AE334" s="3">
        <f>求节点(节奏总纲!T$4:T$163,其他调用!BA$6:BA$165,$Z334)*SUM($U$14:$U$17)</f>
        <v>103</v>
      </c>
      <c r="AF334" s="3">
        <f>SUMPRODUCT(AA$5:AE334,其他调用!$C$6:$G335)</f>
        <v>7296430.7480221065</v>
      </c>
      <c r="AH334" s="3">
        <v>330</v>
      </c>
      <c r="AI334" s="3">
        <f>其他调用!Y334</f>
        <v>22510413.524868011</v>
      </c>
      <c r="AJ334" s="3">
        <f>其他调用!Z334</f>
        <v>24380779.194338799</v>
      </c>
      <c r="AK334" s="3">
        <f>其他调用!AA334</f>
        <v>28019239.914936066</v>
      </c>
      <c r="AL334" s="3">
        <f>其他调用!AB334</f>
        <v>58300521.119998932</v>
      </c>
      <c r="AM334" s="3">
        <f>其他调用!AC334</f>
        <v>121043160</v>
      </c>
      <c r="AN334" s="3">
        <f>SUMPRODUCT(AI$5:AM334,其他调用!$C$6:$G335)</f>
        <v>1511717722881.9172</v>
      </c>
      <c r="AP334" s="3">
        <f>其他调用!AN334</f>
        <v>5230539.1566259861</v>
      </c>
      <c r="AQ334" s="3">
        <f>其他调用!AO334</f>
        <v>5976065.1804461479</v>
      </c>
      <c r="AR334" s="3">
        <f>其他调用!AP334</f>
        <v>7566264.5079939365</v>
      </c>
      <c r="AS334" s="3">
        <f>其他调用!AQ334</f>
        <v>17496436.05902338</v>
      </c>
      <c r="AT334" s="3">
        <f>其他调用!AR334</f>
        <v>38895872.370746613</v>
      </c>
      <c r="AU334" s="3">
        <f>SUMPRODUCT(AP$5:AT334,其他调用!$C$6:$G335)</f>
        <v>293277487452.74457</v>
      </c>
    </row>
    <row r="335" spans="26:47" x14ac:dyDescent="0.15">
      <c r="Z335" s="3">
        <v>331</v>
      </c>
      <c r="AA335" s="3">
        <f>求节点(节奏总纲!P$4:P$163,其他调用!AW$6:AW$165,$Z335)*SUM($U$14:$U$17)</f>
        <v>45.999999999999993</v>
      </c>
      <c r="AB335" s="3">
        <f>求节点(节奏总纲!Q$4:Q$163,其他调用!AX$6:AX$165,$Z335)*SUM($U$14:$U$17)</f>
        <v>67.000000000000014</v>
      </c>
      <c r="AC335" s="3">
        <f>求节点(节奏总纲!R$4:R$163,其他调用!AY$6:AY$165,$Z335)*SUM($U$14:$U$17)</f>
        <v>91.000000000000043</v>
      </c>
      <c r="AD335" s="3">
        <f>求节点(节奏总纲!S$4:S$163,其他调用!AZ$6:AZ$165,$Z335)*SUM($U$14:$U$17)</f>
        <v>102.99999999999991</v>
      </c>
      <c r="AE335" s="3">
        <f>求节点(节奏总纲!T$4:T$163,其他调用!BA$6:BA$165,$Z335)*SUM($U$14:$U$17)</f>
        <v>103</v>
      </c>
      <c r="AF335" s="3">
        <f>SUMPRODUCT(AA$5:AE335,其他调用!$C$6:$G336)</f>
        <v>7301869.1458960697</v>
      </c>
      <c r="AH335" s="3">
        <v>331</v>
      </c>
      <c r="AI335" s="3">
        <f>其他调用!Y335</f>
        <v>22510413.524868011</v>
      </c>
      <c r="AJ335" s="3">
        <f>其他调用!Z335</f>
        <v>24380779.194339752</v>
      </c>
      <c r="AK335" s="3">
        <f>其他调用!AA335</f>
        <v>28019239.914935112</v>
      </c>
      <c r="AL335" s="3">
        <f>其他调用!AB335</f>
        <v>58300521.120000839</v>
      </c>
      <c r="AM335" s="3">
        <f>其他调用!AC335</f>
        <v>121043160</v>
      </c>
      <c r="AN335" s="3">
        <f>SUMPRODUCT(AI$5:AM335,其他调用!$C$6:$G336)</f>
        <v>1513965996787.6006</v>
      </c>
      <c r="AP335" s="3">
        <f>其他调用!AN335</f>
        <v>5230539.1566262245</v>
      </c>
      <c r="AQ335" s="3">
        <f>其他调用!AO335</f>
        <v>5976065.1804461479</v>
      </c>
      <c r="AR335" s="3">
        <f>其他调用!AP335</f>
        <v>7566264.507994175</v>
      </c>
      <c r="AS335" s="3">
        <f>其他调用!AQ335</f>
        <v>17496436.059023857</v>
      </c>
      <c r="AT335" s="3">
        <f>其他调用!AR335</f>
        <v>38895872.370746613</v>
      </c>
      <c r="AU335" s="3">
        <f>SUMPRODUCT(AP$5:AT335,其他调用!$C$6:$G336)</f>
        <v>293821991446.53345</v>
      </c>
    </row>
    <row r="336" spans="26:47" x14ac:dyDescent="0.15">
      <c r="Z336" s="3">
        <v>332</v>
      </c>
      <c r="AA336" s="3">
        <f>求节点(节奏总纲!P$4:P$163,其他调用!AW$6:AW$165,$Z336)*SUM($U$14:$U$17)</f>
        <v>45.999999999999993</v>
      </c>
      <c r="AB336" s="3">
        <f>求节点(节奏总纲!Q$4:Q$163,其他调用!AX$6:AX$165,$Z336)*SUM($U$14:$U$17)</f>
        <v>67.000000000000014</v>
      </c>
      <c r="AC336" s="3">
        <f>求节点(节奏总纲!R$4:R$163,其他调用!AY$6:AY$165,$Z336)*SUM($U$14:$U$17)</f>
        <v>91.000000000000043</v>
      </c>
      <c r="AD336" s="3">
        <f>求节点(节奏总纲!S$4:S$163,其他调用!AZ$6:AZ$165,$Z336)*SUM($U$14:$U$17)</f>
        <v>102.99999999999991</v>
      </c>
      <c r="AE336" s="3">
        <f>求节点(节奏总纲!T$4:T$163,其他调用!BA$6:BA$165,$Z336)*SUM($U$14:$U$17)</f>
        <v>103</v>
      </c>
      <c r="AF336" s="3">
        <f>SUMPRODUCT(AA$5:AE336,其他调用!$C$6:$G337)</f>
        <v>7307275.4453002876</v>
      </c>
      <c r="AH336" s="3">
        <v>332</v>
      </c>
      <c r="AI336" s="3">
        <f>其他调用!Y336</f>
        <v>22510413.524867058</v>
      </c>
      <c r="AJ336" s="3">
        <f>其他调用!Z336</f>
        <v>24380779.194338799</v>
      </c>
      <c r="AK336" s="3">
        <f>其他调用!AA336</f>
        <v>28019239.914936066</v>
      </c>
      <c r="AL336" s="3">
        <f>其他调用!AB336</f>
        <v>58300521.119998932</v>
      </c>
      <c r="AM336" s="3">
        <f>其他调用!AC336</f>
        <v>121043160</v>
      </c>
      <c r="AN336" s="3">
        <f>SUMPRODUCT(AI$5:AM336,其他调用!$C$6:$G337)</f>
        <v>1516201000948.478</v>
      </c>
      <c r="AP336" s="3">
        <f>其他调用!AN336</f>
        <v>5230539.1566262245</v>
      </c>
      <c r="AQ336" s="3">
        <f>其他调用!AO336</f>
        <v>5976065.1804463863</v>
      </c>
      <c r="AR336" s="3">
        <f>其他调用!AP336</f>
        <v>7566264.5079939365</v>
      </c>
      <c r="AS336" s="3">
        <f>其他调用!AQ336</f>
        <v>17496436.05902338</v>
      </c>
      <c r="AT336" s="3">
        <f>其他调用!AR336</f>
        <v>38895872.370747566</v>
      </c>
      <c r="AU336" s="3">
        <f>SUMPRODUCT(AP$5:AT336,其他调用!$C$6:$G337)</f>
        <v>294363281673.07397</v>
      </c>
    </row>
    <row r="337" spans="26:47" x14ac:dyDescent="0.15">
      <c r="Z337" s="3">
        <v>333</v>
      </c>
      <c r="AA337" s="3">
        <f>求节点(节奏总纲!P$4:P$163,其他调用!AW$6:AW$165,$Z337)*SUM($U$14:$U$17)</f>
        <v>45.999999999999993</v>
      </c>
      <c r="AB337" s="3">
        <f>求节点(节奏总纲!Q$4:Q$163,其他调用!AX$6:AX$165,$Z337)*SUM($U$14:$U$17)</f>
        <v>67.000000000000014</v>
      </c>
      <c r="AC337" s="3">
        <f>求节点(节奏总纲!R$4:R$163,其他调用!AY$6:AY$165,$Z337)*SUM($U$14:$U$17)</f>
        <v>91.000000000000043</v>
      </c>
      <c r="AD337" s="3">
        <f>求节点(节奏总纲!S$4:S$163,其他调用!AZ$6:AZ$165,$Z337)*SUM($U$14:$U$17)</f>
        <v>102.99999999999991</v>
      </c>
      <c r="AE337" s="3">
        <f>求节点(节奏总纲!T$4:T$163,其他调用!BA$6:BA$165,$Z337)*SUM($U$14:$U$17)</f>
        <v>103</v>
      </c>
      <c r="AF337" s="3">
        <f>SUMPRODUCT(AA$5:AE337,其他调用!$C$6:$G338)</f>
        <v>7312649.646234761</v>
      </c>
      <c r="AH337" s="3">
        <v>333</v>
      </c>
      <c r="AI337" s="3">
        <f>其他调用!Y337</f>
        <v>22510413.524868011</v>
      </c>
      <c r="AJ337" s="3">
        <f>其他调用!Z337</f>
        <v>24380779.194339752</v>
      </c>
      <c r="AK337" s="3">
        <f>其他调用!AA337</f>
        <v>28247690.908708572</v>
      </c>
      <c r="AL337" s="3">
        <f>其他调用!AB337</f>
        <v>60199651.424720764</v>
      </c>
      <c r="AM337" s="3">
        <f>其他调用!AC337</f>
        <v>121043160</v>
      </c>
      <c r="AN337" s="3">
        <f>SUMPRODUCT(AI$5:AM337,其他调用!$C$6:$G338)</f>
        <v>1518424755067.6663</v>
      </c>
      <c r="AP337" s="3">
        <f>其他调用!AN337</f>
        <v>5230539.1566259861</v>
      </c>
      <c r="AQ337" s="3">
        <f>其他调用!AO337</f>
        <v>5976065.1804461479</v>
      </c>
      <c r="AR337" s="3">
        <f>其他调用!AP337</f>
        <v>7670272.3057267666</v>
      </c>
      <c r="AS337" s="3">
        <f>其他调用!AQ337</f>
        <v>18098253.168922901</v>
      </c>
      <c r="AT337" s="3">
        <f>其他调用!AR337</f>
        <v>38895872.370746613</v>
      </c>
      <c r="AU337" s="3">
        <f>SUMPRODUCT(AP$5:AT337,其他调用!$C$6:$G338)</f>
        <v>294902110904.12006</v>
      </c>
    </row>
    <row r="338" spans="26:47" x14ac:dyDescent="0.15">
      <c r="Z338" s="3">
        <v>334</v>
      </c>
      <c r="AA338" s="3">
        <f>求节点(节奏总纲!P$4:P$163,其他调用!AW$6:AW$165,$Z338)*SUM($U$14:$U$17)</f>
        <v>45.999999999999993</v>
      </c>
      <c r="AB338" s="3">
        <f>求节点(节奏总纲!Q$4:Q$163,其他调用!AX$6:AX$165,$Z338)*SUM($U$14:$U$17)</f>
        <v>67.000000000000014</v>
      </c>
      <c r="AC338" s="3">
        <f>求节点(节奏总纲!R$4:R$163,其他调用!AY$6:AY$165,$Z338)*SUM($U$14:$U$17)</f>
        <v>91.000000000000028</v>
      </c>
      <c r="AD338" s="3">
        <f>求节点(节奏总纲!S$4:S$163,其他调用!AZ$6:AZ$165,$Z338)*SUM($U$14:$U$17)</f>
        <v>102.99999999999993</v>
      </c>
      <c r="AE338" s="3">
        <f>求节点(节奏总纲!T$4:T$163,其他调用!BA$6:BA$165,$Z338)*SUM($U$14:$U$17)</f>
        <v>103.00000000000001</v>
      </c>
      <c r="AF338" s="3">
        <f>SUMPRODUCT(AA$5:AE338,其他调用!$C$6:$G339)</f>
        <v>7317991.7486994881</v>
      </c>
      <c r="AH338" s="3">
        <v>334</v>
      </c>
      <c r="AI338" s="3">
        <f>其他调用!Y338</f>
        <v>22510413.524868011</v>
      </c>
      <c r="AJ338" s="3">
        <f>其他调用!Z338</f>
        <v>24380779.194338799</v>
      </c>
      <c r="AK338" s="3">
        <f>其他调用!AA338</f>
        <v>28594081.618257523</v>
      </c>
      <c r="AL338" s="3">
        <f>其他调用!AB338</f>
        <v>64778356.800001144</v>
      </c>
      <c r="AM338" s="3">
        <f>其他调用!AC338</f>
        <v>121043160</v>
      </c>
      <c r="AN338" s="3">
        <f>SUMPRODUCT(AI$5:AM338,其他调用!$C$6:$G339)</f>
        <v>1520639343109.7544</v>
      </c>
      <c r="AP338" s="3">
        <f>其他调用!AN338</f>
        <v>5230539.1566262245</v>
      </c>
      <c r="AQ338" s="3">
        <f>其他调用!AO338</f>
        <v>5976065.1804461479</v>
      </c>
      <c r="AR338" s="3">
        <f>其他调用!AP338</f>
        <v>7827974.9896159172</v>
      </c>
      <c r="AS338" s="3">
        <f>其他调用!AQ338</f>
        <v>19549203.232319355</v>
      </c>
      <c r="AT338" s="3">
        <f>其他调用!AR338</f>
        <v>38895872.370746613</v>
      </c>
      <c r="AU338" s="3">
        <f>SUMPRODUCT(AP$5:AT338,其他调用!$C$6:$G339)</f>
        <v>295439196040.80615</v>
      </c>
    </row>
    <row r="339" spans="26:47" x14ac:dyDescent="0.15">
      <c r="Z339" s="3">
        <v>335</v>
      </c>
      <c r="AA339" s="3">
        <f>求节点(节奏总纲!P$4:P$163,其他调用!AW$6:AW$165,$Z339)*SUM($U$14:$U$17)</f>
        <v>45.999999999999993</v>
      </c>
      <c r="AB339" s="3">
        <f>求节点(节奏总纲!Q$4:Q$163,其他调用!AX$6:AX$165,$Z339)*SUM($U$14:$U$17)</f>
        <v>67.000000000000014</v>
      </c>
      <c r="AC339" s="3">
        <f>求节点(节奏总纲!R$4:R$163,其他调用!AY$6:AY$165,$Z339)*SUM($U$14:$U$17)</f>
        <v>91.000000000000028</v>
      </c>
      <c r="AD339" s="3">
        <f>求节点(节奏总纲!S$4:S$163,其他调用!AZ$6:AZ$165,$Z339)*SUM($U$14:$U$17)</f>
        <v>102.99999999999994</v>
      </c>
      <c r="AE339" s="3">
        <f>求节点(节奏总纲!T$4:T$163,其他调用!BA$6:BA$165,$Z339)*SUM($U$14:$U$17)</f>
        <v>103.00000000000001</v>
      </c>
      <c r="AF339" s="3">
        <f>SUMPRODUCT(AA$5:AE339,其他调用!$C$6:$G340)</f>
        <v>7323301.7526944708</v>
      </c>
      <c r="AH339" s="3">
        <v>335</v>
      </c>
      <c r="AI339" s="3">
        <f>其他调用!Y339</f>
        <v>22510413.524868011</v>
      </c>
      <c r="AJ339" s="3">
        <f>其他调用!Z339</f>
        <v>24879210.266413689</v>
      </c>
      <c r="AK339" s="3">
        <f>其他调用!AA339</f>
        <v>28594081.618257523</v>
      </c>
      <c r="AL339" s="3">
        <f>其他调用!AB339</f>
        <v>64778356.799999237</v>
      </c>
      <c r="AM339" s="3">
        <f>其他调用!AC339</f>
        <v>121043160</v>
      </c>
      <c r="AN339" s="3">
        <f>SUMPRODUCT(AI$5:AM339,其他调用!$C$6:$G340)</f>
        <v>1522862140567.0598</v>
      </c>
      <c r="AP339" s="3">
        <f>其他调用!AN339</f>
        <v>5230539.1566262245</v>
      </c>
      <c r="AQ339" s="3">
        <f>其他调用!AO339</f>
        <v>6173211.6114230156</v>
      </c>
      <c r="AR339" s="3">
        <f>其他调用!AP339</f>
        <v>7827974.9896159172</v>
      </c>
      <c r="AS339" s="3">
        <f>其他调用!AQ339</f>
        <v>19549203.232318878</v>
      </c>
      <c r="AT339" s="3">
        <f>其他调用!AR339</f>
        <v>38895872.370747566</v>
      </c>
      <c r="AU339" s="3">
        <f>SUMPRODUCT(AP$5:AT339,其他调用!$C$6:$G340)</f>
        <v>295981564347.17542</v>
      </c>
    </row>
    <row r="340" spans="26:47" x14ac:dyDescent="0.15">
      <c r="Z340" s="3">
        <v>336</v>
      </c>
      <c r="AA340" s="3">
        <f>求节点(节奏总纲!P$4:P$163,其他调用!AW$6:AW$165,$Z340)*SUM($U$14:$U$17)</f>
        <v>45.999999999999993</v>
      </c>
      <c r="AB340" s="3">
        <f>求节点(节奏总纲!Q$4:Q$163,其他调用!AX$6:AX$165,$Z340)*SUM($U$14:$U$17)</f>
        <v>67</v>
      </c>
      <c r="AC340" s="3">
        <f>求节点(节奏总纲!R$4:R$163,其他调用!AY$6:AY$165,$Z340)*SUM($U$14:$U$17)</f>
        <v>91.000000000000028</v>
      </c>
      <c r="AD340" s="3">
        <f>求节点(节奏总纲!S$4:S$163,其他调用!AZ$6:AZ$165,$Z340)*SUM($U$14:$U$17)</f>
        <v>102.99999999999996</v>
      </c>
      <c r="AE340" s="3">
        <f>求节点(节奏总纲!T$4:T$163,其他调用!BA$6:BA$165,$Z340)*SUM($U$14:$U$17)</f>
        <v>103.00000000000001</v>
      </c>
      <c r="AF340" s="3">
        <f>SUMPRODUCT(AA$5:AE340,其他调用!$C$6:$G341)</f>
        <v>7328579.6582197072</v>
      </c>
      <c r="AH340" s="3">
        <v>336</v>
      </c>
      <c r="AI340" s="3">
        <f>其他调用!Y340</f>
        <v>22510413.524868011</v>
      </c>
      <c r="AJ340" s="3">
        <f>其他调用!Z340</f>
        <v>24879823.894775391</v>
      </c>
      <c r="AK340" s="3">
        <f>其他调用!AA340</f>
        <v>28594081.618257523</v>
      </c>
      <c r="AL340" s="3">
        <f>其他调用!AB340</f>
        <v>64778356.799999237</v>
      </c>
      <c r="AM340" s="3">
        <f>其他调用!AC340</f>
        <v>121043160</v>
      </c>
      <c r="AN340" s="3">
        <f>SUMPRODUCT(AI$5:AM340,其他调用!$C$6:$G341)</f>
        <v>1525071527753.4761</v>
      </c>
      <c r="AP340" s="3">
        <f>其他调用!AN340</f>
        <v>5230539.1566259861</v>
      </c>
      <c r="AQ340" s="3">
        <f>其他调用!AO340</f>
        <v>6173454.3222978115</v>
      </c>
      <c r="AR340" s="3">
        <f>其他调用!AP340</f>
        <v>7827974.9896156788</v>
      </c>
      <c r="AS340" s="3">
        <f>其他调用!AQ340</f>
        <v>19549203.232319355</v>
      </c>
      <c r="AT340" s="3">
        <f>其他调用!AR340</f>
        <v>38956878.859811783</v>
      </c>
      <c r="AU340" s="3">
        <f>SUMPRODUCT(AP$5:AT340,其他调用!$C$6:$G341)</f>
        <v>296520675501.59375</v>
      </c>
    </row>
    <row r="341" spans="26:47" x14ac:dyDescent="0.15">
      <c r="Z341" s="3">
        <v>337</v>
      </c>
      <c r="AA341" s="3">
        <f>求节点(节奏总纲!P$4:P$163,其他调用!AW$6:AW$165,$Z341)*SUM($U$14:$U$17)</f>
        <v>45.999999999999993</v>
      </c>
      <c r="AB341" s="3">
        <f>求节点(节奏总纲!Q$4:Q$163,其他调用!AX$6:AX$165,$Z341)*SUM($U$14:$U$17)</f>
        <v>67</v>
      </c>
      <c r="AC341" s="3">
        <f>求节点(节奏总纲!R$4:R$163,其他调用!AY$6:AY$165,$Z341)*SUM($U$14:$U$17)</f>
        <v>91.000000000000014</v>
      </c>
      <c r="AD341" s="3">
        <f>求节点(节奏总纲!S$4:S$163,其他调用!AZ$6:AZ$165,$Z341)*SUM($U$14:$U$17)</f>
        <v>102.99999999999999</v>
      </c>
      <c r="AE341" s="3">
        <f>求节点(节奏总纲!T$4:T$163,其他调用!BA$6:BA$165,$Z341)*SUM($U$14:$U$17)</f>
        <v>103.00000000000001</v>
      </c>
      <c r="AF341" s="3">
        <f>SUMPRODUCT(AA$5:AE341,其他调用!$C$6:$G342)</f>
        <v>7333825.4652751992</v>
      </c>
      <c r="AH341" s="3">
        <v>337</v>
      </c>
      <c r="AI341" s="3">
        <f>其他调用!Y341</f>
        <v>22603708.882413864</v>
      </c>
      <c r="AJ341" s="3">
        <f>其他调用!Z341</f>
        <v>24879823.894775391</v>
      </c>
      <c r="AK341" s="3">
        <f>其他调用!AA341</f>
        <v>28594081.618257523</v>
      </c>
      <c r="AL341" s="3">
        <f>其他调用!AB341</f>
        <v>64778356.800001144</v>
      </c>
      <c r="AM341" s="3">
        <f>其他调用!AC341</f>
        <v>121043160</v>
      </c>
      <c r="AN341" s="3">
        <f>SUMPRODUCT(AI$5:AM341,其他调用!$C$6:$G342)</f>
        <v>1527271513259.1313</v>
      </c>
      <c r="AP341" s="3">
        <f>其他调用!AN341</f>
        <v>5265213.775179863</v>
      </c>
      <c r="AQ341" s="3">
        <f>其他调用!AO341</f>
        <v>6173454.3222978115</v>
      </c>
      <c r="AR341" s="3">
        <f>其他调用!AP341</f>
        <v>7827974.9896159172</v>
      </c>
      <c r="AS341" s="3">
        <f>其他调用!AQ341</f>
        <v>19549203.232318878</v>
      </c>
      <c r="AT341" s="3">
        <f>其他调用!AR341</f>
        <v>39263060.631054878</v>
      </c>
      <c r="AU341" s="3">
        <f>SUMPRODUCT(AP$5:AT341,其他调用!$C$6:$G342)</f>
        <v>297058062525.37714</v>
      </c>
    </row>
    <row r="342" spans="26:47" x14ac:dyDescent="0.15">
      <c r="Z342" s="3">
        <v>338</v>
      </c>
      <c r="AA342" s="3">
        <f>求节点(节奏总纲!P$4:P$163,其他调用!AW$6:AW$165,$Z342)*SUM($U$14:$U$17)</f>
        <v>45.999999999999993</v>
      </c>
      <c r="AB342" s="3">
        <f>求节点(节奏总纲!Q$4:Q$163,其他调用!AX$6:AX$165,$Z342)*SUM($U$14:$U$17)</f>
        <v>67</v>
      </c>
      <c r="AC342" s="3">
        <f>求节点(节奏总纲!R$4:R$163,其他调用!AY$6:AY$165,$Z342)*SUM($U$14:$U$17)</f>
        <v>91.000000000000014</v>
      </c>
      <c r="AD342" s="3">
        <f>求节点(节奏总纲!S$4:S$163,其他调用!AZ$6:AZ$165,$Z342)*SUM($U$14:$U$17)</f>
        <v>103</v>
      </c>
      <c r="AE342" s="3">
        <f>求节点(节奏总纲!T$4:T$163,其他调用!BA$6:BA$165,$Z342)*SUM($U$14:$U$17)</f>
        <v>103.00000000000001</v>
      </c>
      <c r="AF342" s="3">
        <f>SUMPRODUCT(AA$5:AE342,其他调用!$C$6:$G343)</f>
        <v>7339039.1738609448</v>
      </c>
      <c r="AH342" s="3">
        <v>338</v>
      </c>
      <c r="AI342" s="3">
        <f>其他调用!Y342</f>
        <v>22963358.926239967</v>
      </c>
      <c r="AJ342" s="3">
        <f>其他调用!Z342</f>
        <v>24879823.894775391</v>
      </c>
      <c r="AK342" s="3">
        <f>其他调用!AA342</f>
        <v>28594081.618257523</v>
      </c>
      <c r="AL342" s="3">
        <f>其他调用!AB342</f>
        <v>64778356.799999237</v>
      </c>
      <c r="AM342" s="3">
        <f>其他调用!AC342</f>
        <v>121043160</v>
      </c>
      <c r="AN342" s="3">
        <f>SUMPRODUCT(AI$5:AM342,其他调用!$C$6:$G343)</f>
        <v>1529473497210.3511</v>
      </c>
      <c r="AP342" s="3">
        <f>其他调用!AN342</f>
        <v>5398883.1067581177</v>
      </c>
      <c r="AQ342" s="3">
        <f>其他调用!AO342</f>
        <v>6173454.3222978115</v>
      </c>
      <c r="AR342" s="3">
        <f>其他调用!AP342</f>
        <v>7827974.9896159172</v>
      </c>
      <c r="AS342" s="3">
        <f>其他调用!AQ342</f>
        <v>19549203.232319355</v>
      </c>
      <c r="AT342" s="3">
        <f>其他调用!AR342</f>
        <v>39263060.631054878</v>
      </c>
      <c r="AU342" s="3">
        <f>SUMPRODUCT(AP$5:AT342,其他调用!$C$6:$G343)</f>
        <v>297597907243.76324</v>
      </c>
    </row>
    <row r="343" spans="26:47" x14ac:dyDescent="0.15">
      <c r="Z343" s="3">
        <v>339</v>
      </c>
      <c r="AA343" s="3">
        <f>求节点(节奏总纲!P$4:P$163,其他调用!AW$6:AW$165,$Z343)*SUM($U$14:$U$17)</f>
        <v>46</v>
      </c>
      <c r="AB343" s="3">
        <f>求节点(节奏总纲!Q$4:Q$163,其他调用!AX$6:AX$165,$Z343)*SUM($U$14:$U$17)</f>
        <v>66.999999999999986</v>
      </c>
      <c r="AC343" s="3">
        <f>求节点(节奏总纲!R$4:R$163,其他调用!AY$6:AY$165,$Z343)*SUM($U$14:$U$17)</f>
        <v>91.000000000000014</v>
      </c>
      <c r="AD343" s="3">
        <f>求节点(节奏总纲!S$4:S$163,其他调用!AZ$6:AZ$165,$Z343)*SUM($U$14:$U$17)</f>
        <v>103.00000000000001</v>
      </c>
      <c r="AE343" s="3">
        <f>求节点(节奏总纲!T$4:T$163,其他调用!BA$6:BA$165,$Z343)*SUM($U$14:$U$17)</f>
        <v>103.00000000000001</v>
      </c>
      <c r="AF343" s="3">
        <f>SUMPRODUCT(AA$5:AE343,其他调用!$C$6:$G344)</f>
        <v>7344220.783976947</v>
      </c>
      <c r="AH343" s="3">
        <v>339</v>
      </c>
      <c r="AI343" s="3">
        <f>其他调用!Y343</f>
        <v>22963358.926240921</v>
      </c>
      <c r="AJ343" s="3">
        <f>其他调用!Z343</f>
        <v>24879823.894775391</v>
      </c>
      <c r="AK343" s="3">
        <f>其他调用!AA343</f>
        <v>28594081.618257523</v>
      </c>
      <c r="AL343" s="3">
        <f>其他调用!AB343</f>
        <v>64778356.800001144</v>
      </c>
      <c r="AM343" s="3">
        <f>其他调用!AC343</f>
        <v>121043160</v>
      </c>
      <c r="AN343" s="3">
        <f>SUMPRODUCT(AI$5:AM343,其他调用!$C$6:$G344)</f>
        <v>1531661924532.1438</v>
      </c>
      <c r="AP343" s="3">
        <f>其他调用!AN343</f>
        <v>5398883.1067583561</v>
      </c>
      <c r="AQ343" s="3">
        <f>其他调用!AO343</f>
        <v>6173454.3222978115</v>
      </c>
      <c r="AR343" s="3">
        <f>其他调用!AP343</f>
        <v>7827974.9896156788</v>
      </c>
      <c r="AS343" s="3">
        <f>其他调用!AQ343</f>
        <v>19549203.232318878</v>
      </c>
      <c r="AT343" s="3">
        <f>其他调用!AR343</f>
        <v>39263060.631053925</v>
      </c>
      <c r="AU343" s="3">
        <f>SUMPRODUCT(AP$5:AT343,其他调用!$C$6:$G344)</f>
        <v>298134428379.8902</v>
      </c>
    </row>
    <row r="344" spans="26:47" x14ac:dyDescent="0.15">
      <c r="Z344" s="3">
        <v>340</v>
      </c>
      <c r="AA344" s="3">
        <f>求节点(节奏总纲!P$4:P$163,其他调用!AW$6:AW$165,$Z344)*SUM($U$14:$U$17)</f>
        <v>46</v>
      </c>
      <c r="AB344" s="3">
        <f>求节点(节奏总纲!Q$4:Q$163,其他调用!AX$6:AX$165,$Z344)*SUM($U$14:$U$17)</f>
        <v>66.999999999999986</v>
      </c>
      <c r="AC344" s="3">
        <f>求节点(节奏总纲!R$4:R$163,其他调用!AY$6:AY$165,$Z344)*SUM($U$14:$U$17)</f>
        <v>91</v>
      </c>
      <c r="AD344" s="3">
        <f>求节点(节奏总纲!S$4:S$163,其他调用!AZ$6:AZ$165,$Z344)*SUM($U$14:$U$17)</f>
        <v>103.00000000000003</v>
      </c>
      <c r="AE344" s="3">
        <f>求节点(节奏总纲!T$4:T$163,其他调用!BA$6:BA$165,$Z344)*SUM($U$14:$U$17)</f>
        <v>103.00000000000001</v>
      </c>
      <c r="AF344" s="3">
        <f>SUMPRODUCT(AA$5:AE344,其他调用!$C$6:$G345)</f>
        <v>7349370.2956232037</v>
      </c>
      <c r="AH344" s="3">
        <v>340</v>
      </c>
      <c r="AI344" s="3">
        <f>其他调用!Y344</f>
        <v>22963358.926240921</v>
      </c>
      <c r="AJ344" s="3">
        <f>其他调用!Z344</f>
        <v>24879823.894775391</v>
      </c>
      <c r="AK344" s="3">
        <f>其他调用!AA344</f>
        <v>28594081.618257523</v>
      </c>
      <c r="AL344" s="3">
        <f>其他调用!AB344</f>
        <v>64778356.799999237</v>
      </c>
      <c r="AM344" s="3">
        <f>其他调用!AC344</f>
        <v>121043160</v>
      </c>
      <c r="AN344" s="3">
        <f>SUMPRODUCT(AI$5:AM344,其他调用!$C$6:$G345)</f>
        <v>1533836795224.51</v>
      </c>
      <c r="AP344" s="3">
        <f>其他调用!AN344</f>
        <v>5398883.1067581177</v>
      </c>
      <c r="AQ344" s="3">
        <f>其他调用!AO344</f>
        <v>6173454.3222978115</v>
      </c>
      <c r="AR344" s="3">
        <f>其他调用!AP344</f>
        <v>7827974.9896159172</v>
      </c>
      <c r="AS344" s="3">
        <f>其他调用!AQ344</f>
        <v>19549203.232319355</v>
      </c>
      <c r="AT344" s="3">
        <f>其他调用!AR344</f>
        <v>39263060.631054878</v>
      </c>
      <c r="AU344" s="3">
        <f>SUMPRODUCT(AP$5:AT344,其他调用!$C$6:$G345)</f>
        <v>298667625933.75787</v>
      </c>
    </row>
    <row r="345" spans="26:47" x14ac:dyDescent="0.15">
      <c r="Z345" s="3">
        <v>341</v>
      </c>
      <c r="AA345" s="3">
        <f>求节点(节奏总纲!P$4:P$163,其他调用!AW$6:AW$165,$Z345)*SUM($U$14:$U$17)</f>
        <v>46</v>
      </c>
      <c r="AB345" s="3">
        <f>求节点(节奏总纲!Q$4:Q$163,其他调用!AX$6:AX$165,$Z345)*SUM($U$14:$U$17)</f>
        <v>66.999999999999986</v>
      </c>
      <c r="AC345" s="3">
        <f>求节点(节奏总纲!R$4:R$163,其他调用!AY$6:AY$165,$Z345)*SUM($U$14:$U$17)</f>
        <v>91</v>
      </c>
      <c r="AD345" s="3">
        <f>求节点(节奏总纲!S$4:S$163,其他调用!AZ$6:AZ$165,$Z345)*SUM($U$14:$U$17)</f>
        <v>103.00000000000004</v>
      </c>
      <c r="AE345" s="3">
        <f>求节点(节奏总纲!T$4:T$163,其他调用!BA$6:BA$165,$Z345)*SUM($U$14:$U$17)</f>
        <v>103.00000000000001</v>
      </c>
      <c r="AF345" s="3">
        <f>SUMPRODUCT(AA$5:AE345,其他调用!$C$6:$G346)</f>
        <v>7354487.7087997152</v>
      </c>
      <c r="AH345" s="3">
        <v>341</v>
      </c>
      <c r="AI345" s="3">
        <f>其他调用!Y345</f>
        <v>22963358.926240921</v>
      </c>
      <c r="AJ345" s="3">
        <f>其他调用!Z345</f>
        <v>24879823.894775391</v>
      </c>
      <c r="AK345" s="3">
        <f>其他调用!AA345</f>
        <v>28594081.618257523</v>
      </c>
      <c r="AL345" s="3">
        <f>其他调用!AB345</f>
        <v>64778356.799999237</v>
      </c>
      <c r="AM345" s="3">
        <f>其他调用!AC345</f>
        <v>121043160</v>
      </c>
      <c r="AN345" s="3">
        <f>SUMPRODUCT(AI$5:AM345,其他调用!$C$6:$G346)</f>
        <v>1535998109287.449</v>
      </c>
      <c r="AP345" s="3">
        <f>其他调用!AN345</f>
        <v>5398883.1067583561</v>
      </c>
      <c r="AQ345" s="3">
        <f>其他调用!AO345</f>
        <v>6173454.3222980499</v>
      </c>
      <c r="AR345" s="3">
        <f>其他调用!AP345</f>
        <v>7827974.9896159172</v>
      </c>
      <c r="AS345" s="3">
        <f>其他调用!AQ345</f>
        <v>19549203.232318878</v>
      </c>
      <c r="AT345" s="3">
        <f>其他调用!AR345</f>
        <v>39263060.631054878</v>
      </c>
      <c r="AU345" s="3">
        <f>SUMPRODUCT(AP$5:AT345,其他调用!$C$6:$G346)</f>
        <v>299197499905.36633</v>
      </c>
    </row>
    <row r="346" spans="26:47" x14ac:dyDescent="0.15">
      <c r="Z346" s="3">
        <v>342</v>
      </c>
      <c r="AA346" s="3">
        <f>求节点(节奏总纲!P$4:P$163,其他调用!AW$6:AW$165,$Z346)*SUM($U$14:$U$17)</f>
        <v>46.000000000000007</v>
      </c>
      <c r="AB346" s="3">
        <f>求节点(节奏总纲!Q$4:Q$163,其他调用!AX$6:AX$165,$Z346)*SUM($U$14:$U$17)</f>
        <v>66.999999999999972</v>
      </c>
      <c r="AC346" s="3">
        <f>求节点(节奏总纲!R$4:R$163,其他调用!AY$6:AY$165,$Z346)*SUM($U$14:$U$17)</f>
        <v>91</v>
      </c>
      <c r="AD346" s="3">
        <f>求节点(节奏总纲!S$4:S$163,其他调用!AZ$6:AZ$165,$Z346)*SUM($U$14:$U$17)</f>
        <v>103.00000000000006</v>
      </c>
      <c r="AE346" s="3">
        <f>求节点(节奏总纲!T$4:T$163,其他调用!BA$6:BA$165,$Z346)*SUM($U$14:$U$17)</f>
        <v>103.00000000000003</v>
      </c>
      <c r="AF346" s="3">
        <f>SUMPRODUCT(AA$5:AE346,其他调用!$C$6:$G347)</f>
        <v>7359573.0235064812</v>
      </c>
      <c r="AH346" s="3">
        <v>342</v>
      </c>
      <c r="AI346" s="3">
        <f>其他调用!Y346</f>
        <v>22963358.926240921</v>
      </c>
      <c r="AJ346" s="3">
        <f>其他调用!Z346</f>
        <v>24879823.894775391</v>
      </c>
      <c r="AK346" s="3">
        <f>其他调用!AA346</f>
        <v>28594081.618258476</v>
      </c>
      <c r="AL346" s="3">
        <f>其他调用!AB346</f>
        <v>64778356.800001144</v>
      </c>
      <c r="AM346" s="3">
        <f>其他调用!AC346</f>
        <v>121043160</v>
      </c>
      <c r="AN346" s="3">
        <f>SUMPRODUCT(AI$5:AM346,其他调用!$C$6:$G347)</f>
        <v>1538145866720.9607</v>
      </c>
      <c r="AP346" s="3">
        <f>其他调用!AN346</f>
        <v>5398883.1067583561</v>
      </c>
      <c r="AQ346" s="3">
        <f>其他调用!AO346</f>
        <v>6173454.3222978115</v>
      </c>
      <c r="AR346" s="3">
        <f>其他调用!AP346</f>
        <v>7827974.9896159172</v>
      </c>
      <c r="AS346" s="3">
        <f>其他调用!AQ346</f>
        <v>19549203.232318878</v>
      </c>
      <c r="AT346" s="3">
        <f>其他调用!AR346</f>
        <v>39263060.631053925</v>
      </c>
      <c r="AU346" s="3">
        <f>SUMPRODUCT(AP$5:AT346,其他调用!$C$6:$G347)</f>
        <v>299724050294.7157</v>
      </c>
    </row>
    <row r="347" spans="26:47" x14ac:dyDescent="0.15">
      <c r="Z347" s="3">
        <v>343</v>
      </c>
      <c r="AA347" s="3">
        <f>求节点(节奏总纲!P$4:P$163,其他调用!AW$6:AW$165,$Z347)*SUM($U$14:$U$17)</f>
        <v>46.000000000000007</v>
      </c>
      <c r="AB347" s="3">
        <f>求节点(节奏总纲!Q$4:Q$163,其他调用!AX$6:AX$165,$Z347)*SUM($U$14:$U$17)</f>
        <v>66.999999999999972</v>
      </c>
      <c r="AC347" s="3">
        <f>求节点(节奏总纲!R$4:R$163,其他调用!AY$6:AY$165,$Z347)*SUM($U$14:$U$17)</f>
        <v>90.999999999999986</v>
      </c>
      <c r="AD347" s="3">
        <f>求节点(节奏总纲!S$4:S$163,其他调用!AZ$6:AZ$165,$Z347)*SUM($U$14:$U$17)</f>
        <v>103.00000000000007</v>
      </c>
      <c r="AE347" s="3">
        <f>求节点(节奏总纲!T$4:T$163,其他调用!BA$6:BA$165,$Z347)*SUM($U$14:$U$17)</f>
        <v>103.00000000000003</v>
      </c>
      <c r="AF347" s="3">
        <f>SUMPRODUCT(AA$5:AE347,其他调用!$C$6:$G348)</f>
        <v>7364626.2397435019</v>
      </c>
      <c r="AH347" s="3">
        <v>343</v>
      </c>
      <c r="AI347" s="3">
        <f>其他调用!Y347</f>
        <v>22963358.926240921</v>
      </c>
      <c r="AJ347" s="3">
        <f>其他调用!Z347</f>
        <v>24879823.894775391</v>
      </c>
      <c r="AK347" s="3">
        <f>其他调用!AA347</f>
        <v>28594081.618257523</v>
      </c>
      <c r="AL347" s="3">
        <f>其他调用!AB347</f>
        <v>64778356.799999237</v>
      </c>
      <c r="AM347" s="3">
        <f>其他调用!AC347</f>
        <v>121043160</v>
      </c>
      <c r="AN347" s="3">
        <f>SUMPRODUCT(AI$5:AM347,其他调用!$C$6:$G348)</f>
        <v>1540280067525.0454</v>
      </c>
      <c r="AP347" s="3">
        <f>其他调用!AN347</f>
        <v>5398883.1067581177</v>
      </c>
      <c r="AQ347" s="3">
        <f>其他调用!AO347</f>
        <v>6173454.3222978115</v>
      </c>
      <c r="AR347" s="3">
        <f>其他调用!AP347</f>
        <v>7827974.9896156788</v>
      </c>
      <c r="AS347" s="3">
        <f>其他调用!AQ347</f>
        <v>19549203.232319355</v>
      </c>
      <c r="AT347" s="3">
        <f>其他调用!AR347</f>
        <v>39263060.631054878</v>
      </c>
      <c r="AU347" s="3">
        <f>SUMPRODUCT(AP$5:AT347,其他调用!$C$6:$G348)</f>
        <v>300247277101.80579</v>
      </c>
    </row>
    <row r="348" spans="26:47" x14ac:dyDescent="0.15">
      <c r="Z348" s="3">
        <v>344</v>
      </c>
      <c r="AA348" s="3">
        <f>求节点(节奏总纲!P$4:P$163,其他调用!AW$6:AW$165,$Z348)*SUM($U$14:$U$17)</f>
        <v>46.000000000000007</v>
      </c>
      <c r="AB348" s="3">
        <f>求节点(节奏总纲!Q$4:Q$163,其他调用!AX$6:AX$165,$Z348)*SUM($U$14:$U$17)</f>
        <v>66.999999999999972</v>
      </c>
      <c r="AC348" s="3">
        <f>求节点(节奏总纲!R$4:R$163,其他调用!AY$6:AY$165,$Z348)*SUM($U$14:$U$17)</f>
        <v>90.999999999999986</v>
      </c>
      <c r="AD348" s="3">
        <f>求节点(节奏总纲!S$4:S$163,其他调用!AZ$6:AZ$165,$Z348)*SUM($U$14:$U$17)</f>
        <v>103.00000000000009</v>
      </c>
      <c r="AE348" s="3">
        <f>求节点(节奏总纲!T$4:T$163,其他调用!BA$6:BA$165,$Z348)*SUM($U$14:$U$17)</f>
        <v>103.00000000000003</v>
      </c>
      <c r="AF348" s="3">
        <f>SUMPRODUCT(AA$5:AE348,其他调用!$C$6:$G349)</f>
        <v>7369647.3575107781</v>
      </c>
      <c r="AH348" s="3">
        <v>344</v>
      </c>
      <c r="AI348" s="3">
        <f>其他调用!Y348</f>
        <v>22963358.926240921</v>
      </c>
      <c r="AJ348" s="3">
        <f>其他调用!Z348</f>
        <v>24879823.894776344</v>
      </c>
      <c r="AK348" s="3">
        <f>其他调用!AA348</f>
        <v>28594081.618257523</v>
      </c>
      <c r="AL348" s="3">
        <f>其他调用!AB348</f>
        <v>64778356.799999237</v>
      </c>
      <c r="AM348" s="3">
        <f>其他调用!AC348</f>
        <v>121043160</v>
      </c>
      <c r="AN348" s="3">
        <f>SUMPRODUCT(AI$5:AM348,其他调用!$C$6:$G349)</f>
        <v>1542400711699.7031</v>
      </c>
      <c r="AP348" s="3">
        <f>其他调用!AN348</f>
        <v>5398883.1067583561</v>
      </c>
      <c r="AQ348" s="3">
        <f>其他调用!AO348</f>
        <v>6173454.3222978115</v>
      </c>
      <c r="AR348" s="3">
        <f>其他调用!AP348</f>
        <v>7827974.9896159172</v>
      </c>
      <c r="AS348" s="3">
        <f>其他调用!AQ348</f>
        <v>19549203.232318878</v>
      </c>
      <c r="AT348" s="3">
        <f>其他调用!AR348</f>
        <v>39263060.631054878</v>
      </c>
      <c r="AU348" s="3">
        <f>SUMPRODUCT(AP$5:AT348,其他调用!$C$6:$G349)</f>
        <v>300767180326.63672</v>
      </c>
    </row>
    <row r="349" spans="26:47" x14ac:dyDescent="0.15">
      <c r="Z349" s="3">
        <v>345</v>
      </c>
      <c r="AA349" s="3">
        <f>求节点(节奏总纲!P$4:P$163,其他调用!AW$6:AW$165,$Z349)*SUM($U$14:$U$17)</f>
        <v>46.000000000000007</v>
      </c>
      <c r="AB349" s="3">
        <f>求节点(节奏总纲!Q$4:Q$163,其他调用!AX$6:AX$165,$Z349)*SUM($U$14:$U$17)</f>
        <v>66.999999999999957</v>
      </c>
      <c r="AC349" s="3">
        <f>求节点(节奏总纲!R$4:R$163,其他调用!AY$6:AY$165,$Z349)*SUM($U$14:$U$17)</f>
        <v>90.999999999999972</v>
      </c>
      <c r="AD349" s="3">
        <f>求节点(节奏总纲!S$4:S$163,其他调用!AZ$6:AZ$165,$Z349)*SUM($U$14:$U$17)</f>
        <v>103.0000000000001</v>
      </c>
      <c r="AE349" s="3">
        <f>求节点(节奏总纲!T$4:T$163,其他调用!BA$6:BA$165,$Z349)*SUM($U$14:$U$17)</f>
        <v>103.00000000000003</v>
      </c>
      <c r="AF349" s="3">
        <f>SUMPRODUCT(AA$5:AE349,其他调用!$C$6:$G350)</f>
        <v>7374636.376808309</v>
      </c>
      <c r="AH349" s="3">
        <v>345</v>
      </c>
      <c r="AI349" s="3">
        <f>其他调用!Y349</f>
        <v>22963358.926240921</v>
      </c>
      <c r="AJ349" s="3">
        <f>其他调用!Z349</f>
        <v>24879823.894775391</v>
      </c>
      <c r="AK349" s="3">
        <f>其他调用!AA349</f>
        <v>28594081.618257523</v>
      </c>
      <c r="AL349" s="3">
        <f>其他调用!AB349</f>
        <v>64778356.800001144</v>
      </c>
      <c r="AM349" s="3">
        <f>其他调用!AC349</f>
        <v>121043160</v>
      </c>
      <c r="AN349" s="3">
        <f>SUMPRODUCT(AI$5:AM349,其他调用!$C$6:$G350)</f>
        <v>1544507799244.9338</v>
      </c>
      <c r="AP349" s="3">
        <f>其他调用!AN349</f>
        <v>5398883.1067583561</v>
      </c>
      <c r="AQ349" s="3">
        <f>其他调用!AO349</f>
        <v>6173454.3222978115</v>
      </c>
      <c r="AR349" s="3">
        <f>其他调用!AP349</f>
        <v>7827974.9896159172</v>
      </c>
      <c r="AS349" s="3">
        <f>其他调用!AQ349</f>
        <v>19549203.232319355</v>
      </c>
      <c r="AT349" s="3">
        <f>其他调用!AR349</f>
        <v>39263060.631053925</v>
      </c>
      <c r="AU349" s="3">
        <f>SUMPRODUCT(AP$5:AT349,其他调用!$C$6:$G350)</f>
        <v>301283759969.20837</v>
      </c>
    </row>
    <row r="350" spans="26:47" x14ac:dyDescent="0.15">
      <c r="Z350" s="3">
        <v>346</v>
      </c>
      <c r="AA350" s="3">
        <f>求节点(节奏总纲!P$4:P$163,其他调用!AW$6:AW$165,$Z350)*SUM($U$14:$U$17)</f>
        <v>46.000000000000014</v>
      </c>
      <c r="AB350" s="3">
        <f>求节点(节奏总纲!Q$4:Q$163,其他调用!AX$6:AX$165,$Z350)*SUM($U$14:$U$17)</f>
        <v>66.999999999999957</v>
      </c>
      <c r="AC350" s="3">
        <f>求节点(节奏总纲!R$4:R$163,其他调用!AY$6:AY$165,$Z350)*SUM($U$14:$U$17)</f>
        <v>90.999999999999972</v>
      </c>
      <c r="AD350" s="3">
        <f>求节点(节奏总纲!S$4:S$163,其他调用!AZ$6:AZ$165,$Z350)*SUM($U$14:$U$17)</f>
        <v>103.00000000000011</v>
      </c>
      <c r="AE350" s="3">
        <f>求节点(节奏总纲!T$4:T$163,其他调用!BA$6:BA$165,$Z350)*SUM($U$14:$U$17)</f>
        <v>103.00000000000003</v>
      </c>
      <c r="AF350" s="3">
        <f>SUMPRODUCT(AA$5:AE350,其他调用!$C$6:$G351)</f>
        <v>7379593.2976360945</v>
      </c>
      <c r="AH350" s="3">
        <v>346</v>
      </c>
      <c r="AI350" s="3">
        <f>其他调用!Y350</f>
        <v>22963358.926240921</v>
      </c>
      <c r="AJ350" s="3">
        <f>其他调用!Z350</f>
        <v>24879823.894775391</v>
      </c>
      <c r="AK350" s="3">
        <f>其他调用!AA350</f>
        <v>28594081.618257523</v>
      </c>
      <c r="AL350" s="3">
        <f>其他调用!AB350</f>
        <v>64778356.799999237</v>
      </c>
      <c r="AM350" s="3">
        <f>其他调用!AC350</f>
        <v>121043160</v>
      </c>
      <c r="AN350" s="3">
        <f>SUMPRODUCT(AI$5:AM350,其他调用!$C$6:$G351)</f>
        <v>1546601330160.7378</v>
      </c>
      <c r="AP350" s="3">
        <f>其他调用!AN350</f>
        <v>5398883.1067581177</v>
      </c>
      <c r="AQ350" s="3">
        <f>其他调用!AO350</f>
        <v>6173454.3222980499</v>
      </c>
      <c r="AR350" s="3">
        <f>其他调用!AP350</f>
        <v>7827974.9896159172</v>
      </c>
      <c r="AS350" s="3">
        <f>其他调用!AQ350</f>
        <v>19549203.232318878</v>
      </c>
      <c r="AT350" s="3">
        <f>其他调用!AR350</f>
        <v>39263060.631054878</v>
      </c>
      <c r="AU350" s="3">
        <f>SUMPRODUCT(AP$5:AT350,其他调用!$C$6:$G351)</f>
        <v>301797016029.52087</v>
      </c>
    </row>
    <row r="351" spans="26:47" x14ac:dyDescent="0.15">
      <c r="Z351" s="3">
        <v>347</v>
      </c>
      <c r="AA351" s="3">
        <f>求节点(节奏总纲!P$4:P$163,其他调用!AW$6:AW$165,$Z351)*SUM($U$14:$U$17)</f>
        <v>46.000000000000014</v>
      </c>
      <c r="AB351" s="3">
        <f>求节点(节奏总纲!Q$4:Q$163,其他调用!AX$6:AX$165,$Z351)*SUM($U$14:$U$17)</f>
        <v>66.999999999999957</v>
      </c>
      <c r="AC351" s="3">
        <f>求节点(节奏总纲!R$4:R$163,其他调用!AY$6:AY$165,$Z351)*SUM($U$14:$U$17)</f>
        <v>90.999999999999972</v>
      </c>
      <c r="AD351" s="3">
        <f>求节点(节奏总纲!S$4:S$163,其他调用!AZ$6:AZ$165,$Z351)*SUM($U$14:$U$17)</f>
        <v>103.00000000000013</v>
      </c>
      <c r="AE351" s="3">
        <f>求节点(节奏总纲!T$4:T$163,其他调用!BA$6:BA$165,$Z351)*SUM($U$14:$U$17)</f>
        <v>103.00000000000003</v>
      </c>
      <c r="AF351" s="3">
        <f>SUMPRODUCT(AA$5:AE351,其他调用!$C$6:$G352)</f>
        <v>7384518.1199941356</v>
      </c>
      <c r="AH351" s="3">
        <v>347</v>
      </c>
      <c r="AI351" s="3">
        <f>其他调用!Y351</f>
        <v>22963358.926240921</v>
      </c>
      <c r="AJ351" s="3">
        <f>其他调用!Z351</f>
        <v>24879823.894775391</v>
      </c>
      <c r="AK351" s="3">
        <f>其他调用!AA351</f>
        <v>28594081.618257523</v>
      </c>
      <c r="AL351" s="3">
        <f>其他调用!AB351</f>
        <v>64778356.799999237</v>
      </c>
      <c r="AM351" s="3">
        <f>其他调用!AC351</f>
        <v>121043160</v>
      </c>
      <c r="AN351" s="3">
        <f>SUMPRODUCT(AI$5:AM351,其他调用!$C$6:$G352)</f>
        <v>1548681304447.1145</v>
      </c>
      <c r="AP351" s="3">
        <f>其他调用!AN351</f>
        <v>5398883.1067583561</v>
      </c>
      <c r="AQ351" s="3">
        <f>其他调用!AO351</f>
        <v>6173454.3222978115</v>
      </c>
      <c r="AR351" s="3">
        <f>其他调用!AP351</f>
        <v>7827974.9896156788</v>
      </c>
      <c r="AS351" s="3">
        <f>其他调用!AQ351</f>
        <v>19549203.232318878</v>
      </c>
      <c r="AT351" s="3">
        <f>其他调用!AR351</f>
        <v>39263060.631053925</v>
      </c>
      <c r="AU351" s="3">
        <f>SUMPRODUCT(AP$5:AT351,其他调用!$C$6:$G352)</f>
        <v>302306948507.57428</v>
      </c>
    </row>
    <row r="352" spans="26:47" x14ac:dyDescent="0.15">
      <c r="Z352" s="3">
        <v>348</v>
      </c>
      <c r="AA352" s="3">
        <f>求节点(节奏总纲!P$4:P$163,其他调用!AW$6:AW$165,$Z352)*SUM($U$14:$U$17)</f>
        <v>46.000000000000014</v>
      </c>
      <c r="AB352" s="3">
        <f>求节点(节奏总纲!Q$4:Q$163,其他调用!AX$6:AX$165,$Z352)*SUM($U$14:$U$17)</f>
        <v>66.999999999999943</v>
      </c>
      <c r="AC352" s="3">
        <f>求节点(节奏总纲!R$4:R$163,其他调用!AY$6:AY$165,$Z352)*SUM($U$14:$U$17)</f>
        <v>90.999999999999957</v>
      </c>
      <c r="AD352" s="3">
        <f>求节点(节奏总纲!S$4:S$163,其他调用!AZ$6:AZ$165,$Z352)*SUM($U$14:$U$17)</f>
        <v>103.00000000000014</v>
      </c>
      <c r="AE352" s="3">
        <f>求节点(节奏总纲!T$4:T$163,其他调用!BA$6:BA$165,$Z352)*SUM($U$14:$U$17)</f>
        <v>103.00000000000003</v>
      </c>
      <c r="AF352" s="3">
        <f>SUMPRODUCT(AA$5:AE352,其他调用!$C$6:$G353)</f>
        <v>7389410.8438824303</v>
      </c>
      <c r="AH352" s="3">
        <v>348</v>
      </c>
      <c r="AI352" s="3">
        <f>其他调用!Y352</f>
        <v>22963358.926240921</v>
      </c>
      <c r="AJ352" s="3">
        <f>其他调用!Z352</f>
        <v>24879823.894775391</v>
      </c>
      <c r="AK352" s="3">
        <f>其他调用!AA352</f>
        <v>28594081.618257523</v>
      </c>
      <c r="AL352" s="3">
        <f>其他调用!AB352</f>
        <v>64778356.800001144</v>
      </c>
      <c r="AM352" s="3">
        <f>其他调用!AC352</f>
        <v>121043160</v>
      </c>
      <c r="AN352" s="3">
        <f>SUMPRODUCT(AI$5:AM352,其他调用!$C$6:$G353)</f>
        <v>1550747722104.064</v>
      </c>
      <c r="AP352" s="3">
        <f>其他调用!AN352</f>
        <v>5398883.1067583561</v>
      </c>
      <c r="AQ352" s="3">
        <f>其他调用!AO352</f>
        <v>6173454.3222978115</v>
      </c>
      <c r="AR352" s="3">
        <f>其他调用!AP352</f>
        <v>7827974.9896159172</v>
      </c>
      <c r="AS352" s="3">
        <f>其他调用!AQ352</f>
        <v>19549203.232319355</v>
      </c>
      <c r="AT352" s="3">
        <f>其他调用!AR352</f>
        <v>39263060.631054878</v>
      </c>
      <c r="AU352" s="3">
        <f>SUMPRODUCT(AP$5:AT352,其他调用!$C$6:$G353)</f>
        <v>302813557403.36853</v>
      </c>
    </row>
    <row r="353" spans="26:47" x14ac:dyDescent="0.15">
      <c r="Z353" s="3">
        <v>349</v>
      </c>
      <c r="AA353" s="3">
        <f>求节点(节奏总纲!P$4:P$163,其他调用!AW$6:AW$165,$Z353)*SUM($U$14:$U$17)</f>
        <v>46.000000000000021</v>
      </c>
      <c r="AB353" s="3">
        <f>求节点(节奏总纲!Q$4:Q$163,其他调用!AX$6:AX$165,$Z353)*SUM($U$14:$U$17)</f>
        <v>66.999999999999943</v>
      </c>
      <c r="AC353" s="3">
        <f>求节点(节奏总纲!R$4:R$163,其他调用!AY$6:AY$165,$Z353)*SUM($U$14:$U$17)</f>
        <v>90.999999999999957</v>
      </c>
      <c r="AD353" s="3">
        <f>求节点(节奏总纲!S$4:S$163,其他调用!AZ$6:AZ$165,$Z353)*SUM($U$14:$U$17)</f>
        <v>103.00000000000016</v>
      </c>
      <c r="AE353" s="3">
        <f>求节点(节奏总纲!T$4:T$163,其他调用!BA$6:BA$165,$Z353)*SUM($U$14:$U$17)</f>
        <v>103.00000000000003</v>
      </c>
      <c r="AF353" s="3">
        <f>SUMPRODUCT(AA$5:AE353,其他调用!$C$6:$G354)</f>
        <v>7394271.4693009816</v>
      </c>
      <c r="AH353" s="3">
        <v>349</v>
      </c>
      <c r="AI353" s="3">
        <f>其他调用!Y353</f>
        <v>22963358.926240921</v>
      </c>
      <c r="AJ353" s="3">
        <f>其他调用!Z353</f>
        <v>24879823.894775391</v>
      </c>
      <c r="AK353" s="3">
        <f>其他调用!AA353</f>
        <v>28594081.618257523</v>
      </c>
      <c r="AL353" s="3">
        <f>其他调用!AB353</f>
        <v>64778356.799999237</v>
      </c>
      <c r="AM353" s="3">
        <f>其他调用!AC353</f>
        <v>121043160</v>
      </c>
      <c r="AN353" s="3">
        <f>SUMPRODUCT(AI$5:AM353,其他调用!$C$6:$G354)</f>
        <v>1552800583131.5867</v>
      </c>
      <c r="AP353" s="3">
        <f>其他调用!AN353</f>
        <v>5398883.1067581177</v>
      </c>
      <c r="AQ353" s="3">
        <f>其他调用!AO353</f>
        <v>6173454.3222978115</v>
      </c>
      <c r="AR353" s="3">
        <f>其他调用!AP353</f>
        <v>7827974.9896159172</v>
      </c>
      <c r="AS353" s="3">
        <f>其他调用!AQ353</f>
        <v>19549203.232318878</v>
      </c>
      <c r="AT353" s="3">
        <f>其他调用!AR353</f>
        <v>39263060.631054878</v>
      </c>
      <c r="AU353" s="3">
        <f>SUMPRODUCT(AP$5:AT353,其他调用!$C$6:$G354)</f>
        <v>303316842716.90344</v>
      </c>
    </row>
    <row r="354" spans="26:47" x14ac:dyDescent="0.15">
      <c r="Z354" s="3">
        <v>350</v>
      </c>
      <c r="AA354" s="3">
        <f>求节点(节奏总纲!P$4:P$163,其他调用!AW$6:AW$165,$Z354)*SUM($U$14:$U$17)</f>
        <v>46.000000000000021</v>
      </c>
      <c r="AB354" s="3">
        <f>求节点(节奏总纲!Q$4:Q$163,其他调用!AX$6:AX$165,$Z354)*SUM($U$14:$U$17)</f>
        <v>66.999999999999943</v>
      </c>
      <c r="AC354" s="3">
        <f>求节点(节奏总纲!R$4:R$163,其他调用!AY$6:AY$165,$Z354)*SUM($U$14:$U$17)</f>
        <v>90.999999999999957</v>
      </c>
      <c r="AD354" s="3">
        <f>求节点(节奏总纲!S$4:S$163,其他调用!AZ$6:AZ$165,$Z354)*SUM($U$14:$U$17)</f>
        <v>103.00000000000017</v>
      </c>
      <c r="AE354" s="3">
        <f>求节点(节奏总纲!T$4:T$163,其他调用!BA$6:BA$165,$Z354)*SUM($U$14:$U$17)</f>
        <v>103.00000000000003</v>
      </c>
      <c r="AF354" s="3">
        <f>SUMPRODUCT(AA$5:AE354,其他调用!$C$6:$G355)</f>
        <v>7399099.9962497866</v>
      </c>
      <c r="AH354" s="3">
        <v>350</v>
      </c>
      <c r="AI354" s="3">
        <f>其他调用!Y354</f>
        <v>22963358.926240921</v>
      </c>
      <c r="AJ354" s="3">
        <f>其他调用!Z354</f>
        <v>24879823.894775391</v>
      </c>
      <c r="AK354" s="3">
        <f>其他调用!AA354</f>
        <v>28594081.618257523</v>
      </c>
      <c r="AL354" s="3">
        <f>其他调用!AB354</f>
        <v>64778356.800001144</v>
      </c>
      <c r="AM354" s="3">
        <f>其他调用!AC354</f>
        <v>121043160</v>
      </c>
      <c r="AN354" s="3">
        <f>SUMPRODUCT(AI$5:AM354,其他调用!$C$6:$G355)</f>
        <v>1554839887529.6824</v>
      </c>
      <c r="AP354" s="3">
        <f>其他调用!AN354</f>
        <v>5398883.1067583561</v>
      </c>
      <c r="AQ354" s="3">
        <f>其他调用!AO354</f>
        <v>6173454.3222978115</v>
      </c>
      <c r="AR354" s="3">
        <f>其他调用!AP354</f>
        <v>7827974.9896156788</v>
      </c>
      <c r="AS354" s="3">
        <f>其他调用!AQ354</f>
        <v>19549203.232319355</v>
      </c>
      <c r="AT354" s="3">
        <f>其他调用!AR354</f>
        <v>39263060.631053925</v>
      </c>
      <c r="AU354" s="3">
        <f>SUMPRODUCT(AP$5:AT354,其他调用!$C$6:$G355)</f>
        <v>303816804448.1792</v>
      </c>
    </row>
    <row r="355" spans="26:47" x14ac:dyDescent="0.15">
      <c r="Z355" s="3">
        <v>351</v>
      </c>
      <c r="AA355" s="3">
        <f>求节点(节奏总纲!P$4:P$163,其他调用!AW$6:AW$165,$Z355)*SUM($U$14:$U$17)</f>
        <v>46.000000000000021</v>
      </c>
      <c r="AB355" s="3">
        <f>求节点(节奏总纲!Q$4:Q$163,其他调用!AX$6:AX$165,$Z355)*SUM($U$14:$U$17)</f>
        <v>66.999999999999929</v>
      </c>
      <c r="AC355" s="3">
        <f>求节点(节奏总纲!R$4:R$163,其他调用!AY$6:AY$165,$Z355)*SUM($U$14:$U$17)</f>
        <v>90.999999999999943</v>
      </c>
      <c r="AD355" s="3">
        <f>求节点(节奏总纲!S$4:S$163,其他调用!AZ$6:AZ$165,$Z355)*SUM($U$14:$U$17)</f>
        <v>103.00000000000018</v>
      </c>
      <c r="AE355" s="3">
        <f>求节点(节奏总纲!T$4:T$163,其他调用!BA$6:BA$165,$Z355)*SUM($U$14:$U$17)</f>
        <v>103.00000000000003</v>
      </c>
      <c r="AF355" s="3">
        <f>SUMPRODUCT(AA$5:AE355,其他调用!$C$6:$G356)</f>
        <v>7403896.4247288471</v>
      </c>
      <c r="AH355" s="3">
        <v>351</v>
      </c>
      <c r="AI355" s="3">
        <f>其他调用!Y355</f>
        <v>22963358.926240921</v>
      </c>
      <c r="AJ355" s="3">
        <f>其他调用!Z355</f>
        <v>24879823.894775391</v>
      </c>
      <c r="AK355" s="3">
        <f>其他调用!AA355</f>
        <v>28594081.618257523</v>
      </c>
      <c r="AL355" s="3">
        <f>其他调用!AB355</f>
        <v>64778356.799999237</v>
      </c>
      <c r="AM355" s="3">
        <f>其他调用!AC355</f>
        <v>121043160</v>
      </c>
      <c r="AN355" s="3">
        <f>SUMPRODUCT(AI$5:AM355,其他调用!$C$6:$G356)</f>
        <v>1556865635298.3508</v>
      </c>
      <c r="AP355" s="3">
        <f>其他调用!AN355</f>
        <v>5398883.1067581177</v>
      </c>
      <c r="AQ355" s="3">
        <f>其他调用!AO355</f>
        <v>6173454.3222978115</v>
      </c>
      <c r="AR355" s="3">
        <f>其他调用!AP355</f>
        <v>7827974.9896159172</v>
      </c>
      <c r="AS355" s="3">
        <f>其他调用!AQ355</f>
        <v>19549203.232318878</v>
      </c>
      <c r="AT355" s="3">
        <f>其他调用!AR355</f>
        <v>39263060.631054878</v>
      </c>
      <c r="AU355" s="3">
        <f>SUMPRODUCT(AP$5:AT355,其他调用!$C$6:$G356)</f>
        <v>304313442597.19574</v>
      </c>
    </row>
    <row r="356" spans="26:47" x14ac:dyDescent="0.15">
      <c r="Z356" s="3">
        <v>352</v>
      </c>
      <c r="AA356" s="3">
        <f>求节点(节奏总纲!P$4:P$163,其他调用!AW$6:AW$165,$Z356)*SUM($U$14:$U$17)</f>
        <v>46.000000000000021</v>
      </c>
      <c r="AB356" s="3">
        <f>求节点(节奏总纲!Q$4:Q$163,其他调用!AX$6:AX$165,$Z356)*SUM($U$14:$U$17)</f>
        <v>66.999999999999929</v>
      </c>
      <c r="AC356" s="3">
        <f>求节点(节奏总纲!R$4:R$163,其他调用!AY$6:AY$165,$Z356)*SUM($U$14:$U$17)</f>
        <v>90.999999999999943</v>
      </c>
      <c r="AD356" s="3">
        <f>求节点(节奏总纲!S$4:S$163,其他调用!AZ$6:AZ$165,$Z356)*SUM($U$14:$U$17)</f>
        <v>103.0000000000002</v>
      </c>
      <c r="AE356" s="3">
        <f>求节点(节奏总纲!T$4:T$163,其他调用!BA$6:BA$165,$Z356)*SUM($U$14:$U$17)</f>
        <v>103.00000000000003</v>
      </c>
      <c r="AF356" s="3">
        <f>SUMPRODUCT(AA$5:AE356,其他调用!$C$6:$G357)</f>
        <v>7408660.7547381623</v>
      </c>
      <c r="AH356" s="3">
        <v>352</v>
      </c>
      <c r="AI356" s="3">
        <f>其他调用!Y356</f>
        <v>22963358.926240921</v>
      </c>
      <c r="AJ356" s="3">
        <f>其他调用!Z356</f>
        <v>24879823.894775391</v>
      </c>
      <c r="AK356" s="3">
        <f>其他调用!AA356</f>
        <v>28594081.618257523</v>
      </c>
      <c r="AL356" s="3">
        <f>其他调用!AB356</f>
        <v>64778356.799999237</v>
      </c>
      <c r="AM356" s="3">
        <f>其他调用!AC356</f>
        <v>121043160</v>
      </c>
      <c r="AN356" s="3">
        <f>SUMPRODUCT(AI$5:AM356,其他调用!$C$6:$G357)</f>
        <v>1558877826437.5928</v>
      </c>
      <c r="AP356" s="3">
        <f>其他调用!AN356</f>
        <v>5398883.1067583561</v>
      </c>
      <c r="AQ356" s="3">
        <f>其他调用!AO356</f>
        <v>6173454.3222978115</v>
      </c>
      <c r="AR356" s="3">
        <f>其他调用!AP356</f>
        <v>7827974.9896159172</v>
      </c>
      <c r="AS356" s="3">
        <f>其他调用!AQ356</f>
        <v>19549203.232319355</v>
      </c>
      <c r="AT356" s="3">
        <f>其他调用!AR356</f>
        <v>39263060.631054878</v>
      </c>
      <c r="AU356" s="3">
        <f>SUMPRODUCT(AP$5:AT356,其他调用!$C$6:$G357)</f>
        <v>304806757163.95319</v>
      </c>
    </row>
    <row r="357" spans="26:47" x14ac:dyDescent="0.15">
      <c r="Z357" s="3">
        <v>353</v>
      </c>
      <c r="AA357" s="3">
        <f>求节点(节奏总纲!P$4:P$163,其他调用!AW$6:AW$165,$Z357)*SUM($U$14:$U$17)</f>
        <v>46.000000000000028</v>
      </c>
      <c r="AB357" s="3">
        <f>求节点(节奏总纲!Q$4:Q$163,其他调用!AX$6:AX$165,$Z357)*SUM($U$14:$U$17)</f>
        <v>66.999999999999929</v>
      </c>
      <c r="AC357" s="3">
        <f>求节点(节奏总纲!R$4:R$163,其他调用!AY$6:AY$165,$Z357)*SUM($U$14:$U$17)</f>
        <v>90.999999999999929</v>
      </c>
      <c r="AD357" s="3">
        <f>求节点(节奏总纲!S$4:S$163,其他调用!AZ$6:AZ$165,$Z357)*SUM($U$14:$U$17)</f>
        <v>103.00000000000021</v>
      </c>
      <c r="AE357" s="3">
        <f>求节点(节奏总纲!T$4:T$163,其他调用!BA$6:BA$165,$Z357)*SUM($U$14:$U$17)</f>
        <v>103.00000000000003</v>
      </c>
      <c r="AF357" s="3">
        <f>SUMPRODUCT(AA$5:AE357,其他调用!$C$6:$G358)</f>
        <v>7413392.9862777321</v>
      </c>
      <c r="AH357" s="3">
        <v>353</v>
      </c>
      <c r="AI357" s="3">
        <f>其他调用!Y357</f>
        <v>22963358.926240921</v>
      </c>
      <c r="AJ357" s="3">
        <f>其他调用!Z357</f>
        <v>24879823.894775391</v>
      </c>
      <c r="AK357" s="3">
        <f>其他调用!AA357</f>
        <v>28594081.618257523</v>
      </c>
      <c r="AL357" s="3">
        <f>其他调用!AB357</f>
        <v>64778356.800001144</v>
      </c>
      <c r="AM357" s="3">
        <f>其他调用!AC357</f>
        <v>121043160</v>
      </c>
      <c r="AN357" s="3">
        <f>SUMPRODUCT(AI$5:AM357,其他调用!$C$6:$G358)</f>
        <v>1560876460947.4072</v>
      </c>
      <c r="AP357" s="3">
        <f>其他调用!AN357</f>
        <v>5398883.1067583561</v>
      </c>
      <c r="AQ357" s="3">
        <f>其他调用!AO357</f>
        <v>6173454.3222980499</v>
      </c>
      <c r="AR357" s="3">
        <f>其他调用!AP357</f>
        <v>7827974.9896159172</v>
      </c>
      <c r="AS357" s="3">
        <f>其他调用!AQ357</f>
        <v>19549203.232318878</v>
      </c>
      <c r="AT357" s="3">
        <f>其他调用!AR357</f>
        <v>39263060.631053925</v>
      </c>
      <c r="AU357" s="3">
        <f>SUMPRODUCT(AP$5:AT357,其他调用!$C$6:$G358)</f>
        <v>305296748148.45142</v>
      </c>
    </row>
    <row r="358" spans="26:47" x14ac:dyDescent="0.15">
      <c r="Z358" s="3">
        <v>354</v>
      </c>
      <c r="AA358" s="3">
        <f>求节点(节奏总纲!P$4:P$163,其他调用!AW$6:AW$165,$Z358)*SUM($U$14:$U$17)</f>
        <v>46.000000000000028</v>
      </c>
      <c r="AB358" s="3">
        <f>求节点(节奏总纲!Q$4:Q$163,其他调用!AX$6:AX$165,$Z358)*SUM($U$14:$U$17)</f>
        <v>66.999999999999915</v>
      </c>
      <c r="AC358" s="3">
        <f>求节点(节奏总纲!R$4:R$163,其他调用!AY$6:AY$165,$Z358)*SUM($U$14:$U$17)</f>
        <v>90.999999999999929</v>
      </c>
      <c r="AD358" s="3">
        <f>求节点(节奏总纲!S$4:S$163,其他调用!AZ$6:AZ$165,$Z358)*SUM($U$14:$U$17)</f>
        <v>103.00000000000024</v>
      </c>
      <c r="AE358" s="3">
        <f>求节点(节奏总纲!T$4:T$163,其他调用!BA$6:BA$165,$Z358)*SUM($U$14:$U$17)</f>
        <v>103.00000000000003</v>
      </c>
      <c r="AF358" s="3">
        <f>SUMPRODUCT(AA$5:AE358,其他调用!$C$6:$G359)</f>
        <v>7418093.1193475565</v>
      </c>
      <c r="AH358" s="3">
        <v>354</v>
      </c>
      <c r="AI358" s="3">
        <f>其他调用!Y358</f>
        <v>22963358.926240921</v>
      </c>
      <c r="AJ358" s="3">
        <f>其他调用!Z358</f>
        <v>24879823.894776344</v>
      </c>
      <c r="AK358" s="3">
        <f>其他调用!AA358</f>
        <v>28594081.618257523</v>
      </c>
      <c r="AL358" s="3">
        <f>其他调用!AB358</f>
        <v>64778356.799999237</v>
      </c>
      <c r="AM358" s="3">
        <f>其他调用!AC358</f>
        <v>121043160</v>
      </c>
      <c r="AN358" s="3">
        <f>SUMPRODUCT(AI$5:AM358,其他调用!$C$6:$G359)</f>
        <v>1562861538827.7947</v>
      </c>
      <c r="AP358" s="3">
        <f>其他调用!AN358</f>
        <v>5398883.1067581177</v>
      </c>
      <c r="AQ358" s="3">
        <f>其他调用!AO358</f>
        <v>6173454.3222978115</v>
      </c>
      <c r="AR358" s="3">
        <f>其他调用!AP358</f>
        <v>7827974.9896156788</v>
      </c>
      <c r="AS358" s="3">
        <f>其他调用!AQ358</f>
        <v>19549203.232319355</v>
      </c>
      <c r="AT358" s="3">
        <f>其他调用!AR358</f>
        <v>39263060.631054878</v>
      </c>
      <c r="AU358" s="3">
        <f>SUMPRODUCT(AP$5:AT358,其他调用!$C$6:$G359)</f>
        <v>305783415550.69043</v>
      </c>
    </row>
    <row r="359" spans="26:47" x14ac:dyDescent="0.15">
      <c r="Z359" s="3">
        <v>355</v>
      </c>
      <c r="AA359" s="3">
        <f>求节点(节奏总纲!P$4:P$163,其他调用!AW$6:AW$165,$Z359)*SUM($U$14:$U$17)</f>
        <v>46.000000000000028</v>
      </c>
      <c r="AB359" s="3">
        <f>求节点(节奏总纲!Q$4:Q$163,其他调用!AX$6:AX$165,$Z359)*SUM($U$14:$U$17)</f>
        <v>66.999999999999915</v>
      </c>
      <c r="AC359" s="3">
        <f>求节点(节奏总纲!R$4:R$163,其他调用!AY$6:AY$165,$Z359)*SUM($U$14:$U$17)</f>
        <v>90.999999999999929</v>
      </c>
      <c r="AD359" s="3">
        <f>求节点(节奏总纲!S$4:S$163,其他调用!AZ$6:AZ$165,$Z359)*SUM($U$14:$U$17)</f>
        <v>103.00000000000026</v>
      </c>
      <c r="AE359" s="3">
        <f>求节点(节奏总纲!T$4:T$163,其他调用!BA$6:BA$165,$Z359)*SUM($U$14:$U$17)</f>
        <v>103.00000000000004</v>
      </c>
      <c r="AF359" s="3">
        <f>SUMPRODUCT(AA$5:AE359,其他调用!$C$6:$G360)</f>
        <v>7422761.1539476356</v>
      </c>
      <c r="AH359" s="3">
        <v>355</v>
      </c>
      <c r="AI359" s="3">
        <f>其他调用!Y359</f>
        <v>22963358.926240921</v>
      </c>
      <c r="AJ359" s="3">
        <f>其他调用!Z359</f>
        <v>24879823.894775391</v>
      </c>
      <c r="AK359" s="3">
        <f>其他调用!AA359</f>
        <v>33726099.850491524</v>
      </c>
      <c r="AL359" s="3">
        <f>其他调用!AB359</f>
        <v>64778356.799999237</v>
      </c>
      <c r="AM359" s="3">
        <f>其他调用!AC359</f>
        <v>121043160</v>
      </c>
      <c r="AN359" s="3">
        <f>SUMPRODUCT(AI$5:AM359,其他调用!$C$6:$G360)</f>
        <v>1564848957776.1853</v>
      </c>
      <c r="AP359" s="3">
        <f>其他调用!AN359</f>
        <v>5398883.1067583561</v>
      </c>
      <c r="AQ359" s="3">
        <f>其他调用!AO359</f>
        <v>6173454.3222978115</v>
      </c>
      <c r="AR359" s="3">
        <f>其他调用!AP359</f>
        <v>9339787.2708668709</v>
      </c>
      <c r="AS359" s="3">
        <f>其他调用!AQ359</f>
        <v>19549203.232318878</v>
      </c>
      <c r="AT359" s="3">
        <f>其他调用!AR359</f>
        <v>39263060.631053925</v>
      </c>
      <c r="AU359" s="3">
        <f>SUMPRODUCT(AP$5:AT359,其他调用!$C$6:$G360)</f>
        <v>306271442583.61505</v>
      </c>
    </row>
    <row r="360" spans="26:47" x14ac:dyDescent="0.15">
      <c r="Z360" s="3">
        <v>356</v>
      </c>
      <c r="AA360" s="3">
        <f>求节点(节奏总纲!P$4:P$163,其他调用!AW$6:AW$165,$Z360)*SUM($U$14:$U$17)</f>
        <v>46.000000000000036</v>
      </c>
      <c r="AB360" s="3">
        <f>求节点(节奏总纲!Q$4:Q$163,其他调用!AX$6:AX$165,$Z360)*SUM($U$14:$U$17)</f>
        <v>66.999999999999915</v>
      </c>
      <c r="AC360" s="3">
        <f>求节点(节奏总纲!R$4:R$163,其他调用!AY$6:AY$165,$Z360)*SUM($U$14:$U$17)</f>
        <v>90.999999999999929</v>
      </c>
      <c r="AD360" s="3">
        <f>求节点(节奏总纲!S$4:S$163,其他调用!AZ$6:AZ$165,$Z360)*SUM($U$14:$U$17)</f>
        <v>103.00000000000024</v>
      </c>
      <c r="AE360" s="3">
        <f>求节点(节奏总纲!T$4:T$163,其他调用!BA$6:BA$165,$Z360)*SUM($U$14:$U$17)</f>
        <v>103.00000000000004</v>
      </c>
      <c r="AF360" s="3">
        <f>SUMPRODUCT(AA$5:AE360,其他调用!$C$6:$G361)</f>
        <v>7427397.0900779692</v>
      </c>
      <c r="AH360" s="3">
        <v>356</v>
      </c>
      <c r="AI360" s="3">
        <f>其他调用!Y360</f>
        <v>22963358.926240921</v>
      </c>
      <c r="AJ360" s="3">
        <f>其他调用!Z360</f>
        <v>24879823.894775391</v>
      </c>
      <c r="AK360" s="3">
        <f>其他调用!AA360</f>
        <v>34445869.796403885</v>
      </c>
      <c r="AL360" s="3">
        <f>其他调用!AB360</f>
        <v>68713547.761539459</v>
      </c>
      <c r="AM360" s="3">
        <f>其他调用!AC360</f>
        <v>121043160</v>
      </c>
      <c r="AN360" s="3">
        <f>SUMPRODUCT(AI$5:AM360,其他调用!$C$6:$G361)</f>
        <v>1566827078928.0652</v>
      </c>
      <c r="AP360" s="3">
        <f>其他调用!AN360</f>
        <v>5398883.1067583561</v>
      </c>
      <c r="AQ360" s="3">
        <f>其他调用!AO360</f>
        <v>6173454.3222978115</v>
      </c>
      <c r="AR360" s="3">
        <f>其他调用!AP360</f>
        <v>9551820.2361962795</v>
      </c>
      <c r="AS360" s="3">
        <f>其他调用!AQ360</f>
        <v>20815765.387626171</v>
      </c>
      <c r="AT360" s="3">
        <f>其他调用!AR360</f>
        <v>39263060.631054878</v>
      </c>
      <c r="AU360" s="3">
        <f>SUMPRODUCT(AP$5:AT360,其他调用!$C$6:$G361)</f>
        <v>306757459356.45068</v>
      </c>
    </row>
    <row r="361" spans="26:47" x14ac:dyDescent="0.15">
      <c r="Z361" s="3">
        <v>357</v>
      </c>
      <c r="AA361" s="3">
        <f>求节点(节奏总纲!P$4:P$163,其他调用!AW$6:AW$165,$Z361)*SUM($U$14:$U$17)</f>
        <v>46.000000000000036</v>
      </c>
      <c r="AB361" s="3">
        <f>求节点(节奏总纲!Q$4:Q$163,其他调用!AX$6:AX$165,$Z361)*SUM($U$14:$U$17)</f>
        <v>66.999999999999901</v>
      </c>
      <c r="AC361" s="3">
        <f>求节点(节奏总纲!R$4:R$163,其他调用!AY$6:AY$165,$Z361)*SUM($U$14:$U$17)</f>
        <v>90.999999999999929</v>
      </c>
      <c r="AD361" s="3">
        <f>求节点(节奏总纲!S$4:S$163,其他调用!AZ$6:AZ$165,$Z361)*SUM($U$14:$U$17)</f>
        <v>103.00000000000023</v>
      </c>
      <c r="AE361" s="3">
        <f>求节点(节奏总纲!T$4:T$163,其他调用!BA$6:BA$165,$Z361)*SUM($U$14:$U$17)</f>
        <v>103.00000000000004</v>
      </c>
      <c r="AF361" s="3">
        <f>SUMPRODUCT(AA$5:AE361,其他调用!$C$6:$G362)</f>
        <v>7432000.9277385576</v>
      </c>
      <c r="AH361" s="3">
        <v>357</v>
      </c>
      <c r="AI361" s="3">
        <f>其他调用!Y361</f>
        <v>22963358.926240921</v>
      </c>
      <c r="AJ361" s="3">
        <f>其他调用!Z361</f>
        <v>24879823.894775391</v>
      </c>
      <c r="AK361" s="3">
        <f>其他调用!AA361</f>
        <v>34445869.796402931</v>
      </c>
      <c r="AL361" s="3">
        <f>其他调用!AB361</f>
        <v>71256192.48000145</v>
      </c>
      <c r="AM361" s="3">
        <f>其他调用!AC361</f>
        <v>121043160</v>
      </c>
      <c r="AN361" s="3">
        <f>SUMPRODUCT(AI$5:AM361,其他调用!$C$6:$G362)</f>
        <v>1568792885898.9063</v>
      </c>
      <c r="AP361" s="3">
        <f>其他调用!AN361</f>
        <v>5398883.1067581177</v>
      </c>
      <c r="AQ361" s="3">
        <f>其他调用!AO361</f>
        <v>6173454.3222978115</v>
      </c>
      <c r="AR361" s="3">
        <f>其他调用!AP361</f>
        <v>9551820.2361962795</v>
      </c>
      <c r="AS361" s="3">
        <f>其他调用!AQ361</f>
        <v>21634129.123024464</v>
      </c>
      <c r="AT361" s="3">
        <f>其他调用!AR361</f>
        <v>39263060.631054878</v>
      </c>
      <c r="AU361" s="3">
        <f>SUMPRODUCT(AP$5:AT361,其他调用!$C$6:$G362)</f>
        <v>307240555834.92175</v>
      </c>
    </row>
    <row r="362" spans="26:47" x14ac:dyDescent="0.15">
      <c r="Z362" s="3">
        <v>358</v>
      </c>
      <c r="AA362" s="3">
        <f>求节点(节奏总纲!P$4:P$163,其他调用!AW$6:AW$165,$Z362)*SUM($U$14:$U$17)</f>
        <v>46.000000000000036</v>
      </c>
      <c r="AB362" s="3">
        <f>求节点(节奏总纲!Q$4:Q$163,其他调用!AX$6:AX$165,$Z362)*SUM($U$14:$U$17)</f>
        <v>66.999999999999901</v>
      </c>
      <c r="AC362" s="3">
        <f>求节点(节奏总纲!R$4:R$163,其他调用!AY$6:AY$165,$Z362)*SUM($U$14:$U$17)</f>
        <v>90.999999999999943</v>
      </c>
      <c r="AD362" s="3">
        <f>求节点(节奏总纲!S$4:S$163,其他调用!AZ$6:AZ$165,$Z362)*SUM($U$14:$U$17)</f>
        <v>103.00000000000023</v>
      </c>
      <c r="AE362" s="3">
        <f>求节点(节奏总纲!T$4:T$163,其他调用!BA$6:BA$165,$Z362)*SUM($U$14:$U$17)</f>
        <v>103.00000000000004</v>
      </c>
      <c r="AF362" s="3">
        <f>SUMPRODUCT(AA$5:AE362,其他调用!$C$6:$G363)</f>
        <v>7436572.6669294015</v>
      </c>
      <c r="AH362" s="3">
        <v>358</v>
      </c>
      <c r="AI362" s="3">
        <f>其他调用!Y362</f>
        <v>22963358.926240921</v>
      </c>
      <c r="AJ362" s="3">
        <f>其他调用!Z362</f>
        <v>24879823.894775391</v>
      </c>
      <c r="AK362" s="3">
        <f>其他调用!AA362</f>
        <v>34445869.796403885</v>
      </c>
      <c r="AL362" s="3">
        <f>其他调用!AB362</f>
        <v>71256192.479999542</v>
      </c>
      <c r="AM362" s="3">
        <f>其他调用!AC362</f>
        <v>121043160</v>
      </c>
      <c r="AN362" s="3">
        <f>SUMPRODUCT(AI$5:AM362,其他调用!$C$6:$G363)</f>
        <v>1570744987044.2534</v>
      </c>
      <c r="AP362" s="3">
        <f>其他调用!AN362</f>
        <v>5398883.1067583561</v>
      </c>
      <c r="AQ362" s="3">
        <f>其他调用!AO362</f>
        <v>6173454.3222980499</v>
      </c>
      <c r="AR362" s="3">
        <f>其他调用!AP362</f>
        <v>9551820.2361960411</v>
      </c>
      <c r="AS362" s="3">
        <f>其他调用!AQ362</f>
        <v>21634129.12302494</v>
      </c>
      <c r="AT362" s="3">
        <f>其他调用!AR362</f>
        <v>39263060.631053925</v>
      </c>
      <c r="AU362" s="3">
        <f>SUMPRODUCT(AP$5:AT362,其他调用!$C$6:$G363)</f>
        <v>307720284110.85376</v>
      </c>
    </row>
    <row r="363" spans="26:47" x14ac:dyDescent="0.15">
      <c r="Z363" s="3">
        <v>359</v>
      </c>
      <c r="AA363" s="3">
        <f>求节点(节奏总纲!P$4:P$163,其他调用!AW$6:AW$165,$Z363)*SUM($U$14:$U$17)</f>
        <v>46.000000000000036</v>
      </c>
      <c r="AB363" s="3">
        <f>求节点(节奏总纲!Q$4:Q$163,其他调用!AX$6:AX$165,$Z363)*SUM($U$14:$U$17)</f>
        <v>66.999999999999901</v>
      </c>
      <c r="AC363" s="3">
        <f>求节点(节奏总纲!R$4:R$163,其他调用!AY$6:AY$165,$Z363)*SUM($U$14:$U$17)</f>
        <v>90.999999999999943</v>
      </c>
      <c r="AD363" s="3">
        <f>求节点(节奏总纲!S$4:S$163,其他调用!AZ$6:AZ$165,$Z363)*SUM($U$14:$U$17)</f>
        <v>103.00000000000021</v>
      </c>
      <c r="AE363" s="3">
        <f>求节点(节奏总纲!T$4:T$163,其他调用!BA$6:BA$165,$Z363)*SUM($U$14:$U$17)</f>
        <v>103.00000000000004</v>
      </c>
      <c r="AF363" s="3">
        <f>SUMPRODUCT(AA$5:AE363,其他调用!$C$6:$G364)</f>
        <v>7441112.3076505018</v>
      </c>
      <c r="AH363" s="3">
        <v>359</v>
      </c>
      <c r="AI363" s="3">
        <f>其他调用!Y363</f>
        <v>22963358.926240921</v>
      </c>
      <c r="AJ363" s="3">
        <f>其他调用!Z363</f>
        <v>25243361.155497551</v>
      </c>
      <c r="AK363" s="3">
        <f>其他调用!AA363</f>
        <v>34445869.796403885</v>
      </c>
      <c r="AL363" s="3">
        <f>其他调用!AB363</f>
        <v>71256192.479999542</v>
      </c>
      <c r="AM363" s="3">
        <f>其他调用!AC363</f>
        <v>121043160</v>
      </c>
      <c r="AN363" s="3">
        <f>SUMPRODUCT(AI$5:AM363,其他调用!$C$6:$G364)</f>
        <v>1572696798610.9575</v>
      </c>
      <c r="AP363" s="3">
        <f>其他调用!AN363</f>
        <v>5398883.1067583561</v>
      </c>
      <c r="AQ363" s="3">
        <f>其他调用!AO363</f>
        <v>6320508.308932066</v>
      </c>
      <c r="AR363" s="3">
        <f>其他调用!AP363</f>
        <v>9551820.2361962795</v>
      </c>
      <c r="AS363" s="3">
        <f>其他调用!AQ363</f>
        <v>21634129.123024464</v>
      </c>
      <c r="AT363" s="3">
        <f>其他调用!AR363</f>
        <v>39263060.631054878</v>
      </c>
      <c r="AU363" s="3">
        <f>SUMPRODUCT(AP$5:AT363,其他调用!$C$6:$G364)</f>
        <v>308202071172.8891</v>
      </c>
    </row>
    <row r="364" spans="26:47" x14ac:dyDescent="0.15">
      <c r="Z364" s="3">
        <v>360</v>
      </c>
      <c r="AA364" s="3">
        <f>求节点(节奏总纲!P$4:P$163,其他调用!AW$6:AW$165,$Z364)*SUM($U$14:$U$17)</f>
        <v>46.000000000000043</v>
      </c>
      <c r="AB364" s="3">
        <f>求节点(节奏总纲!Q$4:Q$163,其他调用!AX$6:AX$165,$Z364)*SUM($U$14:$U$17)</f>
        <v>66.999999999999901</v>
      </c>
      <c r="AC364" s="3">
        <f>求节点(节奏总纲!R$4:R$163,其他调用!AY$6:AY$165,$Z364)*SUM($U$14:$U$17)</f>
        <v>90.999999999999943</v>
      </c>
      <c r="AD364" s="3">
        <f>求节点(节奏总纲!S$4:S$163,其他调用!AZ$6:AZ$165,$Z364)*SUM($U$14:$U$17)</f>
        <v>103.0000000000002</v>
      </c>
      <c r="AE364" s="3">
        <f>求节点(节奏总纲!T$4:T$163,其他调用!BA$6:BA$165,$Z364)*SUM($U$14:$U$17)</f>
        <v>103.00000000000004</v>
      </c>
      <c r="AF364" s="3">
        <f>SUMPRODUCT(AA$5:AE364,其他调用!$C$6:$G365)</f>
        <v>7441112.3076505018</v>
      </c>
      <c r="AH364" s="3">
        <v>360</v>
      </c>
      <c r="AI364" s="3">
        <f>其他调用!Y364</f>
        <v>22963358.926240921</v>
      </c>
      <c r="AJ364" s="3">
        <f>其他调用!Z364</f>
        <v>25387925.646205902</v>
      </c>
      <c r="AK364" s="3">
        <f>其他调用!AA364</f>
        <v>34445869.796402931</v>
      </c>
      <c r="AL364" s="3">
        <f>其他调用!AB364</f>
        <v>71256192.479999542</v>
      </c>
      <c r="AM364" s="3">
        <f>其他调用!AC364</f>
        <v>121043160</v>
      </c>
      <c r="AN364" s="3">
        <f>SUMPRODUCT(AI$5:AM364,其他调用!$C$6:$G365)</f>
        <v>1572696798610.9575</v>
      </c>
      <c r="AP364" s="3">
        <f>其他调用!AN364</f>
        <v>5398883.1067581177</v>
      </c>
      <c r="AQ364" s="3">
        <f>其他调用!AO364</f>
        <v>6378985.9038894176</v>
      </c>
      <c r="AR364" s="3">
        <f>其他调用!AP364</f>
        <v>9551820.2361962795</v>
      </c>
      <c r="AS364" s="3">
        <f>其他调用!AQ364</f>
        <v>21634129.12302494</v>
      </c>
      <c r="AT364" s="3">
        <f>其他调用!AR364</f>
        <v>39263060.631054878</v>
      </c>
      <c r="AU364" s="3">
        <f>SUMPRODUCT(AP$5:AT364,其他调用!$C$6:$G365)</f>
        <v>308202071172.8891</v>
      </c>
    </row>
  </sheetData>
  <mergeCells count="9">
    <mergeCell ref="BA18:BH18"/>
    <mergeCell ref="N20:O20"/>
    <mergeCell ref="H3:J3"/>
    <mergeCell ref="AA3:AE3"/>
    <mergeCell ref="AI3:AM3"/>
    <mergeCell ref="AP3:AT3"/>
    <mergeCell ref="N10:N11"/>
    <mergeCell ref="O10:Q10"/>
    <mergeCell ref="R10:T10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0208B-A718-470D-9B48-D9470256A249}">
  <dimension ref="A1:BI364"/>
  <sheetViews>
    <sheetView workbookViewId="0">
      <selection activeCell="D28" sqref="D28"/>
    </sheetView>
  </sheetViews>
  <sheetFormatPr defaultColWidth="6.625" defaultRowHeight="11.25" x14ac:dyDescent="0.15"/>
  <cols>
    <col min="1" max="1" width="10.5" style="3" bestFit="1" customWidth="1"/>
    <col min="2" max="2" width="6.625" style="3"/>
    <col min="3" max="3" width="56.25" style="3" bestFit="1" customWidth="1"/>
    <col min="4" max="4" width="6.625" style="3"/>
    <col min="5" max="6" width="9.75" style="3" bestFit="1" customWidth="1"/>
    <col min="7" max="7" width="9.75" style="3" customWidth="1"/>
    <col min="8" max="8" width="7.25" style="3" customWidth="1"/>
    <col min="9" max="9" width="9.75" style="3" bestFit="1" customWidth="1"/>
    <col min="10" max="11" width="6.625" style="3"/>
    <col min="12" max="12" width="6.625" style="31"/>
    <col min="13" max="24" width="6.625" style="3"/>
    <col min="25" max="25" width="6.625" style="31"/>
    <col min="26" max="32" width="6.625" style="3"/>
    <col min="33" max="33" width="6.625" style="31"/>
    <col min="34" max="39" width="6.625" style="3"/>
    <col min="40" max="40" width="9.75" style="3" bestFit="1" customWidth="1"/>
    <col min="41" max="48" width="6.625" style="3"/>
    <col min="49" max="49" width="6.625" style="31"/>
    <col min="50" max="16384" width="6.625" style="3"/>
  </cols>
  <sheetData>
    <row r="1" spans="1:61" x14ac:dyDescent="0.15">
      <c r="A1" s="3" t="s">
        <v>415</v>
      </c>
      <c r="B1" s="3">
        <v>225</v>
      </c>
      <c r="E1" s="34" t="s">
        <v>205</v>
      </c>
      <c r="F1" s="3" t="s">
        <v>416</v>
      </c>
      <c r="H1" s="3" t="s">
        <v>206</v>
      </c>
    </row>
    <row r="2" spans="1:61" x14ac:dyDescent="0.15">
      <c r="E2" s="3">
        <v>2000</v>
      </c>
      <c r="F2" s="3">
        <v>10</v>
      </c>
      <c r="H2" s="3">
        <v>3</v>
      </c>
    </row>
    <row r="3" spans="1:61" x14ac:dyDescent="0.15">
      <c r="H3" s="85" t="s">
        <v>155</v>
      </c>
      <c r="I3" s="85"/>
      <c r="J3" s="85"/>
      <c r="AA3" s="85" t="s">
        <v>149</v>
      </c>
      <c r="AB3" s="85"/>
      <c r="AC3" s="85"/>
      <c r="AD3" s="85"/>
      <c r="AE3" s="85"/>
      <c r="AI3" s="85" t="s">
        <v>188</v>
      </c>
      <c r="AJ3" s="85"/>
      <c r="AK3" s="85"/>
      <c r="AL3" s="85"/>
      <c r="AM3" s="85"/>
      <c r="AP3" s="85" t="s">
        <v>189</v>
      </c>
      <c r="AQ3" s="85"/>
      <c r="AR3" s="85"/>
      <c r="AS3" s="85"/>
      <c r="AT3" s="85"/>
    </row>
    <row r="4" spans="1:61" s="9" customFormat="1" ht="45" x14ac:dyDescent="0.15">
      <c r="A4" s="9" t="s">
        <v>399</v>
      </c>
      <c r="B4" s="30" t="s">
        <v>108</v>
      </c>
      <c r="C4" s="30" t="s">
        <v>107</v>
      </c>
      <c r="D4" s="9" t="s">
        <v>204</v>
      </c>
      <c r="E4" s="9" t="s">
        <v>164</v>
      </c>
      <c r="F4" s="9" t="s">
        <v>194</v>
      </c>
      <c r="G4" s="9" t="s">
        <v>195</v>
      </c>
      <c r="H4" s="9" t="s">
        <v>179</v>
      </c>
      <c r="I4" s="9" t="s">
        <v>183</v>
      </c>
      <c r="J4" s="9" t="s">
        <v>186</v>
      </c>
      <c r="K4" s="9" t="s">
        <v>185</v>
      </c>
      <c r="L4" s="32"/>
      <c r="Y4" s="32"/>
      <c r="Z4" s="9" t="s">
        <v>70</v>
      </c>
      <c r="AA4" s="9" t="s">
        <v>51</v>
      </c>
      <c r="AB4" s="9" t="s">
        <v>30</v>
      </c>
      <c r="AC4" s="9" t="s">
        <v>52</v>
      </c>
      <c r="AD4" s="9" t="s">
        <v>53</v>
      </c>
      <c r="AE4" s="9" t="s">
        <v>54</v>
      </c>
      <c r="AF4" s="9" t="s">
        <v>150</v>
      </c>
      <c r="AG4" s="32"/>
      <c r="AH4" s="9" t="s">
        <v>70</v>
      </c>
      <c r="AI4" s="9" t="s">
        <v>51</v>
      </c>
      <c r="AJ4" s="9" t="s">
        <v>30</v>
      </c>
      <c r="AK4" s="9" t="s">
        <v>52</v>
      </c>
      <c r="AL4" s="9" t="s">
        <v>53</v>
      </c>
      <c r="AM4" s="9" t="s">
        <v>54</v>
      </c>
      <c r="AN4" s="9" t="s">
        <v>151</v>
      </c>
      <c r="AP4" s="9" t="s">
        <v>51</v>
      </c>
      <c r="AQ4" s="9" t="s">
        <v>30</v>
      </c>
      <c r="AR4" s="9" t="s">
        <v>52</v>
      </c>
      <c r="AS4" s="9" t="s">
        <v>53</v>
      </c>
      <c r="AT4" s="9" t="s">
        <v>54</v>
      </c>
      <c r="AU4" s="9" t="s">
        <v>151</v>
      </c>
      <c r="AW4" s="32"/>
      <c r="AZ4" s="9" t="s">
        <v>154</v>
      </c>
      <c r="BA4" s="9" t="s">
        <v>184</v>
      </c>
      <c r="BB4" s="9" t="s">
        <v>156</v>
      </c>
      <c r="BC4" s="9" t="s">
        <v>181</v>
      </c>
      <c r="BD4" s="9" t="s">
        <v>182</v>
      </c>
      <c r="BE4" s="9" t="s">
        <v>157</v>
      </c>
      <c r="BF4" s="9" t="s">
        <v>158</v>
      </c>
      <c r="BG4" s="9" t="s">
        <v>159</v>
      </c>
      <c r="BH4" s="9" t="s">
        <v>160</v>
      </c>
      <c r="BI4" s="9" t="s">
        <v>161</v>
      </c>
    </row>
    <row r="5" spans="1:61" x14ac:dyDescent="0.15">
      <c r="A5" s="3">
        <v>1</v>
      </c>
      <c r="B5" s="11">
        <v>1</v>
      </c>
      <c r="C5" s="12" t="s">
        <v>213</v>
      </c>
      <c r="D5" s="3">
        <v>225.5</v>
      </c>
      <c r="E5" s="33">
        <f>(求节点($Z$5:$Z$364,$AF$5:$AF$364,D5)-求节点($Z$5:$Z$364,$AF$5:$AF$364,B1))*$F$2*$A5</f>
        <v>53501.528850281611</v>
      </c>
      <c r="F5" s="33">
        <f>(求节点($AH$5:$AH$364,$AN$5:$AN$364,D5)-求节点($AH$5:$AH$364,$AN$5:$AN$364,B1))*$F$2*$A5</f>
        <v>18304730109.692383</v>
      </c>
      <c r="G5" s="33">
        <f>(求节点($AH$5:$AH$364,$AU$5:$AU$364,D5)-求节点($AH$5:$AH$364,$AU$5:$AU$364,B1))*$F$2*$A5</f>
        <v>4117813148.7359619</v>
      </c>
      <c r="H5" s="3">
        <f>MAX(IF($D5&lt;1,5,求节点(其他调用!$B$5:$B$124,其他调用!$N$5:$N$124,$D5))-(5-$H$2),1)</f>
        <v>1</v>
      </c>
      <c r="I5" s="3">
        <f>求节点($BD$5:$BD$11,$BF$5:$BF$11,$D5-$B$1)/求节点(其他调用!$B$5:$B$124,其他调用!$N$5:$N$124,$D5-$B$1)*求节点($BA$20:$BA$27,$BI$20:$BI$27,$D5-$B$1)</f>
        <v>8.9622129249306983</v>
      </c>
      <c r="J5" s="3">
        <f t="shared" ref="J5:J28" si="0">IF(INT(求节点($BD$5:$BD$11,$BA$5:$BA$11,D5))=0,"",INT(求节点($BD$5:$BD$11,$BA$5:$BA$11,D5)))</f>
        <v>7</v>
      </c>
      <c r="Z5" s="3">
        <v>1</v>
      </c>
      <c r="AA5" s="3">
        <f>求节点(节奏总纲!P$4:P$163,其他调用!AW$6:AW$165,$Z5)*SUM($U$14:$U$17)</f>
        <v>45.999999999999993</v>
      </c>
      <c r="AB5" s="3">
        <f>求节点(节奏总纲!Q$4:Q$163,其他调用!AX$6:AX$165,$Z5)*SUM($U$14:$U$17)</f>
        <v>67</v>
      </c>
      <c r="AC5" s="3">
        <f>求节点(节奏总纲!R$4:R$163,其他调用!AY$6:AY$165,$Z5)*SUM($U$14:$U$17)</f>
        <v>91</v>
      </c>
      <c r="AD5" s="3">
        <f>求节点(节奏总纲!S$4:S$163,其他调用!AZ$6:AZ$165,$Z5)*SUM($U$14:$U$17)</f>
        <v>102.99999999999994</v>
      </c>
      <c r="AE5" s="3">
        <f>求节点(节奏总纲!T$4:T$163,其他调用!BA$6:BA$165,$Z5)*SUM($U$14:$U$17)</f>
        <v>103.00000000000006</v>
      </c>
      <c r="AF5" s="3">
        <f>SUMPRODUCT(AA$5:AE5,其他调用!$C$6:$G6)</f>
        <v>198436.24869565215</v>
      </c>
      <c r="AH5" s="3">
        <v>1</v>
      </c>
      <c r="AI5" s="3">
        <f>其他调用!Y5</f>
        <v>650531.61554129585</v>
      </c>
      <c r="AJ5" s="3">
        <f>其他调用!Z5</f>
        <v>723873.61701285827</v>
      </c>
      <c r="AK5" s="3">
        <f>其他调用!AA5</f>
        <v>844493.17651458911</v>
      </c>
      <c r="AL5" s="3">
        <f>其他调用!AB5</f>
        <v>1104443.3676645255</v>
      </c>
      <c r="AM5" s="3">
        <f>其他调用!AC5</f>
        <v>2000481.6794019348</v>
      </c>
      <c r="AN5" s="3">
        <f>SUMPRODUCT(AI$5:AM5,其他调用!$C$6:$G6)</f>
        <v>2660273418.5312033</v>
      </c>
      <c r="AP5" s="3">
        <f>其他调用!AN5</f>
        <v>0</v>
      </c>
      <c r="AQ5" s="3">
        <f>其他调用!AO5</f>
        <v>0</v>
      </c>
      <c r="AR5" s="3">
        <f>其他调用!AP5</f>
        <v>0</v>
      </c>
      <c r="AS5" s="3">
        <f>其他调用!AQ5</f>
        <v>0</v>
      </c>
      <c r="AT5" s="3">
        <f>其他调用!AR5</f>
        <v>0</v>
      </c>
      <c r="AU5" s="3">
        <f>SUMPRODUCT(AP$5:AT5,其他调用!$C$6:$G6)</f>
        <v>0</v>
      </c>
      <c r="AY5" s="3" t="str">
        <f>IF([1]服务器生态!AL3="","",[1]服务器生态!AL3)</f>
        <v>第1赛季</v>
      </c>
      <c r="AZ5" s="3" t="str">
        <f>IF([1]服务器生态!AM3="","",[1]服务器生态!AM3)</f>
        <v>木石铜粮、驻防部队攻防</v>
      </c>
      <c r="BA5" s="3">
        <v>1</v>
      </c>
      <c r="BB5" s="3">
        <f>IF([1]服务器生态!AO3="","",[1]服务器生态!AO3)</f>
        <v>44</v>
      </c>
      <c r="BC5" s="3">
        <f>IF([1]服务器生态!AP3="","",[1]服务器生态!AP3)</f>
        <v>1.5</v>
      </c>
      <c r="BD5" s="3">
        <f>IF([1]服务器生态!AQ3="","",[1]服务器生态!AQ3)</f>
        <v>1.5</v>
      </c>
      <c r="BE5" s="3">
        <f>IF([1]服务器生态!AR3="","",[1]服务器生态!AR3)</f>
        <v>33.607392759355037</v>
      </c>
      <c r="BF5" s="3">
        <f>IF([1]服务器生态!AS3="","",[1]服务器生态!AS3)</f>
        <v>13.245829901886026</v>
      </c>
      <c r="BG5" s="3">
        <f>IF([1]服务器生态!AT3="","",[1]服务器生态!AT3)</f>
        <v>1.660900084249723</v>
      </c>
      <c r="BH5" s="3">
        <f>IF([1]服务器生态!AU3="","",[1]服务器生态!AU3)</f>
        <v>3.321800168499446</v>
      </c>
      <c r="BI5" s="3">
        <f>IF([1]服务器生态!AV3="","",[1]服务器生态!AV3)</f>
        <v>1.3092357480706995</v>
      </c>
    </row>
    <row r="6" spans="1:61" x14ac:dyDescent="0.15">
      <c r="A6" s="3">
        <v>1</v>
      </c>
      <c r="B6" s="11">
        <v>2</v>
      </c>
      <c r="C6" s="12" t="s">
        <v>426</v>
      </c>
      <c r="D6" s="3">
        <v>226</v>
      </c>
      <c r="E6" s="3">
        <f t="shared" ref="E6:E28" si="1">(求节点($Z$5:$Z$364,$AF$5:$AF$364,D6)-求节点($Z$5:$Z$364,$AF$5:$AF$364,D5))*$F$2*$A6</f>
        <v>53501.528850281611</v>
      </c>
      <c r="F6" s="3">
        <f t="shared" ref="F6:F28" si="2">(求节点($AH$5:$AH$364,$AN$5:$AN$364,D6)-求节点($AH$5:$AH$364,$AN$5:$AN$364,D5))*$F$2*$A6</f>
        <v>18304730109.692383</v>
      </c>
      <c r="G6" s="3">
        <f t="shared" ref="G6:G28" si="3">(求节点($AH$5:$AH$364,$AU$5:$AU$364,D6)-求节点($AH$5:$AH$364,$AU$5:$AU$364,D5))*$F$2*$A6</f>
        <v>4117813148.7356567</v>
      </c>
      <c r="H6" s="3">
        <f>MAX(IF($D6&lt;1,5,求节点(其他调用!$B$5:$B$124,其他调用!$N$5:$N$124,$D6))-(5-$H$2),1)</f>
        <v>1</v>
      </c>
      <c r="I6" s="3">
        <f>求节点($BD$5:$BD$11,$BF$5:$BF$11,$D6-$B$1)/求节点(其他调用!$B$5:$B$124,其他调用!$N$5:$N$124,$D6-$B$1)*求节点($BA$20:$BA$27,$BI$20:$BI$27,$D6-$B$1)</f>
        <v>17.924425849861397</v>
      </c>
      <c r="J6" s="3">
        <f t="shared" si="0"/>
        <v>7</v>
      </c>
      <c r="Z6" s="3">
        <v>2</v>
      </c>
      <c r="AA6" s="3">
        <f>求节点(节奏总纲!P$4:P$163,其他调用!AW$6:AW$165,$Z6)*SUM($U$14:$U$17)</f>
        <v>46</v>
      </c>
      <c r="AB6" s="3">
        <f>求节点(节奏总纲!Q$4:Q$163,其他调用!AX$6:AX$165,$Z6)*SUM($U$14:$U$17)</f>
        <v>67</v>
      </c>
      <c r="AC6" s="3">
        <f>求节点(节奏总纲!R$4:R$163,其他调用!AY$6:AY$165,$Z6)*SUM($U$14:$U$17)</f>
        <v>90.999999999999929</v>
      </c>
      <c r="AD6" s="3">
        <f>求节点(节奏总纲!S$4:S$163,其他调用!AZ$6:AZ$165,$Z6)*SUM($U$14:$U$17)</f>
        <v>103.00000000000007</v>
      </c>
      <c r="AE6" s="3">
        <f>求节点(节奏总纲!T$4:T$163,其他调用!BA$6:BA$165,$Z6)*SUM($U$14:$U$17)</f>
        <v>103.00000000000006</v>
      </c>
      <c r="AF6" s="3">
        <f>SUMPRODUCT(AA$5:AE6,其他调用!$C$6:$G7)</f>
        <v>359840.80660869565</v>
      </c>
      <c r="AH6" s="3">
        <v>2</v>
      </c>
      <c r="AI6" s="3">
        <f>其他调用!Y6</f>
        <v>1156325.3750176609</v>
      </c>
      <c r="AJ6" s="3">
        <f>其他调用!Z6</f>
        <v>1268324.2455294225</v>
      </c>
      <c r="AK6" s="3">
        <f>其他调用!AA6</f>
        <v>1549273.3368850346</v>
      </c>
      <c r="AL6" s="3">
        <f>其他调用!AB6</f>
        <v>2267146.6295857057</v>
      </c>
      <c r="AM6" s="3">
        <f>其他调用!AC6</f>
        <v>4478523.3214759454</v>
      </c>
      <c r="AN6" s="3">
        <f>SUMPRODUCT(AI$5:AM6,其他调用!$C$6:$G7)</f>
        <v>6461863899.1923323</v>
      </c>
      <c r="AP6" s="3">
        <f>其他调用!AN6</f>
        <v>0</v>
      </c>
      <c r="AQ6" s="3">
        <f>其他调用!AO6</f>
        <v>0</v>
      </c>
      <c r="AR6" s="3">
        <f>其他调用!AP6</f>
        <v>0</v>
      </c>
      <c r="AS6" s="3">
        <f>其他调用!AQ6</f>
        <v>0</v>
      </c>
      <c r="AT6" s="3">
        <f>其他调用!AR6</f>
        <v>0</v>
      </c>
      <c r="AU6" s="3">
        <f>SUMPRODUCT(AP$5:AT6,其他调用!$C$6:$G7)</f>
        <v>0</v>
      </c>
      <c r="AY6" s="3" t="str">
        <f>IF([1]服务器生态!AL4="","",[1]服务器生态!AL4)</f>
        <v/>
      </c>
      <c r="AZ6" s="3" t="str">
        <f>IF([1]服务器生态!AM4="","",[1]服务器生态!AM4)</f>
        <v>木石铜粮铁刀</v>
      </c>
      <c r="BA6" s="3">
        <v>2</v>
      </c>
      <c r="BB6" s="3">
        <f>IF([1]服务器生态!AO4="","",[1]服务器生态!AO4)</f>
        <v>50</v>
      </c>
      <c r="BC6" s="3">
        <f>IF([1]服务器生态!AP4="","",[1]服务器生态!AP4)</f>
        <v>2</v>
      </c>
      <c r="BD6" s="3">
        <f>IF([1]服务器生态!AQ4="","",[1]服务器生态!AQ4)</f>
        <v>3.5</v>
      </c>
      <c r="BE6" s="3">
        <f>IF([1]服务器生态!AR4="","",[1]服务器生态!AR4)</f>
        <v>16.557287377357532</v>
      </c>
      <c r="BF6" s="3">
        <f>IF([1]服务器生态!AS4="","",[1]服务器生态!AS4)</f>
        <v>10.98330500163452</v>
      </c>
      <c r="BG6" s="3">
        <f>IF([1]服务器生态!AT4="","",[1]服务器生态!AT4)</f>
        <v>1.468504448857991</v>
      </c>
      <c r="BH6" s="3">
        <f>IF([1]服务器生态!AU4="","",[1]服务器生态!AU4)</f>
        <v>4.5523637914597721</v>
      </c>
      <c r="BI6" s="3">
        <f>IF([1]服务器生态!AV4="","",[1]服务器生态!AV4)</f>
        <v>3.0198183349994965</v>
      </c>
    </row>
    <row r="7" spans="1:61" x14ac:dyDescent="0.15">
      <c r="A7" s="3">
        <v>1.3</v>
      </c>
      <c r="B7" s="11">
        <v>3</v>
      </c>
      <c r="C7" s="36" t="s">
        <v>215</v>
      </c>
      <c r="D7" s="3">
        <v>226.5</v>
      </c>
      <c r="E7" s="3">
        <f t="shared" si="1"/>
        <v>69101.604607568122</v>
      </c>
      <c r="F7" s="3">
        <f t="shared" si="2"/>
        <v>23646244152.136963</v>
      </c>
      <c r="G7" s="3">
        <f t="shared" si="3"/>
        <v>5320173417.0999756</v>
      </c>
      <c r="H7" s="3">
        <f>MAX(IF($D7&lt;1,5,求节点(其他调用!$B$5:$B$124,其他调用!$N$5:$N$124,$D7))-(5-$H$2),1)</f>
        <v>1</v>
      </c>
      <c r="I7" s="3">
        <f>求节点($BD$5:$BD$11,$BF$5:$BF$11,$D7-$B$1)/求节点(其他调用!$B$5:$B$124,其他调用!$N$5:$N$124,$D7-$B$1)*求节点($BA$20:$BA$27,$BI$20:$BI$27,$D7-$B$1)</f>
        <v>40.329958162188142</v>
      </c>
      <c r="J7" s="3">
        <f t="shared" si="0"/>
        <v>7</v>
      </c>
      <c r="Z7" s="3">
        <v>3</v>
      </c>
      <c r="AA7" s="3">
        <f>求节点(节奏总纲!P$4:P$163,其他调用!AW$6:AW$165,$Z7)*SUM($U$14:$U$17)</f>
        <v>45.999999999999993</v>
      </c>
      <c r="AB7" s="3">
        <f>求节点(节奏总纲!Q$4:Q$163,其他调用!AX$6:AX$165,$Z7)*SUM($U$14:$U$17)</f>
        <v>67</v>
      </c>
      <c r="AC7" s="3">
        <f>求节点(节奏总纲!R$4:R$163,其他调用!AY$6:AY$165,$Z7)*SUM($U$14:$U$17)</f>
        <v>91</v>
      </c>
      <c r="AD7" s="3">
        <f>求节点(节奏总纲!S$4:S$163,其他调用!AZ$6:AZ$165,$Z7)*SUM($U$14:$U$17)</f>
        <v>102.99999999999994</v>
      </c>
      <c r="AE7" s="3">
        <f>求节点(节奏总纲!T$4:T$163,其他调用!BA$6:BA$165,$Z7)*SUM($U$14:$U$17)</f>
        <v>103</v>
      </c>
      <c r="AF7" s="3">
        <f>SUMPRODUCT(AA$5:AE7,其他调用!$C$6:$G8)</f>
        <v>482885.89426086959</v>
      </c>
      <c r="AH7" s="3">
        <v>3</v>
      </c>
      <c r="AI7" s="3">
        <f>其他调用!Y7</f>
        <v>1709556.8766648057</v>
      </c>
      <c r="AJ7" s="3">
        <f>其他调用!Z7</f>
        <v>1990610.99483614</v>
      </c>
      <c r="AK7" s="3">
        <f>其他调用!AA7</f>
        <v>2493127.7261979994</v>
      </c>
      <c r="AL7" s="3">
        <f>其他调用!AB7</f>
        <v>3512172.6711086938</v>
      </c>
      <c r="AM7" s="3">
        <f>其他调用!AC7</f>
        <v>6376772.2335923603</v>
      </c>
      <c r="AN7" s="3">
        <f>SUMPRODUCT(AI$5:AM7,其他调用!$C$6:$G8)</f>
        <v>10761011664.454062</v>
      </c>
      <c r="AP7" s="3">
        <f>其他调用!AN7</f>
        <v>0</v>
      </c>
      <c r="AQ7" s="3">
        <f>其他调用!AO7</f>
        <v>0</v>
      </c>
      <c r="AR7" s="3">
        <f>其他调用!AP7</f>
        <v>0</v>
      </c>
      <c r="AS7" s="3">
        <f>其他调用!AQ7</f>
        <v>0</v>
      </c>
      <c r="AT7" s="3">
        <f>其他调用!AR7</f>
        <v>0</v>
      </c>
      <c r="AU7" s="3">
        <f>SUMPRODUCT(AP$5:AT7,其他调用!$C$6:$G8)</f>
        <v>0</v>
      </c>
      <c r="AY7" s="3" t="str">
        <f>IF([1]服务器生态!AL5="","",[1]服务器生态!AL5)</f>
        <v/>
      </c>
      <c r="AZ7" s="3" t="str">
        <f>IF([1]服务器生态!AM5="","",[1]服务器生态!AM5)</f>
        <v>低级特产2</v>
      </c>
      <c r="BA7" s="3">
        <v>3</v>
      </c>
      <c r="BB7" s="3">
        <f>IF([1]服务器生态!AO5="","",[1]服务器生态!AO5)</f>
        <v>42</v>
      </c>
      <c r="BC7" s="3">
        <f>IF([1]服务器生态!AP5="","",[1]服务器生态!AP5)</f>
        <v>3.1</v>
      </c>
      <c r="BD7" s="3">
        <f>IF([1]服务器生态!AQ5="","",[1]服务器生态!AQ5)</f>
        <v>6.6</v>
      </c>
      <c r="BE7" s="3">
        <f>IF([1]服务器生态!AR5="","",[1]服务器生态!AR5)</f>
        <v>13.72913125204315</v>
      </c>
      <c r="BF7" s="3">
        <f>IF([1]服务器生态!AS5="","",[1]服务器生态!AS5)</f>
        <v>10.908270676691728</v>
      </c>
      <c r="BG7" s="3">
        <f>IF([1]服务器生态!AT5="","",[1]服务器生态!AT5)</f>
        <v>0.71301657323162704</v>
      </c>
      <c r="BH7" s="3">
        <f>IF([1]服务器生态!AU5="","",[1]服务器生态!AU5)</f>
        <v>3.8502894954507862</v>
      </c>
      <c r="BI7" s="3">
        <f>IF([1]服务器生态!AV5="","",[1]服务器生态!AV5)</f>
        <v>3.0591884678609667</v>
      </c>
    </row>
    <row r="8" spans="1:61" x14ac:dyDescent="0.15">
      <c r="A8" s="3">
        <v>1.3</v>
      </c>
      <c r="B8" s="11">
        <v>4</v>
      </c>
      <c r="C8" s="12" t="s">
        <v>427</v>
      </c>
      <c r="D8" s="3">
        <v>227</v>
      </c>
      <c r="E8" s="3">
        <f t="shared" si="1"/>
        <v>69101.604607568122</v>
      </c>
      <c r="F8" s="3">
        <f t="shared" si="2"/>
        <v>23646244152.136963</v>
      </c>
      <c r="G8" s="3">
        <f t="shared" si="3"/>
        <v>5320173417.0999756</v>
      </c>
      <c r="H8" s="3">
        <f>MAX(IF($D8&lt;1,5,求节点(其他调用!$B$5:$B$124,其他调用!$N$5:$N$124,$D8))-(5-$H$2),1)</f>
        <v>1</v>
      </c>
      <c r="I8" s="3">
        <f>求节点($BD$5:$BD$11,$BF$5:$BF$11,$D8-$B$1)/求节点(其他调用!$B$5:$B$124,其他调用!$N$5:$N$124,$D8-$B$1)*求节点($BA$20:$BA$27,$BI$20:$BI$27,$D8-$B$1)</f>
        <v>51.477019400316649</v>
      </c>
      <c r="J8" s="3">
        <f t="shared" si="0"/>
        <v>7</v>
      </c>
      <c r="Z8" s="3">
        <v>4</v>
      </c>
      <c r="AA8" s="3">
        <f>求节点(节奏总纲!P$4:P$163,其他调用!AW$6:AW$165,$Z8)*SUM($U$14:$U$17)</f>
        <v>46.000000000000007</v>
      </c>
      <c r="AB8" s="3">
        <f>求节点(节奏总纲!Q$4:Q$163,其他调用!AX$6:AX$165,$Z8)*SUM($U$14:$U$17)</f>
        <v>67.000000000000057</v>
      </c>
      <c r="AC8" s="3">
        <f>求节点(节奏总纲!R$4:R$163,其他调用!AY$6:AY$165,$Z8)*SUM($U$14:$U$17)</f>
        <v>91.000000000000114</v>
      </c>
      <c r="AD8" s="3">
        <f>求节点(节奏总纲!S$4:S$163,其他调用!AZ$6:AZ$165,$Z8)*SUM($U$14:$U$17)</f>
        <v>102.99999999999993</v>
      </c>
      <c r="AE8" s="3">
        <f>求节点(节奏总纲!T$4:T$163,其他调用!BA$6:BA$165,$Z8)*SUM($U$14:$U$17)</f>
        <v>102.99999999999999</v>
      </c>
      <c r="AF8" s="3">
        <f>SUMPRODUCT(AA$5:AE8,其他调用!$C$6:$G9)</f>
        <v>596200.45517391304</v>
      </c>
      <c r="AH8" s="3">
        <v>4</v>
      </c>
      <c r="AI8" s="3">
        <f>其他调用!Y8</f>
        <v>2353902.5804224252</v>
      </c>
      <c r="AJ8" s="3">
        <f>其他调用!Z8</f>
        <v>2720166.4859724916</v>
      </c>
      <c r="AK8" s="3">
        <f>其他调用!AA8</f>
        <v>3264998.5812958041</v>
      </c>
      <c r="AL8" s="3">
        <f>其他调用!AB8</f>
        <v>4393924.7520090537</v>
      </c>
      <c r="AM8" s="3">
        <f>其他调用!AC8</f>
        <v>8183709.5459888577</v>
      </c>
      <c r="AN8" s="3">
        <f>SUMPRODUCT(AI$5:AM8,其他调用!$C$6:$G9)</f>
        <v>16137208015.076349</v>
      </c>
      <c r="AP8" s="3">
        <f>其他调用!AN8</f>
        <v>0</v>
      </c>
      <c r="AQ8" s="3">
        <f>其他调用!AO8</f>
        <v>0</v>
      </c>
      <c r="AR8" s="3">
        <f>其他调用!AP8</f>
        <v>0</v>
      </c>
      <c r="AS8" s="3">
        <f>其他调用!AQ8</f>
        <v>0</v>
      </c>
      <c r="AT8" s="3">
        <f>其他调用!AR8</f>
        <v>0</v>
      </c>
      <c r="AU8" s="3">
        <f>SUMPRODUCT(AP$5:AT8,其他调用!$C$6:$G9)</f>
        <v>0</v>
      </c>
      <c r="AY8" s="3" t="str">
        <f>IF([1]服务器生态!AL6="","",[1]服务器生态!AL6)</f>
        <v/>
      </c>
      <c r="AZ8" s="3" t="str">
        <f>IF([1]服务器生态!AM6="","",[1]服务器生态!AM6)</f>
        <v>各国首都</v>
      </c>
      <c r="BA8" s="3">
        <v>4</v>
      </c>
      <c r="BB8" s="3">
        <f>IF([1]服务器生态!AO6="","",[1]服务器生态!AO6)</f>
        <v>26</v>
      </c>
      <c r="BC8" s="3">
        <f>IF([1]服务器生态!AP6="","",[1]服务器生态!AP6)</f>
        <v>5.4</v>
      </c>
      <c r="BD8" s="3">
        <f>IF([1]服务器生态!AQ6="","",[1]服务器生态!AQ6)</f>
        <v>12</v>
      </c>
      <c r="BE8" s="3">
        <f>IF([1]服务器生态!AR6="","",[1]服务器生态!AR6)</f>
        <v>13.63533834586466</v>
      </c>
      <c r="BF8" s="3">
        <f>IF([1]服务器生态!AS6="","",[1]服务器生态!AS6)</f>
        <v>9.9207391973628987</v>
      </c>
      <c r="BG8" s="3">
        <f>IF([1]服务器生态!AT6="","",[1]服务器生态!AT6)</f>
        <v>0.27587078450672881</v>
      </c>
      <c r="BH8" s="3">
        <f>IF([1]服务器生态!AU6="","",[1]服务器生态!AU6)</f>
        <v>2.6207724528139238</v>
      </c>
      <c r="BI8" s="3">
        <f>IF([1]服务器生态!AV6="","",[1]服务器生态!AV6)</f>
        <v>1.9068100358422941</v>
      </c>
    </row>
    <row r="9" spans="1:61" x14ac:dyDescent="0.15">
      <c r="A9" s="3">
        <v>1.5</v>
      </c>
      <c r="B9" s="11">
        <v>5</v>
      </c>
      <c r="C9" s="36" t="s">
        <v>216</v>
      </c>
      <c r="D9" s="3">
        <v>227.5</v>
      </c>
      <c r="E9" s="3">
        <f t="shared" si="1"/>
        <v>79212.948126615956</v>
      </c>
      <c r="F9" s="3">
        <f t="shared" si="2"/>
        <v>27106335420.571289</v>
      </c>
      <c r="G9" s="3">
        <f t="shared" si="3"/>
        <v>6098666614.5629883</v>
      </c>
      <c r="H9" s="3">
        <f>MAX(IF($D9&lt;1,5,求节点(其他调用!$B$5:$B$124,其他调用!$N$5:$N$124,$D9))-(5-$H$2),1)</f>
        <v>1</v>
      </c>
      <c r="I9" s="3">
        <f>求节点($BD$5:$BD$11,$BF$5:$BF$11,$D9-$B$1)/求节点(其他调用!$B$5:$B$124,其他调用!$N$5:$N$124,$D9-$B$1)*求节点($BA$20:$BA$27,$BI$20:$BI$27,$D9-$B$1)</f>
        <v>61.475951563811464</v>
      </c>
      <c r="J9" s="3">
        <f t="shared" si="0"/>
        <v>7</v>
      </c>
      <c r="N9" s="3" t="s">
        <v>112</v>
      </c>
      <c r="O9" s="17">
        <f>'[1]功能-行军令'!AD2</f>
        <v>500</v>
      </c>
      <c r="P9" s="17">
        <f>'[1]功能-行军令'!AE2</f>
        <v>200</v>
      </c>
      <c r="Q9" s="17">
        <f>'[1]功能-行军令'!AF2</f>
        <v>200</v>
      </c>
      <c r="R9" s="17">
        <f>'[1]功能-行军令'!AG2</f>
        <v>0</v>
      </c>
      <c r="S9" s="17">
        <f>'[1]功能-行军令'!AH2</f>
        <v>0</v>
      </c>
      <c r="T9" s="17">
        <f>'[1]功能-行军令'!AI2</f>
        <v>100</v>
      </c>
      <c r="Z9" s="3">
        <v>5</v>
      </c>
      <c r="AA9" s="3">
        <f>求节点(节奏总纲!P$4:P$163,其他调用!AW$6:AW$165,$Z9)*SUM($U$14:$U$17)</f>
        <v>45.999999999999972</v>
      </c>
      <c r="AB9" s="3">
        <f>求节点(节奏总纲!Q$4:Q$163,其他调用!AX$6:AX$165,$Z9)*SUM($U$14:$U$17)</f>
        <v>67.000000000000014</v>
      </c>
      <c r="AC9" s="3">
        <f>求节点(节奏总纲!R$4:R$163,其他调用!AY$6:AY$165,$Z9)*SUM($U$14:$U$17)</f>
        <v>90.999999999999972</v>
      </c>
      <c r="AD9" s="3">
        <f>求节点(节奏总纲!S$4:S$163,其他调用!AZ$6:AZ$165,$Z9)*SUM($U$14:$U$17)</f>
        <v>103.00000000000003</v>
      </c>
      <c r="AE9" s="3">
        <f>求节点(节奏总纲!T$4:T$163,其他调用!BA$6:BA$165,$Z9)*SUM($U$14:$U$17)</f>
        <v>102.99999999999997</v>
      </c>
      <c r="AF9" s="3">
        <f>SUMPRODUCT(AA$5:AE9,其他调用!$C$6:$G10)</f>
        <v>699411.05136956507</v>
      </c>
      <c r="AH9" s="3">
        <v>5</v>
      </c>
      <c r="AI9" s="3">
        <f>其他调用!Y9</f>
        <v>2819634.2836900521</v>
      </c>
      <c r="AJ9" s="3">
        <f>其他调用!Z9</f>
        <v>3153076.3776200404</v>
      </c>
      <c r="AK9" s="3">
        <f>其他调用!AA9</f>
        <v>3734622.4892355502</v>
      </c>
      <c r="AL9" s="3">
        <f>其他调用!AB9</f>
        <v>5148037.330609249</v>
      </c>
      <c r="AM9" s="3">
        <f>其他调用!AC9</f>
        <v>9527421.7795155309</v>
      </c>
      <c r="AN9" s="3">
        <f>SUMPRODUCT(AI$5:AM9,其他调用!$C$6:$G10)</f>
        <v>21885010846.520325</v>
      </c>
      <c r="AP9" s="3">
        <f>其他调用!AN9</f>
        <v>0</v>
      </c>
      <c r="AQ9" s="3">
        <f>其他调用!AO9</f>
        <v>0</v>
      </c>
      <c r="AR9" s="3">
        <f>其他调用!AP9</f>
        <v>0</v>
      </c>
      <c r="AS9" s="3">
        <f>其他调用!AQ9</f>
        <v>0</v>
      </c>
      <c r="AT9" s="3">
        <f>其他调用!AR9</f>
        <v>0</v>
      </c>
      <c r="AU9" s="3">
        <f>SUMPRODUCT(AP$5:AT9,其他调用!$C$6:$G10)</f>
        <v>0</v>
      </c>
      <c r="AY9" s="3" t="str">
        <f>IF([1]服务器生态!AL7="","",[1]服务器生态!AL7)</f>
        <v/>
      </c>
      <c r="AZ9" s="3" t="str">
        <f>IF([1]服务器生态!AM7="","",[1]服务器生态!AM7)</f>
        <v>高级特产</v>
      </c>
      <c r="BA9" s="3">
        <v>5</v>
      </c>
      <c r="BB9" s="3">
        <f>IF([1]服务器生态!AO7="","",[1]服务器生态!AO7)</f>
        <v>12</v>
      </c>
      <c r="BC9" s="3">
        <f>IF([1]服务器生态!AP7="","",[1]服务器生态!AP7)</f>
        <v>9.5</v>
      </c>
      <c r="BD9" s="3">
        <f>IF([1]服务器生态!AQ7="","",[1]服务器生态!AQ7)</f>
        <v>21.5</v>
      </c>
      <c r="BE9" s="3">
        <f>IF([1]服务器生态!AR7="","",[1]服务器生态!AR7)</f>
        <v>12.400923996703622</v>
      </c>
      <c r="BF9" s="3">
        <f>IF([1]服务器生态!AS7="","",[1]服务器生态!AS7)</f>
        <v>6.5386824354258835</v>
      </c>
      <c r="BG9" s="3">
        <f>IF([1]服务器生态!AT7="","",[1]服务器生态!AT7)</f>
        <v>0.11470200723261617</v>
      </c>
      <c r="BH9" s="3">
        <f>IF([1]服务器生态!AU7="","",[1]服务器生态!AU7)</f>
        <v>1.8352321157218587</v>
      </c>
      <c r="BI9" s="3">
        <f>IF([1]服务器生态!AV7="","",[1]服务器生态!AV7)</f>
        <v>0.96766982873129503</v>
      </c>
    </row>
    <row r="10" spans="1:61" x14ac:dyDescent="0.15">
      <c r="A10" s="3">
        <v>1.65</v>
      </c>
      <c r="B10" s="11">
        <v>6</v>
      </c>
      <c r="C10" s="12" t="s">
        <v>428</v>
      </c>
      <c r="D10" s="3">
        <v>228</v>
      </c>
      <c r="E10" s="3">
        <f t="shared" si="1"/>
        <v>87134.242939292919</v>
      </c>
      <c r="F10" s="3">
        <f t="shared" si="2"/>
        <v>29816968962.62439</v>
      </c>
      <c r="G10" s="3">
        <f t="shared" si="3"/>
        <v>6708533276.0192871</v>
      </c>
      <c r="H10" s="3">
        <f>MAX(IF($D10&lt;1,5,求节点(其他调用!$B$5:$B$124,其他调用!$N$5:$N$124,$D10))-(5-$H$2),1)</f>
        <v>1</v>
      </c>
      <c r="I10" s="3">
        <f>求节点($BD$5:$BD$11,$BF$5:$BF$11,$D10-$B$1)/求节点(其他调用!$B$5:$B$124,其他调用!$N$5:$N$124,$D10-$B$1)*求节点($BA$20:$BA$27,$BI$20:$BI$27,$D10-$B$1)</f>
        <v>70.326754652672449</v>
      </c>
      <c r="J10" s="3">
        <f t="shared" si="0"/>
        <v>7</v>
      </c>
      <c r="N10" s="83" t="s">
        <v>113</v>
      </c>
      <c r="O10" s="85" t="s">
        <v>174</v>
      </c>
      <c r="P10" s="85"/>
      <c r="Q10" s="85"/>
      <c r="R10" s="85" t="s">
        <v>174</v>
      </c>
      <c r="S10" s="85"/>
      <c r="T10" s="85"/>
      <c r="Z10" s="3">
        <v>6</v>
      </c>
      <c r="AA10" s="3">
        <f>求节点(节奏总纲!P$4:P$163,其他调用!AW$6:AW$165,$Z10)*SUM($U$14:$U$17)</f>
        <v>45.999999999999979</v>
      </c>
      <c r="AB10" s="3">
        <f>求节点(节奏总纲!Q$4:Q$163,其他调用!AX$6:AX$165,$Z10)*SUM($U$14:$U$17)</f>
        <v>66.999999999999986</v>
      </c>
      <c r="AC10" s="3">
        <f>求节点(节奏总纲!R$4:R$163,其他调用!AY$6:AY$165,$Z10)*SUM($U$14:$U$17)</f>
        <v>90.999999999999986</v>
      </c>
      <c r="AD10" s="3">
        <f>求节点(节奏总纲!S$4:S$163,其他调用!AZ$6:AZ$165,$Z10)*SUM($U$14:$U$17)</f>
        <v>103.00000000000021</v>
      </c>
      <c r="AE10" s="3">
        <f>求节点(节奏总纲!T$4:T$163,其他调用!BA$6:BA$165,$Z10)*SUM($U$14:$U$17)</f>
        <v>102.99999999999993</v>
      </c>
      <c r="AF10" s="3">
        <f>SUMPRODUCT(AA$5:AE10,其他调用!$C$6:$G11)</f>
        <v>792144.24486956501</v>
      </c>
      <c r="AH10" s="3">
        <v>6</v>
      </c>
      <c r="AI10" s="3">
        <f>其他调用!Y10</f>
        <v>3141767.4075411111</v>
      </c>
      <c r="AJ10" s="3">
        <f>其他调用!Z10</f>
        <v>3506124.0511854384</v>
      </c>
      <c r="AK10" s="3">
        <f>其他调用!AA10</f>
        <v>4208235.0161126275</v>
      </c>
      <c r="AL10" s="3">
        <f>其他调用!AB10</f>
        <v>5832113.8145430256</v>
      </c>
      <c r="AM10" s="3">
        <f>其他调用!AC10</f>
        <v>10679341.1429714</v>
      </c>
      <c r="AN10" s="3">
        <f>SUMPRODUCT(AI$5:AM10,其他调用!$C$6:$G11)</f>
        <v>27579809348.772842</v>
      </c>
      <c r="AP10" s="3">
        <f>其他调用!AN10</f>
        <v>0</v>
      </c>
      <c r="AQ10" s="3">
        <f>其他调用!AO10</f>
        <v>0</v>
      </c>
      <c r="AR10" s="3">
        <f>其他调用!AP10</f>
        <v>0</v>
      </c>
      <c r="AS10" s="3">
        <f>其他调用!AQ10</f>
        <v>0</v>
      </c>
      <c r="AT10" s="3">
        <f>其他调用!AR10</f>
        <v>0</v>
      </c>
      <c r="AU10" s="3">
        <f>SUMPRODUCT(AP$5:AT10,其他调用!$C$6:$G11)</f>
        <v>0</v>
      </c>
      <c r="AY10" s="3" t="str">
        <f>IF([1]服务器生态!AL8="","",[1]服务器生态!AL8)</f>
        <v/>
      </c>
      <c r="AZ10" s="3" t="str">
        <f>IF([1]服务器生态!AM8="","",[1]服务器生态!AM8)</f>
        <v/>
      </c>
      <c r="BA10" s="3">
        <v>6</v>
      </c>
      <c r="BB10" s="3">
        <f>IF([1]服务器生态!AO8="","",[1]服务器生态!AO8)</f>
        <v>5</v>
      </c>
      <c r="BC10" s="3">
        <f>IF([1]服务器生态!AP8="","",[1]服务器生态!AP8)</f>
        <v>16</v>
      </c>
      <c r="BD10" s="3">
        <f>IF([1]服务器生态!AQ8="","",[1]服务器生态!AQ8)</f>
        <v>37.5</v>
      </c>
      <c r="BE10" s="3">
        <f>IF([1]服务器生态!AR8="","",[1]服务器生态!AR8)</f>
        <v>8.1733530442823543</v>
      </c>
      <c r="BF10" s="3">
        <f>IF([1]服务器生态!AS8="","",[1]服务器生态!AS8)</f>
        <v>4.1101725377426312</v>
      </c>
      <c r="BG10" s="3">
        <f>IF([1]服务器生态!AT8="","",[1]服务器生态!AT8)</f>
        <v>4.7705644853594943E-2</v>
      </c>
      <c r="BH10" s="3">
        <f>IF([1]服务器生态!AU8="","",[1]服务器生态!AU8)</f>
        <v>1.2164939437666711</v>
      </c>
      <c r="BI10" s="3">
        <f>IF([1]服务器生态!AV8="","",[1]服务器生态!AV8)</f>
        <v>0.61174403857395288</v>
      </c>
    </row>
    <row r="11" spans="1:61" x14ac:dyDescent="0.15">
      <c r="A11" s="3">
        <v>1.65</v>
      </c>
      <c r="B11" s="11">
        <v>7</v>
      </c>
      <c r="C11" s="12" t="s">
        <v>429</v>
      </c>
      <c r="D11" s="3">
        <v>229</v>
      </c>
      <c r="E11" s="3">
        <f t="shared" si="1"/>
        <v>173125.20621488336</v>
      </c>
      <c r="F11" s="3">
        <f t="shared" si="2"/>
        <v>59242712465.570068</v>
      </c>
      <c r="G11" s="3">
        <f t="shared" si="3"/>
        <v>13329044559.663849</v>
      </c>
      <c r="H11" s="3">
        <f>MAX(IF($D11&lt;1,5,求节点(其他调用!$B$5:$B$124,其他调用!$N$5:$N$124,$D11))-(5-$H$2),1)</f>
        <v>1</v>
      </c>
      <c r="I11" s="3">
        <f>求节点($BD$5:$BD$11,$BF$5:$BF$11,$D11-$B$1)/求节点(其他调用!$B$5:$B$124,其他调用!$N$5:$N$124,$D11-$B$1)*求节点($BA$20:$BA$27,$BI$20:$BI$27,$D11-$B$1)</f>
        <v>89.078227900312001</v>
      </c>
      <c r="J11" s="3">
        <f t="shared" si="0"/>
        <v>7</v>
      </c>
      <c r="N11" s="83"/>
      <c r="O11" s="3" t="s">
        <v>114</v>
      </c>
      <c r="P11" s="3" t="s">
        <v>114</v>
      </c>
      <c r="Q11" s="3" t="s">
        <v>115</v>
      </c>
      <c r="R11" s="3" t="s">
        <v>175</v>
      </c>
      <c r="S11" s="3" t="s">
        <v>176</v>
      </c>
      <c r="T11" s="3" t="s">
        <v>177</v>
      </c>
      <c r="U11" s="3" t="s">
        <v>116</v>
      </c>
      <c r="V11" s="3" t="s">
        <v>117</v>
      </c>
      <c r="W11" s="3" t="s">
        <v>118</v>
      </c>
      <c r="Z11" s="3">
        <v>7</v>
      </c>
      <c r="AA11" s="3">
        <f>求节点(节奏总纲!P$4:P$163,其他调用!AW$6:AW$165,$Z11)*SUM($U$14:$U$17)</f>
        <v>45.99999999999995</v>
      </c>
      <c r="AB11" s="3">
        <f>求节点(节奏总纲!Q$4:Q$163,其他调用!AX$6:AX$165,$Z11)*SUM($U$14:$U$17)</f>
        <v>67.000000000000028</v>
      </c>
      <c r="AC11" s="3">
        <f>求节点(节奏总纲!R$4:R$163,其他调用!AY$6:AY$165,$Z11)*SUM($U$14:$U$17)</f>
        <v>91.000000000000128</v>
      </c>
      <c r="AD11" s="3">
        <f>求节点(节奏总纲!S$4:S$163,其他调用!AZ$6:AZ$165,$Z11)*SUM($U$14:$U$17)</f>
        <v>103.00000000000003</v>
      </c>
      <c r="AE11" s="3">
        <f>求节点(节奏总纲!T$4:T$163,其他调用!BA$6:BA$165,$Z11)*SUM($U$14:$U$17)</f>
        <v>103.00000000000001</v>
      </c>
      <c r="AF11" s="3">
        <f>SUMPRODUCT(AA$5:AE11,其他调用!$C$6:$G12)</f>
        <v>873149.18158654927</v>
      </c>
      <c r="AH11" s="3">
        <v>7</v>
      </c>
      <c r="AI11" s="3">
        <f>其他调用!Y11</f>
        <v>3429336.6188568231</v>
      </c>
      <c r="AJ11" s="3">
        <f>其他调用!Z11</f>
        <v>3877135.7347288616</v>
      </c>
      <c r="AK11" s="3">
        <f>其他调用!AA11</f>
        <v>4675451.3490112014</v>
      </c>
      <c r="AL11" s="3">
        <f>其他调用!AB11</f>
        <v>6509964.3848079927</v>
      </c>
      <c r="AM11" s="3">
        <f>其他调用!AC11</f>
        <v>12297883.585731931</v>
      </c>
      <c r="AN11" s="3">
        <f>SUMPRODUCT(AI$5:AM11,其他调用!$C$6:$G12)</f>
        <v>33020682158.754543</v>
      </c>
      <c r="AP11" s="3">
        <f>其他调用!AN11</f>
        <v>0</v>
      </c>
      <c r="AQ11" s="3">
        <f>其他调用!AO11</f>
        <v>0</v>
      </c>
      <c r="AR11" s="3">
        <f>其他调用!AP11</f>
        <v>0</v>
      </c>
      <c r="AS11" s="3">
        <f>其他调用!AQ11</f>
        <v>0</v>
      </c>
      <c r="AT11" s="3">
        <f>其他调用!AR11</f>
        <v>0</v>
      </c>
      <c r="AU11" s="3">
        <f>SUMPRODUCT(AP$5:AT11,其他调用!$C$6:$G12)</f>
        <v>0</v>
      </c>
      <c r="AY11" s="3" t="str">
        <f>IF([1]服务器生态!AL9="","",[1]服务器生态!AL9)</f>
        <v/>
      </c>
      <c r="AZ11" s="3" t="str">
        <f>IF([1]服务器生态!AM9="","",[1]服务器生态!AM9)</f>
        <v>周朝都城</v>
      </c>
      <c r="BA11" s="3">
        <v>7</v>
      </c>
      <c r="BB11" s="3">
        <f>IF([1]服务器生态!AO9="","",[1]服务器生态!AO9)</f>
        <v>1</v>
      </c>
      <c r="BC11" s="3">
        <f>IF([1]服务器生态!AP9="","",[1]服务器生态!AP9)</f>
        <v>25.5</v>
      </c>
      <c r="BD11" s="3">
        <f>IF([1]服务器生态!AQ9="","",[1]服务器生态!AQ9)</f>
        <v>63</v>
      </c>
      <c r="BE11" s="3">
        <f>IF([1]服务器生态!AR9="","",[1]服务器生态!AR9)</f>
        <v>5.1377156721782891</v>
      </c>
      <c r="BF11" s="3">
        <f>IF([1]服务器生态!AS9="","",[1]服务器生态!AS9)</f>
        <v>3.288138030194105</v>
      </c>
      <c r="BG11" s="3">
        <f>IF([1]服务器生态!AT9="","",[1]服务器生态!AT9)</f>
        <v>1.9082257941437978E-2</v>
      </c>
      <c r="BH11" s="3">
        <f>IF([1]服务器生态!AU9="","",[1]服务器生态!AU9)</f>
        <v>0.30412348594166777</v>
      </c>
      <c r="BI11" s="3">
        <f>IF([1]服务器生态!AV9="","",[1]服务器生态!AV9)</f>
        <v>0.19463903100266736</v>
      </c>
    </row>
    <row r="12" spans="1:61" x14ac:dyDescent="0.15">
      <c r="A12" s="3">
        <v>1.65</v>
      </c>
      <c r="B12" s="11">
        <v>8</v>
      </c>
      <c r="C12" s="36" t="s">
        <v>218</v>
      </c>
      <c r="D12" s="3">
        <v>230</v>
      </c>
      <c r="E12" s="3">
        <f t="shared" si="1"/>
        <v>171981.92655122699</v>
      </c>
      <c r="F12" s="3">
        <f t="shared" si="2"/>
        <v>58851487005.891357</v>
      </c>
      <c r="G12" s="3">
        <f t="shared" si="3"/>
        <v>13241022567.289124</v>
      </c>
      <c r="H12" s="3">
        <f>MAX(IF($D12&lt;1,5,求节点(其他调用!$B$5:$B$124,其他调用!$N$5:$N$124,$D12))-(5-$H$2),1)</f>
        <v>1</v>
      </c>
      <c r="I12" s="3">
        <f>求节点($BD$5:$BD$11,$BF$5:$BF$11,$D12-$B$1)/求节点(其他调用!$B$5:$B$124,其他调用!$N$5:$N$124,$D12-$B$1)*求节点($BA$20:$BA$27,$BI$20:$BI$27,$D12-$B$1)</f>
        <v>111.10212986359959</v>
      </c>
      <c r="J12" s="3">
        <f t="shared" si="0"/>
        <v>7</v>
      </c>
      <c r="N12" s="27" t="s">
        <v>119</v>
      </c>
      <c r="O12" s="28" t="s">
        <v>120</v>
      </c>
      <c r="P12" s="28"/>
      <c r="Q12" s="28"/>
      <c r="R12" s="28"/>
      <c r="S12" s="28"/>
      <c r="T12" s="28"/>
      <c r="U12" s="26">
        <f>'[1]功能-行军令'!AJ5</f>
        <v>0</v>
      </c>
      <c r="V12" s="26">
        <f>'[1]功能-行军令'!AK5</f>
        <v>1</v>
      </c>
      <c r="W12" s="26">
        <f>'[1]功能-行军令'!AL5</f>
        <v>0</v>
      </c>
      <c r="Z12" s="3">
        <v>8</v>
      </c>
      <c r="AA12" s="3">
        <f>求节点(节奏总纲!P$4:P$163,其他调用!AW$6:AW$165,$Z12)*SUM($U$14:$U$17)</f>
        <v>46.000000000000028</v>
      </c>
      <c r="AB12" s="3">
        <f>求节点(节奏总纲!Q$4:Q$163,其他调用!AX$6:AX$165,$Z12)*SUM($U$14:$U$17)</f>
        <v>67.000000000000043</v>
      </c>
      <c r="AC12" s="3">
        <f>求节点(节奏总纲!R$4:R$163,其他调用!AY$6:AY$165,$Z12)*SUM($U$14:$U$17)</f>
        <v>91.000000000000043</v>
      </c>
      <c r="AD12" s="3">
        <f>求节点(节奏总纲!S$4:S$163,其他调用!AZ$6:AZ$165,$Z12)*SUM($U$14:$U$17)</f>
        <v>103.00000000000004</v>
      </c>
      <c r="AE12" s="3">
        <f>求节点(节奏总纲!T$4:T$163,其他调用!BA$6:BA$165,$Z12)*SUM($U$14:$U$17)</f>
        <v>103.00000000000001</v>
      </c>
      <c r="AF12" s="3">
        <f>SUMPRODUCT(AA$5:AE12,其他调用!$C$6:$G13)</f>
        <v>952196.57220190763</v>
      </c>
      <c r="AH12" s="3">
        <v>8</v>
      </c>
      <c r="AI12" s="3">
        <f>其他调用!Y12</f>
        <v>3757709.8589692246</v>
      </c>
      <c r="AJ12" s="3">
        <f>其他调用!Z12</f>
        <v>4245864.5199035667</v>
      </c>
      <c r="AK12" s="3">
        <f>其他调用!AA12</f>
        <v>5084604.1200218685</v>
      </c>
      <c r="AL12" s="3">
        <f>其他调用!AB12</f>
        <v>7098491.7710414976</v>
      </c>
      <c r="AM12" s="3">
        <f>其他调用!AC12</f>
        <v>13412011.109070711</v>
      </c>
      <c r="AN12" s="3">
        <f>SUMPRODUCT(AI$5:AM12,其他调用!$C$6:$G13)</f>
        <v>38817668449.145409</v>
      </c>
      <c r="AP12" s="3">
        <f>其他调用!AN12</f>
        <v>0</v>
      </c>
      <c r="AQ12" s="3">
        <f>其他调用!AO12</f>
        <v>0</v>
      </c>
      <c r="AR12" s="3">
        <f>其他调用!AP12</f>
        <v>0</v>
      </c>
      <c r="AS12" s="3">
        <f>其他调用!AQ12</f>
        <v>0</v>
      </c>
      <c r="AT12" s="3">
        <f>其他调用!AR12</f>
        <v>0</v>
      </c>
      <c r="AU12" s="3">
        <f>SUMPRODUCT(AP$5:AT12,其他调用!$C$6:$G13)</f>
        <v>0</v>
      </c>
      <c r="BC12" s="3">
        <v>15</v>
      </c>
      <c r="BE12" s="3">
        <f>INDEX($P$3:$P$367,BD14,1)</f>
        <v>0</v>
      </c>
      <c r="BF12" s="3">
        <f>BF11</f>
        <v>3.288138030194105</v>
      </c>
    </row>
    <row r="13" spans="1:61" x14ac:dyDescent="0.15">
      <c r="A13" s="3">
        <v>1.65</v>
      </c>
      <c r="B13" s="11">
        <v>9</v>
      </c>
      <c r="C13" s="12" t="s">
        <v>425</v>
      </c>
      <c r="D13" s="3">
        <v>231</v>
      </c>
      <c r="E13" s="3">
        <f t="shared" si="1"/>
        <v>170838.64688752452</v>
      </c>
      <c r="F13" s="3">
        <f t="shared" si="2"/>
        <v>58460261546.216675</v>
      </c>
      <c r="G13" s="3">
        <f t="shared" si="3"/>
        <v>13153000574.913391</v>
      </c>
      <c r="H13" s="3">
        <f>MAX(IF($D13&lt;1,5,求节点(其他调用!$B$5:$B$124,其他调用!$N$5:$N$124,$D13))-(5-$H$2),1)</f>
        <v>1</v>
      </c>
      <c r="I13" s="3">
        <f>求节点($BD$5:$BD$11,$BF$5:$BF$11,$D13-$B$1)/求节点(其他调用!$B$5:$B$124,其他调用!$N$5:$N$124,$D13-$B$1)*求节点($BA$20:$BA$27,$BI$20:$BI$27,$D13-$B$1)</f>
        <v>133.02776982217102</v>
      </c>
      <c r="J13" s="3">
        <f t="shared" si="0"/>
        <v>7</v>
      </c>
      <c r="Z13" s="3">
        <v>9</v>
      </c>
      <c r="AA13" s="3">
        <f>求节点(节奏总纲!P$4:P$163,其他调用!AW$6:AW$165,$Z13)*SUM($U$14:$U$17)</f>
        <v>46.000000000000014</v>
      </c>
      <c r="AB13" s="3">
        <f>求节点(节奏总纲!Q$4:Q$163,其他调用!AX$6:AX$165,$Z13)*SUM($U$14:$U$17)</f>
        <v>66.999999999999929</v>
      </c>
      <c r="AC13" s="3">
        <f>求节点(节奏总纲!R$4:R$163,其他调用!AY$6:AY$165,$Z13)*SUM($U$14:$U$17)</f>
        <v>90.999999999999986</v>
      </c>
      <c r="AD13" s="3">
        <f>求节点(节奏总纲!S$4:S$163,其他调用!AZ$6:AZ$165,$Z13)*SUM($U$14:$U$17)</f>
        <v>102.99999999999996</v>
      </c>
      <c r="AE13" s="3">
        <f>求节点(节奏总纲!T$4:T$163,其他调用!BA$6:BA$165,$Z13)*SUM($U$14:$U$17)</f>
        <v>102.99999999999994</v>
      </c>
      <c r="AF13" s="3">
        <f>SUMPRODUCT(AA$5:AE13,其他调用!$C$6:$G14)</f>
        <v>1029265.4237355391</v>
      </c>
      <c r="AH13" s="3">
        <v>9</v>
      </c>
      <c r="AI13" s="3">
        <f>其他调用!Y13</f>
        <v>4051676.6468403861</v>
      </c>
      <c r="AJ13" s="3">
        <f>其他调用!Z13</f>
        <v>4559610.578050036</v>
      </c>
      <c r="AK13" s="3">
        <f>其他调用!AA13</f>
        <v>5498780.4419736788</v>
      </c>
      <c r="AL13" s="3">
        <f>其他调用!AB13</f>
        <v>7674091.4091355577</v>
      </c>
      <c r="AM13" s="3">
        <f>其他调用!AC13</f>
        <v>14275553.144965507</v>
      </c>
      <c r="AN13" s="3">
        <f>SUMPRODUCT(AI$5:AM13,其他调用!$C$6:$G14)</f>
        <v>44886230760.80928</v>
      </c>
      <c r="AP13" s="3">
        <f>其他调用!AN13</f>
        <v>0</v>
      </c>
      <c r="AQ13" s="3">
        <f>其他调用!AO13</f>
        <v>0</v>
      </c>
      <c r="AR13" s="3">
        <f>其他调用!AP13</f>
        <v>0</v>
      </c>
      <c r="AS13" s="3">
        <f>其他调用!AQ13</f>
        <v>0</v>
      </c>
      <c r="AT13" s="3">
        <f>其他调用!AR13</f>
        <v>0</v>
      </c>
      <c r="AU13" s="3">
        <f>SUMPRODUCT(AP$5:AT13,其他调用!$C$6:$G14)</f>
        <v>0</v>
      </c>
    </row>
    <row r="14" spans="1:61" x14ac:dyDescent="0.15">
      <c r="A14" s="3">
        <v>1.65</v>
      </c>
      <c r="B14" s="11">
        <v>10</v>
      </c>
      <c r="C14" s="12" t="s">
        <v>430</v>
      </c>
      <c r="D14" s="3">
        <v>233</v>
      </c>
      <c r="E14" s="3">
        <f t="shared" si="1"/>
        <v>338247.45478400309</v>
      </c>
      <c r="F14" s="3">
        <f t="shared" si="2"/>
        <v>115746846713.39319</v>
      </c>
      <c r="G14" s="3">
        <f t="shared" si="3"/>
        <v>26041935172.702606</v>
      </c>
      <c r="H14" s="3">
        <f>MAX(IF($D14&lt;1,5,求节点(其他调用!$B$5:$B$124,其他调用!$N$5:$N$124,$D14))-(5-$H$2),1)</f>
        <v>1</v>
      </c>
      <c r="I14" s="3">
        <f>求节点($BD$5:$BD$11,$BF$5:$BF$11,$D14-$B$1)/求节点(其他调用!$B$5:$B$124,其他调用!$N$5:$N$124,$D14-$B$1)*求节点($BA$20:$BA$27,$BI$20:$BI$27,$D14-$B$1)</f>
        <v>172.97702815519128</v>
      </c>
      <c r="J14" s="3">
        <f t="shared" si="0"/>
        <v>7</v>
      </c>
      <c r="N14" s="3" t="s">
        <v>121</v>
      </c>
      <c r="O14" s="3" t="s">
        <v>122</v>
      </c>
      <c r="P14" s="3" t="s">
        <v>126</v>
      </c>
      <c r="Q14" s="3" t="s">
        <v>123</v>
      </c>
      <c r="R14" s="3" t="s">
        <v>124</v>
      </c>
      <c r="S14" s="3" t="s">
        <v>120</v>
      </c>
      <c r="T14" s="3" t="s">
        <v>178</v>
      </c>
      <c r="U14" s="26">
        <f>'[1]功能-行军令'!AJ7</f>
        <v>0.6</v>
      </c>
      <c r="V14" s="26">
        <f>'[1]功能-行军令'!AK7</f>
        <v>1</v>
      </c>
      <c r="W14" s="26">
        <f>'[1]功能-行军令'!AL7</f>
        <v>24</v>
      </c>
      <c r="Z14" s="3">
        <v>10</v>
      </c>
      <c r="AA14" s="3">
        <f>求节点(节奏总纲!P$4:P$163,其他调用!AW$6:AW$165,$Z14)*SUM($U$14:$U$17)</f>
        <v>45.999999999999964</v>
      </c>
      <c r="AB14" s="3">
        <f>求节点(节奏总纲!Q$4:Q$163,其他调用!AX$6:AX$165,$Z14)*SUM($U$14:$U$17)</f>
        <v>67.000000000000028</v>
      </c>
      <c r="AC14" s="3">
        <f>求节点(节奏总纲!R$4:R$163,其他调用!AY$6:AY$165,$Z14)*SUM($U$14:$U$17)</f>
        <v>91.000000000000099</v>
      </c>
      <c r="AD14" s="3">
        <f>求节点(节奏总纲!S$4:S$163,其他调用!AZ$6:AZ$165,$Z14)*SUM($U$14:$U$17)</f>
        <v>103.00000000000007</v>
      </c>
      <c r="AE14" s="3">
        <f>求节点(节奏总纲!T$4:T$163,其他调用!BA$6:BA$165,$Z14)*SUM($U$14:$U$17)</f>
        <v>103</v>
      </c>
      <c r="AF14" s="3">
        <f>SUMPRODUCT(AA$5:AE14,其他调用!$C$6:$G15)</f>
        <v>1104334.7432073429</v>
      </c>
      <c r="AH14" s="3">
        <v>10</v>
      </c>
      <c r="AI14" s="3">
        <f>其他调用!Y14</f>
        <v>4346297.5282019787</v>
      </c>
      <c r="AJ14" s="3">
        <f>其他调用!Z14</f>
        <v>4898282.9746681489</v>
      </c>
      <c r="AK14" s="3">
        <f>其他调用!AA14</f>
        <v>5843244.3266106918</v>
      </c>
      <c r="AL14" s="3">
        <f>其他调用!AB14</f>
        <v>8097655.6779189482</v>
      </c>
      <c r="AM14" s="3">
        <f>其他调用!AC14</f>
        <v>14540861.800278664</v>
      </c>
      <c r="AN14" s="3">
        <f>SUMPRODUCT(AI$5:AM14,其他调用!$C$6:$G15)</f>
        <v>51206441654.721985</v>
      </c>
      <c r="AP14" s="3">
        <f>其他调用!AN14</f>
        <v>0</v>
      </c>
      <c r="AQ14" s="3">
        <f>其他调用!AO14</f>
        <v>0</v>
      </c>
      <c r="AR14" s="3">
        <f>其他调用!AP14</f>
        <v>0</v>
      </c>
      <c r="AS14" s="3">
        <f>其他调用!AQ14</f>
        <v>0</v>
      </c>
      <c r="AT14" s="3">
        <f>其他调用!AR14</f>
        <v>0</v>
      </c>
      <c r="AU14" s="3">
        <f>SUMPRODUCT(AP$5:AT14,其他调用!$C$6:$G15)</f>
        <v>0</v>
      </c>
    </row>
    <row r="15" spans="1:61" x14ac:dyDescent="0.15">
      <c r="A15" s="3">
        <v>1.65</v>
      </c>
      <c r="B15" s="11">
        <v>11</v>
      </c>
      <c r="C15" s="36" t="s">
        <v>219</v>
      </c>
      <c r="D15" s="3">
        <v>235</v>
      </c>
      <c r="E15" s="3">
        <f t="shared" si="1"/>
        <v>333674.33612927003</v>
      </c>
      <c r="F15" s="3">
        <f t="shared" si="2"/>
        <v>114181944874.68237</v>
      </c>
      <c r="G15" s="3">
        <f t="shared" si="3"/>
        <v>25689847203.202194</v>
      </c>
      <c r="H15" s="3">
        <f>MAX(IF($D15&lt;1,5,求节点(其他调用!$B$5:$B$124,其他调用!$N$5:$N$124,$D15))-(5-$H$2),1)</f>
        <v>1</v>
      </c>
      <c r="I15" s="3">
        <f>求节点($BD$5:$BD$11,$BF$5:$BF$11,$D15-$B$1)/求节点(其他调用!$B$5:$B$124,其他调用!$N$5:$N$124,$D15-$B$1)*求节点($BA$20:$BA$27,$BI$20:$BI$27,$D15-$B$1)</f>
        <v>208.79717305758791</v>
      </c>
      <c r="J15" s="3">
        <f t="shared" si="0"/>
        <v>7</v>
      </c>
      <c r="K15" s="3">
        <v>5</v>
      </c>
      <c r="N15" s="3" t="s">
        <v>167</v>
      </c>
      <c r="O15" s="3" t="s">
        <v>125</v>
      </c>
      <c r="P15" s="3" t="s">
        <v>126</v>
      </c>
      <c r="Q15" s="3" t="s">
        <v>123</v>
      </c>
      <c r="R15" s="3" t="s">
        <v>124</v>
      </c>
      <c r="S15" s="3" t="s">
        <v>120</v>
      </c>
      <c r="T15" s="3" t="s">
        <v>178</v>
      </c>
      <c r="U15" s="26">
        <f>'[1]功能-行军令'!AJ8</f>
        <v>0.4</v>
      </c>
      <c r="V15" s="26">
        <f>'[1]功能-行军令'!AK8</f>
        <v>2</v>
      </c>
      <c r="W15" s="26">
        <f>'[1]功能-行军令'!AL8</f>
        <v>8</v>
      </c>
      <c r="Z15" s="3">
        <v>11</v>
      </c>
      <c r="AA15" s="3">
        <f>求节点(节奏总纲!P$4:P$163,其他调用!AW$6:AW$165,$Z15)*SUM($U$14:$U$17)</f>
        <v>45.999999999999993</v>
      </c>
      <c r="AB15" s="3">
        <f>求节点(节奏总纲!Q$4:Q$163,其他调用!AX$6:AX$165,$Z15)*SUM($U$14:$U$17)</f>
        <v>66.999999999999972</v>
      </c>
      <c r="AC15" s="3">
        <f>求节点(节奏总纲!R$4:R$163,其他调用!AY$6:AY$165,$Z15)*SUM($U$14:$U$17)</f>
        <v>90.999999999999957</v>
      </c>
      <c r="AD15" s="3">
        <f>求节点(节奏总纲!S$4:S$163,其他调用!AZ$6:AZ$165,$Z15)*SUM($U$14:$U$17)</f>
        <v>103</v>
      </c>
      <c r="AE15" s="3">
        <f>求节点(节奏总纲!T$4:T$163,其他调用!BA$6:BA$165,$Z15)*SUM($U$14:$U$17)</f>
        <v>103.00000000000007</v>
      </c>
      <c r="AF15" s="3">
        <f>SUMPRODUCT(AA$5:AE15,其他调用!$C$6:$G16)</f>
        <v>1177383.5376372179</v>
      </c>
      <c r="AH15" s="3">
        <v>11</v>
      </c>
      <c r="AI15" s="3">
        <f>其他调用!Y15</f>
        <v>4601390.9802592546</v>
      </c>
      <c r="AJ15" s="3">
        <f>其他调用!Z15</f>
        <v>5172926.6127361543</v>
      </c>
      <c r="AK15" s="3">
        <f>其他调用!AA15</f>
        <v>6238118.9148200154</v>
      </c>
      <c r="AL15" s="3">
        <f>其他调用!AB15</f>
        <v>8710380.1532913595</v>
      </c>
      <c r="AM15" s="3">
        <f>其他调用!AC15</f>
        <v>14750722.964415565</v>
      </c>
      <c r="AN15" s="3">
        <f>SUMPRODUCT(AI$5:AM15,其他调用!$C$6:$G16)</f>
        <v>57694956772.422485</v>
      </c>
      <c r="AP15" s="3">
        <f>其他调用!AN15</f>
        <v>0</v>
      </c>
      <c r="AQ15" s="3">
        <f>其他调用!AO15</f>
        <v>0</v>
      </c>
      <c r="AR15" s="3">
        <f>其他调用!AP15</f>
        <v>0</v>
      </c>
      <c r="AS15" s="3">
        <f>其他调用!AQ15</f>
        <v>0</v>
      </c>
      <c r="AT15" s="3">
        <f>其他调用!AR15</f>
        <v>0</v>
      </c>
      <c r="AU15" s="3">
        <f>SUMPRODUCT(AP$5:AT15,其他调用!$C$6:$G16)</f>
        <v>0</v>
      </c>
    </row>
    <row r="16" spans="1:61" x14ac:dyDescent="0.15">
      <c r="A16" s="3">
        <v>1.65</v>
      </c>
      <c r="B16" s="11">
        <v>12</v>
      </c>
      <c r="C16" s="12" t="s">
        <v>431</v>
      </c>
      <c r="D16" s="3">
        <v>237</v>
      </c>
      <c r="E16" s="3">
        <f t="shared" si="1"/>
        <v>329101.21747453697</v>
      </c>
      <c r="F16" s="3">
        <f t="shared" si="2"/>
        <v>113001330461.5481</v>
      </c>
      <c r="G16" s="3">
        <f t="shared" si="3"/>
        <v>25464300581.941269</v>
      </c>
      <c r="H16" s="3">
        <f>MAX(IF($D16&lt;1,5,求节点(其他调用!$B$5:$B$124,其他调用!$N$5:$N$124,$D16))-(5-$H$2),1)</f>
        <v>1</v>
      </c>
      <c r="I16" s="3">
        <f>求节点($BD$5:$BD$11,$BF$5:$BF$11,$D16-$B$1)/求节点(其他调用!$B$5:$B$124,其他调用!$N$5:$N$124,$D16-$B$1)*求节点($BA$20:$BA$27,$BI$20:$BI$27,$D16-$B$1)</f>
        <v>241.64767310542408</v>
      </c>
      <c r="J16" s="3">
        <f t="shared" si="0"/>
        <v>7</v>
      </c>
      <c r="Z16" s="3">
        <v>12</v>
      </c>
      <c r="AA16" s="3">
        <f>求节点(节奏总纲!P$4:P$163,其他调用!AW$6:AW$165,$Z16)*SUM($U$14:$U$17)</f>
        <v>46.000000000000036</v>
      </c>
      <c r="AB16" s="3">
        <f>求节点(节奏总纲!Q$4:Q$163,其他调用!AX$6:AX$165,$Z16)*SUM($U$14:$U$17)</f>
        <v>67.000000000000028</v>
      </c>
      <c r="AC16" s="3">
        <f>求节点(节奏总纲!R$4:R$163,其他调用!AY$6:AY$165,$Z16)*SUM($U$14:$U$17)</f>
        <v>90.999999999999972</v>
      </c>
      <c r="AD16" s="3">
        <f>求节点(节奏总纲!S$4:S$163,其他调用!AZ$6:AZ$165,$Z16)*SUM($U$14:$U$17)</f>
        <v>103</v>
      </c>
      <c r="AE16" s="3">
        <f>求节点(节奏总纲!T$4:T$163,其他调用!BA$6:BA$165,$Z16)*SUM($U$14:$U$17)</f>
        <v>102.99999999999996</v>
      </c>
      <c r="AF16" s="3">
        <f>SUMPRODUCT(AA$5:AE16,其他调用!$C$6:$G17)</f>
        <v>1248390.8140450628</v>
      </c>
      <c r="AH16" s="3">
        <v>12</v>
      </c>
      <c r="AI16" s="3">
        <f>其他调用!Y16</f>
        <v>4851172.4570169412</v>
      </c>
      <c r="AJ16" s="3">
        <f>其他调用!Z16</f>
        <v>5444007.6036144122</v>
      </c>
      <c r="AK16" s="3">
        <f>其他调用!AA16</f>
        <v>6554251.0299695209</v>
      </c>
      <c r="AL16" s="3">
        <f>其他调用!AB16</f>
        <v>9459970.437242955</v>
      </c>
      <c r="AM16" s="3">
        <f>其他调用!AC16</f>
        <v>14844489.388314113</v>
      </c>
      <c r="AN16" s="3">
        <f>SUMPRODUCT(AI$5:AM16,其他调用!$C$6:$G17)</f>
        <v>64320122074.460358</v>
      </c>
      <c r="AP16" s="3">
        <f>其他调用!AN16</f>
        <v>0</v>
      </c>
      <c r="AQ16" s="3">
        <f>其他调用!AO16</f>
        <v>0</v>
      </c>
      <c r="AR16" s="3">
        <f>其他调用!AP16</f>
        <v>0</v>
      </c>
      <c r="AS16" s="3">
        <f>其他调用!AQ16</f>
        <v>0</v>
      </c>
      <c r="AT16" s="3">
        <f>其他调用!AR16</f>
        <v>0</v>
      </c>
      <c r="AU16" s="3">
        <f>SUMPRODUCT(AP$5:AT16,其他调用!$C$6:$G17)</f>
        <v>0</v>
      </c>
    </row>
    <row r="17" spans="1:61" x14ac:dyDescent="0.15">
      <c r="A17" s="3">
        <v>1.65</v>
      </c>
      <c r="B17" s="11">
        <v>13</v>
      </c>
      <c r="C17" s="12" t="s">
        <v>432</v>
      </c>
      <c r="D17" s="3">
        <v>239</v>
      </c>
      <c r="E17" s="3">
        <f t="shared" si="1"/>
        <v>324528.09881981928</v>
      </c>
      <c r="F17" s="3">
        <f t="shared" si="2"/>
        <v>113132501090.25256</v>
      </c>
      <c r="G17" s="3">
        <f t="shared" si="3"/>
        <v>25589399996.161652</v>
      </c>
      <c r="H17" s="3">
        <f>MAX(IF($D17&lt;1,5,求节点(其他调用!$B$5:$B$124,其他调用!$N$5:$N$124,$D17))-(5-$H$2),1)</f>
        <v>1</v>
      </c>
      <c r="I17" s="3">
        <f>求节点($BD$5:$BD$11,$BF$5:$BF$11,$D17-$B$1)/求节点(其他调用!$B$5:$B$124,其他调用!$N$5:$N$124,$D17-$B$1)*求节点($BA$20:$BA$27,$BI$20:$BI$27,$D17-$B$1)</f>
        <v>261.68870873142555</v>
      </c>
      <c r="J17" s="3">
        <f t="shared" si="0"/>
        <v>7</v>
      </c>
      <c r="Z17" s="3">
        <v>13</v>
      </c>
      <c r="AA17" s="3">
        <f>求节点(节奏总纲!P$4:P$163,其他调用!AW$6:AW$165,$Z17)*SUM($U$14:$U$17)</f>
        <v>45.99999999999995</v>
      </c>
      <c r="AB17" s="3">
        <f>求节点(节奏总纲!Q$4:Q$163,其他调用!AX$6:AX$165,$Z17)*SUM($U$14:$U$17)</f>
        <v>67.000000000000014</v>
      </c>
      <c r="AC17" s="3">
        <f>求节点(节奏总纲!R$4:R$163,其他调用!AY$6:AY$165,$Z17)*SUM($U$14:$U$17)</f>
        <v>91.000000000000043</v>
      </c>
      <c r="AD17" s="3">
        <f>求节点(节奏总纲!S$4:S$163,其他调用!AZ$6:AZ$165,$Z17)*SUM($U$14:$U$17)</f>
        <v>102.99999999999991</v>
      </c>
      <c r="AE17" s="3">
        <f>求节点(节奏总纲!T$4:T$163,其他调用!BA$6:BA$165,$Z17)*SUM($U$14:$U$17)</f>
        <v>103.00000000000003</v>
      </c>
      <c r="AF17" s="3">
        <f>SUMPRODUCT(AA$5:AE17,其他调用!$C$6:$G18)</f>
        <v>1317335.579450777</v>
      </c>
      <c r="AH17" s="3">
        <v>13</v>
      </c>
      <c r="AI17" s="3">
        <f>其他调用!Y17</f>
        <v>5105309.1090094447</v>
      </c>
      <c r="AJ17" s="3">
        <f>其他调用!Z17</f>
        <v>5712320.1231742501</v>
      </c>
      <c r="AK17" s="3">
        <f>其他调用!AA17</f>
        <v>6851585.74376183</v>
      </c>
      <c r="AL17" s="3">
        <f>其他调用!AB17</f>
        <v>9899009.6204317361</v>
      </c>
      <c r="AM17" s="3">
        <f>其他调用!AC17</f>
        <v>14909334.258428544</v>
      </c>
      <c r="AN17" s="3">
        <f>SUMPRODUCT(AI$5:AM17,其他调用!$C$6:$G18)</f>
        <v>71058656964.836121</v>
      </c>
      <c r="AP17" s="3">
        <f>其他调用!AN17</f>
        <v>0</v>
      </c>
      <c r="AQ17" s="3">
        <f>其他调用!AO17</f>
        <v>0</v>
      </c>
      <c r="AR17" s="3">
        <f>其他调用!AP17</f>
        <v>0</v>
      </c>
      <c r="AS17" s="3">
        <f>其他调用!AQ17</f>
        <v>0</v>
      </c>
      <c r="AT17" s="3">
        <f>其他调用!AR17</f>
        <v>0</v>
      </c>
      <c r="AU17" s="3">
        <f>SUMPRODUCT(AP$5:AT17,其他调用!$C$6:$G18)</f>
        <v>0</v>
      </c>
    </row>
    <row r="18" spans="1:61" x14ac:dyDescent="0.15">
      <c r="A18" s="3">
        <v>1.65</v>
      </c>
      <c r="B18" s="11">
        <v>14</v>
      </c>
      <c r="C18" s="36" t="s">
        <v>220</v>
      </c>
      <c r="D18" s="3">
        <v>241</v>
      </c>
      <c r="E18" s="3">
        <f t="shared" si="1"/>
        <v>320555.20198851312</v>
      </c>
      <c r="F18" s="3">
        <f t="shared" si="2"/>
        <v>112369538398.70618</v>
      </c>
      <c r="G18" s="3">
        <f t="shared" si="3"/>
        <v>25415492309.229721</v>
      </c>
      <c r="H18" s="3">
        <f>MAX(IF($D18&lt;1,5,求节点(其他调用!$B$5:$B$124,其他调用!$N$5:$N$124,$D18))-(5-$H$2),1)</f>
        <v>1</v>
      </c>
      <c r="I18" s="3">
        <f>求节点($BD$5:$BD$11,$BF$5:$BF$11,$D18-$B$1)/求节点(其他调用!$B$5:$B$124,其他调用!$N$5:$N$124,$D18-$B$1)*求节点($BA$20:$BA$27,$BI$20:$BI$27,$D18-$B$1)</f>
        <v>287.44658592046392</v>
      </c>
      <c r="J18" s="3">
        <f t="shared" si="0"/>
        <v>7</v>
      </c>
      <c r="Z18" s="3">
        <v>14</v>
      </c>
      <c r="AA18" s="3">
        <f>求节点(节奏总纲!P$4:P$163,其他调用!AW$6:AW$165,$Z18)*SUM($U$14:$U$17)</f>
        <v>46.000000000000007</v>
      </c>
      <c r="AB18" s="3">
        <f>求节点(节奏总纲!Q$4:Q$163,其他调用!AX$6:AX$165,$Z18)*SUM($U$14:$U$17)</f>
        <v>67.000000000000043</v>
      </c>
      <c r="AC18" s="3">
        <f>求节点(节奏总纲!R$4:R$163,其他调用!AY$6:AY$165,$Z18)*SUM($U$14:$U$17)</f>
        <v>91</v>
      </c>
      <c r="AD18" s="3">
        <f>求节点(节奏总纲!S$4:S$163,其他调用!AZ$6:AZ$165,$Z18)*SUM($U$14:$U$17)</f>
        <v>102.99999999999996</v>
      </c>
      <c r="AE18" s="3">
        <f>求节点(节奏总纲!T$4:T$163,其他调用!BA$6:BA$165,$Z18)*SUM($U$14:$U$17)</f>
        <v>102.9999999999999</v>
      </c>
      <c r="AF18" s="3">
        <f>SUMPRODUCT(AA$5:AE18,其他调用!$C$6:$G19)</f>
        <v>1384008.6927380848</v>
      </c>
      <c r="AH18" s="3">
        <v>14</v>
      </c>
      <c r="AI18" s="3">
        <f>其他调用!Y18</f>
        <v>5324646.5624590963</v>
      </c>
      <c r="AJ18" s="3">
        <f>其他调用!Z18</f>
        <v>5974288.4088780433</v>
      </c>
      <c r="AK18" s="3">
        <f>其他调用!AA18</f>
        <v>7146084.9195549488</v>
      </c>
      <c r="AL18" s="3">
        <f>其他调用!AB18</f>
        <v>10327098.89835541</v>
      </c>
      <c r="AM18" s="3">
        <f>其他调用!AC18</f>
        <v>14945620.435780793</v>
      </c>
      <c r="AN18" s="3">
        <f>SUMPRODUCT(AI$5:AM18,其他调用!$C$6:$G19)</f>
        <v>77854123541.81192</v>
      </c>
      <c r="AP18" s="3">
        <f>其他调用!AN18</f>
        <v>0</v>
      </c>
      <c r="AQ18" s="3">
        <f>其他调用!AO18</f>
        <v>0</v>
      </c>
      <c r="AR18" s="3">
        <f>其他调用!AP18</f>
        <v>0</v>
      </c>
      <c r="AS18" s="3">
        <f>其他调用!AQ18</f>
        <v>0</v>
      </c>
      <c r="AT18" s="3">
        <f>其他调用!AR18</f>
        <v>0</v>
      </c>
      <c r="AU18" s="3">
        <f>SUMPRODUCT(AP$5:AT18,其他调用!$C$6:$G19)</f>
        <v>0</v>
      </c>
      <c r="BA18" s="85" t="s">
        <v>207</v>
      </c>
      <c r="BB18" s="85"/>
      <c r="BC18" s="85"/>
      <c r="BD18" s="85"/>
      <c r="BE18" s="85"/>
      <c r="BF18" s="85"/>
      <c r="BG18" s="85"/>
      <c r="BH18" s="85"/>
    </row>
    <row r="19" spans="1:61" x14ac:dyDescent="0.15">
      <c r="A19" s="3">
        <v>1.65</v>
      </c>
      <c r="B19" s="11">
        <v>15</v>
      </c>
      <c r="C19" s="12" t="s">
        <v>433</v>
      </c>
      <c r="D19" s="3">
        <v>243</v>
      </c>
      <c r="E19" s="3">
        <f t="shared" si="1"/>
        <v>316782.37909834413</v>
      </c>
      <c r="F19" s="3">
        <f t="shared" si="2"/>
        <v>111137282358.23877</v>
      </c>
      <c r="G19" s="3">
        <f t="shared" si="3"/>
        <v>25147895313.54657</v>
      </c>
      <c r="H19" s="3">
        <f>MAX(IF($D19&lt;1,5,求节点(其他调用!$B$5:$B$124,其他调用!$N$5:$N$124,$D19))-(5-$H$2),1)</f>
        <v>1</v>
      </c>
      <c r="I19" s="3">
        <f>求节点($BD$5:$BD$11,$BF$5:$BF$11,$D19-$B$1)/求节点(其他调用!$B$5:$B$124,其他调用!$N$5:$N$124,$D19-$B$1)*求节点($BA$20:$BA$27,$BI$20:$BI$27,$D19-$B$1)</f>
        <v>323.21331177509478</v>
      </c>
      <c r="J19" s="3">
        <f t="shared" si="0"/>
        <v>7</v>
      </c>
      <c r="U19" s="3">
        <f>SUM(U12:U18)</f>
        <v>1</v>
      </c>
      <c r="Z19" s="3">
        <v>15</v>
      </c>
      <c r="AA19" s="3">
        <f>求节点(节奏总纲!P$4:P$163,其他调用!AW$6:AW$165,$Z19)*SUM($U$14:$U$17)</f>
        <v>46.000000000000021</v>
      </c>
      <c r="AB19" s="3">
        <f>求节点(节奏总纲!Q$4:Q$163,其他调用!AX$6:AX$165,$Z19)*SUM($U$14:$U$17)</f>
        <v>66.999999999999957</v>
      </c>
      <c r="AC19" s="3">
        <f>求节点(节奏总纲!R$4:R$163,其他调用!AY$6:AY$165,$Z19)*SUM($U$14:$U$17)</f>
        <v>91.000000000000028</v>
      </c>
      <c r="AD19" s="3">
        <f>求节点(节奏总纲!S$4:S$163,其他调用!AZ$6:AZ$165,$Z19)*SUM($U$14:$U$17)</f>
        <v>103.00000000000001</v>
      </c>
      <c r="AE19" s="3">
        <f>求节点(节奏总纲!T$4:T$163,其他调用!BA$6:BA$165,$Z19)*SUM($U$14:$U$17)</f>
        <v>103.00000000000001</v>
      </c>
      <c r="AF19" s="3">
        <f>SUMPRODUCT(AA$5:AE19,其他调用!$C$6:$G20)</f>
        <v>1449396.3332174532</v>
      </c>
      <c r="AH19" s="3">
        <v>15</v>
      </c>
      <c r="AI19" s="3">
        <f>其他调用!Y19</f>
        <v>5533464.5487205312</v>
      </c>
      <c r="AJ19" s="3">
        <f>其他调用!Z19</f>
        <v>6221858.2997586653</v>
      </c>
      <c r="AK19" s="3">
        <f>其他调用!AA19</f>
        <v>7604666.5461952835</v>
      </c>
      <c r="AL19" s="3">
        <f>其他调用!AB19</f>
        <v>10757356.975406632</v>
      </c>
      <c r="AM19" s="3">
        <f>其他调用!AC19</f>
        <v>15324095.828963459</v>
      </c>
      <c r="AN19" s="3">
        <f>SUMPRODUCT(AI$5:AM19,其他调用!$C$6:$G20)</f>
        <v>84785794063.852264</v>
      </c>
      <c r="AP19" s="3">
        <f>其他调用!AN19</f>
        <v>0</v>
      </c>
      <c r="AQ19" s="3">
        <f>其他调用!AO19</f>
        <v>0</v>
      </c>
      <c r="AR19" s="3">
        <f>其他调用!AP19</f>
        <v>0</v>
      </c>
      <c r="AS19" s="3">
        <f>其他调用!AQ19</f>
        <v>0</v>
      </c>
      <c r="AT19" s="3">
        <f>其他调用!AR19</f>
        <v>760849.16757446539</v>
      </c>
      <c r="AU19" s="3">
        <f>SUMPRODUCT(AP$5:AT19,其他调用!$C$6:$G20)</f>
        <v>1099617.259436996</v>
      </c>
      <c r="AZ19" s="3" t="s">
        <v>208</v>
      </c>
      <c r="BA19" s="3" t="s">
        <v>209</v>
      </c>
      <c r="BB19" s="3">
        <v>1</v>
      </c>
      <c r="BC19" s="3">
        <v>2</v>
      </c>
      <c r="BD19" s="3">
        <v>3</v>
      </c>
      <c r="BE19" s="3">
        <v>4</v>
      </c>
      <c r="BF19" s="3">
        <v>5</v>
      </c>
      <c r="BG19" s="3">
        <v>6</v>
      </c>
      <c r="BH19" s="3">
        <v>7</v>
      </c>
      <c r="BI19" s="3" t="s">
        <v>210</v>
      </c>
    </row>
    <row r="20" spans="1:61" x14ac:dyDescent="0.15">
      <c r="A20" s="3">
        <v>1.65</v>
      </c>
      <c r="B20" s="11">
        <v>16</v>
      </c>
      <c r="C20" s="12" t="s">
        <v>434</v>
      </c>
      <c r="D20" s="3">
        <v>246</v>
      </c>
      <c r="E20" s="3">
        <f t="shared" si="1"/>
        <v>468099.52572850697</v>
      </c>
      <c r="F20" s="3">
        <f t="shared" si="2"/>
        <v>164224125441.31091</v>
      </c>
      <c r="G20" s="3">
        <f t="shared" si="3"/>
        <v>37160267256.17395</v>
      </c>
      <c r="H20" s="3">
        <f>MAX(IF($D20&lt;1,5,求节点(其他调用!$B$5:$B$124,其他调用!$N$5:$N$124,$D20))-(5-$H$2),1)</f>
        <v>1</v>
      </c>
      <c r="I20" s="3">
        <f>求节点($BD$5:$BD$11,$BF$5:$BF$11,$D20-$B$1)/求节点(其他调用!$B$5:$B$124,其他调用!$N$5:$N$124,$D20-$B$1)*求节点($BA$20:$BA$27,$BI$20:$BI$27,$D20-$B$1)</f>
        <v>362.41365337518977</v>
      </c>
      <c r="J20" s="3">
        <f t="shared" si="0"/>
        <v>7</v>
      </c>
      <c r="K20" s="3">
        <v>8</v>
      </c>
      <c r="N20" s="85" t="s">
        <v>127</v>
      </c>
      <c r="O20" s="85"/>
      <c r="Z20" s="3">
        <v>16</v>
      </c>
      <c r="AA20" s="3">
        <f>求节点(节奏总纲!P$4:P$163,其他调用!AW$6:AW$165,$Z20)*SUM($U$14:$U$17)</f>
        <v>46.000000000000014</v>
      </c>
      <c r="AB20" s="3">
        <f>求节点(节奏总纲!Q$4:Q$163,其他调用!AX$6:AX$165,$Z20)*SUM($U$14:$U$17)</f>
        <v>67.000000000000014</v>
      </c>
      <c r="AC20" s="3">
        <f>求节点(节奏总纲!R$4:R$163,其他调用!AY$6:AY$165,$Z20)*SUM($U$14:$U$17)</f>
        <v>91.000000000000057</v>
      </c>
      <c r="AD20" s="3">
        <f>求节点(节奏总纲!S$4:S$163,其他调用!AZ$6:AZ$165,$Z20)*SUM($U$14:$U$17)</f>
        <v>103.00000000000003</v>
      </c>
      <c r="AE20" s="3">
        <f>求节点(节奏总纲!T$4:T$163,其他调用!BA$6:BA$165,$Z20)*SUM($U$14:$U$17)</f>
        <v>103.00000000000004</v>
      </c>
      <c r="AF20" s="3">
        <f>SUMPRODUCT(AA$5:AE20,其他调用!$C$6:$G21)</f>
        <v>1513494.0944894976</v>
      </c>
      <c r="AH20" s="3">
        <v>16</v>
      </c>
      <c r="AI20" s="3">
        <f>其他调用!Y20</f>
        <v>5764401.6559455991</v>
      </c>
      <c r="AJ20" s="3">
        <f>其他调用!Z20</f>
        <v>6447519.1322088316</v>
      </c>
      <c r="AK20" s="3">
        <f>其他调用!AA20</f>
        <v>8068924.1177033633</v>
      </c>
      <c r="AL20" s="3">
        <f>其他调用!AB20</f>
        <v>10965739.45582208</v>
      </c>
      <c r="AM20" s="3">
        <f>其他调用!AC20</f>
        <v>17027205.885863185</v>
      </c>
      <c r="AN20" s="3">
        <f>SUMPRODUCT(AI$5:AM20,其他调用!$C$6:$G21)</f>
        <v>91848764113.39183</v>
      </c>
      <c r="AP20" s="3">
        <f>其他调用!AN20</f>
        <v>0</v>
      </c>
      <c r="AQ20" s="3">
        <f>其他调用!AO20</f>
        <v>0</v>
      </c>
      <c r="AR20" s="3">
        <f>其他调用!AP20</f>
        <v>0</v>
      </c>
      <c r="AS20" s="3">
        <f>其他调用!AQ20</f>
        <v>107247.80423522901</v>
      </c>
      <c r="AT20" s="3">
        <f>其他调用!AR20</f>
        <v>4153742.1791548012</v>
      </c>
      <c r="AU20" s="3">
        <f>SUMPRODUCT(AP$5:AT20,其他调用!$C$6:$G21)</f>
        <v>7710156.4542703731</v>
      </c>
      <c r="AZ20" s="3">
        <f>IF([1]服务器生态!AN30="","",[1]服务器生态!AN30)</f>
        <v>4</v>
      </c>
      <c r="BA20" s="3">
        <f>IF([1]服务器生态!AO30="","",[1]服务器生态!AO30)</f>
        <v>26</v>
      </c>
      <c r="BB20" s="3">
        <f>IF([1]服务器生态!AP30="","",[1]服务器生态!AP30)</f>
        <v>5.4</v>
      </c>
      <c r="BC20" s="3">
        <f>IF([1]服务器生态!AQ30="","",[1]服务器生态!AQ30)</f>
        <v>237</v>
      </c>
      <c r="BD20" s="3">
        <f>IF([1]服务器生态!AR30="","",[1]服务器生态!AR30)</f>
        <v>5.1608390624999982</v>
      </c>
      <c r="BE20" s="3">
        <f>IF([1]服务器生态!AS30="","",[1]服务器生态!AS30)</f>
        <v>3.8896187343749986</v>
      </c>
      <c r="BF20" s="3">
        <f>IF([1]服务器生态!AT30="","",[1]服务器生态!AT30)</f>
        <v>0.70362734554828443</v>
      </c>
      <c r="BG20" s="3">
        <f>IF([1]服务器生态!AU30="","",[1]服务器生态!AU30)</f>
        <v>6.6844597827087018</v>
      </c>
      <c r="BH20" s="3">
        <f>IF([1]服务器生态!AV30="","",[1]服务器生态!AV30)</f>
        <v>5.037940475401137</v>
      </c>
      <c r="BI20" s="3">
        <f>SUM(BB20:BH20)</f>
        <v>263.87648540053311</v>
      </c>
    </row>
    <row r="21" spans="1:61" x14ac:dyDescent="0.15">
      <c r="A21" s="3">
        <v>1.65</v>
      </c>
      <c r="B21" s="11">
        <v>17</v>
      </c>
      <c r="C21" s="12" t="s">
        <v>435</v>
      </c>
      <c r="D21" s="3">
        <v>249</v>
      </c>
      <c r="E21" s="3">
        <f t="shared" si="1"/>
        <v>459610.6742256498</v>
      </c>
      <c r="F21" s="3">
        <f t="shared" si="2"/>
        <v>161245967726.06067</v>
      </c>
      <c r="G21" s="3">
        <f t="shared" si="3"/>
        <v>36486376399.196548</v>
      </c>
      <c r="H21" s="3">
        <f>MAX(IF($D21&lt;1,5,求节点(其他调用!$B$5:$B$124,其他调用!$N$5:$N$124,$D21))-(5-$H$2),1)</f>
        <v>1</v>
      </c>
      <c r="I21" s="3">
        <f>求节点($BD$5:$BD$11,$BF$5:$BF$11,$D21-$B$1)/求节点(其他调用!$B$5:$B$124,其他调用!$N$5:$N$124,$D21-$B$1)*求节点($BA$20:$BA$27,$BI$20:$BI$27,$D21-$B$1)</f>
        <v>394.80373484762282</v>
      </c>
      <c r="J21" s="3">
        <f t="shared" si="0"/>
        <v>7</v>
      </c>
      <c r="O21" s="3" t="s">
        <v>128</v>
      </c>
      <c r="P21" s="3" t="s">
        <v>129</v>
      </c>
      <c r="Q21" s="3" t="s">
        <v>130</v>
      </c>
      <c r="Z21" s="3">
        <v>17</v>
      </c>
      <c r="AA21" s="3">
        <f>求节点(节奏总纲!P$4:P$163,其他调用!AW$6:AW$165,$Z21)*SUM($U$14:$U$17)</f>
        <v>46.000000000000014</v>
      </c>
      <c r="AB21" s="3">
        <f>求节点(节奏总纲!Q$4:Q$163,其他调用!AX$6:AX$165,$Z21)*SUM($U$14:$U$17)</f>
        <v>67</v>
      </c>
      <c r="AC21" s="3">
        <f>求节点(节奏总纲!R$4:R$163,其他调用!AY$6:AY$165,$Z21)*SUM($U$14:$U$17)</f>
        <v>90.999999999999972</v>
      </c>
      <c r="AD21" s="3">
        <f>求节点(节奏总纲!S$4:S$163,其他调用!AZ$6:AZ$165,$Z21)*SUM($U$14:$U$17)</f>
        <v>103.00000000000001</v>
      </c>
      <c r="AE21" s="3">
        <f>求节点(节奏总纲!T$4:T$163,其他调用!BA$6:BA$165,$Z21)*SUM($U$14:$U$17)</f>
        <v>103.00000000000009</v>
      </c>
      <c r="AF21" s="3">
        <f>SUMPRODUCT(AA$5:AE21,其他调用!$C$6:$G22)</f>
        <v>1576297.5701548331</v>
      </c>
      <c r="AH21" s="3">
        <v>17</v>
      </c>
      <c r="AI21" s="3">
        <f>其他调用!Y21</f>
        <v>5966512.0816763192</v>
      </c>
      <c r="AJ21" s="3">
        <f>其他调用!Z21</f>
        <v>6668427.422319673</v>
      </c>
      <c r="AK21" s="3">
        <f>其他调用!AA21</f>
        <v>8337882.0440259129</v>
      </c>
      <c r="AL21" s="3">
        <f>其他调用!AB21</f>
        <v>11079334.030413121</v>
      </c>
      <c r="AM21" s="3">
        <f>其他调用!AC21</f>
        <v>17476054.887205184</v>
      </c>
      <c r="AN21" s="3">
        <f>SUMPRODUCT(AI$5:AM21,其他调用!$C$6:$G22)</f>
        <v>98999537168.489044</v>
      </c>
      <c r="AP21" s="3">
        <f>其他调用!AN21</f>
        <v>0</v>
      </c>
      <c r="AQ21" s="3">
        <f>其他调用!AO21</f>
        <v>0</v>
      </c>
      <c r="AR21" s="3">
        <f>其他调用!AP21</f>
        <v>0</v>
      </c>
      <c r="AS21" s="3">
        <f>其他调用!AQ21</f>
        <v>242662.77967321387</v>
      </c>
      <c r="AT21" s="3">
        <f>其他调用!AR21</f>
        <v>4265962.5758753503</v>
      </c>
      <c r="AU21" s="3">
        <f>SUMPRODUCT(AP$5:AT21,其他调用!$C$6:$G22)</f>
        <v>15234610.739614043</v>
      </c>
      <c r="AZ21" s="3">
        <f>IF([1]服务器生态!AN31="","",[1]服务器生态!AN31)</f>
        <v>5</v>
      </c>
      <c r="BA21" s="3">
        <f>IF([1]服务器生态!AO31="","",[1]服务器生态!AO31)</f>
        <v>12</v>
      </c>
      <c r="BB21" s="3">
        <f>IF([1]服务器生态!AP31="","",[1]服务器生态!AP31)</f>
        <v>9.5</v>
      </c>
      <c r="BC21" s="3">
        <f>IF([1]服务器生态!AQ31="","",[1]服务器生态!AQ31)</f>
        <v>246.5</v>
      </c>
      <c r="BD21" s="3">
        <f>IF([1]服务器生态!AR31="","",[1]服务器生态!AR31)</f>
        <v>4.8620234179687483</v>
      </c>
      <c r="BE21" s="3">
        <f>IF([1]服务器生态!AS31="","",[1]服务器生态!AS31)</f>
        <v>3.5122802343749981</v>
      </c>
      <c r="BF21" s="3">
        <f>IF([1]服务器生态!AT31="","",[1]服务器生态!AT31)</f>
        <v>0.21353649195177637</v>
      </c>
      <c r="BG21" s="3">
        <f>IF([1]服务器生态!AU31="","",[1]服务器生态!AU31)</f>
        <v>3.416583871228422</v>
      </c>
      <c r="BH21" s="3">
        <f>IF([1]服务器生态!AV31="","",[1]服务器生态!AV31)</f>
        <v>2.4681082274616748</v>
      </c>
      <c r="BI21" s="3">
        <f t="shared" ref="BI21:BI27" si="4">SUM(BB21:BH21)</f>
        <v>270.47253224298566</v>
      </c>
    </row>
    <row r="22" spans="1:61" x14ac:dyDescent="0.15">
      <c r="A22" s="3">
        <v>1.65</v>
      </c>
      <c r="B22" s="11">
        <v>18</v>
      </c>
      <c r="C22" s="36" t="s">
        <v>222</v>
      </c>
      <c r="D22" s="3">
        <v>252</v>
      </c>
      <c r="E22" s="3">
        <f t="shared" si="1"/>
        <v>451121.82272277726</v>
      </c>
      <c r="F22" s="3">
        <f t="shared" si="2"/>
        <v>158267810010.79431</v>
      </c>
      <c r="G22" s="3">
        <f t="shared" si="3"/>
        <v>35812485542.21814</v>
      </c>
      <c r="H22" s="3">
        <f>MAX(IF($D22&lt;1,5,求节点(其他调用!$B$5:$B$124,其他调用!$N$5:$N$124,$D22))-(5-$H$2),1)</f>
        <v>1</v>
      </c>
      <c r="I22" s="3">
        <f>求节点($BD$5:$BD$11,$BF$5:$BF$11,$D22-$B$1)/求节点(其他调用!$B$5:$B$124,其他调用!$N$5:$N$124,$D22-$B$1)*求节点($BA$20:$BA$27,$BI$20:$BI$27,$D22-$B$1)</f>
        <v>428.22181432532005</v>
      </c>
      <c r="J22" s="3">
        <f t="shared" si="0"/>
        <v>7</v>
      </c>
      <c r="K22" s="3">
        <v>10</v>
      </c>
      <c r="N22" s="3" t="s">
        <v>131</v>
      </c>
      <c r="O22" s="18">
        <f>'[1]功能-行军令'!AD15</f>
        <v>0.3</v>
      </c>
      <c r="P22" s="18">
        <f>'[1]功能-行军令'!AE15</f>
        <v>0.5</v>
      </c>
      <c r="Q22" s="26">
        <f>'[1]功能-行军令'!AF15</f>
        <v>1.6666666666666667</v>
      </c>
      <c r="Z22" s="3">
        <v>18</v>
      </c>
      <c r="AA22" s="3">
        <f>求节点(节奏总纲!P$4:P$163,其他调用!AW$6:AW$165,$Z22)*SUM($U$14:$U$17)</f>
        <v>46</v>
      </c>
      <c r="AB22" s="3">
        <f>求节点(节奏总纲!Q$4:Q$163,其他调用!AX$6:AX$165,$Z22)*SUM($U$14:$U$17)</f>
        <v>66.999999999999972</v>
      </c>
      <c r="AC22" s="3">
        <f>求节点(节奏总纲!R$4:R$163,其他调用!AY$6:AY$165,$Z22)*SUM($U$14:$U$17)</f>
        <v>90.999999999999829</v>
      </c>
      <c r="AD22" s="3">
        <f>求节点(节奏总纲!S$4:S$163,其他调用!AZ$6:AZ$165,$Z22)*SUM($U$14:$U$17)</f>
        <v>103.00000000000003</v>
      </c>
      <c r="AE22" s="3">
        <f>求节点(节奏总纲!T$4:T$163,其他调用!BA$6:BA$165,$Z22)*SUM($U$14:$U$17)</f>
        <v>103</v>
      </c>
      <c r="AF22" s="3">
        <f>SUMPRODUCT(AA$5:AE22,其他调用!$C$6:$G23)</f>
        <v>1637802.3538140745</v>
      </c>
      <c r="AH22" s="3">
        <v>18</v>
      </c>
      <c r="AI22" s="3">
        <f>其他调用!Y22</f>
        <v>6153487.0373648852</v>
      </c>
      <c r="AJ22" s="3">
        <f>其他调用!Z22</f>
        <v>7014599.0797777176</v>
      </c>
      <c r="AK22" s="3">
        <f>其他调用!AA22</f>
        <v>8585137.2610038966</v>
      </c>
      <c r="AL22" s="3">
        <f>其他调用!AB22</f>
        <v>11177709.717277199</v>
      </c>
      <c r="AM22" s="3">
        <f>其他调用!AC22</f>
        <v>18009242.704306126</v>
      </c>
      <c r="AN22" s="3">
        <f>SUMPRODUCT(AI$5:AM22,其他调用!$C$6:$G23)</f>
        <v>106268698534.55573</v>
      </c>
      <c r="AP22" s="3">
        <f>其他调用!AN22</f>
        <v>0</v>
      </c>
      <c r="AQ22" s="3">
        <f>其他调用!AO22</f>
        <v>0</v>
      </c>
      <c r="AR22" s="3">
        <f>其他调用!AP22</f>
        <v>0</v>
      </c>
      <c r="AS22" s="3">
        <f>其他调用!AQ22</f>
        <v>372282.24833438918</v>
      </c>
      <c r="AT22" s="3">
        <f>其他调用!AR22</f>
        <v>4399416.6836587191</v>
      </c>
      <c r="AU22" s="3">
        <f>SUMPRODUCT(AP$5:AT22,其他调用!$C$6:$G23)</f>
        <v>23634577.164844222</v>
      </c>
      <c r="AZ22" s="3">
        <f>IF([1]服务器生态!AN32="","",[1]服务器生态!AN32)</f>
        <v>6</v>
      </c>
      <c r="BA22" s="3">
        <f>IF([1]服务器生态!AO32="","",[1]服务器生态!AO32)</f>
        <v>5</v>
      </c>
      <c r="BB22" s="3">
        <f>IF([1]服务器生态!AP32="","",[1]服务器生态!AP32)</f>
        <v>16</v>
      </c>
      <c r="BC22" s="3">
        <f>IF([1]服务器生态!AQ32="","",[1]服务器生态!AQ32)</f>
        <v>262.5</v>
      </c>
      <c r="BD22" s="3">
        <f>IF([1]服务器生态!AR32="","",[1]服务器生态!AR32)</f>
        <v>4.3903502929687477</v>
      </c>
      <c r="BE22" s="3">
        <f>IF([1]服务器生态!AS32="","",[1]服务器生态!AS32)</f>
        <v>2.985185517187499</v>
      </c>
      <c r="BF22" s="3">
        <f>IF([1]服务器生态!AT32="","",[1]服务器生态!AT32)</f>
        <v>6.5683834469786942E-2</v>
      </c>
      <c r="BG22" s="3">
        <f>IF([1]服务器生态!AU32="","",[1]服务器生态!AU32)</f>
        <v>1.6749377789795672</v>
      </c>
      <c r="BH22" s="3">
        <f>IF([1]服务器生态!AV32="","",[1]服务器生态!AV32)</f>
        <v>1.1388612904094739</v>
      </c>
      <c r="BI22" s="3">
        <f t="shared" si="4"/>
        <v>288.75501871401502</v>
      </c>
    </row>
    <row r="23" spans="1:61" x14ac:dyDescent="0.15">
      <c r="A23" s="3">
        <v>1.65</v>
      </c>
      <c r="B23" s="11">
        <v>19</v>
      </c>
      <c r="C23" s="12" t="s">
        <v>436</v>
      </c>
      <c r="D23" s="3">
        <v>255</v>
      </c>
      <c r="E23" s="3">
        <f t="shared" si="1"/>
        <v>442632.97121995082</v>
      </c>
      <c r="F23" s="3">
        <f t="shared" si="2"/>
        <v>156363432428.47449</v>
      </c>
      <c r="G23" s="3">
        <f t="shared" si="3"/>
        <v>35497193848.935928</v>
      </c>
      <c r="H23" s="3">
        <f>MAX(IF($D23&lt;1,5,求节点(其他调用!$B$5:$B$124,其他调用!$N$5:$N$124,$D23))-(5-$H$2),1)</f>
        <v>1</v>
      </c>
      <c r="I23" s="3">
        <f>求节点($BD$5:$BD$11,$BF$5:$BF$11,$D23-$B$1)/求节点(其他调用!$B$5:$B$124,其他调用!$N$5:$N$124,$D23-$B$1)*求节点($BA$20:$BA$27,$BI$20:$BI$27,$D23-$B$1)</f>
        <v>456.58199304801559</v>
      </c>
      <c r="J23" s="3">
        <f t="shared" si="0"/>
        <v>7</v>
      </c>
      <c r="N23" s="3" t="s">
        <v>168</v>
      </c>
      <c r="O23" s="18">
        <f>'[1]功能-行军令'!AD16</f>
        <v>0.2</v>
      </c>
      <c r="P23" s="18">
        <f>'[1]功能-行军令'!AE16</f>
        <v>0.2</v>
      </c>
      <c r="Q23" s="26">
        <f>'[1]功能-行军令'!AF16</f>
        <v>1</v>
      </c>
      <c r="Z23" s="3">
        <v>19</v>
      </c>
      <c r="AA23" s="3">
        <f>求节点(节奏总纲!P$4:P$163,其他调用!AW$6:AW$165,$Z23)*SUM($U$14:$U$17)</f>
        <v>45.999999999999986</v>
      </c>
      <c r="AB23" s="3">
        <f>求节点(节奏总纲!Q$4:Q$163,其他调用!AX$6:AX$165,$Z23)*SUM($U$14:$U$17)</f>
        <v>67.000000000000014</v>
      </c>
      <c r="AC23" s="3">
        <f>求节点(节奏总纲!R$4:R$163,其他调用!AY$6:AY$165,$Z23)*SUM($U$14:$U$17)</f>
        <v>91.000000000000057</v>
      </c>
      <c r="AD23" s="3">
        <f>求节点(节奏总纲!S$4:S$163,其他调用!AZ$6:AZ$165,$Z23)*SUM($U$14:$U$17)</f>
        <v>103.00000000000006</v>
      </c>
      <c r="AE23" s="3">
        <f>求节点(节奏总纲!T$4:T$163,其他调用!BA$6:BA$165,$Z23)*SUM($U$14:$U$17)</f>
        <v>103</v>
      </c>
      <c r="AF23" s="3">
        <f>SUMPRODUCT(AA$5:AE23,其他调用!$C$6:$G24)</f>
        <v>1698004.0390678369</v>
      </c>
      <c r="AH23" s="3">
        <v>19</v>
      </c>
      <c r="AI23" s="3">
        <f>其他调用!Y23</f>
        <v>6321779.8846998066</v>
      </c>
      <c r="AJ23" s="3">
        <f>其他调用!Z23</f>
        <v>7389737.5988722593</v>
      </c>
      <c r="AK23" s="3">
        <f>其他调用!AA23</f>
        <v>8919724.6074591726</v>
      </c>
      <c r="AL23" s="3">
        <f>其他调用!AB23</f>
        <v>11255910.003126159</v>
      </c>
      <c r="AM23" s="3">
        <f>其他调用!AC23</f>
        <v>18406570.362246752</v>
      </c>
      <c r="AN23" s="3">
        <f>SUMPRODUCT(AI$5:AM23,其他调用!$C$6:$G24)</f>
        <v>113648367796.22932</v>
      </c>
      <c r="AP23" s="3">
        <f>其他调用!AN23</f>
        <v>0</v>
      </c>
      <c r="AQ23" s="3">
        <f>其他调用!AO23</f>
        <v>0</v>
      </c>
      <c r="AR23" s="3">
        <f>其他调用!AP23</f>
        <v>0</v>
      </c>
      <c r="AS23" s="3">
        <f>其他调用!AQ23</f>
        <v>482968.68624493899</v>
      </c>
      <c r="AT23" s="3">
        <f>其他调用!AR23</f>
        <v>4499674.5522361435</v>
      </c>
      <c r="AU23" s="3">
        <f>SUMPRODUCT(AP$5:AT23,其他调用!$C$6:$G24)</f>
        <v>32718630.998151202</v>
      </c>
      <c r="AZ23" s="3">
        <f>IF([1]服务器生态!AN33="","",[1]服务器生态!AN33)</f>
        <v>7</v>
      </c>
      <c r="BA23" s="3">
        <f>IF([1]服务器生态!AO33="","",[1]服务器生态!AO33)</f>
        <v>1</v>
      </c>
      <c r="BB23" s="3">
        <f>IF([1]服务器生态!AP33="","",[1]服务器生态!AP33)</f>
        <v>25.5</v>
      </c>
      <c r="BC23" s="3">
        <f>IF([1]服务器生态!AQ33="","",[1]服务器生态!AQ33)</f>
        <v>288</v>
      </c>
      <c r="BD23" s="3">
        <f>IF([1]服务器生态!AR33="","",[1]服务器生态!AR33)</f>
        <v>3.7314818964843735</v>
      </c>
      <c r="BE23" s="3">
        <f>IF([1]服务器生态!AS33="","",[1]服务器生态!AS33)</f>
        <v>2.3881484137499993</v>
      </c>
      <c r="BF23" s="3">
        <f>IF([1]服务器生态!AT33="","",[1]服务器生态!AT33)</f>
        <v>2.6273533787914777E-2</v>
      </c>
      <c r="BG23" s="3">
        <f>IF([1]服务器生态!AU33="","",[1]服务器生态!AU33)</f>
        <v>0.41873444474489174</v>
      </c>
      <c r="BH23" s="3">
        <f>IF([1]服务器生态!AV33="","",[1]服务器生态!AV33)</f>
        <v>0.26799004463673076</v>
      </c>
      <c r="BI23" s="3">
        <f t="shared" si="4"/>
        <v>320.33262833340387</v>
      </c>
    </row>
    <row r="24" spans="1:61" x14ac:dyDescent="0.15">
      <c r="A24" s="3">
        <v>1.65</v>
      </c>
      <c r="B24" s="11">
        <v>20</v>
      </c>
      <c r="C24" s="12" t="s">
        <v>437</v>
      </c>
      <c r="D24" s="3">
        <v>259</v>
      </c>
      <c r="E24" s="3">
        <f t="shared" si="1"/>
        <v>576972.41484439932</v>
      </c>
      <c r="F24" s="3">
        <f t="shared" si="2"/>
        <v>207524869064.37451</v>
      </c>
      <c r="G24" s="3">
        <f t="shared" si="3"/>
        <v>47343726003.919189</v>
      </c>
      <c r="H24" s="3">
        <f>MAX(IF($D24&lt;1,5,求节点(其他调用!$B$5:$B$124,其他调用!$N$5:$N$124,$D24))-(5-$H$2),1)</f>
        <v>1</v>
      </c>
      <c r="I24" s="3">
        <f>求节点($BD$5:$BD$11,$BF$5:$BF$11,$D24-$B$1)/求节点(其他调用!$B$5:$B$124,其他调用!$N$5:$N$124,$D24-$B$1)*求节点($BA$20:$BA$27,$BI$20:$BI$27,$D24-$B$1)</f>
        <v>485.33562123834048</v>
      </c>
      <c r="J24" s="3">
        <f t="shared" si="0"/>
        <v>7</v>
      </c>
      <c r="N24" s="3" t="s">
        <v>132</v>
      </c>
      <c r="O24" s="18">
        <f>'[1]功能-行军令'!AD17</f>
        <v>0.2</v>
      </c>
      <c r="P24" s="18">
        <f>'[1]功能-行军令'!AE17</f>
        <v>0.5</v>
      </c>
      <c r="Q24" s="26">
        <f>'[1]功能-行军令'!AF17</f>
        <v>2.5</v>
      </c>
      <c r="Z24" s="3">
        <v>20</v>
      </c>
      <c r="AA24" s="3">
        <f>求节点(节奏总纲!P$4:P$163,其他调用!AW$6:AW$165,$Z24)*SUM($U$14:$U$17)</f>
        <v>45.999999999999972</v>
      </c>
      <c r="AB24" s="3">
        <f>求节点(节奏总纲!Q$4:Q$163,其他调用!AX$6:AX$165,$Z24)*SUM($U$14:$U$17)</f>
        <v>67.000000000000014</v>
      </c>
      <c r="AC24" s="3">
        <f>求节点(节奏总纲!R$4:R$163,其他调用!AY$6:AY$165,$Z24)*SUM($U$14:$U$17)</f>
        <v>91.000000000000071</v>
      </c>
      <c r="AD24" s="3">
        <f>求节点(节奏总纲!S$4:S$163,其他调用!AZ$6:AZ$165,$Z24)*SUM($U$14:$U$17)</f>
        <v>102.99999999999987</v>
      </c>
      <c r="AE24" s="3">
        <f>求节点(节奏总纲!T$4:T$163,其他调用!BA$6:BA$165,$Z24)*SUM($U$14:$U$17)</f>
        <v>103.00000000000004</v>
      </c>
      <c r="AF24" s="3">
        <f>SUMPRODUCT(AA$5:AE24,其他调用!$C$6:$G25)</f>
        <v>1756898.2195167351</v>
      </c>
      <c r="AH24" s="3">
        <v>20</v>
      </c>
      <c r="AI24" s="3">
        <f>其他调用!Y24</f>
        <v>6496776.2090941519</v>
      </c>
      <c r="AJ24" s="3">
        <f>其他调用!Z24</f>
        <v>7650215.7882938832</v>
      </c>
      <c r="AK24" s="3">
        <f>其他调用!AA24</f>
        <v>9150809.0204986632</v>
      </c>
      <c r="AL24" s="3">
        <f>其他调用!AB24</f>
        <v>11357698.808538914</v>
      </c>
      <c r="AM24" s="3">
        <f>其他调用!AC24</f>
        <v>18782443.355514944</v>
      </c>
      <c r="AN24" s="3">
        <f>SUMPRODUCT(AI$5:AM24,其他调用!$C$6:$G25)</f>
        <v>121081493396.114</v>
      </c>
      <c r="AP24" s="3">
        <f>其他调用!AN24</f>
        <v>0</v>
      </c>
      <c r="AQ24" s="3">
        <f>其他调用!AO24</f>
        <v>0</v>
      </c>
      <c r="AR24" s="3">
        <f>其他调用!AP24</f>
        <v>0</v>
      </c>
      <c r="AS24" s="3">
        <f>其他调用!AQ24</f>
        <v>648900.78215196053</v>
      </c>
      <c r="AT24" s="3">
        <f>其他调用!AR24</f>
        <v>4595973.3616454974</v>
      </c>
      <c r="AU24" s="3">
        <f>SUMPRODUCT(AP$5:AT24,其他调用!$C$6:$G25)</f>
        <v>42771160.317907371</v>
      </c>
      <c r="AZ24" s="3" t="str">
        <f>IF([1]服务器生态!AN34="","",[1]服务器生态!AN34)</f>
        <v/>
      </c>
      <c r="BA24" s="3" t="str">
        <f>IF([1]服务器生态!AO34="","",[1]服务器生态!AO34)</f>
        <v/>
      </c>
      <c r="BB24" s="3" t="str">
        <f>IF([1]服务器生态!AP34="","",[1]服务器生态!AP34)</f>
        <v/>
      </c>
      <c r="BC24" s="3" t="str">
        <f>IF([1]服务器生态!AQ34="","",[1]服务器生态!AQ34)</f>
        <v/>
      </c>
      <c r="BD24" s="3" t="str">
        <f>IF([1]服务器生态!AR34="","",[1]服务器生态!AR34)</f>
        <v/>
      </c>
      <c r="BE24" s="3" t="str">
        <f>IF([1]服务器生态!AS34="","",[1]服务器生态!AS34)</f>
        <v/>
      </c>
      <c r="BF24" s="3" t="str">
        <f>IF([1]服务器生态!AT34="","",[1]服务器生态!AT34)</f>
        <v/>
      </c>
      <c r="BG24" s="3" t="str">
        <f>IF([1]服务器生态!AU34="","",[1]服务器生态!AU34)</f>
        <v/>
      </c>
      <c r="BH24" s="3" t="str">
        <f>IF([1]服务器生态!AV34="","",[1]服务器生态!AV34)</f>
        <v/>
      </c>
      <c r="BI24" s="3">
        <f t="shared" si="4"/>
        <v>0</v>
      </c>
    </row>
    <row r="25" spans="1:61" x14ac:dyDescent="0.15">
      <c r="A25" s="3">
        <v>1.65</v>
      </c>
      <c r="B25" s="11">
        <v>21</v>
      </c>
      <c r="C25" s="12" t="s">
        <v>439</v>
      </c>
      <c r="D25" s="3">
        <v>263</v>
      </c>
      <c r="E25" s="3">
        <f t="shared" si="1"/>
        <v>561881.12328376947</v>
      </c>
      <c r="F25" s="3">
        <f t="shared" si="2"/>
        <v>202197936035.04419</v>
      </c>
      <c r="G25" s="3">
        <f t="shared" si="3"/>
        <v>46140440279.039749</v>
      </c>
      <c r="H25" s="3">
        <f>MAX(IF($D25&lt;1,5,求节点(其他调用!$B$5:$B$124,其他调用!$N$5:$N$124,$D25))-(5-$H$2),1)</f>
        <v>1</v>
      </c>
      <c r="I25" s="3">
        <f>求节点($BD$5:$BD$11,$BF$5:$BF$11,$D25-$B$1)/求节点(其他调用!$B$5:$B$124,其他调用!$N$5:$N$124,$D25-$B$1)*求节点($BA$20:$BA$27,$BI$20:$BI$27,$D25-$B$1)</f>
        <v>509.33419612626784</v>
      </c>
      <c r="J25" s="3">
        <f t="shared" si="0"/>
        <v>7</v>
      </c>
      <c r="Z25" s="3">
        <v>21</v>
      </c>
      <c r="AA25" s="3">
        <f>求节点(节奏总纲!P$4:P$163,其他调用!AW$6:AW$165,$Z25)*SUM($U$14:$U$17)</f>
        <v>45.999999999999986</v>
      </c>
      <c r="AB25" s="3">
        <f>求节点(节奏总纲!Q$4:Q$163,其他调用!AX$6:AX$165,$Z25)*SUM($U$14:$U$17)</f>
        <v>67.000000000000028</v>
      </c>
      <c r="AC25" s="3">
        <f>求节点(节奏总纲!R$4:R$163,其他调用!AY$6:AY$165,$Z25)*SUM($U$14:$U$17)</f>
        <v>91</v>
      </c>
      <c r="AD25" s="3">
        <f>求节点(节奏总纲!S$4:S$163,其他调用!AZ$6:AZ$165,$Z25)*SUM($U$14:$U$17)</f>
        <v>102.99999999999994</v>
      </c>
      <c r="AE25" s="3">
        <f>求节点(节奏总纲!T$4:T$163,其他调用!BA$6:BA$165,$Z25)*SUM($U$14:$U$17)</f>
        <v>103.00000000000007</v>
      </c>
      <c r="AF25" s="3">
        <f>SUMPRODUCT(AA$5:AE25,其他调用!$C$6:$G26)</f>
        <v>1814480.4887613847</v>
      </c>
      <c r="AH25" s="3">
        <v>21</v>
      </c>
      <c r="AI25" s="3">
        <f>其他调用!Y25</f>
        <v>7009070.6593281627</v>
      </c>
      <c r="AJ25" s="3">
        <f>其他调用!Z25</f>
        <v>7855590.2845819443</v>
      </c>
      <c r="AK25" s="3">
        <f>其他调用!AA25</f>
        <v>9295904.2344097346</v>
      </c>
      <c r="AL25" s="3">
        <f>其他调用!AB25</f>
        <v>11420759.737235427</v>
      </c>
      <c r="AM25" s="3">
        <f>其他调用!AC25</f>
        <v>19122805.260403156</v>
      </c>
      <c r="AN25" s="3">
        <f>SUMPRODUCT(AI$5:AM25,其他调用!$C$6:$G26)</f>
        <v>128729510153.49979</v>
      </c>
      <c r="AP25" s="3">
        <f>其他调用!AN25</f>
        <v>0</v>
      </c>
      <c r="AQ25" s="3">
        <f>其他调用!AO25</f>
        <v>0</v>
      </c>
      <c r="AR25" s="3">
        <f>其他调用!AP25</f>
        <v>36506.238918292773</v>
      </c>
      <c r="AS25" s="3">
        <f>其他调用!AQ25</f>
        <v>1228183.7820945175</v>
      </c>
      <c r="AT25" s="3">
        <f>其他调用!AR25</f>
        <v>4684056.0096338987</v>
      </c>
      <c r="AU25" s="3">
        <f>SUMPRODUCT(AP$5:AT25,其他调用!$C$6:$G26)</f>
        <v>57469559.4664004</v>
      </c>
      <c r="AZ25" s="3" t="str">
        <f>IF([1]服务器生态!AN35="","",[1]服务器生态!AN35)</f>
        <v/>
      </c>
      <c r="BA25" s="3" t="str">
        <f>IF([1]服务器生态!AO35="","",[1]服务器生态!AO35)</f>
        <v/>
      </c>
      <c r="BB25" s="3" t="str">
        <f>IF([1]服务器生态!AP35="","",[1]服务器生态!AP35)</f>
        <v/>
      </c>
      <c r="BC25" s="3" t="str">
        <f>IF([1]服务器生态!AQ35="","",[1]服务器生态!AQ35)</f>
        <v/>
      </c>
      <c r="BD25" s="3" t="str">
        <f>IF([1]服务器生态!AR35="","",[1]服务器生态!AR35)</f>
        <v/>
      </c>
      <c r="BE25" s="3" t="str">
        <f>IF([1]服务器生态!AS35="","",[1]服务器生态!AS35)</f>
        <v/>
      </c>
      <c r="BF25" s="3" t="str">
        <f>IF([1]服务器生态!AT35="","",[1]服务器生态!AT35)</f>
        <v/>
      </c>
      <c r="BG25" s="3" t="str">
        <f>IF([1]服务器生态!AU35="","",[1]服务器生态!AU35)</f>
        <v/>
      </c>
      <c r="BH25" s="3" t="str">
        <f>IF([1]服务器生态!AV35="","",[1]服务器生态!AV35)</f>
        <v/>
      </c>
      <c r="BI25" s="3">
        <f t="shared" si="4"/>
        <v>0</v>
      </c>
    </row>
    <row r="26" spans="1:61" x14ac:dyDescent="0.15">
      <c r="A26" s="3">
        <v>1.65</v>
      </c>
      <c r="B26" s="11">
        <v>22</v>
      </c>
      <c r="C26" s="12" t="s">
        <v>438</v>
      </c>
      <c r="D26" s="3">
        <v>267</v>
      </c>
      <c r="E26" s="3">
        <f t="shared" si="1"/>
        <v>546789.83172317035</v>
      </c>
      <c r="F26" s="3">
        <f t="shared" si="2"/>
        <v>196767200103.17358</v>
      </c>
      <c r="G26" s="3">
        <f t="shared" si="3"/>
        <v>44901176655.238998</v>
      </c>
      <c r="H26" s="3">
        <f>MAX(IF($D26&lt;1,5,求节点(其他调用!$B$5:$B$124,其他调用!$N$5:$N$124,$D26))-(5-$H$2),1)</f>
        <v>1</v>
      </c>
      <c r="I26" s="3">
        <f>求节点($BD$5:$BD$11,$BF$5:$BF$11,$D26-$B$1)/求节点(其他调用!$B$5:$B$124,其他调用!$N$5:$N$124,$D26-$B$1)*求节点($BA$20:$BA$27,$BI$20:$BI$27,$D26-$B$1)</f>
        <v>582.81888458234323</v>
      </c>
      <c r="J26" s="3">
        <f t="shared" si="0"/>
        <v>7</v>
      </c>
      <c r="Z26" s="3">
        <v>22</v>
      </c>
      <c r="AA26" s="3">
        <f>求节点(节奏总纲!P$4:P$163,其他调用!AW$6:AW$165,$Z26)*SUM($U$14:$U$17)</f>
        <v>46.000000000000007</v>
      </c>
      <c r="AB26" s="3">
        <f>求节点(节奏总纲!Q$4:Q$163,其他调用!AX$6:AX$165,$Z26)*SUM($U$14:$U$17)</f>
        <v>67.000000000000028</v>
      </c>
      <c r="AC26" s="3">
        <f>求节点(节奏总纲!R$4:R$163,其他调用!AY$6:AY$165,$Z26)*SUM($U$14:$U$17)</f>
        <v>90.999999999999972</v>
      </c>
      <c r="AD26" s="3">
        <f>求节点(节奏总纲!S$4:S$163,其他调用!AZ$6:AZ$165,$Z26)*SUM($U$14:$U$17)</f>
        <v>103.00000000000009</v>
      </c>
      <c r="AE26" s="3">
        <f>求节点(节奏总纲!T$4:T$163,其他调用!BA$6:BA$165,$Z26)*SUM($U$14:$U$17)</f>
        <v>102.99999999999991</v>
      </c>
      <c r="AF26" s="3">
        <f>SUMPRODUCT(AA$5:AE26,其他调用!$C$6:$G27)</f>
        <v>1870746.4404024004</v>
      </c>
      <c r="AH26" s="3">
        <v>22</v>
      </c>
      <c r="AI26" s="3">
        <f>其他调用!Y26</f>
        <v>7175625.3726370335</v>
      </c>
      <c r="AJ26" s="3">
        <f>其他调用!Z26</f>
        <v>8001512.054442659</v>
      </c>
      <c r="AK26" s="3">
        <f>其他调用!AA26</f>
        <v>9376834.3331700861</v>
      </c>
      <c r="AL26" s="3">
        <f>其他调用!AB26</f>
        <v>11469361.344479293</v>
      </c>
      <c r="AM26" s="3">
        <f>其他调用!AC26</f>
        <v>19628899.666003108</v>
      </c>
      <c r="AN26" s="3">
        <f>SUMPRODUCT(AI$5:AM26,其他调用!$C$6:$G27)</f>
        <v>136349900873.75391</v>
      </c>
      <c r="AP26" s="3">
        <f>其他调用!AN26</f>
        <v>0</v>
      </c>
      <c r="AQ26" s="3">
        <f>其他调用!AO26</f>
        <v>0</v>
      </c>
      <c r="AR26" s="3">
        <f>其他调用!AP26</f>
        <v>130084.88166402475</v>
      </c>
      <c r="AS26" s="3">
        <f>其他调用!AQ26</f>
        <v>1584207.1939516836</v>
      </c>
      <c r="AT26" s="3">
        <f>其他调用!AR26</f>
        <v>4815641.2688948587</v>
      </c>
      <c r="AU26" s="3">
        <f>SUMPRODUCT(AP$5:AT26,其他调用!$C$6:$G27)</f>
        <v>77542550.311831668</v>
      </c>
      <c r="AZ26" s="3" t="str">
        <f>IF([1]服务器生态!AN36="","",[1]服务器生态!AN36)</f>
        <v/>
      </c>
      <c r="BA26" s="3" t="str">
        <f>IF([1]服务器生态!AO36="","",[1]服务器生态!AO36)</f>
        <v/>
      </c>
      <c r="BB26" s="3" t="str">
        <f>IF([1]服务器生态!AP36="","",[1]服务器生态!AP36)</f>
        <v/>
      </c>
      <c r="BC26" s="3" t="str">
        <f>IF([1]服务器生态!AQ36="","",[1]服务器生态!AQ36)</f>
        <v/>
      </c>
      <c r="BD26" s="3" t="str">
        <f>IF([1]服务器生态!AR36="","",[1]服务器生态!AR36)</f>
        <v/>
      </c>
      <c r="BE26" s="3" t="str">
        <f>IF([1]服务器生态!AS36="","",[1]服务器生态!AS36)</f>
        <v/>
      </c>
      <c r="BF26" s="3" t="str">
        <f>IF([1]服务器生态!AT36="","",[1]服务器生态!AT36)</f>
        <v/>
      </c>
      <c r="BG26" s="3" t="str">
        <f>IF([1]服务器生态!AU36="","",[1]服务器生态!AU36)</f>
        <v/>
      </c>
      <c r="BH26" s="3" t="str">
        <f>IF([1]服务器生态!AV36="","",[1]服务器生态!AV36)</f>
        <v/>
      </c>
      <c r="BI26" s="3">
        <f t="shared" si="4"/>
        <v>0</v>
      </c>
    </row>
    <row r="27" spans="1:61" x14ac:dyDescent="0.15">
      <c r="A27" s="3">
        <v>1.65</v>
      </c>
      <c r="B27" s="11">
        <v>23</v>
      </c>
      <c r="C27" s="12" t="s">
        <v>441</v>
      </c>
      <c r="D27" s="3">
        <v>271</v>
      </c>
      <c r="E27" s="3">
        <f t="shared" si="1"/>
        <v>532193.72316687461</v>
      </c>
      <c r="F27" s="3">
        <f t="shared" si="2"/>
        <v>191514660194.05371</v>
      </c>
      <c r="G27" s="3">
        <f t="shared" si="3"/>
        <v>43702576369.091675</v>
      </c>
      <c r="H27" s="3">
        <f>MAX(IF($D27&lt;1,5,求节点(其他调用!$B$5:$B$124,其他调用!$N$5:$N$124,$D27))-(5-$H$2),1)</f>
        <v>1</v>
      </c>
      <c r="I27" s="3">
        <f>求节点($BD$5:$BD$11,$BF$5:$BF$11,$D27-$B$1)/求节点(其他调用!$B$5:$B$124,其他调用!$N$5:$N$124,$D27-$B$1)*求节点($BA$20:$BA$27,$BI$20:$BI$27,$D27-$B$1)</f>
        <v>663.31258981021654</v>
      </c>
      <c r="J27" s="3">
        <f t="shared" si="0"/>
        <v>7</v>
      </c>
      <c r="K27" s="3">
        <v>12</v>
      </c>
      <c r="N27" s="3" t="s">
        <v>133</v>
      </c>
      <c r="O27" s="18">
        <f>'[1]功能-行军令'!AD20</f>
        <v>0</v>
      </c>
      <c r="P27" s="18">
        <f>'[1]功能-行军令'!AE20</f>
        <v>0</v>
      </c>
      <c r="Q27" s="26" t="e">
        <f>'[1]功能-行军令'!AF20</f>
        <v>#DIV/0!</v>
      </c>
      <c r="Z27" s="3">
        <v>23</v>
      </c>
      <c r="AA27" s="3">
        <f>求节点(节奏总纲!P$4:P$163,其他调用!AW$6:AW$165,$Z27)*SUM($U$14:$U$17)</f>
        <v>46.000000000000021</v>
      </c>
      <c r="AB27" s="3">
        <f>求节点(节奏总纲!Q$4:Q$163,其他调用!AX$6:AX$165,$Z27)*SUM($U$14:$U$17)</f>
        <v>66.999999999999943</v>
      </c>
      <c r="AC27" s="3">
        <f>求节点(节奏总纲!R$4:R$163,其他调用!AY$6:AY$165,$Z27)*SUM($U$14:$U$17)</f>
        <v>90.999999999999986</v>
      </c>
      <c r="AD27" s="3">
        <f>求节点(节奏总纲!S$4:S$163,其他调用!AZ$6:AZ$165,$Z27)*SUM($U$14:$U$17)</f>
        <v>103.00000000000011</v>
      </c>
      <c r="AE27" s="3">
        <f>求节点(节奏总纲!T$4:T$163,其他调用!BA$6:BA$165,$Z27)*SUM($U$14:$U$17)</f>
        <v>102.99999999999983</v>
      </c>
      <c r="AF27" s="3">
        <f>SUMPRODUCT(AA$5:AE27,其他调用!$C$6:$G28)</f>
        <v>1925691.6680403971</v>
      </c>
      <c r="AH27" s="3">
        <v>23</v>
      </c>
      <c r="AI27" s="3">
        <f>其他调用!Y27</f>
        <v>7347152.0257540047</v>
      </c>
      <c r="AJ27" s="3">
        <f>其他调用!Z27</f>
        <v>8250807.8150736094</v>
      </c>
      <c r="AK27" s="3">
        <f>其他调用!AA27</f>
        <v>9460350.0994331837</v>
      </c>
      <c r="AL27" s="3">
        <f>其他调用!AB27</f>
        <v>11530272.716317236</v>
      </c>
      <c r="AM27" s="3">
        <f>其他调用!AC27</f>
        <v>19878435.336781561</v>
      </c>
      <c r="AN27" s="3">
        <f>SUMPRODUCT(AI$5:AM27,其他调用!$C$6:$G28)</f>
        <v>143976894675.18292</v>
      </c>
      <c r="AP27" s="3">
        <f>其他调用!AN27</f>
        <v>0</v>
      </c>
      <c r="AQ27" s="3">
        <f>其他调用!AO27</f>
        <v>0</v>
      </c>
      <c r="AR27" s="3">
        <f>其他调用!AP27</f>
        <v>240136.02275478869</v>
      </c>
      <c r="AS27" s="3">
        <f>其他调用!AQ27</f>
        <v>1853747.3132618973</v>
      </c>
      <c r="AT27" s="3">
        <f>其他调用!AR27</f>
        <v>4884221.8648752496</v>
      </c>
      <c r="AU27" s="3">
        <f>SUMPRODUCT(AP$5:AT27,其他调用!$C$6:$G28)</f>
        <v>102777070.39394826</v>
      </c>
      <c r="AZ27" s="3" t="str">
        <f>IF([1]服务器生态!AN37="","",[1]服务器生态!AN37)</f>
        <v/>
      </c>
      <c r="BA27" s="3" t="str">
        <f>IF([1]服务器生态!AO37="","",[1]服务器生态!AO37)</f>
        <v/>
      </c>
      <c r="BB27" s="3" t="str">
        <f>IF([1]服务器生态!AP37="","",[1]服务器生态!AP37)</f>
        <v/>
      </c>
      <c r="BC27" s="3" t="str">
        <f>IF([1]服务器生态!AQ37="","",[1]服务器生态!AQ37)</f>
        <v/>
      </c>
      <c r="BD27" s="3" t="str">
        <f>IF([1]服务器生态!AR37="","",[1]服务器生态!AR37)</f>
        <v/>
      </c>
      <c r="BE27" s="3" t="str">
        <f>IF([1]服务器生态!AS37="","",[1]服务器生态!AS37)</f>
        <v/>
      </c>
      <c r="BF27" s="3" t="str">
        <f>IF([1]服务器生态!AT37="","",[1]服务器生态!AT37)</f>
        <v/>
      </c>
      <c r="BG27" s="3" t="str">
        <f>IF([1]服务器生态!AU37="","",[1]服务器生态!AU37)</f>
        <v/>
      </c>
      <c r="BH27" s="3" t="str">
        <f>IF([1]服务器生态!AV37="","",[1]服务器生态!AV37)</f>
        <v/>
      </c>
      <c r="BI27" s="3">
        <f t="shared" si="4"/>
        <v>0</v>
      </c>
    </row>
    <row r="28" spans="1:61" x14ac:dyDescent="0.15">
      <c r="A28" s="3">
        <v>1.65</v>
      </c>
      <c r="B28" s="11">
        <v>24</v>
      </c>
      <c r="C28" s="12" t="s">
        <v>106</v>
      </c>
      <c r="D28" s="3">
        <v>275</v>
      </c>
      <c r="E28" s="3">
        <f t="shared" si="1"/>
        <v>519578.34662791528</v>
      </c>
      <c r="F28" s="3">
        <f t="shared" si="2"/>
        <v>195892256288.04675</v>
      </c>
      <c r="G28" s="3">
        <f t="shared" si="3"/>
        <v>45652188792.509445</v>
      </c>
      <c r="H28" s="33">
        <v>1</v>
      </c>
      <c r="I28" s="3">
        <f>求节点($BD$5:$BD$11,$BF$5:$BF$11,$D28-$B$1)/求节点(其他调用!$B$5:$B$124,其他调用!$N$5:$N$124,$D28-$B$1)*求节点($BA$20:$BA$27,$BI$20:$BI$27,$D28-$B$1)</f>
        <v>752.49747583511942</v>
      </c>
      <c r="J28" s="3">
        <f t="shared" si="0"/>
        <v>7</v>
      </c>
      <c r="K28" s="3">
        <v>14</v>
      </c>
      <c r="N28" s="3" t="s">
        <v>169</v>
      </c>
      <c r="O28" s="18">
        <f>'[1]功能-行军令'!AD21</f>
        <v>0.1</v>
      </c>
      <c r="P28" s="18">
        <f>'[1]功能-行军令'!AE21</f>
        <v>0.1</v>
      </c>
      <c r="Q28" s="26">
        <f>'[1]功能-行军令'!AF21</f>
        <v>1</v>
      </c>
      <c r="Z28" s="3">
        <v>24</v>
      </c>
      <c r="AA28" s="3">
        <f>求节点(节奏总纲!P$4:P$163,其他调用!AW$6:AW$165,$Z28)*SUM($U$14:$U$17)</f>
        <v>46.000000000000021</v>
      </c>
      <c r="AB28" s="3">
        <f>求节点(节奏总纲!Q$4:Q$163,其他调用!AX$6:AX$165,$Z28)*SUM($U$14:$U$17)</f>
        <v>66.999999999999929</v>
      </c>
      <c r="AC28" s="3">
        <f>求节点(节奏总纲!R$4:R$163,其他调用!AY$6:AY$165,$Z28)*SUM($U$14:$U$17)</f>
        <v>91</v>
      </c>
      <c r="AD28" s="3">
        <f>求节点(节奏总纲!S$4:S$163,其他调用!AZ$6:AZ$165,$Z28)*SUM($U$14:$U$17)</f>
        <v>103.00000000000009</v>
      </c>
      <c r="AE28" s="3">
        <f>求节点(节奏总纲!T$4:T$163,其他调用!BA$6:BA$165,$Z28)*SUM($U$14:$U$17)</f>
        <v>102.99999999999994</v>
      </c>
      <c r="AF28" s="3">
        <f>SUMPRODUCT(AA$5:AE28,其他调用!$C$6:$G29)</f>
        <v>1979311.7652759901</v>
      </c>
      <c r="AH28" s="3">
        <v>24</v>
      </c>
      <c r="AI28" s="3">
        <f>其他调用!Y28</f>
        <v>7557776.4337840676</v>
      </c>
      <c r="AJ28" s="3">
        <f>其他调用!Z28</f>
        <v>8429295.4582792521</v>
      </c>
      <c r="AK28" s="3">
        <f>其他调用!AA28</f>
        <v>9503845.0716109872</v>
      </c>
      <c r="AL28" s="3">
        <f>其他调用!AB28</f>
        <v>11589299.272528827</v>
      </c>
      <c r="AM28" s="3">
        <f>其他调用!AC28</f>
        <v>20293488.221395493</v>
      </c>
      <c r="AN28" s="3">
        <f>SUMPRODUCT(AI$5:AM28,其他调用!$C$6:$G29)</f>
        <v>151593618526.51111</v>
      </c>
      <c r="AP28" s="3">
        <f>其他调用!AN28</f>
        <v>0</v>
      </c>
      <c r="AQ28" s="3">
        <f>其他调用!AO28</f>
        <v>0</v>
      </c>
      <c r="AR28" s="3">
        <f>其他调用!AP28</f>
        <v>300398.71635066357</v>
      </c>
      <c r="AS28" s="3">
        <f>其他调用!AQ28</f>
        <v>2126301.4604134532</v>
      </c>
      <c r="AT28" s="3">
        <f>其他调用!AR28</f>
        <v>5000774.5990873724</v>
      </c>
      <c r="AU28" s="3">
        <f>SUMPRODUCT(AP$5:AT28,其他调用!$C$6:$G29)</f>
        <v>131236590.39987347</v>
      </c>
    </row>
    <row r="29" spans="1:61" x14ac:dyDescent="0.15">
      <c r="N29" s="3" t="s">
        <v>134</v>
      </c>
      <c r="O29" s="18">
        <f>'[1]功能-行军令'!AD22</f>
        <v>0</v>
      </c>
      <c r="P29" s="18">
        <f>'[1]功能-行军令'!AE22</f>
        <v>0</v>
      </c>
      <c r="Q29" s="26" t="e">
        <f>'[1]功能-行军令'!AF22</f>
        <v>#DIV/0!</v>
      </c>
      <c r="Z29" s="3">
        <v>25</v>
      </c>
      <c r="AA29" s="3">
        <f>求节点(节奏总纲!P$4:P$163,其他调用!AW$6:AW$165,$Z29)*SUM($U$14:$U$17)</f>
        <v>46.000000000000014</v>
      </c>
      <c r="AB29" s="3">
        <f>求节点(节奏总纲!Q$4:Q$163,其他调用!AX$6:AX$165,$Z29)*SUM($U$14:$U$17)</f>
        <v>66.999999999999986</v>
      </c>
      <c r="AC29" s="3">
        <f>求节点(节奏总纲!R$4:R$163,其他调用!AY$6:AY$165,$Z29)*SUM($U$14:$U$17)</f>
        <v>90.999999999999972</v>
      </c>
      <c r="AD29" s="3">
        <f>求节点(节奏总纲!S$4:S$163,其他调用!AZ$6:AZ$165,$Z29)*SUM($U$14:$U$17)</f>
        <v>103.00000000000006</v>
      </c>
      <c r="AE29" s="3">
        <f>求节点(节奏总纲!T$4:T$163,其他调用!BA$6:BA$165,$Z29)*SUM($U$14:$U$17)</f>
        <v>103</v>
      </c>
      <c r="AF29" s="3">
        <f>SUMPRODUCT(AA$5:AE29,其他调用!$C$6:$G30)</f>
        <v>2031602.3257097942</v>
      </c>
      <c r="AH29" s="3">
        <v>25</v>
      </c>
      <c r="AI29" s="3">
        <f>其他调用!Y29</f>
        <v>7630830.2896825373</v>
      </c>
      <c r="AJ29" s="3">
        <f>其他调用!Z29</f>
        <v>8561336.9170413911</v>
      </c>
      <c r="AK29" s="3">
        <f>其他调用!AA29</f>
        <v>9583344.3755182326</v>
      </c>
      <c r="AL29" s="3">
        <f>其他调用!AB29</f>
        <v>11617448.067489982</v>
      </c>
      <c r="AM29" s="3">
        <f>其他调用!AC29</f>
        <v>20682696.975433707</v>
      </c>
      <c r="AN29" s="3">
        <f>SUMPRODUCT(AI$5:AM29,其他调用!$C$6:$G30)</f>
        <v>159103424450.47052</v>
      </c>
      <c r="AP29" s="3">
        <f>其他调用!AN29</f>
        <v>0</v>
      </c>
      <c r="AQ29" s="3">
        <f>其他调用!AO29</f>
        <v>0</v>
      </c>
      <c r="AR29" s="3">
        <f>其他调用!AP29</f>
        <v>415849.53176421393</v>
      </c>
      <c r="AS29" s="3">
        <f>其他调用!AQ29</f>
        <v>2269586.7163253035</v>
      </c>
      <c r="AT29" s="3">
        <f>其他调用!AR29</f>
        <v>5112907.8868712932</v>
      </c>
      <c r="AU29" s="3">
        <f>SUMPRODUCT(AP$5:AT29,其他调用!$C$6:$G30)</f>
        <v>163952126.53303441</v>
      </c>
    </row>
    <row r="30" spans="1:61" x14ac:dyDescent="0.15">
      <c r="N30" s="3" t="s">
        <v>135</v>
      </c>
      <c r="O30" s="18">
        <f>'[1]功能-行军令'!AD23</f>
        <v>0.2</v>
      </c>
      <c r="P30" s="18">
        <f>'[1]功能-行军令'!AE23</f>
        <v>0.2</v>
      </c>
      <c r="Q30" s="26">
        <f>'[1]功能-行军令'!AF23</f>
        <v>1</v>
      </c>
      <c r="Z30" s="3">
        <v>26</v>
      </c>
      <c r="AA30" s="3">
        <f>求节点(节奏总纲!P$4:P$163,其他调用!AW$6:AW$165,$Z30)*SUM($U$14:$U$17)</f>
        <v>45.999999999999993</v>
      </c>
      <c r="AB30" s="3">
        <f>求节点(节奏总纲!Q$4:Q$163,其他调用!AX$6:AX$165,$Z30)*SUM($U$14:$U$17)</f>
        <v>67</v>
      </c>
      <c r="AC30" s="3">
        <f>求节点(节奏总纲!R$4:R$163,其他调用!AY$6:AY$165,$Z30)*SUM($U$14:$U$17)</f>
        <v>90.999999999999972</v>
      </c>
      <c r="AD30" s="3">
        <f>求节点(节奏总纲!S$4:S$163,其他调用!AZ$6:AZ$165,$Z30)*SUM($U$14:$U$17)</f>
        <v>102.99999999999999</v>
      </c>
      <c r="AE30" s="3">
        <f>求节点(节奏总纲!T$4:T$163,其他调用!BA$6:BA$165,$Z30)*SUM($U$14:$U$17)</f>
        <v>103.00000000000004</v>
      </c>
      <c r="AF30" s="3">
        <f>SUMPRODUCT(AA$5:AE30,其他调用!$C$6:$G31)</f>
        <v>2082558.9429424247</v>
      </c>
      <c r="AH30" s="3">
        <v>26</v>
      </c>
      <c r="AI30" s="3">
        <f>其他调用!Y30</f>
        <v>7918319.7673307359</v>
      </c>
      <c r="AJ30" s="3">
        <f>其他调用!Z30</f>
        <v>8642398.0950081348</v>
      </c>
      <c r="AK30" s="3">
        <f>其他调用!AA30</f>
        <v>9619152.7191522121</v>
      </c>
      <c r="AL30" s="3">
        <f>其他调用!AB30</f>
        <v>11667441.419268399</v>
      </c>
      <c r="AM30" s="3">
        <f>其他调用!AC30</f>
        <v>20888819.956072986</v>
      </c>
      <c r="AN30" s="3">
        <f>SUMPRODUCT(AI$5:AM30,其他调用!$C$6:$G31)</f>
        <v>166587395607.94351</v>
      </c>
      <c r="AP30" s="3">
        <f>其他调用!AN30</f>
        <v>0</v>
      </c>
      <c r="AQ30" s="3">
        <f>其他调用!AO30</f>
        <v>102977.73878805758</v>
      </c>
      <c r="AR30" s="3">
        <f>其他调用!AP30</f>
        <v>477382.51949441247</v>
      </c>
      <c r="AS30" s="3">
        <f>其他调用!AQ30</f>
        <v>2635882.4165662806</v>
      </c>
      <c r="AT30" s="3">
        <f>其他调用!AR30</f>
        <v>5172334.4515307918</v>
      </c>
      <c r="AU30" s="3">
        <f>SUMPRODUCT(AP$5:AT30,其他调用!$C$6:$G31)</f>
        <v>237648633.15169746</v>
      </c>
    </row>
    <row r="31" spans="1:61" x14ac:dyDescent="0.15">
      <c r="K31" s="3" t="s">
        <v>211</v>
      </c>
      <c r="N31" s="3" t="s">
        <v>170</v>
      </c>
      <c r="O31" s="15">
        <f>SUM(O22:O30)</f>
        <v>1</v>
      </c>
      <c r="P31" s="15"/>
      <c r="Q31" s="16"/>
      <c r="Z31" s="3">
        <v>27</v>
      </c>
      <c r="AA31" s="3">
        <f>求节点(节奏总纲!P$4:P$163,其他调用!AW$6:AW$165,$Z31)*SUM($U$14:$U$17)</f>
        <v>45.999999999999979</v>
      </c>
      <c r="AB31" s="3">
        <f>求节点(节奏总纲!Q$4:Q$163,其他调用!AX$6:AX$165,$Z31)*SUM($U$14:$U$17)</f>
        <v>67.000000000000014</v>
      </c>
      <c r="AC31" s="3">
        <f>求节点(节奏总纲!R$4:R$163,其他调用!AY$6:AY$165,$Z31)*SUM($U$14:$U$17)</f>
        <v>91.000000000000014</v>
      </c>
      <c r="AD31" s="3">
        <f>求节点(节奏总纲!S$4:S$163,其他调用!AZ$6:AZ$165,$Z31)*SUM($U$14:$U$17)</f>
        <v>102.99999999999996</v>
      </c>
      <c r="AE31" s="3">
        <f>求节点(节奏总纲!T$4:T$163,其他调用!BA$6:BA$165,$Z31)*SUM($U$14:$U$17)</f>
        <v>103.00000000000001</v>
      </c>
      <c r="AF31" s="3">
        <f>SUMPRODUCT(AA$5:AE31,其他调用!$C$6:$G32)</f>
        <v>2132177.2105744965</v>
      </c>
      <c r="AH31" s="3">
        <v>27</v>
      </c>
      <c r="AI31" s="3">
        <f>其他调用!Y31</f>
        <v>7960813.0421952307</v>
      </c>
      <c r="AJ31" s="3">
        <f>其他调用!Z31</f>
        <v>8658560.3540311158</v>
      </c>
      <c r="AK31" s="3">
        <f>其他调用!AA31</f>
        <v>9674356.1310319304</v>
      </c>
      <c r="AL31" s="3">
        <f>其他调用!AB31</f>
        <v>12197558.372279584</v>
      </c>
      <c r="AM31" s="3">
        <f>其他调用!AC31</f>
        <v>21493872.601977766</v>
      </c>
      <c r="AN31" s="3">
        <f>SUMPRODUCT(AI$5:AM31,其他调用!$C$6:$G32)</f>
        <v>173897615901.73511</v>
      </c>
      <c r="AP31" s="3">
        <f>其他调用!AN31</f>
        <v>0</v>
      </c>
      <c r="AQ31" s="3">
        <f>其他调用!AO31</f>
        <v>123509.79777908523</v>
      </c>
      <c r="AR31" s="3">
        <f>其他调用!AP31</f>
        <v>572243.95459953323</v>
      </c>
      <c r="AS31" s="3">
        <f>其他调用!AQ31</f>
        <v>2794957.5755327567</v>
      </c>
      <c r="AT31" s="3">
        <f>其他调用!AR31</f>
        <v>5353080.0245770141</v>
      </c>
      <c r="AU31" s="3">
        <f>SUMPRODUCT(AP$5:AT31,其他调用!$C$6:$G32)</f>
        <v>321307132.71440274</v>
      </c>
    </row>
    <row r="32" spans="1:61" x14ac:dyDescent="0.15">
      <c r="Z32" s="3">
        <v>28</v>
      </c>
      <c r="AA32" s="3">
        <f>求节点(节奏总纲!P$4:P$163,其他调用!AW$6:AW$165,$Z32)*SUM($U$14:$U$17)</f>
        <v>45.999999999999993</v>
      </c>
      <c r="AB32" s="3">
        <f>求节点(节奏总纲!Q$4:Q$163,其他调用!AX$6:AX$165,$Z32)*SUM($U$14:$U$17)</f>
        <v>67.000000000000014</v>
      </c>
      <c r="AC32" s="3">
        <f>求节点(节奏总纲!R$4:R$163,其他调用!AY$6:AY$165,$Z32)*SUM($U$14:$U$17)</f>
        <v>91.000000000000028</v>
      </c>
      <c r="AD32" s="3">
        <f>求节点(节奏总纲!S$4:S$163,其他调用!AZ$6:AZ$165,$Z32)*SUM($U$14:$U$17)</f>
        <v>102.99999999999997</v>
      </c>
      <c r="AE32" s="3">
        <f>求节点(节奏总纲!T$4:T$163,其他调用!BA$6:BA$165,$Z32)*SUM($U$14:$U$17)</f>
        <v>103.00000000000001</v>
      </c>
      <c r="AF32" s="3">
        <f>SUMPRODUCT(AA$5:AE32,其他调用!$C$6:$G33)</f>
        <v>2180452.7222066252</v>
      </c>
      <c r="AH32" s="3">
        <v>28</v>
      </c>
      <c r="AI32" s="3">
        <f>其他调用!Y32</f>
        <v>8216765.3746945858</v>
      </c>
      <c r="AJ32" s="3">
        <f>其他调用!Z32</f>
        <v>8744319.6952614486</v>
      </c>
      <c r="AK32" s="3">
        <f>其他调用!AA32</f>
        <v>9707976.6167393029</v>
      </c>
      <c r="AL32" s="3">
        <f>其他调用!AB32</f>
        <v>13248521.822860926</v>
      </c>
      <c r="AM32" s="3">
        <f>其他调用!AC32</f>
        <v>21586663.332490623</v>
      </c>
      <c r="AN32" s="3">
        <f>SUMPRODUCT(AI$5:AM32,其他调用!$C$6:$G33)</f>
        <v>181155920288.46872</v>
      </c>
      <c r="AP32" s="3">
        <f>其他调用!AN32</f>
        <v>0</v>
      </c>
      <c r="AQ32" s="3">
        <f>其他调用!AO32</f>
        <v>250234.76540791697</v>
      </c>
      <c r="AR32" s="3">
        <f>其他调用!AP32</f>
        <v>887328.94837589283</v>
      </c>
      <c r="AS32" s="3">
        <f>其他调用!AQ32</f>
        <v>3110326.0560530461</v>
      </c>
      <c r="AT32" s="3">
        <f>其他调用!AR32</f>
        <v>5380999.8327039033</v>
      </c>
      <c r="AU32" s="3">
        <f>SUMPRODUCT(AP$5:AT32,其他调用!$C$6:$G33)</f>
        <v>459385536.94770485</v>
      </c>
    </row>
    <row r="33" spans="14:47" x14ac:dyDescent="0.15">
      <c r="Z33" s="3">
        <v>29</v>
      </c>
      <c r="AA33" s="3">
        <f>求节点(节奏总纲!P$4:P$163,其他调用!AW$6:AW$165,$Z33)*SUM($U$14:$U$17)</f>
        <v>46.000000000000007</v>
      </c>
      <c r="AB33" s="3">
        <f>求节点(节奏总纲!Q$4:Q$163,其他调用!AX$6:AX$165,$Z33)*SUM($U$14:$U$17)</f>
        <v>67.000000000000014</v>
      </c>
      <c r="AC33" s="3">
        <f>求节点(节奏总纲!R$4:R$163,其他调用!AY$6:AY$165,$Z33)*SUM($U$14:$U$17)</f>
        <v>90.999999999999986</v>
      </c>
      <c r="AD33" s="3">
        <f>求节点(节奏总纲!S$4:S$163,其他调用!AZ$6:AZ$165,$Z33)*SUM($U$14:$U$17)</f>
        <v>102.99999999999999</v>
      </c>
      <c r="AE33" s="3">
        <f>求节点(节奏总纲!T$4:T$163,其他调用!BA$6:BA$165,$Z33)*SUM($U$14:$U$17)</f>
        <v>103.00000000000009</v>
      </c>
      <c r="AF33" s="3">
        <f>SUMPRODUCT(AA$5:AE33,其他调用!$C$6:$G34)</f>
        <v>2227381.071439425</v>
      </c>
      <c r="AH33" s="3">
        <v>29</v>
      </c>
      <c r="AI33" s="3">
        <f>其他调用!Y33</f>
        <v>8230349.8695180416</v>
      </c>
      <c r="AJ33" s="3">
        <f>其他调用!Z33</f>
        <v>8753486.2624709904</v>
      </c>
      <c r="AK33" s="3">
        <f>其他调用!AA33</f>
        <v>9754460.7942868769</v>
      </c>
      <c r="AL33" s="3">
        <f>其他调用!AB33</f>
        <v>13444710.910468996</v>
      </c>
      <c r="AM33" s="3">
        <f>其他调用!AC33</f>
        <v>22117885.838291526</v>
      </c>
      <c r="AN33" s="3">
        <f>SUMPRODUCT(AI$5:AM33,其他调用!$C$6:$G34)</f>
        <v>188215014253.50159</v>
      </c>
      <c r="AP33" s="3">
        <f>其他调用!AN33</f>
        <v>17198.396657108486</v>
      </c>
      <c r="AQ33" s="3">
        <f>其他调用!AO33</f>
        <v>264857.16909771145</v>
      </c>
      <c r="AR33" s="3">
        <f>其他调用!AP33</f>
        <v>1322970.0905274972</v>
      </c>
      <c r="AS33" s="3">
        <f>其他调用!AQ33</f>
        <v>3152535.6586578898</v>
      </c>
      <c r="AT33" s="3">
        <f>其他调用!AR33</f>
        <v>5540839.4023750052</v>
      </c>
      <c r="AU33" s="3">
        <f>SUMPRODUCT(AP$5:AT33,其他调用!$C$6:$G34)</f>
        <v>620867395.88160169</v>
      </c>
    </row>
    <row r="34" spans="14:47" x14ac:dyDescent="0.15">
      <c r="Z34" s="3">
        <v>30</v>
      </c>
      <c r="AA34" s="3">
        <f>求节点(节奏总纲!P$4:P$163,其他调用!AW$6:AW$165,$Z34)*SUM($U$14:$U$17)</f>
        <v>46</v>
      </c>
      <c r="AB34" s="3">
        <f>求节点(节奏总纲!Q$4:Q$163,其他调用!AX$6:AX$165,$Z34)*SUM($U$14:$U$17)</f>
        <v>67.000000000000028</v>
      </c>
      <c r="AC34" s="3">
        <f>求节点(节奏总纲!R$4:R$163,其他调用!AY$6:AY$165,$Z34)*SUM($U$14:$U$17)</f>
        <v>90.999999999999972</v>
      </c>
      <c r="AD34" s="3">
        <f>求节点(节奏总纲!S$4:S$163,其他调用!AZ$6:AZ$165,$Z34)*SUM($U$14:$U$17)</f>
        <v>103</v>
      </c>
      <c r="AE34" s="3">
        <f>求节点(节奏总纲!T$4:T$163,其他调用!BA$6:BA$165,$Z34)*SUM($U$14:$U$17)</f>
        <v>103.00000000000011</v>
      </c>
      <c r="AF34" s="3">
        <f>SUMPRODUCT(AA$5:AE34,其他调用!$C$6:$G35)</f>
        <v>2272906.5472958419</v>
      </c>
      <c r="AH34" s="3">
        <v>30</v>
      </c>
      <c r="AI34" s="3">
        <f>其他调用!Y34</f>
        <v>8311798.8779286146</v>
      </c>
      <c r="AJ34" s="3">
        <f>其他调用!Z34</f>
        <v>8831678.2710093856</v>
      </c>
      <c r="AK34" s="3">
        <f>其他调用!AA34</f>
        <v>9777009.0264989436</v>
      </c>
      <c r="AL34" s="3">
        <f>其他调用!AB34</f>
        <v>13707225.060461283</v>
      </c>
      <c r="AM34" s="3">
        <f>其他调用!AC34</f>
        <v>22246550.894344628</v>
      </c>
      <c r="AN34" s="3">
        <f>SUMPRODUCT(AI$5:AM34,其他调用!$C$6:$G35)</f>
        <v>195124043441.7854</v>
      </c>
      <c r="AP34" s="3">
        <f>其他调用!AN34</f>
        <v>120315.39675000355</v>
      </c>
      <c r="AQ34" s="3">
        <f>其他调用!AO34</f>
        <v>394328.40778341691</v>
      </c>
      <c r="AR34" s="3">
        <f>其他调用!AP34</f>
        <v>1460963.7123670466</v>
      </c>
      <c r="AS34" s="3">
        <f>其他调用!AQ34</f>
        <v>3209014.9362997748</v>
      </c>
      <c r="AT34" s="3">
        <f>其他调用!AR34</f>
        <v>5580019.9623723179</v>
      </c>
      <c r="AU34" s="3">
        <f>SUMPRODUCT(AP$5:AT34,其他调用!$C$6:$G35)</f>
        <v>869864180.25312364</v>
      </c>
    </row>
    <row r="35" spans="14:47" x14ac:dyDescent="0.15">
      <c r="Z35" s="3">
        <v>31</v>
      </c>
      <c r="AA35" s="3">
        <f>求节点(节奏总纲!P$4:P$163,其他调用!AW$6:AW$165,$Z35)*SUM($U$14:$U$17)</f>
        <v>45.999999999999993</v>
      </c>
      <c r="AB35" s="3">
        <f>求节点(节奏总纲!Q$4:Q$163,其他调用!AX$6:AX$165,$Z35)*SUM($U$14:$U$17)</f>
        <v>67.000000000000043</v>
      </c>
      <c r="AC35" s="3">
        <f>求节点(节奏总纲!R$4:R$163,其他调用!AY$6:AY$165,$Z35)*SUM($U$14:$U$17)</f>
        <v>90.999999999999986</v>
      </c>
      <c r="AD35" s="3">
        <f>求节点(节奏总纲!S$4:S$163,其他调用!AZ$6:AZ$165,$Z35)*SUM($U$14:$U$17)</f>
        <v>102.99999999999999</v>
      </c>
      <c r="AE35" s="3">
        <f>求节点(节奏总纲!T$4:T$163,其他调用!BA$6:BA$165,$Z35)*SUM($U$14:$U$17)</f>
        <v>103.00000000000001</v>
      </c>
      <c r="AF35" s="3">
        <f>SUMPRODUCT(AA$5:AE35,其他调用!$C$6:$G36)</f>
        <v>2317862.2812190303</v>
      </c>
      <c r="AH35" s="3">
        <v>31</v>
      </c>
      <c r="AI35" s="3">
        <f>其他调用!Y35</f>
        <v>8311798.8779286444</v>
      </c>
      <c r="AJ35" s="3">
        <f>其他调用!Z35</f>
        <v>8831678.2710094154</v>
      </c>
      <c r="AK35" s="3">
        <f>其他调用!AA35</f>
        <v>9804979.6585120857</v>
      </c>
      <c r="AL35" s="3">
        <f>其他调用!AB35</f>
        <v>13876389.479742706</v>
      </c>
      <c r="AM35" s="3">
        <f>其他调用!AC35</f>
        <v>22758099.579591215</v>
      </c>
      <c r="AN35" s="3">
        <f>SUMPRODUCT(AI$5:AM35,其他调用!$C$6:$G36)</f>
        <v>201946558732.71887</v>
      </c>
      <c r="AP35" s="3">
        <f>其他调用!AN35</f>
        <v>120315.39675000357</v>
      </c>
      <c r="AQ35" s="3">
        <f>其他调用!AO35</f>
        <v>394328.4077834168</v>
      </c>
      <c r="AR35" s="3">
        <f>其他调用!AP35</f>
        <v>1632142.0460091364</v>
      </c>
      <c r="AS35" s="3">
        <f>其他调用!AQ35</f>
        <v>3249191.1133196168</v>
      </c>
      <c r="AT35" s="3">
        <f>其他调用!AR35</f>
        <v>5735794.6891605705</v>
      </c>
      <c r="AU35" s="3">
        <f>SUMPRODUCT(AP$5:AT35,其他调用!$C$6:$G36)</f>
        <v>1121386809.5191257</v>
      </c>
    </row>
    <row r="36" spans="14:47" x14ac:dyDescent="0.15">
      <c r="Z36" s="3">
        <v>32</v>
      </c>
      <c r="AA36" s="3">
        <f>求节点(节奏总纲!P$4:P$163,其他调用!AW$6:AW$165,$Z36)*SUM($U$14:$U$17)</f>
        <v>46</v>
      </c>
      <c r="AB36" s="3">
        <f>求节点(节奏总纲!Q$4:Q$163,其他调用!AX$6:AX$165,$Z36)*SUM($U$14:$U$17)</f>
        <v>67</v>
      </c>
      <c r="AC36" s="3">
        <f>求节点(节奏总纲!R$4:R$163,其他调用!AY$6:AY$165,$Z36)*SUM($U$14:$U$17)</f>
        <v>91</v>
      </c>
      <c r="AD36" s="3">
        <f>求节点(节奏总纲!S$4:S$163,其他调用!AZ$6:AZ$165,$Z36)*SUM($U$14:$U$17)</f>
        <v>102.99999999999991</v>
      </c>
      <c r="AE36" s="3">
        <f>求节点(节奏总纲!T$4:T$163,其他调用!BA$6:BA$165,$Z36)*SUM($U$14:$U$17)</f>
        <v>102.99999999999991</v>
      </c>
      <c r="AF36" s="3">
        <f>SUMPRODUCT(AA$5:AE36,其他调用!$C$6:$G37)</f>
        <v>2362247.7767138388</v>
      </c>
      <c r="AH36" s="3">
        <v>32</v>
      </c>
      <c r="AI36" s="3">
        <f>其他调用!Y36</f>
        <v>8398522.0987577736</v>
      </c>
      <c r="AJ36" s="3">
        <f>其他调用!Z36</f>
        <v>8903922.5833167434</v>
      </c>
      <c r="AK36" s="3">
        <f>其他调用!AA36</f>
        <v>9817871.4090788662</v>
      </c>
      <c r="AL36" s="3">
        <f>其他调用!AB36</f>
        <v>14138399.90136534</v>
      </c>
      <c r="AM36" s="3">
        <f>其他调用!AC36</f>
        <v>22850970.989333928</v>
      </c>
      <c r="AN36" s="3">
        <f>SUMPRODUCT(AI$5:AM36,其他调用!$C$6:$G37)</f>
        <v>208741811376.22653</v>
      </c>
      <c r="AP36" s="3">
        <f>其他调用!AN36</f>
        <v>248209.64759615503</v>
      </c>
      <c r="AQ36" s="3">
        <f>其他调用!AO36</f>
        <v>530227.77639462915</v>
      </c>
      <c r="AR36" s="3">
        <f>其他调用!AP36</f>
        <v>1748235.6310642678</v>
      </c>
      <c r="AS36" s="3">
        <f>其他调用!AQ36</f>
        <v>3311418.011415977</v>
      </c>
      <c r="AT36" s="3">
        <f>其他调用!AR36</f>
        <v>5764508.0231511593</v>
      </c>
      <c r="AU36" s="3">
        <f>SUMPRODUCT(AP$5:AT36,其他调用!$C$6:$G37)</f>
        <v>1471491420.1298721</v>
      </c>
    </row>
    <row r="37" spans="14:47" x14ac:dyDescent="0.15">
      <c r="N37" s="13" t="s">
        <v>171</v>
      </c>
      <c r="Z37" s="3">
        <v>33</v>
      </c>
      <c r="AA37" s="3">
        <f>求节点(节奏总纲!P$4:P$163,其他调用!AW$6:AW$165,$Z37)*SUM($U$14:$U$17)</f>
        <v>46.000000000000014</v>
      </c>
      <c r="AB37" s="3">
        <f>求节点(节奏总纲!Q$4:Q$163,其他调用!AX$6:AX$165,$Z37)*SUM($U$14:$U$17)</f>
        <v>66.999999999999957</v>
      </c>
      <c r="AC37" s="3">
        <f>求节点(节奏总纲!R$4:R$163,其他调用!AY$6:AY$165,$Z37)*SUM($U$14:$U$17)</f>
        <v>90.999999999999986</v>
      </c>
      <c r="AD37" s="3">
        <f>求节点(节奏总纲!S$4:S$163,其他调用!AZ$6:AZ$165,$Z37)*SUM($U$14:$U$17)</f>
        <v>102.99999999999987</v>
      </c>
      <c r="AE37" s="3">
        <f>求节点(节奏总纲!T$4:T$163,其他调用!BA$6:BA$165,$Z37)*SUM($U$14:$U$17)</f>
        <v>102.99999999999996</v>
      </c>
      <c r="AF37" s="3">
        <f>SUMPRODUCT(AA$5:AE37,其他调用!$C$6:$G38)</f>
        <v>2406062.5372851184</v>
      </c>
      <c r="AH37" s="3">
        <v>33</v>
      </c>
      <c r="AI37" s="3">
        <f>其他调用!Y37</f>
        <v>8398522.0987577438</v>
      </c>
      <c r="AJ37" s="3">
        <f>其他调用!Z37</f>
        <v>8910303.4511035681</v>
      </c>
      <c r="AK37" s="3">
        <f>其他调用!AA37</f>
        <v>9841010.8989236951</v>
      </c>
      <c r="AL37" s="3">
        <f>其他调用!AB37</f>
        <v>14219095.418952346</v>
      </c>
      <c r="AM37" s="3">
        <f>其他调用!AC37</f>
        <v>23417656.444400728</v>
      </c>
      <c r="AN37" s="3">
        <f>SUMPRODUCT(AI$5:AM37,其他调用!$C$6:$G38)</f>
        <v>215451222400.3436</v>
      </c>
      <c r="AP37" s="3">
        <f>其他调用!AN37</f>
        <v>248209.64759615494</v>
      </c>
      <c r="AQ37" s="3">
        <f>其他调用!AO37</f>
        <v>542230.87914034678</v>
      </c>
      <c r="AR37" s="3">
        <f>其他调用!AP37</f>
        <v>1956612.7881091535</v>
      </c>
      <c r="AS37" s="3">
        <f>其他调用!AQ37</f>
        <v>3331742.8069431633</v>
      </c>
      <c r="AT37" s="3">
        <f>其他调用!AR37</f>
        <v>5939711.8752734661</v>
      </c>
      <c r="AU37" s="3">
        <f>SUMPRODUCT(AP$5:AT37,其他调用!$C$6:$G38)</f>
        <v>1827466254.3892798</v>
      </c>
    </row>
    <row r="38" spans="14:47" x14ac:dyDescent="0.15">
      <c r="N38" s="13" t="s">
        <v>136</v>
      </c>
      <c r="Z38" s="3">
        <v>34</v>
      </c>
      <c r="AA38" s="3">
        <f>求节点(节奏总纲!P$4:P$163,其他调用!AW$6:AW$165,$Z38)*SUM($U$14:$U$17)</f>
        <v>46</v>
      </c>
      <c r="AB38" s="3">
        <f>求节点(节奏总纲!Q$4:Q$163,其他调用!AX$6:AX$165,$Z38)*SUM($U$14:$U$17)</f>
        <v>66.999999999999972</v>
      </c>
      <c r="AC38" s="3">
        <f>求节点(节奏总纲!R$4:R$163,其他调用!AY$6:AY$165,$Z38)*SUM($U$14:$U$17)</f>
        <v>90.999999999999986</v>
      </c>
      <c r="AD38" s="3">
        <f>求节点(节奏总纲!S$4:S$163,其他调用!AZ$6:AZ$165,$Z38)*SUM($U$14:$U$17)</f>
        <v>102.99999999999994</v>
      </c>
      <c r="AE38" s="3">
        <f>求节点(节奏总纲!T$4:T$163,其他调用!BA$6:BA$165,$Z38)*SUM($U$14:$U$17)</f>
        <v>102.99999999999999</v>
      </c>
      <c r="AF38" s="3">
        <f>SUMPRODUCT(AA$5:AE38,其他调用!$C$6:$G39)</f>
        <v>2449306.0664377166</v>
      </c>
      <c r="AH38" s="3">
        <v>34</v>
      </c>
      <c r="AI38" s="3">
        <f>其他调用!Y38</f>
        <v>8452805.4991154075</v>
      </c>
      <c r="AJ38" s="3">
        <f>其他调用!Z38</f>
        <v>8950483.9289176464</v>
      </c>
      <c r="AK38" s="3">
        <f>其他调用!AA38</f>
        <v>9844181.9848794639</v>
      </c>
      <c r="AL38" s="3">
        <f>其他调用!AB38</f>
        <v>14564009.171339095</v>
      </c>
      <c r="AM38" s="3">
        <f>其他调用!AC38</f>
        <v>23417656.444400668</v>
      </c>
      <c r="AN38" s="3">
        <f>SUMPRODUCT(AI$5:AM38,其他调用!$C$6:$G39)</f>
        <v>222107424113.39972</v>
      </c>
      <c r="AP38" s="3">
        <f>其他调用!AN38</f>
        <v>343663.45462148171</v>
      </c>
      <c r="AQ38" s="3">
        <f>其他调用!AO38</f>
        <v>945683.79561151238</v>
      </c>
      <c r="AR38" s="3">
        <f>其他调用!AP38</f>
        <v>1994481.2868714705</v>
      </c>
      <c r="AS38" s="3">
        <f>其他调用!AQ38</f>
        <v>3418616.3000615165</v>
      </c>
      <c r="AT38" s="3">
        <f>其他调用!AR38</f>
        <v>5939711.8752734661</v>
      </c>
      <c r="AU38" s="3">
        <f>SUMPRODUCT(AP$5:AT38,其他调用!$C$6:$G39)</f>
        <v>2348630862.2949252</v>
      </c>
    </row>
    <row r="39" spans="14:47" x14ac:dyDescent="0.15">
      <c r="N39" s="13" t="s">
        <v>172</v>
      </c>
      <c r="Z39" s="3">
        <v>35</v>
      </c>
      <c r="AA39" s="3">
        <f>求节点(节奏总纲!P$4:P$163,其他调用!AW$6:AW$165,$Z39)*SUM($U$14:$U$17)</f>
        <v>45.999999999999986</v>
      </c>
      <c r="AB39" s="3">
        <f>求节点(节奏总纲!Q$4:Q$163,其他调用!AX$6:AX$165,$Z39)*SUM($U$14:$U$17)</f>
        <v>67.000000000000028</v>
      </c>
      <c r="AC39" s="3">
        <f>求节点(节奏总纲!R$4:R$163,其他调用!AY$6:AY$165,$Z39)*SUM($U$14:$U$17)</f>
        <v>91.000000000000043</v>
      </c>
      <c r="AD39" s="3">
        <f>求节点(节奏总纲!S$4:S$163,其他调用!AZ$6:AZ$165,$Z39)*SUM($U$14:$U$17)</f>
        <v>103.00000000000001</v>
      </c>
      <c r="AE39" s="3">
        <f>求节点(节奏总纲!T$4:T$163,其他调用!BA$6:BA$165,$Z39)*SUM($U$14:$U$17)</f>
        <v>103.00000000000001</v>
      </c>
      <c r="AF39" s="3">
        <f>SUMPRODUCT(AA$5:AE39,其他调用!$C$6:$G40)</f>
        <v>2491977.8676764844</v>
      </c>
      <c r="AH39" s="3">
        <v>35</v>
      </c>
      <c r="AI39" s="3">
        <f>其他调用!Y39</f>
        <v>8475711.5224318504</v>
      </c>
      <c r="AJ39" s="3">
        <f>其他调用!Z39</f>
        <v>8980561.1329191029</v>
      </c>
      <c r="AK39" s="3">
        <f>其他调用!AA39</f>
        <v>9869474.1968235075</v>
      </c>
      <c r="AL39" s="3">
        <f>其他调用!AB39</f>
        <v>14564009.171339095</v>
      </c>
      <c r="AM39" s="3">
        <f>其他调用!AC39</f>
        <v>24058583.052698851</v>
      </c>
      <c r="AN39" s="3">
        <f>SUMPRODUCT(AI$5:AM39,其他调用!$C$6:$G40)</f>
        <v>228693534743.93494</v>
      </c>
      <c r="AP39" s="3">
        <f>其他调用!AN39</f>
        <v>383942.1975698513</v>
      </c>
      <c r="AQ39" s="3">
        <f>其他调用!AO39</f>
        <v>1247689.553975319</v>
      </c>
      <c r="AR39" s="3">
        <f>其他调用!AP39</f>
        <v>2296516.0188422594</v>
      </c>
      <c r="AS39" s="3">
        <f>其他调用!AQ39</f>
        <v>3418616.3000615165</v>
      </c>
      <c r="AT39" s="3">
        <f>其他调用!AR39</f>
        <v>6145565.1355388463</v>
      </c>
      <c r="AU39" s="3">
        <f>SUMPRODUCT(AP$5:AT39,其他调用!$C$6:$G40)</f>
        <v>2983917628.5421672</v>
      </c>
    </row>
    <row r="40" spans="14:47" x14ac:dyDescent="0.15">
      <c r="N40" s="13" t="s">
        <v>173</v>
      </c>
      <c r="Z40" s="3">
        <v>36</v>
      </c>
      <c r="AA40" s="3">
        <f>求节点(节奏总纲!P$4:P$163,其他调用!AW$6:AW$165,$Z40)*SUM($U$14:$U$17)</f>
        <v>45.999999999999979</v>
      </c>
      <c r="AB40" s="3">
        <f>求节点(节奏总纲!Q$4:Q$163,其他调用!AX$6:AX$165,$Z40)*SUM($U$14:$U$17)</f>
        <v>67.000000000000085</v>
      </c>
      <c r="AC40" s="3">
        <f>求节点(节奏总纲!R$4:R$163,其他调用!AY$6:AY$165,$Z40)*SUM($U$14:$U$17)</f>
        <v>91.000000000000114</v>
      </c>
      <c r="AD40" s="3">
        <f>求节点(节奏总纲!S$4:S$163,其他调用!AZ$6:AZ$165,$Z40)*SUM($U$14:$U$17)</f>
        <v>103.00000000000001</v>
      </c>
      <c r="AE40" s="3">
        <f>求节点(节奏总纲!T$4:T$163,其他调用!BA$6:BA$165,$Z40)*SUM($U$14:$U$17)</f>
        <v>103.00000000000006</v>
      </c>
      <c r="AF40" s="3">
        <f>SUMPRODUCT(AA$5:AE40,其他调用!$C$6:$G41)</f>
        <v>2534077.4445062703</v>
      </c>
      <c r="AH40" s="3">
        <v>36</v>
      </c>
      <c r="AI40" s="3">
        <f>其他调用!Y40</f>
        <v>8492106.4232159257</v>
      </c>
      <c r="AJ40" s="3">
        <f>其他调用!Z40</f>
        <v>8983658.0787639022</v>
      </c>
      <c r="AK40" s="3">
        <f>其他调用!AA40</f>
        <v>9869474.1968235075</v>
      </c>
      <c r="AL40" s="3">
        <f>其他调用!AB40</f>
        <v>14900467.918435931</v>
      </c>
      <c r="AM40" s="3">
        <f>其他调用!AC40</f>
        <v>24099462.008095741</v>
      </c>
      <c r="AN40" s="3">
        <f>SUMPRODUCT(AI$5:AM40,其他调用!$C$6:$G41)</f>
        <v>235198091074.36319</v>
      </c>
      <c r="AP40" s="3">
        <f>其他调用!AN40</f>
        <v>418694.38301292784</v>
      </c>
      <c r="AQ40" s="3">
        <f>其他调用!AO40</f>
        <v>1262944.938311127</v>
      </c>
      <c r="AR40" s="3">
        <f>其他调用!AP40</f>
        <v>2296516.0188422613</v>
      </c>
      <c r="AS40" s="3">
        <f>其他调用!AQ40</f>
        <v>3504897.4014546946</v>
      </c>
      <c r="AT40" s="3">
        <f>其他调用!AR40</f>
        <v>6158694.6672757715</v>
      </c>
      <c r="AU40" s="3">
        <f>SUMPRODUCT(AP$5:AT40,其他调用!$C$6:$G41)</f>
        <v>3629946037.3267684</v>
      </c>
    </row>
    <row r="41" spans="14:47" x14ac:dyDescent="0.15">
      <c r="Z41" s="3">
        <v>37</v>
      </c>
      <c r="AA41" s="3">
        <f>求节点(节奏总纲!P$4:P$163,其他调用!AW$6:AW$165,$Z41)*SUM($U$14:$U$17)</f>
        <v>45.999999999999993</v>
      </c>
      <c r="AB41" s="3">
        <f>求节点(节奏总纲!Q$4:Q$163,其他调用!AX$6:AX$165,$Z41)*SUM($U$14:$U$17)</f>
        <v>67.000000000000028</v>
      </c>
      <c r="AC41" s="3">
        <f>求节点(节奏总纲!R$4:R$163,其他调用!AY$6:AY$165,$Z41)*SUM($U$14:$U$17)</f>
        <v>91.000000000000099</v>
      </c>
      <c r="AD41" s="3">
        <f>求节点(节奏总纲!S$4:S$163,其他调用!AZ$6:AZ$165,$Z41)*SUM($U$14:$U$17)</f>
        <v>102.99999999999999</v>
      </c>
      <c r="AE41" s="3">
        <f>求节点(节奏总纲!T$4:T$163,其他调用!BA$6:BA$165,$Z41)*SUM($U$14:$U$17)</f>
        <v>103.00000000000004</v>
      </c>
      <c r="AF41" s="3">
        <f>SUMPRODUCT(AA$5:AE41,其他调用!$C$6:$G42)</f>
        <v>2575604.3004319239</v>
      </c>
      <c r="AH41" s="3">
        <v>37</v>
      </c>
      <c r="AI41" s="3">
        <f>其他调用!Y41</f>
        <v>8543556.4289788306</v>
      </c>
      <c r="AJ41" s="3">
        <f>其他调用!Z41</f>
        <v>9039605.3956332207</v>
      </c>
      <c r="AK41" s="3">
        <f>其他调用!AA41</f>
        <v>10812831.141335428</v>
      </c>
      <c r="AL41" s="3">
        <f>其他调用!AB41</f>
        <v>15000817.138501346</v>
      </c>
      <c r="AM41" s="3">
        <f>其他调用!AC41</f>
        <v>24443239.695359111</v>
      </c>
      <c r="AN41" s="3">
        <f>SUMPRODUCT(AI$5:AM41,其他调用!$C$6:$G42)</f>
        <v>241675739870.01401</v>
      </c>
      <c r="AP41" s="3">
        <f>其他调用!AN41</f>
        <v>527752.69113380485</v>
      </c>
      <c r="AQ41" s="3">
        <f>其他调用!AO41</f>
        <v>1538538.3339219838</v>
      </c>
      <c r="AR41" s="3">
        <f>其他调用!AP41</f>
        <v>2573499.6848689951</v>
      </c>
      <c r="AS41" s="3">
        <f>其他调用!AQ41</f>
        <v>3530630.8421986178</v>
      </c>
      <c r="AT41" s="3">
        <f>其他调用!AR41</f>
        <v>6267638.7605143487</v>
      </c>
      <c r="AU41" s="3">
        <f>SUMPRODUCT(AP$5:AT41,其他调用!$C$6:$G42)</f>
        <v>4402931986.8882465</v>
      </c>
    </row>
    <row r="42" spans="14:47" x14ac:dyDescent="0.15">
      <c r="Z42" s="3">
        <v>38</v>
      </c>
      <c r="AA42" s="3">
        <f>求节点(节奏总纲!P$4:P$163,其他调用!AW$6:AW$165,$Z42)*SUM($U$14:$U$17)</f>
        <v>46.000000000000007</v>
      </c>
      <c r="AB42" s="3">
        <f>求节点(节奏总纲!Q$4:Q$163,其他调用!AX$6:AX$165,$Z42)*SUM($U$14:$U$17)</f>
        <v>66.999999999999957</v>
      </c>
      <c r="AC42" s="3">
        <f>求节点(节奏总纲!R$4:R$163,其他调用!AY$6:AY$165,$Z42)*SUM($U$14:$U$17)</f>
        <v>91.000000000000043</v>
      </c>
      <c r="AD42" s="3">
        <f>求节点(节奏总纲!S$4:S$163,其他调用!AZ$6:AZ$165,$Z42)*SUM($U$14:$U$17)</f>
        <v>102.99999999999997</v>
      </c>
      <c r="AE42" s="3">
        <f>求节点(节奏总纲!T$4:T$163,其他调用!BA$6:BA$165,$Z42)*SUM($U$14:$U$17)</f>
        <v>102.99999999999997</v>
      </c>
      <c r="AF42" s="3">
        <f>SUMPRODUCT(AA$5:AE42,其他调用!$C$6:$G43)</f>
        <v>2616557.9389582942</v>
      </c>
      <c r="AH42" s="3">
        <v>38</v>
      </c>
      <c r="AI42" s="3">
        <f>其他调用!Y42</f>
        <v>8543556.4289788306</v>
      </c>
      <c r="AJ42" s="3">
        <f>其他调用!Z42</f>
        <v>9039605.3956332207</v>
      </c>
      <c r="AK42" s="3">
        <f>其他调用!AA42</f>
        <v>11248676.106409788</v>
      </c>
      <c r="AL42" s="3">
        <f>其他调用!AB42</f>
        <v>15069613.409326375</v>
      </c>
      <c r="AM42" s="3">
        <f>其他调用!AC42</f>
        <v>24786742.470437407</v>
      </c>
      <c r="AN42" s="3">
        <f>SUMPRODUCT(AI$5:AM42,其他调用!$C$6:$G43)</f>
        <v>248074286267.3685</v>
      </c>
      <c r="AP42" s="3">
        <f>其他调用!AN42</f>
        <v>527752.69113380555</v>
      </c>
      <c r="AQ42" s="3">
        <f>其他调用!AO42</f>
        <v>1538538.3339219838</v>
      </c>
      <c r="AR42" s="3">
        <f>其他调用!AP42</f>
        <v>2701470.2658330053</v>
      </c>
      <c r="AS42" s="3">
        <f>其他调用!AQ42</f>
        <v>3548562.0964988098</v>
      </c>
      <c r="AT42" s="3">
        <f>其他调用!AR42</f>
        <v>6376495.7333264947</v>
      </c>
      <c r="AU42" s="3">
        <f>SUMPRODUCT(AP$5:AT42,其他调用!$C$6:$G43)</f>
        <v>5169417306.5505047</v>
      </c>
    </row>
    <row r="43" spans="14:47" x14ac:dyDescent="0.15">
      <c r="Z43" s="3">
        <v>39</v>
      </c>
      <c r="AA43" s="3">
        <f>求节点(节奏总纲!P$4:P$163,其他调用!AW$6:AW$165,$Z43)*SUM($U$14:$U$17)</f>
        <v>46.000000000000007</v>
      </c>
      <c r="AB43" s="3">
        <f>求节点(节奏总纲!Q$4:Q$163,其他调用!AX$6:AX$165,$Z43)*SUM($U$14:$U$17)</f>
        <v>66.999999999999943</v>
      </c>
      <c r="AC43" s="3">
        <f>求节点(节奏总纲!R$4:R$163,其他调用!AY$6:AY$165,$Z43)*SUM($U$14:$U$17)</f>
        <v>91</v>
      </c>
      <c r="AD43" s="3">
        <f>求节点(节奏总纲!S$4:S$163,其他调用!AZ$6:AZ$165,$Z43)*SUM($U$14:$U$17)</f>
        <v>103.00000000000004</v>
      </c>
      <c r="AE43" s="3">
        <f>求节点(节奏总纲!T$4:T$163,其他调用!BA$6:BA$165,$Z43)*SUM($U$14:$U$17)</f>
        <v>102.9999999999999</v>
      </c>
      <c r="AF43" s="3">
        <f>SUMPRODUCT(AA$5:AE43,其他调用!$C$6:$G44)</f>
        <v>2656937.8635902316</v>
      </c>
      <c r="AH43" s="3">
        <v>39</v>
      </c>
      <c r="AI43" s="3">
        <f>其他调用!Y43</f>
        <v>8579587.9381894469</v>
      </c>
      <c r="AJ43" s="3">
        <f>其他调用!Z43</f>
        <v>9062504.5247927904</v>
      </c>
      <c r="AK43" s="3">
        <f>其他调用!AA43</f>
        <v>11281695.5355739</v>
      </c>
      <c r="AL43" s="3">
        <f>其他调用!AB43</f>
        <v>15448893.232833803</v>
      </c>
      <c r="AM43" s="3">
        <f>其他调用!AC43</f>
        <v>24786742.470437527</v>
      </c>
      <c r="AN43" s="3">
        <f>SUMPRODUCT(AI$5:AM43,其他调用!$C$6:$G44)</f>
        <v>254403974901.99124</v>
      </c>
      <c r="AP43" s="3">
        <f>其他调用!AN43</f>
        <v>940379.42034919374</v>
      </c>
      <c r="AQ43" s="3">
        <f>其他调用!AO43</f>
        <v>1680991.1843093149</v>
      </c>
      <c r="AR43" s="3">
        <f>其他调用!AP43</f>
        <v>2707558.8399837203</v>
      </c>
      <c r="AS43" s="3">
        <f>其他调用!AQ43</f>
        <v>3647418.6607382372</v>
      </c>
      <c r="AT43" s="3">
        <f>其他调用!AR43</f>
        <v>6376495.7333265096</v>
      </c>
      <c r="AU43" s="3">
        <f>SUMPRODUCT(AP$5:AT43,其他调用!$C$6:$G44)</f>
        <v>6122919614.6944475</v>
      </c>
    </row>
    <row r="44" spans="14:47" x14ac:dyDescent="0.15">
      <c r="Z44" s="3">
        <v>40</v>
      </c>
      <c r="AA44" s="3">
        <f>求节点(节奏总纲!P$4:P$163,其他调用!AW$6:AW$165,$Z44)*SUM($U$14:$U$17)</f>
        <v>46</v>
      </c>
      <c r="AB44" s="3">
        <f>求节点(节奏总纲!Q$4:Q$163,其他调用!AX$6:AX$165,$Z44)*SUM($U$14:$U$17)</f>
        <v>66.999999999999986</v>
      </c>
      <c r="AC44" s="3">
        <f>求节点(节奏总纲!R$4:R$163,其他调用!AY$6:AY$165,$Z44)*SUM($U$14:$U$17)</f>
        <v>90.999999999999972</v>
      </c>
      <c r="AD44" s="3">
        <f>求节点(节奏总纲!S$4:S$163,其他调用!AZ$6:AZ$165,$Z44)*SUM($U$14:$U$17)</f>
        <v>103.00000000000011</v>
      </c>
      <c r="AE44" s="3">
        <f>求节点(节奏总纲!T$4:T$163,其他调用!BA$6:BA$165,$Z44)*SUM($U$14:$U$17)</f>
        <v>102.9999999999999</v>
      </c>
      <c r="AF44" s="3">
        <f>SUMPRODUCT(AA$5:AE44,其他调用!$C$6:$G45)</f>
        <v>2696743.5778325847</v>
      </c>
      <c r="AH44" s="3">
        <v>40</v>
      </c>
      <c r="AI44" s="3">
        <f>其他调用!Y44</f>
        <v>8603272.6649904549</v>
      </c>
      <c r="AJ44" s="3">
        <f>其他调用!Z44</f>
        <v>9088606.7720304728</v>
      </c>
      <c r="AK44" s="3">
        <f>其他调用!AA44</f>
        <v>11630297.19598794</v>
      </c>
      <c r="AL44" s="3">
        <f>其他调用!AB44</f>
        <v>15448893.232833803</v>
      </c>
      <c r="AM44" s="3">
        <f>其他调用!AC44</f>
        <v>25400942.924695969</v>
      </c>
      <c r="AN44" s="3">
        <f>SUMPRODUCT(AI$5:AM44,其他调用!$C$6:$G45)</f>
        <v>260667880475.95926</v>
      </c>
      <c r="AP44" s="3">
        <f>其他调用!AN44</f>
        <v>1211612.8925613798</v>
      </c>
      <c r="AQ44" s="3">
        <f>其他调用!AO44</f>
        <v>1843370.2640818041</v>
      </c>
      <c r="AR44" s="3">
        <f>其他调用!AP44</f>
        <v>2771838.7840115055</v>
      </c>
      <c r="AS44" s="3">
        <f>其他调用!AQ44</f>
        <v>3647418.6607382447</v>
      </c>
      <c r="AT44" s="3">
        <f>其他调用!AR44</f>
        <v>6572969.8967451602</v>
      </c>
      <c r="AU44" s="3">
        <f>SUMPRODUCT(AP$5:AT44,其他调用!$C$6:$G45)</f>
        <v>7212802012.0920019</v>
      </c>
    </row>
    <row r="45" spans="14:47" x14ac:dyDescent="0.15">
      <c r="Z45" s="3">
        <v>41</v>
      </c>
      <c r="AA45" s="3">
        <f>求节点(节奏总纲!P$4:P$163,其他调用!AW$6:AW$165,$Z45)*SUM($U$14:$U$17)</f>
        <v>45.999999999999986</v>
      </c>
      <c r="AB45" s="3">
        <f>求节点(节奏总纲!Q$4:Q$163,其他调用!AX$6:AX$165,$Z45)*SUM($U$14:$U$17)</f>
        <v>67.000000000000028</v>
      </c>
      <c r="AC45" s="3">
        <f>求节点(节奏总纲!R$4:R$163,其他调用!AY$6:AY$165,$Z45)*SUM($U$14:$U$17)</f>
        <v>90.999999999999943</v>
      </c>
      <c r="AD45" s="3">
        <f>求节点(节奏总纲!S$4:S$163,其他调用!AZ$6:AZ$165,$Z45)*SUM($U$14:$U$17)</f>
        <v>103.00000000000011</v>
      </c>
      <c r="AE45" s="3">
        <f>求节点(节奏总纲!T$4:T$163,其他调用!BA$6:BA$165,$Z45)*SUM($U$14:$U$17)</f>
        <v>102.99999999999993</v>
      </c>
      <c r="AF45" s="3">
        <f>SUMPRODUCT(AA$5:AE45,其他调用!$C$6:$G46)</f>
        <v>2735974.585190203</v>
      </c>
      <c r="AH45" s="3">
        <v>41</v>
      </c>
      <c r="AI45" s="3">
        <f>其他调用!Y45</f>
        <v>8603272.6649904251</v>
      </c>
      <c r="AJ45" s="3">
        <f>其他调用!Z45</f>
        <v>9088606.7720304132</v>
      </c>
      <c r="AK45" s="3">
        <f>其他调用!AA45</f>
        <v>11630297.19598794</v>
      </c>
      <c r="AL45" s="3">
        <f>其他调用!AB45</f>
        <v>15596521.637391984</v>
      </c>
      <c r="AM45" s="3">
        <f>其他调用!AC45</f>
        <v>25489912.191356778</v>
      </c>
      <c r="AN45" s="3">
        <f>SUMPRODUCT(AI$5:AM45,其他调用!$C$6:$G46)</f>
        <v>266840054492.08585</v>
      </c>
      <c r="AP45" s="3">
        <f>其他调用!AN45</f>
        <v>1211612.892561378</v>
      </c>
      <c r="AQ45" s="3">
        <f>其他调用!AO45</f>
        <v>1843370.2640818059</v>
      </c>
      <c r="AR45" s="3">
        <f>其他调用!AP45</f>
        <v>2771838.7840115055</v>
      </c>
      <c r="AS45" s="3">
        <f>其他调用!AQ45</f>
        <v>3687408.6147131547</v>
      </c>
      <c r="AT45" s="3">
        <f>其他调用!AR45</f>
        <v>6601429.9249264598</v>
      </c>
      <c r="AU45" s="3">
        <f>SUMPRODUCT(AP$5:AT45,其他调用!$C$6:$G46)</f>
        <v>8287226677.8920202</v>
      </c>
    </row>
    <row r="46" spans="14:47" x14ac:dyDescent="0.15">
      <c r="Z46" s="3">
        <v>42</v>
      </c>
      <c r="AA46" s="3">
        <f>求节点(节奏总纲!P$4:P$163,其他调用!AW$6:AW$165,$Z46)*SUM($U$14:$U$17)</f>
        <v>46</v>
      </c>
      <c r="AB46" s="3">
        <f>求节点(节奏总纲!Q$4:Q$163,其他调用!AX$6:AX$165,$Z46)*SUM($U$14:$U$17)</f>
        <v>67.000000000000043</v>
      </c>
      <c r="AC46" s="3">
        <f>求节点(节奏总纲!R$4:R$163,其他调用!AY$6:AY$165,$Z46)*SUM($U$14:$U$17)</f>
        <v>90.999999999999929</v>
      </c>
      <c r="AD46" s="3">
        <f>求节点(节奏总纲!S$4:S$163,其他调用!AZ$6:AZ$165,$Z46)*SUM($U$14:$U$17)</f>
        <v>103.00000000000001</v>
      </c>
      <c r="AE46" s="3">
        <f>求节点(节奏总纲!T$4:T$163,其他调用!BA$6:BA$165,$Z46)*SUM($U$14:$U$17)</f>
        <v>102.99999999999996</v>
      </c>
      <c r="AF46" s="3">
        <f>SUMPRODUCT(AA$5:AE46,其他调用!$C$6:$G47)</f>
        <v>2774630.3891679361</v>
      </c>
      <c r="AH46" s="3">
        <v>42</v>
      </c>
      <c r="AI46" s="3">
        <f>其他调用!Y46</f>
        <v>8642468.5170712173</v>
      </c>
      <c r="AJ46" s="3">
        <f>其他调用!Z46</f>
        <v>9119404.2228590846</v>
      </c>
      <c r="AK46" s="3">
        <f>其他调用!AA46</f>
        <v>11735422.970951557</v>
      </c>
      <c r="AL46" s="3">
        <f>其他调用!AB46</f>
        <v>15907489.703735828</v>
      </c>
      <c r="AM46" s="3">
        <f>其他调用!AC46</f>
        <v>25564206.445741057</v>
      </c>
      <c r="AN46" s="3">
        <f>SUMPRODUCT(AI$5:AM46,其他调用!$C$6:$G47)</f>
        <v>272946630307.98285</v>
      </c>
      <c r="AP46" s="3">
        <f>其他调用!AN46</f>
        <v>1430407.6409123773</v>
      </c>
      <c r="AQ46" s="3">
        <f>其他调用!AO46</f>
        <v>2074536.8937512375</v>
      </c>
      <c r="AR46" s="3">
        <f>其他调用!AP46</f>
        <v>2791084.6982994378</v>
      </c>
      <c r="AS46" s="3">
        <f>其他调用!AQ46</f>
        <v>3771644.4275837988</v>
      </c>
      <c r="AT46" s="3">
        <f>其他调用!AR46</f>
        <v>6625389.5702513456</v>
      </c>
      <c r="AU46" s="3">
        <f>SUMPRODUCT(AP$5:AT46,其他调用!$C$6:$G47)</f>
        <v>9491635137.7798061</v>
      </c>
    </row>
    <row r="47" spans="14:47" x14ac:dyDescent="0.15">
      <c r="Z47" s="3">
        <v>43</v>
      </c>
      <c r="AA47" s="3">
        <f>求节点(节奏总纲!P$4:P$163,其他调用!AW$6:AW$165,$Z47)*SUM($U$14:$U$17)</f>
        <v>46.000000000000021</v>
      </c>
      <c r="AB47" s="3">
        <f>求节点(节奏总纲!Q$4:Q$163,其他调用!AX$6:AX$165,$Z47)*SUM($U$14:$U$17)</f>
        <v>67.000000000000043</v>
      </c>
      <c r="AC47" s="3">
        <f>求节点(节奏总纲!R$4:R$163,其他调用!AY$6:AY$165,$Z47)*SUM($U$14:$U$17)</f>
        <v>90.999999999999957</v>
      </c>
      <c r="AD47" s="3">
        <f>求节点(节奏总纲!S$4:S$163,其他调用!AZ$6:AZ$165,$Z47)*SUM($U$14:$U$17)</f>
        <v>102.9999999999999</v>
      </c>
      <c r="AE47" s="3">
        <f>求节点(节奏总纲!T$4:T$163,其他调用!BA$6:BA$165,$Z47)*SUM($U$14:$U$17)</f>
        <v>103.00000000000003</v>
      </c>
      <c r="AF47" s="3">
        <f>SUMPRODUCT(AA$5:AE47,其他调用!$C$6:$G48)</f>
        <v>2812710.4932706328</v>
      </c>
      <c r="AH47" s="3">
        <v>43</v>
      </c>
      <c r="AI47" s="3">
        <f>其他调用!Y47</f>
        <v>8653799.2663096786</v>
      </c>
      <c r="AJ47" s="3">
        <f>其他调用!Z47</f>
        <v>9131103.3642119169</v>
      </c>
      <c r="AK47" s="3">
        <f>其他调用!AA47</f>
        <v>12016958.199020565</v>
      </c>
      <c r="AL47" s="3">
        <f>其他调用!AB47</f>
        <v>15907489.703735828</v>
      </c>
      <c r="AM47" s="3">
        <f>其他调用!AC47</f>
        <v>26211071.611731887</v>
      </c>
      <c r="AN47" s="3">
        <f>SUMPRODUCT(AI$5:AM47,其他调用!$C$6:$G48)</f>
        <v>278975346768.18475</v>
      </c>
      <c r="AP47" s="3">
        <f>其他调用!AN47</f>
        <v>1493656.8955313722</v>
      </c>
      <c r="AQ47" s="3">
        <f>其他调用!AO47</f>
        <v>2162351.0148487408</v>
      </c>
      <c r="AR47" s="3">
        <f>其他调用!AP47</f>
        <v>2842626.7950908542</v>
      </c>
      <c r="AS47" s="3">
        <f>其他调用!AQ47</f>
        <v>3771644.4275838137</v>
      </c>
      <c r="AT47" s="3">
        <f>其他调用!AR47</f>
        <v>6834001.3946599662</v>
      </c>
      <c r="AU47" s="3">
        <f>SUMPRODUCT(AP$5:AT47,其他调用!$C$6:$G48)</f>
        <v>10726900305.560417</v>
      </c>
    </row>
    <row r="48" spans="14:47" x14ac:dyDescent="0.15">
      <c r="Z48" s="3">
        <v>44</v>
      </c>
      <c r="AA48" s="3">
        <f>求节点(节奏总纲!P$4:P$163,其他调用!AW$6:AW$165,$Z48)*SUM($U$14:$U$17)</f>
        <v>46.000000000000036</v>
      </c>
      <c r="AB48" s="3">
        <f>求节点(节奏总纲!Q$4:Q$163,其他调用!AX$6:AX$165,$Z48)*SUM($U$14:$U$17)</f>
        <v>67.000000000000043</v>
      </c>
      <c r="AC48" s="3">
        <f>求节点(节奏总纲!R$4:R$163,其他调用!AY$6:AY$165,$Z48)*SUM($U$14:$U$17)</f>
        <v>90.999999999999986</v>
      </c>
      <c r="AD48" s="3">
        <f>求节点(节奏总纲!S$4:S$163,其他调用!AZ$6:AZ$165,$Z48)*SUM($U$14:$U$17)</f>
        <v>102.99999999999984</v>
      </c>
      <c r="AE48" s="3">
        <f>求节点(节奏总纲!T$4:T$163,其他调用!BA$6:BA$165,$Z48)*SUM($U$14:$U$17)</f>
        <v>103.0000000000001</v>
      </c>
      <c r="AF48" s="3">
        <f>SUMPRODUCT(AA$5:AE48,其他调用!$C$6:$G49)</f>
        <v>2850214.4010031428</v>
      </c>
      <c r="AH48" s="3">
        <v>44</v>
      </c>
      <c r="AI48" s="3">
        <f>其他调用!Y48</f>
        <v>8653799.2663097382</v>
      </c>
      <c r="AJ48" s="3">
        <f>其他调用!Z48</f>
        <v>9131103.3642118573</v>
      </c>
      <c r="AK48" s="3">
        <f>其他调用!AA48</f>
        <v>12016958.199020624</v>
      </c>
      <c r="AL48" s="3">
        <f>其他调用!AB48</f>
        <v>16039003.32812053</v>
      </c>
      <c r="AM48" s="3">
        <f>其他调用!AC48</f>
        <v>26211071.611732006</v>
      </c>
      <c r="AN48" s="3">
        <f>SUMPRODUCT(AI$5:AM48,其他调用!$C$6:$G49)</f>
        <v>284911451393.99054</v>
      </c>
      <c r="AP48" s="3">
        <f>其他调用!AN48</f>
        <v>1493656.8955313712</v>
      </c>
      <c r="AQ48" s="3">
        <f>其他调用!AO48</f>
        <v>2162351.0148487426</v>
      </c>
      <c r="AR48" s="3">
        <f>其他调用!AP48</f>
        <v>2842626.7950908616</v>
      </c>
      <c r="AS48" s="3">
        <f>其他调用!AQ48</f>
        <v>3806974.5988190472</v>
      </c>
      <c r="AT48" s="3">
        <f>其他调用!AR48</f>
        <v>6834001.3946599662</v>
      </c>
      <c r="AU48" s="3">
        <f>SUMPRODUCT(AP$5:AT48,其他调用!$C$6:$G49)</f>
        <v>11943632940.305574</v>
      </c>
    </row>
    <row r="49" spans="26:47" x14ac:dyDescent="0.15">
      <c r="Z49" s="3">
        <v>45</v>
      </c>
      <c r="AA49" s="3">
        <f>求节点(节奏总纲!P$4:P$163,其他调用!AW$6:AW$165,$Z49)*SUM($U$14:$U$17)</f>
        <v>46.000000000000036</v>
      </c>
      <c r="AB49" s="3">
        <f>求节点(节奏总纲!Q$4:Q$163,其他调用!AX$6:AX$165,$Z49)*SUM($U$14:$U$17)</f>
        <v>67.000000000000014</v>
      </c>
      <c r="AC49" s="3">
        <f>求节点(节奏总纲!R$4:R$163,其他调用!AY$6:AY$165,$Z49)*SUM($U$14:$U$17)</f>
        <v>91</v>
      </c>
      <c r="AD49" s="3">
        <f>求节点(节奏总纲!S$4:S$163,其他调用!AZ$6:AZ$165,$Z49)*SUM($U$14:$U$17)</f>
        <v>102.99999999999993</v>
      </c>
      <c r="AE49" s="3">
        <f>求节点(节奏总纲!T$4:T$163,其他调用!BA$6:BA$165,$Z49)*SUM($U$14:$U$17)</f>
        <v>103.00000000000016</v>
      </c>
      <c r="AF49" s="3">
        <f>SUMPRODUCT(AA$5:AE49,其他调用!$C$6:$G50)</f>
        <v>2887141.615870316</v>
      </c>
      <c r="AH49" s="3">
        <v>45</v>
      </c>
      <c r="AI49" s="3">
        <f>其他调用!Y49</f>
        <v>8685535.6422989964</v>
      </c>
      <c r="AJ49" s="3">
        <f>其他调用!Z49</f>
        <v>10021058.316098452</v>
      </c>
      <c r="AK49" s="3">
        <f>其他调用!AA49</f>
        <v>12129297.107124686</v>
      </c>
      <c r="AL49" s="3">
        <f>其他调用!AB49</f>
        <v>16374964.794856846</v>
      </c>
      <c r="AM49" s="3">
        <f>其他调用!AC49</f>
        <v>26302323.761337161</v>
      </c>
      <c r="AN49" s="3">
        <f>SUMPRODUCT(AI$5:AM49,其他调用!$C$6:$G50)</f>
        <v>291018713918.64685</v>
      </c>
      <c r="AP49" s="3">
        <f>其他调用!AN49</f>
        <v>1713827.5924942382</v>
      </c>
      <c r="AQ49" s="3">
        <f>其他调用!AO49</f>
        <v>2422494.5169036537</v>
      </c>
      <c r="AR49" s="3">
        <f>其他调用!AP49</f>
        <v>2863102.7513991371</v>
      </c>
      <c r="AS49" s="3">
        <f>其他调用!AQ49</f>
        <v>3897228.1843601763</v>
      </c>
      <c r="AT49" s="3">
        <f>其他调用!AR49</f>
        <v>6864336.7236522436</v>
      </c>
      <c r="AU49" s="3">
        <f>SUMPRODUCT(AP$5:AT49,其他调用!$C$6:$G50)</f>
        <v>13289293214.867575</v>
      </c>
    </row>
    <row r="50" spans="26:47" x14ac:dyDescent="0.15">
      <c r="Z50" s="3">
        <v>46</v>
      </c>
      <c r="AA50" s="3">
        <f>求节点(节奏总纲!P$4:P$163,其他调用!AW$6:AW$165,$Z50)*SUM($U$14:$U$17)</f>
        <v>46.000000000000028</v>
      </c>
      <c r="AB50" s="3">
        <f>求节点(节奏总纲!Q$4:Q$163,其他调用!AX$6:AX$165,$Z50)*SUM($U$14:$U$17)</f>
        <v>66.999999999999972</v>
      </c>
      <c r="AC50" s="3">
        <f>求节点(节奏总纲!R$4:R$163,其他调用!AY$6:AY$165,$Z50)*SUM($U$14:$U$17)</f>
        <v>90.999999999999972</v>
      </c>
      <c r="AD50" s="3">
        <f>求节点(节奏总纲!S$4:S$163,其他调用!AZ$6:AZ$165,$Z50)*SUM($U$14:$U$17)</f>
        <v>103</v>
      </c>
      <c r="AE50" s="3">
        <f>求节点(节奏总纲!T$4:T$163,其他调用!BA$6:BA$165,$Z50)*SUM($U$14:$U$17)</f>
        <v>103.00000000000006</v>
      </c>
      <c r="AF50" s="3">
        <f>SUMPRODUCT(AA$5:AE50,其他调用!$C$6:$G51)</f>
        <v>2923491.6413770015</v>
      </c>
      <c r="AH50" s="3">
        <v>46</v>
      </c>
      <c r="AI50" s="3">
        <f>其他调用!Y50</f>
        <v>8696388.9386999011</v>
      </c>
      <c r="AJ50" s="3">
        <f>其他调用!Z50</f>
        <v>10421505.980617762</v>
      </c>
      <c r="AK50" s="3">
        <f>其他调用!AA50</f>
        <v>12414477.335977852</v>
      </c>
      <c r="AL50" s="3">
        <f>其他调用!AB50</f>
        <v>16374964.794856906</v>
      </c>
      <c r="AM50" s="3">
        <f>其他调用!AC50</f>
        <v>26957123.399286389</v>
      </c>
      <c r="AN50" s="3">
        <f>SUMPRODUCT(AI$5:AM50,其他调用!$C$6:$G51)</f>
        <v>297150909886.67828</v>
      </c>
      <c r="AP50" s="3">
        <f>其他调用!AN50</f>
        <v>1789122.1955624968</v>
      </c>
      <c r="AQ50" s="3">
        <f>其他调用!AO50</f>
        <v>2539549.720222611</v>
      </c>
      <c r="AR50" s="3">
        <f>其他调用!AP50</f>
        <v>2915082.4083543792</v>
      </c>
      <c r="AS50" s="3">
        <f>其他调用!AQ50</f>
        <v>3897228.1843601912</v>
      </c>
      <c r="AT50" s="3">
        <f>其他调用!AR50</f>
        <v>7082014.4718165696</v>
      </c>
      <c r="AU50" s="3">
        <f>SUMPRODUCT(AP$5:AT50,其他调用!$C$6:$G51)</f>
        <v>14672511281.963585</v>
      </c>
    </row>
    <row r="51" spans="26:47" x14ac:dyDescent="0.15">
      <c r="Z51" s="3">
        <v>47</v>
      </c>
      <c r="AA51" s="3">
        <f>求节点(节奏总纲!P$4:P$163,其他调用!AW$6:AW$165,$Z51)*SUM($U$14:$U$17)</f>
        <v>46.000000000000021</v>
      </c>
      <c r="AB51" s="3">
        <f>求节点(节奏总纲!Q$4:Q$163,其他调用!AX$6:AX$165,$Z51)*SUM($U$14:$U$17)</f>
        <v>66.999999999999929</v>
      </c>
      <c r="AC51" s="3">
        <f>求节点(节奏总纲!R$4:R$163,其他调用!AY$6:AY$165,$Z51)*SUM($U$14:$U$17)</f>
        <v>90.999999999999943</v>
      </c>
      <c r="AD51" s="3">
        <f>求节点(节奏总纲!S$4:S$163,其他调用!AZ$6:AZ$165,$Z51)*SUM($U$14:$U$17)</f>
        <v>103.00000000000009</v>
      </c>
      <c r="AE51" s="3">
        <f>求节点(节奏总纲!T$4:T$163,其他调用!BA$6:BA$165,$Z51)*SUM($U$14:$U$17)</f>
        <v>102.99999999999997</v>
      </c>
      <c r="AF51" s="3">
        <f>SUMPRODUCT(AA$5:AE51,其他调用!$C$6:$G52)</f>
        <v>2959263.9810280483</v>
      </c>
      <c r="AH51" s="3">
        <v>47</v>
      </c>
      <c r="AI51" s="3">
        <f>其他调用!Y51</f>
        <v>8696388.9386999011</v>
      </c>
      <c r="AJ51" s="3">
        <f>其他调用!Z51</f>
        <v>10421505.980617821</v>
      </c>
      <c r="AK51" s="3">
        <f>其他调用!AA51</f>
        <v>12414477.335977852</v>
      </c>
      <c r="AL51" s="3">
        <f>其他调用!AB51</f>
        <v>16408345.331792831</v>
      </c>
      <c r="AM51" s="3">
        <f>其他调用!AC51</f>
        <v>26957123.399286389</v>
      </c>
      <c r="AN51" s="3">
        <f>SUMPRODUCT(AI$5:AM51,其他调用!$C$6:$G52)</f>
        <v>303184600942.245</v>
      </c>
      <c r="AP51" s="3">
        <f>其他调用!AN51</f>
        <v>1789122.1955624968</v>
      </c>
      <c r="AQ51" s="3">
        <f>其他调用!AO51</f>
        <v>2539549.720222611</v>
      </c>
      <c r="AR51" s="3">
        <f>其他调用!AP51</f>
        <v>2915082.4083543867</v>
      </c>
      <c r="AS51" s="3">
        <f>其他调用!AQ51</f>
        <v>3906264.4700348675</v>
      </c>
      <c r="AT51" s="3">
        <f>其他调用!AR51</f>
        <v>7082014.4718165398</v>
      </c>
      <c r="AU51" s="3">
        <f>SUMPRODUCT(AP$5:AT51,其他调用!$C$6:$G52)</f>
        <v>16033759711.777983</v>
      </c>
    </row>
    <row r="52" spans="26:47" x14ac:dyDescent="0.15">
      <c r="Z52" s="3">
        <v>48</v>
      </c>
      <c r="AA52" s="3">
        <f>求节点(节奏总纲!P$4:P$163,其他调用!AW$6:AW$165,$Z52)*SUM($U$14:$U$17)</f>
        <v>46.000000000000021</v>
      </c>
      <c r="AB52" s="3">
        <f>求节点(节奏总纲!Q$4:Q$163,其他调用!AX$6:AX$165,$Z52)*SUM($U$14:$U$17)</f>
        <v>66.999999999999929</v>
      </c>
      <c r="AC52" s="3">
        <f>求节点(节奏总纲!R$4:R$163,其他调用!AY$6:AY$165,$Z52)*SUM($U$14:$U$17)</f>
        <v>90.999999999999929</v>
      </c>
      <c r="AD52" s="3">
        <f>求节点(节奏总纲!S$4:S$163,其他调用!AZ$6:AZ$165,$Z52)*SUM($U$14:$U$17)</f>
        <v>103.00000000000004</v>
      </c>
      <c r="AE52" s="3">
        <f>求节点(节奏总纲!T$4:T$163,其他调用!BA$6:BA$165,$Z52)*SUM($U$14:$U$17)</f>
        <v>102.99999999999987</v>
      </c>
      <c r="AF52" s="3">
        <f>SUMPRODUCT(AA$5:AE52,其他调用!$C$6:$G53)</f>
        <v>2994458.1383283064</v>
      </c>
      <c r="AH52" s="3">
        <v>48</v>
      </c>
      <c r="AI52" s="3">
        <f>其他调用!Y52</f>
        <v>8713543.0841829181</v>
      </c>
      <c r="AJ52" s="3">
        <f>其他调用!Z52</f>
        <v>10615913.816886723</v>
      </c>
      <c r="AK52" s="3">
        <f>其他调用!AA52</f>
        <v>12423574.263869464</v>
      </c>
      <c r="AL52" s="3">
        <f>其他调用!AB52</f>
        <v>16851277.95689702</v>
      </c>
      <c r="AM52" s="3">
        <f>其他调用!AC52</f>
        <v>26957123.399286509</v>
      </c>
      <c r="AN52" s="3">
        <f>SUMPRODUCT(AI$5:AM52,其他调用!$C$6:$G53)</f>
        <v>309179189685.43585</v>
      </c>
      <c r="AP52" s="3">
        <f>其他调用!AN52</f>
        <v>1942698.4330387339</v>
      </c>
      <c r="AQ52" s="3">
        <f>其他调用!AO52</f>
        <v>2574465.0232627057</v>
      </c>
      <c r="AR52" s="3">
        <f>其他调用!AP52</f>
        <v>2916714.8898341432</v>
      </c>
      <c r="AS52" s="3">
        <f>其他调用!AQ52</f>
        <v>4026168.6448165625</v>
      </c>
      <c r="AT52" s="3">
        <f>其他调用!AR52</f>
        <v>7082014.4718165398</v>
      </c>
      <c r="AU52" s="3">
        <f>SUMPRODUCT(AP$5:AT52,其他调用!$C$6:$G53)</f>
        <v>17431556150.363693</v>
      </c>
    </row>
    <row r="53" spans="26:47" x14ac:dyDescent="0.15">
      <c r="Z53" s="3">
        <v>49</v>
      </c>
      <c r="AA53" s="3">
        <f>求节点(节奏总纲!P$4:P$163,其他调用!AW$6:AW$165,$Z53)*SUM($U$14:$U$17)</f>
        <v>46.000000000000021</v>
      </c>
      <c r="AB53" s="3">
        <f>求节点(节奏总纲!Q$4:Q$163,其他调用!AX$6:AX$165,$Z53)*SUM($U$14:$U$17)</f>
        <v>66.999999999999943</v>
      </c>
      <c r="AC53" s="3">
        <f>求节点(节奏总纲!R$4:R$163,其他调用!AY$6:AY$165,$Z53)*SUM($U$14:$U$17)</f>
        <v>90.999999999999986</v>
      </c>
      <c r="AD53" s="3">
        <f>求节点(节奏总纲!S$4:S$163,其他调用!AZ$6:AZ$165,$Z53)*SUM($U$14:$U$17)</f>
        <v>103.00000000000001</v>
      </c>
      <c r="AE53" s="3">
        <f>求节点(节奏总纲!T$4:T$163,其他调用!BA$6:BA$165,$Z53)*SUM($U$14:$U$17)</f>
        <v>102.9999999999999</v>
      </c>
      <c r="AF53" s="3">
        <f>SUMPRODUCT(AA$5:AE53,其他调用!$C$6:$G54)</f>
        <v>3029073.6167826247</v>
      </c>
      <c r="AH53" s="3">
        <v>49</v>
      </c>
      <c r="AI53" s="3">
        <f>其他调用!Y53</f>
        <v>8730899.470238328</v>
      </c>
      <c r="AJ53" s="3">
        <f>其他调用!Z53</f>
        <v>10781517.659198821</v>
      </c>
      <c r="AK53" s="3">
        <f>其他调用!AA53</f>
        <v>12825497.425548732</v>
      </c>
      <c r="AL53" s="3">
        <f>其他调用!AB53</f>
        <v>16851277.95689714</v>
      </c>
      <c r="AM53" s="3">
        <f>其他调用!AC53</f>
        <v>27594732.052242875</v>
      </c>
      <c r="AN53" s="3">
        <f>SUMPRODUCT(AI$5:AM53,其他调用!$C$6:$G54)</f>
        <v>315133212515.88257</v>
      </c>
      <c r="AP53" s="3">
        <f>其他调用!AN53</f>
        <v>2098085.2734515406</v>
      </c>
      <c r="AQ53" s="3">
        <f>其他调用!AO53</f>
        <v>2604207.1800085492</v>
      </c>
      <c r="AR53" s="3">
        <f>其他调用!AP53</f>
        <v>2988841.6699455976</v>
      </c>
      <c r="AS53" s="3">
        <f>其他调用!AQ53</f>
        <v>4026168.6448165476</v>
      </c>
      <c r="AT53" s="3">
        <f>其他调用!AR53</f>
        <v>7296349.8160468638</v>
      </c>
      <c r="AU53" s="3">
        <f>SUMPRODUCT(AP$5:AT53,其他调用!$C$6:$G54)</f>
        <v>18864319636.994373</v>
      </c>
    </row>
    <row r="54" spans="26:47" x14ac:dyDescent="0.15">
      <c r="Z54" s="3">
        <v>50</v>
      </c>
      <c r="AA54" s="3">
        <f>求节点(节奏总纲!P$4:P$163,其他调用!AW$6:AW$165,$Z54)*SUM($U$14:$U$17)</f>
        <v>46.000000000000014</v>
      </c>
      <c r="AB54" s="3">
        <f>求节点(节奏总纲!Q$4:Q$163,其他调用!AX$6:AX$165,$Z54)*SUM($U$14:$U$17)</f>
        <v>66.999999999999957</v>
      </c>
      <c r="AC54" s="3">
        <f>求节点(节奏总纲!R$4:R$163,其他调用!AY$6:AY$165,$Z54)*SUM($U$14:$U$17)</f>
        <v>91.000000000000028</v>
      </c>
      <c r="AD54" s="3">
        <f>求节点(节奏总纲!S$4:S$163,其他调用!AZ$6:AZ$165,$Z54)*SUM($U$14:$U$17)</f>
        <v>102.99999999999997</v>
      </c>
      <c r="AE54" s="3">
        <f>求节点(节奏总纲!T$4:T$163,其他调用!BA$6:BA$165,$Z54)*SUM($U$14:$U$17)</f>
        <v>102.99999999999997</v>
      </c>
      <c r="AF54" s="3">
        <f>SUMPRODUCT(AA$5:AE54,其他调用!$C$6:$G55)</f>
        <v>3063109.9198958534</v>
      </c>
      <c r="AH54" s="3">
        <v>50</v>
      </c>
      <c r="AI54" s="3">
        <f>其他调用!Y54</f>
        <v>8730899.470238328</v>
      </c>
      <c r="AJ54" s="3">
        <f>其他调用!Z54</f>
        <v>10781517.659198761</v>
      </c>
      <c r="AK54" s="3">
        <f>其他调用!AA54</f>
        <v>12825497.425548732</v>
      </c>
      <c r="AL54" s="3">
        <f>其他调用!AB54</f>
        <v>16851277.95689702</v>
      </c>
      <c r="AM54" s="3">
        <f>其他调用!AC54</f>
        <v>27725005.481113315</v>
      </c>
      <c r="AN54" s="3">
        <f>SUMPRODUCT(AI$5:AM54,其他调用!$C$6:$G55)</f>
        <v>320986783669.43134</v>
      </c>
      <c r="AP54" s="3">
        <f>其他调用!AN54</f>
        <v>2098085.2734515443</v>
      </c>
      <c r="AQ54" s="3">
        <f>其他调用!AO54</f>
        <v>2604207.1800085455</v>
      </c>
      <c r="AR54" s="3">
        <f>其他调用!AP54</f>
        <v>2988841.6699455902</v>
      </c>
      <c r="AS54" s="3">
        <f>其他调用!AQ54</f>
        <v>4026168.6448165625</v>
      </c>
      <c r="AT54" s="3">
        <f>其他调用!AR54</f>
        <v>7340141.8820602596</v>
      </c>
      <c r="AU54" s="3">
        <f>SUMPRODUCT(AP$5:AT54,其他调用!$C$6:$G55)</f>
        <v>20272932412.056816</v>
      </c>
    </row>
    <row r="55" spans="26:47" x14ac:dyDescent="0.15">
      <c r="Z55" s="3">
        <v>51</v>
      </c>
      <c r="AA55" s="3">
        <f>求节点(节奏总纲!P$4:P$163,其他调用!AW$6:AW$165,$Z55)*SUM($U$14:$U$17)</f>
        <v>46.000000000000014</v>
      </c>
      <c r="AB55" s="3">
        <f>求节点(节奏总纲!Q$4:Q$163,其他调用!AX$6:AX$165,$Z55)*SUM($U$14:$U$17)</f>
        <v>66.999999999999972</v>
      </c>
      <c r="AC55" s="3">
        <f>求节点(节奏总纲!R$4:R$163,其他调用!AY$6:AY$165,$Z55)*SUM($U$14:$U$17)</f>
        <v>91.000000000000085</v>
      </c>
      <c r="AD55" s="3">
        <f>求节点(节奏总纲!S$4:S$163,其他调用!AZ$6:AZ$165,$Z55)*SUM($U$14:$U$17)</f>
        <v>103</v>
      </c>
      <c r="AE55" s="3">
        <f>求节点(节奏总纲!T$4:T$163,其他调用!BA$6:BA$165,$Z55)*SUM($U$14:$U$17)</f>
        <v>103.00000000000003</v>
      </c>
      <c r="AF55" s="3">
        <f>SUMPRODUCT(AA$5:AE55,其他调用!$C$6:$G56)</f>
        <v>3096566.5511728413</v>
      </c>
      <c r="AH55" s="3">
        <v>51</v>
      </c>
      <c r="AI55" s="3">
        <f>其他调用!Y55</f>
        <v>8750565.2091562748</v>
      </c>
      <c r="AJ55" s="3">
        <f>其他调用!Z55</f>
        <v>10802925.288980603</v>
      </c>
      <c r="AK55" s="3">
        <f>其他调用!AA55</f>
        <v>12825497.425548732</v>
      </c>
      <c r="AL55" s="3">
        <f>其他调用!AB55</f>
        <v>17259822.72615242</v>
      </c>
      <c r="AM55" s="3">
        <f>其他调用!AC55</f>
        <v>27725005.481113195</v>
      </c>
      <c r="AN55" s="3">
        <f>SUMPRODUCT(AI$5:AM55,其他调用!$C$6:$G56)</f>
        <v>326752590984.36444</v>
      </c>
      <c r="AP55" s="3">
        <f>其他调用!AN55</f>
        <v>2103853.2072887234</v>
      </c>
      <c r="AQ55" s="3">
        <f>其他调用!AO55</f>
        <v>2608084.4343650341</v>
      </c>
      <c r="AR55" s="3">
        <f>其他调用!AP55</f>
        <v>2988841.6699455902</v>
      </c>
      <c r="AS55" s="3">
        <f>其他调用!AQ55</f>
        <v>4137572.5798936337</v>
      </c>
      <c r="AT55" s="3">
        <f>其他调用!AR55</f>
        <v>7340141.8820602596</v>
      </c>
      <c r="AU55" s="3">
        <f>SUMPRODUCT(AP$5:AT55,其他调用!$C$6:$G56)</f>
        <v>21660465060.348747</v>
      </c>
    </row>
    <row r="56" spans="26:47" x14ac:dyDescent="0.15">
      <c r="Z56" s="3">
        <v>52</v>
      </c>
      <c r="AA56" s="3">
        <f>求节点(节奏总纲!P$4:P$163,其他调用!AW$6:AW$165,$Z56)*SUM($U$14:$U$17)</f>
        <v>46</v>
      </c>
      <c r="AB56" s="3">
        <f>求节点(节奏总纲!Q$4:Q$163,其他调用!AX$6:AX$165,$Z56)*SUM($U$14:$U$17)</f>
        <v>67</v>
      </c>
      <c r="AC56" s="3">
        <f>求节点(节奏总纲!R$4:R$163,其他调用!AY$6:AY$165,$Z56)*SUM($U$14:$U$17)</f>
        <v>91.000000000000099</v>
      </c>
      <c r="AD56" s="3">
        <f>求节点(节奏总纲!S$4:S$163,其他调用!AZ$6:AZ$165,$Z56)*SUM($U$14:$U$17)</f>
        <v>103.00000000000003</v>
      </c>
      <c r="AE56" s="3">
        <f>求节点(节奏总纲!T$4:T$163,其他调用!BA$6:BA$165,$Z56)*SUM($U$14:$U$17)</f>
        <v>103.00000000000007</v>
      </c>
      <c r="AF56" s="3">
        <f>SUMPRODUCT(AA$5:AE56,其他调用!$C$6:$G57)</f>
        <v>3129443.0141184377</v>
      </c>
      <c r="AH56" s="3">
        <v>52</v>
      </c>
      <c r="AI56" s="3">
        <f>其他调用!Y56</f>
        <v>9971903.7055612803</v>
      </c>
      <c r="AJ56" s="3">
        <f>其他调用!Z56</f>
        <v>11140483.840162337</v>
      </c>
      <c r="AK56" s="3">
        <f>其他调用!AA56</f>
        <v>13034540.216695309</v>
      </c>
      <c r="AL56" s="3">
        <f>其他调用!AB56</f>
        <v>17339420.162768722</v>
      </c>
      <c r="AM56" s="3">
        <f>其他调用!AC56</f>
        <v>27915821.540930867</v>
      </c>
      <c r="AN56" s="3">
        <f>SUMPRODUCT(AI$5:AM56,其他调用!$C$6:$G57)</f>
        <v>332866043265.97308</v>
      </c>
      <c r="AP56" s="3">
        <f>其他调用!AN56</f>
        <v>2462070.0873894133</v>
      </c>
      <c r="AQ56" s="3">
        <f>其他调用!AO56</f>
        <v>2669221.5325154215</v>
      </c>
      <c r="AR56" s="3">
        <f>其他调用!AP56</f>
        <v>3025818.5658211038</v>
      </c>
      <c r="AS56" s="3">
        <f>其他调用!AQ56</f>
        <v>4159277.588324517</v>
      </c>
      <c r="AT56" s="3">
        <f>其他调用!AR56</f>
        <v>7404949.8878467679</v>
      </c>
      <c r="AU56" s="3">
        <f>SUMPRODUCT(AP$5:AT56,其他调用!$C$6:$G57)</f>
        <v>23145178704.919991</v>
      </c>
    </row>
    <row r="57" spans="26:47" x14ac:dyDescent="0.15">
      <c r="Z57" s="3">
        <v>53</v>
      </c>
      <c r="AA57" s="3">
        <f>求节点(节奏总纲!P$4:P$163,其他调用!AW$6:AW$165,$Z57)*SUM($U$14:$U$17)</f>
        <v>45.999999999999986</v>
      </c>
      <c r="AB57" s="3">
        <f>求节点(节奏总纲!Q$4:Q$163,其他调用!AX$6:AX$165,$Z57)*SUM($U$14:$U$17)</f>
        <v>67.000000000000028</v>
      </c>
      <c r="AC57" s="3">
        <f>求节点(节奏总纲!R$4:R$163,其他调用!AY$6:AY$165,$Z57)*SUM($U$14:$U$17)</f>
        <v>91.000000000000085</v>
      </c>
      <c r="AD57" s="3">
        <f>求节点(节奏总纲!S$4:S$163,其他调用!AZ$6:AZ$165,$Z57)*SUM($U$14:$U$17)</f>
        <v>103.00000000000006</v>
      </c>
      <c r="AE57" s="3">
        <f>求节点(节奏总纲!T$4:T$163,其他调用!BA$6:BA$165,$Z57)*SUM($U$14:$U$17)</f>
        <v>103.00000000000007</v>
      </c>
      <c r="AF57" s="3">
        <f>SUMPRODUCT(AA$5:AE57,其他调用!$C$6:$G58)</f>
        <v>3161738.8122374918</v>
      </c>
      <c r="AH57" s="3">
        <v>53</v>
      </c>
      <c r="AI57" s="3">
        <f>其他调用!Y57</f>
        <v>9971903.7055613399</v>
      </c>
      <c r="AJ57" s="3">
        <f>其他调用!Z57</f>
        <v>11140483.840162277</v>
      </c>
      <c r="AK57" s="3">
        <f>其他调用!AA57</f>
        <v>13250907.081245959</v>
      </c>
      <c r="AL57" s="3">
        <f>其他调用!AB57</f>
        <v>17339420.162768602</v>
      </c>
      <c r="AM57" s="3">
        <f>其他调用!AC57</f>
        <v>28505627.939024448</v>
      </c>
      <c r="AN57" s="3">
        <f>SUMPRODUCT(AI$5:AM57,其他调用!$C$6:$G58)</f>
        <v>338875056220.92596</v>
      </c>
      <c r="AP57" s="3">
        <f>其他调用!AN57</f>
        <v>2462070.0873894095</v>
      </c>
      <c r="AQ57" s="3">
        <f>其他调用!AO57</f>
        <v>2669221.5325154215</v>
      </c>
      <c r="AR57" s="3">
        <f>其他调用!AP57</f>
        <v>3064090.9930955321</v>
      </c>
      <c r="AS57" s="3">
        <f>其他调用!AQ57</f>
        <v>4159277.588324517</v>
      </c>
      <c r="AT57" s="3">
        <f>其他调用!AR57</f>
        <v>7605269.3813793361</v>
      </c>
      <c r="AU57" s="3">
        <f>SUMPRODUCT(AP$5:AT57,其他调用!$C$6:$G58)</f>
        <v>24604233927.118122</v>
      </c>
    </row>
    <row r="58" spans="26:47" x14ac:dyDescent="0.15">
      <c r="Z58" s="3">
        <v>54</v>
      </c>
      <c r="AA58" s="3">
        <f>求节点(节奏总纲!P$4:P$163,其他调用!AW$6:AW$165,$Z58)*SUM($U$14:$U$17)</f>
        <v>45.999999999999972</v>
      </c>
      <c r="AB58" s="3">
        <f>求节点(节奏总纲!Q$4:Q$163,其他调用!AX$6:AX$165,$Z58)*SUM($U$14:$U$17)</f>
        <v>67.000000000000057</v>
      </c>
      <c r="AC58" s="3">
        <f>求节点(节奏总纲!R$4:R$163,其他调用!AY$6:AY$165,$Z58)*SUM($U$14:$U$17)</f>
        <v>91.000000000000071</v>
      </c>
      <c r="AD58" s="3">
        <f>求节点(节奏总纲!S$4:S$163,其他调用!AZ$6:AZ$165,$Z58)*SUM($U$14:$U$17)</f>
        <v>103.00000000000006</v>
      </c>
      <c r="AE58" s="3">
        <f>求节点(节奏总纲!T$4:T$163,其他调用!BA$6:BA$165,$Z58)*SUM($U$14:$U$17)</f>
        <v>103.00000000000006</v>
      </c>
      <c r="AF58" s="3">
        <f>SUMPRODUCT(AA$5:AE58,其他调用!$C$6:$G59)</f>
        <v>3193453.4490348534</v>
      </c>
      <c r="AH58" s="3">
        <v>54</v>
      </c>
      <c r="AI58" s="3">
        <f>其他调用!Y58</f>
        <v>9971903.7055612803</v>
      </c>
      <c r="AJ58" s="3">
        <f>其他调用!Z58</f>
        <v>11140483.840162337</v>
      </c>
      <c r="AK58" s="3">
        <f>其他调用!AA58</f>
        <v>13250907.081245959</v>
      </c>
      <c r="AL58" s="3">
        <f>其他调用!AB58</f>
        <v>17528047.865397692</v>
      </c>
      <c r="AM58" s="3">
        <f>其他调用!AC58</f>
        <v>28505627.93902421</v>
      </c>
      <c r="AN58" s="3">
        <f>SUMPRODUCT(AI$5:AM58,其他调用!$C$6:$G59)</f>
        <v>344775002219.66437</v>
      </c>
      <c r="AP58" s="3">
        <f>其他调用!AN58</f>
        <v>2462070.0873894095</v>
      </c>
      <c r="AQ58" s="3">
        <f>其他调用!AO58</f>
        <v>2669221.5325154215</v>
      </c>
      <c r="AR58" s="3">
        <f>其他调用!AP58</f>
        <v>3064090.9930955395</v>
      </c>
      <c r="AS58" s="3">
        <f>其他调用!AQ58</f>
        <v>4211473.6864225268</v>
      </c>
      <c r="AT58" s="3">
        <f>其他调用!AR58</f>
        <v>7605269.3813793659</v>
      </c>
      <c r="AU58" s="3">
        <f>SUMPRODUCT(AP$5:AT58,其他调用!$C$6:$G59)</f>
        <v>26036785725.60918</v>
      </c>
    </row>
    <row r="59" spans="26:47" x14ac:dyDescent="0.15">
      <c r="Z59" s="3">
        <v>55</v>
      </c>
      <c r="AA59" s="3">
        <f>求节点(节奏总纲!P$4:P$163,其他调用!AW$6:AW$165,$Z59)*SUM($U$14:$U$17)</f>
        <v>45.999999999999964</v>
      </c>
      <c r="AB59" s="3">
        <f>求节点(节奏总纲!Q$4:Q$163,其他调用!AX$6:AX$165,$Z59)*SUM($U$14:$U$17)</f>
        <v>67.000000000000057</v>
      </c>
      <c r="AC59" s="3">
        <f>求节点(节奏总纲!R$4:R$163,其他调用!AY$6:AY$165,$Z59)*SUM($U$14:$U$17)</f>
        <v>91.000000000000057</v>
      </c>
      <c r="AD59" s="3">
        <f>求节点(节奏总纲!S$4:S$163,其他调用!AZ$6:AZ$165,$Z59)*SUM($U$14:$U$17)</f>
        <v>103.00000000000004</v>
      </c>
      <c r="AE59" s="3">
        <f>求节点(节奏总纲!T$4:T$163,其他调用!BA$6:BA$165,$Z59)*SUM($U$14:$U$17)</f>
        <v>103.00000000000006</v>
      </c>
      <c r="AF59" s="3">
        <f>SUMPRODUCT(AA$5:AE59,其他调用!$C$6:$G60)</f>
        <v>3224586.4280153723</v>
      </c>
      <c r="AH59" s="3">
        <v>55</v>
      </c>
      <c r="AI59" s="3">
        <f>其他调用!Y59</f>
        <v>10068856.686143577</v>
      </c>
      <c r="AJ59" s="3">
        <f>其他调用!Z59</f>
        <v>11284205.374177933</v>
      </c>
      <c r="AK59" s="3">
        <f>其他调用!AA59</f>
        <v>13250907.081245959</v>
      </c>
      <c r="AL59" s="3">
        <f>其他调用!AB59</f>
        <v>17843629.602542877</v>
      </c>
      <c r="AM59" s="3">
        <f>其他调用!AC59</f>
        <v>28505627.939024448</v>
      </c>
      <c r="AN59" s="3">
        <f>SUMPRODUCT(AI$5:AM59,其他调用!$C$6:$G60)</f>
        <v>350627604556.33405</v>
      </c>
      <c r="AP59" s="3">
        <f>其他调用!AN59</f>
        <v>2479746.2588852718</v>
      </c>
      <c r="AQ59" s="3">
        <f>其他调用!AO59</f>
        <v>2696333.1539337039</v>
      </c>
      <c r="AR59" s="3">
        <f>其他调用!AP59</f>
        <v>3064090.9930955172</v>
      </c>
      <c r="AS59" s="3">
        <f>其他调用!AQ59</f>
        <v>4298799.8589856774</v>
      </c>
      <c r="AT59" s="3">
        <f>其他调用!AR59</f>
        <v>7605269.3813793361</v>
      </c>
      <c r="AU59" s="3">
        <f>SUMPRODUCT(AP$5:AT59,其他调用!$C$6:$G60)</f>
        <v>27454344834.896542</v>
      </c>
    </row>
    <row r="60" spans="26:47" x14ac:dyDescent="0.15">
      <c r="Z60" s="3">
        <v>56</v>
      </c>
      <c r="AA60" s="3">
        <f>求节点(节奏总纲!P$4:P$163,其他调用!AW$6:AW$165,$Z60)*SUM($U$14:$U$17)</f>
        <v>45.999999999999979</v>
      </c>
      <c r="AB60" s="3">
        <f>求节点(节奏总纲!Q$4:Q$163,其他调用!AX$6:AX$165,$Z60)*SUM($U$14:$U$17)</f>
        <v>67.000000000000043</v>
      </c>
      <c r="AC60" s="3">
        <f>求节点(节奏总纲!R$4:R$163,其他调用!AY$6:AY$165,$Z60)*SUM($U$14:$U$17)</f>
        <v>91.000000000000043</v>
      </c>
      <c r="AD60" s="3">
        <f>求节点(节奏总纲!S$4:S$163,其他调用!AZ$6:AZ$165,$Z60)*SUM($U$14:$U$17)</f>
        <v>103.00000000000001</v>
      </c>
      <c r="AE60" s="3">
        <f>求节点(节奏总纲!T$4:T$163,其他调用!BA$6:BA$165,$Z60)*SUM($U$14:$U$17)</f>
        <v>103.00000000000004</v>
      </c>
      <c r="AF60" s="3">
        <f>SUMPRODUCT(AA$5:AE60,其他调用!$C$6:$G61)</f>
        <v>3255137.252683897</v>
      </c>
      <c r="AH60" s="3">
        <v>56</v>
      </c>
      <c r="AI60" s="3">
        <f>其他调用!Y60</f>
        <v>10312371.594514012</v>
      </c>
      <c r="AJ60" s="3">
        <f>其他调用!Z60</f>
        <v>11490597.199518263</v>
      </c>
      <c r="AK60" s="3">
        <f>其他调用!AA60</f>
        <v>13565998.840452433</v>
      </c>
      <c r="AL60" s="3">
        <f>其他调用!AB60</f>
        <v>17843629.602542877</v>
      </c>
      <c r="AM60" s="3">
        <f>其他调用!AC60</f>
        <v>28772746.713855028</v>
      </c>
      <c r="AN60" s="3">
        <f>SUMPRODUCT(AI$5:AM60,其他调用!$C$6:$G61)</f>
        <v>356490411066.40741</v>
      </c>
      <c r="AP60" s="3">
        <f>其他调用!AN60</f>
        <v>2524143.1537130997</v>
      </c>
      <c r="AQ60" s="3">
        <f>其他调用!AO60</f>
        <v>2735266.8952883407</v>
      </c>
      <c r="AR60" s="3">
        <f>其他调用!AP60</f>
        <v>3124315.6643974483</v>
      </c>
      <c r="AS60" s="3">
        <f>其他调用!AQ60</f>
        <v>4298799.8589856923</v>
      </c>
      <c r="AT60" s="3">
        <f>其他调用!AR60</f>
        <v>7695909.1641024947</v>
      </c>
      <c r="AU60" s="3">
        <f>SUMPRODUCT(AP$5:AT60,其他调用!$C$6:$G61)</f>
        <v>28867479689.362118</v>
      </c>
    </row>
    <row r="61" spans="26:47" x14ac:dyDescent="0.15">
      <c r="Z61" s="3">
        <v>57</v>
      </c>
      <c r="AA61" s="3">
        <f>求节点(节奏总纲!P$4:P$163,其他调用!AW$6:AW$165,$Z61)*SUM($U$14:$U$17)</f>
        <v>45.999999999999986</v>
      </c>
      <c r="AB61" s="3">
        <f>求节点(节奏总纲!Q$4:Q$163,其他调用!AX$6:AX$165,$Z61)*SUM($U$14:$U$17)</f>
        <v>67.000000000000014</v>
      </c>
      <c r="AC61" s="3">
        <f>求节点(节奏总纲!R$4:R$163,其他调用!AY$6:AY$165,$Z61)*SUM($U$14:$U$17)</f>
        <v>91.000000000000028</v>
      </c>
      <c r="AD61" s="3">
        <f>求节点(节奏总纲!S$4:S$163,其他调用!AZ$6:AZ$165,$Z61)*SUM($U$14:$U$17)</f>
        <v>103</v>
      </c>
      <c r="AE61" s="3">
        <f>求节点(节奏总纲!T$4:T$163,其他调用!BA$6:BA$165,$Z61)*SUM($U$14:$U$17)</f>
        <v>103.00000000000001</v>
      </c>
      <c r="AF61" s="3">
        <f>SUMPRODUCT(AA$5:AE61,其他调用!$C$6:$G62)</f>
        <v>3285105.4265452777</v>
      </c>
      <c r="AH61" s="3">
        <v>57</v>
      </c>
      <c r="AI61" s="3">
        <f>其他调用!Y61</f>
        <v>10312371.594514072</v>
      </c>
      <c r="AJ61" s="3">
        <f>其他调用!Z61</f>
        <v>11490597.199518263</v>
      </c>
      <c r="AK61" s="3">
        <f>其他调用!AA61</f>
        <v>13688460.436999917</v>
      </c>
      <c r="AL61" s="3">
        <f>其他调用!AB61</f>
        <v>17843629.602542877</v>
      </c>
      <c r="AM61" s="3">
        <f>其他调用!AC61</f>
        <v>29301999.446253777</v>
      </c>
      <c r="AN61" s="3">
        <f>SUMPRODUCT(AI$5:AM61,其他调用!$C$6:$G62)</f>
        <v>362242730451.18066</v>
      </c>
      <c r="AP61" s="3">
        <f>其他调用!AN61</f>
        <v>2524143.1537131071</v>
      </c>
      <c r="AQ61" s="3">
        <f>其他调用!AO61</f>
        <v>2735266.8952883407</v>
      </c>
      <c r="AR61" s="3">
        <f>其他调用!AP61</f>
        <v>3147722.2092647254</v>
      </c>
      <c r="AS61" s="3">
        <f>其他调用!AQ61</f>
        <v>4298799.8589856774</v>
      </c>
      <c r="AT61" s="3">
        <f>其他调用!AR61</f>
        <v>7875497.261946559</v>
      </c>
      <c r="AU61" s="3">
        <f>SUMPRODUCT(AP$5:AT61,其他调用!$C$6:$G62)</f>
        <v>30253871296.1605</v>
      </c>
    </row>
    <row r="62" spans="26:47" x14ac:dyDescent="0.15">
      <c r="Z62" s="3">
        <v>58</v>
      </c>
      <c r="AA62" s="3">
        <f>求节点(节奏总纲!P$4:P$163,其他调用!AW$6:AW$165,$Z62)*SUM($U$14:$U$17)</f>
        <v>46</v>
      </c>
      <c r="AB62" s="3">
        <f>求节点(节奏总纲!Q$4:Q$163,其他调用!AX$6:AX$165,$Z62)*SUM($U$14:$U$17)</f>
        <v>66.999999999999986</v>
      </c>
      <c r="AC62" s="3">
        <f>求节点(节奏总纲!R$4:R$163,其他调用!AY$6:AY$165,$Z62)*SUM($U$14:$U$17)</f>
        <v>91.000000000000014</v>
      </c>
      <c r="AD62" s="3">
        <f>求节点(节奏总纲!S$4:S$163,其他调用!AZ$6:AZ$165,$Z62)*SUM($U$14:$U$17)</f>
        <v>103</v>
      </c>
      <c r="AE62" s="3">
        <f>求节点(节奏总纲!T$4:T$163,其他调用!BA$6:BA$165,$Z62)*SUM($U$14:$U$17)</f>
        <v>102.99999999999999</v>
      </c>
      <c r="AF62" s="3">
        <f>SUMPRODUCT(AA$5:AE62,其他调用!$C$6:$G63)</f>
        <v>3314490.4531043638</v>
      </c>
      <c r="AH62" s="3">
        <v>58</v>
      </c>
      <c r="AI62" s="3">
        <f>其他调用!Y62</f>
        <v>10312371.594514072</v>
      </c>
      <c r="AJ62" s="3">
        <f>其他调用!Z62</f>
        <v>11490597.199518263</v>
      </c>
      <c r="AK62" s="3">
        <f>其他调用!AA62</f>
        <v>13688460.436999857</v>
      </c>
      <c r="AL62" s="3">
        <f>其他调用!AB62</f>
        <v>18147597.599850416</v>
      </c>
      <c r="AM62" s="3">
        <f>其他调用!AC62</f>
        <v>29301999.446253777</v>
      </c>
      <c r="AN62" s="3">
        <f>SUMPRODUCT(AI$5:AM62,其他调用!$C$6:$G63)</f>
        <v>367882571531.25549</v>
      </c>
      <c r="AP62" s="3">
        <f>其他调用!AN62</f>
        <v>2524143.1537130997</v>
      </c>
      <c r="AQ62" s="3">
        <f>其他调用!AO62</f>
        <v>2735266.8952883407</v>
      </c>
      <c r="AR62" s="3">
        <f>其他调用!AP62</f>
        <v>3147722.2092647403</v>
      </c>
      <c r="AS62" s="3">
        <f>其他调用!AQ62</f>
        <v>4383881.2720482349</v>
      </c>
      <c r="AT62" s="3">
        <f>其他调用!AR62</f>
        <v>7875497.2619465888</v>
      </c>
      <c r="AU62" s="3">
        <f>SUMPRODUCT(AP$5:AT62,其他调用!$C$6:$G63)</f>
        <v>31613155843.714203</v>
      </c>
    </row>
    <row r="63" spans="26:47" x14ac:dyDescent="0.15">
      <c r="Z63" s="3">
        <v>59</v>
      </c>
      <c r="AA63" s="3">
        <f>求节点(节奏总纲!P$4:P$163,其他调用!AW$6:AW$165,$Z63)*SUM($U$14:$U$17)</f>
        <v>46.000000000000007</v>
      </c>
      <c r="AB63" s="3">
        <f>求节点(节奏总纲!Q$4:Q$163,其他调用!AX$6:AX$165,$Z63)*SUM($U$14:$U$17)</f>
        <v>66.999999999999972</v>
      </c>
      <c r="AC63" s="3">
        <f>求节点(节奏总纲!R$4:R$163,其他调用!AY$6:AY$165,$Z63)*SUM($U$14:$U$17)</f>
        <v>91</v>
      </c>
      <c r="AD63" s="3">
        <f>求节点(节奏总纲!S$4:S$163,其他调用!AZ$6:AZ$165,$Z63)*SUM($U$14:$U$17)</f>
        <v>103.00000000000001</v>
      </c>
      <c r="AE63" s="3">
        <f>求节点(节奏总纲!T$4:T$163,其他调用!BA$6:BA$165,$Z63)*SUM($U$14:$U$17)</f>
        <v>102.99999999999996</v>
      </c>
      <c r="AF63" s="3">
        <f>SUMPRODUCT(AA$5:AE63,其他调用!$C$6:$G64)</f>
        <v>3343291.8358660038</v>
      </c>
      <c r="AH63" s="3">
        <v>59</v>
      </c>
      <c r="AI63" s="3">
        <f>其他调用!Y63</f>
        <v>10412001.956873238</v>
      </c>
      <c r="AJ63" s="3">
        <f>其他调用!Z63</f>
        <v>11635899.236018479</v>
      </c>
      <c r="AK63" s="3">
        <f>其他调用!AA63</f>
        <v>13688460.437000036</v>
      </c>
      <c r="AL63" s="3">
        <f>其他调用!AB63</f>
        <v>18361288.429836631</v>
      </c>
      <c r="AM63" s="3">
        <f>其他调用!AC63</f>
        <v>29301999.446253777</v>
      </c>
      <c r="AN63" s="3">
        <f>SUMPRODUCT(AI$5:AM63,其他调用!$C$6:$G64)</f>
        <v>373467347619.0282</v>
      </c>
      <c r="AP63" s="3">
        <f>其他调用!AN63</f>
        <v>2541960.0420098528</v>
      </c>
      <c r="AQ63" s="3">
        <f>其他调用!AO63</f>
        <v>2762399.510075219</v>
      </c>
      <c r="AR63" s="3">
        <f>其他调用!AP63</f>
        <v>3147722.2092647254</v>
      </c>
      <c r="AS63" s="3">
        <f>其他调用!AQ63</f>
        <v>4443693.8771079928</v>
      </c>
      <c r="AT63" s="3">
        <f>其他调用!AR63</f>
        <v>7875497.261946559</v>
      </c>
      <c r="AU63" s="3">
        <f>SUMPRODUCT(AP$5:AT63,其他调用!$C$6:$G64)</f>
        <v>32955825143.499954</v>
      </c>
    </row>
    <row r="64" spans="26:47" x14ac:dyDescent="0.15">
      <c r="Z64" s="3">
        <v>60</v>
      </c>
      <c r="AA64" s="3">
        <f>求节点(节奏总纲!P$4:P$163,其他调用!AW$6:AW$165,$Z64)*SUM($U$14:$U$17)</f>
        <v>46</v>
      </c>
      <c r="AB64" s="3">
        <f>求节点(节奏总纲!Q$4:Q$163,其他调用!AX$6:AX$165,$Z64)*SUM($U$14:$U$17)</f>
        <v>66.999999999999943</v>
      </c>
      <c r="AC64" s="3">
        <f>求节点(节奏总纲!R$4:R$163,其他调用!AY$6:AY$165,$Z64)*SUM($U$14:$U$17)</f>
        <v>91</v>
      </c>
      <c r="AD64" s="3">
        <f>求节点(节奏总纲!S$4:S$163,其他调用!AZ$6:AZ$165,$Z64)*SUM($U$14:$U$17)</f>
        <v>103.00000000000004</v>
      </c>
      <c r="AE64" s="3">
        <f>求节点(节奏总纲!T$4:T$163,其他调用!BA$6:BA$165,$Z64)*SUM($U$14:$U$17)</f>
        <v>102.99999999999994</v>
      </c>
      <c r="AF64" s="3">
        <f>SUMPRODUCT(AA$5:AE64,其他调用!$C$6:$G65)</f>
        <v>3372006.688755149</v>
      </c>
      <c r="AH64" s="3">
        <v>60</v>
      </c>
      <c r="AI64" s="3">
        <f>其他调用!Y64</f>
        <v>10660865.317928851</v>
      </c>
      <c r="AJ64" s="3">
        <f>其他调用!Z64</f>
        <v>11850975.158424497</v>
      </c>
      <c r="AK64" s="3">
        <f>其他调用!AA64</f>
        <v>13977281.582929492</v>
      </c>
      <c r="AL64" s="3">
        <f>其他调用!AB64</f>
        <v>18361288.42983675</v>
      </c>
      <c r="AM64" s="3">
        <f>其他调用!AC64</f>
        <v>29679037.159674168</v>
      </c>
      <c r="AN64" s="3">
        <f>SUMPRODUCT(AI$5:AM64,其他调用!$C$6:$G65)</f>
        <v>379150688186.80865</v>
      </c>
      <c r="AP64" s="3">
        <f>其他调用!AN64</f>
        <v>2586464.2533776015</v>
      </c>
      <c r="AQ64" s="3">
        <f>其他调用!AO64</f>
        <v>2802561.178095378</v>
      </c>
      <c r="AR64" s="3">
        <f>其他调用!AP64</f>
        <v>3201981.669092387</v>
      </c>
      <c r="AS64" s="3">
        <f>其他调用!AQ64</f>
        <v>4443693.8771079779</v>
      </c>
      <c r="AT64" s="3">
        <f>其他调用!AR64</f>
        <v>8005146.8904627562</v>
      </c>
      <c r="AU64" s="3">
        <f>SUMPRODUCT(AP$5:AT64,其他调用!$C$6:$G65)</f>
        <v>34315471589.442951</v>
      </c>
    </row>
    <row r="65" spans="26:47" x14ac:dyDescent="0.15">
      <c r="Z65" s="3">
        <v>61</v>
      </c>
      <c r="AA65" s="3">
        <f>求节点(节奏总纲!P$4:P$163,其他调用!AW$6:AW$165,$Z65)*SUM($U$14:$U$17)</f>
        <v>45.999999999999993</v>
      </c>
      <c r="AB65" s="3">
        <f>求节点(节奏总纲!Q$4:Q$163,其他调用!AX$6:AX$165,$Z65)*SUM($U$14:$U$17)</f>
        <v>66.999999999999929</v>
      </c>
      <c r="AC65" s="3">
        <f>求节点(节奏总纲!R$4:R$163,其他调用!AY$6:AY$165,$Z65)*SUM($U$14:$U$17)</f>
        <v>91</v>
      </c>
      <c r="AD65" s="3">
        <f>求节点(节奏总纲!S$4:S$163,其他调用!AZ$6:AZ$165,$Z65)*SUM($U$14:$U$17)</f>
        <v>103.00000000000006</v>
      </c>
      <c r="AE65" s="3">
        <f>求节点(节奏总纲!T$4:T$163,其他调用!BA$6:BA$165,$Z65)*SUM($U$14:$U$17)</f>
        <v>102.99999999999994</v>
      </c>
      <c r="AF65" s="3">
        <f>SUMPRODUCT(AA$5:AE65,其他调用!$C$6:$G66)</f>
        <v>3400634.9483956341</v>
      </c>
      <c r="AH65" s="3">
        <v>61</v>
      </c>
      <c r="AI65" s="3">
        <f>其他调用!Y65</f>
        <v>10660865.317928851</v>
      </c>
      <c r="AJ65" s="3">
        <f>其他调用!Z65</f>
        <v>11850975.158424437</v>
      </c>
      <c r="AK65" s="3">
        <f>其他调用!AA65</f>
        <v>14143488.482269645</v>
      </c>
      <c r="AL65" s="3">
        <f>其他调用!AB65</f>
        <v>18361288.42983675</v>
      </c>
      <c r="AM65" s="3">
        <f>其他调用!AC65</f>
        <v>30113992.195828438</v>
      </c>
      <c r="AN65" s="3">
        <f>SUMPRODUCT(AI$5:AM65,其他调用!$C$6:$G66)</f>
        <v>384819186356.16235</v>
      </c>
      <c r="AP65" s="3">
        <f>其他调用!AN65</f>
        <v>2586464.2533776015</v>
      </c>
      <c r="AQ65" s="3">
        <f>其他调用!AO65</f>
        <v>2802561.1780953705</v>
      </c>
      <c r="AR65" s="3">
        <f>其他调用!AP65</f>
        <v>3233206.1715393811</v>
      </c>
      <c r="AS65" s="3">
        <f>其他调用!AQ65</f>
        <v>4443693.8771079779</v>
      </c>
      <c r="AT65" s="3">
        <f>其他调用!AR65</f>
        <v>8154712.1908332109</v>
      </c>
      <c r="AU65" s="3">
        <f>SUMPRODUCT(AP$5:AT65,其他调用!$C$6:$G66)</f>
        <v>35671420219.892387</v>
      </c>
    </row>
    <row r="66" spans="26:47" x14ac:dyDescent="0.15">
      <c r="Z66" s="3">
        <v>62</v>
      </c>
      <c r="AA66" s="3">
        <f>求节点(节奏总纲!P$4:P$163,其他调用!AW$6:AW$165,$Z66)*SUM($U$14:$U$17)</f>
        <v>45.999999999999986</v>
      </c>
      <c r="AB66" s="3">
        <f>求节点(节奏总纲!Q$4:Q$163,其他调用!AX$6:AX$165,$Z66)*SUM($U$14:$U$17)</f>
        <v>66.999999999999915</v>
      </c>
      <c r="AC66" s="3">
        <f>求节点(节奏总纲!R$4:R$163,其他调用!AY$6:AY$165,$Z66)*SUM($U$14:$U$17)</f>
        <v>90.999999999999986</v>
      </c>
      <c r="AD66" s="3">
        <f>求节点(节奏总纲!S$4:S$163,其他调用!AZ$6:AZ$165,$Z66)*SUM($U$14:$U$17)</f>
        <v>103.00000000000006</v>
      </c>
      <c r="AE66" s="3">
        <f>求节点(节奏总纲!T$4:T$163,其他调用!BA$6:BA$165,$Z66)*SUM($U$14:$U$17)</f>
        <v>102.99999999999993</v>
      </c>
      <c r="AF66" s="3">
        <f>SUMPRODUCT(AA$5:AE66,其他调用!$C$6:$G67)</f>
        <v>3429176.5514112939</v>
      </c>
      <c r="AH66" s="3">
        <v>62</v>
      </c>
      <c r="AI66" s="3">
        <f>其他调用!Y66</f>
        <v>10660865.317928791</v>
      </c>
      <c r="AJ66" s="3">
        <f>其他调用!Z66</f>
        <v>11850975.158424497</v>
      </c>
      <c r="AK66" s="3">
        <f>其他调用!AA66</f>
        <v>14143488.482269764</v>
      </c>
      <c r="AL66" s="3">
        <f>其他调用!AB66</f>
        <v>18605379.016756892</v>
      </c>
      <c r="AM66" s="3">
        <f>其他调用!AC66</f>
        <v>30113992.195828438</v>
      </c>
      <c r="AN66" s="3">
        <f>SUMPRODUCT(AI$5:AM66,其他调用!$C$6:$G67)</f>
        <v>390470087294.53046</v>
      </c>
      <c r="AP66" s="3">
        <f>其他调用!AN66</f>
        <v>2586464.2533776015</v>
      </c>
      <c r="AQ66" s="3">
        <f>其他调用!AO66</f>
        <v>2802561.1780953705</v>
      </c>
      <c r="AR66" s="3">
        <f>其他调用!AP66</f>
        <v>3233206.171539396</v>
      </c>
      <c r="AS66" s="3">
        <f>其他调用!AQ66</f>
        <v>4514504.5086570978</v>
      </c>
      <c r="AT66" s="3">
        <f>其他调用!AR66</f>
        <v>8154712.1908331513</v>
      </c>
      <c r="AU66" s="3">
        <f>SUMPRODUCT(AP$5:AT66,其他调用!$C$6:$G67)</f>
        <v>37023174229.10482</v>
      </c>
    </row>
    <row r="67" spans="26:47" x14ac:dyDescent="0.15">
      <c r="Z67" s="3">
        <v>63</v>
      </c>
      <c r="AA67" s="3">
        <f>求节点(节奏总纲!P$4:P$163,其他调用!AW$6:AW$165,$Z67)*SUM($U$14:$U$17)</f>
        <v>45.999999999999979</v>
      </c>
      <c r="AB67" s="3">
        <f>求节点(节奏总纲!Q$4:Q$163,其他调用!AX$6:AX$165,$Z67)*SUM($U$14:$U$17)</f>
        <v>66.999999999999901</v>
      </c>
      <c r="AC67" s="3">
        <f>求节点(节奏总纲!R$4:R$163,其他调用!AY$6:AY$165,$Z67)*SUM($U$14:$U$17)</f>
        <v>90.999999999999986</v>
      </c>
      <c r="AD67" s="3">
        <f>求节点(节奏总纲!S$4:S$163,其他调用!AZ$6:AZ$165,$Z67)*SUM($U$14:$U$17)</f>
        <v>103.00000000000004</v>
      </c>
      <c r="AE67" s="3">
        <f>求节点(节奏总纲!T$4:T$163,其他调用!BA$6:BA$165,$Z67)*SUM($U$14:$U$17)</f>
        <v>102.99999999999993</v>
      </c>
      <c r="AF67" s="3">
        <f>SUMPRODUCT(AA$5:AE67,其他调用!$C$6:$G68)</f>
        <v>3457631.4344259626</v>
      </c>
      <c r="AH67" s="3">
        <v>63</v>
      </c>
      <c r="AI67" s="3">
        <f>其他调用!Y67</f>
        <v>10660865.317928851</v>
      </c>
      <c r="AJ67" s="3">
        <f>其他调用!Z67</f>
        <v>11910665.45757097</v>
      </c>
      <c r="AK67" s="3">
        <f>其他调用!AA67</f>
        <v>14143488.482269764</v>
      </c>
      <c r="AL67" s="3">
        <f>其他调用!AB67</f>
        <v>18886558.534463048</v>
      </c>
      <c r="AM67" s="3">
        <f>其他调用!AC67</f>
        <v>30113992.195828199</v>
      </c>
      <c r="AN67" s="3">
        <f>SUMPRODUCT(AI$5:AM67,其他调用!$C$6:$G68)</f>
        <v>396116818522.44855</v>
      </c>
      <c r="AP67" s="3">
        <f>其他调用!AN67</f>
        <v>2586464.2533776015</v>
      </c>
      <c r="AQ67" s="3">
        <f>其他调用!AO67</f>
        <v>2813263.4424762279</v>
      </c>
      <c r="AR67" s="3">
        <f>其他调用!AP67</f>
        <v>3233206.171539396</v>
      </c>
      <c r="AS67" s="3">
        <f>其他调用!AQ67</f>
        <v>4596074.6317767799</v>
      </c>
      <c r="AT67" s="3">
        <f>其他调用!AR67</f>
        <v>8154712.1908332109</v>
      </c>
      <c r="AU67" s="3">
        <f>SUMPRODUCT(AP$5:AT67,其他调用!$C$6:$G68)</f>
        <v>38373153959.23661</v>
      </c>
    </row>
    <row r="68" spans="26:47" x14ac:dyDescent="0.15">
      <c r="Z68" s="3">
        <v>64</v>
      </c>
      <c r="AA68" s="3">
        <f>求节点(节奏总纲!P$4:P$163,其他调用!AW$6:AW$165,$Z68)*SUM($U$14:$U$17)</f>
        <v>45.999999999999986</v>
      </c>
      <c r="AB68" s="3">
        <f>求节点(节奏总纲!Q$4:Q$163,其他调用!AX$6:AX$165,$Z68)*SUM($U$14:$U$17)</f>
        <v>66.999999999999943</v>
      </c>
      <c r="AC68" s="3">
        <f>求节点(节奏总纲!R$4:R$163,其他调用!AY$6:AY$165,$Z68)*SUM($U$14:$U$17)</f>
        <v>90.999999999999986</v>
      </c>
      <c r="AD68" s="3">
        <f>求节点(节奏总纲!S$4:S$163,其他调用!AZ$6:AZ$165,$Z68)*SUM($U$14:$U$17)</f>
        <v>103.00000000000001</v>
      </c>
      <c r="AE68" s="3">
        <f>求节点(节奏总纲!T$4:T$163,其他调用!BA$6:BA$165,$Z68)*SUM($U$14:$U$17)</f>
        <v>102.99999999999993</v>
      </c>
      <c r="AF68" s="3">
        <f>SUMPRODUCT(AA$5:AE68,其他调用!$C$6:$G69)</f>
        <v>3485999.5340634761</v>
      </c>
      <c r="AH68" s="3">
        <v>64</v>
      </c>
      <c r="AI68" s="3">
        <f>其他调用!Y68</f>
        <v>11017305.949358463</v>
      </c>
      <c r="AJ68" s="3">
        <f>其他调用!Z68</f>
        <v>12231089.809559047</v>
      </c>
      <c r="AK68" s="3">
        <f>其他调用!AA68</f>
        <v>14234631.254994631</v>
      </c>
      <c r="AL68" s="3">
        <f>其他调用!AB68</f>
        <v>18886558.534462929</v>
      </c>
      <c r="AM68" s="3">
        <f>其他调用!AC68</f>
        <v>30389459.1263659</v>
      </c>
      <c r="AN68" s="3">
        <f>SUMPRODUCT(AI$5:AM68,其他调用!$C$6:$G69)</f>
        <v>401906194193.58221</v>
      </c>
      <c r="AP68" s="3">
        <f>其他调用!AN68</f>
        <v>2649714.1194565967</v>
      </c>
      <c r="AQ68" s="3">
        <f>其他调用!AO68</f>
        <v>2870714.4215812683</v>
      </c>
      <c r="AR68" s="3">
        <f>其他调用!AP68</f>
        <v>3250473.0819651634</v>
      </c>
      <c r="AS68" s="3">
        <f>其他调用!AQ68</f>
        <v>4596074.6317768097</v>
      </c>
      <c r="AT68" s="3">
        <f>其他调用!AR68</f>
        <v>8248998.0528838634</v>
      </c>
      <c r="AU68" s="3">
        <f>SUMPRODUCT(AP$5:AT68,其他调用!$C$6:$G69)</f>
        <v>39747477613.6007</v>
      </c>
    </row>
    <row r="69" spans="26:47" x14ac:dyDescent="0.15">
      <c r="Z69" s="3">
        <v>65</v>
      </c>
      <c r="AA69" s="3">
        <f>求节点(节奏总纲!P$4:P$163,其他调用!AW$6:AW$165,$Z69)*SUM($U$14:$U$17)</f>
        <v>45.999999999999993</v>
      </c>
      <c r="AB69" s="3">
        <f>求节点(节奏总纲!Q$4:Q$163,其他调用!AX$6:AX$165,$Z69)*SUM($U$14:$U$17)</f>
        <v>66.999999999999986</v>
      </c>
      <c r="AC69" s="3">
        <f>求节点(节奏总纲!R$4:R$163,其他调用!AY$6:AY$165,$Z69)*SUM($U$14:$U$17)</f>
        <v>90.999999999999986</v>
      </c>
      <c r="AD69" s="3">
        <f>求节点(节奏总纲!S$4:S$163,其他调用!AZ$6:AZ$165,$Z69)*SUM($U$14:$U$17)</f>
        <v>102.99999999999999</v>
      </c>
      <c r="AE69" s="3">
        <f>求节点(节奏总纲!T$4:T$163,其他调用!BA$6:BA$165,$Z69)*SUM($U$14:$U$17)</f>
        <v>102.99999999999994</v>
      </c>
      <c r="AF69" s="3">
        <f>SUMPRODUCT(AA$5:AE69,其他调用!$C$6:$G70)</f>
        <v>3514280.7869476685</v>
      </c>
      <c r="AH69" s="3">
        <v>65</v>
      </c>
      <c r="AI69" s="3">
        <f>其他调用!Y69</f>
        <v>11017305.949358523</v>
      </c>
      <c r="AJ69" s="3">
        <f>其他调用!Z69</f>
        <v>12231089.809559107</v>
      </c>
      <c r="AK69" s="3">
        <f>其他调用!AA69</f>
        <v>14604950.652346849</v>
      </c>
      <c r="AL69" s="3">
        <f>其他调用!AB69</f>
        <v>18886558.534462929</v>
      </c>
      <c r="AM69" s="3">
        <f>其他调用!AC69</f>
        <v>30905347.5589571</v>
      </c>
      <c r="AN69" s="3">
        <f>SUMPRODUCT(AI$5:AM69,其他调用!$C$6:$G70)</f>
        <v>407683965032.70898</v>
      </c>
      <c r="AP69" s="3">
        <f>其他调用!AN69</f>
        <v>2649714.1194565967</v>
      </c>
      <c r="AQ69" s="3">
        <f>其他调用!AO69</f>
        <v>2870714.4215812683</v>
      </c>
      <c r="AR69" s="3">
        <f>其他调用!AP69</f>
        <v>3320629.7347839326</v>
      </c>
      <c r="AS69" s="3">
        <f>其他调用!AQ69</f>
        <v>4596074.6317767799</v>
      </c>
      <c r="AT69" s="3">
        <f>其他调用!AR69</f>
        <v>8425574.5497214198</v>
      </c>
      <c r="AU69" s="3">
        <f>SUMPRODUCT(AP$5:AT69,其他调用!$C$6:$G70)</f>
        <v>41118738869.403381</v>
      </c>
    </row>
    <row r="70" spans="26:47" x14ac:dyDescent="0.15">
      <c r="Z70" s="3">
        <v>66</v>
      </c>
      <c r="AA70" s="3">
        <f>求节点(节奏总纲!P$4:P$163,其他调用!AW$6:AW$165,$Z70)*SUM($U$14:$U$17)</f>
        <v>46</v>
      </c>
      <c r="AB70" s="3">
        <f>求节点(节奏总纲!Q$4:Q$163,其他调用!AX$6:AX$165,$Z70)*SUM($U$14:$U$17)</f>
        <v>67.000000000000028</v>
      </c>
      <c r="AC70" s="3">
        <f>求节点(节奏总纲!R$4:R$163,其他调用!AY$6:AY$165,$Z70)*SUM($U$14:$U$17)</f>
        <v>90.999999999999986</v>
      </c>
      <c r="AD70" s="3">
        <f>求节点(节奏总纲!S$4:S$163,其他调用!AZ$6:AZ$165,$Z70)*SUM($U$14:$U$17)</f>
        <v>102.99999999999997</v>
      </c>
      <c r="AE70" s="3">
        <f>求节点(节奏总纲!T$4:T$163,其他调用!BA$6:BA$165,$Z70)*SUM($U$14:$U$17)</f>
        <v>102.99999999999996</v>
      </c>
      <c r="AF70" s="3">
        <f>SUMPRODUCT(AA$5:AE70,其他调用!$C$6:$G71)</f>
        <v>3542475.1297023743</v>
      </c>
      <c r="AH70" s="3">
        <v>66</v>
      </c>
      <c r="AI70" s="3">
        <f>其他调用!Y70</f>
        <v>11017305.949358463</v>
      </c>
      <c r="AJ70" s="3">
        <f>其他调用!Z70</f>
        <v>12231089.809558988</v>
      </c>
      <c r="AK70" s="3">
        <f>其他调用!AA70</f>
        <v>14604950.65234673</v>
      </c>
      <c r="AL70" s="3">
        <f>其他调用!AB70</f>
        <v>18925989.243816376</v>
      </c>
      <c r="AM70" s="3">
        <f>其他调用!AC70</f>
        <v>30905347.5589571</v>
      </c>
      <c r="AN70" s="3">
        <f>SUMPRODUCT(AI$5:AM70,其他调用!$C$6:$G71)</f>
        <v>413442860259.72943</v>
      </c>
      <c r="AP70" s="3">
        <f>其他调用!AN70</f>
        <v>2649714.1194565967</v>
      </c>
      <c r="AQ70" s="3">
        <f>其他调用!AO70</f>
        <v>2870714.4215812534</v>
      </c>
      <c r="AR70" s="3">
        <f>其他调用!AP70</f>
        <v>3320629.7347839326</v>
      </c>
      <c r="AS70" s="3">
        <f>其他调用!AQ70</f>
        <v>4607918.8526857495</v>
      </c>
      <c r="AT70" s="3">
        <f>其他调用!AR70</f>
        <v>8425574.5497214198</v>
      </c>
      <c r="AU70" s="3">
        <f>SUMPRODUCT(AP$5:AT70,其他调用!$C$6:$G71)</f>
        <v>42485505453.375786</v>
      </c>
    </row>
    <row r="71" spans="26:47" x14ac:dyDescent="0.15">
      <c r="Z71" s="3">
        <v>67</v>
      </c>
      <c r="AA71" s="3">
        <f>求节点(节奏总纲!P$4:P$163,其他调用!AW$6:AW$165,$Z71)*SUM($U$14:$U$17)</f>
        <v>46.000000000000007</v>
      </c>
      <c r="AB71" s="3">
        <f>求节点(节奏总纲!Q$4:Q$163,其他调用!AX$6:AX$165,$Z71)*SUM($U$14:$U$17)</f>
        <v>67.000000000000071</v>
      </c>
      <c r="AC71" s="3">
        <f>求节点(节奏总纲!R$4:R$163,其他调用!AY$6:AY$165,$Z71)*SUM($U$14:$U$17)</f>
        <v>90.999999999999972</v>
      </c>
      <c r="AD71" s="3">
        <f>求节点(节奏总纲!S$4:S$163,其他调用!AZ$6:AZ$165,$Z71)*SUM($U$14:$U$17)</f>
        <v>102.99999999999996</v>
      </c>
      <c r="AE71" s="3">
        <f>求节点(节奏总纲!T$4:T$163,其他调用!BA$6:BA$165,$Z71)*SUM($U$14:$U$17)</f>
        <v>102.99999999999997</v>
      </c>
      <c r="AF71" s="3">
        <f>SUMPRODUCT(AA$5:AE71,其他调用!$C$6:$G72)</f>
        <v>3570582.4989514276</v>
      </c>
      <c r="AH71" s="3">
        <v>67</v>
      </c>
      <c r="AI71" s="3">
        <f>其他调用!Y71</f>
        <v>11017305.949358523</v>
      </c>
      <c r="AJ71" s="3">
        <f>其他调用!Z71</f>
        <v>12231089.809559107</v>
      </c>
      <c r="AK71" s="3">
        <f>其他调用!AA71</f>
        <v>14604950.65234673</v>
      </c>
      <c r="AL71" s="3">
        <f>其他调用!AB71</f>
        <v>19417254.488076806</v>
      </c>
      <c r="AM71" s="3">
        <f>其他调用!AC71</f>
        <v>30905347.5589571</v>
      </c>
      <c r="AN71" s="3">
        <f>SUMPRODUCT(AI$5:AM71,其他调用!$C$6:$G72)</f>
        <v>419184308134.32593</v>
      </c>
      <c r="AP71" s="3">
        <f>其他调用!AN71</f>
        <v>2649714.1194565967</v>
      </c>
      <c r="AQ71" s="3">
        <f>其他调用!AO71</f>
        <v>2870714.4215812683</v>
      </c>
      <c r="AR71" s="3">
        <f>其他调用!AP71</f>
        <v>3320629.7347839475</v>
      </c>
      <c r="AS71" s="3">
        <f>其他调用!AQ71</f>
        <v>4755485.4111709297</v>
      </c>
      <c r="AT71" s="3">
        <f>其他调用!AR71</f>
        <v>8425574.5497214198</v>
      </c>
      <c r="AU71" s="3">
        <f>SUMPRODUCT(AP$5:AT71,其他调用!$C$6:$G72)</f>
        <v>43848206822.639519</v>
      </c>
    </row>
    <row r="72" spans="26:47" x14ac:dyDescent="0.15">
      <c r="Z72" s="3">
        <v>68</v>
      </c>
      <c r="AA72" s="3">
        <f>求节点(节奏总纲!P$4:P$163,其他调用!AW$6:AW$165,$Z72)*SUM($U$14:$U$17)</f>
        <v>46.000000000000007</v>
      </c>
      <c r="AB72" s="3">
        <f>求节点(节奏总纲!Q$4:Q$163,其他调用!AX$6:AX$165,$Z72)*SUM($U$14:$U$17)</f>
        <v>67.000000000000071</v>
      </c>
      <c r="AC72" s="3">
        <f>求节点(节奏总纲!R$4:R$163,其他调用!AY$6:AY$165,$Z72)*SUM($U$14:$U$17)</f>
        <v>90.999999999999972</v>
      </c>
      <c r="AD72" s="3">
        <f>求节点(节奏总纲!S$4:S$163,其他调用!AZ$6:AZ$165,$Z72)*SUM($U$14:$U$17)</f>
        <v>102.99999999999994</v>
      </c>
      <c r="AE72" s="3">
        <f>求节点(节奏总纲!T$4:T$163,其他调用!BA$6:BA$165,$Z72)*SUM($U$14:$U$17)</f>
        <v>102.99999999999999</v>
      </c>
      <c r="AF72" s="3">
        <f>SUMPRODUCT(AA$5:AE72,其他调用!$C$6:$G73)</f>
        <v>3598602.8313186639</v>
      </c>
      <c r="AH72" s="3">
        <v>68</v>
      </c>
      <c r="AI72" s="3">
        <f>其他调用!Y72</f>
        <v>11165555.828587174</v>
      </c>
      <c r="AJ72" s="3">
        <f>其他调用!Z72</f>
        <v>12439806.612669945</v>
      </c>
      <c r="AK72" s="3">
        <f>其他调用!AA72</f>
        <v>14604950.652346849</v>
      </c>
      <c r="AL72" s="3">
        <f>其他调用!AB72</f>
        <v>19417254.488076687</v>
      </c>
      <c r="AM72" s="3">
        <f>其他调用!AC72</f>
        <v>30905347.5589571</v>
      </c>
      <c r="AN72" s="3">
        <f>SUMPRODUCT(AI$5:AM72,其他调用!$C$6:$G73)</f>
        <v>424988676946.05847</v>
      </c>
      <c r="AP72" s="3">
        <f>其他调用!AN72</f>
        <v>2675756.4487052858</v>
      </c>
      <c r="AQ72" s="3">
        <f>其他调用!AO72</f>
        <v>2910964.9993374646</v>
      </c>
      <c r="AR72" s="3">
        <f>其他调用!AP72</f>
        <v>3320629.7347839326</v>
      </c>
      <c r="AS72" s="3">
        <f>其他调用!AQ72</f>
        <v>4755485.4111709297</v>
      </c>
      <c r="AT72" s="3">
        <f>其他调用!AR72</f>
        <v>8425574.5497214198</v>
      </c>
      <c r="AU72" s="3">
        <f>SUMPRODUCT(AP$5:AT72,其他调用!$C$6:$G73)</f>
        <v>45221559694.306435</v>
      </c>
    </row>
    <row r="73" spans="26:47" x14ac:dyDescent="0.15">
      <c r="Z73" s="3">
        <v>69</v>
      </c>
      <c r="AA73" s="3">
        <f>求节点(节奏总纲!P$4:P$163,其他调用!AW$6:AW$165,$Z73)*SUM($U$14:$U$17)</f>
        <v>46</v>
      </c>
      <c r="AB73" s="3">
        <f>求节点(节奏总纲!Q$4:Q$163,其他调用!AX$6:AX$165,$Z73)*SUM($U$14:$U$17)</f>
        <v>67.000000000000057</v>
      </c>
      <c r="AC73" s="3">
        <f>求节点(节奏总纲!R$4:R$163,其他调用!AY$6:AY$165,$Z73)*SUM($U$14:$U$17)</f>
        <v>90.999999999999957</v>
      </c>
      <c r="AD73" s="3">
        <f>求节点(节奏总纲!S$4:S$163,其他调用!AZ$6:AZ$165,$Z73)*SUM($U$14:$U$17)</f>
        <v>102.99999999999993</v>
      </c>
      <c r="AE73" s="3">
        <f>求节点(节奏总纲!T$4:T$163,其他调用!BA$6:BA$165,$Z73)*SUM($U$14:$U$17)</f>
        <v>103</v>
      </c>
      <c r="AF73" s="3">
        <f>SUMPRODUCT(AA$5:AE73,其他调用!$C$6:$G74)</f>
        <v>3626536.0634279181</v>
      </c>
      <c r="AH73" s="3">
        <v>69</v>
      </c>
      <c r="AI73" s="3">
        <f>其他调用!Y73</f>
        <v>11382005.736801147</v>
      </c>
      <c r="AJ73" s="3">
        <f>其他调用!Z73</f>
        <v>12624953.940573812</v>
      </c>
      <c r="AK73" s="3">
        <f>其他调用!AA73</f>
        <v>14847685.438683629</v>
      </c>
      <c r="AL73" s="3">
        <f>其他调用!AB73</f>
        <v>19417254.488076806</v>
      </c>
      <c r="AM73" s="3">
        <f>其他调用!AC73</f>
        <v>31473836.148520708</v>
      </c>
      <c r="AN73" s="3">
        <f>SUMPRODUCT(AI$5:AM73,其他调用!$C$6:$G74)</f>
        <v>430871581693.89966</v>
      </c>
      <c r="AP73" s="3">
        <f>其他调用!AN73</f>
        <v>2713779.1425845921</v>
      </c>
      <c r="AQ73" s="3">
        <f>其他调用!AO73</f>
        <v>2946670.2554887235</v>
      </c>
      <c r="AR73" s="3">
        <f>其他调用!AP73</f>
        <v>3367621.175297603</v>
      </c>
      <c r="AS73" s="3">
        <f>其他调用!AQ73</f>
        <v>4755485.4111709297</v>
      </c>
      <c r="AT73" s="3">
        <f>其他调用!AR73</f>
        <v>8579079.4429206252</v>
      </c>
      <c r="AU73" s="3">
        <f>SUMPRODUCT(AP$5:AT73,其他调用!$C$6:$G74)</f>
        <v>46608342254.943298</v>
      </c>
    </row>
    <row r="74" spans="26:47" x14ac:dyDescent="0.15">
      <c r="Z74" s="3">
        <v>70</v>
      </c>
      <c r="AA74" s="3">
        <f>求节点(节奏总纲!P$4:P$163,其他调用!AW$6:AW$165,$Z74)*SUM($U$14:$U$17)</f>
        <v>45.999999999999986</v>
      </c>
      <c r="AB74" s="3">
        <f>求节点(节奏总纲!Q$4:Q$163,其他调用!AX$6:AX$165,$Z74)*SUM($U$14:$U$17)</f>
        <v>67.000000000000043</v>
      </c>
      <c r="AC74" s="3">
        <f>求节点(节奏总纲!R$4:R$163,其他调用!AY$6:AY$165,$Z74)*SUM($U$14:$U$17)</f>
        <v>90.999999999999929</v>
      </c>
      <c r="AD74" s="3">
        <f>求节点(节奏总纲!S$4:S$163,其他调用!AZ$6:AZ$165,$Z74)*SUM($U$14:$U$17)</f>
        <v>102.99999999999991</v>
      </c>
      <c r="AE74" s="3">
        <f>求节点(节奏总纲!T$4:T$163,其他调用!BA$6:BA$165,$Z74)*SUM($U$14:$U$17)</f>
        <v>103.00000000000001</v>
      </c>
      <c r="AF74" s="3">
        <f>SUMPRODUCT(AA$5:AE74,其他调用!$C$6:$G75)</f>
        <v>3654382.1319030244</v>
      </c>
      <c r="AH74" s="3">
        <v>70</v>
      </c>
      <c r="AI74" s="3">
        <f>其他调用!Y74</f>
        <v>11382005.736801147</v>
      </c>
      <c r="AJ74" s="3">
        <f>其他调用!Z74</f>
        <v>12624953.940573931</v>
      </c>
      <c r="AK74" s="3">
        <f>其他调用!AA74</f>
        <v>15081443.76857233</v>
      </c>
      <c r="AL74" s="3">
        <f>其他调用!AB74</f>
        <v>19417254.488076687</v>
      </c>
      <c r="AM74" s="3">
        <f>其他调用!AC74</f>
        <v>31552892.35913229</v>
      </c>
      <c r="AN74" s="3">
        <f>SUMPRODUCT(AI$5:AM74,其他调用!$C$6:$G75)</f>
        <v>436739230705.26239</v>
      </c>
      <c r="AP74" s="3">
        <f>其他调用!AN74</f>
        <v>2713779.142584607</v>
      </c>
      <c r="AQ74" s="3">
        <f>其他调用!AO74</f>
        <v>2946670.2554887086</v>
      </c>
      <c r="AR74" s="3">
        <f>其他调用!AP74</f>
        <v>3412874.8483261317</v>
      </c>
      <c r="AS74" s="3">
        <f>其他调用!AQ74</f>
        <v>4755485.4111709297</v>
      </c>
      <c r="AT74" s="3">
        <f>其他调用!AR74</f>
        <v>8600426.4240023494</v>
      </c>
      <c r="AU74" s="3">
        <f>SUMPRODUCT(AP$5:AT74,其他调用!$C$6:$G75)</f>
        <v>47991330740.042732</v>
      </c>
    </row>
    <row r="75" spans="26:47" x14ac:dyDescent="0.15">
      <c r="Z75" s="3">
        <v>71</v>
      </c>
      <c r="AA75" s="3">
        <f>求节点(节奏总纲!P$4:P$163,其他调用!AW$6:AW$165,$Z75)*SUM($U$14:$U$17)</f>
        <v>45.999999999999972</v>
      </c>
      <c r="AB75" s="3">
        <f>求节点(节奏总纲!Q$4:Q$163,其他调用!AX$6:AX$165,$Z75)*SUM($U$14:$U$17)</f>
        <v>67.000000000000028</v>
      </c>
      <c r="AC75" s="3">
        <f>求节点(节奏总纲!R$4:R$163,其他调用!AY$6:AY$165,$Z75)*SUM($U$14:$U$17)</f>
        <v>90.999999999999915</v>
      </c>
      <c r="AD75" s="3">
        <f>求节点(节奏总纲!S$4:S$163,其他调用!AZ$6:AZ$165,$Z75)*SUM($U$14:$U$17)</f>
        <v>102.99999999999991</v>
      </c>
      <c r="AE75" s="3">
        <f>求节点(节奏总纲!T$4:T$163,其他调用!BA$6:BA$165,$Z75)*SUM($U$14:$U$17)</f>
        <v>103.00000000000003</v>
      </c>
      <c r="AF75" s="3">
        <f>SUMPRODUCT(AA$5:AE75,其他调用!$C$6:$G76)</f>
        <v>3682140.9733678172</v>
      </c>
      <c r="AH75" s="3">
        <v>71</v>
      </c>
      <c r="AI75" s="3">
        <f>其他调用!Y75</f>
        <v>11382005.736801147</v>
      </c>
      <c r="AJ75" s="3">
        <f>其他调用!Z75</f>
        <v>12624953.940573812</v>
      </c>
      <c r="AK75" s="3">
        <f>其他调用!AA75</f>
        <v>15081443.768572211</v>
      </c>
      <c r="AL75" s="3">
        <f>其他调用!AB75</f>
        <v>19628252.804083705</v>
      </c>
      <c r="AM75" s="3">
        <f>其他调用!AC75</f>
        <v>31552892.359132051</v>
      </c>
      <c r="AN75" s="3">
        <f>SUMPRODUCT(AI$5:AM75,其他调用!$C$6:$G76)</f>
        <v>442587897912.26526</v>
      </c>
      <c r="AP75" s="3">
        <f>其他调用!AN75</f>
        <v>2713779.1425845921</v>
      </c>
      <c r="AQ75" s="3">
        <f>其他调用!AO75</f>
        <v>2946670.2554887086</v>
      </c>
      <c r="AR75" s="3">
        <f>其他调用!AP75</f>
        <v>3412874.8483261168</v>
      </c>
      <c r="AS75" s="3">
        <f>其他调用!AQ75</f>
        <v>4819620.2212977409</v>
      </c>
      <c r="AT75" s="3">
        <f>其他调用!AR75</f>
        <v>8600426.4240023494</v>
      </c>
      <c r="AU75" s="3">
        <f>SUMPRODUCT(AP$5:AT75,其他调用!$C$6:$G76)</f>
        <v>49369872009.32325</v>
      </c>
    </row>
    <row r="76" spans="26:47" x14ac:dyDescent="0.15">
      <c r="Z76" s="3">
        <v>72</v>
      </c>
      <c r="AA76" s="3">
        <f>求节点(节奏总纲!P$4:P$163,其他调用!AW$6:AW$165,$Z76)*SUM($U$14:$U$17)</f>
        <v>45.999999999999964</v>
      </c>
      <c r="AB76" s="3">
        <f>求节点(节奏总纲!Q$4:Q$163,其他调用!AX$6:AX$165,$Z76)*SUM($U$14:$U$17)</f>
        <v>67.000000000000014</v>
      </c>
      <c r="AC76" s="3">
        <f>求节点(节奏总纲!R$4:R$163,其他调用!AY$6:AY$165,$Z76)*SUM($U$14:$U$17)</f>
        <v>90.999999999999886</v>
      </c>
      <c r="AD76" s="3">
        <f>求节点(节奏总纲!S$4:S$163,其他调用!AZ$6:AZ$165,$Z76)*SUM($U$14:$U$17)</f>
        <v>102.99999999999996</v>
      </c>
      <c r="AE76" s="3">
        <f>求节点(节奏总纲!T$4:T$163,其他调用!BA$6:BA$165,$Z76)*SUM($U$14:$U$17)</f>
        <v>103.00000000000004</v>
      </c>
      <c r="AF76" s="3">
        <f>SUMPRODUCT(AA$5:AE76,其他调用!$C$6:$G77)</f>
        <v>3709812.5244461326</v>
      </c>
      <c r="AH76" s="3">
        <v>72</v>
      </c>
      <c r="AI76" s="3">
        <f>其他调用!Y76</f>
        <v>11382005.736801147</v>
      </c>
      <c r="AJ76" s="3">
        <f>其他调用!Z76</f>
        <v>12624953.940573812</v>
      </c>
      <c r="AK76" s="3">
        <f>其他调用!AA76</f>
        <v>15081443.76857233</v>
      </c>
      <c r="AL76" s="3">
        <f>其他调用!AB76</f>
        <v>19962415.063909054</v>
      </c>
      <c r="AM76" s="3">
        <f>其他调用!AC76</f>
        <v>31552892.35913229</v>
      </c>
      <c r="AN76" s="3">
        <f>SUMPRODUCT(AI$5:AM76,其他调用!$C$6:$G77)</f>
        <v>448417965980.60016</v>
      </c>
      <c r="AP76" s="3">
        <f>其他调用!AN76</f>
        <v>2713779.142584607</v>
      </c>
      <c r="AQ76" s="3">
        <f>其他调用!AO76</f>
        <v>2946670.2554887235</v>
      </c>
      <c r="AR76" s="3">
        <f>其他调用!AP76</f>
        <v>3412874.8483261317</v>
      </c>
      <c r="AS76" s="3">
        <f>其他调用!AQ76</f>
        <v>4921191.8048583269</v>
      </c>
      <c r="AT76" s="3">
        <f>其他调用!AR76</f>
        <v>8600426.4240023494</v>
      </c>
      <c r="AU76" s="3">
        <f>SUMPRODUCT(AP$5:AT76,其他调用!$C$6:$G77)</f>
        <v>50744082818.138618</v>
      </c>
    </row>
    <row r="77" spans="26:47" x14ac:dyDescent="0.15">
      <c r="Z77" s="3">
        <v>73</v>
      </c>
      <c r="AA77" s="3">
        <f>求节点(节奏总纲!P$4:P$163,其他调用!AW$6:AW$165,$Z77)*SUM($U$14:$U$17)</f>
        <v>45.999999999999964</v>
      </c>
      <c r="AB77" s="3">
        <f>求节点(节奏总纲!Q$4:Q$163,其他调用!AX$6:AX$165,$Z77)*SUM($U$14:$U$17)</f>
        <v>67</v>
      </c>
      <c r="AC77" s="3">
        <f>求节点(节奏总纲!R$4:R$163,其他调用!AY$6:AY$165,$Z77)*SUM($U$14:$U$17)</f>
        <v>90.999999999999858</v>
      </c>
      <c r="AD77" s="3">
        <f>求节点(节奏总纲!S$4:S$163,其他调用!AZ$6:AZ$165,$Z77)*SUM($U$14:$U$17)</f>
        <v>103</v>
      </c>
      <c r="AE77" s="3">
        <f>求节点(节奏总纲!T$4:T$163,其他调用!BA$6:BA$165,$Z77)*SUM($U$14:$U$17)</f>
        <v>103.00000000000006</v>
      </c>
      <c r="AF77" s="3">
        <f>SUMPRODUCT(AA$5:AE77,其他调用!$C$6:$G78)</f>
        <v>3737396.7217618045</v>
      </c>
      <c r="AH77" s="3">
        <v>73</v>
      </c>
      <c r="AI77" s="3">
        <f>其他调用!Y77</f>
        <v>11563443.772089124</v>
      </c>
      <c r="AJ77" s="3">
        <f>其他调用!Z77</f>
        <v>12866170.103618383</v>
      </c>
      <c r="AK77" s="3">
        <f>其他调用!AA77</f>
        <v>15081443.768572211</v>
      </c>
      <c r="AL77" s="3">
        <f>其他调用!AB77</f>
        <v>19962415.063909054</v>
      </c>
      <c r="AM77" s="3">
        <f>其他调用!AC77</f>
        <v>31686959.05418992</v>
      </c>
      <c r="AN77" s="3">
        <f>SUMPRODUCT(AI$5:AM77,其他调用!$C$6:$G78)</f>
        <v>454324045914.6601</v>
      </c>
      <c r="AP77" s="3">
        <f>其他调用!AN77</f>
        <v>2745172.3061695993</v>
      </c>
      <c r="AQ77" s="3">
        <f>其他调用!AO77</f>
        <v>2992664.9448300898</v>
      </c>
      <c r="AR77" s="3">
        <f>其他调用!AP77</f>
        <v>3412874.8483261317</v>
      </c>
      <c r="AS77" s="3">
        <f>其他调用!AQ77</f>
        <v>4921191.8048583269</v>
      </c>
      <c r="AT77" s="3">
        <f>其他调用!AR77</f>
        <v>8644123.8611326814</v>
      </c>
      <c r="AU77" s="3">
        <f>SUMPRODUCT(AP$5:AT77,其他调用!$C$6:$G78)</f>
        <v>52131146908.805176</v>
      </c>
    </row>
    <row r="78" spans="26:47" x14ac:dyDescent="0.15">
      <c r="Z78" s="3">
        <v>74</v>
      </c>
      <c r="AA78" s="3">
        <f>求节点(节奏总纲!P$4:P$163,其他调用!AW$6:AW$165,$Z78)*SUM($U$14:$U$17)</f>
        <v>45.999999999999979</v>
      </c>
      <c r="AB78" s="3">
        <f>求节点(节奏总纲!Q$4:Q$163,其他调用!AX$6:AX$165,$Z78)*SUM($U$14:$U$17)</f>
        <v>66.999999999999986</v>
      </c>
      <c r="AC78" s="3">
        <f>求节点(节奏总纲!R$4:R$163,其他调用!AY$6:AY$165,$Z78)*SUM($U$14:$U$17)</f>
        <v>90.999999999999901</v>
      </c>
      <c r="AD78" s="3">
        <f>求节点(节奏总纲!S$4:S$163,其他调用!AZ$6:AZ$165,$Z78)*SUM($U$14:$U$17)</f>
        <v>103.00000000000004</v>
      </c>
      <c r="AE78" s="3">
        <f>求节点(节奏总纲!T$4:T$163,其他调用!BA$6:BA$165,$Z78)*SUM($U$14:$U$17)</f>
        <v>103.00000000000007</v>
      </c>
      <c r="AF78" s="3">
        <f>SUMPRODUCT(AA$5:AE78,其他调用!$C$6:$G79)</f>
        <v>3764893.5019386671</v>
      </c>
      <c r="AH78" s="3">
        <v>74</v>
      </c>
      <c r="AI78" s="3">
        <f>其他调用!Y78</f>
        <v>11757416.564542651</v>
      </c>
      <c r="AJ78" s="3">
        <f>其他调用!Z78</f>
        <v>13026930.000027418</v>
      </c>
      <c r="AK78" s="3">
        <f>其他调用!AA78</f>
        <v>15432870.850521445</v>
      </c>
      <c r="AL78" s="3">
        <f>其他调用!AB78</f>
        <v>19962415.063909054</v>
      </c>
      <c r="AM78" s="3">
        <f>其他调用!AC78</f>
        <v>32154088.301095724</v>
      </c>
      <c r="AN78" s="3">
        <f>SUMPRODUCT(AI$5:AM78,其他调用!$C$6:$G79)</f>
        <v>460297508304.0448</v>
      </c>
      <c r="AP78" s="3">
        <f>其他调用!AN78</f>
        <v>2778734.2855796814</v>
      </c>
      <c r="AQ78" s="3">
        <f>其他调用!AO78</f>
        <v>3023318.3695449382</v>
      </c>
      <c r="AR78" s="3">
        <f>其他调用!AP78</f>
        <v>3485146.2441485524</v>
      </c>
      <c r="AS78" s="3">
        <f>其他调用!AQ78</f>
        <v>4921191.8048583567</v>
      </c>
      <c r="AT78" s="3">
        <f>其他调用!AR78</f>
        <v>8796379.0568737984</v>
      </c>
      <c r="AU78" s="3">
        <f>SUMPRODUCT(AP$5:AT78,其他调用!$C$6:$G79)</f>
        <v>53529510407.207359</v>
      </c>
    </row>
    <row r="79" spans="26:47" x14ac:dyDescent="0.15">
      <c r="Z79" s="3">
        <v>75</v>
      </c>
      <c r="AA79" s="3">
        <f>求节点(节奏总纲!P$4:P$163,其他调用!AW$6:AW$165,$Z79)*SUM($U$14:$U$17)</f>
        <v>45.999999999999986</v>
      </c>
      <c r="AB79" s="3">
        <f>求节点(节奏总纲!Q$4:Q$163,其他调用!AX$6:AX$165,$Z79)*SUM($U$14:$U$17)</f>
        <v>66.999999999999972</v>
      </c>
      <c r="AC79" s="3">
        <f>求节点(节奏总纲!R$4:R$163,其他调用!AY$6:AY$165,$Z79)*SUM($U$14:$U$17)</f>
        <v>90.999999999999943</v>
      </c>
      <c r="AD79" s="3">
        <f>求节点(节奏总纲!S$4:S$163,其他调用!AZ$6:AZ$165,$Z79)*SUM($U$14:$U$17)</f>
        <v>103.00000000000009</v>
      </c>
      <c r="AE79" s="3">
        <f>求节点(节奏总纲!T$4:T$163,其他调用!BA$6:BA$165,$Z79)*SUM($U$14:$U$17)</f>
        <v>103.00000000000009</v>
      </c>
      <c r="AF79" s="3">
        <f>SUMPRODUCT(AA$5:AE79,其他调用!$C$6:$G80)</f>
        <v>3792302.8016005559</v>
      </c>
      <c r="AH79" s="3">
        <v>75</v>
      </c>
      <c r="AI79" s="3">
        <f>其他调用!Y79</f>
        <v>11757416.564542651</v>
      </c>
      <c r="AJ79" s="3">
        <f>其他调用!Z79</f>
        <v>13026930.000027418</v>
      </c>
      <c r="AK79" s="3">
        <f>其他调用!AA79</f>
        <v>15578399.82689786</v>
      </c>
      <c r="AL79" s="3">
        <f>其他调用!AB79</f>
        <v>19962415.063909054</v>
      </c>
      <c r="AM79" s="3">
        <f>其他调用!AC79</f>
        <v>32154088.301095724</v>
      </c>
      <c r="AN79" s="3">
        <f>SUMPRODUCT(AI$5:AM79,其他调用!$C$6:$G80)</f>
        <v>466253309978.35962</v>
      </c>
      <c r="AP79" s="3">
        <f>其他调用!AN79</f>
        <v>2778734.2855796665</v>
      </c>
      <c r="AQ79" s="3">
        <f>其他调用!AO79</f>
        <v>3023318.3695449382</v>
      </c>
      <c r="AR79" s="3">
        <f>其他调用!AP79</f>
        <v>3515074.4505833089</v>
      </c>
      <c r="AS79" s="3">
        <f>其他调用!AQ79</f>
        <v>4921191.8048583269</v>
      </c>
      <c r="AT79" s="3">
        <f>其他调用!AR79</f>
        <v>8796379.0568737984</v>
      </c>
      <c r="AU79" s="3">
        <f>SUMPRODUCT(AP$5:AT79,其他调用!$C$6:$G80)</f>
        <v>54923649992.233887</v>
      </c>
    </row>
    <row r="80" spans="26:47" x14ac:dyDescent="0.15">
      <c r="Z80" s="3">
        <v>76</v>
      </c>
      <c r="AA80" s="3">
        <f>求节点(节奏总纲!P$4:P$163,其他调用!AW$6:AW$165,$Z80)*SUM($U$14:$U$17)</f>
        <v>46</v>
      </c>
      <c r="AB80" s="3">
        <f>求节点(节奏总纲!Q$4:Q$163,其他调用!AX$6:AX$165,$Z80)*SUM($U$14:$U$17)</f>
        <v>66.999999999999943</v>
      </c>
      <c r="AC80" s="3">
        <f>求节点(节奏总纲!R$4:R$163,其他调用!AY$6:AY$165,$Z80)*SUM($U$14:$U$17)</f>
        <v>91</v>
      </c>
      <c r="AD80" s="3">
        <f>求节点(节奏总纲!S$4:S$163,其他调用!AZ$6:AZ$165,$Z80)*SUM($U$14:$U$17)</f>
        <v>103.0000000000001</v>
      </c>
      <c r="AE80" s="3">
        <f>求节点(节奏总纲!T$4:T$163,其他调用!BA$6:BA$165,$Z80)*SUM($U$14:$U$17)</f>
        <v>103.0000000000001</v>
      </c>
      <c r="AF80" s="3">
        <f>SUMPRODUCT(AA$5:AE80,其他调用!$C$6:$G81)</f>
        <v>3819624.5573713053</v>
      </c>
      <c r="AH80" s="3">
        <v>76</v>
      </c>
      <c r="AI80" s="3">
        <f>其他调用!Y80</f>
        <v>11757416.564542651</v>
      </c>
      <c r="AJ80" s="3">
        <f>其他调用!Z80</f>
        <v>13026930.000027418</v>
      </c>
      <c r="AK80" s="3">
        <f>其他调用!AA80</f>
        <v>15578399.826897979</v>
      </c>
      <c r="AL80" s="3">
        <f>其他调用!AB80</f>
        <v>20192018.320418954</v>
      </c>
      <c r="AM80" s="3">
        <f>其他调用!AC80</f>
        <v>32154088.301095724</v>
      </c>
      <c r="AN80" s="3">
        <f>SUMPRODUCT(AI$5:AM80,其他调用!$C$6:$G81)</f>
        <v>472189518737.12445</v>
      </c>
      <c r="AP80" s="3">
        <f>其他调用!AN80</f>
        <v>2778734.2855796814</v>
      </c>
      <c r="AQ80" s="3">
        <f>其他调用!AO80</f>
        <v>3023318.3695449233</v>
      </c>
      <c r="AR80" s="3">
        <f>其他调用!AP80</f>
        <v>3515074.4505833089</v>
      </c>
      <c r="AS80" s="3">
        <f>其他调用!AQ80</f>
        <v>4991419.7658299804</v>
      </c>
      <c r="AT80" s="3">
        <f>其他调用!AR80</f>
        <v>8796379.0568737388</v>
      </c>
      <c r="AU80" s="3">
        <f>SUMPRODUCT(AP$5:AT80,其他调用!$C$6:$G81)</f>
        <v>56313240558.965233</v>
      </c>
    </row>
    <row r="81" spans="26:47" x14ac:dyDescent="0.15">
      <c r="Z81" s="3">
        <v>77</v>
      </c>
      <c r="AA81" s="3">
        <f>求节点(节奏总纲!P$4:P$163,其他调用!AW$6:AW$165,$Z81)*SUM($U$14:$U$17)</f>
        <v>46.000000000000014</v>
      </c>
      <c r="AB81" s="3">
        <f>求节点(节奏总纲!Q$4:Q$163,其他调用!AX$6:AX$165,$Z81)*SUM($U$14:$U$17)</f>
        <v>66.999999999999929</v>
      </c>
      <c r="AC81" s="3">
        <f>求节点(节奏总纲!R$4:R$163,其他调用!AY$6:AY$165,$Z81)*SUM($U$14:$U$17)</f>
        <v>91.000000000000043</v>
      </c>
      <c r="AD81" s="3">
        <f>求节点(节奏总纲!S$4:S$163,其他调用!AZ$6:AZ$165,$Z81)*SUM($U$14:$U$17)</f>
        <v>103.00000000000004</v>
      </c>
      <c r="AE81" s="3">
        <f>求节点(节奏总纲!T$4:T$163,其他调用!BA$6:BA$165,$Z81)*SUM($U$14:$U$17)</f>
        <v>103.0000000000001</v>
      </c>
      <c r="AF81" s="3">
        <f>SUMPRODUCT(AA$5:AE81,其他调用!$C$6:$G82)</f>
        <v>3846858.7058747504</v>
      </c>
      <c r="AH81" s="3">
        <v>77</v>
      </c>
      <c r="AI81" s="3">
        <f>其他调用!Y81</f>
        <v>11757416.564542651</v>
      </c>
      <c r="AJ81" s="3">
        <f>其他调用!Z81</f>
        <v>13026930.000027418</v>
      </c>
      <c r="AK81" s="3">
        <f>其他调用!AA81</f>
        <v>15578399.82689786</v>
      </c>
      <c r="AL81" s="3">
        <f>其他调用!AB81</f>
        <v>20518196.860739946</v>
      </c>
      <c r="AM81" s="3">
        <f>其他调用!AC81</f>
        <v>32154088.301095724</v>
      </c>
      <c r="AN81" s="3">
        <f>SUMPRODUCT(AI$5:AM81,其他调用!$C$6:$G82)</f>
        <v>478106431327.11401</v>
      </c>
      <c r="AP81" s="3">
        <f>其他调用!AN81</f>
        <v>2778734.2855796814</v>
      </c>
      <c r="AQ81" s="3">
        <f>其他调用!AO81</f>
        <v>3023318.3695449382</v>
      </c>
      <c r="AR81" s="3">
        <f>其他调用!AP81</f>
        <v>3515074.4505833387</v>
      </c>
      <c r="AS81" s="3">
        <f>其他调用!AQ81</f>
        <v>5091186.8777936101</v>
      </c>
      <c r="AT81" s="3">
        <f>其他调用!AR81</f>
        <v>8796379.0568737984</v>
      </c>
      <c r="AU81" s="3">
        <f>SUMPRODUCT(AP$5:AT81,其他调用!$C$6:$G82)</f>
        <v>57698373307.844032</v>
      </c>
    </row>
    <row r="82" spans="26:47" x14ac:dyDescent="0.15">
      <c r="Z82" s="3">
        <v>78</v>
      </c>
      <c r="AA82" s="3">
        <f>求节点(节奏总纲!P$4:P$163,其他调用!AW$6:AW$165,$Z82)*SUM($U$14:$U$17)</f>
        <v>46.000000000000021</v>
      </c>
      <c r="AB82" s="3">
        <f>求节点(节奏总纲!Q$4:Q$163,其他调用!AX$6:AX$165,$Z82)*SUM($U$14:$U$17)</f>
        <v>66.999999999999929</v>
      </c>
      <c r="AC82" s="3">
        <f>求节点(节奏总纲!R$4:R$163,其他调用!AY$6:AY$165,$Z82)*SUM($U$14:$U$17)</f>
        <v>91.000000000000099</v>
      </c>
      <c r="AD82" s="3">
        <f>求节点(节奏总纲!S$4:S$163,其他调用!AZ$6:AZ$165,$Z82)*SUM($U$14:$U$17)</f>
        <v>102.99999999999999</v>
      </c>
      <c r="AE82" s="3">
        <f>求节点(节奏总纲!T$4:T$163,其他调用!BA$6:BA$165,$Z82)*SUM($U$14:$U$17)</f>
        <v>103.00000000000011</v>
      </c>
      <c r="AF82" s="3">
        <f>SUMPRODUCT(AA$5:AE82,其他调用!$C$6:$G83)</f>
        <v>3874005.1837347248</v>
      </c>
      <c r="AH82" s="3">
        <v>78</v>
      </c>
      <c r="AI82" s="3">
        <f>其他调用!Y82</f>
        <v>11831459.953795433</v>
      </c>
      <c r="AJ82" s="3">
        <f>其他调用!Z82</f>
        <v>13167263.670804501</v>
      </c>
      <c r="AK82" s="3">
        <f>其他调用!AA82</f>
        <v>15578399.82689786</v>
      </c>
      <c r="AL82" s="3">
        <f>其他调用!AB82</f>
        <v>20518196.860739946</v>
      </c>
      <c r="AM82" s="3">
        <f>其他调用!AC82</f>
        <v>32240056.636291504</v>
      </c>
      <c r="AN82" s="3">
        <f>SUMPRODUCT(AI$5:AM82,其他调用!$C$6:$G83)</f>
        <v>484050552104.57343</v>
      </c>
      <c r="AP82" s="3">
        <f>其他调用!AN82</f>
        <v>2793656.7730266601</v>
      </c>
      <c r="AQ82" s="3">
        <f>其他调用!AO82</f>
        <v>3050574.9460585862</v>
      </c>
      <c r="AR82" s="3">
        <f>其他调用!AP82</f>
        <v>3515074.4505833089</v>
      </c>
      <c r="AS82" s="3">
        <f>其他调用!AQ82</f>
        <v>5091186.8777936101</v>
      </c>
      <c r="AT82" s="3">
        <f>其他调用!AR82</f>
        <v>8824601.2051150799</v>
      </c>
      <c r="AU82" s="3">
        <f>SUMPRODUCT(AP$5:AT82,其他调用!$C$6:$G83)</f>
        <v>59088100297.595337</v>
      </c>
    </row>
    <row r="83" spans="26:47" x14ac:dyDescent="0.15">
      <c r="Z83" s="3">
        <v>79</v>
      </c>
      <c r="AA83" s="3">
        <f>求节点(节奏总纲!P$4:P$163,其他调用!AW$6:AW$165,$Z83)*SUM($U$14:$U$17)</f>
        <v>46.000000000000014</v>
      </c>
      <c r="AB83" s="3">
        <f>求节点(节奏总纲!Q$4:Q$163,其他调用!AX$6:AX$165,$Z83)*SUM($U$14:$U$17)</f>
        <v>66.999999999999943</v>
      </c>
      <c r="AC83" s="3">
        <f>求节点(节奏总纲!R$4:R$163,其他调用!AY$6:AY$165,$Z83)*SUM($U$14:$U$17)</f>
        <v>91.000000000000085</v>
      </c>
      <c r="AD83" s="3">
        <f>求节点(节奏总纲!S$4:S$163,其他调用!AZ$6:AZ$165,$Z83)*SUM($U$14:$U$17)</f>
        <v>102.99999999999994</v>
      </c>
      <c r="AE83" s="3">
        <f>求节点(节奏总纲!T$4:T$163,其他调用!BA$6:BA$165,$Z83)*SUM($U$14:$U$17)</f>
        <v>103.0000000000001</v>
      </c>
      <c r="AF83" s="3">
        <f>SUMPRODUCT(AA$5:AE83,其他调用!$C$6:$G84)</f>
        <v>3901063.9275750644</v>
      </c>
      <c r="AH83" s="3">
        <v>79</v>
      </c>
      <c r="AI83" s="3">
        <f>其他调用!Y83</f>
        <v>12115533.550896645</v>
      </c>
      <c r="AJ83" s="3">
        <f>其他调用!Z83</f>
        <v>13427467.910565138</v>
      </c>
      <c r="AK83" s="3">
        <f>其他调用!AA83</f>
        <v>15946036.840905309</v>
      </c>
      <c r="AL83" s="3">
        <f>其他调用!AB83</f>
        <v>20518196.860739708</v>
      </c>
      <c r="AM83" s="3">
        <f>其他调用!AC83</f>
        <v>32754916.844224215</v>
      </c>
      <c r="AN83" s="3">
        <f>SUMPRODUCT(AI$5:AM83,其他调用!$C$6:$G84)</f>
        <v>490102399210.54175</v>
      </c>
      <c r="AP83" s="3">
        <f>其他调用!AN83</f>
        <v>2850908.1323923767</v>
      </c>
      <c r="AQ83" s="3">
        <f>其他调用!AO83</f>
        <v>3101113.6138703227</v>
      </c>
      <c r="AR83" s="3">
        <f>其他调用!AP83</f>
        <v>3595342.9811751842</v>
      </c>
      <c r="AS83" s="3">
        <f>其他调用!AQ83</f>
        <v>5091186.8777936101</v>
      </c>
      <c r="AT83" s="3">
        <f>其他调用!AR83</f>
        <v>8993622.2880377173</v>
      </c>
      <c r="AU83" s="3">
        <f>SUMPRODUCT(AP$5:AT83,其他调用!$C$6:$G84)</f>
        <v>60498618519.327652</v>
      </c>
    </row>
    <row r="84" spans="26:47" x14ac:dyDescent="0.15">
      <c r="Z84" s="3">
        <v>80</v>
      </c>
      <c r="AA84" s="3">
        <f>求节点(节奏总纲!P$4:P$163,其他调用!AW$6:AW$165,$Z84)*SUM($U$14:$U$17)</f>
        <v>46</v>
      </c>
      <c r="AB84" s="3">
        <f>求节点(节奏总纲!Q$4:Q$163,其他调用!AX$6:AX$165,$Z84)*SUM($U$14:$U$17)</f>
        <v>66.999999999999972</v>
      </c>
      <c r="AC84" s="3">
        <f>求节点(节奏总纲!R$4:R$163,其他调用!AY$6:AY$165,$Z84)*SUM($U$14:$U$17)</f>
        <v>91.000000000000057</v>
      </c>
      <c r="AD84" s="3">
        <f>求节点(节奏总纲!S$4:S$163,其他调用!AZ$6:AZ$165,$Z84)*SUM($U$14:$U$17)</f>
        <v>102.99999999999989</v>
      </c>
      <c r="AE84" s="3">
        <f>求节点(节奏总纲!T$4:T$163,其他调用!BA$6:BA$165,$Z84)*SUM($U$14:$U$17)</f>
        <v>103.00000000000009</v>
      </c>
      <c r="AF84" s="3">
        <f>SUMPRODUCT(AA$5:AE84,其他调用!$C$6:$G85)</f>
        <v>3928034.8740196032</v>
      </c>
      <c r="AH84" s="3">
        <v>80</v>
      </c>
      <c r="AI84" s="3">
        <f>其他调用!Y84</f>
        <v>12115533.550896764</v>
      </c>
      <c r="AJ84" s="3">
        <f>其他调用!Z84</f>
        <v>13427467.910565138</v>
      </c>
      <c r="AK84" s="3">
        <f>其他调用!AA84</f>
        <v>16069258.281269789</v>
      </c>
      <c r="AL84" s="3">
        <f>其他调用!AB84</f>
        <v>20518196.860739946</v>
      </c>
      <c r="AM84" s="3">
        <f>其他调用!AC84</f>
        <v>32754916.844224453</v>
      </c>
      <c r="AN84" s="3">
        <f>SUMPRODUCT(AI$5:AM84,其他调用!$C$6:$G85)</f>
        <v>496135500621.5108</v>
      </c>
      <c r="AP84" s="3">
        <f>其他调用!AN84</f>
        <v>2850908.1323923916</v>
      </c>
      <c r="AQ84" s="3">
        <f>其他调用!AO84</f>
        <v>3101113.6138703078</v>
      </c>
      <c r="AR84" s="3">
        <f>其他调用!AP84</f>
        <v>3622246.7029948533</v>
      </c>
      <c r="AS84" s="3">
        <f>其他调用!AQ84</f>
        <v>5091186.8777935803</v>
      </c>
      <c r="AT84" s="3">
        <f>其他调用!AR84</f>
        <v>8993622.2880376577</v>
      </c>
      <c r="AU84" s="3">
        <f>SUMPRODUCT(AP$5:AT84,其他调用!$C$6:$G85)</f>
        <v>61904720705.407654</v>
      </c>
    </row>
    <row r="85" spans="26:47" x14ac:dyDescent="0.15">
      <c r="Z85" s="3">
        <v>81</v>
      </c>
      <c r="AA85" s="3">
        <f>求节点(节奏总纲!P$4:P$163,其他调用!AW$6:AW$165,$Z85)*SUM($U$14:$U$17)</f>
        <v>45.999999999999993</v>
      </c>
      <c r="AB85" s="3">
        <f>求节点(节奏总纲!Q$4:Q$163,其他调用!AX$6:AX$165,$Z85)*SUM($U$14:$U$17)</f>
        <v>67</v>
      </c>
      <c r="AC85" s="3">
        <f>求节点(节奏总纲!R$4:R$163,其他调用!AY$6:AY$165,$Z85)*SUM($U$14:$U$17)</f>
        <v>91.000000000000028</v>
      </c>
      <c r="AD85" s="3">
        <f>求节点(节奏总纲!S$4:S$163,其他调用!AZ$6:AZ$165,$Z85)*SUM($U$14:$U$17)</f>
        <v>102.99999999999984</v>
      </c>
      <c r="AE85" s="3">
        <f>求节点(节奏总纲!T$4:T$163,其他调用!BA$6:BA$165,$Z85)*SUM($U$14:$U$17)</f>
        <v>103.00000000000006</v>
      </c>
      <c r="AF85" s="3">
        <f>SUMPRODUCT(AA$5:AE85,其他调用!$C$6:$G86)</f>
        <v>3954917.959692176</v>
      </c>
      <c r="AH85" s="3">
        <v>81</v>
      </c>
      <c r="AI85" s="3">
        <f>其他调用!Y85</f>
        <v>12115533.550896645</v>
      </c>
      <c r="AJ85" s="3">
        <f>其他调用!Z85</f>
        <v>13427467.910565019</v>
      </c>
      <c r="AK85" s="3">
        <f>其他调用!AA85</f>
        <v>16069258.281269908</v>
      </c>
      <c r="AL85" s="3">
        <f>其他调用!AB85</f>
        <v>20543958.653674603</v>
      </c>
      <c r="AM85" s="3">
        <f>其他调用!AC85</f>
        <v>32754916.844224453</v>
      </c>
      <c r="AN85" s="3">
        <f>SUMPRODUCT(AI$5:AM85,其他调用!$C$6:$G86)</f>
        <v>502147723073.89001</v>
      </c>
      <c r="AP85" s="3">
        <f>其他调用!AN85</f>
        <v>2850908.1323923767</v>
      </c>
      <c r="AQ85" s="3">
        <f>其他调用!AO85</f>
        <v>3101113.6138703227</v>
      </c>
      <c r="AR85" s="3">
        <f>其他调用!AP85</f>
        <v>3622246.7029948533</v>
      </c>
      <c r="AS85" s="3">
        <f>其他调用!AQ85</f>
        <v>5099304.5546693206</v>
      </c>
      <c r="AT85" s="3">
        <f>其他调用!AR85</f>
        <v>8993622.2880377173</v>
      </c>
      <c r="AU85" s="3">
        <f>SUMPRODUCT(AP$5:AT85,其他调用!$C$6:$G86)</f>
        <v>63305948905.613022</v>
      </c>
    </row>
    <row r="86" spans="26:47" x14ac:dyDescent="0.15">
      <c r="Z86" s="3">
        <v>82</v>
      </c>
      <c r="AA86" s="3">
        <f>求节点(节奏总纲!P$4:P$163,其他调用!AW$6:AW$165,$Z86)*SUM($U$14:$U$17)</f>
        <v>45.999999999999986</v>
      </c>
      <c r="AB86" s="3">
        <f>求节点(节奏总纲!Q$4:Q$163,其他调用!AX$6:AX$165,$Z86)*SUM($U$14:$U$17)</f>
        <v>67.000000000000028</v>
      </c>
      <c r="AC86" s="3">
        <f>求节点(节奏总纲!R$4:R$163,其他调用!AY$6:AY$165,$Z86)*SUM($U$14:$U$17)</f>
        <v>91</v>
      </c>
      <c r="AD86" s="3">
        <f>求节点(节奏总纲!S$4:S$163,其他调用!AZ$6:AZ$165,$Z86)*SUM($U$14:$U$17)</f>
        <v>102.99999999999986</v>
      </c>
      <c r="AE86" s="3">
        <f>求节点(节奏总纲!T$4:T$163,其他调用!BA$6:BA$165,$Z86)*SUM($U$14:$U$17)</f>
        <v>103.00000000000004</v>
      </c>
      <c r="AF86" s="3">
        <f>SUMPRODUCT(AA$5:AE86,其他调用!$C$6:$G87)</f>
        <v>3981713.1212166175</v>
      </c>
      <c r="AH86" s="3">
        <v>82</v>
      </c>
      <c r="AI86" s="3">
        <f>其他调用!Y86</f>
        <v>12115533.550896645</v>
      </c>
      <c r="AJ86" s="3">
        <f>其他调用!Z86</f>
        <v>13427467.910565138</v>
      </c>
      <c r="AK86" s="3">
        <f>其他调用!AA86</f>
        <v>16069258.281269789</v>
      </c>
      <c r="AL86" s="3">
        <f>其他调用!AB86</f>
        <v>21093399.90947032</v>
      </c>
      <c r="AM86" s="3">
        <f>其他调用!AC86</f>
        <v>32754916.844224453</v>
      </c>
      <c r="AN86" s="3">
        <f>SUMPRODUCT(AI$5:AM86,其他调用!$C$6:$G87)</f>
        <v>508140694991.88489</v>
      </c>
      <c r="AP86" s="3">
        <f>其他调用!AN86</f>
        <v>2850908.1323923916</v>
      </c>
      <c r="AQ86" s="3">
        <f>其他调用!AO86</f>
        <v>3101113.6138703078</v>
      </c>
      <c r="AR86" s="3">
        <f>其他调用!AP86</f>
        <v>3622246.7029948533</v>
      </c>
      <c r="AS86" s="3">
        <f>其他调用!AQ86</f>
        <v>5272436.3932803273</v>
      </c>
      <c r="AT86" s="3">
        <f>其他调用!AR86</f>
        <v>8993622.2880376577</v>
      </c>
      <c r="AU86" s="3">
        <f>SUMPRODUCT(AP$5:AT86,其他调用!$C$6:$G87)</f>
        <v>64702816741.158646</v>
      </c>
    </row>
    <row r="87" spans="26:47" x14ac:dyDescent="0.15">
      <c r="Z87" s="3">
        <v>83</v>
      </c>
      <c r="AA87" s="3">
        <f>求节点(节奏总纲!P$4:P$163,其他调用!AW$6:AW$165,$Z87)*SUM($U$14:$U$17)</f>
        <v>45.999999999999979</v>
      </c>
      <c r="AB87" s="3">
        <f>求节点(节奏总纲!Q$4:Q$163,其他调用!AX$6:AX$165,$Z87)*SUM($U$14:$U$17)</f>
        <v>67.000000000000043</v>
      </c>
      <c r="AC87" s="3">
        <f>求节点(节奏总纲!R$4:R$163,其他调用!AY$6:AY$165,$Z87)*SUM($U$14:$U$17)</f>
        <v>90.999999999999972</v>
      </c>
      <c r="AD87" s="3">
        <f>求节点(节奏总纲!S$4:S$163,其他调用!AZ$6:AZ$165,$Z87)*SUM($U$14:$U$17)</f>
        <v>102.99999999999987</v>
      </c>
      <c r="AE87" s="3">
        <f>求节点(节奏总纲!T$4:T$163,其他调用!BA$6:BA$165,$Z87)*SUM($U$14:$U$17)</f>
        <v>103.00000000000003</v>
      </c>
      <c r="AF87" s="3">
        <f>SUMPRODUCT(AA$5:AE87,其他调用!$C$6:$G88)</f>
        <v>4008420.2952167629</v>
      </c>
      <c r="AH87" s="3">
        <v>83</v>
      </c>
      <c r="AI87" s="3">
        <f>其他调用!Y87</f>
        <v>12115533.550896645</v>
      </c>
      <c r="AJ87" s="3">
        <f>其他调用!Z87</f>
        <v>13427467.910565138</v>
      </c>
      <c r="AK87" s="3">
        <f>其他调用!AA87</f>
        <v>16069258.281269789</v>
      </c>
      <c r="AL87" s="3">
        <f>其他调用!AB87</f>
        <v>21093399.909470081</v>
      </c>
      <c r="AM87" s="3">
        <f>其他调用!AC87</f>
        <v>32754916.844224453</v>
      </c>
      <c r="AN87" s="3">
        <f>SUMPRODUCT(AI$5:AM87,其他调用!$C$6:$G88)</f>
        <v>514112695684.89465</v>
      </c>
      <c r="AP87" s="3">
        <f>其他调用!AN87</f>
        <v>2850908.1323923767</v>
      </c>
      <c r="AQ87" s="3">
        <f>其他调用!AO87</f>
        <v>3101113.6138703227</v>
      </c>
      <c r="AR87" s="3">
        <f>其他调用!AP87</f>
        <v>3622246.7029948831</v>
      </c>
      <c r="AS87" s="3">
        <f>其他调用!AQ87</f>
        <v>5272436.3932803273</v>
      </c>
      <c r="AT87" s="3">
        <f>其他调用!AR87</f>
        <v>8993622.2880377173</v>
      </c>
      <c r="AU87" s="3">
        <f>SUMPRODUCT(AP$5:AT87,其他调用!$C$6:$G88)</f>
        <v>66094782509.51368</v>
      </c>
    </row>
    <row r="88" spans="26:47" x14ac:dyDescent="0.15">
      <c r="Z88" s="3">
        <v>84</v>
      </c>
      <c r="AA88" s="3">
        <f>求节点(节奏总纲!P$4:P$163,其他调用!AW$6:AW$165,$Z88)*SUM($U$14:$U$17)</f>
        <v>45.999999999999979</v>
      </c>
      <c r="AB88" s="3">
        <f>求节点(节奏总纲!Q$4:Q$163,其他调用!AX$6:AX$165,$Z88)*SUM($U$14:$U$17)</f>
        <v>67.000000000000057</v>
      </c>
      <c r="AC88" s="3">
        <f>求节点(节奏总纲!R$4:R$163,其他调用!AY$6:AY$165,$Z88)*SUM($U$14:$U$17)</f>
        <v>90.999999999999943</v>
      </c>
      <c r="AD88" s="3">
        <f>求节点(节奏总纲!S$4:S$163,其他调用!AZ$6:AZ$165,$Z88)*SUM($U$14:$U$17)</f>
        <v>102.9999999999999</v>
      </c>
      <c r="AE88" s="3">
        <f>求节点(节奏总纲!T$4:T$163,其他调用!BA$6:BA$165,$Z88)*SUM($U$14:$U$17)</f>
        <v>103.00000000000003</v>
      </c>
      <c r="AF88" s="3">
        <f>SUMPRODUCT(AA$5:AE88,其他调用!$C$6:$G89)</f>
        <v>4035039.4183164467</v>
      </c>
      <c r="AH88" s="3">
        <v>84</v>
      </c>
      <c r="AI88" s="3">
        <f>其他调用!Y88</f>
        <v>12318931.559425354</v>
      </c>
      <c r="AJ88" s="3">
        <f>其他调用!Z88</f>
        <v>13695164.756929636</v>
      </c>
      <c r="AK88" s="3">
        <f>其他调用!AA88</f>
        <v>16121194.433444262</v>
      </c>
      <c r="AL88" s="3">
        <f>其他调用!AB88</f>
        <v>21093399.909470081</v>
      </c>
      <c r="AM88" s="3">
        <f>其他调用!AC88</f>
        <v>33214506.175336838</v>
      </c>
      <c r="AN88" s="3">
        <f>SUMPRODUCT(AI$5:AM88,其他调用!$C$6:$G89)</f>
        <v>520167685968.1308</v>
      </c>
      <c r="AP88" s="3">
        <f>其他调用!AN88</f>
        <v>2891275.8635193557</v>
      </c>
      <c r="AQ88" s="3">
        <f>其他调用!AO88</f>
        <v>3151990.2194077969</v>
      </c>
      <c r="AR88" s="3">
        <f>其他调用!AP88</f>
        <v>3633643.9793100357</v>
      </c>
      <c r="AS88" s="3">
        <f>其他调用!AQ88</f>
        <v>5272436.3932803273</v>
      </c>
      <c r="AT88" s="3">
        <f>其他调用!AR88</f>
        <v>9145275.1286398768</v>
      </c>
      <c r="AU88" s="3">
        <f>SUMPRODUCT(AP$5:AT88,其他调用!$C$6:$G89)</f>
        <v>67502067914.801971</v>
      </c>
    </row>
    <row r="89" spans="26:47" x14ac:dyDescent="0.15">
      <c r="Z89" s="3">
        <v>85</v>
      </c>
      <c r="AA89" s="3">
        <f>求节点(节奏总纲!P$4:P$163,其他调用!AW$6:AW$165,$Z89)*SUM($U$14:$U$17)</f>
        <v>45.999999999999993</v>
      </c>
      <c r="AB89" s="3">
        <f>求节点(节奏总纲!Q$4:Q$163,其他调用!AX$6:AX$165,$Z89)*SUM($U$14:$U$17)</f>
        <v>67.000000000000043</v>
      </c>
      <c r="AC89" s="3">
        <f>求节点(节奏总纲!R$4:R$163,其他调用!AY$6:AY$165,$Z89)*SUM($U$14:$U$17)</f>
        <v>90.999999999999943</v>
      </c>
      <c r="AD89" s="3">
        <f>求节点(节奏总纲!S$4:S$163,其他调用!AZ$6:AZ$165,$Z89)*SUM($U$14:$U$17)</f>
        <v>102.99999999999991</v>
      </c>
      <c r="AE89" s="3">
        <f>求节点(节奏总纲!T$4:T$163,其他调用!BA$6:BA$165,$Z89)*SUM($U$14:$U$17)</f>
        <v>103.00000000000003</v>
      </c>
      <c r="AF89" s="3">
        <f>SUMPRODUCT(AA$5:AE89,其他调用!$C$6:$G90)</f>
        <v>4061570.4271395025</v>
      </c>
      <c r="AH89" s="3">
        <v>85</v>
      </c>
      <c r="AI89" s="3">
        <f>其他调用!Y89</f>
        <v>12484346.475946188</v>
      </c>
      <c r="AJ89" s="3">
        <f>其他调用!Z89</f>
        <v>13840763.935086966</v>
      </c>
      <c r="AK89" s="3">
        <f>其他调用!AA89</f>
        <v>16561792.051040053</v>
      </c>
      <c r="AL89" s="3">
        <f>其他调用!AB89</f>
        <v>21093399.909470081</v>
      </c>
      <c r="AM89" s="3">
        <f>其他调用!AC89</f>
        <v>33352535.22525382</v>
      </c>
      <c r="AN89" s="3">
        <f>SUMPRODUCT(AI$5:AM89,其他调用!$C$6:$G90)</f>
        <v>526276931153.10675</v>
      </c>
      <c r="AP89" s="3">
        <f>其他调用!AN89</f>
        <v>2924105.2157966942</v>
      </c>
      <c r="AQ89" s="3">
        <f>其他调用!AO89</f>
        <v>3179661.7891490757</v>
      </c>
      <c r="AR89" s="3">
        <f>其他调用!AP89</f>
        <v>3730332.1739741564</v>
      </c>
      <c r="AS89" s="3">
        <f>其他调用!AQ89</f>
        <v>5272436.3932803273</v>
      </c>
      <c r="AT89" s="3">
        <f>其他调用!AR89</f>
        <v>9190821.2196573019</v>
      </c>
      <c r="AU89" s="3">
        <f>SUMPRODUCT(AP$5:AT89,其他调用!$C$6:$G90)</f>
        <v>68919297984.294434</v>
      </c>
    </row>
    <row r="90" spans="26:47" x14ac:dyDescent="0.15">
      <c r="Z90" s="3">
        <v>86</v>
      </c>
      <c r="AA90" s="3">
        <f>求节点(节奏总纲!P$4:P$163,其他调用!AW$6:AW$165,$Z90)*SUM($U$14:$U$17)</f>
        <v>46</v>
      </c>
      <c r="AB90" s="3">
        <f>求节点(节奏总纲!Q$4:Q$163,其他调用!AX$6:AX$165,$Z90)*SUM($U$14:$U$17)</f>
        <v>67.000000000000028</v>
      </c>
      <c r="AC90" s="3">
        <f>求节点(节奏总纲!R$4:R$163,其他调用!AY$6:AY$165,$Z90)*SUM($U$14:$U$17)</f>
        <v>90.999999999999929</v>
      </c>
      <c r="AD90" s="3">
        <f>求节点(节奏总纲!S$4:S$163,其他调用!AZ$6:AZ$165,$Z90)*SUM($U$14:$U$17)</f>
        <v>102.99999999999993</v>
      </c>
      <c r="AE90" s="3">
        <f>求节点(节奏总纲!T$4:T$163,其他调用!BA$6:BA$165,$Z90)*SUM($U$14:$U$17)</f>
        <v>103.00000000000003</v>
      </c>
      <c r="AF90" s="3">
        <f>SUMPRODUCT(AA$5:AE90,其他调用!$C$6:$G91)</f>
        <v>4088013.2583097671</v>
      </c>
      <c r="AH90" s="3">
        <v>86</v>
      </c>
      <c r="AI90" s="3">
        <f>其他调用!Y90</f>
        <v>12484346.475946069</v>
      </c>
      <c r="AJ90" s="3">
        <f>其他调用!Z90</f>
        <v>13840763.935087085</v>
      </c>
      <c r="AK90" s="3">
        <f>其他调用!AA90</f>
        <v>16561792.051040173</v>
      </c>
      <c r="AL90" s="3">
        <f>其他调用!AB90</f>
        <v>21093399.90947032</v>
      </c>
      <c r="AM90" s="3">
        <f>其他调用!AC90</f>
        <v>33352535.22525382</v>
      </c>
      <c r="AN90" s="3">
        <f>SUMPRODUCT(AI$5:AM90,其他调用!$C$6:$G91)</f>
        <v>532364552094.99121</v>
      </c>
      <c r="AP90" s="3">
        <f>其他调用!AN90</f>
        <v>2924105.2157967091</v>
      </c>
      <c r="AQ90" s="3">
        <f>其他调用!AO90</f>
        <v>3179661.7891491055</v>
      </c>
      <c r="AR90" s="3">
        <f>其他调用!AP90</f>
        <v>3730332.1739741564</v>
      </c>
      <c r="AS90" s="3">
        <f>其他调用!AQ90</f>
        <v>5272436.3932802975</v>
      </c>
      <c r="AT90" s="3">
        <f>其他调用!AR90</f>
        <v>9190821.2196573019</v>
      </c>
      <c r="AU90" s="3">
        <f>SUMPRODUCT(AP$5:AT90,其他调用!$C$6:$G91)</f>
        <v>70331497127.966599</v>
      </c>
    </row>
    <row r="91" spans="26:47" x14ac:dyDescent="0.15">
      <c r="Z91" s="3">
        <v>87</v>
      </c>
      <c r="AA91" s="3">
        <f>求节点(节奏总纲!P$4:P$163,其他调用!AW$6:AW$165,$Z91)*SUM($U$14:$U$17)</f>
        <v>46.000000000000014</v>
      </c>
      <c r="AB91" s="3">
        <f>求节点(节奏总纲!Q$4:Q$163,其他调用!AX$6:AX$165,$Z91)*SUM($U$14:$U$17)</f>
        <v>67.000000000000028</v>
      </c>
      <c r="AC91" s="3">
        <f>求节点(节奏总纲!R$4:R$163,其他调用!AY$6:AY$165,$Z91)*SUM($U$14:$U$17)</f>
        <v>90.999999999999929</v>
      </c>
      <c r="AD91" s="3">
        <f>求节点(节奏总纲!S$4:S$163,其他调用!AZ$6:AZ$165,$Z91)*SUM($U$14:$U$17)</f>
        <v>102.99999999999994</v>
      </c>
      <c r="AE91" s="3">
        <f>求节点(节奏总纲!T$4:T$163,其他调用!BA$6:BA$165,$Z91)*SUM($U$14:$U$17)</f>
        <v>103.00000000000001</v>
      </c>
      <c r="AF91" s="3">
        <f>SUMPRODUCT(AA$5:AE91,其他调用!$C$6:$G92)</f>
        <v>4114367.8484510737</v>
      </c>
      <c r="AH91" s="3">
        <v>87</v>
      </c>
      <c r="AI91" s="3">
        <f>其他调用!Y91</f>
        <v>12484346.475946069</v>
      </c>
      <c r="AJ91" s="3">
        <f>其他调用!Z91</f>
        <v>13840763.935086966</v>
      </c>
      <c r="AK91" s="3">
        <f>其他调用!AA91</f>
        <v>16561792.051040053</v>
      </c>
      <c r="AL91" s="3">
        <f>其他调用!AB91</f>
        <v>21170106.19755435</v>
      </c>
      <c r="AM91" s="3">
        <f>其他调用!AC91</f>
        <v>33352535.225253582</v>
      </c>
      <c r="AN91" s="3">
        <f>SUMPRODUCT(AI$5:AM91,其他调用!$C$6:$G92)</f>
        <v>538430781581.03351</v>
      </c>
      <c r="AP91" s="3">
        <f>其他调用!AN91</f>
        <v>2924105.2157966942</v>
      </c>
      <c r="AQ91" s="3">
        <f>其他调用!AO91</f>
        <v>3179661.7891490757</v>
      </c>
      <c r="AR91" s="3">
        <f>其他调用!AP91</f>
        <v>3730332.1739741862</v>
      </c>
      <c r="AS91" s="3">
        <f>其他调用!AQ91</f>
        <v>5296858.5383405685</v>
      </c>
      <c r="AT91" s="3">
        <f>其他调用!AR91</f>
        <v>9190821.2196572423</v>
      </c>
      <c r="AU91" s="3">
        <f>SUMPRODUCT(AP$5:AT91,其他调用!$C$6:$G92)</f>
        <v>71738739993.657959</v>
      </c>
    </row>
    <row r="92" spans="26:47" x14ac:dyDescent="0.15">
      <c r="Z92" s="3">
        <v>88</v>
      </c>
      <c r="AA92" s="3">
        <f>求节点(节奏总纲!P$4:P$163,其他调用!AW$6:AW$165,$Z92)*SUM($U$14:$U$17)</f>
        <v>46.000000000000028</v>
      </c>
      <c r="AB92" s="3">
        <f>求节点(节奏总纲!Q$4:Q$163,其他调用!AX$6:AX$165,$Z92)*SUM($U$14:$U$17)</f>
        <v>67.000000000000014</v>
      </c>
      <c r="AC92" s="3">
        <f>求节点(节奏总纲!R$4:R$163,其他调用!AY$6:AY$165,$Z92)*SUM($U$14:$U$17)</f>
        <v>90.999999999999929</v>
      </c>
      <c r="AD92" s="3">
        <f>求节点(节奏总纲!S$4:S$163,其他调用!AZ$6:AZ$165,$Z92)*SUM($U$14:$U$17)</f>
        <v>103</v>
      </c>
      <c r="AE92" s="3">
        <f>求节点(节奏总纲!T$4:T$163,其他调用!BA$6:BA$165,$Z92)*SUM($U$14:$U$17)</f>
        <v>103.00000000000001</v>
      </c>
      <c r="AF92" s="3">
        <f>SUMPRODUCT(AA$5:AE92,其他调用!$C$6:$G93)</f>
        <v>4140634.1341872578</v>
      </c>
      <c r="AH92" s="3">
        <v>88</v>
      </c>
      <c r="AI92" s="3">
        <f>其他调用!Y92</f>
        <v>12484346.475946188</v>
      </c>
      <c r="AJ92" s="3">
        <f>其他调用!Z92</f>
        <v>13840763.935086966</v>
      </c>
      <c r="AK92" s="3">
        <f>其他调用!AA92</f>
        <v>16561792.051040053</v>
      </c>
      <c r="AL92" s="3">
        <f>其他调用!AB92</f>
        <v>21683059.59536314</v>
      </c>
      <c r="AM92" s="3">
        <f>其他调用!AC92</f>
        <v>33352535.225253582</v>
      </c>
      <c r="AN92" s="3">
        <f>SUMPRODUCT(AI$5:AM92,其他调用!$C$6:$G93)</f>
        <v>544476964148.91522</v>
      </c>
      <c r="AP92" s="3">
        <f>其他调用!AN92</f>
        <v>2924105.2157966942</v>
      </c>
      <c r="AQ92" s="3">
        <f>其他调用!AO92</f>
        <v>3179661.7891490757</v>
      </c>
      <c r="AR92" s="3">
        <f>其他调用!AP92</f>
        <v>3730332.1739741564</v>
      </c>
      <c r="AS92" s="3">
        <f>其他调用!AQ92</f>
        <v>5460175.2963706255</v>
      </c>
      <c r="AT92" s="3">
        <f>其他调用!AR92</f>
        <v>9190821.2196573019</v>
      </c>
      <c r="AU92" s="3">
        <f>SUMPRODUCT(AP$5:AT92,其他调用!$C$6:$G93)</f>
        <v>73141455194.06543</v>
      </c>
    </row>
    <row r="93" spans="26:47" x14ac:dyDescent="0.15">
      <c r="Z93" s="3">
        <v>89</v>
      </c>
      <c r="AA93" s="3">
        <f>求节点(节奏总纲!P$4:P$163,其他调用!AW$6:AW$165,$Z93)*SUM($U$14:$U$17)</f>
        <v>46.000000000000036</v>
      </c>
      <c r="AB93" s="3">
        <f>求节点(节奏总纲!Q$4:Q$163,其他调用!AX$6:AX$165,$Z93)*SUM($U$14:$U$17)</f>
        <v>67</v>
      </c>
      <c r="AC93" s="3">
        <f>求节点(节奏总纲!R$4:R$163,其他调用!AY$6:AY$165,$Z93)*SUM($U$14:$U$17)</f>
        <v>90.999999999999915</v>
      </c>
      <c r="AD93" s="3">
        <f>求节点(节奏总纲!S$4:S$163,其他调用!AZ$6:AZ$165,$Z93)*SUM($U$14:$U$17)</f>
        <v>103.00000000000006</v>
      </c>
      <c r="AE93" s="3">
        <f>求节点(节奏总纲!T$4:T$163,其他调用!BA$6:BA$165,$Z93)*SUM($U$14:$U$17)</f>
        <v>103.00000000000001</v>
      </c>
      <c r="AF93" s="3">
        <f>SUMPRODUCT(AA$5:AE93,其他调用!$C$6:$G94)</f>
        <v>4166812.0521421535</v>
      </c>
      <c r="AH93" s="3">
        <v>89</v>
      </c>
      <c r="AI93" s="3">
        <f>其他调用!Y93</f>
        <v>12484346.475946069</v>
      </c>
      <c r="AJ93" s="3">
        <f>其他调用!Z93</f>
        <v>13840763.935087085</v>
      </c>
      <c r="AK93" s="3">
        <f>其他调用!AA93</f>
        <v>16561792.051040053</v>
      </c>
      <c r="AL93" s="3">
        <f>其他调用!AB93</f>
        <v>21683059.59536314</v>
      </c>
      <c r="AM93" s="3">
        <f>其他调用!AC93</f>
        <v>33352535.225253582</v>
      </c>
      <c r="AN93" s="3">
        <f>SUMPRODUCT(AI$5:AM93,其他调用!$C$6:$G94)</f>
        <v>550501505202.71082</v>
      </c>
      <c r="AP93" s="3">
        <f>其他调用!AN93</f>
        <v>2924105.2157967091</v>
      </c>
      <c r="AQ93" s="3">
        <f>其他调用!AO93</f>
        <v>3179661.7891490757</v>
      </c>
      <c r="AR93" s="3">
        <f>其他调用!AP93</f>
        <v>3730332.1739741862</v>
      </c>
      <c r="AS93" s="3">
        <f>其他调用!AQ93</f>
        <v>5460175.2963706255</v>
      </c>
      <c r="AT93" s="3">
        <f>其他调用!AR93</f>
        <v>9190821.2196573019</v>
      </c>
      <c r="AU93" s="3">
        <f>SUMPRODUCT(AP$5:AT93,其他调用!$C$6:$G94)</f>
        <v>74539135565.314087</v>
      </c>
    </row>
    <row r="94" spans="26:47" x14ac:dyDescent="0.15">
      <c r="Z94" s="3">
        <v>90</v>
      </c>
      <c r="AA94" s="3">
        <f>求节点(节奏总纲!P$4:P$163,其他调用!AW$6:AW$165,$Z94)*SUM($U$14:$U$17)</f>
        <v>46.000000000000043</v>
      </c>
      <c r="AB94" s="3">
        <f>求节点(节奏总纲!Q$4:Q$163,其他调用!AX$6:AX$165,$Z94)*SUM($U$14:$U$17)</f>
        <v>67</v>
      </c>
      <c r="AC94" s="3">
        <f>求节点(节奏总纲!R$4:R$163,其他调用!AY$6:AY$165,$Z94)*SUM($U$14:$U$17)</f>
        <v>90.999999999999915</v>
      </c>
      <c r="AD94" s="3">
        <f>求节点(节奏总纲!S$4:S$163,其他调用!AZ$6:AZ$165,$Z94)*SUM($U$14:$U$17)</f>
        <v>103.0000000000001</v>
      </c>
      <c r="AE94" s="3">
        <f>求节点(节奏总纲!T$4:T$163,其他调用!BA$6:BA$165,$Z94)*SUM($U$14:$U$17)</f>
        <v>103</v>
      </c>
      <c r="AF94" s="3">
        <f>SUMPRODUCT(AA$5:AE94,其他调用!$C$6:$G95)</f>
        <v>4192796.0595936794</v>
      </c>
      <c r="AH94" s="3">
        <v>90</v>
      </c>
      <c r="AI94" s="3">
        <f>其他调用!Y94</f>
        <v>12662931.733768225</v>
      </c>
      <c r="AJ94" s="3">
        <f>其他调用!Z94</f>
        <v>14066317.065003753</v>
      </c>
      <c r="AK94" s="3">
        <f>其他调用!AA94</f>
        <v>16561792.051040053</v>
      </c>
      <c r="AL94" s="3">
        <f>其他调用!AB94</f>
        <v>21683059.59536314</v>
      </c>
      <c r="AM94" s="3">
        <f>其他调用!AC94</f>
        <v>35882924.687928677</v>
      </c>
      <c r="AN94" s="3">
        <f>SUMPRODUCT(AI$5:AM94,其他调用!$C$6:$G95)</f>
        <v>556569569658.92065</v>
      </c>
      <c r="AP94" s="3">
        <f>其他调用!AN94</f>
        <v>2959703.916990608</v>
      </c>
      <c r="AQ94" s="3">
        <f>其他调用!AO94</f>
        <v>3221865.6537094414</v>
      </c>
      <c r="AR94" s="3">
        <f>其他调用!AP94</f>
        <v>3730332.1739741564</v>
      </c>
      <c r="AS94" s="3">
        <f>其他调用!AQ94</f>
        <v>5460175.2963706255</v>
      </c>
      <c r="AT94" s="3">
        <f>其他调用!AR94</f>
        <v>10086434.611346602</v>
      </c>
      <c r="AU94" s="3">
        <f>SUMPRODUCT(AP$5:AT94,其他调用!$C$6:$G95)</f>
        <v>75943799067.542007</v>
      </c>
    </row>
    <row r="95" spans="26:47" x14ac:dyDescent="0.15">
      <c r="Z95" s="3">
        <v>91</v>
      </c>
      <c r="AA95" s="3">
        <f>求节点(节奏总纲!P$4:P$163,其他调用!AW$6:AW$165,$Z95)*SUM($U$14:$U$17)</f>
        <v>46.000000000000043</v>
      </c>
      <c r="AB95" s="3">
        <f>求节点(节奏总纲!Q$4:Q$163,其他调用!AX$6:AX$165,$Z95)*SUM($U$14:$U$17)</f>
        <v>67</v>
      </c>
      <c r="AC95" s="3">
        <f>求节点(节奏总纲!R$4:R$163,其他调用!AY$6:AY$165,$Z95)*SUM($U$14:$U$17)</f>
        <v>90.999999999999957</v>
      </c>
      <c r="AD95" s="3">
        <f>求节点(节奏总纲!S$4:S$163,其他调用!AZ$6:AZ$165,$Z95)*SUM($U$14:$U$17)</f>
        <v>103.00000000000016</v>
      </c>
      <c r="AE95" s="3">
        <f>求节点(节奏总纲!T$4:T$163,其他调用!BA$6:BA$165,$Z95)*SUM($U$14:$U$17)</f>
        <v>102.99999999999997</v>
      </c>
      <c r="AF95" s="3">
        <f>SUMPRODUCT(AA$5:AE95,其他调用!$C$6:$G96)</f>
        <v>4218586.1565418364</v>
      </c>
      <c r="AH95" s="3">
        <v>91</v>
      </c>
      <c r="AI95" s="3">
        <f>其他调用!Y95</f>
        <v>12848559.406907201</v>
      </c>
      <c r="AJ95" s="3">
        <f>其他调用!Z95</f>
        <v>14265663.831655502</v>
      </c>
      <c r="AK95" s="3">
        <f>其他调用!AA95</f>
        <v>16995126.666085005</v>
      </c>
      <c r="AL95" s="3">
        <f>其他调用!AB95</f>
        <v>21683059.59536314</v>
      </c>
      <c r="AM95" s="3">
        <f>其他调用!AC95</f>
        <v>36490832.016885281</v>
      </c>
      <c r="AN95" s="3">
        <f>SUMPRODUCT(AI$5:AM95,其他调用!$C$6:$G96)</f>
        <v>562681567533.39929</v>
      </c>
      <c r="AP95" s="3">
        <f>其他调用!AN95</f>
        <v>2996706.4341635406</v>
      </c>
      <c r="AQ95" s="3">
        <f>其他调用!AO95</f>
        <v>3259165.9737866521</v>
      </c>
      <c r="AR95" s="3">
        <f>其他调用!AP95</f>
        <v>3829344.5389651656</v>
      </c>
      <c r="AS95" s="3">
        <f>其他调用!AQ95</f>
        <v>5460175.2963706255</v>
      </c>
      <c r="AT95" s="3">
        <f>其他调用!AR95</f>
        <v>10301599.096004486</v>
      </c>
      <c r="AU95" s="3">
        <f>SUMPRODUCT(AP$5:AT95,其他调用!$C$6:$G96)</f>
        <v>77355552456.161301</v>
      </c>
    </row>
    <row r="96" spans="26:47" x14ac:dyDescent="0.15">
      <c r="Z96" s="3">
        <v>92</v>
      </c>
      <c r="AA96" s="3">
        <f>求节点(节奏总纲!P$4:P$163,其他调用!AW$6:AW$165,$Z96)*SUM($U$14:$U$17)</f>
        <v>46.000000000000036</v>
      </c>
      <c r="AB96" s="3">
        <f>求节点(节奏总纲!Q$4:Q$163,其他调用!AX$6:AX$165,$Z96)*SUM($U$14:$U$17)</f>
        <v>67</v>
      </c>
      <c r="AC96" s="3">
        <f>求节点(节奏总纲!R$4:R$163,其他调用!AY$6:AY$165,$Z96)*SUM($U$14:$U$17)</f>
        <v>91</v>
      </c>
      <c r="AD96" s="3">
        <f>求节点(节奏总纲!S$4:S$163,其他调用!AZ$6:AZ$165,$Z96)*SUM($U$14:$U$17)</f>
        <v>103.00000000000021</v>
      </c>
      <c r="AE96" s="3">
        <f>求节点(节奏总纲!T$4:T$163,其他调用!BA$6:BA$165,$Z96)*SUM($U$14:$U$17)</f>
        <v>102.99999999999994</v>
      </c>
      <c r="AF96" s="3">
        <f>SUMPRODUCT(AA$5:AE96,其他调用!$C$6:$G97)</f>
        <v>4244182.3429866228</v>
      </c>
      <c r="AH96" s="3">
        <v>92</v>
      </c>
      <c r="AI96" s="3">
        <f>其他调用!Y96</f>
        <v>12848559.406907082</v>
      </c>
      <c r="AJ96" s="3">
        <f>其他调用!Z96</f>
        <v>14265663.831655622</v>
      </c>
      <c r="AK96" s="3">
        <f>其他调用!AA96</f>
        <v>17046777.630273223</v>
      </c>
      <c r="AL96" s="3">
        <f>其他调用!AB96</f>
        <v>21683059.59536314</v>
      </c>
      <c r="AM96" s="3">
        <f>其他调用!AC96</f>
        <v>36490832.016885757</v>
      </c>
      <c r="AN96" s="3">
        <f>SUMPRODUCT(AI$5:AM96,其他调用!$C$6:$G97)</f>
        <v>568748487872.07141</v>
      </c>
      <c r="AP96" s="3">
        <f>其他调用!AN96</f>
        <v>2996706.4341635406</v>
      </c>
      <c r="AQ96" s="3">
        <f>其他调用!AO96</f>
        <v>3259165.9737866521</v>
      </c>
      <c r="AR96" s="3">
        <f>其他调用!AP96</f>
        <v>3841146.236638993</v>
      </c>
      <c r="AS96" s="3">
        <f>其他调用!AQ96</f>
        <v>5460175.2963705659</v>
      </c>
      <c r="AT96" s="3">
        <f>其他调用!AR96</f>
        <v>10301599.096004605</v>
      </c>
      <c r="AU96" s="3">
        <f>SUMPRODUCT(AP$5:AT96,其他调用!$C$6:$G97)</f>
        <v>78756891619.491669</v>
      </c>
    </row>
    <row r="97" spans="26:47" x14ac:dyDescent="0.15">
      <c r="Z97" s="3">
        <v>93</v>
      </c>
      <c r="AA97" s="3">
        <f>求节点(节奏总纲!P$4:P$163,其他调用!AW$6:AW$165,$Z97)*SUM($U$14:$U$17)</f>
        <v>46.000000000000036</v>
      </c>
      <c r="AB97" s="3">
        <f>求节点(节奏总纲!Q$4:Q$163,其他调用!AX$6:AX$165,$Z97)*SUM($U$14:$U$17)</f>
        <v>67.000000000000014</v>
      </c>
      <c r="AC97" s="3">
        <f>求节点(节奏总纲!R$4:R$163,其他调用!AY$6:AY$165,$Z97)*SUM($U$14:$U$17)</f>
        <v>91.000000000000043</v>
      </c>
      <c r="AD97" s="3">
        <f>求节点(节奏总纲!S$4:S$163,其他调用!AZ$6:AZ$165,$Z97)*SUM($U$14:$U$17)</f>
        <v>103.00000000000026</v>
      </c>
      <c r="AE97" s="3">
        <f>求节点(节奏总纲!T$4:T$163,其他调用!BA$6:BA$165,$Z97)*SUM($U$14:$U$17)</f>
        <v>102.99999999999993</v>
      </c>
      <c r="AF97" s="3">
        <f>SUMPRODUCT(AA$5:AE97,其他调用!$C$6:$G98)</f>
        <v>4269584.6189280394</v>
      </c>
      <c r="AH97" s="3">
        <v>93</v>
      </c>
      <c r="AI97" s="3">
        <f>其他调用!Y97</f>
        <v>12848559.406907201</v>
      </c>
      <c r="AJ97" s="3">
        <f>其他调用!Z97</f>
        <v>14265663.831655502</v>
      </c>
      <c r="AK97" s="3">
        <f>其他调用!AA97</f>
        <v>17046777.630273223</v>
      </c>
      <c r="AL97" s="3">
        <f>其他调用!AB97</f>
        <v>21683059.59536314</v>
      </c>
      <c r="AM97" s="3">
        <f>其他调用!AC97</f>
        <v>36490832.016885757</v>
      </c>
      <c r="AN97" s="3">
        <f>SUMPRODUCT(AI$5:AM97,其他调用!$C$6:$G98)</f>
        <v>574769446693.02637</v>
      </c>
      <c r="AP97" s="3">
        <f>其他调用!AN97</f>
        <v>2996706.4341635406</v>
      </c>
      <c r="AQ97" s="3">
        <f>其他调用!AO97</f>
        <v>3259165.9737866521</v>
      </c>
      <c r="AR97" s="3">
        <f>其他调用!AP97</f>
        <v>3841146.236638993</v>
      </c>
      <c r="AS97" s="3">
        <f>其他调用!AQ97</f>
        <v>5460175.2963706255</v>
      </c>
      <c r="AT97" s="3">
        <f>其他调用!AR97</f>
        <v>10301599.096004486</v>
      </c>
      <c r="AU97" s="3">
        <f>SUMPRODUCT(AP$5:AT97,其他调用!$C$6:$G98)</f>
        <v>80147614577.039246</v>
      </c>
    </row>
    <row r="98" spans="26:47" x14ac:dyDescent="0.15">
      <c r="Z98" s="3">
        <v>94</v>
      </c>
      <c r="AA98" s="3">
        <f>求节点(节奏总纲!P$4:P$163,其他调用!AW$6:AW$165,$Z98)*SUM($U$14:$U$17)</f>
        <v>46.000000000000036</v>
      </c>
      <c r="AB98" s="3">
        <f>求节点(节奏总纲!Q$4:Q$163,其他调用!AX$6:AX$165,$Z98)*SUM($U$14:$U$17)</f>
        <v>67.000000000000014</v>
      </c>
      <c r="AC98" s="3">
        <f>求节点(节奏总纲!R$4:R$163,其他调用!AY$6:AY$165,$Z98)*SUM($U$14:$U$17)</f>
        <v>91.000000000000099</v>
      </c>
      <c r="AD98" s="3">
        <f>求节点(节奏总纲!S$4:S$163,其他调用!AZ$6:AZ$165,$Z98)*SUM($U$14:$U$17)</f>
        <v>103.00000000000024</v>
      </c>
      <c r="AE98" s="3">
        <f>求节点(节奏总纲!T$4:T$163,其他调用!BA$6:BA$165,$Z98)*SUM($U$14:$U$17)</f>
        <v>102.9999999999999</v>
      </c>
      <c r="AF98" s="3">
        <f>SUMPRODUCT(AA$5:AE98,其他调用!$C$6:$G99)</f>
        <v>4294792.9843660872</v>
      </c>
      <c r="AH98" s="3">
        <v>94</v>
      </c>
      <c r="AI98" s="3">
        <f>其他调用!Y98</f>
        <v>12848559.406907201</v>
      </c>
      <c r="AJ98" s="3">
        <f>其他调用!Z98</f>
        <v>14265663.831655622</v>
      </c>
      <c r="AK98" s="3">
        <f>其他调用!AA98</f>
        <v>17046777.630273342</v>
      </c>
      <c r="AL98" s="3">
        <f>其他调用!AB98</f>
        <v>22145692.531853914</v>
      </c>
      <c r="AM98" s="3">
        <f>其他调用!AC98</f>
        <v>36490832.016885757</v>
      </c>
      <c r="AN98" s="3">
        <f>SUMPRODUCT(AI$5:AM98,其他调用!$C$6:$G99)</f>
        <v>580745820845.54846</v>
      </c>
      <c r="AP98" s="3">
        <f>其他调用!AN98</f>
        <v>2996706.4341635406</v>
      </c>
      <c r="AQ98" s="3">
        <f>其他调用!AO98</f>
        <v>3259165.9737866521</v>
      </c>
      <c r="AR98" s="3">
        <f>其他调用!AP98</f>
        <v>3841146.2366389632</v>
      </c>
      <c r="AS98" s="3">
        <f>其他调用!AQ98</f>
        <v>5605355.6977126002</v>
      </c>
      <c r="AT98" s="3">
        <f>其他调用!AR98</f>
        <v>10301599.096004486</v>
      </c>
      <c r="AU98" s="3">
        <f>SUMPRODUCT(AP$5:AT98,其他调用!$C$6:$G99)</f>
        <v>81528153402.519318</v>
      </c>
    </row>
    <row r="99" spans="26:47" x14ac:dyDescent="0.15">
      <c r="Z99" s="3">
        <v>95</v>
      </c>
      <c r="AA99" s="3">
        <f>求节点(节奏总纲!P$4:P$163,其他调用!AW$6:AW$165,$Z99)*SUM($U$14:$U$17)</f>
        <v>46.000000000000028</v>
      </c>
      <c r="AB99" s="3">
        <f>求节点(节奏总纲!Q$4:Q$163,其他调用!AX$6:AX$165,$Z99)*SUM($U$14:$U$17)</f>
        <v>67.000000000000014</v>
      </c>
      <c r="AC99" s="3">
        <f>求节点(节奏总纲!R$4:R$163,其他调用!AY$6:AY$165,$Z99)*SUM($U$14:$U$17)</f>
        <v>91.000000000000142</v>
      </c>
      <c r="AD99" s="3">
        <f>求节点(节奏总纲!S$4:S$163,其他调用!AZ$6:AZ$165,$Z99)*SUM($U$14:$U$17)</f>
        <v>103.0000000000002</v>
      </c>
      <c r="AE99" s="3">
        <f>求节点(节奏总纲!T$4:T$163,其他调用!BA$6:BA$165,$Z99)*SUM($U$14:$U$17)</f>
        <v>102.99999999999987</v>
      </c>
      <c r="AF99" s="3">
        <f>SUMPRODUCT(AA$5:AE99,其他调用!$C$6:$G100)</f>
        <v>4319807.4393007653</v>
      </c>
      <c r="AH99" s="3">
        <v>95</v>
      </c>
      <c r="AI99" s="3">
        <f>其他调用!Y99</f>
        <v>12848559.406907082</v>
      </c>
      <c r="AJ99" s="3">
        <f>其他调用!Z99</f>
        <v>14265663.831655502</v>
      </c>
      <c r="AK99" s="3">
        <f>其他调用!AA99</f>
        <v>17046777.630273342</v>
      </c>
      <c r="AL99" s="3">
        <f>其他调用!AB99</f>
        <v>22271660.232979536</v>
      </c>
      <c r="AM99" s="3">
        <f>其他调用!AC99</f>
        <v>36490832.016885281</v>
      </c>
      <c r="AN99" s="3">
        <f>SUMPRODUCT(AI$5:AM99,其他调用!$C$6:$G100)</f>
        <v>586676594899.89209</v>
      </c>
      <c r="AP99" s="3">
        <f>其他调用!AN99</f>
        <v>2996706.4341635406</v>
      </c>
      <c r="AQ99" s="3">
        <f>其他调用!AO99</f>
        <v>3259165.9737866521</v>
      </c>
      <c r="AR99" s="3">
        <f>其他调用!AP99</f>
        <v>3841146.236638993</v>
      </c>
      <c r="AS99" s="3">
        <f>其他调用!AQ99</f>
        <v>5644886.0466417074</v>
      </c>
      <c r="AT99" s="3">
        <f>其他调用!AR99</f>
        <v>10301599.096004605</v>
      </c>
      <c r="AU99" s="3">
        <f>SUMPRODUCT(AP$5:AT99,其他调用!$C$6:$G100)</f>
        <v>82898189440.500381</v>
      </c>
    </row>
    <row r="100" spans="26:47" x14ac:dyDescent="0.15">
      <c r="Z100" s="3">
        <v>96</v>
      </c>
      <c r="AA100" s="3">
        <f>求节点(节奏总纲!P$4:P$163,其他调用!AW$6:AW$165,$Z100)*SUM($U$14:$U$17)</f>
        <v>46.000000000000028</v>
      </c>
      <c r="AB100" s="3">
        <f>求节点(节奏总纲!Q$4:Q$163,其他调用!AX$6:AX$165,$Z100)*SUM($U$14:$U$17)</f>
        <v>67.000000000000014</v>
      </c>
      <c r="AC100" s="3">
        <f>求节点(节奏总纲!R$4:R$163,其他调用!AY$6:AY$165,$Z100)*SUM($U$14:$U$17)</f>
        <v>91.000000000000185</v>
      </c>
      <c r="AD100" s="3">
        <f>求节点(节奏总纲!S$4:S$163,其他调用!AZ$6:AZ$165,$Z100)*SUM($U$14:$U$17)</f>
        <v>103.00000000000016</v>
      </c>
      <c r="AE100" s="3">
        <f>求节点(节奏总纲!T$4:T$163,其他调用!BA$6:BA$165,$Z100)*SUM($U$14:$U$17)</f>
        <v>102.99999999999986</v>
      </c>
      <c r="AF100" s="3">
        <f>SUMPRODUCT(AA$5:AE100,其他调用!$C$6:$G101)</f>
        <v>4344627.9837320736</v>
      </c>
      <c r="AH100" s="3">
        <v>96</v>
      </c>
      <c r="AI100" s="3">
        <f>其他调用!Y100</f>
        <v>12848559.406907201</v>
      </c>
      <c r="AJ100" s="3">
        <f>其他调用!Z100</f>
        <v>14338773.700097322</v>
      </c>
      <c r="AK100" s="3">
        <f>其他调用!AA100</f>
        <v>17046777.630273342</v>
      </c>
      <c r="AL100" s="3">
        <f>其他调用!AB100</f>
        <v>22271660.232979536</v>
      </c>
      <c r="AM100" s="3">
        <f>其他调用!AC100</f>
        <v>36714979.680649757</v>
      </c>
      <c r="AN100" s="3">
        <f>SUMPRODUCT(AI$5:AM100,其他调用!$C$6:$G101)</f>
        <v>592576335909.17749</v>
      </c>
      <c r="AP100" s="3">
        <f>其他调用!AN100</f>
        <v>2996706.4341635406</v>
      </c>
      <c r="AQ100" s="3">
        <f>其他调用!AO100</f>
        <v>3272694.0615215003</v>
      </c>
      <c r="AR100" s="3">
        <f>其他调用!AP100</f>
        <v>3841146.236638993</v>
      </c>
      <c r="AS100" s="3">
        <f>其他调用!AQ100</f>
        <v>5644886.0466416478</v>
      </c>
      <c r="AT100" s="3">
        <f>其他调用!AR100</f>
        <v>10390278.018001795</v>
      </c>
      <c r="AU100" s="3">
        <f>SUMPRODUCT(AP$5:AT100,其他调用!$C$6:$G101)</f>
        <v>84260409891.107025</v>
      </c>
    </row>
    <row r="101" spans="26:47" x14ac:dyDescent="0.15">
      <c r="Z101" s="3">
        <v>97</v>
      </c>
      <c r="AA101" s="3">
        <f>求节点(节奏总纲!P$4:P$163,其他调用!AW$6:AW$165,$Z101)*SUM($U$14:$U$17)</f>
        <v>46.000000000000014</v>
      </c>
      <c r="AB101" s="3">
        <f>求节点(节奏总纲!Q$4:Q$163,其他调用!AX$6:AX$165,$Z101)*SUM($U$14:$U$17)</f>
        <v>67.000000000000014</v>
      </c>
      <c r="AC101" s="3">
        <f>求节点(节奏总纲!R$4:R$163,其他调用!AY$6:AY$165,$Z101)*SUM($U$14:$U$17)</f>
        <v>91.000000000000185</v>
      </c>
      <c r="AD101" s="3">
        <f>求节点(节奏总纲!S$4:S$163,其他调用!AZ$6:AZ$165,$Z101)*SUM($U$14:$U$17)</f>
        <v>103.00000000000011</v>
      </c>
      <c r="AE101" s="3">
        <f>求节点(节奏总纲!T$4:T$163,其他调用!BA$6:BA$165,$Z101)*SUM($U$14:$U$17)</f>
        <v>102.99999999999989</v>
      </c>
      <c r="AF101" s="3">
        <f>SUMPRODUCT(AA$5:AE101,其他调用!$C$6:$G102)</f>
        <v>4369254.617660014</v>
      </c>
      <c r="AH101" s="3">
        <v>97</v>
      </c>
      <c r="AI101" s="3">
        <f>其他调用!Y101</f>
        <v>13220952.975767612</v>
      </c>
      <c r="AJ101" s="3">
        <f>其他调用!Z101</f>
        <v>14699714.354703069</v>
      </c>
      <c r="AK101" s="3">
        <f>其他调用!AA101</f>
        <v>17232413.299930334</v>
      </c>
      <c r="AL101" s="3">
        <f>其他调用!AB101</f>
        <v>22271660.232979536</v>
      </c>
      <c r="AM101" s="3">
        <f>其他调用!AC101</f>
        <v>37130346.068036556</v>
      </c>
      <c r="AN101" s="3">
        <f>SUMPRODUCT(AI$5:AM101,其他调用!$C$6:$G102)</f>
        <v>598581240280.255</v>
      </c>
      <c r="AP101" s="3">
        <f>其他调用!AN101</f>
        <v>3069117.643451333</v>
      </c>
      <c r="AQ101" s="3">
        <f>其他调用!AO101</f>
        <v>3339481.7188741565</v>
      </c>
      <c r="AR101" s="3">
        <f>其他调用!AP101</f>
        <v>3888432.5193016827</v>
      </c>
      <c r="AS101" s="3">
        <f>其他调用!AQ101</f>
        <v>5644886.0466417074</v>
      </c>
      <c r="AT101" s="3">
        <f>其他调用!AR101</f>
        <v>10554608.276229382</v>
      </c>
      <c r="AU101" s="3">
        <f>SUMPRODUCT(AP$5:AT101,其他调用!$C$6:$G102)</f>
        <v>85640972426.780441</v>
      </c>
    </row>
    <row r="102" spans="26:47" x14ac:dyDescent="0.15">
      <c r="Z102" s="3">
        <v>98</v>
      </c>
      <c r="AA102" s="3">
        <f>求节点(节奏总纲!P$4:P$163,其他调用!AW$6:AW$165,$Z102)*SUM($U$14:$U$17)</f>
        <v>45.999999999999993</v>
      </c>
      <c r="AB102" s="3">
        <f>求节点(节奏总纲!Q$4:Q$163,其他调用!AX$6:AX$165,$Z102)*SUM($U$14:$U$17)</f>
        <v>67.000000000000028</v>
      </c>
      <c r="AC102" s="3">
        <f>求节点(节奏总纲!R$4:R$163,其他调用!AY$6:AY$165,$Z102)*SUM($U$14:$U$17)</f>
        <v>91.000000000000128</v>
      </c>
      <c r="AD102" s="3">
        <f>求节点(节奏总纲!S$4:S$163,其他调用!AZ$6:AZ$165,$Z102)*SUM($U$14:$U$17)</f>
        <v>103.00000000000007</v>
      </c>
      <c r="AE102" s="3">
        <f>求节点(节奏总纲!T$4:T$163,其他调用!BA$6:BA$165,$Z102)*SUM($U$14:$U$17)</f>
        <v>102.9999999999999</v>
      </c>
      <c r="AF102" s="3">
        <f>SUMPRODUCT(AA$5:AE102,其他调用!$C$6:$G103)</f>
        <v>4393687.3410845827</v>
      </c>
      <c r="AH102" s="3">
        <v>98</v>
      </c>
      <c r="AI102" s="3">
        <f>其他调用!Y102</f>
        <v>13223148.16201663</v>
      </c>
      <c r="AJ102" s="3">
        <f>其他调用!Z102</f>
        <v>14699714.354703069</v>
      </c>
      <c r="AK102" s="3">
        <f>其他调用!AA102</f>
        <v>17492827.084425211</v>
      </c>
      <c r="AL102" s="3">
        <f>其他调用!AB102</f>
        <v>22271660.232979536</v>
      </c>
      <c r="AM102" s="3">
        <f>其他调用!AC102</f>
        <v>37130346.068036556</v>
      </c>
      <c r="AN102" s="3">
        <f>SUMPRODUCT(AI$5:AM102,其他调用!$C$6:$G103)</f>
        <v>604543526431.67798</v>
      </c>
      <c r="AP102" s="3">
        <f>其他调用!AN102</f>
        <v>3069544.4931721389</v>
      </c>
      <c r="AQ102" s="3">
        <f>其他调用!AO102</f>
        <v>3339481.7188741267</v>
      </c>
      <c r="AR102" s="3">
        <f>其他调用!AP102</f>
        <v>3954766.7526181042</v>
      </c>
      <c r="AS102" s="3">
        <f>其他调用!AQ102</f>
        <v>5644886.0466416478</v>
      </c>
      <c r="AT102" s="3">
        <f>其他调用!AR102</f>
        <v>10554608.276229262</v>
      </c>
      <c r="AU102" s="3">
        <f>SUMPRODUCT(AP$5:AT102,其他调用!$C$6:$G103)</f>
        <v>87011825904.67981</v>
      </c>
    </row>
    <row r="103" spans="26:47" x14ac:dyDescent="0.15">
      <c r="Z103" s="3">
        <v>99</v>
      </c>
      <c r="AA103" s="3">
        <f>求节点(节奏总纲!P$4:P$163,其他调用!AW$6:AW$165,$Z103)*SUM($U$14:$U$17)</f>
        <v>45.999999999999979</v>
      </c>
      <c r="AB103" s="3">
        <f>求节点(节奏总纲!Q$4:Q$163,其他调用!AX$6:AX$165,$Z103)*SUM($U$14:$U$17)</f>
        <v>67.000000000000028</v>
      </c>
      <c r="AC103" s="3">
        <f>求节点(节奏总纲!R$4:R$163,其他调用!AY$6:AY$165,$Z103)*SUM($U$14:$U$17)</f>
        <v>91.000000000000071</v>
      </c>
      <c r="AD103" s="3">
        <f>求节点(节奏总纲!S$4:S$163,其他调用!AZ$6:AZ$165,$Z103)*SUM($U$14:$U$17)</f>
        <v>103.00000000000003</v>
      </c>
      <c r="AE103" s="3">
        <f>求节点(节奏总纲!T$4:T$163,其他调用!BA$6:BA$165,$Z103)*SUM($U$14:$U$17)</f>
        <v>102.99999999999991</v>
      </c>
      <c r="AF103" s="3">
        <f>SUMPRODUCT(AA$5:AE103,其他调用!$C$6:$G104)</f>
        <v>4417926.1540057827</v>
      </c>
      <c r="AH103" s="3">
        <v>99</v>
      </c>
      <c r="AI103" s="3">
        <f>其他调用!Y103</f>
        <v>13223148.16201663</v>
      </c>
      <c r="AJ103" s="3">
        <f>其他调用!Z103</f>
        <v>14699714.354703069</v>
      </c>
      <c r="AK103" s="3">
        <f>其他调用!AA103</f>
        <v>17492827.084425211</v>
      </c>
      <c r="AL103" s="3">
        <f>其他调用!AB103</f>
        <v>22271660.232979774</v>
      </c>
      <c r="AM103" s="3">
        <f>其他调用!AC103</f>
        <v>37130346.068037033</v>
      </c>
      <c r="AN103" s="3">
        <f>SUMPRODUCT(AI$5:AM103,其他调用!$C$6:$G104)</f>
        <v>610458492851.74048</v>
      </c>
      <c r="AP103" s="3">
        <f>其他调用!AN103</f>
        <v>3069544.4931721389</v>
      </c>
      <c r="AQ103" s="3">
        <f>其他调用!AO103</f>
        <v>3339481.7188741565</v>
      </c>
      <c r="AR103" s="3">
        <f>其他调用!AP103</f>
        <v>3954766.7526181042</v>
      </c>
      <c r="AS103" s="3">
        <f>其他调用!AQ103</f>
        <v>5644886.0466417074</v>
      </c>
      <c r="AT103" s="3">
        <f>其他调用!AR103</f>
        <v>10554608.276229382</v>
      </c>
      <c r="AU103" s="3">
        <f>SUMPRODUCT(AP$5:AT103,其他调用!$C$6:$G104)</f>
        <v>88371799593.072037</v>
      </c>
    </row>
    <row r="104" spans="26:47" x14ac:dyDescent="0.15">
      <c r="Z104" s="3">
        <v>100</v>
      </c>
      <c r="AA104" s="3">
        <f>求节点(节奏总纲!P$4:P$163,其他调用!AW$6:AW$165,$Z104)*SUM($U$14:$U$17)</f>
        <v>45.999999999999957</v>
      </c>
      <c r="AB104" s="3">
        <f>求节点(节奏总纲!Q$4:Q$163,其他调用!AX$6:AX$165,$Z104)*SUM($U$14:$U$17)</f>
        <v>67.000000000000028</v>
      </c>
      <c r="AC104" s="3">
        <f>求节点(节奏总纲!R$4:R$163,其他调用!AY$6:AY$165,$Z104)*SUM($U$14:$U$17)</f>
        <v>91</v>
      </c>
      <c r="AD104" s="3">
        <f>求节点(节奏总纲!S$4:S$163,其他调用!AZ$6:AZ$165,$Z104)*SUM($U$14:$U$17)</f>
        <v>102.99999999999999</v>
      </c>
      <c r="AE104" s="3">
        <f>求节点(节奏总纲!T$4:T$163,其他调用!BA$6:BA$165,$Z104)*SUM($U$14:$U$17)</f>
        <v>102.99999999999993</v>
      </c>
      <c r="AF104" s="3">
        <f>SUMPRODUCT(AA$5:AE104,其他调用!$C$6:$G105)</f>
        <v>4441971.0564236129</v>
      </c>
      <c r="AH104" s="3">
        <v>100</v>
      </c>
      <c r="AI104" s="3">
        <f>其他调用!Y104</f>
        <v>13223148.16201663</v>
      </c>
      <c r="AJ104" s="3">
        <f>其他调用!Z104</f>
        <v>14699714.354703069</v>
      </c>
      <c r="AK104" s="3">
        <f>其他调用!AA104</f>
        <v>17492827.084425211</v>
      </c>
      <c r="AL104" s="3">
        <f>其他调用!AB104</f>
        <v>22271660.232979536</v>
      </c>
      <c r="AM104" s="3">
        <f>其他调用!AC104</f>
        <v>37130346.068036556</v>
      </c>
      <c r="AN104" s="3">
        <f>SUMPRODUCT(AI$5:AM104,其他调用!$C$6:$G105)</f>
        <v>616326139540.44263</v>
      </c>
      <c r="AP104" s="3">
        <f>其他调用!AN104</f>
        <v>3069544.4931721389</v>
      </c>
      <c r="AQ104" s="3">
        <f>其他调用!AO104</f>
        <v>3339481.7188741565</v>
      </c>
      <c r="AR104" s="3">
        <f>其他调用!AP104</f>
        <v>3954766.7526181042</v>
      </c>
      <c r="AS104" s="3">
        <f>其他调用!AQ104</f>
        <v>5644886.0466416478</v>
      </c>
      <c r="AT104" s="3">
        <f>其他调用!AR104</f>
        <v>10554608.276229382</v>
      </c>
      <c r="AU104" s="3">
        <f>SUMPRODUCT(AP$5:AT104,其他调用!$C$6:$G105)</f>
        <v>89720893491.957138</v>
      </c>
    </row>
    <row r="105" spans="26:47" x14ac:dyDescent="0.15">
      <c r="Z105" s="3">
        <v>101</v>
      </c>
      <c r="AA105" s="3">
        <f>求节点(节奏总纲!P$4:P$163,其他调用!AW$6:AW$165,$Z105)*SUM($U$14:$U$17)</f>
        <v>45.999999999999943</v>
      </c>
      <c r="AB105" s="3">
        <f>求节点(节奏总纲!Q$4:Q$163,其他调用!AX$6:AX$165,$Z105)*SUM($U$14:$U$17)</f>
        <v>67.000000000000043</v>
      </c>
      <c r="AC105" s="3">
        <f>求节点(节奏总纲!R$4:R$163,其他调用!AY$6:AY$165,$Z105)*SUM($U$14:$U$17)</f>
        <v>90.999999999999943</v>
      </c>
      <c r="AD105" s="3">
        <f>求节点(节奏总纲!S$4:S$163,其他调用!AZ$6:AZ$165,$Z105)*SUM($U$14:$U$17)</f>
        <v>102.99999999999997</v>
      </c>
      <c r="AE105" s="3">
        <f>求节点(节奏总纲!T$4:T$163,其他调用!BA$6:BA$165,$Z105)*SUM($U$14:$U$17)</f>
        <v>102.99999999999994</v>
      </c>
      <c r="AF105" s="3">
        <f>SUMPRODUCT(AA$5:AE105,其他调用!$C$6:$G106)</f>
        <v>4465822.0483380742</v>
      </c>
      <c r="AH105" s="3">
        <v>101</v>
      </c>
      <c r="AI105" s="3">
        <f>其他调用!Y105</f>
        <v>13223148.16201663</v>
      </c>
      <c r="AJ105" s="3">
        <f>其他调用!Z105</f>
        <v>14699714.35470295</v>
      </c>
      <c r="AK105" s="3">
        <f>其他调用!AA105</f>
        <v>17492827.084425449</v>
      </c>
      <c r="AL105" s="3">
        <f>其他调用!AB105</f>
        <v>22856358.245207787</v>
      </c>
      <c r="AM105" s="3">
        <f>其他调用!AC105</f>
        <v>37130346.068036556</v>
      </c>
      <c r="AN105" s="3">
        <f>SUMPRODUCT(AI$5:AM105,其他调用!$C$6:$G106)</f>
        <v>622148112927.63379</v>
      </c>
      <c r="AP105" s="3">
        <f>其他调用!AN105</f>
        <v>3069544.4931721389</v>
      </c>
      <c r="AQ105" s="3">
        <f>其他调用!AO105</f>
        <v>3339481.7188741267</v>
      </c>
      <c r="AR105" s="3">
        <f>其他调用!AP105</f>
        <v>3954766.7526181042</v>
      </c>
      <c r="AS105" s="3">
        <f>其他调用!AQ105</f>
        <v>5832276.0386766791</v>
      </c>
      <c r="AT105" s="3">
        <f>其他调用!AR105</f>
        <v>10554608.276229262</v>
      </c>
      <c r="AU105" s="3">
        <f>SUMPRODUCT(AP$5:AT105,其他调用!$C$6:$G106)</f>
        <v>91059635265.992661</v>
      </c>
    </row>
    <row r="106" spans="26:47" x14ac:dyDescent="0.15">
      <c r="Z106" s="3">
        <v>102</v>
      </c>
      <c r="AA106" s="3">
        <f>求节点(节奏总纲!P$4:P$163,其他调用!AW$6:AW$165,$Z106)*SUM($U$14:$U$17)</f>
        <v>45.999999999999922</v>
      </c>
      <c r="AB106" s="3">
        <f>求节点(节奏总纲!Q$4:Q$163,其他调用!AX$6:AX$165,$Z106)*SUM($U$14:$U$17)</f>
        <v>67.000000000000043</v>
      </c>
      <c r="AC106" s="3">
        <f>求节点(节奏总纲!R$4:R$163,其他调用!AY$6:AY$165,$Z106)*SUM($U$14:$U$17)</f>
        <v>90.999999999999886</v>
      </c>
      <c r="AD106" s="3">
        <f>求节点(节奏总纲!S$4:S$163,其他调用!AZ$6:AZ$165,$Z106)*SUM($U$14:$U$17)</f>
        <v>102.99999999999996</v>
      </c>
      <c r="AE106" s="3">
        <f>求节点(节奏总纲!T$4:T$163,其他调用!BA$6:BA$165,$Z106)*SUM($U$14:$U$17)</f>
        <v>102.99999999999996</v>
      </c>
      <c r="AF106" s="3">
        <f>SUMPRODUCT(AA$5:AE106,其他调用!$C$6:$G107)</f>
        <v>4489479.1297491658</v>
      </c>
      <c r="AH106" s="3">
        <v>102</v>
      </c>
      <c r="AI106" s="3">
        <f>其他调用!Y106</f>
        <v>13223148.16201663</v>
      </c>
      <c r="AJ106" s="3">
        <f>其他调用!Z106</f>
        <v>14699714.354703069</v>
      </c>
      <c r="AK106" s="3">
        <f>其他调用!AA106</f>
        <v>17492827.084425211</v>
      </c>
      <c r="AL106" s="3">
        <f>其他调用!AB106</f>
        <v>22879438.466868877</v>
      </c>
      <c r="AM106" s="3">
        <f>其他调用!AC106</f>
        <v>37130346.068036556</v>
      </c>
      <c r="AN106" s="3">
        <f>SUMPRODUCT(AI$5:AM106,其他调用!$C$6:$G107)</f>
        <v>627922817660.23193</v>
      </c>
      <c r="AP106" s="3">
        <f>其他调用!AN106</f>
        <v>3069544.4931721687</v>
      </c>
      <c r="AQ106" s="3">
        <f>其他调用!AO106</f>
        <v>3339481.7188741565</v>
      </c>
      <c r="AR106" s="3">
        <f>其他调用!AP106</f>
        <v>3954766.7526181042</v>
      </c>
      <c r="AS106" s="3">
        <f>其他调用!AQ106</f>
        <v>5839673.0238943696</v>
      </c>
      <c r="AT106" s="3">
        <f>其他调用!AR106</f>
        <v>10554608.276229382</v>
      </c>
      <c r="AU106" s="3">
        <f>SUMPRODUCT(AP$5:AT106,其他调用!$C$6:$G107)</f>
        <v>92387513620.125244</v>
      </c>
    </row>
    <row r="107" spans="26:47" x14ac:dyDescent="0.15">
      <c r="Z107" s="3">
        <v>103</v>
      </c>
      <c r="AA107" s="3">
        <f>求节点(节奏总纲!P$4:P$163,其他调用!AW$6:AW$165,$Z107)*SUM($U$14:$U$17)</f>
        <v>45.999999999999908</v>
      </c>
      <c r="AB107" s="3">
        <f>求节点(节奏总纲!Q$4:Q$163,其他调用!AX$6:AX$165,$Z107)*SUM($U$14:$U$17)</f>
        <v>67.000000000000043</v>
      </c>
      <c r="AC107" s="3">
        <f>求节点(节奏总纲!R$4:R$163,其他调用!AY$6:AY$165,$Z107)*SUM($U$14:$U$17)</f>
        <v>90.999999999999815</v>
      </c>
      <c r="AD107" s="3">
        <f>求节点(节奏总纲!S$4:S$163,其他调用!AZ$6:AZ$165,$Z107)*SUM($U$14:$U$17)</f>
        <v>102.99999999999994</v>
      </c>
      <c r="AE107" s="3">
        <f>求节点(节奏总纲!T$4:T$163,其他调用!BA$6:BA$165,$Z107)*SUM($U$14:$U$17)</f>
        <v>102.99999999999997</v>
      </c>
      <c r="AF107" s="3">
        <f>SUMPRODUCT(AA$5:AE107,其他调用!$C$6:$G108)</f>
        <v>4512942.3006568877</v>
      </c>
      <c r="AH107" s="3">
        <v>103</v>
      </c>
      <c r="AI107" s="3">
        <f>其他调用!Y107</f>
        <v>13235356.722733378</v>
      </c>
      <c r="AJ107" s="3">
        <f>其他调用!Z107</f>
        <v>14911658.944047451</v>
      </c>
      <c r="AK107" s="3">
        <f>其他调用!AA107</f>
        <v>17492827.084425211</v>
      </c>
      <c r="AL107" s="3">
        <f>其他调用!AB107</f>
        <v>22879438.466869116</v>
      </c>
      <c r="AM107" s="3">
        <f>其他调用!AC107</f>
        <v>37430194.709015369</v>
      </c>
      <c r="AN107" s="3">
        <f>SUMPRODUCT(AI$5:AM107,其他调用!$C$6:$G108)</f>
        <v>633693217638.49854</v>
      </c>
      <c r="AP107" s="3">
        <f>其他调用!AN107</f>
        <v>3071876.4848837852</v>
      </c>
      <c r="AQ107" s="3">
        <f>其他调用!AO107</f>
        <v>3379277.7957314253</v>
      </c>
      <c r="AR107" s="3">
        <f>其他调用!AP107</f>
        <v>3954766.752618134</v>
      </c>
      <c r="AS107" s="3">
        <f>其他调用!AQ107</f>
        <v>5839673.02389431</v>
      </c>
      <c r="AT107" s="3">
        <f>其他调用!AR107</f>
        <v>10675292.468118191</v>
      </c>
      <c r="AU107" s="3">
        <f>SUMPRODUCT(AP$5:AT107,其他调用!$C$6:$G108)</f>
        <v>93712646376.422089</v>
      </c>
    </row>
    <row r="108" spans="26:47" x14ac:dyDescent="0.15">
      <c r="Z108" s="3">
        <v>104</v>
      </c>
      <c r="AA108" s="3">
        <f>求节点(节奏总纲!P$4:P$163,其他调用!AW$6:AW$165,$Z108)*SUM($U$14:$U$17)</f>
        <v>45.999999999999936</v>
      </c>
      <c r="AB108" s="3">
        <f>求节点(节奏总纲!Q$4:Q$163,其他调用!AX$6:AX$165,$Z108)*SUM($U$14:$U$17)</f>
        <v>67.000000000000028</v>
      </c>
      <c r="AC108" s="3">
        <f>求节点(节奏总纲!R$4:R$163,其他调用!AY$6:AY$165,$Z108)*SUM($U$14:$U$17)</f>
        <v>90.999999999999829</v>
      </c>
      <c r="AD108" s="3">
        <f>求节点(节奏总纲!S$4:S$163,其他调用!AZ$6:AZ$165,$Z108)*SUM($U$14:$U$17)</f>
        <v>102.99999999999993</v>
      </c>
      <c r="AE108" s="3">
        <f>求节点(节奏总纲!T$4:T$163,其他调用!BA$6:BA$165,$Z108)*SUM($U$14:$U$17)</f>
        <v>102.99999999999996</v>
      </c>
      <c r="AF108" s="3">
        <f>SUMPRODUCT(AA$5:AE108,其他调用!$C$6:$G109)</f>
        <v>4536211.5610612379</v>
      </c>
      <c r="AH108" s="3">
        <v>104</v>
      </c>
      <c r="AI108" s="3">
        <f>其他调用!Y108</f>
        <v>13608358.085223079</v>
      </c>
      <c r="AJ108" s="3">
        <f>其他调用!Z108</f>
        <v>15133555.641406178</v>
      </c>
      <c r="AK108" s="3">
        <f>其他调用!AA108</f>
        <v>17800593.240068436</v>
      </c>
      <c r="AL108" s="3">
        <f>其他调用!AB108</f>
        <v>22879438.466868877</v>
      </c>
      <c r="AM108" s="3">
        <f>其他调用!AC108</f>
        <v>37775158.057743549</v>
      </c>
      <c r="AN108" s="3">
        <f>SUMPRODUCT(AI$5:AM108,其他调用!$C$6:$G109)</f>
        <v>639534490700.93201</v>
      </c>
      <c r="AP108" s="3">
        <f>其他调用!AN108</f>
        <v>3143124.530082643</v>
      </c>
      <c r="AQ108" s="3">
        <f>其他调用!AO108</f>
        <v>3420942.5442857146</v>
      </c>
      <c r="AR108" s="3">
        <f>其他调用!AP108</f>
        <v>4032967.0400108695</v>
      </c>
      <c r="AS108" s="3">
        <f>其他调用!AQ108</f>
        <v>5839673.0238943696</v>
      </c>
      <c r="AT108" s="3">
        <f>其他调用!AR108</f>
        <v>10814134.594721556</v>
      </c>
      <c r="AU108" s="3">
        <f>SUMPRODUCT(AP$5:AT108,其他调用!$C$6:$G109)</f>
        <v>95049696036.890656</v>
      </c>
    </row>
    <row r="109" spans="26:47" x14ac:dyDescent="0.15">
      <c r="Z109" s="3">
        <v>105</v>
      </c>
      <c r="AA109" s="3">
        <f>求节点(节奏总纲!P$4:P$163,其他调用!AW$6:AW$165,$Z109)*SUM($U$14:$U$17)</f>
        <v>45.999999999999957</v>
      </c>
      <c r="AB109" s="3">
        <f>求节点(节奏总纲!Q$4:Q$163,其他调用!AX$6:AX$165,$Z109)*SUM($U$14:$U$17)</f>
        <v>67.000000000000028</v>
      </c>
      <c r="AC109" s="3">
        <f>求节点(节奏总纲!R$4:R$163,其他调用!AY$6:AY$165,$Z109)*SUM($U$14:$U$17)</f>
        <v>90.999999999999872</v>
      </c>
      <c r="AD109" s="3">
        <f>求节点(节奏总纲!S$4:S$163,其他调用!AZ$6:AZ$165,$Z109)*SUM($U$14:$U$17)</f>
        <v>102.99999999999991</v>
      </c>
      <c r="AE109" s="3">
        <f>求节点(节奏总纲!T$4:T$163,其他调用!BA$6:BA$165,$Z109)*SUM($U$14:$U$17)</f>
        <v>102.99999999999996</v>
      </c>
      <c r="AF109" s="3">
        <f>SUMPRODUCT(AA$5:AE109,其他调用!$C$6:$G110)</f>
        <v>4559286.9109622203</v>
      </c>
      <c r="AH109" s="3">
        <v>105</v>
      </c>
      <c r="AI109" s="3">
        <f>其他调用!Y109</f>
        <v>13608358.08522296</v>
      </c>
      <c r="AJ109" s="3">
        <f>其他调用!Z109</f>
        <v>15133555.641406059</v>
      </c>
      <c r="AK109" s="3">
        <f>其他调用!AA109</f>
        <v>17944509.733722925</v>
      </c>
      <c r="AL109" s="3">
        <f>其他调用!AB109</f>
        <v>22879438.466869116</v>
      </c>
      <c r="AM109" s="3">
        <f>其他调用!AC109</f>
        <v>37775158.057743549</v>
      </c>
      <c r="AN109" s="3">
        <f>SUMPRODUCT(AI$5:AM109,其他调用!$C$6:$G110)</f>
        <v>645329290281.02454</v>
      </c>
      <c r="AP109" s="3">
        <f>其他调用!AN109</f>
        <v>3143124.530082643</v>
      </c>
      <c r="AQ109" s="3">
        <f>其他调用!AO109</f>
        <v>3420942.5442856848</v>
      </c>
      <c r="AR109" s="3">
        <f>其他调用!AP109</f>
        <v>4069534.7748250365</v>
      </c>
      <c r="AS109" s="3">
        <f>其他调用!AQ109</f>
        <v>5839673.02389431</v>
      </c>
      <c r="AT109" s="3">
        <f>其他调用!AR109</f>
        <v>10814134.594721675</v>
      </c>
      <c r="AU109" s="3">
        <f>SUMPRODUCT(AP$5:AT109,其他调用!$C$6:$G110)</f>
        <v>96376163578.556198</v>
      </c>
    </row>
    <row r="110" spans="26:47" x14ac:dyDescent="0.15">
      <c r="Z110" s="3">
        <v>106</v>
      </c>
      <c r="AA110" s="3">
        <f>求节点(节奏总纲!P$4:P$163,其他调用!AW$6:AW$165,$Z110)*SUM($U$14:$U$17)</f>
        <v>45.999999999999986</v>
      </c>
      <c r="AB110" s="3">
        <f>求节点(节奏总纲!Q$4:Q$163,其他调用!AX$6:AX$165,$Z110)*SUM($U$14:$U$17)</f>
        <v>67.000000000000028</v>
      </c>
      <c r="AC110" s="3">
        <f>求节点(节奏总纲!R$4:R$163,其他调用!AY$6:AY$165,$Z110)*SUM($U$14:$U$17)</f>
        <v>90.999999999999901</v>
      </c>
      <c r="AD110" s="3">
        <f>求节点(节奏总纲!S$4:S$163,其他调用!AZ$6:AZ$165,$Z110)*SUM($U$14:$U$17)</f>
        <v>102.9999999999999</v>
      </c>
      <c r="AE110" s="3">
        <f>求节点(节奏总纲!T$4:T$163,其他调用!BA$6:BA$165,$Z110)*SUM($U$14:$U$17)</f>
        <v>102.99999999999994</v>
      </c>
      <c r="AF110" s="3">
        <f>SUMPRODUCT(AA$5:AE110,其他调用!$C$6:$G111)</f>
        <v>4582168.3503598329</v>
      </c>
      <c r="AH110" s="3">
        <v>106</v>
      </c>
      <c r="AI110" s="3">
        <f>其他调用!Y110</f>
        <v>13608358.08522296</v>
      </c>
      <c r="AJ110" s="3">
        <f>其他调用!Z110</f>
        <v>15133555.641406059</v>
      </c>
      <c r="AK110" s="3">
        <f>其他调用!AA110</f>
        <v>17944509.733722925</v>
      </c>
      <c r="AL110" s="3">
        <f>其他调用!AB110</f>
        <v>22879438.466869116</v>
      </c>
      <c r="AM110" s="3">
        <f>其他调用!AC110</f>
        <v>37775158.057743549</v>
      </c>
      <c r="AN110" s="3">
        <f>SUMPRODUCT(AI$5:AM110,其他调用!$C$6:$G111)</f>
        <v>651075394066.32642</v>
      </c>
      <c r="AP110" s="3">
        <f>其他调用!AN110</f>
        <v>3143124.5300826132</v>
      </c>
      <c r="AQ110" s="3">
        <f>其他调用!AO110</f>
        <v>3420942.5442857146</v>
      </c>
      <c r="AR110" s="3">
        <f>其他调用!AP110</f>
        <v>4069534.7748250365</v>
      </c>
      <c r="AS110" s="3">
        <f>其他调用!AQ110</f>
        <v>5839673.0238943696</v>
      </c>
      <c r="AT110" s="3">
        <f>其他调用!AR110</f>
        <v>10814134.594721675</v>
      </c>
      <c r="AU110" s="3">
        <f>SUMPRODUCT(AP$5:AT110,其他调用!$C$6:$G111)</f>
        <v>97691484334.157303</v>
      </c>
    </row>
    <row r="111" spans="26:47" x14ac:dyDescent="0.15">
      <c r="Z111" s="3">
        <v>107</v>
      </c>
      <c r="AA111" s="3">
        <f>求节点(节奏总纲!P$4:P$163,其他调用!AW$6:AW$165,$Z111)*SUM($U$14:$U$17)</f>
        <v>46.000000000000014</v>
      </c>
      <c r="AB111" s="3">
        <f>求节点(节奏总纲!Q$4:Q$163,其他调用!AX$6:AX$165,$Z111)*SUM($U$14:$U$17)</f>
        <v>67.000000000000014</v>
      </c>
      <c r="AC111" s="3">
        <f>求节点(节奏总纲!R$4:R$163,其他调用!AY$6:AY$165,$Z111)*SUM($U$14:$U$17)</f>
        <v>90.999999999999943</v>
      </c>
      <c r="AD111" s="3">
        <f>求节点(节奏总纲!S$4:S$163,其他调用!AZ$6:AZ$165,$Z111)*SUM($U$14:$U$17)</f>
        <v>102.99999999999987</v>
      </c>
      <c r="AE111" s="3">
        <f>求节点(节奏总纲!T$4:T$163,其他调用!BA$6:BA$165,$Z111)*SUM($U$14:$U$17)</f>
        <v>102.99999999999994</v>
      </c>
      <c r="AF111" s="3">
        <f>SUMPRODUCT(AA$5:AE111,其他调用!$C$6:$G112)</f>
        <v>4604855.8792540748</v>
      </c>
      <c r="AH111" s="3">
        <v>107</v>
      </c>
      <c r="AI111" s="3">
        <f>其他调用!Y111</f>
        <v>13608358.085223079</v>
      </c>
      <c r="AJ111" s="3">
        <f>其他调用!Z111</f>
        <v>15133555.641406298</v>
      </c>
      <c r="AK111" s="3">
        <f>其他调用!AA111</f>
        <v>17944509.733722925</v>
      </c>
      <c r="AL111" s="3">
        <f>其他调用!AB111</f>
        <v>22879438.466868877</v>
      </c>
      <c r="AM111" s="3">
        <f>其他调用!AC111</f>
        <v>37775158.057743549</v>
      </c>
      <c r="AN111" s="3">
        <f>SUMPRODUCT(AI$5:AM111,其他调用!$C$6:$G112)</f>
        <v>656772802056.83765</v>
      </c>
      <c r="AP111" s="3">
        <f>其他调用!AN111</f>
        <v>3143124.530082643</v>
      </c>
      <c r="AQ111" s="3">
        <f>其他调用!AO111</f>
        <v>3420942.5442856848</v>
      </c>
      <c r="AR111" s="3">
        <f>其他调用!AP111</f>
        <v>4069534.7748250365</v>
      </c>
      <c r="AS111" s="3">
        <f>其他调用!AQ111</f>
        <v>5839673.0238943696</v>
      </c>
      <c r="AT111" s="3">
        <f>其他调用!AR111</f>
        <v>10814134.594721556</v>
      </c>
      <c r="AU111" s="3">
        <f>SUMPRODUCT(AP$5:AT111,其他调用!$C$6:$G112)</f>
        <v>98995658303.694</v>
      </c>
    </row>
    <row r="112" spans="26:47" x14ac:dyDescent="0.15">
      <c r="Z112" s="3">
        <v>108</v>
      </c>
      <c r="AA112" s="3">
        <f>求节点(节奏总纲!P$4:P$163,其他调用!AW$6:AW$165,$Z112)*SUM($U$14:$U$17)</f>
        <v>46.000000000000036</v>
      </c>
      <c r="AB112" s="3">
        <f>求节点(节奏总纲!Q$4:Q$163,其他调用!AX$6:AX$165,$Z112)*SUM($U$14:$U$17)</f>
        <v>67.000000000000014</v>
      </c>
      <c r="AC112" s="3">
        <f>求节点(节奏总纲!R$4:R$163,其他调用!AY$6:AY$165,$Z112)*SUM($U$14:$U$17)</f>
        <v>90.999999999999986</v>
      </c>
      <c r="AD112" s="3">
        <f>求节点(节奏总纲!S$4:S$163,其他调用!AZ$6:AZ$165,$Z112)*SUM($U$14:$U$17)</f>
        <v>102.99999999999989</v>
      </c>
      <c r="AE112" s="3">
        <f>求节点(节奏总纲!T$4:T$163,其他调用!BA$6:BA$165,$Z112)*SUM($U$14:$U$17)</f>
        <v>102.99999999999993</v>
      </c>
      <c r="AF112" s="3">
        <f>SUMPRODUCT(AA$5:AE112,其他调用!$C$6:$G113)</f>
        <v>4627349.4976449469</v>
      </c>
      <c r="AH112" s="3">
        <v>108</v>
      </c>
      <c r="AI112" s="3">
        <f>其他调用!Y112</f>
        <v>13608358.08522296</v>
      </c>
      <c r="AJ112" s="3">
        <f>其他调用!Z112</f>
        <v>15133555.641406059</v>
      </c>
      <c r="AK112" s="3">
        <f>其他调用!AA112</f>
        <v>17944509.733722925</v>
      </c>
      <c r="AL112" s="3">
        <f>其他调用!AB112</f>
        <v>23237694.663774014</v>
      </c>
      <c r="AM112" s="3">
        <f>其他调用!AC112</f>
        <v>37775158.057743549</v>
      </c>
      <c r="AN112" s="3">
        <f>SUMPRODUCT(AI$5:AM112,其他调用!$C$6:$G113)</f>
        <v>662422465641.72705</v>
      </c>
      <c r="AP112" s="3">
        <f>其他调用!AN112</f>
        <v>3143124.530082643</v>
      </c>
      <c r="AQ112" s="3">
        <f>其他调用!AO112</f>
        <v>3420942.5442857146</v>
      </c>
      <c r="AR112" s="3">
        <f>其他调用!AP112</f>
        <v>4069534.7748250067</v>
      </c>
      <c r="AS112" s="3">
        <f>其他调用!AQ112</f>
        <v>5955715.2983036637</v>
      </c>
      <c r="AT112" s="3">
        <f>其他调用!AR112</f>
        <v>10814134.594721675</v>
      </c>
      <c r="AU112" s="3">
        <f>SUMPRODUCT(AP$5:AT112,其他调用!$C$6:$G113)</f>
        <v>100288993650.32988</v>
      </c>
    </row>
    <row r="113" spans="26:47" x14ac:dyDescent="0.15">
      <c r="Z113" s="3">
        <v>109</v>
      </c>
      <c r="AA113" s="3">
        <f>求节点(节奏总纲!P$4:P$163,其他调用!AW$6:AW$165,$Z113)*SUM($U$14:$U$17)</f>
        <v>46.000000000000064</v>
      </c>
      <c r="AB113" s="3">
        <f>求节点(节奏总纲!Q$4:Q$163,其他调用!AX$6:AX$165,$Z113)*SUM($U$14:$U$17)</f>
        <v>67</v>
      </c>
      <c r="AC113" s="3">
        <f>求节点(节奏总纲!R$4:R$163,其他调用!AY$6:AY$165,$Z113)*SUM($U$14:$U$17)</f>
        <v>91.000000000000028</v>
      </c>
      <c r="AD113" s="3">
        <f>求节点(节奏总纲!S$4:S$163,其他调用!AZ$6:AZ$165,$Z113)*SUM($U$14:$U$17)</f>
        <v>102.9999999999999</v>
      </c>
      <c r="AE113" s="3">
        <f>求节点(节奏总纲!T$4:T$163,其他调用!BA$6:BA$165,$Z113)*SUM($U$14:$U$17)</f>
        <v>102.99999999999993</v>
      </c>
      <c r="AF113" s="3">
        <f>SUMPRODUCT(AA$5:AE113,其他调用!$C$6:$G114)</f>
        <v>4649649.2055324512</v>
      </c>
      <c r="AH113" s="3">
        <v>109</v>
      </c>
      <c r="AI113" s="3">
        <f>其他调用!Y113</f>
        <v>13608358.08522296</v>
      </c>
      <c r="AJ113" s="3">
        <f>其他调用!Z113</f>
        <v>15133555.641406059</v>
      </c>
      <c r="AK113" s="3">
        <f>其他调用!AA113</f>
        <v>17944509.733722687</v>
      </c>
      <c r="AL113" s="3">
        <f>其他调用!AB113</f>
        <v>23497970.501074314</v>
      </c>
      <c r="AM113" s="3">
        <f>其他调用!AC113</f>
        <v>37809112.973165035</v>
      </c>
      <c r="AN113" s="3">
        <f>SUMPRODUCT(AI$5:AM113,其他调用!$C$6:$G114)</f>
        <v>668024136328.57324</v>
      </c>
      <c r="AP113" s="3">
        <f>其他调用!AN113</f>
        <v>3143124.530082643</v>
      </c>
      <c r="AQ113" s="3">
        <f>其他调用!AO113</f>
        <v>3420942.5442856848</v>
      </c>
      <c r="AR113" s="3">
        <f>其他调用!AP113</f>
        <v>4069534.7748250365</v>
      </c>
      <c r="AS113" s="3">
        <f>其他调用!AQ113</f>
        <v>6040020.8885349631</v>
      </c>
      <c r="AT113" s="3">
        <f>其他调用!AR113</f>
        <v>10827996.821234107</v>
      </c>
      <c r="AU113" s="3">
        <f>SUMPRODUCT(AP$5:AT113,其他调用!$C$6:$G114)</f>
        <v>101571412066.8569</v>
      </c>
    </row>
    <row r="114" spans="26:47" x14ac:dyDescent="0.15">
      <c r="Z114" s="3">
        <v>110</v>
      </c>
      <c r="AA114" s="3">
        <f>求节点(节奏总纲!P$4:P$163,其他调用!AW$6:AW$165,$Z114)*SUM($U$14:$U$17)</f>
        <v>46.000000000000085</v>
      </c>
      <c r="AB114" s="3">
        <f>求节点(节奏总纲!Q$4:Q$163,其他调用!AX$6:AX$165,$Z114)*SUM($U$14:$U$17)</f>
        <v>67</v>
      </c>
      <c r="AC114" s="3">
        <f>求节点(节奏总纲!R$4:R$163,其他调用!AY$6:AY$165,$Z114)*SUM($U$14:$U$17)</f>
        <v>91.000000000000057</v>
      </c>
      <c r="AD114" s="3">
        <f>求节点(节奏总纲!S$4:S$163,其他调用!AZ$6:AZ$165,$Z114)*SUM($U$14:$U$17)</f>
        <v>102.99999999999993</v>
      </c>
      <c r="AE114" s="3">
        <f>求节点(节奏总纲!T$4:T$163,其他调用!BA$6:BA$165,$Z114)*SUM($U$14:$U$17)</f>
        <v>102.99999999999999</v>
      </c>
      <c r="AF114" s="3">
        <f>SUMPRODUCT(AA$5:AE114,其他调用!$C$6:$G115)</f>
        <v>4671755.0029165847</v>
      </c>
      <c r="AH114" s="3">
        <v>110</v>
      </c>
      <c r="AI114" s="3">
        <f>其他调用!Y114</f>
        <v>13608358.085223079</v>
      </c>
      <c r="AJ114" s="3">
        <f>其他调用!Z114</f>
        <v>15147336.547172546</v>
      </c>
      <c r="AK114" s="3">
        <f>其他调用!AA114</f>
        <v>17944509.733722925</v>
      </c>
      <c r="AL114" s="3">
        <f>其他调用!AB114</f>
        <v>23497970.501074314</v>
      </c>
      <c r="AM114" s="3">
        <f>其他调用!AC114</f>
        <v>38417011.522402763</v>
      </c>
      <c r="AN114" s="3">
        <f>SUMPRODUCT(AI$5:AM114,其他调用!$C$6:$G115)</f>
        <v>673580032417.21118</v>
      </c>
      <c r="AP114" s="3">
        <f>其他调用!AN114</f>
        <v>3143124.5300826132</v>
      </c>
      <c r="AQ114" s="3">
        <f>其他调用!AO114</f>
        <v>3423484.9616116881</v>
      </c>
      <c r="AR114" s="3">
        <f>其他调用!AP114</f>
        <v>4069534.7748250067</v>
      </c>
      <c r="AS114" s="3">
        <f>其他调用!AQ114</f>
        <v>6040020.8885349631</v>
      </c>
      <c r="AT114" s="3">
        <f>其他调用!AR114</f>
        <v>11076173.772395253</v>
      </c>
      <c r="AU114" s="3">
        <f>SUMPRODUCT(AP$5:AT114,其他调用!$C$6:$G115)</f>
        <v>102843323318.34538</v>
      </c>
    </row>
    <row r="115" spans="26:47" x14ac:dyDescent="0.15">
      <c r="Z115" s="3">
        <v>111</v>
      </c>
      <c r="AA115" s="3">
        <f>求节点(节奏总纲!P$4:P$163,其他调用!AW$6:AW$165,$Z115)*SUM($U$14:$U$17)</f>
        <v>46.000000000000092</v>
      </c>
      <c r="AB115" s="3">
        <f>求节点(节奏总纲!Q$4:Q$163,其他调用!AX$6:AX$165,$Z115)*SUM($U$14:$U$17)</f>
        <v>67</v>
      </c>
      <c r="AC115" s="3">
        <f>求节点(节奏总纲!R$4:R$163,其他调用!AY$6:AY$165,$Z115)*SUM($U$14:$U$17)</f>
        <v>91.000000000000071</v>
      </c>
      <c r="AD115" s="3">
        <f>求节点(节奏总纲!S$4:S$163,其他调用!AZ$6:AZ$165,$Z115)*SUM($U$14:$U$17)</f>
        <v>102.99999999999994</v>
      </c>
      <c r="AE115" s="3">
        <f>求节点(节奏总纲!T$4:T$163,其他调用!BA$6:BA$165,$Z115)*SUM($U$14:$U$17)</f>
        <v>103.00000000000003</v>
      </c>
      <c r="AF115" s="3">
        <f>SUMPRODUCT(AA$5:AE115,其他调用!$C$6:$G116)</f>
        <v>4693666.8897973495</v>
      </c>
      <c r="AH115" s="3">
        <v>111</v>
      </c>
      <c r="AI115" s="3">
        <f>其他调用!Y115</f>
        <v>13834041.987608671</v>
      </c>
      <c r="AJ115" s="3">
        <f>其他调用!Z115</f>
        <v>15582445.080052376</v>
      </c>
      <c r="AK115" s="3">
        <f>其他调用!AA115</f>
        <v>18138192.655545473</v>
      </c>
      <c r="AL115" s="3">
        <f>其他调用!AB115</f>
        <v>23497970.501074314</v>
      </c>
      <c r="AM115" s="3">
        <f>其他调用!AC115</f>
        <v>38417011.522402763</v>
      </c>
      <c r="AN115" s="3">
        <f>SUMPRODUCT(AI$5:AM115,其他调用!$C$6:$G116)</f>
        <v>679208287195.00806</v>
      </c>
      <c r="AP115" s="3">
        <f>其他调用!AN115</f>
        <v>3185409.2524096966</v>
      </c>
      <c r="AQ115" s="3">
        <f>其他调用!AO115</f>
        <v>3503757.4408975244</v>
      </c>
      <c r="AR115" s="3">
        <f>其他调用!AP115</f>
        <v>4119844.7308599949</v>
      </c>
      <c r="AS115" s="3">
        <f>其他调用!AQ115</f>
        <v>6040020.8885350227</v>
      </c>
      <c r="AT115" s="3">
        <f>其他调用!AR115</f>
        <v>11076173.772395134</v>
      </c>
      <c r="AU115" s="3">
        <f>SUMPRODUCT(AP$5:AT115,其他调用!$C$6:$G116)</f>
        <v>104126747166.07018</v>
      </c>
    </row>
    <row r="116" spans="26:47" x14ac:dyDescent="0.15">
      <c r="Z116" s="3">
        <v>112</v>
      </c>
      <c r="AA116" s="3">
        <f>求节点(节奏总纲!P$4:P$163,其他调用!AW$6:AW$165,$Z116)*SUM($U$14:$U$17)</f>
        <v>46.000000000000078</v>
      </c>
      <c r="AB116" s="3">
        <f>求节点(节奏总纲!Q$4:Q$163,其他调用!AX$6:AX$165,$Z116)*SUM($U$14:$U$17)</f>
        <v>67</v>
      </c>
      <c r="AC116" s="3">
        <f>求节点(节奏总纲!R$4:R$163,其他调用!AY$6:AY$165,$Z116)*SUM($U$14:$U$17)</f>
        <v>91.000000000000057</v>
      </c>
      <c r="AD116" s="3">
        <f>求节点(节奏总纲!S$4:S$163,其他调用!AZ$6:AZ$165,$Z116)*SUM($U$14:$U$17)</f>
        <v>102.99999999999997</v>
      </c>
      <c r="AE116" s="3">
        <f>求节点(节奏总纲!T$4:T$163,其他调用!BA$6:BA$165,$Z116)*SUM($U$14:$U$17)</f>
        <v>103.00000000000009</v>
      </c>
      <c r="AF116" s="3">
        <f>SUMPRODUCT(AA$5:AE116,其他调用!$C$6:$G117)</f>
        <v>4715384.8661747435</v>
      </c>
      <c r="AH116" s="3">
        <v>112</v>
      </c>
      <c r="AI116" s="3">
        <f>其他调用!Y116</f>
        <v>14004622.962044835</v>
      </c>
      <c r="AJ116" s="3">
        <f>其他调用!Z116</f>
        <v>15582445.080052137</v>
      </c>
      <c r="AK116" s="3">
        <f>其他调用!AA116</f>
        <v>18407174.932686329</v>
      </c>
      <c r="AL116" s="3">
        <f>其他调用!AB116</f>
        <v>23497970.501074314</v>
      </c>
      <c r="AM116" s="3">
        <f>其他调用!AC116</f>
        <v>38417011.52240324</v>
      </c>
      <c r="AN116" s="3">
        <f>SUMPRODUCT(AI$5:AM116,其他调用!$C$6:$G117)</f>
        <v>684821155305.39673</v>
      </c>
      <c r="AP116" s="3">
        <f>其他调用!AN116</f>
        <v>3217369.7469866574</v>
      </c>
      <c r="AQ116" s="3">
        <f>其他调用!AO116</f>
        <v>3503757.4408975244</v>
      </c>
      <c r="AR116" s="3">
        <f>其他调用!AP116</f>
        <v>4189714.0121048689</v>
      </c>
      <c r="AS116" s="3">
        <f>其他调用!AQ116</f>
        <v>6040020.8885349631</v>
      </c>
      <c r="AT116" s="3">
        <f>其他调用!AR116</f>
        <v>11076173.772395253</v>
      </c>
      <c r="AU116" s="3">
        <f>SUMPRODUCT(AP$5:AT116,其他调用!$C$6:$G117)</f>
        <v>105405543105.26495</v>
      </c>
    </row>
    <row r="117" spans="26:47" x14ac:dyDescent="0.15">
      <c r="Z117" s="3">
        <v>113</v>
      </c>
      <c r="AA117" s="3">
        <f>求节点(节奏总纲!P$4:P$163,其他调用!AW$6:AW$165,$Z117)*SUM($U$14:$U$17)</f>
        <v>46.000000000000071</v>
      </c>
      <c r="AB117" s="3">
        <f>求节点(节奏总纲!Q$4:Q$163,其他调用!AX$6:AX$165,$Z117)*SUM($U$14:$U$17)</f>
        <v>67</v>
      </c>
      <c r="AC117" s="3">
        <f>求节点(节奏总纲!R$4:R$163,其他调用!AY$6:AY$165,$Z117)*SUM($U$14:$U$17)</f>
        <v>91.000000000000028</v>
      </c>
      <c r="AD117" s="3">
        <f>求节点(节奏总纲!S$4:S$163,其他调用!AZ$6:AZ$165,$Z117)*SUM($U$14:$U$17)</f>
        <v>102.99999999999999</v>
      </c>
      <c r="AE117" s="3">
        <f>求节点(节奏总纲!T$4:T$163,其他调用!BA$6:BA$165,$Z117)*SUM($U$14:$U$17)</f>
        <v>103.00000000000013</v>
      </c>
      <c r="AF117" s="3">
        <f>SUMPRODUCT(AA$5:AE117,其他调用!$C$6:$G118)</f>
        <v>4736908.9320487687</v>
      </c>
      <c r="AH117" s="3">
        <v>113</v>
      </c>
      <c r="AI117" s="3">
        <f>其他调用!Y117</f>
        <v>14004622.962044716</v>
      </c>
      <c r="AJ117" s="3">
        <f>其他调用!Z117</f>
        <v>15582445.080052376</v>
      </c>
      <c r="AK117" s="3">
        <f>其他调用!AA117</f>
        <v>18407174.932686329</v>
      </c>
      <c r="AL117" s="3">
        <f>其他调用!AB117</f>
        <v>23497970.501074076</v>
      </c>
      <c r="AM117" s="3">
        <f>其他调用!AC117</f>
        <v>38417011.522402763</v>
      </c>
      <c r="AN117" s="3">
        <f>SUMPRODUCT(AI$5:AM117,其他调用!$C$6:$G118)</f>
        <v>690383908521.94275</v>
      </c>
      <c r="AP117" s="3">
        <f>其他调用!AN117</f>
        <v>3217369.7469866574</v>
      </c>
      <c r="AQ117" s="3">
        <f>其他调用!AO117</f>
        <v>3503757.4408974946</v>
      </c>
      <c r="AR117" s="3">
        <f>其他调用!AP117</f>
        <v>4189714.0121048093</v>
      </c>
      <c r="AS117" s="3">
        <f>其他调用!AQ117</f>
        <v>6040020.8885350227</v>
      </c>
      <c r="AT117" s="3">
        <f>其他调用!AR117</f>
        <v>11076173.772395253</v>
      </c>
      <c r="AU117" s="3">
        <f>SUMPRODUCT(AP$5:AT117,其他调用!$C$6:$G118)</f>
        <v>106672921223.57405</v>
      </c>
    </row>
    <row r="118" spans="26:47" x14ac:dyDescent="0.15">
      <c r="Z118" s="3">
        <v>114</v>
      </c>
      <c r="AA118" s="3">
        <f>求节点(节奏总纲!P$4:P$163,其他调用!AW$6:AW$165,$Z118)*SUM($U$14:$U$17)</f>
        <v>46.000000000000057</v>
      </c>
      <c r="AB118" s="3">
        <f>求节点(节奏总纲!Q$4:Q$163,其他调用!AX$6:AX$165,$Z118)*SUM($U$14:$U$17)</f>
        <v>67</v>
      </c>
      <c r="AC118" s="3">
        <f>求节点(节奏总纲!R$4:R$163,其他调用!AY$6:AY$165,$Z118)*SUM($U$14:$U$17)</f>
        <v>91.000000000000014</v>
      </c>
      <c r="AD118" s="3">
        <f>求节点(节奏总纲!S$4:S$163,其他调用!AZ$6:AZ$165,$Z118)*SUM($U$14:$U$17)</f>
        <v>103</v>
      </c>
      <c r="AE118" s="3">
        <f>求节点(节奏总纲!T$4:T$163,其他调用!BA$6:BA$165,$Z118)*SUM($U$14:$U$17)</f>
        <v>103.00000000000018</v>
      </c>
      <c r="AF118" s="3">
        <f>SUMPRODUCT(AA$5:AE118,其他调用!$C$6:$G119)</f>
        <v>4758239.0874194242</v>
      </c>
      <c r="AH118" s="3">
        <v>114</v>
      </c>
      <c r="AI118" s="3">
        <f>其他调用!Y118</f>
        <v>14004622.962044954</v>
      </c>
      <c r="AJ118" s="3">
        <f>其他调用!Z118</f>
        <v>15582445.080052376</v>
      </c>
      <c r="AK118" s="3">
        <f>其他调用!AA118</f>
        <v>18407174.932686329</v>
      </c>
      <c r="AL118" s="3">
        <f>其他调用!AB118</f>
        <v>23497970.501074314</v>
      </c>
      <c r="AM118" s="3">
        <f>其他调用!AC118</f>
        <v>38417011.522402763</v>
      </c>
      <c r="AN118" s="3">
        <f>SUMPRODUCT(AI$5:AM118,其他调用!$C$6:$G119)</f>
        <v>695896546844.646</v>
      </c>
      <c r="AP118" s="3">
        <f>其他调用!AN118</f>
        <v>3217369.7469866872</v>
      </c>
      <c r="AQ118" s="3">
        <f>其他调用!AO118</f>
        <v>3503757.4408975244</v>
      </c>
      <c r="AR118" s="3">
        <f>其他调用!AP118</f>
        <v>4189714.0121048689</v>
      </c>
      <c r="AS118" s="3">
        <f>其他调用!AQ118</f>
        <v>6040020.8885349631</v>
      </c>
      <c r="AT118" s="3">
        <f>其他调用!AR118</f>
        <v>11076173.772395134</v>
      </c>
      <c r="AU118" s="3">
        <f>SUMPRODUCT(AP$5:AT118,其他调用!$C$6:$G119)</f>
        <v>107928881520.9975</v>
      </c>
    </row>
    <row r="119" spans="26:47" x14ac:dyDescent="0.15">
      <c r="Z119" s="3">
        <v>115</v>
      </c>
      <c r="AA119" s="3">
        <f>求节点(节奏总纲!P$4:P$163,其他调用!AW$6:AW$165,$Z119)*SUM($U$14:$U$17)</f>
        <v>46.00000000000005</v>
      </c>
      <c r="AB119" s="3">
        <f>求节点(节奏总纲!Q$4:Q$163,其他调用!AX$6:AX$165,$Z119)*SUM($U$14:$U$17)</f>
        <v>67</v>
      </c>
      <c r="AC119" s="3">
        <f>求节点(节奏总纲!R$4:R$163,其他调用!AY$6:AY$165,$Z119)*SUM($U$14:$U$17)</f>
        <v>90.999999999999986</v>
      </c>
      <c r="AD119" s="3">
        <f>求节点(节奏总纲!S$4:S$163,其他调用!AZ$6:AZ$165,$Z119)*SUM($U$14:$U$17)</f>
        <v>103.00000000000003</v>
      </c>
      <c r="AE119" s="3">
        <f>求节点(节奏总纲!T$4:T$163,其他调用!BA$6:BA$165,$Z119)*SUM($U$14:$U$17)</f>
        <v>103.00000000000023</v>
      </c>
      <c r="AF119" s="3">
        <f>SUMPRODUCT(AA$5:AE119,其他调用!$C$6:$G120)</f>
        <v>4779375.3322867109</v>
      </c>
      <c r="AH119" s="3">
        <v>115</v>
      </c>
      <c r="AI119" s="3">
        <f>其他调用!Y119</f>
        <v>14004622.962044954</v>
      </c>
      <c r="AJ119" s="3">
        <f>其他调用!Z119</f>
        <v>15582445.080052137</v>
      </c>
      <c r="AK119" s="3">
        <f>其他调用!AA119</f>
        <v>18407174.932686329</v>
      </c>
      <c r="AL119" s="3">
        <f>其他调用!AB119</f>
        <v>23497970.501074314</v>
      </c>
      <c r="AM119" s="3">
        <f>其他调用!AC119</f>
        <v>38417011.522402763</v>
      </c>
      <c r="AN119" s="3">
        <f>SUMPRODUCT(AI$5:AM119,其他调用!$C$6:$G120)</f>
        <v>701359070273.50647</v>
      </c>
      <c r="AP119" s="3">
        <f>其他调用!AN119</f>
        <v>3217369.7469866574</v>
      </c>
      <c r="AQ119" s="3">
        <f>其他调用!AO119</f>
        <v>3503757.4408975244</v>
      </c>
      <c r="AR119" s="3">
        <f>其他调用!AP119</f>
        <v>4189714.0121048093</v>
      </c>
      <c r="AS119" s="3">
        <f>其他调用!AQ119</f>
        <v>6040020.8885350227</v>
      </c>
      <c r="AT119" s="3">
        <f>其他调用!AR119</f>
        <v>11076173.772395253</v>
      </c>
      <c r="AU119" s="3">
        <f>SUMPRODUCT(AP$5:AT119,其他调用!$C$6:$G120)</f>
        <v>109173423997.53526</v>
      </c>
    </row>
    <row r="120" spans="26:47" x14ac:dyDescent="0.15">
      <c r="Z120" s="3">
        <v>116</v>
      </c>
      <c r="AA120" s="3">
        <f>求节点(节奏总纲!P$4:P$163,其他调用!AW$6:AW$165,$Z120)*SUM($U$14:$U$17)</f>
        <v>46.000000000000036</v>
      </c>
      <c r="AB120" s="3">
        <f>求节点(节奏总纲!Q$4:Q$163,其他调用!AX$6:AX$165,$Z120)*SUM($U$14:$U$17)</f>
        <v>67</v>
      </c>
      <c r="AC120" s="3">
        <f>求节点(节奏总纲!R$4:R$163,其他调用!AY$6:AY$165,$Z120)*SUM($U$14:$U$17)</f>
        <v>90.999999999999972</v>
      </c>
      <c r="AD120" s="3">
        <f>求节点(节奏总纲!S$4:S$163,其他调用!AZ$6:AZ$165,$Z120)*SUM($U$14:$U$17)</f>
        <v>103.00000000000004</v>
      </c>
      <c r="AE120" s="3">
        <f>求节点(节奏总纲!T$4:T$163,其他调用!BA$6:BA$165,$Z120)*SUM($U$14:$U$17)</f>
        <v>103.00000000000026</v>
      </c>
      <c r="AF120" s="3">
        <f>SUMPRODUCT(AA$5:AE120,其他调用!$C$6:$G121)</f>
        <v>4800317.6666506259</v>
      </c>
      <c r="AH120" s="3">
        <v>116</v>
      </c>
      <c r="AI120" s="3">
        <f>其他调用!Y120</f>
        <v>14004622.962044716</v>
      </c>
      <c r="AJ120" s="3">
        <f>其他调用!Z120</f>
        <v>15582445.080052376</v>
      </c>
      <c r="AK120" s="3">
        <f>其他调用!AA120</f>
        <v>18407174.93268609</v>
      </c>
      <c r="AL120" s="3">
        <f>其他调用!AB120</f>
        <v>24022650.200017452</v>
      </c>
      <c r="AM120" s="3">
        <f>其他调用!AC120</f>
        <v>38577573.188839436</v>
      </c>
      <c r="AN120" s="3">
        <f>SUMPRODUCT(AI$5:AM120,其他调用!$C$6:$G121)</f>
        <v>706772890925.5625</v>
      </c>
      <c r="AP120" s="3">
        <f>其他调用!AN120</f>
        <v>3217369.7469866872</v>
      </c>
      <c r="AQ120" s="3">
        <f>其他调用!AO120</f>
        <v>3503757.4408975244</v>
      </c>
      <c r="AR120" s="3">
        <f>其他调用!AP120</f>
        <v>4189714.0121048689</v>
      </c>
      <c r="AS120" s="3">
        <f>其他调用!AQ120</f>
        <v>6217011.5209157467</v>
      </c>
      <c r="AT120" s="3">
        <f>其他调用!AR120</f>
        <v>11142631.032018304</v>
      </c>
      <c r="AU120" s="3">
        <f>SUMPRODUCT(AP$5:AT120,其他调用!$C$6:$G121)</f>
        <v>110407033799.42934</v>
      </c>
    </row>
    <row r="121" spans="26:47" x14ac:dyDescent="0.15">
      <c r="Z121" s="3">
        <v>117</v>
      </c>
      <c r="AA121" s="3">
        <f>求节点(节奏总纲!P$4:P$163,其他调用!AW$6:AW$165,$Z121)*SUM($U$14:$U$17)</f>
        <v>46.000000000000021</v>
      </c>
      <c r="AB121" s="3">
        <f>求节点(节奏总纲!Q$4:Q$163,其他调用!AX$6:AX$165,$Z121)*SUM($U$14:$U$17)</f>
        <v>67</v>
      </c>
      <c r="AC121" s="3">
        <f>求节点(节奏总纲!R$4:R$163,其他调用!AY$6:AY$165,$Z121)*SUM($U$14:$U$17)</f>
        <v>90.999999999999957</v>
      </c>
      <c r="AD121" s="3">
        <f>求节点(节奏总纲!S$4:S$163,其他调用!AZ$6:AZ$165,$Z121)*SUM($U$14:$U$17)</f>
        <v>103.00000000000004</v>
      </c>
      <c r="AE121" s="3">
        <f>求节点(节奏总纲!T$4:T$163,其他调用!BA$6:BA$165,$Z121)*SUM($U$14:$U$17)</f>
        <v>103.00000000000018</v>
      </c>
      <c r="AF121" s="3">
        <f>SUMPRODUCT(AA$5:AE121,其他调用!$C$6:$G122)</f>
        <v>4821066.090511173</v>
      </c>
      <c r="AH121" s="3">
        <v>117</v>
      </c>
      <c r="AI121" s="3">
        <f>其他调用!Y121</f>
        <v>14004622.962044954</v>
      </c>
      <c r="AJ121" s="3">
        <f>其他调用!Z121</f>
        <v>15582445.080052137</v>
      </c>
      <c r="AK121" s="3">
        <f>其他调用!AA121</f>
        <v>18407174.932686329</v>
      </c>
      <c r="AL121" s="3">
        <f>其他调用!AB121</f>
        <v>24128607.370093107</v>
      </c>
      <c r="AM121" s="3">
        <f>其他调用!AC121</f>
        <v>39058309.873843193</v>
      </c>
      <c r="AN121" s="3">
        <f>SUMPRODUCT(AI$5:AM121,其他调用!$C$6:$G122)</f>
        <v>712137183889.15613</v>
      </c>
      <c r="AP121" s="3">
        <f>其他调用!AN121</f>
        <v>3217369.7469866574</v>
      </c>
      <c r="AQ121" s="3">
        <f>其他调用!AO121</f>
        <v>3503757.4408975244</v>
      </c>
      <c r="AR121" s="3">
        <f>其他调用!AP121</f>
        <v>4189714.0121048093</v>
      </c>
      <c r="AS121" s="3">
        <f>其他调用!AQ121</f>
        <v>6252754.1398407221</v>
      </c>
      <c r="AT121" s="3">
        <f>其他调用!AR121</f>
        <v>11341610.298954964</v>
      </c>
      <c r="AU121" s="3">
        <f>SUMPRODUCT(AP$5:AT121,其他调用!$C$6:$G122)</f>
        <v>111629449872.61278</v>
      </c>
    </row>
    <row r="122" spans="26:47" x14ac:dyDescent="0.15">
      <c r="Z122" s="3">
        <v>118</v>
      </c>
      <c r="AA122" s="3">
        <f>求节点(节奏总纲!P$4:P$163,其他调用!AW$6:AW$165,$Z122)*SUM($U$14:$U$17)</f>
        <v>46.000000000000014</v>
      </c>
      <c r="AB122" s="3">
        <f>求节点(节奏总纲!Q$4:Q$163,其他调用!AX$6:AX$165,$Z122)*SUM($U$14:$U$17)</f>
        <v>67</v>
      </c>
      <c r="AC122" s="3">
        <f>求节点(节奏总纲!R$4:R$163,其他调用!AY$6:AY$165,$Z122)*SUM($U$14:$U$17)</f>
        <v>90.999999999999929</v>
      </c>
      <c r="AD122" s="3">
        <f>求节点(节奏总纲!S$4:S$163,其他调用!AZ$6:AZ$165,$Z122)*SUM($U$14:$U$17)</f>
        <v>103.00000000000006</v>
      </c>
      <c r="AE122" s="3">
        <f>求节点(节奏总纲!T$4:T$163,其他调用!BA$6:BA$165,$Z122)*SUM($U$14:$U$17)</f>
        <v>103.00000000000011</v>
      </c>
      <c r="AF122" s="3">
        <f>SUMPRODUCT(AA$5:AE122,其他调用!$C$6:$G123)</f>
        <v>4841620.6038683504</v>
      </c>
      <c r="AH122" s="3">
        <v>118</v>
      </c>
      <c r="AI122" s="3">
        <f>其他调用!Y122</f>
        <v>14004622.962044716</v>
      </c>
      <c r="AJ122" s="3">
        <f>其他调用!Z122</f>
        <v>15582445.080052376</v>
      </c>
      <c r="AK122" s="3">
        <f>其他调用!AA122</f>
        <v>18407174.932686329</v>
      </c>
      <c r="AL122" s="3">
        <f>其他调用!AB122</f>
        <v>24128607.370093107</v>
      </c>
      <c r="AM122" s="3">
        <f>其他调用!AC122</f>
        <v>39058309.87384367</v>
      </c>
      <c r="AN122" s="3">
        <f>SUMPRODUCT(AI$5:AM122,其他调用!$C$6:$G123)</f>
        <v>717451343273.65088</v>
      </c>
      <c r="AP122" s="3">
        <f>其他调用!AN122</f>
        <v>3217369.7469866574</v>
      </c>
      <c r="AQ122" s="3">
        <f>其他调用!AO122</f>
        <v>3503757.4408975244</v>
      </c>
      <c r="AR122" s="3">
        <f>其他调用!AP122</f>
        <v>4189714.0121048689</v>
      </c>
      <c r="AS122" s="3">
        <f>其他调用!AQ122</f>
        <v>6252754.1398407221</v>
      </c>
      <c r="AT122" s="3">
        <f>其他调用!AR122</f>
        <v>11341610.298954844</v>
      </c>
      <c r="AU122" s="3">
        <f>SUMPRODUCT(AP$5:AT122,其他调用!$C$6:$G123)</f>
        <v>112840441496.51413</v>
      </c>
    </row>
    <row r="123" spans="26:47" x14ac:dyDescent="0.15">
      <c r="Z123" s="3">
        <v>119</v>
      </c>
      <c r="AA123" s="3">
        <f>求节点(节奏总纲!P$4:P$163,其他调用!AW$6:AW$165,$Z123)*SUM($U$14:$U$17)</f>
        <v>46</v>
      </c>
      <c r="AB123" s="3">
        <f>求节点(节奏总纲!Q$4:Q$163,其他调用!AX$6:AX$165,$Z123)*SUM($U$14:$U$17)</f>
        <v>67</v>
      </c>
      <c r="AC123" s="3">
        <f>求节点(节奏总纲!R$4:R$163,其他调用!AY$6:AY$165,$Z123)*SUM($U$14:$U$17)</f>
        <v>90.999999999999915</v>
      </c>
      <c r="AD123" s="3">
        <f>求节点(节奏总纲!S$4:S$163,其他调用!AZ$6:AZ$165,$Z123)*SUM($U$14:$U$17)</f>
        <v>103.00000000000007</v>
      </c>
      <c r="AE123" s="3">
        <f>求节点(节奏总纲!T$4:T$163,其他调用!BA$6:BA$165,$Z123)*SUM($U$14:$U$17)</f>
        <v>103.00000000000006</v>
      </c>
      <c r="AF123" s="3">
        <f>SUMPRODUCT(AA$5:AE123,其他调用!$C$6:$G124)</f>
        <v>4861981.206722158</v>
      </c>
      <c r="AH123" s="3">
        <v>119</v>
      </c>
      <c r="AI123" s="3">
        <f>其他调用!Y123</f>
        <v>14233415.305046082</v>
      </c>
      <c r="AJ123" s="3">
        <f>其他调用!Z123</f>
        <v>16027362.455865622</v>
      </c>
      <c r="AK123" s="3">
        <f>其他调用!AA123</f>
        <v>18547560.879213572</v>
      </c>
      <c r="AL123" s="3">
        <f>其他调用!AB123</f>
        <v>24128607.370093107</v>
      </c>
      <c r="AM123" s="3">
        <f>其他调用!AC123</f>
        <v>39058309.873843193</v>
      </c>
      <c r="AN123" s="3">
        <f>SUMPRODUCT(AI$5:AM123,其他调用!$C$6:$G124)</f>
        <v>722829315881.09009</v>
      </c>
      <c r="AP123" s="3">
        <f>其他调用!AN123</f>
        <v>3261129.2879732251</v>
      </c>
      <c r="AQ123" s="3">
        <f>其他调用!AO123</f>
        <v>3584823.9960905313</v>
      </c>
      <c r="AR123" s="3">
        <f>其他调用!AP123</f>
        <v>4226644.2631473541</v>
      </c>
      <c r="AS123" s="3">
        <f>其他调用!AQ123</f>
        <v>6252754.1398407221</v>
      </c>
      <c r="AT123" s="3">
        <f>其他调用!AR123</f>
        <v>11341610.298954964</v>
      </c>
      <c r="AU123" s="3">
        <f>SUMPRODUCT(AP$5:AT123,其他调用!$C$6:$G124)</f>
        <v>114061271680.636</v>
      </c>
    </row>
    <row r="124" spans="26:47" x14ac:dyDescent="0.15">
      <c r="Z124" s="3">
        <v>120</v>
      </c>
      <c r="AA124" s="3">
        <f>求节点(节奏总纲!P$4:P$163,其他调用!AW$6:AW$165,$Z124)*SUM($U$14:$U$17)</f>
        <v>46</v>
      </c>
      <c r="AB124" s="3">
        <f>求节点(节奏总纲!Q$4:Q$163,其他调用!AX$6:AX$165,$Z124)*SUM($U$14:$U$17)</f>
        <v>66.999999999999986</v>
      </c>
      <c r="AC124" s="3">
        <f>求节点(节奏总纲!R$4:R$163,其他调用!AY$6:AY$165,$Z124)*SUM($U$14:$U$17)</f>
        <v>90.999999999999929</v>
      </c>
      <c r="AD124" s="3">
        <f>求节点(节奏总纲!S$4:S$163,其他调用!AZ$6:AZ$165,$Z124)*SUM($U$14:$U$17)</f>
        <v>103.00000000000009</v>
      </c>
      <c r="AE124" s="3">
        <f>求节点(节奏总纲!T$4:T$163,其他调用!BA$6:BA$165,$Z124)*SUM($U$14:$U$17)</f>
        <v>102.99999999999999</v>
      </c>
      <c r="AF124" s="3">
        <f>SUMPRODUCT(AA$5:AE124,其他调用!$C$6:$G125)</f>
        <v>4882244.8543242812</v>
      </c>
      <c r="AH124" s="3">
        <v>120</v>
      </c>
      <c r="AI124" s="3">
        <f>其他调用!Y124</f>
        <v>14404765.51705122</v>
      </c>
      <c r="AJ124" s="3">
        <f>其他调用!Z124</f>
        <v>16042676.984270096</v>
      </c>
      <c r="AK124" s="3">
        <f>其他调用!AA124</f>
        <v>18880154.111635447</v>
      </c>
      <c r="AL124" s="3">
        <f>其他调用!AB124</f>
        <v>24128607.370093107</v>
      </c>
      <c r="AM124" s="3">
        <f>其他调用!AC124</f>
        <v>39058309.873843193</v>
      </c>
      <c r="AN124" s="3">
        <f>SUMPRODUCT(AI$5:AM124,其他调用!$C$6:$G125)</f>
        <v>728217301716.8374</v>
      </c>
      <c r="AP124" s="3">
        <f>其他调用!AN124</f>
        <v>3293902.2668541074</v>
      </c>
      <c r="AQ124" s="3">
        <f>其他调用!AO124</f>
        <v>3587614.3929813802</v>
      </c>
      <c r="AR124" s="3">
        <f>其他调用!AP124</f>
        <v>4314137.0063472986</v>
      </c>
      <c r="AS124" s="3">
        <f>其他调用!AQ124</f>
        <v>6252754.1398406625</v>
      </c>
      <c r="AT124" s="3">
        <f>其他调用!AR124</f>
        <v>11341610.298954964</v>
      </c>
      <c r="AU124" s="3">
        <f>SUMPRODUCT(AP$5:AT124,其他调用!$C$6:$G125)</f>
        <v>115283399948.74953</v>
      </c>
    </row>
    <row r="125" spans="26:47" x14ac:dyDescent="0.15">
      <c r="Z125" s="3">
        <v>121</v>
      </c>
      <c r="AA125" s="3">
        <f>求节点(节奏总纲!P$4:P$163,其他调用!AW$6:AW$165,$Z125)*SUM($U$14:$U$17)</f>
        <v>45.999999999999993</v>
      </c>
      <c r="AB125" s="3">
        <f>求节点(节奏总纲!Q$4:Q$163,其他调用!AX$6:AX$165,$Z125)*SUM($U$14:$U$17)</f>
        <v>66.999999999999986</v>
      </c>
      <c r="AC125" s="3">
        <f>求节点(节奏总纲!R$4:R$163,其他调用!AY$6:AY$165,$Z125)*SUM($U$14:$U$17)</f>
        <v>90.999999999999929</v>
      </c>
      <c r="AD125" s="3">
        <f>求节点(节奏总纲!S$4:S$163,其他调用!AZ$6:AZ$165,$Z125)*SUM($U$14:$U$17)</f>
        <v>103.00000000000009</v>
      </c>
      <c r="AE125" s="3">
        <f>求节点(节奏总纲!T$4:T$163,其他调用!BA$6:BA$165,$Z125)*SUM($U$14:$U$17)</f>
        <v>102.99999999999991</v>
      </c>
      <c r="AF125" s="3">
        <f>SUMPRODUCT(AA$5:AE125,其他调用!$C$6:$G126)</f>
        <v>4902411.54667472</v>
      </c>
      <c r="AH125" s="3">
        <v>121</v>
      </c>
      <c r="AI125" s="3">
        <f>其他调用!Y125</f>
        <v>14404765.51705122</v>
      </c>
      <c r="AJ125" s="3">
        <f>其他调用!Z125</f>
        <v>16042676.984270096</v>
      </c>
      <c r="AK125" s="3">
        <f>其他调用!AA125</f>
        <v>18880154.111635447</v>
      </c>
      <c r="AL125" s="3">
        <f>其他调用!AB125</f>
        <v>24128607.370093107</v>
      </c>
      <c r="AM125" s="3">
        <f>其他调用!AC125</f>
        <v>39058309.873843193</v>
      </c>
      <c r="AN125" s="3">
        <f>SUMPRODUCT(AI$5:AM125,其他调用!$C$6:$G126)</f>
        <v>733579507716.0498</v>
      </c>
      <c r="AP125" s="3">
        <f>其他调用!AN125</f>
        <v>3293902.2668541074</v>
      </c>
      <c r="AQ125" s="3">
        <f>其他调用!AO125</f>
        <v>3587614.39298141</v>
      </c>
      <c r="AR125" s="3">
        <f>其他调用!AP125</f>
        <v>4314137.006347239</v>
      </c>
      <c r="AS125" s="3">
        <f>其他调用!AQ125</f>
        <v>6252754.1398407221</v>
      </c>
      <c r="AT125" s="3">
        <f>其他调用!AR125</f>
        <v>11341610.298954964</v>
      </c>
      <c r="AU125" s="3">
        <f>SUMPRODUCT(AP$5:AT125,其他调用!$C$6:$G126)</f>
        <v>116499680713.1879</v>
      </c>
    </row>
    <row r="126" spans="26:47" x14ac:dyDescent="0.15">
      <c r="Z126" s="3">
        <v>122</v>
      </c>
      <c r="AA126" s="3">
        <f>求节点(节奏总纲!P$4:P$163,其他调用!AW$6:AW$165,$Z126)*SUM($U$14:$U$17)</f>
        <v>45.999999999999986</v>
      </c>
      <c r="AB126" s="3">
        <f>求节点(节奏总纲!Q$4:Q$163,其他调用!AX$6:AX$165,$Z126)*SUM($U$14:$U$17)</f>
        <v>66.999999999999972</v>
      </c>
      <c r="AC126" s="3">
        <f>求节点(节奏总纲!R$4:R$163,其他调用!AY$6:AY$165,$Z126)*SUM($U$14:$U$17)</f>
        <v>90.999999999999943</v>
      </c>
      <c r="AD126" s="3">
        <f>求节点(节奏总纲!S$4:S$163,其他调用!AZ$6:AZ$165,$Z126)*SUM($U$14:$U$17)</f>
        <v>103.0000000000001</v>
      </c>
      <c r="AE126" s="3">
        <f>求节点(节奏总纲!T$4:T$163,其他调用!BA$6:BA$165,$Z126)*SUM($U$14:$U$17)</f>
        <v>102.99999999999986</v>
      </c>
      <c r="AF126" s="3">
        <f>SUMPRODUCT(AA$5:AE126,其他调用!$C$6:$G127)</f>
        <v>4922481.2837734735</v>
      </c>
      <c r="AH126" s="3">
        <v>122</v>
      </c>
      <c r="AI126" s="3">
        <f>其他调用!Y126</f>
        <v>14404765.51705122</v>
      </c>
      <c r="AJ126" s="3">
        <f>其他调用!Z126</f>
        <v>16042676.984270096</v>
      </c>
      <c r="AK126" s="3">
        <f>其他调用!AA126</f>
        <v>18880154.111635447</v>
      </c>
      <c r="AL126" s="3">
        <f>其他调用!AB126</f>
        <v>24128607.370093107</v>
      </c>
      <c r="AM126" s="3">
        <f>其他调用!AC126</f>
        <v>39058309.873843193</v>
      </c>
      <c r="AN126" s="3">
        <f>SUMPRODUCT(AI$5:AM126,其他调用!$C$6:$G127)</f>
        <v>738915933878.72754</v>
      </c>
      <c r="AP126" s="3">
        <f>其他调用!AN126</f>
        <v>3293902.2668541074</v>
      </c>
      <c r="AQ126" s="3">
        <f>其他调用!AO126</f>
        <v>3587614.3929813802</v>
      </c>
      <c r="AR126" s="3">
        <f>其他调用!AP126</f>
        <v>4314137.0063472986</v>
      </c>
      <c r="AS126" s="3">
        <f>其他调用!AQ126</f>
        <v>6252754.1398407221</v>
      </c>
      <c r="AT126" s="3">
        <f>其他调用!AR126</f>
        <v>11341610.298954964</v>
      </c>
      <c r="AU126" s="3">
        <f>SUMPRODUCT(AP$5:AT126,其他调用!$C$6:$G127)</f>
        <v>117710113973.95107</v>
      </c>
    </row>
    <row r="127" spans="26:47" x14ac:dyDescent="0.15">
      <c r="Z127" s="3">
        <v>123</v>
      </c>
      <c r="AA127" s="3">
        <f>求节点(节奏总纲!P$4:P$163,其他调用!AW$6:AW$165,$Z127)*SUM($U$14:$U$17)</f>
        <v>45.999999999999979</v>
      </c>
      <c r="AB127" s="3">
        <f>求节点(节奏总纲!Q$4:Q$163,其他调用!AX$6:AX$165,$Z127)*SUM($U$14:$U$17)</f>
        <v>66.999999999999972</v>
      </c>
      <c r="AC127" s="3">
        <f>求节点(节奏总纲!R$4:R$163,其他调用!AY$6:AY$165,$Z127)*SUM($U$14:$U$17)</f>
        <v>90.999999999999943</v>
      </c>
      <c r="AD127" s="3">
        <f>求节点(节奏总纲!S$4:S$163,其他调用!AZ$6:AZ$165,$Z127)*SUM($U$14:$U$17)</f>
        <v>103.00000000000011</v>
      </c>
      <c r="AE127" s="3">
        <f>求节点(节奏总纲!T$4:T$163,其他调用!BA$6:BA$165,$Z127)*SUM($U$14:$U$17)</f>
        <v>102.99999999999979</v>
      </c>
      <c r="AF127" s="3">
        <f>SUMPRODUCT(AA$5:AE127,其他调用!$C$6:$G128)</f>
        <v>4942454.0656205425</v>
      </c>
      <c r="AH127" s="3">
        <v>123</v>
      </c>
      <c r="AI127" s="3">
        <f>其他调用!Y127</f>
        <v>14404765.51705122</v>
      </c>
      <c r="AJ127" s="3">
        <f>其他调用!Z127</f>
        <v>16042676.984269857</v>
      </c>
      <c r="AK127" s="3">
        <f>其他调用!AA127</f>
        <v>18880154.111635447</v>
      </c>
      <c r="AL127" s="3">
        <f>其他调用!AB127</f>
        <v>24128607.370093107</v>
      </c>
      <c r="AM127" s="3">
        <f>其他调用!AC127</f>
        <v>39058309.873843193</v>
      </c>
      <c r="AN127" s="3">
        <f>SUMPRODUCT(AI$5:AM127,其他调用!$C$6:$G128)</f>
        <v>744226580204.87061</v>
      </c>
      <c r="AP127" s="3">
        <f>其他调用!AN127</f>
        <v>3293902.2668541074</v>
      </c>
      <c r="AQ127" s="3">
        <f>其他调用!AO127</f>
        <v>3587614.3929813802</v>
      </c>
      <c r="AR127" s="3">
        <f>其他调用!AP127</f>
        <v>4314137.006347239</v>
      </c>
      <c r="AS127" s="3">
        <f>其他调用!AQ127</f>
        <v>6252754.1398407221</v>
      </c>
      <c r="AT127" s="3">
        <f>其他调用!AR127</f>
        <v>11341610.298954964</v>
      </c>
      <c r="AU127" s="3">
        <f>SUMPRODUCT(AP$5:AT127,其他调用!$C$6:$G128)</f>
        <v>118914699731.03905</v>
      </c>
    </row>
    <row r="128" spans="26:47" x14ac:dyDescent="0.15">
      <c r="Z128" s="3">
        <v>124</v>
      </c>
      <c r="AA128" s="3">
        <f>求节点(节奏总纲!P$4:P$163,其他调用!AW$6:AW$165,$Z128)*SUM($U$14:$U$17)</f>
        <v>45.999999999999972</v>
      </c>
      <c r="AB128" s="3">
        <f>求节点(节奏总纲!Q$4:Q$163,其他调用!AX$6:AX$165,$Z128)*SUM($U$14:$U$17)</f>
        <v>66.999999999999957</v>
      </c>
      <c r="AC128" s="3">
        <f>求节点(节奏总纲!R$4:R$163,其他调用!AY$6:AY$165,$Z128)*SUM($U$14:$U$17)</f>
        <v>90.999999999999957</v>
      </c>
      <c r="AD128" s="3">
        <f>求节点(节奏总纲!S$4:S$163,其他调用!AZ$6:AZ$165,$Z128)*SUM($U$14:$U$17)</f>
        <v>103.0000000000001</v>
      </c>
      <c r="AE128" s="3">
        <f>求节点(节奏总纲!T$4:T$163,其他调用!BA$6:BA$165,$Z128)*SUM($U$14:$U$17)</f>
        <v>102.9999999999998</v>
      </c>
      <c r="AF128" s="3">
        <f>SUMPRODUCT(AA$5:AE128,其他调用!$C$6:$G129)</f>
        <v>4962329.8922159262</v>
      </c>
      <c r="AH128" s="3">
        <v>124</v>
      </c>
      <c r="AI128" s="3">
        <f>其他调用!Y128</f>
        <v>14404765.517050982</v>
      </c>
      <c r="AJ128" s="3">
        <f>其他调用!Z128</f>
        <v>16042676.984270096</v>
      </c>
      <c r="AK128" s="3">
        <f>其他调用!AA128</f>
        <v>18880154.111635447</v>
      </c>
      <c r="AL128" s="3">
        <f>其他调用!AB128</f>
        <v>24701635.427498341</v>
      </c>
      <c r="AM128" s="3">
        <f>其他调用!AC128</f>
        <v>39579222.716510773</v>
      </c>
      <c r="AN128" s="3">
        <f>SUMPRODUCT(AI$5:AM128,其他调用!$C$6:$G129)</f>
        <v>749513145014.1698</v>
      </c>
      <c r="AP128" s="3">
        <f>其他调用!AN128</f>
        <v>3293902.2668541074</v>
      </c>
      <c r="AQ128" s="3">
        <f>其他调用!AO128</f>
        <v>3587614.3929813802</v>
      </c>
      <c r="AR128" s="3">
        <f>其他调用!AP128</f>
        <v>4314137.0063472986</v>
      </c>
      <c r="AS128" s="3">
        <f>其他调用!AQ128</f>
        <v>6455001.6089932919</v>
      </c>
      <c r="AT128" s="3">
        <f>其他调用!AR128</f>
        <v>11550917.978777885</v>
      </c>
      <c r="AU128" s="3">
        <f>SUMPRODUCT(AP$5:AT128,其他调用!$C$6:$G129)</f>
        <v>120114054680.39963</v>
      </c>
    </row>
    <row r="129" spans="11:47" x14ac:dyDescent="0.15">
      <c r="Z129" s="3">
        <v>125</v>
      </c>
      <c r="AA129" s="3">
        <f>求节点(节奏总纲!P$4:P$163,其他调用!AW$6:AW$165,$Z129)*SUM($U$14:$U$17)</f>
        <v>45.999999999999964</v>
      </c>
      <c r="AB129" s="3">
        <f>求节点(节奏总纲!Q$4:Q$163,其他调用!AX$6:AX$165,$Z129)*SUM($U$14:$U$17)</f>
        <v>66.999999999999957</v>
      </c>
      <c r="AC129" s="3">
        <f>求节点(节奏总纲!R$4:R$163,其他调用!AY$6:AY$165,$Z129)*SUM($U$14:$U$17)</f>
        <v>90.999999999999972</v>
      </c>
      <c r="AD129" s="3">
        <f>求节点(节奏总纲!S$4:S$163,其他调用!AZ$6:AZ$165,$Z129)*SUM($U$14:$U$17)</f>
        <v>103.00000000000007</v>
      </c>
      <c r="AE129" s="3">
        <f>求节点(节奏总纲!T$4:T$163,其他调用!BA$6:BA$165,$Z129)*SUM($U$14:$U$17)</f>
        <v>102.99999999999983</v>
      </c>
      <c r="AF129" s="3">
        <f>SUMPRODUCT(AA$5:AE129,其他调用!$C$6:$G130)</f>
        <v>4982108.7635596255</v>
      </c>
      <c r="AH129" s="3">
        <v>125</v>
      </c>
      <c r="AI129" s="3">
        <f>其他调用!Y129</f>
        <v>14404765.51705122</v>
      </c>
      <c r="AJ129" s="3">
        <f>其他调用!Z129</f>
        <v>16042676.984270096</v>
      </c>
      <c r="AK129" s="3">
        <f>其他调用!AA129</f>
        <v>18880154.111635447</v>
      </c>
      <c r="AL129" s="3">
        <f>其他调用!AB129</f>
        <v>24775728.436238289</v>
      </c>
      <c r="AM129" s="3">
        <f>其他调用!AC129</f>
        <v>39699798.992814064</v>
      </c>
      <c r="AN129" s="3">
        <f>SUMPRODUCT(AI$5:AM129,其他调用!$C$6:$G130)</f>
        <v>754774176184.62695</v>
      </c>
      <c r="AP129" s="3">
        <f>其他调用!AN129</f>
        <v>3293902.2668541372</v>
      </c>
      <c r="AQ129" s="3">
        <f>其他调用!AO129</f>
        <v>3587614.39298141</v>
      </c>
      <c r="AR129" s="3">
        <f>其他调用!AP129</f>
        <v>4314137.006347239</v>
      </c>
      <c r="AS129" s="3">
        <f>其他调用!AQ129</f>
        <v>6481152.3764922023</v>
      </c>
      <c r="AT129" s="3">
        <f>其他调用!AR129</f>
        <v>11599366.660721779</v>
      </c>
      <c r="AU129" s="3">
        <f>SUMPRODUCT(AP$5:AT129,其他调用!$C$6:$G130)</f>
        <v>121307652916.89174</v>
      </c>
    </row>
    <row r="130" spans="11:47" x14ac:dyDescent="0.15">
      <c r="Z130" s="3">
        <v>126</v>
      </c>
      <c r="AA130" s="3">
        <f>求节点(节奏总纲!P$4:P$163,其他调用!AW$6:AW$165,$Z130)*SUM($U$14:$U$17)</f>
        <v>45.999999999999957</v>
      </c>
      <c r="AB130" s="3">
        <f>求节点(节奏总纲!Q$4:Q$163,其他调用!AX$6:AX$165,$Z130)*SUM($U$14:$U$17)</f>
        <v>66.999999999999943</v>
      </c>
      <c r="AC130" s="3">
        <f>求节点(节奏总纲!R$4:R$163,其他调用!AY$6:AY$165,$Z130)*SUM($U$14:$U$17)</f>
        <v>90.999999999999972</v>
      </c>
      <c r="AD130" s="3">
        <f>求节点(节奏总纲!S$4:S$163,其他调用!AZ$6:AZ$165,$Z130)*SUM($U$14:$U$17)</f>
        <v>103.00000000000006</v>
      </c>
      <c r="AE130" s="3">
        <f>求节点(节奏总纲!T$4:T$163,其他调用!BA$6:BA$165,$Z130)*SUM($U$14:$U$17)</f>
        <v>102.99999999999986</v>
      </c>
      <c r="AF130" s="3">
        <f>SUMPRODUCT(AA$5:AE130,其他调用!$C$6:$G131)</f>
        <v>5001790.6796516404</v>
      </c>
      <c r="AH130" s="3">
        <v>126</v>
      </c>
      <c r="AI130" s="3">
        <f>其他调用!Y130</f>
        <v>14404765.51705122</v>
      </c>
      <c r="AJ130" s="3">
        <f>其他调用!Z130</f>
        <v>16042676.984270096</v>
      </c>
      <c r="AK130" s="3">
        <f>其他调用!AA130</f>
        <v>18880154.111635447</v>
      </c>
      <c r="AL130" s="3">
        <f>其他调用!AB130</f>
        <v>24775728.436237812</v>
      </c>
      <c r="AM130" s="3">
        <f>其他调用!AC130</f>
        <v>39699798.992814064</v>
      </c>
      <c r="AN130" s="3">
        <f>SUMPRODUCT(AI$5:AM130,其他调用!$C$6:$G131)</f>
        <v>760009417986.60144</v>
      </c>
      <c r="AP130" s="3">
        <f>其他调用!AN130</f>
        <v>3293902.2668541074</v>
      </c>
      <c r="AQ130" s="3">
        <f>其他调用!AO130</f>
        <v>3587614.3929813504</v>
      </c>
      <c r="AR130" s="3">
        <f>其他调用!AP130</f>
        <v>4314137.0063472986</v>
      </c>
      <c r="AS130" s="3">
        <f>其他调用!AQ130</f>
        <v>6481152.3764922023</v>
      </c>
      <c r="AT130" s="3">
        <f>其他调用!AR130</f>
        <v>11599366.66072166</v>
      </c>
      <c r="AU130" s="3">
        <f>SUMPRODUCT(AP$5:AT130,其他调用!$C$6:$G131)</f>
        <v>122495400181.63631</v>
      </c>
    </row>
    <row r="131" spans="11:47" x14ac:dyDescent="0.15">
      <c r="Z131" s="3">
        <v>127</v>
      </c>
      <c r="AA131" s="3">
        <f>求节点(节奏总纲!P$4:P$163,其他调用!AW$6:AW$165,$Z131)*SUM($U$14:$U$17)</f>
        <v>45.99999999999995</v>
      </c>
      <c r="AB131" s="3">
        <f>求节点(节奏总纲!Q$4:Q$163,其他调用!AX$6:AX$165,$Z131)*SUM($U$14:$U$17)</f>
        <v>66.999999999999943</v>
      </c>
      <c r="AC131" s="3">
        <f>求节点(节奏总纲!R$4:R$163,其他调用!AY$6:AY$165,$Z131)*SUM($U$14:$U$17)</f>
        <v>90.999999999999986</v>
      </c>
      <c r="AD131" s="3">
        <f>求节点(节奏总纲!S$4:S$163,其他调用!AZ$6:AZ$165,$Z131)*SUM($U$14:$U$17)</f>
        <v>103.00000000000003</v>
      </c>
      <c r="AE131" s="3">
        <f>求节点(节奏总纲!T$4:T$163,其他调用!BA$6:BA$165,$Z131)*SUM($U$14:$U$17)</f>
        <v>102.99999999999989</v>
      </c>
      <c r="AF131" s="3">
        <f>SUMPRODUCT(AA$5:AE131,其他调用!$C$6:$G132)</f>
        <v>5021375.6404919699</v>
      </c>
      <c r="AH131" s="3">
        <v>127</v>
      </c>
      <c r="AI131" s="3">
        <f>其他调用!Y131</f>
        <v>14404765.51705122</v>
      </c>
      <c r="AJ131" s="3">
        <f>其他调用!Z131</f>
        <v>16236347.851259708</v>
      </c>
      <c r="AK131" s="3">
        <f>其他调用!AA131</f>
        <v>18880154.111635447</v>
      </c>
      <c r="AL131" s="3">
        <f>其他调用!AB131</f>
        <v>24775728.436238289</v>
      </c>
      <c r="AM131" s="3">
        <f>其他调用!AC131</f>
        <v>39699798.992814064</v>
      </c>
      <c r="AN131" s="3">
        <f>SUMPRODUCT(AI$5:AM131,其他调用!$C$6:$G132)</f>
        <v>765249705681.26392</v>
      </c>
      <c r="AP131" s="3">
        <f>其他调用!AN131</f>
        <v>3293902.2668541074</v>
      </c>
      <c r="AQ131" s="3">
        <f>其他调用!AO131</f>
        <v>3622981.1936032772</v>
      </c>
      <c r="AR131" s="3">
        <f>其他调用!AP131</f>
        <v>4314137.006347239</v>
      </c>
      <c r="AS131" s="3">
        <f>其他调用!AQ131</f>
        <v>6481152.3764922023</v>
      </c>
      <c r="AT131" s="3">
        <f>其他调用!AR131</f>
        <v>11599366.66072166</v>
      </c>
      <c r="AU131" s="3">
        <f>SUMPRODUCT(AP$5:AT131,其他调用!$C$6:$G132)</f>
        <v>123682927391.40932</v>
      </c>
    </row>
    <row r="132" spans="11:47" x14ac:dyDescent="0.15">
      <c r="Z132" s="3">
        <v>128</v>
      </c>
      <c r="AA132" s="3">
        <f>求节点(节奏总纲!P$4:P$163,其他调用!AW$6:AW$165,$Z132)*SUM($U$14:$U$17)</f>
        <v>45.99999999999995</v>
      </c>
      <c r="AB132" s="3">
        <f>求节点(节奏总纲!Q$4:Q$163,其他调用!AX$6:AX$165,$Z132)*SUM($U$14:$U$17)</f>
        <v>66.999999999999943</v>
      </c>
      <c r="AC132" s="3">
        <f>求节点(节奏总纲!R$4:R$163,其他调用!AY$6:AY$165,$Z132)*SUM($U$14:$U$17)</f>
        <v>91</v>
      </c>
      <c r="AD132" s="3">
        <f>求节点(节奏总纲!S$4:S$163,其他调用!AZ$6:AZ$165,$Z132)*SUM($U$14:$U$17)</f>
        <v>103.00000000000001</v>
      </c>
      <c r="AE132" s="3">
        <f>求节点(节奏总纲!T$4:T$163,其他调用!BA$6:BA$165,$Z132)*SUM($U$14:$U$17)</f>
        <v>102.99999999999991</v>
      </c>
      <c r="AF132" s="3">
        <f>SUMPRODUCT(AA$5:AE132,其他调用!$C$6:$G133)</f>
        <v>5040863.6460806141</v>
      </c>
      <c r="AH132" s="3">
        <v>128</v>
      </c>
      <c r="AI132" s="3">
        <f>其他调用!Y132</f>
        <v>14815780.801638842</v>
      </c>
      <c r="AJ132" s="3">
        <f>其他调用!Z132</f>
        <v>16505718.579093933</v>
      </c>
      <c r="AK132" s="3">
        <f>其他调用!AA132</f>
        <v>19178671.590405703</v>
      </c>
      <c r="AL132" s="3">
        <f>其他调用!AB132</f>
        <v>24775728.436238289</v>
      </c>
      <c r="AM132" s="3">
        <f>其他调用!AC132</f>
        <v>39699798.992814064</v>
      </c>
      <c r="AN132" s="3">
        <f>SUMPRODUCT(AI$5:AM132,其他调用!$C$6:$G133)</f>
        <v>770576627081.08069</v>
      </c>
      <c r="AP132" s="3">
        <f>其他调用!AN132</f>
        <v>3371183.9601351321</v>
      </c>
      <c r="AQ132" s="3">
        <f>其他调用!AO132</f>
        <v>3672171.7661079168</v>
      </c>
      <c r="AR132" s="3">
        <f>其他调用!AP132</f>
        <v>4390609.0823072791</v>
      </c>
      <c r="AS132" s="3">
        <f>其他调用!AQ132</f>
        <v>6481152.3764922023</v>
      </c>
      <c r="AT132" s="3">
        <f>其他调用!AR132</f>
        <v>11599366.660721779</v>
      </c>
      <c r="AU132" s="3">
        <f>SUMPRODUCT(AP$5:AT132,其他调用!$C$6:$G133)</f>
        <v>124885775016.1277</v>
      </c>
    </row>
    <row r="133" spans="11:47" x14ac:dyDescent="0.15">
      <c r="Z133" s="3">
        <v>129</v>
      </c>
      <c r="AA133" s="3">
        <f>求节点(节奏总纲!P$4:P$163,其他调用!AW$6:AW$165,$Z133)*SUM($U$14:$U$17)</f>
        <v>45.999999999999957</v>
      </c>
      <c r="AB133" s="3">
        <f>求节点(节奏总纲!Q$4:Q$163,其他调用!AX$6:AX$165,$Z133)*SUM($U$14:$U$17)</f>
        <v>66.999999999999957</v>
      </c>
      <c r="AC133" s="3">
        <f>求节点(节奏总纲!R$4:R$163,其他调用!AY$6:AY$165,$Z133)*SUM($U$14:$U$17)</f>
        <v>91.000000000000014</v>
      </c>
      <c r="AD133" s="3">
        <f>求节点(节奏总纲!S$4:S$163,其他调用!AZ$6:AZ$165,$Z133)*SUM($U$14:$U$17)</f>
        <v>103</v>
      </c>
      <c r="AE133" s="3">
        <f>求节点(节奏总纲!T$4:T$163,其他调用!BA$6:BA$165,$Z133)*SUM($U$14:$U$17)</f>
        <v>102.99999999999994</v>
      </c>
      <c r="AF133" s="3">
        <f>SUMPRODUCT(AA$5:AE133,其他调用!$C$6:$G134)</f>
        <v>5060254.6964175748</v>
      </c>
      <c r="AH133" s="3">
        <v>129</v>
      </c>
      <c r="AI133" s="3">
        <f>其他调用!Y133</f>
        <v>14815780.801638842</v>
      </c>
      <c r="AJ133" s="3">
        <f>其他调用!Z133</f>
        <v>16505718.579093933</v>
      </c>
      <c r="AK133" s="3">
        <f>其他调用!AA133</f>
        <v>19362943.788431883</v>
      </c>
      <c r="AL133" s="3">
        <f>其他调用!AB133</f>
        <v>24775728.436237812</v>
      </c>
      <c r="AM133" s="3">
        <f>其他调用!AC133</f>
        <v>39699798.992814064</v>
      </c>
      <c r="AN133" s="3">
        <f>SUMPRODUCT(AI$5:AM133,其他调用!$C$6:$G134)</f>
        <v>775879417611.3186</v>
      </c>
      <c r="AP133" s="3">
        <f>其他调用!AN133</f>
        <v>3371183.9601351321</v>
      </c>
      <c r="AQ133" s="3">
        <f>其他调用!AO133</f>
        <v>3672171.7661078572</v>
      </c>
      <c r="AR133" s="3">
        <f>其他调用!AP133</f>
        <v>4437814.618086338</v>
      </c>
      <c r="AS133" s="3">
        <f>其他调用!AQ133</f>
        <v>6481152.3764922023</v>
      </c>
      <c r="AT133" s="3">
        <f>其他调用!AR133</f>
        <v>11599366.66072166</v>
      </c>
      <c r="AU133" s="3">
        <f>SUMPRODUCT(AP$5:AT133,其他调用!$C$6:$G134)</f>
        <v>126083245768.28883</v>
      </c>
    </row>
    <row r="134" spans="11:47" x14ac:dyDescent="0.15">
      <c r="Z134" s="3">
        <v>130</v>
      </c>
      <c r="AA134" s="3">
        <f>求节点(节奏总纲!P$4:P$163,其他调用!AW$6:AW$165,$Z134)*SUM($U$14:$U$17)</f>
        <v>45.999999999999957</v>
      </c>
      <c r="AB134" s="3">
        <f>求节点(节奏总纲!Q$4:Q$163,其他调用!AX$6:AX$165,$Z134)*SUM($U$14:$U$17)</f>
        <v>66.999999999999957</v>
      </c>
      <c r="AC134" s="3">
        <f>求节点(节奏总纲!R$4:R$163,其他调用!AY$6:AY$165,$Z134)*SUM($U$14:$U$17)</f>
        <v>91.000000000000028</v>
      </c>
      <c r="AD134" s="3">
        <f>求节点(节奏总纲!S$4:S$163,其他调用!AZ$6:AZ$165,$Z134)*SUM($U$14:$U$17)</f>
        <v>102.99999999999997</v>
      </c>
      <c r="AE134" s="3">
        <f>求节点(节奏总纲!T$4:T$163,其他调用!BA$6:BA$165,$Z134)*SUM($U$14:$U$17)</f>
        <v>102.99999999999997</v>
      </c>
      <c r="AF134" s="3">
        <f>SUMPRODUCT(AA$5:AE134,其他调用!$C$6:$G135)</f>
        <v>5079548.7915028511</v>
      </c>
      <c r="AH134" s="3">
        <v>130</v>
      </c>
      <c r="AI134" s="3">
        <f>其他调用!Y134</f>
        <v>14815780.80163908</v>
      </c>
      <c r="AJ134" s="3">
        <f>其他调用!Z134</f>
        <v>16505718.579093933</v>
      </c>
      <c r="AK134" s="3">
        <f>其他调用!AA134</f>
        <v>19362943.788432121</v>
      </c>
      <c r="AL134" s="3">
        <f>其他调用!AB134</f>
        <v>24775728.436238289</v>
      </c>
      <c r="AM134" s="3">
        <f>其他调用!AC134</f>
        <v>39699798.992814064</v>
      </c>
      <c r="AN134" s="3">
        <f>SUMPRODUCT(AI$5:AM134,其他调用!$C$6:$G135)</f>
        <v>781155694188.90527</v>
      </c>
      <c r="AP134" s="3">
        <f>其他调用!AN134</f>
        <v>3371183.9601351619</v>
      </c>
      <c r="AQ134" s="3">
        <f>其他调用!AO134</f>
        <v>3672171.7661079168</v>
      </c>
      <c r="AR134" s="3">
        <f>其他调用!AP134</f>
        <v>4437814.618086338</v>
      </c>
      <c r="AS134" s="3">
        <f>其他调用!AQ134</f>
        <v>6481152.3764921427</v>
      </c>
      <c r="AT134" s="3">
        <f>其他调用!AR134</f>
        <v>11599366.66072166</v>
      </c>
      <c r="AU134" s="3">
        <f>SUMPRODUCT(AP$5:AT134,其他调用!$C$6:$G135)</f>
        <v>127274729166.68919</v>
      </c>
    </row>
    <row r="135" spans="11:47" x14ac:dyDescent="0.15">
      <c r="Z135" s="3">
        <v>131</v>
      </c>
      <c r="AA135" s="3">
        <f>求节点(节奏总纲!P$4:P$163,其他调用!AW$6:AW$165,$Z135)*SUM($U$14:$U$17)</f>
        <v>45.999999999999957</v>
      </c>
      <c r="AB135" s="3">
        <f>求节点(节奏总纲!Q$4:Q$163,其他调用!AX$6:AX$165,$Z135)*SUM($U$14:$U$17)</f>
        <v>66.999999999999972</v>
      </c>
      <c r="AC135" s="3">
        <f>求节点(节奏总纲!R$4:R$163,其他调用!AY$6:AY$165,$Z135)*SUM($U$14:$U$17)</f>
        <v>91.000000000000043</v>
      </c>
      <c r="AD135" s="3">
        <f>求节点(节奏总纲!S$4:S$163,其他调用!AZ$6:AZ$165,$Z135)*SUM($U$14:$U$17)</f>
        <v>102.99999999999996</v>
      </c>
      <c r="AE135" s="3">
        <f>求节点(节奏总纲!T$4:T$163,其他调用!BA$6:BA$165,$Z135)*SUM($U$14:$U$17)</f>
        <v>102.99999999999999</v>
      </c>
      <c r="AF135" s="3">
        <f>SUMPRODUCT(AA$5:AE135,其他调用!$C$6:$G136)</f>
        <v>5098745.9313364411</v>
      </c>
      <c r="AH135" s="3">
        <v>131</v>
      </c>
      <c r="AI135" s="3">
        <f>其他调用!Y135</f>
        <v>14815780.801638842</v>
      </c>
      <c r="AJ135" s="3">
        <f>其他调用!Z135</f>
        <v>16505718.579093933</v>
      </c>
      <c r="AK135" s="3">
        <f>其他调用!AA135</f>
        <v>19362943.788431883</v>
      </c>
      <c r="AL135" s="3">
        <f>其他调用!AB135</f>
        <v>24775728.436237812</v>
      </c>
      <c r="AM135" s="3">
        <f>其他调用!AC135</f>
        <v>39946441.581571102</v>
      </c>
      <c r="AN135" s="3">
        <f>SUMPRODUCT(AI$5:AM135,其他调用!$C$6:$G136)</f>
        <v>786405618556.13098</v>
      </c>
      <c r="AP135" s="3">
        <f>其他调用!AN135</f>
        <v>3371183.9601351321</v>
      </c>
      <c r="AQ135" s="3">
        <f>其他调用!AO135</f>
        <v>3672171.7661079168</v>
      </c>
      <c r="AR135" s="3">
        <f>其他调用!AP135</f>
        <v>4437814.618086338</v>
      </c>
      <c r="AS135" s="3">
        <f>其他调用!AQ135</f>
        <v>6481152.3764922619</v>
      </c>
      <c r="AT135" s="3">
        <f>其他调用!AR135</f>
        <v>11699475.360815644</v>
      </c>
      <c r="AU135" s="3">
        <f>SUMPRODUCT(AP$5:AT135,其他调用!$C$6:$G136)</f>
        <v>128460290860.21165</v>
      </c>
    </row>
    <row r="136" spans="11:47" x14ac:dyDescent="0.15">
      <c r="Z136" s="3">
        <v>132</v>
      </c>
      <c r="AA136" s="3">
        <f>求节点(节奏总纲!P$4:P$163,其他调用!AW$6:AW$165,$Z136)*SUM($U$14:$U$17)</f>
        <v>45.999999999999964</v>
      </c>
      <c r="AB136" s="3">
        <f>求节点(节奏总纲!Q$4:Q$163,其他调用!AX$6:AX$165,$Z136)*SUM($U$14:$U$17)</f>
        <v>66.999999999999972</v>
      </c>
      <c r="AC136" s="3">
        <f>求节点(节奏总纲!R$4:R$163,其他调用!AY$6:AY$165,$Z136)*SUM($U$14:$U$17)</f>
        <v>91.000000000000057</v>
      </c>
      <c r="AD136" s="3">
        <f>求节点(节奏总纲!S$4:S$163,其他调用!AZ$6:AZ$165,$Z136)*SUM($U$14:$U$17)</f>
        <v>102.99999999999994</v>
      </c>
      <c r="AE136" s="3">
        <f>求节点(节奏总纲!T$4:T$163,其他调用!BA$6:BA$165,$Z136)*SUM($U$14:$U$17)</f>
        <v>102.99999999999999</v>
      </c>
      <c r="AF136" s="3">
        <f>SUMPRODUCT(AA$5:AE136,其他调用!$C$6:$G137)</f>
        <v>5117846.1159183457</v>
      </c>
      <c r="AH136" s="3">
        <v>132</v>
      </c>
      <c r="AI136" s="3">
        <f>其他调用!Y136</f>
        <v>14815780.801638842</v>
      </c>
      <c r="AJ136" s="3">
        <f>其他调用!Z136</f>
        <v>16505718.579093933</v>
      </c>
      <c r="AK136" s="3">
        <f>其他调用!AA136</f>
        <v>19362943.788431883</v>
      </c>
      <c r="AL136" s="3">
        <f>其他调用!AB136</f>
        <v>25034192.628346443</v>
      </c>
      <c r="AM136" s="3">
        <f>其他调用!AC136</f>
        <v>40347720</v>
      </c>
      <c r="AN136" s="3">
        <f>SUMPRODUCT(AI$5:AM136,其他调用!$C$6:$G137)</f>
        <v>791629872805.18298</v>
      </c>
      <c r="AP136" s="3">
        <f>其他调用!AN136</f>
        <v>3371183.9601351321</v>
      </c>
      <c r="AQ136" s="3">
        <f>其他调用!AO136</f>
        <v>3672171.7661079168</v>
      </c>
      <c r="AR136" s="3">
        <f>其他调用!AP136</f>
        <v>4437814.618086338</v>
      </c>
      <c r="AS136" s="3">
        <f>其他调用!AQ136</f>
        <v>6584992.0396450758</v>
      </c>
      <c r="AT136" s="3">
        <f>其他调用!AR136</f>
        <v>11862348.533073306</v>
      </c>
      <c r="AU136" s="3">
        <f>SUMPRODUCT(AP$5:AT136,其他调用!$C$6:$G137)</f>
        <v>129640205293.67912</v>
      </c>
    </row>
    <row r="137" spans="11:47" x14ac:dyDescent="0.15">
      <c r="Z137" s="3">
        <v>133</v>
      </c>
      <c r="AA137" s="3">
        <f>求节点(节奏总纲!P$4:P$163,其他调用!AW$6:AW$165,$Z137)*SUM($U$14:$U$17)</f>
        <v>45.999999999999964</v>
      </c>
      <c r="AB137" s="3">
        <f>求节点(节奏总纲!Q$4:Q$163,其他调用!AX$6:AX$165,$Z137)*SUM($U$14:$U$17)</f>
        <v>66.999999999999972</v>
      </c>
      <c r="AC137" s="3">
        <f>求节点(节奏总纲!R$4:R$163,其他调用!AY$6:AY$165,$Z137)*SUM($U$14:$U$17)</f>
        <v>91.000000000000071</v>
      </c>
      <c r="AD137" s="3">
        <f>求节点(节奏总纲!S$4:S$163,其他调用!AZ$6:AZ$165,$Z137)*SUM($U$14:$U$17)</f>
        <v>102.99999999999993</v>
      </c>
      <c r="AE137" s="3">
        <f>求节点(节奏总纲!T$4:T$163,其他调用!BA$6:BA$165,$Z137)*SUM($U$14:$U$17)</f>
        <v>102.99999999999999</v>
      </c>
      <c r="AF137" s="3">
        <f>SUMPRODUCT(AA$5:AE137,其他调用!$C$6:$G138)</f>
        <v>5136849.345248566</v>
      </c>
      <c r="AH137" s="3">
        <v>133</v>
      </c>
      <c r="AI137" s="3">
        <f>其他调用!Y137</f>
        <v>14815780.801638842</v>
      </c>
      <c r="AJ137" s="3">
        <f>其他调用!Z137</f>
        <v>16505718.579093933</v>
      </c>
      <c r="AK137" s="3">
        <f>其他调用!AA137</f>
        <v>19362943.788431883</v>
      </c>
      <c r="AL137" s="3">
        <f>其他调用!AB137</f>
        <v>25391119.369829655</v>
      </c>
      <c r="AM137" s="3">
        <f>其他调用!AC137</f>
        <v>40347720</v>
      </c>
      <c r="AN137" s="3">
        <f>SUMPRODUCT(AI$5:AM137,其他调用!$C$6:$G138)</f>
        <v>796828408774.27051</v>
      </c>
      <c r="AP137" s="3">
        <f>其他调用!AN137</f>
        <v>3371183.9601351321</v>
      </c>
      <c r="AQ137" s="3">
        <f>其他调用!AO137</f>
        <v>3672171.7661079168</v>
      </c>
      <c r="AR137" s="3">
        <f>其他调用!AP137</f>
        <v>4437814.618086338</v>
      </c>
      <c r="AS137" s="3">
        <f>其他调用!AQ137</f>
        <v>6728389.669713378</v>
      </c>
      <c r="AT137" s="3">
        <f>其他调用!AR137</f>
        <v>11862348.533073306</v>
      </c>
      <c r="AU137" s="3">
        <f>SUMPRODUCT(AP$5:AT137,其他调用!$C$6:$G138)</f>
        <v>130814452031.17998</v>
      </c>
    </row>
    <row r="138" spans="11:47" x14ac:dyDescent="0.15">
      <c r="Z138" s="3">
        <v>134</v>
      </c>
      <c r="AA138" s="3">
        <f>求节点(节奏总纲!P$4:P$163,其他调用!AW$6:AW$165,$Z138)*SUM($U$14:$U$17)</f>
        <v>45.999999999999964</v>
      </c>
      <c r="AB138" s="3">
        <f>求节点(节奏总纲!Q$4:Q$163,其他调用!AX$6:AX$165,$Z138)*SUM($U$14:$U$17)</f>
        <v>66.999999999999986</v>
      </c>
      <c r="AC138" s="3">
        <f>求节点(节奏总纲!R$4:R$163,其他调用!AY$6:AY$165,$Z138)*SUM($U$14:$U$17)</f>
        <v>91.000000000000085</v>
      </c>
      <c r="AD138" s="3">
        <f>求节点(节奏总纲!S$4:S$163,其他调用!AZ$6:AZ$165,$Z138)*SUM($U$14:$U$17)</f>
        <v>102.99999999999993</v>
      </c>
      <c r="AE138" s="3">
        <f>求节点(节奏总纲!T$4:T$163,其他调用!BA$6:BA$165,$Z138)*SUM($U$14:$U$17)</f>
        <v>102.99999999999999</v>
      </c>
      <c r="AF138" s="3">
        <f>SUMPRODUCT(AA$5:AE138,其他调用!$C$6:$G139)</f>
        <v>5155755.6193271009</v>
      </c>
      <c r="AH138" s="3">
        <v>134</v>
      </c>
      <c r="AI138" s="3">
        <f>其他调用!Y138</f>
        <v>14815780.801638842</v>
      </c>
      <c r="AJ138" s="3">
        <f>其他调用!Z138</f>
        <v>16505718.579093933</v>
      </c>
      <c r="AK138" s="3">
        <f>其他调用!AA138</f>
        <v>19362943.788431883</v>
      </c>
      <c r="AL138" s="3">
        <f>其他调用!AB138</f>
        <v>25391119.369829178</v>
      </c>
      <c r="AM138" s="3">
        <f>其他调用!AC138</f>
        <v>40347720</v>
      </c>
      <c r="AN138" s="3">
        <f>SUMPRODUCT(AI$5:AM138,其他调用!$C$6:$G139)</f>
        <v>802000421600.65845</v>
      </c>
      <c r="AP138" s="3">
        <f>其他调用!AN138</f>
        <v>3371183.9601351619</v>
      </c>
      <c r="AQ138" s="3">
        <f>其他调用!AO138</f>
        <v>3672171.7661078572</v>
      </c>
      <c r="AR138" s="3">
        <f>其他调用!AP138</f>
        <v>4437814.618086338</v>
      </c>
      <c r="AS138" s="3">
        <f>其他调用!AQ138</f>
        <v>6728389.6697134972</v>
      </c>
      <c r="AT138" s="3">
        <f>其他调用!AR138</f>
        <v>11862348.533073306</v>
      </c>
      <c r="AU138" s="3">
        <f>SUMPRODUCT(AP$5:AT138,其他调用!$C$6:$G139)</f>
        <v>131982707713.89764</v>
      </c>
    </row>
    <row r="139" spans="11:47" x14ac:dyDescent="0.15">
      <c r="K139" s="14"/>
      <c r="M139" s="14"/>
      <c r="Z139" s="3">
        <v>135</v>
      </c>
      <c r="AA139" s="3">
        <f>求节点(节奏总纲!P$4:P$163,其他调用!AW$6:AW$165,$Z139)*SUM($U$14:$U$17)</f>
        <v>45.999999999999972</v>
      </c>
      <c r="AB139" s="3">
        <f>求节点(节奏总纲!Q$4:Q$163,其他调用!AX$6:AX$165,$Z139)*SUM($U$14:$U$17)</f>
        <v>66.999999999999986</v>
      </c>
      <c r="AC139" s="3">
        <f>求节点(节奏总纲!R$4:R$163,其他调用!AY$6:AY$165,$Z139)*SUM($U$14:$U$17)</f>
        <v>91.000000000000099</v>
      </c>
      <c r="AD139" s="3">
        <f>求节点(节奏总纲!S$4:S$163,其他调用!AZ$6:AZ$165,$Z139)*SUM($U$14:$U$17)</f>
        <v>102.99999999999993</v>
      </c>
      <c r="AE139" s="3">
        <f>求节点(节奏总纲!T$4:T$163,其他调用!BA$6:BA$165,$Z139)*SUM($U$14:$U$17)</f>
        <v>103</v>
      </c>
      <c r="AF139" s="3">
        <f>SUMPRODUCT(AA$5:AE139,其他调用!$C$6:$G140)</f>
        <v>5174564.9381539514</v>
      </c>
      <c r="AH139" s="3">
        <v>135</v>
      </c>
      <c r="AI139" s="3">
        <f>其他调用!Y139</f>
        <v>14815780.80163908</v>
      </c>
      <c r="AJ139" s="3">
        <f>其他调用!Z139</f>
        <v>16505718.579093933</v>
      </c>
      <c r="AK139" s="3">
        <f>其他调用!AA139</f>
        <v>19362943.788431883</v>
      </c>
      <c r="AL139" s="3">
        <f>其他调用!AB139</f>
        <v>25391119.369829178</v>
      </c>
      <c r="AM139" s="3">
        <f>其他调用!AC139</f>
        <v>40347720</v>
      </c>
      <c r="AN139" s="3">
        <f>SUMPRODUCT(AI$5:AM139,其他调用!$C$6:$G140)</f>
        <v>807145911284.34705</v>
      </c>
      <c r="AP139" s="3">
        <f>其他调用!AN139</f>
        <v>3371183.9601351023</v>
      </c>
      <c r="AQ139" s="3">
        <f>其他调用!AO139</f>
        <v>3672171.7661079168</v>
      </c>
      <c r="AR139" s="3">
        <f>其他调用!AP139</f>
        <v>4437814.618086338</v>
      </c>
      <c r="AS139" s="3">
        <f>其他调用!AQ139</f>
        <v>6728389.669713378</v>
      </c>
      <c r="AT139" s="3">
        <f>其他调用!AR139</f>
        <v>11862348.533073425</v>
      </c>
      <c r="AU139" s="3">
        <f>SUMPRODUCT(AP$5:AT139,其他调用!$C$6:$G140)</f>
        <v>133144972341.83214</v>
      </c>
    </row>
    <row r="140" spans="11:47" x14ac:dyDescent="0.15">
      <c r="Z140" s="3">
        <v>136</v>
      </c>
      <c r="AA140" s="3">
        <f>求节点(节奏总纲!P$4:P$163,其他调用!AW$6:AW$165,$Z140)*SUM($U$14:$U$17)</f>
        <v>45.999999999999972</v>
      </c>
      <c r="AB140" s="3">
        <f>求节点(节奏总纲!Q$4:Q$163,其他调用!AX$6:AX$165,$Z140)*SUM($U$14:$U$17)</f>
        <v>66.999999999999986</v>
      </c>
      <c r="AC140" s="3">
        <f>求节点(节奏总纲!R$4:R$163,其他调用!AY$6:AY$165,$Z140)*SUM($U$14:$U$17)</f>
        <v>91.000000000000099</v>
      </c>
      <c r="AD140" s="3">
        <f>求节点(节奏总纲!S$4:S$163,其他调用!AZ$6:AZ$165,$Z140)*SUM($U$14:$U$17)</f>
        <v>102.99999999999991</v>
      </c>
      <c r="AE140" s="3">
        <f>求节点(节奏总纲!T$4:T$163,其他调用!BA$6:BA$165,$Z140)*SUM($U$14:$U$17)</f>
        <v>103</v>
      </c>
      <c r="AF140" s="3">
        <f>SUMPRODUCT(AA$5:AE140,其他调用!$C$6:$G141)</f>
        <v>5193277.3017291166</v>
      </c>
      <c r="AH140" s="3">
        <v>136</v>
      </c>
      <c r="AI140" s="3">
        <f>其他调用!Y140</f>
        <v>14815780.801638842</v>
      </c>
      <c r="AJ140" s="3">
        <f>其他调用!Z140</f>
        <v>16793011.152950048</v>
      </c>
      <c r="AK140" s="3">
        <f>其他调用!AA140</f>
        <v>19362943.788432121</v>
      </c>
      <c r="AL140" s="3">
        <f>其他调用!AB140</f>
        <v>25391119.369829655</v>
      </c>
      <c r="AM140" s="3">
        <f>其他调用!AC140</f>
        <v>40347720</v>
      </c>
      <c r="AN140" s="3">
        <f>SUMPRODUCT(AI$5:AM140,其他调用!$C$6:$G141)</f>
        <v>812308581069.26343</v>
      </c>
      <c r="AP140" s="3">
        <f>其他调用!AN140</f>
        <v>3371183.9601351619</v>
      </c>
      <c r="AQ140" s="3">
        <f>其他调用!AO140</f>
        <v>3727789.3993763924</v>
      </c>
      <c r="AR140" s="3">
        <f>其他调用!AP140</f>
        <v>4437814.618086338</v>
      </c>
      <c r="AS140" s="3">
        <f>其他调用!AQ140</f>
        <v>6728389.669713378</v>
      </c>
      <c r="AT140" s="3">
        <f>其他调用!AR140</f>
        <v>11862348.533073306</v>
      </c>
      <c r="AU140" s="3">
        <f>SUMPRODUCT(AP$5:AT140,其他调用!$C$6:$G141)</f>
        <v>134309706526.96785</v>
      </c>
    </row>
    <row r="141" spans="11:47" x14ac:dyDescent="0.15">
      <c r="Z141" s="3">
        <v>137</v>
      </c>
      <c r="AA141" s="3">
        <f>求节点(节奏总纲!P$4:P$163,其他调用!AW$6:AW$165,$Z141)*SUM($U$14:$U$17)</f>
        <v>45.999999999999972</v>
      </c>
      <c r="AB141" s="3">
        <f>求节点(节奏总纲!Q$4:Q$163,其他调用!AX$6:AX$165,$Z141)*SUM($U$14:$U$17)</f>
        <v>66.999999999999986</v>
      </c>
      <c r="AC141" s="3">
        <f>求节点(节奏总纲!R$4:R$163,其他调用!AY$6:AY$165,$Z141)*SUM($U$14:$U$17)</f>
        <v>91.000000000000114</v>
      </c>
      <c r="AD141" s="3">
        <f>求节点(节奏总纲!S$4:S$163,其他调用!AZ$6:AZ$165,$Z141)*SUM($U$14:$U$17)</f>
        <v>102.99999999999991</v>
      </c>
      <c r="AE141" s="3">
        <f>求节点(节奏总纲!T$4:T$163,其他调用!BA$6:BA$165,$Z141)*SUM($U$14:$U$17)</f>
        <v>103</v>
      </c>
      <c r="AF141" s="3">
        <f>SUMPRODUCT(AA$5:AE141,其他调用!$C$6:$G142)</f>
        <v>5211892.7100525973</v>
      </c>
      <c r="AH141" s="3">
        <v>137</v>
      </c>
      <c r="AI141" s="3">
        <f>其他调用!Y141</f>
        <v>15160438.940572739</v>
      </c>
      <c r="AJ141" s="3">
        <f>其他调用!Z141</f>
        <v>16997651.304230213</v>
      </c>
      <c r="AK141" s="3">
        <f>其他调用!AA141</f>
        <v>19601711.827488661</v>
      </c>
      <c r="AL141" s="3">
        <f>其他调用!AB141</f>
        <v>25391119.369829178</v>
      </c>
      <c r="AM141" s="3">
        <f>其他调用!AC141</f>
        <v>40347719.999999523</v>
      </c>
      <c r="AN141" s="3">
        <f>SUMPRODUCT(AI$5:AM141,其他调用!$C$6:$G142)</f>
        <v>817531317816.20056</v>
      </c>
      <c r="AP141" s="3">
        <f>其他调用!AN141</f>
        <v>3434876.2489210367</v>
      </c>
      <c r="AQ141" s="3">
        <f>其他调用!AO141</f>
        <v>3767406.1591593623</v>
      </c>
      <c r="AR141" s="3">
        <f>其他调用!AP141</f>
        <v>4499240.9072701931</v>
      </c>
      <c r="AS141" s="3">
        <f>其他调用!AQ141</f>
        <v>6728389.6697134972</v>
      </c>
      <c r="AT141" s="3">
        <f>其他调用!AR141</f>
        <v>11862348.533073306</v>
      </c>
      <c r="AU141" s="3">
        <f>SUMPRODUCT(AP$5:AT141,其他调用!$C$6:$G142)</f>
        <v>135484935459.6871</v>
      </c>
    </row>
    <row r="142" spans="11:47" x14ac:dyDescent="0.15">
      <c r="Z142" s="3">
        <v>138</v>
      </c>
      <c r="AA142" s="3">
        <f>求节点(节奏总纲!P$4:P$163,其他调用!AW$6:AW$165,$Z142)*SUM($U$14:$U$17)</f>
        <v>45.999999999999979</v>
      </c>
      <c r="AB142" s="3">
        <f>求节点(节奏总纲!Q$4:Q$163,其他调用!AX$6:AX$165,$Z142)*SUM($U$14:$U$17)</f>
        <v>66.999999999999972</v>
      </c>
      <c r="AC142" s="3">
        <f>求节点(节奏总纲!R$4:R$163,其他调用!AY$6:AY$165,$Z142)*SUM($U$14:$U$17)</f>
        <v>91.000000000000099</v>
      </c>
      <c r="AD142" s="3">
        <f>求节点(节奏总纲!S$4:S$163,其他调用!AZ$6:AZ$165,$Z142)*SUM($U$14:$U$17)</f>
        <v>102.9999999999999</v>
      </c>
      <c r="AE142" s="3">
        <f>求节点(节奏总纲!T$4:T$163,其他调用!BA$6:BA$165,$Z142)*SUM($U$14:$U$17)</f>
        <v>103</v>
      </c>
      <c r="AF142" s="3">
        <f>SUMPRODUCT(AA$5:AE142,其他调用!$C$6:$G143)</f>
        <v>5230411.1631243946</v>
      </c>
      <c r="AH142" s="3">
        <v>138</v>
      </c>
      <c r="AI142" s="3">
        <f>其他调用!Y142</f>
        <v>15239716.222913742</v>
      </c>
      <c r="AJ142" s="3">
        <f>其他调用!Z142</f>
        <v>16997651.304230213</v>
      </c>
      <c r="AK142" s="3">
        <f>其他调用!AA142</f>
        <v>19857482.010586262</v>
      </c>
      <c r="AL142" s="3">
        <f>其他调用!AB142</f>
        <v>25391119.369829178</v>
      </c>
      <c r="AM142" s="3">
        <f>其他调用!AC142</f>
        <v>40347720</v>
      </c>
      <c r="AN142" s="3">
        <f>SUMPRODUCT(AI$5:AM142,其他调用!$C$6:$G143)</f>
        <v>822742100087.67432</v>
      </c>
      <c r="AP142" s="3">
        <f>其他调用!AN142</f>
        <v>3449526.5675720572</v>
      </c>
      <c r="AQ142" s="3">
        <f>其他调用!AO142</f>
        <v>3767406.1591593623</v>
      </c>
      <c r="AR142" s="3">
        <f>其他调用!AP142</f>
        <v>4565041.2266662717</v>
      </c>
      <c r="AS142" s="3">
        <f>其他调用!AQ142</f>
        <v>6728389.669713378</v>
      </c>
      <c r="AT142" s="3">
        <f>其他调用!AR142</f>
        <v>11862348.533073425</v>
      </c>
      <c r="AU142" s="3">
        <f>SUMPRODUCT(AP$5:AT142,其他调用!$C$6:$G143)</f>
        <v>136657088850.90265</v>
      </c>
    </row>
    <row r="143" spans="11:47" x14ac:dyDescent="0.15">
      <c r="Z143" s="3">
        <v>139</v>
      </c>
      <c r="AA143" s="3">
        <f>求节点(节奏总纲!P$4:P$163,其他调用!AW$6:AW$165,$Z143)*SUM($U$14:$U$17)</f>
        <v>45.999999999999979</v>
      </c>
      <c r="AB143" s="3">
        <f>求节点(节奏总纲!Q$4:Q$163,其他调用!AX$6:AX$165,$Z143)*SUM($U$14:$U$17)</f>
        <v>66.999999999999972</v>
      </c>
      <c r="AC143" s="3">
        <f>求节点(节奏总纲!R$4:R$163,其他调用!AY$6:AY$165,$Z143)*SUM($U$14:$U$17)</f>
        <v>91.000000000000085</v>
      </c>
      <c r="AD143" s="3">
        <f>求节点(节奏总纲!S$4:S$163,其他调用!AZ$6:AZ$165,$Z143)*SUM($U$14:$U$17)</f>
        <v>102.9999999999999</v>
      </c>
      <c r="AE143" s="3">
        <f>求节点(节奏总纲!T$4:T$163,其他调用!BA$6:BA$165,$Z143)*SUM($U$14:$U$17)</f>
        <v>103.00000000000001</v>
      </c>
      <c r="AF143" s="3">
        <f>SUMPRODUCT(AA$5:AE143,其他调用!$C$6:$G144)</f>
        <v>5248832.6609445065</v>
      </c>
      <c r="AH143" s="3">
        <v>139</v>
      </c>
      <c r="AI143" s="3">
        <f>其他调用!Y143</f>
        <v>15239716.22291398</v>
      </c>
      <c r="AJ143" s="3">
        <f>其他调用!Z143</f>
        <v>16997651.304230213</v>
      </c>
      <c r="AK143" s="3">
        <f>其他调用!AA143</f>
        <v>19857482.010586262</v>
      </c>
      <c r="AL143" s="3">
        <f>其他调用!AB143</f>
        <v>25391119.369829655</v>
      </c>
      <c r="AM143" s="3">
        <f>其他调用!AC143</f>
        <v>44535813.335999966</v>
      </c>
      <c r="AN143" s="3">
        <f>SUMPRODUCT(AI$5:AM143,其他调用!$C$6:$G144)</f>
        <v>827928236259.94946</v>
      </c>
      <c r="AP143" s="3">
        <f>其他调用!AN143</f>
        <v>3449526.5675719976</v>
      </c>
      <c r="AQ143" s="3">
        <f>其他调用!AO143</f>
        <v>3767406.1591593623</v>
      </c>
      <c r="AR143" s="3">
        <f>其他调用!AP143</f>
        <v>4565041.2266663313</v>
      </c>
      <c r="AS143" s="3">
        <f>其他调用!AQ143</f>
        <v>6728389.669713378</v>
      </c>
      <c r="AT143" s="3">
        <f>其他调用!AR143</f>
        <v>13129237.809633017</v>
      </c>
      <c r="AU143" s="3">
        <f>SUMPRODUCT(AP$5:AT143,其他调用!$C$6:$G144)</f>
        <v>137823902541.45233</v>
      </c>
    </row>
    <row r="144" spans="11:47" x14ac:dyDescent="0.15">
      <c r="Z144" s="3">
        <v>140</v>
      </c>
      <c r="AA144" s="3">
        <f>求节点(节奏总纲!P$4:P$163,其他调用!AW$6:AW$165,$Z144)*SUM($U$14:$U$17)</f>
        <v>45.999999999999986</v>
      </c>
      <c r="AB144" s="3">
        <f>求节点(节奏总纲!Q$4:Q$163,其他调用!AX$6:AX$165,$Z144)*SUM($U$14:$U$17)</f>
        <v>66.999999999999972</v>
      </c>
      <c r="AC144" s="3">
        <f>求节点(节奏总纲!R$4:R$163,其他调用!AY$6:AY$165,$Z144)*SUM($U$14:$U$17)</f>
        <v>91.000000000000071</v>
      </c>
      <c r="AD144" s="3">
        <f>求节点(节奏总纲!S$4:S$163,其他调用!AZ$6:AZ$165,$Z144)*SUM($U$14:$U$17)</f>
        <v>102.99999999999989</v>
      </c>
      <c r="AE144" s="3">
        <f>求节点(节奏总纲!T$4:T$163,其他调用!BA$6:BA$165,$Z144)*SUM($U$14:$U$17)</f>
        <v>103.00000000000003</v>
      </c>
      <c r="AF144" s="3">
        <f>SUMPRODUCT(AA$5:AE144,其他调用!$C$6:$G145)</f>
        <v>5267157.2035129331</v>
      </c>
      <c r="AH144" s="3">
        <v>140</v>
      </c>
      <c r="AI144" s="3">
        <f>其他调用!Y144</f>
        <v>15239716.22291398</v>
      </c>
      <c r="AJ144" s="3">
        <f>其他调用!Z144</f>
        <v>16997651.304229975</v>
      </c>
      <c r="AK144" s="3">
        <f>其他调用!AA144</f>
        <v>19857482.010586262</v>
      </c>
      <c r="AL144" s="3">
        <f>其他调用!AB144</f>
        <v>25391119.369829178</v>
      </c>
      <c r="AM144" s="3">
        <f>其他调用!AC144</f>
        <v>48417264</v>
      </c>
      <c r="AN144" s="3">
        <f>SUMPRODUCT(AI$5:AM144,其他调用!$C$6:$G145)</f>
        <v>833089506642.59546</v>
      </c>
      <c r="AP144" s="3">
        <f>其他调用!AN144</f>
        <v>3449526.5675720572</v>
      </c>
      <c r="AQ144" s="3">
        <f>其他调用!AO144</f>
        <v>3767406.1591593623</v>
      </c>
      <c r="AR144" s="3">
        <f>其他调用!AP144</f>
        <v>4565041.2266663313</v>
      </c>
      <c r="AS144" s="3">
        <f>其他调用!AQ144</f>
        <v>6728389.6697134972</v>
      </c>
      <c r="AT144" s="3">
        <f>其他调用!AR144</f>
        <v>14303368.333766699</v>
      </c>
      <c r="AU144" s="3">
        <f>SUMPRODUCT(AP$5:AT144,其他调用!$C$6:$G145)</f>
        <v>138985310075.45084</v>
      </c>
    </row>
    <row r="145" spans="26:47" x14ac:dyDescent="0.15">
      <c r="Z145" s="3">
        <v>141</v>
      </c>
      <c r="AA145" s="3">
        <f>求节点(节奏总纲!P$4:P$163,其他调用!AW$6:AW$165,$Z145)*SUM($U$14:$U$17)</f>
        <v>45.999999999999986</v>
      </c>
      <c r="AB145" s="3">
        <f>求节点(节奏总纲!Q$4:Q$163,其他调用!AX$6:AX$165,$Z145)*SUM($U$14:$U$17)</f>
        <v>66.999999999999972</v>
      </c>
      <c r="AC145" s="3">
        <f>求节点(节奏总纲!R$4:R$163,其他调用!AY$6:AY$165,$Z145)*SUM($U$14:$U$17)</f>
        <v>91.000000000000057</v>
      </c>
      <c r="AD145" s="3">
        <f>求节点(节奏总纲!S$4:S$163,其他调用!AZ$6:AZ$165,$Z145)*SUM($U$14:$U$17)</f>
        <v>102.99999999999989</v>
      </c>
      <c r="AE145" s="3">
        <f>求节点(节奏总纲!T$4:T$163,其他调用!BA$6:BA$165,$Z145)*SUM($U$14:$U$17)</f>
        <v>103.00000000000004</v>
      </c>
      <c r="AF145" s="3">
        <f>SUMPRODUCT(AA$5:AE145,其他调用!$C$6:$G146)</f>
        <v>5285384.7908296753</v>
      </c>
      <c r="AH145" s="3">
        <v>141</v>
      </c>
      <c r="AI145" s="3">
        <f>其他调用!Y145</f>
        <v>15239716.222913742</v>
      </c>
      <c r="AJ145" s="3">
        <f>其他调用!Z145</f>
        <v>16997651.304230213</v>
      </c>
      <c r="AK145" s="3">
        <f>其他调用!AA145</f>
        <v>19857482.010586023</v>
      </c>
      <c r="AL145" s="3">
        <f>其他调用!AB145</f>
        <v>25542403.435463428</v>
      </c>
      <c r="AM145" s="3">
        <f>其他调用!AC145</f>
        <v>48417264</v>
      </c>
      <c r="AN145" s="3">
        <f>SUMPRODUCT(AI$5:AM145,其他调用!$C$6:$G146)</f>
        <v>838223794273.71741</v>
      </c>
      <c r="AP145" s="3">
        <f>其他调用!AN145</f>
        <v>3449526.5675719976</v>
      </c>
      <c r="AQ145" s="3">
        <f>其他调用!AO145</f>
        <v>3767406.1591594219</v>
      </c>
      <c r="AR145" s="3">
        <f>其他调用!AP145</f>
        <v>4565041.2266662717</v>
      </c>
      <c r="AS145" s="3">
        <f>其他调用!AQ145</f>
        <v>6791036.1352394819</v>
      </c>
      <c r="AT145" s="3">
        <f>其他调用!AR145</f>
        <v>14303368.333766699</v>
      </c>
      <c r="AU145" s="3">
        <f>SUMPRODUCT(AP$5:AT145,其他调用!$C$6:$G146)</f>
        <v>140140707408.78</v>
      </c>
    </row>
    <row r="146" spans="26:47" x14ac:dyDescent="0.15">
      <c r="Z146" s="3">
        <v>142</v>
      </c>
      <c r="AA146" s="3">
        <f>求节点(节奏总纲!P$4:P$163,其他调用!AW$6:AW$165,$Z146)*SUM($U$14:$U$17)</f>
        <v>45.999999999999986</v>
      </c>
      <c r="AB146" s="3">
        <f>求节点(节奏总纲!Q$4:Q$163,其他调用!AX$6:AX$165,$Z146)*SUM($U$14:$U$17)</f>
        <v>66.999999999999972</v>
      </c>
      <c r="AC146" s="3">
        <f>求节点(节奏总纲!R$4:R$163,其他调用!AY$6:AY$165,$Z146)*SUM($U$14:$U$17)</f>
        <v>91.000000000000057</v>
      </c>
      <c r="AD146" s="3">
        <f>求节点(节奏总纲!S$4:S$163,其他调用!AZ$6:AZ$165,$Z146)*SUM($U$14:$U$17)</f>
        <v>102.99999999999991</v>
      </c>
      <c r="AE146" s="3">
        <f>求节点(节奏总纲!T$4:T$163,其他调用!BA$6:BA$165,$Z146)*SUM($U$14:$U$17)</f>
        <v>103.00000000000007</v>
      </c>
      <c r="AF146" s="3">
        <f>SUMPRODUCT(AA$5:AE146,其他调用!$C$6:$G147)</f>
        <v>5303515.4228947321</v>
      </c>
      <c r="AH146" s="3">
        <v>142</v>
      </c>
      <c r="AI146" s="3">
        <f>其他调用!Y146</f>
        <v>15239716.22291398</v>
      </c>
      <c r="AJ146" s="3">
        <f>其他调用!Z146</f>
        <v>16997651.304230213</v>
      </c>
      <c r="AK146" s="3">
        <f>其他调用!AA146</f>
        <v>19857482.010586262</v>
      </c>
      <c r="AL146" s="3">
        <f>其他调用!AB146</f>
        <v>26022195.117844582</v>
      </c>
      <c r="AM146" s="3">
        <f>其他调用!AC146</f>
        <v>48417264</v>
      </c>
      <c r="AN146" s="3">
        <f>SUMPRODUCT(AI$5:AM146,其他调用!$C$6:$G147)</f>
        <v>843331798865.15759</v>
      </c>
      <c r="AP146" s="3">
        <f>其他调用!AN146</f>
        <v>3449526.5675720572</v>
      </c>
      <c r="AQ146" s="3">
        <f>其他调用!AO146</f>
        <v>3767406.1591593623</v>
      </c>
      <c r="AR146" s="3">
        <f>其他调用!AP146</f>
        <v>4565041.2266663313</v>
      </c>
      <c r="AS146" s="3">
        <f>其他调用!AQ146</f>
        <v>6989717.0271370411</v>
      </c>
      <c r="AT146" s="3">
        <f>其他调用!AR146</f>
        <v>14303368.333766699</v>
      </c>
      <c r="AU146" s="3">
        <f>SUMPRODUCT(AP$5:AT146,其他调用!$C$6:$G147)</f>
        <v>141290384290.88312</v>
      </c>
    </row>
    <row r="147" spans="26:47" x14ac:dyDescent="0.15">
      <c r="Z147" s="3">
        <v>143</v>
      </c>
      <c r="AA147" s="3">
        <f>求节点(节奏总纲!P$4:P$163,其他调用!AW$6:AW$165,$Z147)*SUM($U$14:$U$17)</f>
        <v>45.999999999999993</v>
      </c>
      <c r="AB147" s="3">
        <f>求节点(节奏总纲!Q$4:Q$163,其他调用!AX$6:AX$165,$Z147)*SUM($U$14:$U$17)</f>
        <v>66.999999999999957</v>
      </c>
      <c r="AC147" s="3">
        <f>求节点(节奏总纲!R$4:R$163,其他调用!AY$6:AY$165,$Z147)*SUM($U$14:$U$17)</f>
        <v>91.000000000000043</v>
      </c>
      <c r="AD147" s="3">
        <f>求节点(节奏总纲!S$4:S$163,其他调用!AZ$6:AZ$165,$Z147)*SUM($U$14:$U$17)</f>
        <v>102.99999999999994</v>
      </c>
      <c r="AE147" s="3">
        <f>求节点(节奏总纲!T$4:T$163,其他调用!BA$6:BA$165,$Z147)*SUM($U$14:$U$17)</f>
        <v>103.00000000000009</v>
      </c>
      <c r="AF147" s="3">
        <f>SUMPRODUCT(AA$5:AE147,其他调用!$C$6:$G148)</f>
        <v>5321549.0997081036</v>
      </c>
      <c r="AH147" s="3">
        <v>143</v>
      </c>
      <c r="AI147" s="3">
        <f>其他调用!Y147</f>
        <v>15239716.22291398</v>
      </c>
      <c r="AJ147" s="3">
        <f>其他调用!Z147</f>
        <v>16997651.304230213</v>
      </c>
      <c r="AK147" s="3">
        <f>其他调用!AA147</f>
        <v>19857482.010586262</v>
      </c>
      <c r="AL147" s="3">
        <f>其他调用!AB147</f>
        <v>26022195.117845058</v>
      </c>
      <c r="AM147" s="3">
        <f>其他调用!AC147</f>
        <v>48417264.000000477</v>
      </c>
      <c r="AN147" s="3">
        <f>SUMPRODUCT(AI$5:AM147,其他调用!$C$6:$G148)</f>
        <v>848412487924.02319</v>
      </c>
      <c r="AP147" s="3">
        <f>其他调用!AN147</f>
        <v>3449526.5675719976</v>
      </c>
      <c r="AQ147" s="3">
        <f>其他调用!AO147</f>
        <v>3767406.1591593623</v>
      </c>
      <c r="AR147" s="3">
        <f>其他调用!AP147</f>
        <v>4565041.2266663313</v>
      </c>
      <c r="AS147" s="3">
        <f>其他调用!AQ147</f>
        <v>6989717.0271369219</v>
      </c>
      <c r="AT147" s="3">
        <f>其他调用!AR147</f>
        <v>14303368.333766699</v>
      </c>
      <c r="AU147" s="3">
        <f>SUMPRODUCT(AP$5:AT147,其他调用!$C$6:$G148)</f>
        <v>142433913168.2691</v>
      </c>
    </row>
    <row r="148" spans="26:47" x14ac:dyDescent="0.15">
      <c r="Z148" s="3">
        <v>144</v>
      </c>
      <c r="AA148" s="3">
        <f>求节点(节奏总纲!P$4:P$163,其他调用!AW$6:AW$165,$Z148)*SUM($U$14:$U$17)</f>
        <v>45.999999999999993</v>
      </c>
      <c r="AB148" s="3">
        <f>求节点(节奏总纲!Q$4:Q$163,其他调用!AX$6:AX$165,$Z148)*SUM($U$14:$U$17)</f>
        <v>66.999999999999957</v>
      </c>
      <c r="AC148" s="3">
        <f>求节点(节奏总纲!R$4:R$163,其他调用!AY$6:AY$165,$Z148)*SUM($U$14:$U$17)</f>
        <v>91.000000000000028</v>
      </c>
      <c r="AD148" s="3">
        <f>求节点(节奏总纲!S$4:S$163,其他调用!AZ$6:AZ$165,$Z148)*SUM($U$14:$U$17)</f>
        <v>102.99999999999997</v>
      </c>
      <c r="AE148" s="3">
        <f>求节点(节奏总纲!T$4:T$163,其他调用!BA$6:BA$165,$Z148)*SUM($U$14:$U$17)</f>
        <v>103.00000000000011</v>
      </c>
      <c r="AF148" s="3">
        <f>SUMPRODUCT(AA$5:AE148,其他调用!$C$6:$G149)</f>
        <v>5339485.8212697906</v>
      </c>
      <c r="AH148" s="3">
        <v>144</v>
      </c>
      <c r="AI148" s="3">
        <f>其他调用!Y148</f>
        <v>15239716.222913742</v>
      </c>
      <c r="AJ148" s="3">
        <f>其他调用!Z148</f>
        <v>16997651.304230213</v>
      </c>
      <c r="AK148" s="3">
        <f>其他调用!AA148</f>
        <v>19857482.010586262</v>
      </c>
      <c r="AL148" s="3">
        <f>其他调用!AB148</f>
        <v>26022195.117844582</v>
      </c>
      <c r="AM148" s="3">
        <f>其他调用!AC148</f>
        <v>48417264</v>
      </c>
      <c r="AN148" s="3">
        <f>SUMPRODUCT(AI$5:AM148,其他调用!$C$6:$G149)</f>
        <v>853465861450.31421</v>
      </c>
      <c r="AP148" s="3">
        <f>其他调用!AN148</f>
        <v>3449526.5675720572</v>
      </c>
      <c r="AQ148" s="3">
        <f>其他调用!AO148</f>
        <v>3767406.1591593623</v>
      </c>
      <c r="AR148" s="3">
        <f>其他调用!AP148</f>
        <v>4565041.2266663313</v>
      </c>
      <c r="AS148" s="3">
        <f>其他调用!AQ148</f>
        <v>6989717.0271370411</v>
      </c>
      <c r="AT148" s="3">
        <f>其他调用!AR148</f>
        <v>14303368.333766699</v>
      </c>
      <c r="AU148" s="3">
        <f>SUMPRODUCT(AP$5:AT148,其他调用!$C$6:$G149)</f>
        <v>143571294040.93793</v>
      </c>
    </row>
    <row r="149" spans="26:47" x14ac:dyDescent="0.15">
      <c r="Z149" s="3">
        <v>145</v>
      </c>
      <c r="AA149" s="3">
        <f>求节点(节奏总纲!P$4:P$163,其他调用!AW$6:AW$165,$Z149)*SUM($U$14:$U$17)</f>
        <v>46</v>
      </c>
      <c r="AB149" s="3">
        <f>求节点(节奏总纲!Q$4:Q$163,其他调用!AX$6:AX$165,$Z149)*SUM($U$14:$U$17)</f>
        <v>66.999999999999957</v>
      </c>
      <c r="AC149" s="3">
        <f>求节点(节奏总纲!R$4:R$163,其他调用!AY$6:AY$165,$Z149)*SUM($U$14:$U$17)</f>
        <v>91.000000000000014</v>
      </c>
      <c r="AD149" s="3">
        <f>求节点(节奏总纲!S$4:S$163,其他调用!AZ$6:AZ$165,$Z149)*SUM($U$14:$U$17)</f>
        <v>103</v>
      </c>
      <c r="AE149" s="3">
        <f>求节点(节奏总纲!T$4:T$163,其他调用!BA$6:BA$165,$Z149)*SUM($U$14:$U$17)</f>
        <v>103.00000000000013</v>
      </c>
      <c r="AF149" s="3">
        <f>SUMPRODUCT(AA$5:AE149,其他调用!$C$6:$G150)</f>
        <v>5357325.5875797933</v>
      </c>
      <c r="AH149" s="3">
        <v>145</v>
      </c>
      <c r="AI149" s="3">
        <f>其他调用!Y149</f>
        <v>15239716.22291398</v>
      </c>
      <c r="AJ149" s="3">
        <f>其他调用!Z149</f>
        <v>16997651.304230213</v>
      </c>
      <c r="AK149" s="3">
        <f>其他调用!AA149</f>
        <v>19857482.010586262</v>
      </c>
      <c r="AL149" s="3">
        <f>其他调用!AB149</f>
        <v>26022195.117844582</v>
      </c>
      <c r="AM149" s="3">
        <f>其他调用!AC149</f>
        <v>48417264</v>
      </c>
      <c r="AN149" s="3">
        <f>SUMPRODUCT(AI$5:AM149,其他调用!$C$6:$G150)</f>
        <v>858491919444.03064</v>
      </c>
      <c r="AP149" s="3">
        <f>其他调用!AN149</f>
        <v>3449526.5675719976</v>
      </c>
      <c r="AQ149" s="3">
        <f>其他调用!AO149</f>
        <v>3767406.1591593623</v>
      </c>
      <c r="AR149" s="3">
        <f>其他调用!AP149</f>
        <v>4565041.2266663313</v>
      </c>
      <c r="AS149" s="3">
        <f>其他调用!AQ149</f>
        <v>6989717.0271370411</v>
      </c>
      <c r="AT149" s="3">
        <f>其他调用!AR149</f>
        <v>14303368.333766699</v>
      </c>
      <c r="AU149" s="3">
        <f>SUMPRODUCT(AP$5:AT149,其他调用!$C$6:$G150)</f>
        <v>144702526908.88962</v>
      </c>
    </row>
    <row r="150" spans="26:47" x14ac:dyDescent="0.15">
      <c r="Z150" s="3">
        <v>146</v>
      </c>
      <c r="AA150" s="3">
        <f>求节点(节奏总纲!P$4:P$163,其他调用!AW$6:AW$165,$Z150)*SUM($U$14:$U$17)</f>
        <v>46</v>
      </c>
      <c r="AB150" s="3">
        <f>求节点(节奏总纲!Q$4:Q$163,其他调用!AX$6:AX$165,$Z150)*SUM($U$14:$U$17)</f>
        <v>66.999999999999972</v>
      </c>
      <c r="AC150" s="3">
        <f>求节点(节奏总纲!R$4:R$163,其他调用!AY$6:AY$165,$Z150)*SUM($U$14:$U$17)</f>
        <v>91</v>
      </c>
      <c r="AD150" s="3">
        <f>求节点(节奏总纲!S$4:S$163,其他调用!AZ$6:AZ$165,$Z150)*SUM($U$14:$U$17)</f>
        <v>103.00000000000003</v>
      </c>
      <c r="AE150" s="3">
        <f>求节点(节奏总纲!T$4:T$163,其他调用!BA$6:BA$165,$Z150)*SUM($U$14:$U$17)</f>
        <v>103.00000000000014</v>
      </c>
      <c r="AF150" s="3">
        <f>SUMPRODUCT(AA$5:AE150,其他调用!$C$6:$G151)</f>
        <v>5375068.3986381115</v>
      </c>
      <c r="AH150" s="3">
        <v>146</v>
      </c>
      <c r="AI150" s="3">
        <f>其他调用!Y150</f>
        <v>15239716.222913742</v>
      </c>
      <c r="AJ150" s="3">
        <f>其他调用!Z150</f>
        <v>17417685.603625774</v>
      </c>
      <c r="AK150" s="3">
        <f>其他调用!AA150</f>
        <v>19857482.010586023</v>
      </c>
      <c r="AL150" s="3">
        <f>其他调用!AB150</f>
        <v>26022195.117845058</v>
      </c>
      <c r="AM150" s="3">
        <f>其他调用!AC150</f>
        <v>48417264</v>
      </c>
      <c r="AN150" s="3">
        <f>SUMPRODUCT(AI$5:AM150,其他调用!$C$6:$G151)</f>
        <v>863551247281.58276</v>
      </c>
      <c r="AP150" s="3">
        <f>其他调用!AN150</f>
        <v>3449526.5675720572</v>
      </c>
      <c r="AQ150" s="3">
        <f>其他调用!AO150</f>
        <v>3852102.3979818821</v>
      </c>
      <c r="AR150" s="3">
        <f>其他调用!AP150</f>
        <v>4565041.2266662717</v>
      </c>
      <c r="AS150" s="3">
        <f>其他调用!AQ150</f>
        <v>6989717.0271369219</v>
      </c>
      <c r="AT150" s="3">
        <f>其他调用!AR150</f>
        <v>14303368.333766699</v>
      </c>
      <c r="AU150" s="3">
        <f>SUMPRODUCT(AP$5:AT150,其他调用!$C$6:$G151)</f>
        <v>145839828282.81628</v>
      </c>
    </row>
    <row r="151" spans="26:47" x14ac:dyDescent="0.15">
      <c r="Z151" s="3">
        <v>147</v>
      </c>
      <c r="AA151" s="3">
        <f>求节点(节奏总纲!P$4:P$163,其他调用!AW$6:AW$165,$Z151)*SUM($U$14:$U$17)</f>
        <v>46.000000000000007</v>
      </c>
      <c r="AB151" s="3">
        <f>求节点(节奏总纲!Q$4:Q$163,其他调用!AX$6:AX$165,$Z151)*SUM($U$14:$U$17)</f>
        <v>66.999999999999986</v>
      </c>
      <c r="AC151" s="3">
        <f>求节点(节奏总纲!R$4:R$163,其他调用!AY$6:AY$165,$Z151)*SUM($U$14:$U$17)</f>
        <v>91</v>
      </c>
      <c r="AD151" s="3">
        <f>求节点(节奏总纲!S$4:S$163,其他调用!AZ$6:AZ$165,$Z151)*SUM($U$14:$U$17)</f>
        <v>103.00000000000006</v>
      </c>
      <c r="AE151" s="3">
        <f>求节点(节奏总纲!T$4:T$163,其他调用!BA$6:BA$165,$Z151)*SUM($U$14:$U$17)</f>
        <v>103.00000000000017</v>
      </c>
      <c r="AF151" s="3">
        <f>SUMPRODUCT(AA$5:AE151,其他调用!$C$6:$G152)</f>
        <v>5392714.2544447454</v>
      </c>
      <c r="AH151" s="3">
        <v>147</v>
      </c>
      <c r="AI151" s="3">
        <f>其他调用!Y151</f>
        <v>15658904.61901474</v>
      </c>
      <c r="AJ151" s="3">
        <f>其他调用!Z151</f>
        <v>17499938.722409487</v>
      </c>
      <c r="AK151" s="3">
        <f>其他调用!AA151</f>
        <v>20094675.214419603</v>
      </c>
      <c r="AL151" s="3">
        <f>其他调用!AB151</f>
        <v>26022195.117844582</v>
      </c>
      <c r="AM151" s="3">
        <f>其他调用!AC151</f>
        <v>48417264</v>
      </c>
      <c r="AN151" s="3">
        <f>SUMPRODUCT(AI$5:AM151,其他调用!$C$6:$G152)</f>
        <v>868658491534.94373</v>
      </c>
      <c r="AP151" s="3">
        <f>其他调用!AN151</f>
        <v>3525905.2473295331</v>
      </c>
      <c r="AQ151" s="3">
        <f>其他调用!AO151</f>
        <v>3868688.0192095041</v>
      </c>
      <c r="AR151" s="3">
        <f>其他调用!AP151</f>
        <v>4627169.5872114301</v>
      </c>
      <c r="AS151" s="3">
        <f>其他调用!AQ151</f>
        <v>6989717.0271370411</v>
      </c>
      <c r="AT151" s="3">
        <f>其他调用!AR151</f>
        <v>14303368.333766699</v>
      </c>
      <c r="AU151" s="3">
        <f>SUMPRODUCT(AP$5:AT151,其他调用!$C$6:$G152)</f>
        <v>146985133696.60181</v>
      </c>
    </row>
    <row r="152" spans="26:47" x14ac:dyDescent="0.15">
      <c r="Z152" s="3">
        <v>148</v>
      </c>
      <c r="AA152" s="3">
        <f>求节点(节奏总纲!P$4:P$163,其他调用!AW$6:AW$165,$Z152)*SUM($U$14:$U$17)</f>
        <v>46.000000000000014</v>
      </c>
      <c r="AB152" s="3">
        <f>求节点(节奏总纲!Q$4:Q$163,其他调用!AX$6:AX$165,$Z152)*SUM($U$14:$U$17)</f>
        <v>67.000000000000014</v>
      </c>
      <c r="AC152" s="3">
        <f>求节点(节奏总纲!R$4:R$163,其他调用!AY$6:AY$165,$Z152)*SUM($U$14:$U$17)</f>
        <v>91</v>
      </c>
      <c r="AD152" s="3">
        <f>求节点(节奏总纲!S$4:S$163,其他调用!AZ$6:AZ$165,$Z152)*SUM($U$14:$U$17)</f>
        <v>103.00000000000009</v>
      </c>
      <c r="AE152" s="3">
        <f>求节点(节奏总纲!T$4:T$163,其他调用!BA$6:BA$165,$Z152)*SUM($U$14:$U$17)</f>
        <v>103.00000000000018</v>
      </c>
      <c r="AF152" s="3">
        <f>SUMPRODUCT(AA$5:AE152,其他调用!$C$6:$G153)</f>
        <v>5410263.1549996939</v>
      </c>
      <c r="AH152" s="3">
        <v>148</v>
      </c>
      <c r="AI152" s="3">
        <f>其他调用!Y152</f>
        <v>15673384.56183219</v>
      </c>
      <c r="AJ152" s="3">
        <f>其他调用!Z152</f>
        <v>17499938.722409487</v>
      </c>
      <c r="AK152" s="3">
        <f>其他调用!AA152</f>
        <v>20364105.906038284</v>
      </c>
      <c r="AL152" s="3">
        <f>其他调用!AB152</f>
        <v>26022195.117844582</v>
      </c>
      <c r="AM152" s="3">
        <f>其他调用!AC152</f>
        <v>49289069.60492897</v>
      </c>
      <c r="AN152" s="3">
        <f>SUMPRODUCT(AI$5:AM152,其他调用!$C$6:$G153)</f>
        <v>873743429371.77759</v>
      </c>
      <c r="AP152" s="3">
        <f>其他调用!AN152</f>
        <v>3528543.5811328292</v>
      </c>
      <c r="AQ152" s="3">
        <f>其他调用!AO152</f>
        <v>3868688.0192095637</v>
      </c>
      <c r="AR152" s="3">
        <f>其他调用!AP152</f>
        <v>4697741.9597765207</v>
      </c>
      <c r="AS152" s="3">
        <f>其他调用!AQ152</f>
        <v>6989717.0271370411</v>
      </c>
      <c r="AT152" s="3">
        <f>其他调用!AR152</f>
        <v>14570109.379409313</v>
      </c>
      <c r="AU152" s="3">
        <f>SUMPRODUCT(AP$5:AT152,其他调用!$C$6:$G153)</f>
        <v>148125509717.60812</v>
      </c>
    </row>
    <row r="153" spans="26:47" x14ac:dyDescent="0.15">
      <c r="Z153" s="3">
        <v>149</v>
      </c>
      <c r="AA153" s="3">
        <f>求节点(节奏总纲!P$4:P$163,其他调用!AW$6:AW$165,$Z153)*SUM($U$14:$U$17)</f>
        <v>46.000000000000021</v>
      </c>
      <c r="AB153" s="3">
        <f>求节点(节奏总纲!Q$4:Q$163,其他调用!AX$6:AX$165,$Z153)*SUM($U$14:$U$17)</f>
        <v>67.000000000000028</v>
      </c>
      <c r="AC153" s="3">
        <f>求节点(节奏总纲!R$4:R$163,其他调用!AY$6:AY$165,$Z153)*SUM($U$14:$U$17)</f>
        <v>91</v>
      </c>
      <c r="AD153" s="3">
        <f>求节点(节奏总纲!S$4:S$163,其他调用!AZ$6:AZ$165,$Z153)*SUM($U$14:$U$17)</f>
        <v>103.00000000000011</v>
      </c>
      <c r="AE153" s="3">
        <f>求节点(节奏总纲!T$4:T$163,其他调用!BA$6:BA$165,$Z153)*SUM($U$14:$U$17)</f>
        <v>103.00000000000014</v>
      </c>
      <c r="AF153" s="3">
        <f>SUMPRODUCT(AA$5:AE153,其他调用!$C$6:$G154)</f>
        <v>5427715.1003029579</v>
      </c>
      <c r="AH153" s="3">
        <v>149</v>
      </c>
      <c r="AI153" s="3">
        <f>其他调用!Y153</f>
        <v>15673384.56183219</v>
      </c>
      <c r="AJ153" s="3">
        <f>其他调用!Z153</f>
        <v>17499938.722409725</v>
      </c>
      <c r="AK153" s="3">
        <f>其他调用!AA153</f>
        <v>20364105.906038284</v>
      </c>
      <c r="AL153" s="3">
        <f>其他调用!AB153</f>
        <v>26022195.117845058</v>
      </c>
      <c r="AM153" s="3">
        <f>其他调用!AC153</f>
        <v>56486808</v>
      </c>
      <c r="AN153" s="3">
        <f>SUMPRODUCT(AI$5:AM153,其他调用!$C$6:$G154)</f>
        <v>878804564633.1239</v>
      </c>
      <c r="AP153" s="3">
        <f>其他调用!AN153</f>
        <v>3528543.5811327696</v>
      </c>
      <c r="AQ153" s="3">
        <f>其他调用!AO153</f>
        <v>3868688.0192095041</v>
      </c>
      <c r="AR153" s="3">
        <f>其他调用!AP153</f>
        <v>4697741.9597765207</v>
      </c>
      <c r="AS153" s="3">
        <f>其他调用!AQ153</f>
        <v>6989717.0271369219</v>
      </c>
      <c r="AT153" s="3">
        <f>其他调用!AR153</f>
        <v>16772357.512372494</v>
      </c>
      <c r="AU153" s="3">
        <f>SUMPRODUCT(AP$5:AT153,其他调用!$C$6:$G154)</f>
        <v>149260898210.85583</v>
      </c>
    </row>
    <row r="154" spans="26:47" x14ac:dyDescent="0.15">
      <c r="Z154" s="3">
        <v>150</v>
      </c>
      <c r="AA154" s="3">
        <f>求节点(节奏总纲!P$4:P$163,其他调用!AW$6:AW$165,$Z154)*SUM($U$14:$U$17)</f>
        <v>46.000000000000028</v>
      </c>
      <c r="AB154" s="3">
        <f>求节点(节奏总纲!Q$4:Q$163,其他调用!AX$6:AX$165,$Z154)*SUM($U$14:$U$17)</f>
        <v>67.000000000000043</v>
      </c>
      <c r="AC154" s="3">
        <f>求节点(节奏总纲!R$4:R$163,其他调用!AY$6:AY$165,$Z154)*SUM($U$14:$U$17)</f>
        <v>91</v>
      </c>
      <c r="AD154" s="3">
        <f>求节点(节奏总纲!S$4:S$163,其他调用!AZ$6:AZ$165,$Z154)*SUM($U$14:$U$17)</f>
        <v>103.00000000000013</v>
      </c>
      <c r="AE154" s="3">
        <f>求节点(节奏总纲!T$4:T$163,其他调用!BA$6:BA$165,$Z154)*SUM($U$14:$U$17)</f>
        <v>103.00000000000011</v>
      </c>
      <c r="AF154" s="3">
        <f>SUMPRODUCT(AA$5:AE154,其他调用!$C$6:$G155)</f>
        <v>5445065.2425919529</v>
      </c>
      <c r="AH154" s="3">
        <v>150</v>
      </c>
      <c r="AI154" s="3">
        <f>其他调用!Y154</f>
        <v>15673384.56183219</v>
      </c>
      <c r="AJ154" s="3">
        <f>其他调用!Z154</f>
        <v>17499938.722409487</v>
      </c>
      <c r="AK154" s="3">
        <f>其他调用!AA154</f>
        <v>20364105.906038284</v>
      </c>
      <c r="AL154" s="3">
        <f>其他调用!AB154</f>
        <v>26022195.117844582</v>
      </c>
      <c r="AM154" s="3">
        <f>其他调用!AC154</f>
        <v>56486808</v>
      </c>
      <c r="AN154" s="3">
        <f>SUMPRODUCT(AI$5:AM154,其他调用!$C$6:$G155)</f>
        <v>883836176605.4458</v>
      </c>
      <c r="AP154" s="3">
        <f>其他调用!AN154</f>
        <v>3528543.5811328292</v>
      </c>
      <c r="AQ154" s="3">
        <f>其他调用!AO154</f>
        <v>3868688.0192095041</v>
      </c>
      <c r="AR154" s="3">
        <f>其他调用!AP154</f>
        <v>4697741.9597764611</v>
      </c>
      <c r="AS154" s="3">
        <f>其他调用!AQ154</f>
        <v>6989717.0271370411</v>
      </c>
      <c r="AT154" s="3">
        <f>其他调用!AR154</f>
        <v>16772357.512372732</v>
      </c>
      <c r="AU154" s="3">
        <f>SUMPRODUCT(AP$5:AT154,其他调用!$C$6:$G155)</f>
        <v>150389663604.5596</v>
      </c>
    </row>
    <row r="155" spans="26:47" x14ac:dyDescent="0.15">
      <c r="Z155" s="3">
        <v>151</v>
      </c>
      <c r="AA155" s="3">
        <f>求节点(节奏总纲!P$4:P$163,其他调用!AW$6:AW$165,$Z155)*SUM($U$14:$U$17)</f>
        <v>46.000000000000036</v>
      </c>
      <c r="AB155" s="3">
        <f>求节点(节奏总纲!Q$4:Q$163,其他调用!AX$6:AX$165,$Z155)*SUM($U$14:$U$17)</f>
        <v>67.000000000000071</v>
      </c>
      <c r="AC155" s="3">
        <f>求节点(节奏总纲!R$4:R$163,其他调用!AY$6:AY$165,$Z155)*SUM($U$14:$U$17)</f>
        <v>91</v>
      </c>
      <c r="AD155" s="3">
        <f>求节点(节奏总纲!S$4:S$163,其他调用!AZ$6:AZ$165,$Z155)*SUM($U$14:$U$17)</f>
        <v>103.00000000000016</v>
      </c>
      <c r="AE155" s="3">
        <f>求节点(节奏总纲!T$4:T$163,其他调用!BA$6:BA$165,$Z155)*SUM($U$14:$U$17)</f>
        <v>103.00000000000009</v>
      </c>
      <c r="AF155" s="3">
        <f>SUMPRODUCT(AA$5:AE155,其他调用!$C$6:$G156)</f>
        <v>5462313.5818666797</v>
      </c>
      <c r="AH155" s="3">
        <v>151</v>
      </c>
      <c r="AI155" s="3">
        <f>其他调用!Y155</f>
        <v>15673384.56183219</v>
      </c>
      <c r="AJ155" s="3">
        <f>其他调用!Z155</f>
        <v>17499938.722409487</v>
      </c>
      <c r="AK155" s="3">
        <f>其他调用!AA155</f>
        <v>20364105.906038284</v>
      </c>
      <c r="AL155" s="3">
        <f>其他调用!AB155</f>
        <v>26142679.687408924</v>
      </c>
      <c r="AM155" s="3">
        <f>其他调用!AC155</f>
        <v>56486808</v>
      </c>
      <c r="AN155" s="3">
        <f>SUMPRODUCT(AI$5:AM155,其他调用!$C$6:$G156)</f>
        <v>888838510637.51318</v>
      </c>
      <c r="AP155" s="3">
        <f>其他调用!AN155</f>
        <v>3528543.5811328292</v>
      </c>
      <c r="AQ155" s="3">
        <f>其他调用!AO155</f>
        <v>3868688.0192095041</v>
      </c>
      <c r="AR155" s="3">
        <f>其他调用!AP155</f>
        <v>4697741.9597765207</v>
      </c>
      <c r="AS155" s="3">
        <f>其他调用!AQ155</f>
        <v>7040395.6570258141</v>
      </c>
      <c r="AT155" s="3">
        <f>其他调用!AR155</f>
        <v>16772357.512372494</v>
      </c>
      <c r="AU155" s="3">
        <f>SUMPRODUCT(AP$5:AT155,其他调用!$C$6:$G156)</f>
        <v>151511909098.15451</v>
      </c>
    </row>
    <row r="156" spans="26:47" x14ac:dyDescent="0.15">
      <c r="Z156" s="3">
        <v>152</v>
      </c>
      <c r="AA156" s="3">
        <f>求节点(节奏总纲!P$4:P$163,其他调用!AW$6:AW$165,$Z156)*SUM($U$14:$U$17)</f>
        <v>46.000000000000043</v>
      </c>
      <c r="AB156" s="3">
        <f>求节点(节奏总纲!Q$4:Q$163,其他调用!AX$6:AX$165,$Z156)*SUM($U$14:$U$17)</f>
        <v>67.000000000000085</v>
      </c>
      <c r="AC156" s="3">
        <f>求节点(节奏总纲!R$4:R$163,其他调用!AY$6:AY$165,$Z156)*SUM($U$14:$U$17)</f>
        <v>91.000000000000014</v>
      </c>
      <c r="AD156" s="3">
        <f>求节点(节奏总纲!S$4:S$163,其他调用!AZ$6:AZ$165,$Z156)*SUM($U$14:$U$17)</f>
        <v>103.00000000000014</v>
      </c>
      <c r="AE156" s="3">
        <f>求节点(节奏总纲!T$4:T$163,其他调用!BA$6:BA$165,$Z156)*SUM($U$14:$U$17)</f>
        <v>103.00000000000004</v>
      </c>
      <c r="AF156" s="3">
        <f>SUMPRODUCT(AA$5:AE156,其他调用!$C$6:$G157)</f>
        <v>5479460.1181271365</v>
      </c>
      <c r="AH156" s="3">
        <v>152</v>
      </c>
      <c r="AI156" s="3">
        <f>其他调用!Y156</f>
        <v>15673384.56183219</v>
      </c>
      <c r="AJ156" s="3">
        <f>其他调用!Z156</f>
        <v>17499938.722409487</v>
      </c>
      <c r="AK156" s="3">
        <f>其他调用!AA156</f>
        <v>20364105.906038761</v>
      </c>
      <c r="AL156" s="3">
        <f>其他调用!AB156</f>
        <v>26663631.441866875</v>
      </c>
      <c r="AM156" s="3">
        <f>其他调用!AC156</f>
        <v>56486808</v>
      </c>
      <c r="AN156" s="3">
        <f>SUMPRODUCT(AI$5:AM156,其他调用!$C$6:$G157)</f>
        <v>893812374511.35583</v>
      </c>
      <c r="AP156" s="3">
        <f>其他调用!AN156</f>
        <v>3528543.5811327696</v>
      </c>
      <c r="AQ156" s="3">
        <f>其他调用!AO156</f>
        <v>3868688.0192095041</v>
      </c>
      <c r="AR156" s="3">
        <f>其他调用!AP156</f>
        <v>4697741.9597764611</v>
      </c>
      <c r="AS156" s="3">
        <f>其他调用!AQ156</f>
        <v>7259520.1577789783</v>
      </c>
      <c r="AT156" s="3">
        <f>其他调用!AR156</f>
        <v>16772357.512372494</v>
      </c>
      <c r="AU156" s="3">
        <f>SUMPRODUCT(AP$5:AT156,其他调用!$C$6:$G157)</f>
        <v>152627974463.66824</v>
      </c>
    </row>
    <row r="157" spans="26:47" x14ac:dyDescent="0.15">
      <c r="Z157" s="3">
        <v>153</v>
      </c>
      <c r="AA157" s="3">
        <f>求节点(节奏总纲!P$4:P$163,其他调用!AW$6:AW$165,$Z157)*SUM($U$14:$U$17)</f>
        <v>46.00000000000005</v>
      </c>
      <c r="AB157" s="3">
        <f>求节点(节奏总纲!Q$4:Q$163,其他调用!AX$6:AX$165,$Z157)*SUM($U$14:$U$17)</f>
        <v>67.000000000000099</v>
      </c>
      <c r="AC157" s="3">
        <f>求节点(节奏总纲!R$4:R$163,其他调用!AY$6:AY$165,$Z157)*SUM($U$14:$U$17)</f>
        <v>91.000000000000014</v>
      </c>
      <c r="AD157" s="3">
        <f>求节点(节奏总纲!S$4:S$163,其他调用!AZ$6:AZ$165,$Z157)*SUM($U$14:$U$17)</f>
        <v>103.00000000000014</v>
      </c>
      <c r="AE157" s="3">
        <f>求节点(节奏总纲!T$4:T$163,其他调用!BA$6:BA$165,$Z157)*SUM($U$14:$U$17)</f>
        <v>103.00000000000001</v>
      </c>
      <c r="AF157" s="3">
        <f>SUMPRODUCT(AA$5:AE157,其他调用!$C$6:$G158)</f>
        <v>5496504.8513733223</v>
      </c>
      <c r="AH157" s="3">
        <v>153</v>
      </c>
      <c r="AI157" s="3">
        <f>其他调用!Y157</f>
        <v>15673384.56183219</v>
      </c>
      <c r="AJ157" s="3">
        <f>其他调用!Z157</f>
        <v>17499938.722409725</v>
      </c>
      <c r="AK157" s="3">
        <f>其他调用!AA157</f>
        <v>20364105.906038284</v>
      </c>
      <c r="AL157" s="3">
        <f>其他调用!AB157</f>
        <v>26663631.441867352</v>
      </c>
      <c r="AM157" s="3">
        <f>其他调用!AC157</f>
        <v>56486808</v>
      </c>
      <c r="AN157" s="3">
        <f>SUMPRODUCT(AI$5:AM157,其他调用!$C$6:$G158)</f>
        <v>898756707386.79578</v>
      </c>
      <c r="AP157" s="3">
        <f>其他调用!AN157</f>
        <v>3528543.5811328292</v>
      </c>
      <c r="AQ157" s="3">
        <f>其他调用!AO157</f>
        <v>3868688.0192095637</v>
      </c>
      <c r="AR157" s="3">
        <f>其他调用!AP157</f>
        <v>4697741.9597765207</v>
      </c>
      <c r="AS157" s="3">
        <f>其他调用!AQ157</f>
        <v>7259520.1577789783</v>
      </c>
      <c r="AT157" s="3">
        <f>其他调用!AR157</f>
        <v>16772357.512372732</v>
      </c>
      <c r="AU157" s="3">
        <f>SUMPRODUCT(AP$5:AT157,其他调用!$C$6:$G158)</f>
        <v>153737413486.89313</v>
      </c>
    </row>
    <row r="158" spans="26:47" x14ac:dyDescent="0.15">
      <c r="Z158" s="3">
        <v>154</v>
      </c>
      <c r="AA158" s="3">
        <f>求节点(节奏总纲!P$4:P$163,其他调用!AW$6:AW$165,$Z158)*SUM($U$14:$U$17)</f>
        <v>46.000000000000057</v>
      </c>
      <c r="AB158" s="3">
        <f>求节点(节奏总纲!Q$4:Q$163,其他调用!AX$6:AX$165,$Z158)*SUM($U$14:$U$17)</f>
        <v>67.000000000000128</v>
      </c>
      <c r="AC158" s="3">
        <f>求节点(节奏总纲!R$4:R$163,其他调用!AY$6:AY$165,$Z158)*SUM($U$14:$U$17)</f>
        <v>91.000000000000014</v>
      </c>
      <c r="AD158" s="3">
        <f>求节点(节奏总纲!S$4:S$163,其他调用!AZ$6:AZ$165,$Z158)*SUM($U$14:$U$17)</f>
        <v>103.00000000000013</v>
      </c>
      <c r="AE158" s="3">
        <f>求节点(节奏总纲!T$4:T$163,其他调用!BA$6:BA$165,$Z158)*SUM($U$14:$U$17)</f>
        <v>102.99999999999999</v>
      </c>
      <c r="AF158" s="3">
        <f>SUMPRODUCT(AA$5:AE158,其他调用!$C$6:$G159)</f>
        <v>5513447.7816052409</v>
      </c>
      <c r="AH158" s="3">
        <v>154</v>
      </c>
      <c r="AI158" s="3">
        <f>其他调用!Y158</f>
        <v>15673384.56183219</v>
      </c>
      <c r="AJ158" s="3">
        <f>其他调用!Z158</f>
        <v>17499938.722409487</v>
      </c>
      <c r="AK158" s="3">
        <f>其他调用!AA158</f>
        <v>20364105.906038284</v>
      </c>
      <c r="AL158" s="3">
        <f>其他调用!AB158</f>
        <v>26663631.441867352</v>
      </c>
      <c r="AM158" s="3">
        <f>其他调用!AC158</f>
        <v>56486808</v>
      </c>
      <c r="AN158" s="3">
        <f>SUMPRODUCT(AI$5:AM158,其他调用!$C$6:$G159)</f>
        <v>903671509263.83289</v>
      </c>
      <c r="AP158" s="3">
        <f>其他调用!AN158</f>
        <v>3528543.5811328292</v>
      </c>
      <c r="AQ158" s="3">
        <f>其他调用!AO158</f>
        <v>3868688.0192095041</v>
      </c>
      <c r="AR158" s="3">
        <f>其他调用!AP158</f>
        <v>4697741.9597765207</v>
      </c>
      <c r="AS158" s="3">
        <f>其他调用!AQ158</f>
        <v>7259520.1577790976</v>
      </c>
      <c r="AT158" s="3">
        <f>其他调用!AR158</f>
        <v>16772357.512372494</v>
      </c>
      <c r="AU158" s="3">
        <f>SUMPRODUCT(AP$5:AT158,其他调用!$C$6:$G159)</f>
        <v>154840226167.82913</v>
      </c>
    </row>
    <row r="159" spans="26:47" x14ac:dyDescent="0.15">
      <c r="Z159" s="3">
        <v>155</v>
      </c>
      <c r="AA159" s="3">
        <f>求节点(节奏总纲!P$4:P$163,其他调用!AW$6:AW$165,$Z159)*SUM($U$14:$U$17)</f>
        <v>46.000000000000057</v>
      </c>
      <c r="AB159" s="3">
        <f>求节点(节奏总纲!Q$4:Q$163,其他调用!AX$6:AX$165,$Z159)*SUM($U$14:$U$17)</f>
        <v>67.000000000000142</v>
      </c>
      <c r="AC159" s="3">
        <f>求节点(节奏总纲!R$4:R$163,其他调用!AY$6:AY$165,$Z159)*SUM($U$14:$U$17)</f>
        <v>91.000000000000014</v>
      </c>
      <c r="AD159" s="3">
        <f>求节点(节奏总纲!S$4:S$163,其他调用!AZ$6:AZ$165,$Z159)*SUM($U$14:$U$17)</f>
        <v>103.00000000000013</v>
      </c>
      <c r="AE159" s="3">
        <f>求节点(节奏总纲!T$4:T$163,其他调用!BA$6:BA$165,$Z159)*SUM($U$14:$U$17)</f>
        <v>102.99999999999994</v>
      </c>
      <c r="AF159" s="3">
        <f>SUMPRODUCT(AA$5:AE159,其他调用!$C$6:$G160)</f>
        <v>5530288.9088228894</v>
      </c>
      <c r="AH159" s="3">
        <v>155</v>
      </c>
      <c r="AI159" s="3">
        <f>其他调用!Y159</f>
        <v>15673384.56183219</v>
      </c>
      <c r="AJ159" s="3">
        <f>其他调用!Z159</f>
        <v>17499938.722409487</v>
      </c>
      <c r="AK159" s="3">
        <f>其他调用!AA159</f>
        <v>20364105.906038284</v>
      </c>
      <c r="AL159" s="3">
        <f>其他调用!AB159</f>
        <v>26663631.441867352</v>
      </c>
      <c r="AM159" s="3">
        <f>其他调用!AC159</f>
        <v>56486808</v>
      </c>
      <c r="AN159" s="3">
        <f>SUMPRODUCT(AI$5:AM159,其他调用!$C$6:$G160)</f>
        <v>908556780142.46729</v>
      </c>
      <c r="AP159" s="3">
        <f>其他调用!AN159</f>
        <v>3528543.5811327696</v>
      </c>
      <c r="AQ159" s="3">
        <f>其他调用!AO159</f>
        <v>3868688.0192095041</v>
      </c>
      <c r="AR159" s="3">
        <f>其他调用!AP159</f>
        <v>4697741.9597764611</v>
      </c>
      <c r="AS159" s="3">
        <f>其他调用!AQ159</f>
        <v>7259520.1577789783</v>
      </c>
      <c r="AT159" s="3">
        <f>其他调用!AR159</f>
        <v>16772357.512372494</v>
      </c>
      <c r="AU159" s="3">
        <f>SUMPRODUCT(AP$5:AT159,其他调用!$C$6:$G160)</f>
        <v>155936412506.47626</v>
      </c>
    </row>
    <row r="160" spans="26:47" x14ac:dyDescent="0.15">
      <c r="Z160" s="3">
        <v>156</v>
      </c>
      <c r="AA160" s="3">
        <f>求节点(节奏总纲!P$4:P$163,其他调用!AW$6:AW$165,$Z160)*SUM($U$14:$U$17)</f>
        <v>46.000000000000064</v>
      </c>
      <c r="AB160" s="3">
        <f>求节点(节奏总纲!Q$4:Q$163,其他调用!AX$6:AX$165,$Z160)*SUM($U$14:$U$17)</f>
        <v>67.000000000000156</v>
      </c>
      <c r="AC160" s="3">
        <f>求节点(节奏总纲!R$4:R$163,其他调用!AY$6:AY$165,$Z160)*SUM($U$14:$U$17)</f>
        <v>91.000000000000014</v>
      </c>
      <c r="AD160" s="3">
        <f>求节点(节奏总纲!S$4:S$163,其他调用!AZ$6:AZ$165,$Z160)*SUM($U$14:$U$17)</f>
        <v>103.00000000000011</v>
      </c>
      <c r="AE160" s="3">
        <f>求节点(节奏总纲!T$4:T$163,其他调用!BA$6:BA$165,$Z160)*SUM($U$14:$U$17)</f>
        <v>102.99999999999991</v>
      </c>
      <c r="AF160" s="3">
        <f>SUMPRODUCT(AA$5:AE160,其他调用!$C$6:$G161)</f>
        <v>5547028.2330262708</v>
      </c>
      <c r="AH160" s="3">
        <v>156</v>
      </c>
      <c r="AI160" s="3">
        <f>其他调用!Y160</f>
        <v>15673384.56183219</v>
      </c>
      <c r="AJ160" s="3">
        <f>其他调用!Z160</f>
        <v>17622352.904357433</v>
      </c>
      <c r="AK160" s="3">
        <f>其他调用!AA160</f>
        <v>20364105.906038284</v>
      </c>
      <c r="AL160" s="3">
        <f>其他调用!AB160</f>
        <v>26663631.441867352</v>
      </c>
      <c r="AM160" s="3">
        <f>其他调用!AC160</f>
        <v>56486808</v>
      </c>
      <c r="AN160" s="3">
        <f>SUMPRODUCT(AI$5:AM160,其他调用!$C$6:$G161)</f>
        <v>913429178307.48413</v>
      </c>
      <c r="AP160" s="3">
        <f>其他调用!AN160</f>
        <v>3528543.5811328292</v>
      </c>
      <c r="AQ160" s="3">
        <f>其他调用!AO160</f>
        <v>3894581.3549268842</v>
      </c>
      <c r="AR160" s="3">
        <f>其他调用!AP160</f>
        <v>4697741.9597765207</v>
      </c>
      <c r="AS160" s="3">
        <f>其他调用!AQ160</f>
        <v>7259520.1577789783</v>
      </c>
      <c r="AT160" s="3">
        <f>其他调用!AR160</f>
        <v>16772357.512372732</v>
      </c>
      <c r="AU160" s="3">
        <f>SUMPRODUCT(AP$5:AT160,其他调用!$C$6:$G161)</f>
        <v>157029496102.41714</v>
      </c>
    </row>
    <row r="161" spans="26:47" x14ac:dyDescent="0.15">
      <c r="Z161" s="3">
        <v>157</v>
      </c>
      <c r="AA161" s="3">
        <f>求节点(节奏总纲!P$4:P$163,其他调用!AW$6:AW$165,$Z161)*SUM($U$14:$U$17)</f>
        <v>46.000000000000064</v>
      </c>
      <c r="AB161" s="3">
        <f>求节点(节奏总纲!Q$4:Q$163,其他调用!AX$6:AX$165,$Z161)*SUM($U$14:$U$17)</f>
        <v>67.000000000000128</v>
      </c>
      <c r="AC161" s="3">
        <f>求节点(节奏总纲!R$4:R$163,其他调用!AY$6:AY$165,$Z161)*SUM($U$14:$U$17)</f>
        <v>91.000000000000014</v>
      </c>
      <c r="AD161" s="3">
        <f>求节点(节奏总纲!S$4:S$163,其他调用!AZ$6:AZ$165,$Z161)*SUM($U$14:$U$17)</f>
        <v>103.00000000000011</v>
      </c>
      <c r="AE161" s="3">
        <f>求节点(节奏总纲!T$4:T$163,其他调用!BA$6:BA$165,$Z161)*SUM($U$14:$U$17)</f>
        <v>102.99999999999989</v>
      </c>
      <c r="AF161" s="3">
        <f>SUMPRODUCT(AA$5:AE161,其他调用!$C$6:$G162)</f>
        <v>5563665.754215382</v>
      </c>
      <c r="AH161" s="3">
        <v>157</v>
      </c>
      <c r="AI161" s="3">
        <f>其他调用!Y161</f>
        <v>15856754.216626883</v>
      </c>
      <c r="AJ161" s="3">
        <f>其他调用!Z161</f>
        <v>17995000.521348715</v>
      </c>
      <c r="AK161" s="3">
        <f>其他调用!AA161</f>
        <v>20364105.906038284</v>
      </c>
      <c r="AL161" s="3">
        <f>其他调用!AB161</f>
        <v>26663631.441867352</v>
      </c>
      <c r="AM161" s="3">
        <f>其他调用!AC161</f>
        <v>56486808</v>
      </c>
      <c r="AN161" s="3">
        <f>SUMPRODUCT(AI$5:AM161,其他调用!$C$6:$G162)</f>
        <v>918347499490.01355</v>
      </c>
      <c r="AP161" s="3">
        <f>其他调用!AN161</f>
        <v>3561961.0474623442</v>
      </c>
      <c r="AQ161" s="3">
        <f>其他调用!AO161</f>
        <v>3973404.6554422975</v>
      </c>
      <c r="AR161" s="3">
        <f>其他调用!AP161</f>
        <v>4697741.9597764611</v>
      </c>
      <c r="AS161" s="3">
        <f>其他调用!AQ161</f>
        <v>7259520.1577790976</v>
      </c>
      <c r="AT161" s="3">
        <f>其他调用!AR161</f>
        <v>16772357.512372494</v>
      </c>
      <c r="AU161" s="3">
        <f>SUMPRODUCT(AP$5:AT161,其他调用!$C$6:$G162)</f>
        <v>158131177042.61218</v>
      </c>
    </row>
    <row r="162" spans="26:47" x14ac:dyDescent="0.15">
      <c r="Z162" s="3">
        <v>158</v>
      </c>
      <c r="AA162" s="3">
        <f>求节点(节奏总纲!P$4:P$163,其他调用!AW$6:AW$165,$Z162)*SUM($U$14:$U$17)</f>
        <v>46.000000000000057</v>
      </c>
      <c r="AB162" s="3">
        <f>求节点(节奏总纲!Q$4:Q$163,其他调用!AX$6:AX$165,$Z162)*SUM($U$14:$U$17)</f>
        <v>67.000000000000114</v>
      </c>
      <c r="AC162" s="3">
        <f>求节点(节奏总纲!R$4:R$163,其他调用!AY$6:AY$165,$Z162)*SUM($U$14:$U$17)</f>
        <v>91.000000000000014</v>
      </c>
      <c r="AD162" s="3">
        <f>求节点(节奏总纲!S$4:S$163,其他调用!AZ$6:AZ$165,$Z162)*SUM($U$14:$U$17)</f>
        <v>103.0000000000001</v>
      </c>
      <c r="AE162" s="3">
        <f>求节点(节奏总纲!T$4:T$163,其他调用!BA$6:BA$165,$Z162)*SUM($U$14:$U$17)</f>
        <v>102.99999999999986</v>
      </c>
      <c r="AF162" s="3">
        <f>SUMPRODUCT(AA$5:AE162,其他调用!$C$6:$G163)</f>
        <v>5580201.4723902242</v>
      </c>
      <c r="AH162" s="3">
        <v>158</v>
      </c>
      <c r="AI162" s="3">
        <f>其他调用!Y162</f>
        <v>16116825.825303793</v>
      </c>
      <c r="AJ162" s="3">
        <f>其他调用!Z162</f>
        <v>17995000.521348953</v>
      </c>
      <c r="AK162" s="3">
        <f>其他调用!AA162</f>
        <v>20759308.420338631</v>
      </c>
      <c r="AL162" s="3">
        <f>其他调用!AB162</f>
        <v>26663631.441867352</v>
      </c>
      <c r="AM162" s="3">
        <f>其他调用!AC162</f>
        <v>59348589.00098896</v>
      </c>
      <c r="AN162" s="3">
        <f>SUMPRODUCT(AI$5:AM162,其他调用!$C$6:$G163)</f>
        <v>923277135699.12036</v>
      </c>
      <c r="AP162" s="3">
        <f>其他调用!AN162</f>
        <v>3609356.7533436418</v>
      </c>
      <c r="AQ162" s="3">
        <f>其他调用!AO162</f>
        <v>3973404.6554423571</v>
      </c>
      <c r="AR162" s="3">
        <f>其他调用!AP162</f>
        <v>4806530.930704236</v>
      </c>
      <c r="AS162" s="3">
        <f>其他调用!AQ162</f>
        <v>7259520.1577789783</v>
      </c>
      <c r="AT162" s="3">
        <f>其他调用!AR162</f>
        <v>17658971.897584915</v>
      </c>
      <c r="AU162" s="3">
        <f>SUMPRODUCT(AP$5:AT162,其他调用!$C$6:$G163)</f>
        <v>159234273135.22821</v>
      </c>
    </row>
    <row r="163" spans="26:47" x14ac:dyDescent="0.15">
      <c r="Z163" s="3">
        <v>159</v>
      </c>
      <c r="AA163" s="3">
        <f>求节点(节奏总纲!P$4:P$163,其他调用!AW$6:AW$165,$Z163)*SUM($U$14:$U$17)</f>
        <v>46.00000000000005</v>
      </c>
      <c r="AB163" s="3">
        <f>求节点(节奏总纲!Q$4:Q$163,其他调用!AX$6:AX$165,$Z163)*SUM($U$14:$U$17)</f>
        <v>67.000000000000085</v>
      </c>
      <c r="AC163" s="3">
        <f>求节点(节奏总纲!R$4:R$163,其他调用!AY$6:AY$165,$Z163)*SUM($U$14:$U$17)</f>
        <v>91</v>
      </c>
      <c r="AD163" s="3">
        <f>求节点(节奏总纲!S$4:S$163,其他调用!AZ$6:AZ$165,$Z163)*SUM($U$14:$U$17)</f>
        <v>103.00000000000009</v>
      </c>
      <c r="AE163" s="3">
        <f>求节点(节奏总纲!T$4:T$163,其他调用!BA$6:BA$165,$Z163)*SUM($U$14:$U$17)</f>
        <v>102.99999999999987</v>
      </c>
      <c r="AF163" s="3">
        <f>SUMPRODUCT(AA$5:AE163,其他调用!$C$6:$G164)</f>
        <v>5596635.3875507973</v>
      </c>
      <c r="AH163" s="3">
        <v>159</v>
      </c>
      <c r="AI163" s="3">
        <f>其他调用!Y163</f>
        <v>16116825.825303793</v>
      </c>
      <c r="AJ163" s="3">
        <f>其他调用!Z163</f>
        <v>17995000.521348715</v>
      </c>
      <c r="AK163" s="3">
        <f>其他调用!AA163</f>
        <v>20879263.45079565</v>
      </c>
      <c r="AL163" s="3">
        <f>其他调用!AB163</f>
        <v>26663631.441866875</v>
      </c>
      <c r="AM163" s="3">
        <f>其他调用!AC163</f>
        <v>64556352</v>
      </c>
      <c r="AN163" s="3">
        <f>SUMPRODUCT(AI$5:AM163,其他调用!$C$6:$G164)</f>
        <v>928180654091.71899</v>
      </c>
      <c r="AP163" s="3">
        <f>其他调用!AN163</f>
        <v>3609356.7533436418</v>
      </c>
      <c r="AQ163" s="3">
        <f>其他调用!AO163</f>
        <v>3973404.6554422975</v>
      </c>
      <c r="AR163" s="3">
        <f>其他调用!AP163</f>
        <v>4839551.4299388528</v>
      </c>
      <c r="AS163" s="3">
        <f>其他调用!AQ163</f>
        <v>7259520.1577789783</v>
      </c>
      <c r="AT163" s="3">
        <f>其他调用!AR163</f>
        <v>19272399.895081282</v>
      </c>
      <c r="AU163" s="3">
        <f>SUMPRODUCT(AP$5:AT163,其他调用!$C$6:$G164)</f>
        <v>160331843822.90121</v>
      </c>
    </row>
    <row r="164" spans="26:47" x14ac:dyDescent="0.15">
      <c r="Z164" s="3">
        <v>160</v>
      </c>
      <c r="AA164" s="3">
        <f>求节点(节奏总纲!P$4:P$163,其他调用!AW$6:AW$165,$Z164)*SUM($U$14:$U$17)</f>
        <v>46.000000000000043</v>
      </c>
      <c r="AB164" s="3">
        <f>求节点(节奏总纲!Q$4:Q$163,其他调用!AX$6:AX$165,$Z164)*SUM($U$14:$U$17)</f>
        <v>67.000000000000071</v>
      </c>
      <c r="AC164" s="3">
        <f>求节点(节奏总纲!R$4:R$163,其他调用!AY$6:AY$165,$Z164)*SUM($U$14:$U$17)</f>
        <v>91</v>
      </c>
      <c r="AD164" s="3">
        <f>求节点(节奏总纲!S$4:S$163,其他调用!AZ$6:AZ$165,$Z164)*SUM($U$14:$U$17)</f>
        <v>103.00000000000009</v>
      </c>
      <c r="AE164" s="3">
        <f>求节点(节奏总纲!T$4:T$163,其他调用!BA$6:BA$165,$Z164)*SUM($U$14:$U$17)</f>
        <v>102.99999999999989</v>
      </c>
      <c r="AF164" s="3">
        <f>SUMPRODUCT(AA$5:AE164,其他调用!$C$6:$G165)</f>
        <v>5612967.4996971022</v>
      </c>
      <c r="AH164" s="3">
        <v>160</v>
      </c>
      <c r="AI164" s="3">
        <f>其他调用!Y164</f>
        <v>16116825.825303793</v>
      </c>
      <c r="AJ164" s="3">
        <f>其他调用!Z164</f>
        <v>17995000.521348953</v>
      </c>
      <c r="AK164" s="3">
        <f>其他调用!AA164</f>
        <v>20879263.450795174</v>
      </c>
      <c r="AL164" s="3">
        <f>其他调用!AB164</f>
        <v>26663631.441867352</v>
      </c>
      <c r="AM164" s="3">
        <f>其他调用!AC164</f>
        <v>64556352</v>
      </c>
      <c r="AN164" s="3">
        <f>SUMPRODUCT(AI$5:AM164,其他调用!$C$6:$G165)</f>
        <v>933053796706.66443</v>
      </c>
      <c r="AP164" s="3">
        <f>其他调用!AN164</f>
        <v>3609356.7533436418</v>
      </c>
      <c r="AQ164" s="3">
        <f>其他调用!AO164</f>
        <v>3973404.6554423571</v>
      </c>
      <c r="AR164" s="3">
        <f>其他调用!AP164</f>
        <v>4839551.4299389124</v>
      </c>
      <c r="AS164" s="3">
        <f>其他调用!AQ164</f>
        <v>7259520.1577790976</v>
      </c>
      <c r="AT164" s="3">
        <f>其他调用!AR164</f>
        <v>19272399.895081282</v>
      </c>
      <c r="AU164" s="3">
        <f>SUMPRODUCT(AP$5:AT164,其他调用!$C$6:$G165)</f>
        <v>161422615400.11963</v>
      </c>
    </row>
    <row r="165" spans="26:47" x14ac:dyDescent="0.15">
      <c r="Z165" s="3">
        <v>161</v>
      </c>
      <c r="AA165" s="3">
        <f>求节点(节奏总纲!P$4:P$163,其他调用!AW$6:AW$165,$Z165)*SUM($U$14:$U$17)</f>
        <v>46.000000000000036</v>
      </c>
      <c r="AB165" s="3">
        <f>求节点(节奏总纲!Q$4:Q$163,其他调用!AX$6:AX$165,$Z165)*SUM($U$14:$U$17)</f>
        <v>67.000000000000057</v>
      </c>
      <c r="AC165" s="3">
        <f>求节点(节奏总纲!R$4:R$163,其他调用!AY$6:AY$165,$Z165)*SUM($U$14:$U$17)</f>
        <v>91</v>
      </c>
      <c r="AD165" s="3">
        <f>求节点(节奏总纲!S$4:S$163,其他调用!AZ$6:AZ$165,$Z165)*SUM($U$14:$U$17)</f>
        <v>103.00000000000007</v>
      </c>
      <c r="AE165" s="3">
        <f>求节点(节奏总纲!T$4:T$163,其他调用!BA$6:BA$165,$Z165)*SUM($U$14:$U$17)</f>
        <v>102.9999999999999</v>
      </c>
      <c r="AF165" s="3">
        <f>SUMPRODUCT(AA$5:AE165,其他调用!$C$6:$G166)</f>
        <v>5629197.8088291371</v>
      </c>
      <c r="AH165" s="3">
        <v>161</v>
      </c>
      <c r="AI165" s="3">
        <f>其他调用!Y165</f>
        <v>16116825.825303793</v>
      </c>
      <c r="AJ165" s="3">
        <f>其他调用!Z165</f>
        <v>17995000.521348715</v>
      </c>
      <c r="AK165" s="3">
        <f>其他调用!AA165</f>
        <v>20879263.45079565</v>
      </c>
      <c r="AL165" s="3">
        <f>其他调用!AB165</f>
        <v>26663631.441867352</v>
      </c>
      <c r="AM165" s="3">
        <f>其他调用!AC165</f>
        <v>64556351.999999046</v>
      </c>
      <c r="AN165" s="3">
        <f>SUMPRODUCT(AI$5:AM165,其他调用!$C$6:$G166)</f>
        <v>937896563543.95654</v>
      </c>
      <c r="AP165" s="3">
        <f>其他调用!AN165</f>
        <v>3609356.7533436418</v>
      </c>
      <c r="AQ165" s="3">
        <f>其他调用!AO165</f>
        <v>3973404.6554422975</v>
      </c>
      <c r="AR165" s="3">
        <f>其他调用!AP165</f>
        <v>4839551.4299388528</v>
      </c>
      <c r="AS165" s="3">
        <f>其他调用!AQ165</f>
        <v>7259520.1577789783</v>
      </c>
      <c r="AT165" s="3">
        <f>其他调用!AR165</f>
        <v>19272399.89508152</v>
      </c>
      <c r="AU165" s="3">
        <f>SUMPRODUCT(AP$5:AT165,其他调用!$C$6:$G166)</f>
        <v>162506587866.88342</v>
      </c>
    </row>
    <row r="166" spans="26:47" x14ac:dyDescent="0.15">
      <c r="Z166" s="3">
        <v>162</v>
      </c>
      <c r="AA166" s="3">
        <f>求节点(节奏总纲!P$4:P$163,其他调用!AW$6:AW$165,$Z166)*SUM($U$14:$U$17)</f>
        <v>46.000000000000021</v>
      </c>
      <c r="AB166" s="3">
        <f>求节点(节奏总纲!Q$4:Q$163,其他调用!AX$6:AX$165,$Z166)*SUM($U$14:$U$17)</f>
        <v>67.000000000000028</v>
      </c>
      <c r="AC166" s="3">
        <f>求节点(节奏总纲!R$4:R$163,其他调用!AY$6:AY$165,$Z166)*SUM($U$14:$U$17)</f>
        <v>90.999999999999986</v>
      </c>
      <c r="AD166" s="3">
        <f>求节点(节奏总纲!S$4:S$163,其他调用!AZ$6:AZ$165,$Z166)*SUM($U$14:$U$17)</f>
        <v>103.00000000000006</v>
      </c>
      <c r="AE166" s="3">
        <f>求节点(节奏总纲!T$4:T$163,其他调用!BA$6:BA$165,$Z166)*SUM($U$14:$U$17)</f>
        <v>102.99999999999991</v>
      </c>
      <c r="AF166" s="3">
        <f>SUMPRODUCT(AA$5:AE166,其他调用!$C$6:$G167)</f>
        <v>5645326.3149469038</v>
      </c>
      <c r="AH166" s="3">
        <v>162</v>
      </c>
      <c r="AI166" s="3">
        <f>其他调用!Y166</f>
        <v>16116825.825303793</v>
      </c>
      <c r="AJ166" s="3">
        <f>其他调用!Z166</f>
        <v>17995000.521348953</v>
      </c>
      <c r="AK166" s="3">
        <f>其他调用!AA166</f>
        <v>20879263.450795174</v>
      </c>
      <c r="AL166" s="3">
        <f>其他调用!AB166</f>
        <v>27767671.587184906</v>
      </c>
      <c r="AM166" s="3">
        <f>其他调用!AC166</f>
        <v>64556352</v>
      </c>
      <c r="AN166" s="3">
        <f>SUMPRODUCT(AI$5:AM166,其他调用!$C$6:$G167)</f>
        <v>942711056852.70654</v>
      </c>
      <c r="AP166" s="3">
        <f>其他调用!AN166</f>
        <v>3609356.7533437014</v>
      </c>
      <c r="AQ166" s="3">
        <f>其他调用!AO166</f>
        <v>3973404.6554423571</v>
      </c>
      <c r="AR166" s="3">
        <f>其他调用!AP166</f>
        <v>4839551.4299389124</v>
      </c>
      <c r="AS166" s="3">
        <f>其他调用!AQ166</f>
        <v>7677889.9790369272</v>
      </c>
      <c r="AT166" s="3">
        <f>其他调用!AR166</f>
        <v>19272399.895081282</v>
      </c>
      <c r="AU166" s="3">
        <f>SUMPRODUCT(AP$5:AT166,其他调用!$C$6:$G167)</f>
        <v>163584557858.70313</v>
      </c>
    </row>
    <row r="167" spans="26:47" x14ac:dyDescent="0.15">
      <c r="Z167" s="3">
        <v>163</v>
      </c>
      <c r="AA167" s="3">
        <f>求节点(节奏总纲!P$4:P$163,其他调用!AW$6:AW$165,$Z167)*SUM($U$14:$U$17)</f>
        <v>46.000000000000014</v>
      </c>
      <c r="AB167" s="3">
        <f>求节点(节奏总纲!Q$4:Q$163,其他调用!AX$6:AX$165,$Z167)*SUM($U$14:$U$17)</f>
        <v>67.000000000000014</v>
      </c>
      <c r="AC167" s="3">
        <f>求节点(节奏总纲!R$4:R$163,其他调用!AY$6:AY$165,$Z167)*SUM($U$14:$U$17)</f>
        <v>90.999999999999986</v>
      </c>
      <c r="AD167" s="3">
        <f>求节点(节奏总纲!S$4:S$163,其他调用!AZ$6:AZ$165,$Z167)*SUM($U$14:$U$17)</f>
        <v>103.00000000000003</v>
      </c>
      <c r="AE167" s="3">
        <f>求节点(节奏总纲!T$4:T$163,其他调用!BA$6:BA$165,$Z167)*SUM($U$14:$U$17)</f>
        <v>102.99999999999994</v>
      </c>
      <c r="AF167" s="3">
        <f>SUMPRODUCT(AA$5:AE167,其他调用!$C$6:$G168)</f>
        <v>5661353.0180504005</v>
      </c>
      <c r="AH167" s="3">
        <v>163</v>
      </c>
      <c r="AI167" s="3">
        <f>其他调用!Y167</f>
        <v>16116825.825303793</v>
      </c>
      <c r="AJ167" s="3">
        <f>其他调用!Z167</f>
        <v>17995000.521348715</v>
      </c>
      <c r="AK167" s="3">
        <f>其他调用!AA167</f>
        <v>20879263.450795174</v>
      </c>
      <c r="AL167" s="3">
        <f>其他调用!AB167</f>
        <v>29287041.493835926</v>
      </c>
      <c r="AM167" s="3">
        <f>其他调用!AC167</f>
        <v>64556352</v>
      </c>
      <c r="AN167" s="3">
        <f>SUMPRODUCT(AI$5:AM167,其他调用!$C$6:$G168)</f>
        <v>947498035949.13733</v>
      </c>
      <c r="AP167" s="3">
        <f>其他调用!AN167</f>
        <v>3609356.7533436418</v>
      </c>
      <c r="AQ167" s="3">
        <f>其他调用!AO167</f>
        <v>3973404.6554422975</v>
      </c>
      <c r="AR167" s="3">
        <f>其他调用!AP167</f>
        <v>4839551.4299389124</v>
      </c>
      <c r="AS167" s="3">
        <f>其他调用!AQ167</f>
        <v>8253646.6840500832</v>
      </c>
      <c r="AT167" s="3">
        <f>其他调用!AR167</f>
        <v>19272399.895081282</v>
      </c>
      <c r="AU167" s="3">
        <f>SUMPRODUCT(AP$5:AT167,其他调用!$C$6:$G168)</f>
        <v>164656813114.20306</v>
      </c>
    </row>
    <row r="168" spans="26:47" x14ac:dyDescent="0.15">
      <c r="Z168" s="3">
        <v>164</v>
      </c>
      <c r="AA168" s="3">
        <f>求节点(节奏总纲!P$4:P$163,其他调用!AW$6:AW$165,$Z168)*SUM($U$14:$U$17)</f>
        <v>46.000000000000007</v>
      </c>
      <c r="AB168" s="3">
        <f>求节点(节奏总纲!Q$4:Q$163,其他调用!AX$6:AX$165,$Z168)*SUM($U$14:$U$17)</f>
        <v>66.999999999999986</v>
      </c>
      <c r="AC168" s="3">
        <f>求节点(节奏总纲!R$4:R$163,其他调用!AY$6:AY$165,$Z168)*SUM($U$14:$U$17)</f>
        <v>90.999999999999986</v>
      </c>
      <c r="AD168" s="3">
        <f>求节点(节奏总纲!S$4:S$163,其他调用!AZ$6:AZ$165,$Z168)*SUM($U$14:$U$17)</f>
        <v>102.99999999999999</v>
      </c>
      <c r="AE168" s="3">
        <f>求节点(节奏总纲!T$4:T$163,其他调用!BA$6:BA$165,$Z168)*SUM($U$14:$U$17)</f>
        <v>102.99999999999996</v>
      </c>
      <c r="AF168" s="3">
        <f>SUMPRODUCT(AA$5:AE168,其他调用!$C$6:$G169)</f>
        <v>5677277.91813963</v>
      </c>
      <c r="AH168" s="3">
        <v>164</v>
      </c>
      <c r="AI168" s="3">
        <f>其他调用!Y168</f>
        <v>16116825.825303793</v>
      </c>
      <c r="AJ168" s="3">
        <f>其他调用!Z168</f>
        <v>17995000.521348953</v>
      </c>
      <c r="AK168" s="3">
        <f>其他调用!AA168</f>
        <v>20879263.45079565</v>
      </c>
      <c r="AL168" s="3">
        <f>其他调用!AB168</f>
        <v>29287041.493835926</v>
      </c>
      <c r="AM168" s="3">
        <f>其他调用!AC168</f>
        <v>64556352</v>
      </c>
      <c r="AN168" s="3">
        <f>SUMPRODUCT(AI$5:AM168,其他调用!$C$6:$G169)</f>
        <v>952254607737.33325</v>
      </c>
      <c r="AP168" s="3">
        <f>其他调用!AN168</f>
        <v>3609356.7533436418</v>
      </c>
      <c r="AQ168" s="3">
        <f>其他调用!AO168</f>
        <v>3973404.6554423571</v>
      </c>
      <c r="AR168" s="3">
        <f>其他调用!AP168</f>
        <v>4839551.4299388528</v>
      </c>
      <c r="AS168" s="3">
        <f>其他调用!AQ168</f>
        <v>8253646.684049964</v>
      </c>
      <c r="AT168" s="3">
        <f>其他调用!AR168</f>
        <v>19272399.89508152</v>
      </c>
      <c r="AU168" s="3">
        <f>SUMPRODUCT(AP$5:AT168,其他调用!$C$6:$G169)</f>
        <v>165722257310.91132</v>
      </c>
    </row>
    <row r="169" spans="26:47" x14ac:dyDescent="0.15">
      <c r="Z169" s="3">
        <v>165</v>
      </c>
      <c r="AA169" s="3">
        <f>求节点(节奏总纲!P$4:P$163,其他调用!AW$6:AW$165,$Z169)*SUM($U$14:$U$17)</f>
        <v>46</v>
      </c>
      <c r="AB169" s="3">
        <f>求节点(节奏总纲!Q$4:Q$163,其他调用!AX$6:AX$165,$Z169)*SUM($U$14:$U$17)</f>
        <v>66.999999999999972</v>
      </c>
      <c r="AC169" s="3">
        <f>求节点(节奏总纲!R$4:R$163,其他调用!AY$6:AY$165,$Z169)*SUM($U$14:$U$17)</f>
        <v>90.999999999999972</v>
      </c>
      <c r="AD169" s="3">
        <f>求节点(节奏总纲!S$4:S$163,其他调用!AZ$6:AZ$165,$Z169)*SUM($U$14:$U$17)</f>
        <v>102.99999999999996</v>
      </c>
      <c r="AE169" s="3">
        <f>求节点(节奏总纲!T$4:T$163,其他调用!BA$6:BA$165,$Z169)*SUM($U$14:$U$17)</f>
        <v>102.99999999999997</v>
      </c>
      <c r="AF169" s="3">
        <f>SUMPRODUCT(AA$5:AE169,其他调用!$C$6:$G170)</f>
        <v>5693101.0152145894</v>
      </c>
      <c r="AH169" s="3">
        <v>165</v>
      </c>
      <c r="AI169" s="3">
        <f>其他调用!Y169</f>
        <v>16116825.825303793</v>
      </c>
      <c r="AJ169" s="3">
        <f>其他调用!Z169</f>
        <v>17995000.521348715</v>
      </c>
      <c r="AK169" s="3">
        <f>其他调用!AA169</f>
        <v>20879263.450795174</v>
      </c>
      <c r="AL169" s="3">
        <f>其他调用!AB169</f>
        <v>29287041.493835449</v>
      </c>
      <c r="AM169" s="3">
        <f>其他调用!AC169</f>
        <v>64556352</v>
      </c>
      <c r="AN169" s="3">
        <f>SUMPRODUCT(AI$5:AM169,其他调用!$C$6:$G170)</f>
        <v>956980772217.29407</v>
      </c>
      <c r="AP169" s="3">
        <f>其他调用!AN169</f>
        <v>3609356.7533436418</v>
      </c>
      <c r="AQ169" s="3">
        <f>其他调用!AO169</f>
        <v>3973404.6554422975</v>
      </c>
      <c r="AR169" s="3">
        <f>其他调用!AP169</f>
        <v>4839551.4299389124</v>
      </c>
      <c r="AS169" s="3">
        <f>其他调用!AQ169</f>
        <v>8253646.684049964</v>
      </c>
      <c r="AT169" s="3">
        <f>其他调用!AR169</f>
        <v>19272399.895081282</v>
      </c>
      <c r="AU169" s="3">
        <f>SUMPRODUCT(AP$5:AT169,其他调用!$C$6:$G170)</f>
        <v>166780890448.82779</v>
      </c>
    </row>
    <row r="170" spans="26:47" x14ac:dyDescent="0.15">
      <c r="Z170" s="3">
        <v>166</v>
      </c>
      <c r="AA170" s="3">
        <f>求节点(节奏总纲!P$4:P$163,其他调用!AW$6:AW$165,$Z170)*SUM($U$14:$U$17)</f>
        <v>45.999999999999986</v>
      </c>
      <c r="AB170" s="3">
        <f>求节点(节奏总纲!Q$4:Q$163,其他调用!AX$6:AX$165,$Z170)*SUM($U$14:$U$17)</f>
        <v>66.999999999999943</v>
      </c>
      <c r="AC170" s="3">
        <f>求节点(节奏总纲!R$4:R$163,其他调用!AY$6:AY$165,$Z170)*SUM($U$14:$U$17)</f>
        <v>90.999999999999972</v>
      </c>
      <c r="AD170" s="3">
        <f>求节点(节奏总纲!S$4:S$163,其他调用!AZ$6:AZ$165,$Z170)*SUM($U$14:$U$17)</f>
        <v>102.99999999999993</v>
      </c>
      <c r="AE170" s="3">
        <f>求节点(节奏总纲!T$4:T$163,其他调用!BA$6:BA$165,$Z170)*SUM($U$14:$U$17)</f>
        <v>102.99999999999999</v>
      </c>
      <c r="AF170" s="3">
        <f>SUMPRODUCT(AA$5:AE170,其他调用!$C$6:$G171)</f>
        <v>5708822.3092752788</v>
      </c>
      <c r="AH170" s="3">
        <v>166</v>
      </c>
      <c r="AI170" s="3">
        <f>其他调用!Y170</f>
        <v>16116825.825303555</v>
      </c>
      <c r="AJ170" s="3">
        <f>其他调用!Z170</f>
        <v>17995000.521348715</v>
      </c>
      <c r="AK170" s="3">
        <f>其他调用!AA170</f>
        <v>20879263.45079565</v>
      </c>
      <c r="AL170" s="3">
        <f>其他调用!AB170</f>
        <v>29287041.493835926</v>
      </c>
      <c r="AM170" s="3">
        <f>其他调用!AC170</f>
        <v>64556352</v>
      </c>
      <c r="AN170" s="3">
        <f>SUMPRODUCT(AI$5:AM170,其他调用!$C$6:$G171)</f>
        <v>961676529389.01978</v>
      </c>
      <c r="AP170" s="3">
        <f>其他调用!AN170</f>
        <v>3609356.7533437014</v>
      </c>
      <c r="AQ170" s="3">
        <f>其他调用!AO170</f>
        <v>3973404.6554423571</v>
      </c>
      <c r="AR170" s="3">
        <f>其他调用!AP170</f>
        <v>4839551.4299388528</v>
      </c>
      <c r="AS170" s="3">
        <f>其他调用!AQ170</f>
        <v>8253646.684049964</v>
      </c>
      <c r="AT170" s="3">
        <f>其他调用!AR170</f>
        <v>19272399.895081282</v>
      </c>
      <c r="AU170" s="3">
        <f>SUMPRODUCT(AP$5:AT170,其他调用!$C$6:$G171)</f>
        <v>167832712527.95255</v>
      </c>
    </row>
    <row r="171" spans="26:47" x14ac:dyDescent="0.15">
      <c r="Z171" s="3">
        <v>167</v>
      </c>
      <c r="AA171" s="3">
        <f>求节点(节奏总纲!P$4:P$163,其他调用!AW$6:AW$165,$Z171)*SUM($U$14:$U$17)</f>
        <v>45.999999999999979</v>
      </c>
      <c r="AB171" s="3">
        <f>求节点(节奏总纲!Q$4:Q$163,其他调用!AX$6:AX$165,$Z171)*SUM($U$14:$U$17)</f>
        <v>66.999999999999929</v>
      </c>
      <c r="AC171" s="3">
        <f>求节点(节奏总纲!R$4:R$163,其他调用!AY$6:AY$165,$Z171)*SUM($U$14:$U$17)</f>
        <v>90.999999999999972</v>
      </c>
      <c r="AD171" s="3">
        <f>求节点(节奏总纲!S$4:S$163,其他调用!AZ$6:AZ$165,$Z171)*SUM($U$14:$U$17)</f>
        <v>102.9999999999999</v>
      </c>
      <c r="AE171" s="3">
        <f>求节点(节奏总纲!T$4:T$163,其他调用!BA$6:BA$165,$Z171)*SUM($U$14:$U$17)</f>
        <v>103</v>
      </c>
      <c r="AF171" s="3">
        <f>SUMPRODUCT(AA$5:AE171,其他调用!$C$6:$G172)</f>
        <v>5724441.8003216991</v>
      </c>
      <c r="AH171" s="3">
        <v>167</v>
      </c>
      <c r="AI171" s="3">
        <f>其他调用!Y171</f>
        <v>16116825.825303793</v>
      </c>
      <c r="AJ171" s="3">
        <f>其他调用!Z171</f>
        <v>18008137.410265446</v>
      </c>
      <c r="AK171" s="3">
        <f>其他调用!AA171</f>
        <v>20879263.450795174</v>
      </c>
      <c r="AL171" s="3">
        <f>其他调用!AB171</f>
        <v>29287041.493835926</v>
      </c>
      <c r="AM171" s="3">
        <f>其他调用!AC171</f>
        <v>64556352</v>
      </c>
      <c r="AN171" s="3">
        <f>SUMPRODUCT(AI$5:AM171,其他调用!$C$6:$G172)</f>
        <v>966343547344.63928</v>
      </c>
      <c r="AP171" s="3">
        <f>其他调用!AN171</f>
        <v>3609356.7533436418</v>
      </c>
      <c r="AQ171" s="3">
        <f>其他调用!AO171</f>
        <v>3976188.2110342979</v>
      </c>
      <c r="AR171" s="3">
        <f>其他调用!AP171</f>
        <v>4839551.4299389124</v>
      </c>
      <c r="AS171" s="3">
        <f>其他调用!AQ171</f>
        <v>8253646.684049964</v>
      </c>
      <c r="AT171" s="3">
        <f>其他调用!AR171</f>
        <v>19272399.89508152</v>
      </c>
      <c r="AU171" s="3">
        <f>SUMPRODUCT(AP$5:AT171,其他调用!$C$6:$G172)</f>
        <v>168878076997.81247</v>
      </c>
    </row>
    <row r="172" spans="26:47" x14ac:dyDescent="0.15">
      <c r="Z172" s="3">
        <v>168</v>
      </c>
      <c r="AA172" s="3">
        <f>求节点(节奏总纲!P$4:P$163,其他调用!AW$6:AW$165,$Z172)*SUM($U$14:$U$17)</f>
        <v>45.999999999999972</v>
      </c>
      <c r="AB172" s="3">
        <f>求节点(节奏总纲!Q$4:Q$163,其他调用!AX$6:AX$165,$Z172)*SUM($U$14:$U$17)</f>
        <v>66.999999999999929</v>
      </c>
      <c r="AC172" s="3">
        <f>求节点(节奏总纲!R$4:R$163,其他调用!AY$6:AY$165,$Z172)*SUM($U$14:$U$17)</f>
        <v>90.999999999999957</v>
      </c>
      <c r="AD172" s="3">
        <f>求节点(节奏总纲!S$4:S$163,其他调用!AZ$6:AZ$165,$Z172)*SUM($U$14:$U$17)</f>
        <v>102.99999999999986</v>
      </c>
      <c r="AE172" s="3">
        <f>求节点(节奏总纲!T$4:T$163,其他调用!BA$6:BA$165,$Z172)*SUM($U$14:$U$17)</f>
        <v>103.00000000000001</v>
      </c>
      <c r="AF172" s="3">
        <f>SUMPRODUCT(AA$5:AE172,其他调用!$C$6:$G173)</f>
        <v>5739959.4883538513</v>
      </c>
      <c r="AH172" s="3">
        <v>168</v>
      </c>
      <c r="AI172" s="3">
        <f>其他调用!Y172</f>
        <v>16163768.218082905</v>
      </c>
      <c r="AJ172" s="3">
        <f>其他调用!Z172</f>
        <v>18508951.570314884</v>
      </c>
      <c r="AK172" s="3">
        <f>其他调用!AA172</f>
        <v>20879263.45079565</v>
      </c>
      <c r="AL172" s="3">
        <f>其他调用!AB172</f>
        <v>29287041.493835926</v>
      </c>
      <c r="AM172" s="3">
        <f>其他调用!AC172</f>
        <v>64556352</v>
      </c>
      <c r="AN172" s="3">
        <f>SUMPRODUCT(AI$5:AM172,其他调用!$C$6:$G173)</f>
        <v>971049330697.2998</v>
      </c>
      <c r="AP172" s="3">
        <f>其他调用!AN172</f>
        <v>3617775.1597644687</v>
      </c>
      <c r="AQ172" s="3">
        <f>其他调用!AO172</f>
        <v>4082304.9685564041</v>
      </c>
      <c r="AR172" s="3">
        <f>其他调用!AP172</f>
        <v>4839551.4299389124</v>
      </c>
      <c r="AS172" s="3">
        <f>其他调用!AQ172</f>
        <v>8253646.6840500832</v>
      </c>
      <c r="AT172" s="3">
        <f>其他调用!AR172</f>
        <v>19272399.895081282</v>
      </c>
      <c r="AU172" s="3">
        <f>SUMPRODUCT(AP$5:AT172,其他调用!$C$6:$G173)</f>
        <v>169931091797.92972</v>
      </c>
    </row>
    <row r="173" spans="26:47" x14ac:dyDescent="0.15">
      <c r="Z173" s="3">
        <v>169</v>
      </c>
      <c r="AA173" s="3">
        <f>求节点(节奏总纲!P$4:P$163,其他调用!AW$6:AW$165,$Z173)*SUM($U$14:$U$17)</f>
        <v>45.999999999999972</v>
      </c>
      <c r="AB173" s="3">
        <f>求节点(节奏总纲!Q$4:Q$163,其他调用!AX$6:AX$165,$Z173)*SUM($U$14:$U$17)</f>
        <v>66.999999999999943</v>
      </c>
      <c r="AC173" s="3">
        <f>求节点(节奏总纲!R$4:R$163,其他调用!AY$6:AY$165,$Z173)*SUM($U$14:$U$17)</f>
        <v>90.999999999999957</v>
      </c>
      <c r="AD173" s="3">
        <f>求节点(节奏总纲!S$4:S$163,其他调用!AZ$6:AZ$165,$Z173)*SUM($U$14:$U$17)</f>
        <v>102.99999999999983</v>
      </c>
      <c r="AE173" s="3">
        <f>求节点(节奏总纲!T$4:T$163,其他调用!BA$6:BA$165,$Z173)*SUM($U$14:$U$17)</f>
        <v>103.00000000000003</v>
      </c>
      <c r="AF173" s="3">
        <f>SUMPRODUCT(AA$5:AE173,其他调用!$C$6:$G174)</f>
        <v>5755375.3733717352</v>
      </c>
      <c r="AH173" s="3">
        <v>169</v>
      </c>
      <c r="AI173" s="3">
        <f>其他调用!Y173</f>
        <v>16572632.877190828</v>
      </c>
      <c r="AJ173" s="3">
        <f>其他调用!Z173</f>
        <v>18508951.570314884</v>
      </c>
      <c r="AK173" s="3">
        <f>其他调用!AA173</f>
        <v>21018441.804622173</v>
      </c>
      <c r="AL173" s="3">
        <f>其他调用!AB173</f>
        <v>29287041.493835449</v>
      </c>
      <c r="AM173" s="3">
        <f>其他调用!AC173</f>
        <v>69801242.084338188</v>
      </c>
      <c r="AN173" s="3">
        <f>SUMPRODUCT(AI$5:AM173,其他调用!$C$6:$G174)</f>
        <v>975780394813.75378</v>
      </c>
      <c r="AP173" s="3">
        <f>其他调用!AN173</f>
        <v>3691098.837312758</v>
      </c>
      <c r="AQ173" s="3">
        <f>其他调用!AO173</f>
        <v>4082304.9685564041</v>
      </c>
      <c r="AR173" s="3">
        <f>其他调用!AP173</f>
        <v>4879364.1465070248</v>
      </c>
      <c r="AS173" s="3">
        <f>其他调用!AQ173</f>
        <v>8253646.684049964</v>
      </c>
      <c r="AT173" s="3">
        <f>其他调用!AR173</f>
        <v>20913065.316256285</v>
      </c>
      <c r="AU173" s="3">
        <f>SUMPRODUCT(AP$5:AT173,其他调用!$C$6:$G174)</f>
        <v>170987789118.38416</v>
      </c>
    </row>
    <row r="174" spans="26:47" x14ac:dyDescent="0.15">
      <c r="Z174" s="3">
        <v>170</v>
      </c>
      <c r="AA174" s="3">
        <f>求节点(节奏总纲!P$4:P$163,其他调用!AW$6:AW$165,$Z174)*SUM($U$14:$U$17)</f>
        <v>45.999999999999979</v>
      </c>
      <c r="AB174" s="3">
        <f>求节点(节奏总纲!Q$4:Q$163,其他调用!AX$6:AX$165,$Z174)*SUM($U$14:$U$17)</f>
        <v>66.999999999999943</v>
      </c>
      <c r="AC174" s="3">
        <f>求节点(节奏总纲!R$4:R$163,其他调用!AY$6:AY$165,$Z174)*SUM($U$14:$U$17)</f>
        <v>90.999999999999957</v>
      </c>
      <c r="AD174" s="3">
        <f>求节点(节奏总纲!S$4:S$163,其他调用!AZ$6:AZ$165,$Z174)*SUM($U$14:$U$17)</f>
        <v>102.9999999999998</v>
      </c>
      <c r="AE174" s="3">
        <f>求节点(节奏总纲!T$4:T$163,其他调用!BA$6:BA$165,$Z174)*SUM($U$14:$U$17)</f>
        <v>103.00000000000003</v>
      </c>
      <c r="AF174" s="3">
        <f>SUMPRODUCT(AA$5:AE174,其他调用!$C$6:$G175)</f>
        <v>5770689.4553753482</v>
      </c>
      <c r="AH174" s="3">
        <v>170</v>
      </c>
      <c r="AI174" s="3">
        <f>其他调用!Y174</f>
        <v>16572632.877190828</v>
      </c>
      <c r="AJ174" s="3">
        <f>其他调用!Z174</f>
        <v>18508951.570314884</v>
      </c>
      <c r="AK174" s="3">
        <f>其他调用!AA174</f>
        <v>21405184.552143574</v>
      </c>
      <c r="AL174" s="3">
        <f>其他调用!AB174</f>
        <v>29287041.493835926</v>
      </c>
      <c r="AM174" s="3">
        <f>其他调用!AC174</f>
        <v>72625896</v>
      </c>
      <c r="AN174" s="3">
        <f>SUMPRODUCT(AI$5:AM174,其他调用!$C$6:$G175)</f>
        <v>980485624011.00806</v>
      </c>
      <c r="AP174" s="3">
        <f>其他调用!AN174</f>
        <v>3691098.837312758</v>
      </c>
      <c r="AQ174" s="3">
        <f>其他调用!AO174</f>
        <v>4082304.9685564637</v>
      </c>
      <c r="AR174" s="3">
        <f>其他调用!AP174</f>
        <v>4989993.9892127514</v>
      </c>
      <c r="AS174" s="3">
        <f>其他调用!AQ174</f>
        <v>8253646.684049964</v>
      </c>
      <c r="AT174" s="3">
        <f>其他调用!AR174</f>
        <v>21796651.422293425</v>
      </c>
      <c r="AU174" s="3">
        <f>SUMPRODUCT(AP$5:AT174,其他调用!$C$6:$G175)</f>
        <v>172039094761.67673</v>
      </c>
    </row>
    <row r="175" spans="26:47" x14ac:dyDescent="0.15">
      <c r="Z175" s="3">
        <v>171</v>
      </c>
      <c r="AA175" s="3">
        <f>求节点(节奏总纲!P$4:P$163,其他调用!AW$6:AW$165,$Z175)*SUM($U$14:$U$17)</f>
        <v>45.999999999999979</v>
      </c>
      <c r="AB175" s="3">
        <f>求节点(节奏总纲!Q$4:Q$163,其他调用!AX$6:AX$165,$Z175)*SUM($U$14:$U$17)</f>
        <v>66.999999999999943</v>
      </c>
      <c r="AC175" s="3">
        <f>求节点(节奏总纲!R$4:R$163,其他调用!AY$6:AY$165,$Z175)*SUM($U$14:$U$17)</f>
        <v>90.999999999999957</v>
      </c>
      <c r="AD175" s="3">
        <f>求节点(节奏总纲!S$4:S$163,其他调用!AZ$6:AZ$165,$Z175)*SUM($U$14:$U$17)</f>
        <v>102.99999999999977</v>
      </c>
      <c r="AE175" s="3">
        <f>求节点(节奏总纲!T$4:T$163,其他调用!BA$6:BA$165,$Z175)*SUM($U$14:$U$17)</f>
        <v>103.00000000000004</v>
      </c>
      <c r="AF175" s="3">
        <f>SUMPRODUCT(AA$5:AE175,其他调用!$C$6:$G176)</f>
        <v>5785901.7343646931</v>
      </c>
      <c r="AH175" s="3">
        <v>171</v>
      </c>
      <c r="AI175" s="3">
        <f>其他调用!Y175</f>
        <v>16572632.877190828</v>
      </c>
      <c r="AJ175" s="3">
        <f>其他调用!Z175</f>
        <v>18508951.570315361</v>
      </c>
      <c r="AK175" s="3">
        <f>其他调用!AA175</f>
        <v>21405184.552143574</v>
      </c>
      <c r="AL175" s="3">
        <f>其他调用!AB175</f>
        <v>29287041.493835926</v>
      </c>
      <c r="AM175" s="3">
        <f>其他调用!AC175</f>
        <v>72625896</v>
      </c>
      <c r="AN175" s="3">
        <f>SUMPRODUCT(AI$5:AM175,其他调用!$C$6:$G176)</f>
        <v>985159574381.68982</v>
      </c>
      <c r="AP175" s="3">
        <f>其他调用!AN175</f>
        <v>3691098.837312758</v>
      </c>
      <c r="AQ175" s="3">
        <f>其他调用!AO175</f>
        <v>4082304.9685564041</v>
      </c>
      <c r="AR175" s="3">
        <f>其他调用!AP175</f>
        <v>4989993.9892127514</v>
      </c>
      <c r="AS175" s="3">
        <f>其他调用!AQ175</f>
        <v>8253646.684049964</v>
      </c>
      <c r="AT175" s="3">
        <f>其他调用!AR175</f>
        <v>21796651.422293186</v>
      </c>
      <c r="AU175" s="3">
        <f>SUMPRODUCT(AP$5:AT175,其他调用!$C$6:$G176)</f>
        <v>173083411668.49921</v>
      </c>
    </row>
    <row r="176" spans="26:47" x14ac:dyDescent="0.15">
      <c r="Z176" s="3">
        <v>172</v>
      </c>
      <c r="AA176" s="3">
        <f>求节点(节奏总纲!P$4:P$163,其他调用!AW$6:AW$165,$Z176)*SUM($U$14:$U$17)</f>
        <v>45.999999999999979</v>
      </c>
      <c r="AB176" s="3">
        <f>求节点(节奏总纲!Q$4:Q$163,其他调用!AX$6:AX$165,$Z176)*SUM($U$14:$U$17)</f>
        <v>66.999999999999943</v>
      </c>
      <c r="AC176" s="3">
        <f>求节点(节奏总纲!R$4:R$163,其他调用!AY$6:AY$165,$Z176)*SUM($U$14:$U$17)</f>
        <v>90.999999999999972</v>
      </c>
      <c r="AD176" s="3">
        <f>求节点(节奏总纲!S$4:S$163,其他调用!AZ$6:AZ$165,$Z176)*SUM($U$14:$U$17)</f>
        <v>102.99999999999973</v>
      </c>
      <c r="AE176" s="3">
        <f>求节点(节奏总纲!T$4:T$163,其他调用!BA$6:BA$165,$Z176)*SUM($U$14:$U$17)</f>
        <v>103.00000000000006</v>
      </c>
      <c r="AF176" s="3">
        <f>SUMPRODUCT(AA$5:AE176,其他调用!$C$6:$G177)</f>
        <v>5801012.2103397688</v>
      </c>
      <c r="AH176" s="3">
        <v>172</v>
      </c>
      <c r="AI176" s="3">
        <f>其他调用!Y176</f>
        <v>16572632.877190828</v>
      </c>
      <c r="AJ176" s="3">
        <f>其他调用!Z176</f>
        <v>18508951.570314884</v>
      </c>
      <c r="AK176" s="3">
        <f>其他调用!AA176</f>
        <v>21405184.552143574</v>
      </c>
      <c r="AL176" s="3">
        <f>其他调用!AB176</f>
        <v>29287041.493835926</v>
      </c>
      <c r="AM176" s="3">
        <f>其他调用!AC176</f>
        <v>72625895.999999046</v>
      </c>
      <c r="AN176" s="3">
        <f>SUMPRODUCT(AI$5:AM176,其他调用!$C$6:$G177)</f>
        <v>989802245925.79919</v>
      </c>
      <c r="AP176" s="3">
        <f>其他调用!AN176</f>
        <v>3691098.837312758</v>
      </c>
      <c r="AQ176" s="3">
        <f>其他调用!AO176</f>
        <v>4082304.9685564041</v>
      </c>
      <c r="AR176" s="3">
        <f>其他调用!AP176</f>
        <v>4989993.9892127514</v>
      </c>
      <c r="AS176" s="3">
        <f>其他调用!AQ176</f>
        <v>8253646.684049964</v>
      </c>
      <c r="AT176" s="3">
        <f>其他调用!AR176</f>
        <v>21796651.422293425</v>
      </c>
      <c r="AU176" s="3">
        <f>SUMPRODUCT(AP$5:AT176,其他调用!$C$6:$G177)</f>
        <v>174120739838.85156</v>
      </c>
    </row>
    <row r="177" spans="26:47" x14ac:dyDescent="0.15">
      <c r="Z177" s="3">
        <v>173</v>
      </c>
      <c r="AA177" s="3">
        <f>求节点(节奏总纲!P$4:P$163,其他调用!AW$6:AW$165,$Z177)*SUM($U$14:$U$17)</f>
        <v>45.999999999999986</v>
      </c>
      <c r="AB177" s="3">
        <f>求节点(节奏总纲!Q$4:Q$163,其他调用!AX$6:AX$165,$Z177)*SUM($U$14:$U$17)</f>
        <v>66.999999999999943</v>
      </c>
      <c r="AC177" s="3">
        <f>求节点(节奏总纲!R$4:R$163,其他调用!AY$6:AY$165,$Z177)*SUM($U$14:$U$17)</f>
        <v>90.999999999999972</v>
      </c>
      <c r="AD177" s="3">
        <f>求节点(节奏总纲!S$4:S$163,其他调用!AZ$6:AZ$165,$Z177)*SUM($U$14:$U$17)</f>
        <v>102.9999999999997</v>
      </c>
      <c r="AE177" s="3">
        <f>求节点(节奏总纲!T$4:T$163,其他调用!BA$6:BA$165,$Z177)*SUM($U$14:$U$17)</f>
        <v>103.00000000000007</v>
      </c>
      <c r="AF177" s="3">
        <f>SUMPRODUCT(AA$5:AE177,其他调用!$C$6:$G178)</f>
        <v>5816020.8833005764</v>
      </c>
      <c r="AH177" s="3">
        <v>173</v>
      </c>
      <c r="AI177" s="3">
        <f>其他调用!Y177</f>
        <v>16572632.877190828</v>
      </c>
      <c r="AJ177" s="3">
        <f>其他调用!Z177</f>
        <v>18508951.570314884</v>
      </c>
      <c r="AK177" s="3">
        <f>其他调用!AA177</f>
        <v>21405184.552143574</v>
      </c>
      <c r="AL177" s="3">
        <f>其他调用!AB177</f>
        <v>29299316.620245934</v>
      </c>
      <c r="AM177" s="3">
        <f>其他调用!AC177</f>
        <v>72625896</v>
      </c>
      <c r="AN177" s="3">
        <f>SUMPRODUCT(AI$5:AM177,其他调用!$C$6:$G178)</f>
        <v>994413660394.04602</v>
      </c>
      <c r="AP177" s="3">
        <f>其他调用!AN177</f>
        <v>3691098.837312758</v>
      </c>
      <c r="AQ177" s="3">
        <f>其他调用!AO177</f>
        <v>4082304.9685564637</v>
      </c>
      <c r="AR177" s="3">
        <f>其他调用!AP177</f>
        <v>4989993.9892127514</v>
      </c>
      <c r="AS177" s="3">
        <f>其他调用!AQ177</f>
        <v>8258740.9156309366</v>
      </c>
      <c r="AT177" s="3">
        <f>其他调用!AR177</f>
        <v>21796651.422293425</v>
      </c>
      <c r="AU177" s="3">
        <f>SUMPRODUCT(AP$5:AT177,其他调用!$C$6:$G178)</f>
        <v>175151088299.37427</v>
      </c>
    </row>
    <row r="178" spans="26:47" x14ac:dyDescent="0.15">
      <c r="Z178" s="3">
        <v>174</v>
      </c>
      <c r="AA178" s="3">
        <f>求节点(节奏总纲!P$4:P$163,其他调用!AW$6:AW$165,$Z178)*SUM($U$14:$U$17)</f>
        <v>45.999999999999986</v>
      </c>
      <c r="AB178" s="3">
        <f>求节点(节奏总纲!Q$4:Q$163,其他调用!AX$6:AX$165,$Z178)*SUM($U$14:$U$17)</f>
        <v>66.999999999999957</v>
      </c>
      <c r="AC178" s="3">
        <f>求节点(节奏总纲!R$4:R$163,其他调用!AY$6:AY$165,$Z178)*SUM($U$14:$U$17)</f>
        <v>90.999999999999972</v>
      </c>
      <c r="AD178" s="3">
        <f>求节点(节奏总纲!S$4:S$163,其他调用!AZ$6:AZ$165,$Z178)*SUM($U$14:$U$17)</f>
        <v>102.99999999999973</v>
      </c>
      <c r="AE178" s="3">
        <f>求节点(节奏总纲!T$4:T$163,其他调用!BA$6:BA$165,$Z178)*SUM($U$14:$U$17)</f>
        <v>103.00000000000009</v>
      </c>
      <c r="AF178" s="3">
        <f>SUMPRODUCT(AA$5:AE178,其他调用!$C$6:$G179)</f>
        <v>5830927.7532471139</v>
      </c>
      <c r="AH178" s="3">
        <v>174</v>
      </c>
      <c r="AI178" s="3">
        <f>其他调用!Y178</f>
        <v>16572632.877190828</v>
      </c>
      <c r="AJ178" s="3">
        <f>其他调用!Z178</f>
        <v>18508951.570314884</v>
      </c>
      <c r="AK178" s="3">
        <f>其他调用!AA178</f>
        <v>21405184.552143574</v>
      </c>
      <c r="AL178" s="3">
        <f>其他调用!AB178</f>
        <v>29830460.896630764</v>
      </c>
      <c r="AM178" s="3">
        <f>其他调用!AC178</f>
        <v>72625896</v>
      </c>
      <c r="AN178" s="3">
        <f>SUMPRODUCT(AI$5:AM178,其他调用!$C$6:$G179)</f>
        <v>998994730656.83289</v>
      </c>
      <c r="AP178" s="3">
        <f>其他调用!AN178</f>
        <v>3691098.837312758</v>
      </c>
      <c r="AQ178" s="3">
        <f>其他调用!AO178</f>
        <v>4082304.9685564041</v>
      </c>
      <c r="AR178" s="3">
        <f>其他调用!AP178</f>
        <v>4989993.9892126322</v>
      </c>
      <c r="AS178" s="3">
        <f>其他调用!AQ178</f>
        <v>8479168.1321303844</v>
      </c>
      <c r="AT178" s="3">
        <f>其他调用!AR178</f>
        <v>21796651.422293186</v>
      </c>
      <c r="AU178" s="3">
        <f>SUMPRODUCT(AP$5:AT178,其他调用!$C$6:$G179)</f>
        <v>176174835895.30927</v>
      </c>
    </row>
    <row r="179" spans="26:47" x14ac:dyDescent="0.15">
      <c r="Z179" s="3">
        <v>175</v>
      </c>
      <c r="AA179" s="3">
        <f>求节点(节奏总纲!P$4:P$163,其他调用!AW$6:AW$165,$Z179)*SUM($U$14:$U$17)</f>
        <v>45.999999999999986</v>
      </c>
      <c r="AB179" s="3">
        <f>求节点(节奏总纲!Q$4:Q$163,其他调用!AX$6:AX$165,$Z179)*SUM($U$14:$U$17)</f>
        <v>66.999999999999957</v>
      </c>
      <c r="AC179" s="3">
        <f>求节点(节奏总纲!R$4:R$163,其他调用!AY$6:AY$165,$Z179)*SUM($U$14:$U$17)</f>
        <v>90.999999999999972</v>
      </c>
      <c r="AD179" s="3">
        <f>求节点(节奏总纲!S$4:S$163,其他调用!AZ$6:AZ$165,$Z179)*SUM($U$14:$U$17)</f>
        <v>102.99999999999976</v>
      </c>
      <c r="AE179" s="3">
        <f>求节点(节奏总纲!T$4:T$163,其他调用!BA$6:BA$165,$Z179)*SUM($U$14:$U$17)</f>
        <v>103.00000000000009</v>
      </c>
      <c r="AF179" s="3">
        <f>SUMPRODUCT(AA$5:AE179,其他调用!$C$6:$G180)</f>
        <v>5845732.8201793823</v>
      </c>
      <c r="AH179" s="3">
        <v>175</v>
      </c>
      <c r="AI179" s="3">
        <f>其他调用!Y179</f>
        <v>16572632.877190828</v>
      </c>
      <c r="AJ179" s="3">
        <f>其他调用!Z179</f>
        <v>18508951.570314884</v>
      </c>
      <c r="AK179" s="3">
        <f>其他调用!AA179</f>
        <v>21405184.552143574</v>
      </c>
      <c r="AL179" s="3">
        <f>其他调用!AB179</f>
        <v>29830460.896630764</v>
      </c>
      <c r="AM179" s="3">
        <f>其他调用!AC179</f>
        <v>72625896</v>
      </c>
      <c r="AN179" s="3">
        <f>SUMPRODUCT(AI$5:AM179,其他调用!$C$6:$G180)</f>
        <v>1003544515561.7277</v>
      </c>
      <c r="AP179" s="3">
        <f>其他调用!AN179</f>
        <v>3691098.837312758</v>
      </c>
      <c r="AQ179" s="3">
        <f>其他调用!AO179</f>
        <v>4082304.9685564041</v>
      </c>
      <c r="AR179" s="3">
        <f>其他调用!AP179</f>
        <v>4989993.9892127514</v>
      </c>
      <c r="AS179" s="3">
        <f>其他调用!AQ179</f>
        <v>8479168.1321303844</v>
      </c>
      <c r="AT179" s="3">
        <f>其他调用!AR179</f>
        <v>21796651.422293425</v>
      </c>
      <c r="AU179" s="3">
        <f>SUMPRODUCT(AP$5:AT179,其他调用!$C$6:$G180)</f>
        <v>177191592044.24762</v>
      </c>
    </row>
    <row r="180" spans="26:47" x14ac:dyDescent="0.15">
      <c r="Z180" s="3">
        <v>176</v>
      </c>
      <c r="AA180" s="3">
        <f>求节点(节奏总纲!P$4:P$163,其他调用!AW$6:AW$165,$Z180)*SUM($U$14:$U$17)</f>
        <v>45.999999999999993</v>
      </c>
      <c r="AB180" s="3">
        <f>求节点(节奏总纲!Q$4:Q$163,其他调用!AX$6:AX$165,$Z180)*SUM($U$14:$U$17)</f>
        <v>66.999999999999957</v>
      </c>
      <c r="AC180" s="3">
        <f>求节点(节奏总纲!R$4:R$163,其他调用!AY$6:AY$165,$Z180)*SUM($U$14:$U$17)</f>
        <v>90.999999999999972</v>
      </c>
      <c r="AD180" s="3">
        <f>求节点(节奏总纲!S$4:S$163,其他调用!AZ$6:AZ$165,$Z180)*SUM($U$14:$U$17)</f>
        <v>102.99999999999979</v>
      </c>
      <c r="AE180" s="3">
        <f>求节点(节奏总纲!T$4:T$163,其他调用!BA$6:BA$165,$Z180)*SUM($U$14:$U$17)</f>
        <v>103.0000000000001</v>
      </c>
      <c r="AF180" s="3">
        <f>SUMPRODUCT(AA$5:AE180,其他调用!$C$6:$G181)</f>
        <v>5860436.0840973826</v>
      </c>
      <c r="AH180" s="3">
        <v>176</v>
      </c>
      <c r="AI180" s="3">
        <f>其他调用!Y180</f>
        <v>16572632.87719059</v>
      </c>
      <c r="AJ180" s="3">
        <f>其他调用!Z180</f>
        <v>18508951.570314884</v>
      </c>
      <c r="AK180" s="3">
        <f>其他调用!AA180</f>
        <v>21405184.552143574</v>
      </c>
      <c r="AL180" s="3">
        <f>其他调用!AB180</f>
        <v>29830460.896631241</v>
      </c>
      <c r="AM180" s="3">
        <f>其他调用!AC180</f>
        <v>72625896</v>
      </c>
      <c r="AN180" s="3">
        <f>SUMPRODUCT(AI$5:AM180,其他调用!$C$6:$G181)</f>
        <v>1008063015108.7302</v>
      </c>
      <c r="AP180" s="3">
        <f>其他调用!AN180</f>
        <v>3691098.8373126984</v>
      </c>
      <c r="AQ180" s="3">
        <f>其他调用!AO180</f>
        <v>4082304.9685564637</v>
      </c>
      <c r="AR180" s="3">
        <f>其他调用!AP180</f>
        <v>4989993.9892127514</v>
      </c>
      <c r="AS180" s="3">
        <f>其他调用!AQ180</f>
        <v>8479168.1321303844</v>
      </c>
      <c r="AT180" s="3">
        <f>其他调用!AR180</f>
        <v>21796651.422293425</v>
      </c>
      <c r="AU180" s="3">
        <f>SUMPRODUCT(AP$5:AT180,其他调用!$C$6:$G181)</f>
        <v>178201356746.18933</v>
      </c>
    </row>
    <row r="181" spans="26:47" x14ac:dyDescent="0.15">
      <c r="Z181" s="3">
        <v>177</v>
      </c>
      <c r="AA181" s="3">
        <f>求节点(节奏总纲!P$4:P$163,其他调用!AW$6:AW$165,$Z181)*SUM($U$14:$U$17)</f>
        <v>45.999999999999993</v>
      </c>
      <c r="AB181" s="3">
        <f>求节点(节奏总纲!Q$4:Q$163,其他调用!AX$6:AX$165,$Z181)*SUM($U$14:$U$17)</f>
        <v>66.999999999999957</v>
      </c>
      <c r="AC181" s="3">
        <f>求节点(节奏总纲!R$4:R$163,其他调用!AY$6:AY$165,$Z181)*SUM($U$14:$U$17)</f>
        <v>90.999999999999972</v>
      </c>
      <c r="AD181" s="3">
        <f>求节点(节奏总纲!S$4:S$163,其他调用!AZ$6:AZ$165,$Z181)*SUM($U$14:$U$17)</f>
        <v>102.99999999999982</v>
      </c>
      <c r="AE181" s="3">
        <f>求节点(节奏总纲!T$4:T$163,其他调用!BA$6:BA$165,$Z181)*SUM($U$14:$U$17)</f>
        <v>103.00000000000011</v>
      </c>
      <c r="AF181" s="3">
        <f>SUMPRODUCT(AA$5:AE181,其他调用!$C$6:$G182)</f>
        <v>5875037.5450011138</v>
      </c>
      <c r="AH181" s="3">
        <v>177</v>
      </c>
      <c r="AI181" s="3">
        <f>其他调用!Y181</f>
        <v>16572632.877190828</v>
      </c>
      <c r="AJ181" s="3">
        <f>其他调用!Z181</f>
        <v>18508951.570314884</v>
      </c>
      <c r="AK181" s="3">
        <f>其他调用!AA181</f>
        <v>21405184.552143574</v>
      </c>
      <c r="AL181" s="3">
        <f>其他调用!AB181</f>
        <v>29830460.896630764</v>
      </c>
      <c r="AM181" s="3">
        <f>其他调用!AC181</f>
        <v>72625896</v>
      </c>
      <c r="AN181" s="3">
        <f>SUMPRODUCT(AI$5:AM181,其他调用!$C$6:$G182)</f>
        <v>1012550229297.8406</v>
      </c>
      <c r="AP181" s="3">
        <f>其他调用!AN181</f>
        <v>3691098.837312758</v>
      </c>
      <c r="AQ181" s="3">
        <f>其他调用!AO181</f>
        <v>4082304.9685564041</v>
      </c>
      <c r="AR181" s="3">
        <f>其他调用!AP181</f>
        <v>4989993.9892127514</v>
      </c>
      <c r="AS181" s="3">
        <f>其他调用!AQ181</f>
        <v>8479168.1321303844</v>
      </c>
      <c r="AT181" s="3">
        <f>其他调用!AR181</f>
        <v>21796651.422293425</v>
      </c>
      <c r="AU181" s="3">
        <f>SUMPRODUCT(AP$5:AT181,其他调用!$C$6:$G182)</f>
        <v>179204130001.13443</v>
      </c>
    </row>
    <row r="182" spans="26:47" x14ac:dyDescent="0.15">
      <c r="Z182" s="3">
        <v>178</v>
      </c>
      <c r="AA182" s="3">
        <f>求节点(节奏总纲!P$4:P$163,其他调用!AW$6:AW$165,$Z182)*SUM($U$14:$U$17)</f>
        <v>45.999999999999993</v>
      </c>
      <c r="AB182" s="3">
        <f>求节点(节奏总纲!Q$4:Q$163,其他调用!AX$6:AX$165,$Z182)*SUM($U$14:$U$17)</f>
        <v>66.999999999999972</v>
      </c>
      <c r="AC182" s="3">
        <f>求节点(节奏总纲!R$4:R$163,其他调用!AY$6:AY$165,$Z182)*SUM($U$14:$U$17)</f>
        <v>90.999999999999986</v>
      </c>
      <c r="AD182" s="3">
        <f>求节点(节奏总纲!S$4:S$163,其他调用!AZ$6:AZ$165,$Z182)*SUM($U$14:$U$17)</f>
        <v>102.99999999999984</v>
      </c>
      <c r="AE182" s="3">
        <f>求节点(节奏总纲!T$4:T$163,其他调用!BA$6:BA$165,$Z182)*SUM($U$14:$U$17)</f>
        <v>103.00000000000013</v>
      </c>
      <c r="AF182" s="3">
        <f>SUMPRODUCT(AA$5:AE182,其他调用!$C$6:$G183)</f>
        <v>5889537.2028905759</v>
      </c>
      <c r="AH182" s="3">
        <v>178</v>
      </c>
      <c r="AI182" s="3">
        <f>其他调用!Y182</f>
        <v>16572632.877190828</v>
      </c>
      <c r="AJ182" s="3">
        <f>其他调用!Z182</f>
        <v>18508951.570314884</v>
      </c>
      <c r="AK182" s="3">
        <f>其他调用!AA182</f>
        <v>21405184.552143574</v>
      </c>
      <c r="AL182" s="3">
        <f>其他调用!AB182</f>
        <v>29830460.896631241</v>
      </c>
      <c r="AM182" s="3">
        <f>其他调用!AC182</f>
        <v>72625896</v>
      </c>
      <c r="AN182" s="3">
        <f>SUMPRODUCT(AI$5:AM182,其他调用!$C$6:$G183)</f>
        <v>1017006158129.0587</v>
      </c>
      <c r="AP182" s="3">
        <f>其他调用!AN182</f>
        <v>3691098.837312758</v>
      </c>
      <c r="AQ182" s="3">
        <f>其他调用!AO182</f>
        <v>4082304.9685564041</v>
      </c>
      <c r="AR182" s="3">
        <f>其他调用!AP182</f>
        <v>4989993.9892126322</v>
      </c>
      <c r="AS182" s="3">
        <f>其他调用!AQ182</f>
        <v>8479168.1321303844</v>
      </c>
      <c r="AT182" s="3">
        <f>其他调用!AR182</f>
        <v>21796651.422293186</v>
      </c>
      <c r="AU182" s="3">
        <f>SUMPRODUCT(AP$5:AT182,其他调用!$C$6:$G183)</f>
        <v>180199911809.08292</v>
      </c>
    </row>
    <row r="183" spans="26:47" x14ac:dyDescent="0.15">
      <c r="Z183" s="3">
        <v>179</v>
      </c>
      <c r="AA183" s="3">
        <f>求节点(节奏总纲!P$4:P$163,其他调用!AW$6:AW$165,$Z183)*SUM($U$14:$U$17)</f>
        <v>46</v>
      </c>
      <c r="AB183" s="3">
        <f>求节点(节奏总纲!Q$4:Q$163,其他调用!AX$6:AX$165,$Z183)*SUM($U$14:$U$17)</f>
        <v>66.999999999999972</v>
      </c>
      <c r="AC183" s="3">
        <f>求节点(节奏总纲!R$4:R$163,其他调用!AY$6:AY$165,$Z183)*SUM($U$14:$U$17)</f>
        <v>90.999999999999986</v>
      </c>
      <c r="AD183" s="3">
        <f>求节点(节奏总纲!S$4:S$163,其他调用!AZ$6:AZ$165,$Z183)*SUM($U$14:$U$17)</f>
        <v>102.99999999999987</v>
      </c>
      <c r="AE183" s="3">
        <f>求节点(节奏总纲!T$4:T$163,其他调用!BA$6:BA$165,$Z183)*SUM($U$14:$U$17)</f>
        <v>103.00000000000013</v>
      </c>
      <c r="AF183" s="3">
        <f>SUMPRODUCT(AA$5:AE183,其他调用!$C$6:$G184)</f>
        <v>5903935.0577657688</v>
      </c>
      <c r="AH183" s="3">
        <v>179</v>
      </c>
      <c r="AI183" s="3">
        <f>其他调用!Y183</f>
        <v>16572632.877190828</v>
      </c>
      <c r="AJ183" s="3">
        <f>其他调用!Z183</f>
        <v>18508951.570314884</v>
      </c>
      <c r="AK183" s="3">
        <f>其他调用!AA183</f>
        <v>21405184.552143574</v>
      </c>
      <c r="AL183" s="3">
        <f>其他调用!AB183</f>
        <v>29830460.896630764</v>
      </c>
      <c r="AM183" s="3">
        <f>其他调用!AC183</f>
        <v>72625896</v>
      </c>
      <c r="AN183" s="3">
        <f>SUMPRODUCT(AI$5:AM183,其他调用!$C$6:$G184)</f>
        <v>1021430801602.3848</v>
      </c>
      <c r="AP183" s="3">
        <f>其他调用!AN183</f>
        <v>3691098.837312758</v>
      </c>
      <c r="AQ183" s="3">
        <f>其他调用!AO183</f>
        <v>4082304.9685564041</v>
      </c>
      <c r="AR183" s="3">
        <f>其他调用!AP183</f>
        <v>4989993.9892127514</v>
      </c>
      <c r="AS183" s="3">
        <f>其他调用!AQ183</f>
        <v>8479168.1321303844</v>
      </c>
      <c r="AT183" s="3">
        <f>其他调用!AR183</f>
        <v>21796651.422293425</v>
      </c>
      <c r="AU183" s="3">
        <f>SUMPRODUCT(AP$5:AT183,其他调用!$C$6:$G184)</f>
        <v>181188702170.03476</v>
      </c>
    </row>
    <row r="184" spans="26:47" x14ac:dyDescent="0.15">
      <c r="Z184" s="3">
        <v>180</v>
      </c>
      <c r="AA184" s="3">
        <f>求节点(节奏总纲!P$4:P$163,其他调用!AW$6:AW$165,$Z184)*SUM($U$14:$U$17)</f>
        <v>46</v>
      </c>
      <c r="AB184" s="3">
        <f>求节点(节奏总纲!Q$4:Q$163,其他调用!AX$6:AX$165,$Z184)*SUM($U$14:$U$17)</f>
        <v>66.999999999999972</v>
      </c>
      <c r="AC184" s="3">
        <f>求节点(节奏总纲!R$4:R$163,其他调用!AY$6:AY$165,$Z184)*SUM($U$14:$U$17)</f>
        <v>90.999999999999986</v>
      </c>
      <c r="AD184" s="3">
        <f>求节点(节奏总纲!S$4:S$163,其他调用!AZ$6:AZ$165,$Z184)*SUM($U$14:$U$17)</f>
        <v>102.9999999999999</v>
      </c>
      <c r="AE184" s="3">
        <f>求节点(节奏总纲!T$4:T$163,其他调用!BA$6:BA$165,$Z184)*SUM($U$14:$U$17)</f>
        <v>103.00000000000014</v>
      </c>
      <c r="AF184" s="3">
        <f>SUMPRODUCT(AA$5:AE184,其他调用!$C$6:$G185)</f>
        <v>5918248.9251541886</v>
      </c>
      <c r="AH184" s="3">
        <v>180</v>
      </c>
      <c r="AI184" s="3">
        <f>其他调用!Y184</f>
        <v>16572632.877190828</v>
      </c>
      <c r="AJ184" s="3">
        <f>其他调用!Z184</f>
        <v>18952486.786907196</v>
      </c>
      <c r="AK184" s="3">
        <f>其他调用!AA184</f>
        <v>21405184.552143574</v>
      </c>
      <c r="AL184" s="3">
        <f>其他调用!AB184</f>
        <v>29830460.896631241</v>
      </c>
      <c r="AM184" s="3">
        <f>其他调用!AC184</f>
        <v>75508354.877246857</v>
      </c>
      <c r="AN184" s="3">
        <f>SUMPRODUCT(AI$5:AM184,其他调用!$C$6:$G185)</f>
        <v>1025882655481.2217</v>
      </c>
      <c r="AP184" s="3">
        <f>其他调用!AN184</f>
        <v>3691098.837312758</v>
      </c>
      <c r="AQ184" s="3">
        <f>其他调用!AO184</f>
        <v>4179968.8237504959</v>
      </c>
      <c r="AR184" s="3">
        <f>其他调用!AP184</f>
        <v>4989993.9892127514</v>
      </c>
      <c r="AS184" s="3">
        <f>其他调用!AQ184</f>
        <v>8479168.1321303844</v>
      </c>
      <c r="AT184" s="3">
        <f>其他调用!AR184</f>
        <v>22710120.825512886</v>
      </c>
      <c r="AU184" s="3">
        <f>SUMPRODUCT(AP$5:AT184,其他调用!$C$6:$G185)</f>
        <v>182183535769.95026</v>
      </c>
    </row>
    <row r="185" spans="26:47" x14ac:dyDescent="0.15">
      <c r="Z185" s="3">
        <v>181</v>
      </c>
      <c r="AA185" s="3">
        <f>求节点(节奏总纲!P$4:P$163,其他调用!AW$6:AW$165,$Z185)*SUM($U$14:$U$17)</f>
        <v>45.999999999999993</v>
      </c>
      <c r="AB185" s="3">
        <f>求节点(节奏总纲!Q$4:Q$163,其他调用!AX$6:AX$165,$Z185)*SUM($U$14:$U$17)</f>
        <v>66.999999999999972</v>
      </c>
      <c r="AC185" s="3">
        <f>求节点(节奏总纲!R$4:R$163,其他调用!AY$6:AY$165,$Z185)*SUM($U$14:$U$17)</f>
        <v>90.999999999999986</v>
      </c>
      <c r="AD185" s="3">
        <f>求节点(节奏总纲!S$4:S$163,其他调用!AZ$6:AZ$165,$Z185)*SUM($U$14:$U$17)</f>
        <v>102.99999999999994</v>
      </c>
      <c r="AE185" s="3">
        <f>求节点(节奏总纲!T$4:T$163,其他调用!BA$6:BA$165,$Z185)*SUM($U$14:$U$17)</f>
        <v>103.00000000000013</v>
      </c>
      <c r="AF185" s="3">
        <f>SUMPRODUCT(AA$5:AE185,其他调用!$C$6:$G186)</f>
        <v>5932478.8050558371</v>
      </c>
      <c r="AH185" s="3">
        <v>181</v>
      </c>
      <c r="AI185" s="3">
        <f>其他调用!Y185</f>
        <v>17024072.146571398</v>
      </c>
      <c r="AJ185" s="3">
        <f>其他调用!Z185</f>
        <v>19015462.632969856</v>
      </c>
      <c r="AK185" s="3">
        <f>其他调用!AA185</f>
        <v>21737134.544133663</v>
      </c>
      <c r="AL185" s="3">
        <f>其他调用!AB185</f>
        <v>29830460.896630764</v>
      </c>
      <c r="AM185" s="3">
        <f>其他调用!AC185</f>
        <v>80695440</v>
      </c>
      <c r="AN185" s="3">
        <f>SUMPRODUCT(AI$5:AM185,其他调用!$C$6:$G186)</f>
        <v>1030374292916.0441</v>
      </c>
      <c r="AP185" s="3">
        <f>其他调用!AN185</f>
        <v>3772372.2927817106</v>
      </c>
      <c r="AQ185" s="3">
        <f>其他调用!AO185</f>
        <v>4193835.7359607816</v>
      </c>
      <c r="AR185" s="3">
        <f>其他调用!AP185</f>
        <v>5100312.7040852308</v>
      </c>
      <c r="AS185" s="3">
        <f>其他调用!AQ185</f>
        <v>8479168.1321303844</v>
      </c>
      <c r="AT185" s="3">
        <f>其他调用!AR185</f>
        <v>24353940.825490236</v>
      </c>
      <c r="AU185" s="3">
        <f>SUMPRODUCT(AP$5:AT185,其他调用!$C$6:$G186)</f>
        <v>183185512255.50665</v>
      </c>
    </row>
    <row r="186" spans="26:47" x14ac:dyDescent="0.15">
      <c r="Z186" s="3">
        <v>182</v>
      </c>
      <c r="AA186" s="3">
        <f>求节点(节奏总纲!P$4:P$163,其他调用!AW$6:AW$165,$Z186)*SUM($U$14:$U$17)</f>
        <v>45.999999999999986</v>
      </c>
      <c r="AB186" s="3">
        <f>求节点(节奏总纲!Q$4:Q$163,其他调用!AX$6:AX$165,$Z186)*SUM($U$14:$U$17)</f>
        <v>66.999999999999972</v>
      </c>
      <c r="AC186" s="3">
        <f>求节点(节奏总纲!R$4:R$163,其他调用!AY$6:AY$165,$Z186)*SUM($U$14:$U$17)</f>
        <v>90.999999999999972</v>
      </c>
      <c r="AD186" s="3">
        <f>求节点(节奏总纲!S$4:S$163,其他调用!AZ$6:AZ$165,$Z186)*SUM($U$14:$U$17)</f>
        <v>102.99999999999997</v>
      </c>
      <c r="AE186" s="3">
        <f>求节点(节奏总纲!T$4:T$163,其他调用!BA$6:BA$165,$Z186)*SUM($U$14:$U$17)</f>
        <v>103.00000000000011</v>
      </c>
      <c r="AF186" s="3">
        <f>SUMPRODUCT(AA$5:AE186,其他调用!$C$6:$G187)</f>
        <v>5946624.6974707134</v>
      </c>
      <c r="AH186" s="3">
        <v>182</v>
      </c>
      <c r="AI186" s="3">
        <f>其他调用!Y186</f>
        <v>17032973.281144381</v>
      </c>
      <c r="AJ186" s="3">
        <f>其他调用!Z186</f>
        <v>19015462.632970333</v>
      </c>
      <c r="AK186" s="3">
        <f>其他调用!AA186</f>
        <v>21905109.238875866</v>
      </c>
      <c r="AL186" s="3">
        <f>其他调用!AB186</f>
        <v>29830460.896630764</v>
      </c>
      <c r="AM186" s="3">
        <f>其他调用!AC186</f>
        <v>80695440</v>
      </c>
      <c r="AN186" s="3">
        <f>SUMPRODUCT(AI$5:AM186,其他调用!$C$6:$G187)</f>
        <v>1034842034816.7246</v>
      </c>
      <c r="AP186" s="3">
        <f>其他调用!AN186</f>
        <v>3773974.7806764245</v>
      </c>
      <c r="AQ186" s="3">
        <f>其他调用!AO186</f>
        <v>4193835.735960722</v>
      </c>
      <c r="AR186" s="3">
        <f>其他调用!AP186</f>
        <v>5156136.6320929527</v>
      </c>
      <c r="AS186" s="3">
        <f>其他调用!AQ186</f>
        <v>8479168.1321303844</v>
      </c>
      <c r="AT186" s="3">
        <f>其他调用!AR186</f>
        <v>24353940.825489998</v>
      </c>
      <c r="AU186" s="3">
        <f>SUMPRODUCT(AP$5:AT186,其他调用!$C$6:$G187)</f>
        <v>184182285819.19818</v>
      </c>
    </row>
    <row r="187" spans="26:47" x14ac:dyDescent="0.15">
      <c r="Z187" s="3">
        <v>183</v>
      </c>
      <c r="AA187" s="3">
        <f>求节点(节奏总纲!P$4:P$163,其他调用!AW$6:AW$165,$Z187)*SUM($U$14:$U$17)</f>
        <v>45.999999999999986</v>
      </c>
      <c r="AB187" s="3">
        <f>求节点(节奏总纲!Q$4:Q$163,其他调用!AX$6:AX$165,$Z187)*SUM($U$14:$U$17)</f>
        <v>66.999999999999972</v>
      </c>
      <c r="AC187" s="3">
        <f>求节点(节奏总纲!R$4:R$163,其他调用!AY$6:AY$165,$Z187)*SUM($U$14:$U$17)</f>
        <v>90.999999999999957</v>
      </c>
      <c r="AD187" s="3">
        <f>求节点(节奏总纲!S$4:S$163,其他调用!AZ$6:AZ$165,$Z187)*SUM($U$14:$U$17)</f>
        <v>103</v>
      </c>
      <c r="AE187" s="3">
        <f>求节点(节奏总纲!T$4:T$163,其他调用!BA$6:BA$165,$Z187)*SUM($U$14:$U$17)</f>
        <v>103.00000000000011</v>
      </c>
      <c r="AF187" s="3">
        <f>SUMPRODUCT(AA$5:AE187,其他调用!$C$6:$G188)</f>
        <v>5960686.6023988184</v>
      </c>
      <c r="AH187" s="3">
        <v>183</v>
      </c>
      <c r="AI187" s="3">
        <f>其他调用!Y187</f>
        <v>17032973.281144619</v>
      </c>
      <c r="AJ187" s="3">
        <f>其他调用!Z187</f>
        <v>19015462.632969856</v>
      </c>
      <c r="AK187" s="3">
        <f>其他调用!AA187</f>
        <v>21905109.238875866</v>
      </c>
      <c r="AL187" s="3">
        <f>其他调用!AB187</f>
        <v>29830460.896631241</v>
      </c>
      <c r="AM187" s="3">
        <f>其他调用!AC187</f>
        <v>80695440</v>
      </c>
      <c r="AN187" s="3">
        <f>SUMPRODUCT(AI$5:AM187,其他调用!$C$6:$G188)</f>
        <v>1039283250684.068</v>
      </c>
      <c r="AP187" s="3">
        <f>其他调用!AN187</f>
        <v>3773974.7806763649</v>
      </c>
      <c r="AQ187" s="3">
        <f>其他调用!AO187</f>
        <v>4193835.735960722</v>
      </c>
      <c r="AR187" s="3">
        <f>其他调用!AP187</f>
        <v>5156136.6320929527</v>
      </c>
      <c r="AS187" s="3">
        <f>其他调用!AQ187</f>
        <v>8479168.1321303844</v>
      </c>
      <c r="AT187" s="3">
        <f>其他调用!AR187</f>
        <v>24353940.825489998</v>
      </c>
      <c r="AU187" s="3">
        <f>SUMPRODUCT(AP$5:AT187,其他调用!$C$6:$G188)</f>
        <v>185173141304.05524</v>
      </c>
    </row>
    <row r="188" spans="26:47" x14ac:dyDescent="0.15">
      <c r="Z188" s="3">
        <v>184</v>
      </c>
      <c r="AA188" s="3">
        <f>求节点(节奏总纲!P$4:P$163,其他调用!AW$6:AW$165,$Z188)*SUM($U$14:$U$17)</f>
        <v>45.999999999999979</v>
      </c>
      <c r="AB188" s="3">
        <f>求节点(节奏总纲!Q$4:Q$163,其他调用!AX$6:AX$165,$Z188)*SUM($U$14:$U$17)</f>
        <v>66.999999999999972</v>
      </c>
      <c r="AC188" s="3">
        <f>求节点(节奏总纲!R$4:R$163,其他调用!AY$6:AY$165,$Z188)*SUM($U$14:$U$17)</f>
        <v>90.999999999999957</v>
      </c>
      <c r="AD188" s="3">
        <f>求节点(节奏总纲!S$4:S$163,其他调用!AZ$6:AZ$165,$Z188)*SUM($U$14:$U$17)</f>
        <v>103.00000000000003</v>
      </c>
      <c r="AE188" s="3">
        <f>求节点(节奏总纲!T$4:T$163,其他调用!BA$6:BA$165,$Z188)*SUM($U$14:$U$17)</f>
        <v>103.0000000000001</v>
      </c>
      <c r="AF188" s="3">
        <f>SUMPRODUCT(AA$5:AE188,其他调用!$C$6:$G189)</f>
        <v>5974664.519840152</v>
      </c>
      <c r="AH188" s="3">
        <v>184</v>
      </c>
      <c r="AI188" s="3">
        <f>其他调用!Y188</f>
        <v>17032973.281144619</v>
      </c>
      <c r="AJ188" s="3">
        <f>其他调用!Z188</f>
        <v>19015462.632970333</v>
      </c>
      <c r="AK188" s="3">
        <f>其他调用!AA188</f>
        <v>21905109.238875866</v>
      </c>
      <c r="AL188" s="3">
        <f>其他调用!AB188</f>
        <v>29830460.896630764</v>
      </c>
      <c r="AM188" s="3">
        <f>其他调用!AC188</f>
        <v>80695440</v>
      </c>
      <c r="AN188" s="3">
        <f>SUMPRODUCT(AI$5:AM188,其他调用!$C$6:$G189)</f>
        <v>1043697940518.074</v>
      </c>
      <c r="AP188" s="3">
        <f>其他调用!AN188</f>
        <v>3773974.7806763649</v>
      </c>
      <c r="AQ188" s="3">
        <f>其他调用!AO188</f>
        <v>4193835.7359607816</v>
      </c>
      <c r="AR188" s="3">
        <f>其他调用!AP188</f>
        <v>5156136.6320929527</v>
      </c>
      <c r="AS188" s="3">
        <f>其他调用!AQ188</f>
        <v>8479168.1321303844</v>
      </c>
      <c r="AT188" s="3">
        <f>其他调用!AR188</f>
        <v>24353940.825490236</v>
      </c>
      <c r="AU188" s="3">
        <f>SUMPRODUCT(AP$5:AT188,其他调用!$C$6:$G189)</f>
        <v>186158078710.07782</v>
      </c>
    </row>
    <row r="189" spans="26:47" x14ac:dyDescent="0.15">
      <c r="Z189" s="3">
        <v>185</v>
      </c>
      <c r="AA189" s="3">
        <f>求节点(节奏总纲!P$4:P$163,其他调用!AW$6:AW$165,$Z189)*SUM($U$14:$U$17)</f>
        <v>45.999999999999972</v>
      </c>
      <c r="AB189" s="3">
        <f>求节点(节奏总纲!Q$4:Q$163,其他调用!AX$6:AX$165,$Z189)*SUM($U$14:$U$17)</f>
        <v>66.999999999999972</v>
      </c>
      <c r="AC189" s="3">
        <f>求节点(节奏总纲!R$4:R$163,其他调用!AY$6:AY$165,$Z189)*SUM($U$14:$U$17)</f>
        <v>90.999999999999943</v>
      </c>
      <c r="AD189" s="3">
        <f>求节点(节奏总纲!S$4:S$163,其他调用!AZ$6:AZ$165,$Z189)*SUM($U$14:$U$17)</f>
        <v>103.00000000000006</v>
      </c>
      <c r="AE189" s="3">
        <f>求节点(节奏总纲!T$4:T$163,其他调用!BA$6:BA$165,$Z189)*SUM($U$14:$U$17)</f>
        <v>103.00000000000009</v>
      </c>
      <c r="AF189" s="3">
        <f>SUMPRODUCT(AA$5:AE189,其他调用!$C$6:$G190)</f>
        <v>5988558.4497947125</v>
      </c>
      <c r="AH189" s="3">
        <v>185</v>
      </c>
      <c r="AI189" s="3">
        <f>其他调用!Y189</f>
        <v>17032973.281144142</v>
      </c>
      <c r="AJ189" s="3">
        <f>其他调用!Z189</f>
        <v>19015462.632969856</v>
      </c>
      <c r="AK189" s="3">
        <f>其他调用!AA189</f>
        <v>21905109.238875866</v>
      </c>
      <c r="AL189" s="3">
        <f>其他调用!AB189</f>
        <v>29830460.896631241</v>
      </c>
      <c r="AM189" s="3">
        <f>其他调用!AC189</f>
        <v>80695440</v>
      </c>
      <c r="AN189" s="3">
        <f>SUMPRODUCT(AI$5:AM189,其他调用!$C$6:$G190)</f>
        <v>1048086104318.7423</v>
      </c>
      <c r="AP189" s="3">
        <f>其他调用!AN189</f>
        <v>3773974.7806764245</v>
      </c>
      <c r="AQ189" s="3">
        <f>其他调用!AO189</f>
        <v>4193835.735960722</v>
      </c>
      <c r="AR189" s="3">
        <f>其他调用!AP189</f>
        <v>5156136.6320929527</v>
      </c>
      <c r="AS189" s="3">
        <f>其他调用!AQ189</f>
        <v>8479168.1321303844</v>
      </c>
      <c r="AT189" s="3">
        <f>其他调用!AR189</f>
        <v>24353940.825489998</v>
      </c>
      <c r="AU189" s="3">
        <f>SUMPRODUCT(AP$5:AT189,其他调用!$C$6:$G190)</f>
        <v>187137098037.26593</v>
      </c>
    </row>
    <row r="190" spans="26:47" x14ac:dyDescent="0.15">
      <c r="Z190" s="3">
        <v>186</v>
      </c>
      <c r="AA190" s="3">
        <f>求节点(节奏总纲!P$4:P$163,其他调用!AW$6:AW$165,$Z190)*SUM($U$14:$U$17)</f>
        <v>45.999999999999964</v>
      </c>
      <c r="AB190" s="3">
        <f>求节点(节奏总纲!Q$4:Q$163,其他调用!AX$6:AX$165,$Z190)*SUM($U$14:$U$17)</f>
        <v>66.999999999999972</v>
      </c>
      <c r="AC190" s="3">
        <f>求节点(节奏总纲!R$4:R$163,其他调用!AY$6:AY$165,$Z190)*SUM($U$14:$U$17)</f>
        <v>90.999999999999929</v>
      </c>
      <c r="AD190" s="3">
        <f>求节点(节奏总纲!S$4:S$163,其他调用!AZ$6:AZ$165,$Z190)*SUM($U$14:$U$17)</f>
        <v>103.00000000000007</v>
      </c>
      <c r="AE190" s="3">
        <f>求节点(节奏总纲!T$4:T$163,其他调用!BA$6:BA$165,$Z190)*SUM($U$14:$U$17)</f>
        <v>103.00000000000009</v>
      </c>
      <c r="AF190" s="3">
        <f>SUMPRODUCT(AA$5:AE190,其他调用!$C$6:$G191)</f>
        <v>6002368.3922625007</v>
      </c>
      <c r="AH190" s="3">
        <v>186</v>
      </c>
      <c r="AI190" s="3">
        <f>其他调用!Y190</f>
        <v>17032973.281144619</v>
      </c>
      <c r="AJ190" s="3">
        <f>其他调用!Z190</f>
        <v>19015462.632970333</v>
      </c>
      <c r="AK190" s="3">
        <f>其他调用!AA190</f>
        <v>21905109.238875389</v>
      </c>
      <c r="AL190" s="3">
        <f>其他调用!AB190</f>
        <v>30049486.699276924</v>
      </c>
      <c r="AM190" s="3">
        <f>其他调用!AC190</f>
        <v>80695440</v>
      </c>
      <c r="AN190" s="3">
        <f>SUMPRODUCT(AI$5:AM190,其他调用!$C$6:$G191)</f>
        <v>1052448099188.1029</v>
      </c>
      <c r="AP190" s="3">
        <f>其他调用!AN190</f>
        <v>3773974.7806763649</v>
      </c>
      <c r="AQ190" s="3">
        <f>其他调用!AO190</f>
        <v>4193835.7359607816</v>
      </c>
      <c r="AR190" s="3">
        <f>其他调用!AP190</f>
        <v>5156136.6320929527</v>
      </c>
      <c r="AS190" s="3">
        <f>其他调用!AQ190</f>
        <v>8567516.83228755</v>
      </c>
      <c r="AT190" s="3">
        <f>其他调用!AR190</f>
        <v>24353940.825489998</v>
      </c>
      <c r="AU190" s="3">
        <f>SUMPRODUCT(AP$5:AT190,其他调用!$C$6:$G191)</f>
        <v>188110343330.29263</v>
      </c>
    </row>
    <row r="191" spans="26:47" x14ac:dyDescent="0.15">
      <c r="Z191" s="3">
        <v>187</v>
      </c>
      <c r="AA191" s="3">
        <f>求节点(节奏总纲!P$4:P$163,其他调用!AW$6:AW$165,$Z191)*SUM($U$14:$U$17)</f>
        <v>45.999999999999964</v>
      </c>
      <c r="AB191" s="3">
        <f>求节点(节奏总纲!Q$4:Q$163,其他调用!AX$6:AX$165,$Z191)*SUM($U$14:$U$17)</f>
        <v>66.999999999999972</v>
      </c>
      <c r="AC191" s="3">
        <f>求节点(节奏总纲!R$4:R$163,其他调用!AY$6:AY$165,$Z191)*SUM($U$14:$U$17)</f>
        <v>90.999999999999929</v>
      </c>
      <c r="AD191" s="3">
        <f>求节点(节奏总纲!S$4:S$163,其他调用!AZ$6:AZ$165,$Z191)*SUM($U$14:$U$17)</f>
        <v>103.00000000000006</v>
      </c>
      <c r="AE191" s="3">
        <f>求节点(节奏总纲!T$4:T$163,其他调用!BA$6:BA$165,$Z191)*SUM($U$14:$U$17)</f>
        <v>103.00000000000007</v>
      </c>
      <c r="AF191" s="3">
        <f>SUMPRODUCT(AA$5:AE191,其他调用!$C$6:$G192)</f>
        <v>6016094.3472435176</v>
      </c>
      <c r="AH191" s="3">
        <v>187</v>
      </c>
      <c r="AI191" s="3">
        <f>其他调用!Y191</f>
        <v>17032973.281144619</v>
      </c>
      <c r="AJ191" s="3">
        <f>其他调用!Z191</f>
        <v>19015462.632970333</v>
      </c>
      <c r="AK191" s="3">
        <f>其他调用!AA191</f>
        <v>21905109.238875866</v>
      </c>
      <c r="AL191" s="3">
        <f>其他调用!AB191</f>
        <v>30344458.037769794</v>
      </c>
      <c r="AM191" s="3">
        <f>其他调用!AC191</f>
        <v>80695440</v>
      </c>
      <c r="AN191" s="3">
        <f>SUMPRODUCT(AI$5:AM191,其他调用!$C$6:$G192)</f>
        <v>1056784043851.9772</v>
      </c>
      <c r="AP191" s="3">
        <f>其他调用!AN191</f>
        <v>3773974.7806763649</v>
      </c>
      <c r="AQ191" s="3">
        <f>其他调用!AO191</f>
        <v>4193835.735960722</v>
      </c>
      <c r="AR191" s="3">
        <f>其他调用!AP191</f>
        <v>5156136.6320929527</v>
      </c>
      <c r="AS191" s="3">
        <f>其他调用!AQ191</f>
        <v>8686499.7741361856</v>
      </c>
      <c r="AT191" s="3">
        <f>其他调用!AR191</f>
        <v>24353940.825490236</v>
      </c>
      <c r="AU191" s="3">
        <f>SUMPRODUCT(AP$5:AT191,其他调用!$C$6:$G192)</f>
        <v>189077862479.73459</v>
      </c>
    </row>
    <row r="192" spans="26:47" x14ac:dyDescent="0.15">
      <c r="Z192" s="3">
        <v>188</v>
      </c>
      <c r="AA192" s="3">
        <f>求节点(节奏总纲!P$4:P$163,其他调用!AW$6:AW$165,$Z192)*SUM($U$14:$U$17)</f>
        <v>45.999999999999957</v>
      </c>
      <c r="AB192" s="3">
        <f>求节点(节奏总纲!Q$4:Q$163,其他调用!AX$6:AX$165,$Z192)*SUM($U$14:$U$17)</f>
        <v>66.999999999999972</v>
      </c>
      <c r="AC192" s="3">
        <f>求节点(节奏总纲!R$4:R$163,其他调用!AY$6:AY$165,$Z192)*SUM($U$14:$U$17)</f>
        <v>90.999999999999915</v>
      </c>
      <c r="AD192" s="3">
        <f>求节点(节奏总纲!S$4:S$163,其他调用!AZ$6:AZ$165,$Z192)*SUM($U$14:$U$17)</f>
        <v>103.00000000000006</v>
      </c>
      <c r="AE192" s="3">
        <f>求节点(节奏总纲!T$4:T$163,其他调用!BA$6:BA$165,$Z192)*SUM($U$14:$U$17)</f>
        <v>103.00000000000006</v>
      </c>
      <c r="AF192" s="3">
        <f>SUMPRODUCT(AA$5:AE192,其他调用!$C$6:$G193)</f>
        <v>6029736.3147377623</v>
      </c>
      <c r="AH192" s="3">
        <v>188</v>
      </c>
      <c r="AI192" s="3">
        <f>其他调用!Y192</f>
        <v>17032973.281144142</v>
      </c>
      <c r="AJ192" s="3">
        <f>其他调用!Z192</f>
        <v>19015462.632969856</v>
      </c>
      <c r="AK192" s="3">
        <f>其他调用!AA192</f>
        <v>21905109.238875866</v>
      </c>
      <c r="AL192" s="3">
        <f>其他调用!AB192</f>
        <v>30344458.037769794</v>
      </c>
      <c r="AM192" s="3">
        <f>其他调用!AC192</f>
        <v>80695440</v>
      </c>
      <c r="AN192" s="3">
        <f>SUMPRODUCT(AI$5:AM192,其他调用!$C$6:$G193)</f>
        <v>1061093457385.915</v>
      </c>
      <c r="AP192" s="3">
        <f>其他调用!AN192</f>
        <v>3773974.7806764245</v>
      </c>
      <c r="AQ192" s="3">
        <f>其他调用!AO192</f>
        <v>4193835.7359607816</v>
      </c>
      <c r="AR192" s="3">
        <f>其他调用!AP192</f>
        <v>5156136.6320929527</v>
      </c>
      <c r="AS192" s="3">
        <f>其他调用!AQ192</f>
        <v>8686499.7741360664</v>
      </c>
      <c r="AT192" s="3">
        <f>其他调用!AR192</f>
        <v>24353940.825489998</v>
      </c>
      <c r="AU192" s="3">
        <f>SUMPRODUCT(AP$5:AT192,其他调用!$C$6:$G193)</f>
        <v>190039461494.52087</v>
      </c>
    </row>
    <row r="193" spans="26:47" x14ac:dyDescent="0.15">
      <c r="Z193" s="3">
        <v>189</v>
      </c>
      <c r="AA193" s="3">
        <f>求节点(节奏总纲!P$4:P$163,其他调用!AW$6:AW$165,$Z193)*SUM($U$14:$U$17)</f>
        <v>45.99999999999995</v>
      </c>
      <c r="AB193" s="3">
        <f>求节点(节奏总纲!Q$4:Q$163,其他调用!AX$6:AX$165,$Z193)*SUM($U$14:$U$17)</f>
        <v>66.999999999999972</v>
      </c>
      <c r="AC193" s="3">
        <f>求节点(节奏总纲!R$4:R$163,其他调用!AY$6:AY$165,$Z193)*SUM($U$14:$U$17)</f>
        <v>90.999999999999901</v>
      </c>
      <c r="AD193" s="3">
        <f>求节点(节奏总纲!S$4:S$163,其他调用!AZ$6:AZ$165,$Z193)*SUM($U$14:$U$17)</f>
        <v>103.00000000000006</v>
      </c>
      <c r="AE193" s="3">
        <f>求节点(节奏总纲!T$4:T$163,其他调用!BA$6:BA$165,$Z193)*SUM($U$14:$U$17)</f>
        <v>103.00000000000006</v>
      </c>
      <c r="AF193" s="3">
        <f>SUMPRODUCT(AA$5:AE193,其他调用!$C$6:$G194)</f>
        <v>6043294.2947452357</v>
      </c>
      <c r="AH193" s="3">
        <v>189</v>
      </c>
      <c r="AI193" s="3">
        <f>其他调用!Y193</f>
        <v>17032973.281144619</v>
      </c>
      <c r="AJ193" s="3">
        <f>其他调用!Z193</f>
        <v>19015462.632970333</v>
      </c>
      <c r="AK193" s="3">
        <f>其他调用!AA193</f>
        <v>21905109.238875866</v>
      </c>
      <c r="AL193" s="3">
        <f>其他调用!AB193</f>
        <v>30344458.037769794</v>
      </c>
      <c r="AM193" s="3">
        <f>其他调用!AC193</f>
        <v>80695440</v>
      </c>
      <c r="AN193" s="3">
        <f>SUMPRODUCT(AI$5:AM193,其他调用!$C$6:$G194)</f>
        <v>1065376339789.9166</v>
      </c>
      <c r="AP193" s="3">
        <f>其他调用!AN193</f>
        <v>3773974.7806763649</v>
      </c>
      <c r="AQ193" s="3">
        <f>其他调用!AO193</f>
        <v>4193835.735960722</v>
      </c>
      <c r="AR193" s="3">
        <f>其他调用!AP193</f>
        <v>5156136.6320929527</v>
      </c>
      <c r="AS193" s="3">
        <f>其他调用!AQ193</f>
        <v>8686499.7741361856</v>
      </c>
      <c r="AT193" s="3">
        <f>其他调用!AR193</f>
        <v>24353940.825489998</v>
      </c>
      <c r="AU193" s="3">
        <f>SUMPRODUCT(AP$5:AT193,其他调用!$C$6:$G194)</f>
        <v>190995140374.65149</v>
      </c>
    </row>
    <row r="194" spans="26:47" x14ac:dyDescent="0.15">
      <c r="Z194" s="3">
        <v>190</v>
      </c>
      <c r="AA194" s="3">
        <f>求节点(节奏总纲!P$4:P$163,其他调用!AW$6:AW$165,$Z194)*SUM($U$14:$U$17)</f>
        <v>45.999999999999943</v>
      </c>
      <c r="AB194" s="3">
        <f>求节点(节奏总纲!Q$4:Q$163,其他调用!AX$6:AX$165,$Z194)*SUM($U$14:$U$17)</f>
        <v>66.999999999999972</v>
      </c>
      <c r="AC194" s="3">
        <f>求节点(节奏总纲!R$4:R$163,其他调用!AY$6:AY$165,$Z194)*SUM($U$14:$U$17)</f>
        <v>90.999999999999901</v>
      </c>
      <c r="AD194" s="3">
        <f>求节点(节奏总纲!S$4:S$163,其他调用!AZ$6:AZ$165,$Z194)*SUM($U$14:$U$17)</f>
        <v>103.00000000000004</v>
      </c>
      <c r="AE194" s="3">
        <f>求节点(节奏总纲!T$4:T$163,其他调用!BA$6:BA$165,$Z194)*SUM($U$14:$U$17)</f>
        <v>103.00000000000004</v>
      </c>
      <c r="AF194" s="3">
        <f>SUMPRODUCT(AA$5:AE194,其他调用!$C$6:$G195)</f>
        <v>6056768.2872659368</v>
      </c>
      <c r="AH194" s="3">
        <v>190</v>
      </c>
      <c r="AI194" s="3">
        <f>其他调用!Y194</f>
        <v>17032973.281144619</v>
      </c>
      <c r="AJ194" s="3">
        <f>其他调用!Z194</f>
        <v>19015462.632969856</v>
      </c>
      <c r="AK194" s="3">
        <f>其他调用!AA194</f>
        <v>21905109.238875866</v>
      </c>
      <c r="AL194" s="3">
        <f>其他调用!AB194</f>
        <v>30344458.037770271</v>
      </c>
      <c r="AM194" s="3">
        <f>其他调用!AC194</f>
        <v>80695440</v>
      </c>
      <c r="AN194" s="3">
        <f>SUMPRODUCT(AI$5:AM194,其他调用!$C$6:$G195)</f>
        <v>1069632691063.9819</v>
      </c>
      <c r="AP194" s="3">
        <f>其他调用!AN194</f>
        <v>3773974.7806764245</v>
      </c>
      <c r="AQ194" s="3">
        <f>其他调用!AO194</f>
        <v>4193835.735960722</v>
      </c>
      <c r="AR194" s="3">
        <f>其他调用!AP194</f>
        <v>5156136.6320929527</v>
      </c>
      <c r="AS194" s="3">
        <f>其他调用!AQ194</f>
        <v>8686499.7741361856</v>
      </c>
      <c r="AT194" s="3">
        <f>其他调用!AR194</f>
        <v>24353940.825490236</v>
      </c>
      <c r="AU194" s="3">
        <f>SUMPRODUCT(AP$5:AT194,其他调用!$C$6:$G195)</f>
        <v>191944899120.12643</v>
      </c>
    </row>
    <row r="195" spans="26:47" x14ac:dyDescent="0.15">
      <c r="Z195" s="3">
        <v>191</v>
      </c>
      <c r="AA195" s="3">
        <f>求节点(节奏总纲!P$4:P$163,其他调用!AW$6:AW$165,$Z195)*SUM($U$14:$U$17)</f>
        <v>45.999999999999943</v>
      </c>
      <c r="AB195" s="3">
        <f>求节点(节奏总纲!Q$4:Q$163,其他调用!AX$6:AX$165,$Z195)*SUM($U$14:$U$17)</f>
        <v>66.999999999999972</v>
      </c>
      <c r="AC195" s="3">
        <f>求节点(节奏总纲!R$4:R$163,其他调用!AY$6:AY$165,$Z195)*SUM($U$14:$U$17)</f>
        <v>90.999999999999886</v>
      </c>
      <c r="AD195" s="3">
        <f>求节点(节奏总纲!S$4:S$163,其他调用!AZ$6:AZ$165,$Z195)*SUM($U$14:$U$17)</f>
        <v>103.00000000000004</v>
      </c>
      <c r="AE195" s="3">
        <f>求节点(节奏总纲!T$4:T$163,其他调用!BA$6:BA$165,$Z195)*SUM($U$14:$U$17)</f>
        <v>103.00000000000003</v>
      </c>
      <c r="AF195" s="3">
        <f>SUMPRODUCT(AA$5:AE195,其他调用!$C$6:$G196)</f>
        <v>6070158.2922998667</v>
      </c>
      <c r="AH195" s="3">
        <v>191</v>
      </c>
      <c r="AI195" s="3">
        <f>其他调用!Y195</f>
        <v>17032973.281144619</v>
      </c>
      <c r="AJ195" s="3">
        <f>其他调用!Z195</f>
        <v>19015462.632970333</v>
      </c>
      <c r="AK195" s="3">
        <f>其他调用!AA195</f>
        <v>21905109.238875866</v>
      </c>
      <c r="AL195" s="3">
        <f>其他调用!AB195</f>
        <v>30344458.037769794</v>
      </c>
      <c r="AM195" s="3">
        <f>其他调用!AC195</f>
        <v>80695440</v>
      </c>
      <c r="AN195" s="3">
        <f>SUMPRODUCT(AI$5:AM195,其他调用!$C$6:$G196)</f>
        <v>1073862511208.1112</v>
      </c>
      <c r="AP195" s="3">
        <f>其他调用!AN195</f>
        <v>3773974.7806763649</v>
      </c>
      <c r="AQ195" s="3">
        <f>其他调用!AO195</f>
        <v>4193835.7359607816</v>
      </c>
      <c r="AR195" s="3">
        <f>其他调用!AP195</f>
        <v>5156136.6320929527</v>
      </c>
      <c r="AS195" s="3">
        <f>其他调用!AQ195</f>
        <v>8686499.7741360664</v>
      </c>
      <c r="AT195" s="3">
        <f>其他调用!AR195</f>
        <v>24353940.825489998</v>
      </c>
      <c r="AU195" s="3">
        <f>SUMPRODUCT(AP$5:AT195,其他调用!$C$6:$G196)</f>
        <v>192888737730.94568</v>
      </c>
    </row>
    <row r="196" spans="26:47" x14ac:dyDescent="0.15">
      <c r="Z196" s="3">
        <v>192</v>
      </c>
      <c r="AA196" s="3">
        <f>求节点(节奏总纲!P$4:P$163,其他调用!AW$6:AW$165,$Z196)*SUM($U$14:$U$17)</f>
        <v>45.999999999999936</v>
      </c>
      <c r="AB196" s="3">
        <f>求节点(节奏总纲!Q$4:Q$163,其他调用!AX$6:AX$165,$Z196)*SUM($U$14:$U$17)</f>
        <v>66.999999999999972</v>
      </c>
      <c r="AC196" s="3">
        <f>求节点(节奏总纲!R$4:R$163,其他调用!AY$6:AY$165,$Z196)*SUM($U$14:$U$17)</f>
        <v>90.999999999999872</v>
      </c>
      <c r="AD196" s="3">
        <f>求节点(节奏总纲!S$4:S$163,其他调用!AZ$6:AZ$165,$Z196)*SUM($U$14:$U$17)</f>
        <v>103.00000000000004</v>
      </c>
      <c r="AE196" s="3">
        <f>求节点(节奏总纲!T$4:T$163,其他调用!BA$6:BA$165,$Z196)*SUM($U$14:$U$17)</f>
        <v>103.00000000000003</v>
      </c>
      <c r="AF196" s="3">
        <f>SUMPRODUCT(AA$5:AE196,其他调用!$C$6:$G197)</f>
        <v>6083464.3098470243</v>
      </c>
      <c r="AH196" s="3">
        <v>192</v>
      </c>
      <c r="AI196" s="3">
        <f>其他调用!Y196</f>
        <v>17032973.281144142</v>
      </c>
      <c r="AJ196" s="3">
        <f>其他调用!Z196</f>
        <v>19015462.632970333</v>
      </c>
      <c r="AK196" s="3">
        <f>其他调用!AA196</f>
        <v>21905109.238875389</v>
      </c>
      <c r="AL196" s="3">
        <f>其他调用!AB196</f>
        <v>30344458.037769794</v>
      </c>
      <c r="AM196" s="3">
        <f>其他调用!AC196</f>
        <v>80695440</v>
      </c>
      <c r="AN196" s="3">
        <f>SUMPRODUCT(AI$5:AM196,其他调用!$C$6:$G197)</f>
        <v>1078065800222.3041</v>
      </c>
      <c r="AP196" s="3">
        <f>其他调用!AN196</f>
        <v>3773974.7806763649</v>
      </c>
      <c r="AQ196" s="3">
        <f>其他调用!AO196</f>
        <v>4193835.7359607816</v>
      </c>
      <c r="AR196" s="3">
        <f>其他调用!AP196</f>
        <v>5156136.6320929527</v>
      </c>
      <c r="AS196" s="3">
        <f>其他调用!AQ196</f>
        <v>8686499.7741361856</v>
      </c>
      <c r="AT196" s="3">
        <f>其他调用!AR196</f>
        <v>24353940.825489998</v>
      </c>
      <c r="AU196" s="3">
        <f>SUMPRODUCT(AP$5:AT196,其他调用!$C$6:$G197)</f>
        <v>193826656207.10928</v>
      </c>
    </row>
    <row r="197" spans="26:47" x14ac:dyDescent="0.15">
      <c r="Z197" s="3">
        <v>193</v>
      </c>
      <c r="AA197" s="3">
        <f>求节点(节奏总纲!P$4:P$163,其他调用!AW$6:AW$165,$Z197)*SUM($U$14:$U$17)</f>
        <v>45.999999999999929</v>
      </c>
      <c r="AB197" s="3">
        <f>求节点(节奏总纲!Q$4:Q$163,其他调用!AX$6:AX$165,$Z197)*SUM($U$14:$U$17)</f>
        <v>66.999999999999972</v>
      </c>
      <c r="AC197" s="3">
        <f>求节点(节奏总纲!R$4:R$163,其他调用!AY$6:AY$165,$Z197)*SUM($U$14:$U$17)</f>
        <v>90.999999999999886</v>
      </c>
      <c r="AD197" s="3">
        <f>求节点(节奏总纲!S$4:S$163,其他调用!AZ$6:AZ$165,$Z197)*SUM($U$14:$U$17)</f>
        <v>103.00000000000003</v>
      </c>
      <c r="AE197" s="3">
        <f>求节点(节奏总纲!T$4:T$163,其他调用!BA$6:BA$165,$Z197)*SUM($U$14:$U$17)</f>
        <v>103.00000000000001</v>
      </c>
      <c r="AF197" s="3">
        <f>SUMPRODUCT(AA$5:AE197,其他调用!$C$6:$G198)</f>
        <v>6096686.3399074096</v>
      </c>
      <c r="AH197" s="3">
        <v>193</v>
      </c>
      <c r="AI197" s="3">
        <f>其他调用!Y197</f>
        <v>17032973.281144619</v>
      </c>
      <c r="AJ197" s="3">
        <f>其他调用!Z197</f>
        <v>19452846.024722576</v>
      </c>
      <c r="AK197" s="3">
        <f>其他调用!AA197</f>
        <v>22072156.753041267</v>
      </c>
      <c r="AL197" s="3">
        <f>其他调用!AB197</f>
        <v>30344458.037769794</v>
      </c>
      <c r="AM197" s="3">
        <f>其他调用!AC197</f>
        <v>81948417.242106438</v>
      </c>
      <c r="AN197" s="3">
        <f>SUMPRODUCT(AI$5:AM197,其他调用!$C$6:$G198)</f>
        <v>1082291603084.9211</v>
      </c>
      <c r="AP197" s="3">
        <f>其他调用!AN197</f>
        <v>3773974.7806763649</v>
      </c>
      <c r="AQ197" s="3">
        <f>其他调用!AO197</f>
        <v>4307376.1368499994</v>
      </c>
      <c r="AR197" s="3">
        <f>其他调用!AP197</f>
        <v>5213144.5747596025</v>
      </c>
      <c r="AS197" s="3">
        <f>其他调用!AQ197</f>
        <v>8686499.7741360664</v>
      </c>
      <c r="AT197" s="3">
        <f>其他调用!AR197</f>
        <v>24757237.830074072</v>
      </c>
      <c r="AU197" s="3">
        <f>SUMPRODUCT(AP$5:AT197,其他调用!$C$6:$G198)</f>
        <v>194771541102.57925</v>
      </c>
    </row>
    <row r="198" spans="26:47" x14ac:dyDescent="0.15">
      <c r="Z198" s="3">
        <v>194</v>
      </c>
      <c r="AA198" s="3">
        <f>求节点(节奏总纲!P$4:P$163,其他调用!AW$6:AW$165,$Z198)*SUM($U$14:$U$17)</f>
        <v>45.999999999999936</v>
      </c>
      <c r="AB198" s="3">
        <f>求节点(节奏总纲!Q$4:Q$163,其他调用!AX$6:AX$165,$Z198)*SUM($U$14:$U$17)</f>
        <v>66.999999999999972</v>
      </c>
      <c r="AC198" s="3">
        <f>求节点(节奏总纲!R$4:R$163,其他调用!AY$6:AY$165,$Z198)*SUM($U$14:$U$17)</f>
        <v>90.999999999999901</v>
      </c>
      <c r="AD198" s="3">
        <f>求节点(节奏总纲!S$4:S$163,其他调用!AZ$6:AZ$165,$Z198)*SUM($U$14:$U$17)</f>
        <v>103.00000000000003</v>
      </c>
      <c r="AE198" s="3">
        <f>求节点(节奏总纲!T$4:T$163,其他调用!BA$6:BA$165,$Z198)*SUM($U$14:$U$17)</f>
        <v>103</v>
      </c>
      <c r="AF198" s="3">
        <f>SUMPRODUCT(AA$5:AE198,其他调用!$C$6:$G199)</f>
        <v>6109824.3824810237</v>
      </c>
      <c r="AH198" s="3">
        <v>194</v>
      </c>
      <c r="AI198" s="3">
        <f>其他调用!Y198</f>
        <v>17499559.461159706</v>
      </c>
      <c r="AJ198" s="3">
        <f>其他调用!Z198</f>
        <v>19472418.974054337</v>
      </c>
      <c r="AK198" s="3">
        <f>其他调用!AA198</f>
        <v>22417524.482094288</v>
      </c>
      <c r="AL198" s="3">
        <f>其他调用!AB198</f>
        <v>30344458.037770271</v>
      </c>
      <c r="AM198" s="3">
        <f>其他调用!AC198</f>
        <v>88764984</v>
      </c>
      <c r="AN198" s="3">
        <f>SUMPRODUCT(AI$5:AM198,其他调用!$C$6:$G199)</f>
        <v>1086549264926.2239</v>
      </c>
      <c r="AP198" s="3">
        <f>其他调用!AN198</f>
        <v>3857091.8646576405</v>
      </c>
      <c r="AQ198" s="3">
        <f>其他调用!AO198</f>
        <v>4312457.0808354616</v>
      </c>
      <c r="AR198" s="3">
        <f>其他调用!AP198</f>
        <v>5331007.4702068567</v>
      </c>
      <c r="AS198" s="3">
        <f>其他调用!AQ198</f>
        <v>8686499.7741361856</v>
      </c>
      <c r="AT198" s="3">
        <f>其他调用!AR198</f>
        <v>26951292.807786465</v>
      </c>
      <c r="AU198" s="3">
        <f>SUMPRODUCT(AP$5:AT198,其他调用!$C$6:$G199)</f>
        <v>195721982228.68555</v>
      </c>
    </row>
    <row r="199" spans="26:47" x14ac:dyDescent="0.15">
      <c r="Z199" s="3">
        <v>195</v>
      </c>
      <c r="AA199" s="3">
        <f>求节点(节奏总纲!P$4:P$163,其他调用!AW$6:AW$165,$Z199)*SUM($U$14:$U$17)</f>
        <v>45.999999999999943</v>
      </c>
      <c r="AB199" s="3">
        <f>求节点(节奏总纲!Q$4:Q$163,其他调用!AX$6:AX$165,$Z199)*SUM($U$14:$U$17)</f>
        <v>66.999999999999972</v>
      </c>
      <c r="AC199" s="3">
        <f>求节点(节奏总纲!R$4:R$163,其他调用!AY$6:AY$165,$Z199)*SUM($U$14:$U$17)</f>
        <v>90.999999999999929</v>
      </c>
      <c r="AD199" s="3">
        <f>求节点(节奏总纲!S$4:S$163,其他调用!AZ$6:AZ$165,$Z199)*SUM($U$14:$U$17)</f>
        <v>103.00000000000003</v>
      </c>
      <c r="AE199" s="3">
        <f>求节点(节奏总纲!T$4:T$163,其他调用!BA$6:BA$165,$Z199)*SUM($U$14:$U$17)</f>
        <v>103</v>
      </c>
      <c r="AF199" s="3">
        <f>SUMPRODUCT(AA$5:AE199,其他调用!$C$6:$G200)</f>
        <v>6122878.4375678636</v>
      </c>
      <c r="AH199" s="3">
        <v>195</v>
      </c>
      <c r="AI199" s="3">
        <f>其他调用!Y199</f>
        <v>17505092.94598484</v>
      </c>
      <c r="AJ199" s="3">
        <f>其他调用!Z199</f>
        <v>19472418.974054813</v>
      </c>
      <c r="AK199" s="3">
        <f>其他调用!AA199</f>
        <v>22417524.482093811</v>
      </c>
      <c r="AL199" s="3">
        <f>其他调用!AB199</f>
        <v>30344458.037769794</v>
      </c>
      <c r="AM199" s="3">
        <f>其他调用!AC199</f>
        <v>88764984</v>
      </c>
      <c r="AN199" s="3">
        <f>SUMPRODUCT(AI$5:AM199,其他调用!$C$6:$G200)</f>
        <v>1090780304395.6462</v>
      </c>
      <c r="AP199" s="3">
        <f>其他调用!AN199</f>
        <v>3858077.5927881598</v>
      </c>
      <c r="AQ199" s="3">
        <f>其他调用!AO199</f>
        <v>4312457.0808354616</v>
      </c>
      <c r="AR199" s="3">
        <f>其他调用!AP199</f>
        <v>5331007.4702069759</v>
      </c>
      <c r="AS199" s="3">
        <f>其他调用!AQ199</f>
        <v>8686499.7741360664</v>
      </c>
      <c r="AT199" s="3">
        <f>其他调用!AR199</f>
        <v>26951292.807786465</v>
      </c>
      <c r="AU199" s="3">
        <f>SUMPRODUCT(AP$5:AT199,其他调用!$C$6:$G200)</f>
        <v>196666453567.35736</v>
      </c>
    </row>
    <row r="200" spans="26:47" x14ac:dyDescent="0.15">
      <c r="Z200" s="3">
        <v>196</v>
      </c>
      <c r="AA200" s="3">
        <f>求节点(节奏总纲!P$4:P$163,其他调用!AW$6:AW$165,$Z200)*SUM($U$14:$U$17)</f>
        <v>45.99999999999995</v>
      </c>
      <c r="AB200" s="3">
        <f>求节点(节奏总纲!Q$4:Q$163,其他调用!AX$6:AX$165,$Z200)*SUM($U$14:$U$17)</f>
        <v>66.999999999999972</v>
      </c>
      <c r="AC200" s="3">
        <f>求节点(节奏总纲!R$4:R$163,其他调用!AY$6:AY$165,$Z200)*SUM($U$14:$U$17)</f>
        <v>90.999999999999957</v>
      </c>
      <c r="AD200" s="3">
        <f>求节点(节奏总纲!S$4:S$163,其他调用!AZ$6:AZ$165,$Z200)*SUM($U$14:$U$17)</f>
        <v>103.00000000000001</v>
      </c>
      <c r="AE200" s="3">
        <f>求节点(节奏总纲!T$4:T$163,其他调用!BA$6:BA$165,$Z200)*SUM($U$14:$U$17)</f>
        <v>102.99999999999999</v>
      </c>
      <c r="AF200" s="3">
        <f>SUMPRODUCT(AA$5:AE200,其他调用!$C$6:$G201)</f>
        <v>6135848.5051679322</v>
      </c>
      <c r="AH200" s="3">
        <v>196</v>
      </c>
      <c r="AI200" s="3">
        <f>其他调用!Y200</f>
        <v>17505092.945985317</v>
      </c>
      <c r="AJ200" s="3">
        <f>其他调用!Z200</f>
        <v>19472418.974054337</v>
      </c>
      <c r="AK200" s="3">
        <f>其他调用!AA200</f>
        <v>22417524.482094288</v>
      </c>
      <c r="AL200" s="3">
        <f>其他调用!AB200</f>
        <v>30344458.037769794</v>
      </c>
      <c r="AM200" s="3">
        <f>其他调用!AC200</f>
        <v>88764983.999999046</v>
      </c>
      <c r="AN200" s="3">
        <f>SUMPRODUCT(AI$5:AM200,其他调用!$C$6:$G201)</f>
        <v>1094984122103.7764</v>
      </c>
      <c r="AP200" s="3">
        <f>其他调用!AN200</f>
        <v>3858077.5927881598</v>
      </c>
      <c r="AQ200" s="3">
        <f>其他调用!AO200</f>
        <v>4312457.0808354616</v>
      </c>
      <c r="AR200" s="3">
        <f>其他调用!AP200</f>
        <v>5331007.4702068567</v>
      </c>
      <c r="AS200" s="3">
        <f>其他调用!AQ200</f>
        <v>8686499.7741361856</v>
      </c>
      <c r="AT200" s="3">
        <f>其他调用!AR200</f>
        <v>26951292.807786465</v>
      </c>
      <c r="AU200" s="3">
        <f>SUMPRODUCT(AP$5:AT200,其他调用!$C$6:$G201)</f>
        <v>197604848344.10764</v>
      </c>
    </row>
    <row r="201" spans="26:47" x14ac:dyDescent="0.15">
      <c r="Z201" s="3">
        <v>197</v>
      </c>
      <c r="AA201" s="3">
        <f>求节点(节奏总纲!P$4:P$163,其他调用!AW$6:AW$165,$Z201)*SUM($U$14:$U$17)</f>
        <v>45.999999999999957</v>
      </c>
      <c r="AB201" s="3">
        <f>求节点(节奏总纲!Q$4:Q$163,其他调用!AX$6:AX$165,$Z201)*SUM($U$14:$U$17)</f>
        <v>66.999999999999972</v>
      </c>
      <c r="AC201" s="3">
        <f>求节点(节奏总纲!R$4:R$163,其他调用!AY$6:AY$165,$Z201)*SUM($U$14:$U$17)</f>
        <v>90.999999999999986</v>
      </c>
      <c r="AD201" s="3">
        <f>求节点(节奏总纲!S$4:S$163,其他调用!AZ$6:AZ$165,$Z201)*SUM($U$14:$U$17)</f>
        <v>103.00000000000001</v>
      </c>
      <c r="AE201" s="3">
        <f>求节点(节奏总纲!T$4:T$163,其他调用!BA$6:BA$165,$Z201)*SUM($U$14:$U$17)</f>
        <v>102.99999999999997</v>
      </c>
      <c r="AF201" s="3">
        <f>SUMPRODUCT(AA$5:AE201,其他调用!$C$6:$G202)</f>
        <v>6148734.5852812296</v>
      </c>
      <c r="AH201" s="3">
        <v>197</v>
      </c>
      <c r="AI201" s="3">
        <f>其他调用!Y201</f>
        <v>17505092.94598484</v>
      </c>
      <c r="AJ201" s="3">
        <f>其他调用!Z201</f>
        <v>19472418.974054337</v>
      </c>
      <c r="AK201" s="3">
        <f>其他调用!AA201</f>
        <v>22417524.482094288</v>
      </c>
      <c r="AL201" s="3">
        <f>其他调用!AB201</f>
        <v>30344458.037769794</v>
      </c>
      <c r="AM201" s="3">
        <f>其他调用!AC201</f>
        <v>88764984</v>
      </c>
      <c r="AN201" s="3">
        <f>SUMPRODUCT(AI$5:AM201,其他调用!$C$6:$G202)</f>
        <v>1099160718050.6141</v>
      </c>
      <c r="AP201" s="3">
        <f>其他调用!AN201</f>
        <v>3858077.5927881598</v>
      </c>
      <c r="AQ201" s="3">
        <f>其他调用!AO201</f>
        <v>4312457.0808354616</v>
      </c>
      <c r="AR201" s="3">
        <f>其他调用!AP201</f>
        <v>5331007.4702068567</v>
      </c>
      <c r="AS201" s="3">
        <f>其他调用!AQ201</f>
        <v>8686499.7741360664</v>
      </c>
      <c r="AT201" s="3">
        <f>其他调用!AR201</f>
        <v>26951292.807786465</v>
      </c>
      <c r="AU201" s="3">
        <f>SUMPRODUCT(AP$5:AT201,其他调用!$C$6:$G202)</f>
        <v>198537166558.93625</v>
      </c>
    </row>
    <row r="202" spans="26:47" x14ac:dyDescent="0.15">
      <c r="Z202" s="3">
        <v>198</v>
      </c>
      <c r="AA202" s="3">
        <f>求节点(节奏总纲!P$4:P$163,其他调用!AW$6:AW$165,$Z202)*SUM($U$14:$U$17)</f>
        <v>45.999999999999964</v>
      </c>
      <c r="AB202" s="3">
        <f>求节点(节奏总纲!Q$4:Q$163,其他调用!AX$6:AX$165,$Z202)*SUM($U$14:$U$17)</f>
        <v>66.999999999999972</v>
      </c>
      <c r="AC202" s="3">
        <f>求节点(节奏总纲!R$4:R$163,其他调用!AY$6:AY$165,$Z202)*SUM($U$14:$U$17)</f>
        <v>91.000000000000014</v>
      </c>
      <c r="AD202" s="3">
        <f>求节点(节奏总纲!S$4:S$163,其他调用!AZ$6:AZ$165,$Z202)*SUM($U$14:$U$17)</f>
        <v>103.00000000000001</v>
      </c>
      <c r="AE202" s="3">
        <f>求节点(节奏总纲!T$4:T$163,其他调用!BA$6:BA$165,$Z202)*SUM($U$14:$U$17)</f>
        <v>102.99999999999997</v>
      </c>
      <c r="AF202" s="3">
        <f>SUMPRODUCT(AA$5:AE202,其他调用!$C$6:$G203)</f>
        <v>6161536.6779077547</v>
      </c>
      <c r="AH202" s="3">
        <v>198</v>
      </c>
      <c r="AI202" s="3">
        <f>其他调用!Y202</f>
        <v>17505092.945985317</v>
      </c>
      <c r="AJ202" s="3">
        <f>其他调用!Z202</f>
        <v>19472418.974054337</v>
      </c>
      <c r="AK202" s="3">
        <f>其他调用!AA202</f>
        <v>22417524.482094288</v>
      </c>
      <c r="AL202" s="3">
        <f>其他调用!AB202</f>
        <v>30344458.037770271</v>
      </c>
      <c r="AM202" s="3">
        <f>其他调用!AC202</f>
        <v>88764984</v>
      </c>
      <c r="AN202" s="3">
        <f>SUMPRODUCT(AI$5:AM202,其他调用!$C$6:$G203)</f>
        <v>1103310092236.1597</v>
      </c>
      <c r="AP202" s="3">
        <f>其他调用!AN202</f>
        <v>3858077.5927881598</v>
      </c>
      <c r="AQ202" s="3">
        <f>其他调用!AO202</f>
        <v>4312457.0808354616</v>
      </c>
      <c r="AR202" s="3">
        <f>其他调用!AP202</f>
        <v>5331007.4702069759</v>
      </c>
      <c r="AS202" s="3">
        <f>其他调用!AQ202</f>
        <v>8686499.7741361856</v>
      </c>
      <c r="AT202" s="3">
        <f>其他调用!AR202</f>
        <v>26951292.807786465</v>
      </c>
      <c r="AU202" s="3">
        <f>SUMPRODUCT(AP$5:AT202,其他调用!$C$6:$G203)</f>
        <v>199463408211.84326</v>
      </c>
    </row>
    <row r="203" spans="26:47" x14ac:dyDescent="0.15">
      <c r="Z203" s="3">
        <v>199</v>
      </c>
      <c r="AA203" s="3">
        <f>求节点(节奏总纲!P$4:P$163,其他调用!AW$6:AW$165,$Z203)*SUM($U$14:$U$17)</f>
        <v>45.999999999999972</v>
      </c>
      <c r="AB203" s="3">
        <f>求节点(节奏总纲!Q$4:Q$163,其他调用!AX$6:AX$165,$Z203)*SUM($U$14:$U$17)</f>
        <v>66.999999999999972</v>
      </c>
      <c r="AC203" s="3">
        <f>求节点(节奏总纲!R$4:R$163,其他调用!AY$6:AY$165,$Z203)*SUM($U$14:$U$17)</f>
        <v>91.000000000000043</v>
      </c>
      <c r="AD203" s="3">
        <f>求节点(节奏总纲!S$4:S$163,其他调用!AZ$6:AZ$165,$Z203)*SUM($U$14:$U$17)</f>
        <v>103</v>
      </c>
      <c r="AE203" s="3">
        <f>求节点(节奏总纲!T$4:T$163,其他调用!BA$6:BA$165,$Z203)*SUM($U$14:$U$17)</f>
        <v>102.99999999999996</v>
      </c>
      <c r="AF203" s="3">
        <f>SUMPRODUCT(AA$5:AE203,其他调用!$C$6:$G204)</f>
        <v>6174254.7830475084</v>
      </c>
      <c r="AH203" s="3">
        <v>199</v>
      </c>
      <c r="AI203" s="3">
        <f>其他调用!Y203</f>
        <v>17505092.94598484</v>
      </c>
      <c r="AJ203" s="3">
        <f>其他调用!Z203</f>
        <v>19472418.974054337</v>
      </c>
      <c r="AK203" s="3">
        <f>其他调用!AA203</f>
        <v>22417524.482094288</v>
      </c>
      <c r="AL203" s="3">
        <f>其他调用!AB203</f>
        <v>30344458.037769794</v>
      </c>
      <c r="AM203" s="3">
        <f>其他调用!AC203</f>
        <v>88764984</v>
      </c>
      <c r="AN203" s="3">
        <f>SUMPRODUCT(AI$5:AM203,其他调用!$C$6:$G204)</f>
        <v>1107432244660.4128</v>
      </c>
      <c r="AP203" s="3">
        <f>其他调用!AN203</f>
        <v>3858077.5927881598</v>
      </c>
      <c r="AQ203" s="3">
        <f>其他调用!AO203</f>
        <v>4312457.0808354616</v>
      </c>
      <c r="AR203" s="3">
        <f>其他调用!AP203</f>
        <v>5331007.4702068567</v>
      </c>
      <c r="AS203" s="3">
        <f>其他调用!AQ203</f>
        <v>8686499.7741360664</v>
      </c>
      <c r="AT203" s="3">
        <f>其他调用!AR203</f>
        <v>26951292.807785988</v>
      </c>
      <c r="AU203" s="3">
        <f>SUMPRODUCT(AP$5:AT203,其他调用!$C$6:$G204)</f>
        <v>200383573302.82867</v>
      </c>
    </row>
    <row r="204" spans="26:47" x14ac:dyDescent="0.15">
      <c r="Z204" s="3">
        <v>200</v>
      </c>
      <c r="AA204" s="3">
        <f>求节点(节奏总纲!P$4:P$163,其他调用!AW$6:AW$165,$Z204)*SUM($U$14:$U$17)</f>
        <v>45.999999999999986</v>
      </c>
      <c r="AB204" s="3">
        <f>求节点(节奏总纲!Q$4:Q$163,其他调用!AX$6:AX$165,$Z204)*SUM($U$14:$U$17)</f>
        <v>66.999999999999986</v>
      </c>
      <c r="AC204" s="3">
        <f>求节点(节奏总纲!R$4:R$163,其他调用!AY$6:AY$165,$Z204)*SUM($U$14:$U$17)</f>
        <v>91.000000000000057</v>
      </c>
      <c r="AD204" s="3">
        <f>求节点(节奏总纲!S$4:S$163,其他调用!AZ$6:AZ$165,$Z204)*SUM($U$14:$U$17)</f>
        <v>103.00000000000001</v>
      </c>
      <c r="AE204" s="3">
        <f>求节点(节奏总纲!T$4:T$163,其他调用!BA$6:BA$165,$Z204)*SUM($U$14:$U$17)</f>
        <v>102.99999999999994</v>
      </c>
      <c r="AF204" s="3">
        <f>SUMPRODUCT(AA$5:AE204,其他调用!$C$6:$G205)</f>
        <v>6186888.9007004909</v>
      </c>
      <c r="AH204" s="3">
        <v>200</v>
      </c>
      <c r="AI204" s="3">
        <f>其他调用!Y204</f>
        <v>17505092.945985317</v>
      </c>
      <c r="AJ204" s="3">
        <f>其他调用!Z204</f>
        <v>19472418.974054337</v>
      </c>
      <c r="AK204" s="3">
        <f>其他调用!AA204</f>
        <v>22417524.482093811</v>
      </c>
      <c r="AL204" s="3">
        <f>其他调用!AB204</f>
        <v>30658435.671369553</v>
      </c>
      <c r="AM204" s="3">
        <f>其他调用!AC204</f>
        <v>88764984</v>
      </c>
      <c r="AN204" s="3">
        <f>SUMPRODUCT(AI$5:AM204,其他调用!$C$6:$G205)</f>
        <v>1111527643649.9436</v>
      </c>
      <c r="AP204" s="3">
        <f>其他调用!AN204</f>
        <v>3858077.5927881598</v>
      </c>
      <c r="AQ204" s="3">
        <f>其他调用!AO204</f>
        <v>4312457.0808354616</v>
      </c>
      <c r="AR204" s="3">
        <f>其他调用!AP204</f>
        <v>5331007.4702068567</v>
      </c>
      <c r="AS204" s="3">
        <f>其他调用!AQ204</f>
        <v>8814465.3773818016</v>
      </c>
      <c r="AT204" s="3">
        <f>其他调用!AR204</f>
        <v>26951292.807786465</v>
      </c>
      <c r="AU204" s="3">
        <f>SUMPRODUCT(AP$5:AT204,其他调用!$C$6:$G205)</f>
        <v>201297852704.38019</v>
      </c>
    </row>
    <row r="205" spans="26:47" x14ac:dyDescent="0.15">
      <c r="Z205" s="3">
        <v>201</v>
      </c>
      <c r="AA205" s="3">
        <f>求节点(节奏总纲!P$4:P$163,其他调用!AW$6:AW$165,$Z205)*SUM($U$14:$U$17)</f>
        <v>45.999999999999993</v>
      </c>
      <c r="AB205" s="3">
        <f>求节点(节奏总纲!Q$4:Q$163,其他调用!AX$6:AX$165,$Z205)*SUM($U$14:$U$17)</f>
        <v>66.999999999999986</v>
      </c>
      <c r="AC205" s="3">
        <f>求节点(节奏总纲!R$4:R$163,其他调用!AY$6:AY$165,$Z205)*SUM($U$14:$U$17)</f>
        <v>91.000000000000085</v>
      </c>
      <c r="AD205" s="3">
        <f>求节点(节奏总纲!S$4:S$163,其他调用!AZ$6:AZ$165,$Z205)*SUM($U$14:$U$17)</f>
        <v>103.00000000000001</v>
      </c>
      <c r="AE205" s="3">
        <f>求节点(节奏总纲!T$4:T$163,其他调用!BA$6:BA$165,$Z205)*SUM($U$14:$U$17)</f>
        <v>102.99999999999994</v>
      </c>
      <c r="AF205" s="3">
        <f>SUMPRODUCT(AA$5:AE205,其他调用!$C$6:$G206)</f>
        <v>6199439.0308667002</v>
      </c>
      <c r="AH205" s="3">
        <v>201</v>
      </c>
      <c r="AI205" s="3">
        <f>其他调用!Y205</f>
        <v>17505092.945985317</v>
      </c>
      <c r="AJ205" s="3">
        <f>其他调用!Z205</f>
        <v>19472418.974054337</v>
      </c>
      <c r="AK205" s="3">
        <f>其他调用!AA205</f>
        <v>22417524.482094288</v>
      </c>
      <c r="AL205" s="3">
        <f>其他调用!AB205</f>
        <v>30862980.932321072</v>
      </c>
      <c r="AM205" s="3">
        <f>其他调用!AC205</f>
        <v>88764984</v>
      </c>
      <c r="AN205" s="3">
        <f>SUMPRODUCT(AI$5:AM205,其他调用!$C$6:$G206)</f>
        <v>1115596120834.8105</v>
      </c>
      <c r="AP205" s="3">
        <f>其他调用!AN205</f>
        <v>3858077.5927881002</v>
      </c>
      <c r="AQ205" s="3">
        <f>其他调用!AO205</f>
        <v>4312457.0808354616</v>
      </c>
      <c r="AR205" s="3">
        <f>其他调用!AP205</f>
        <v>5331007.4702068567</v>
      </c>
      <c r="AS205" s="3">
        <f>其他调用!AQ205</f>
        <v>8897830.4165039063</v>
      </c>
      <c r="AT205" s="3">
        <f>其他调用!AR205</f>
        <v>26951292.807786465</v>
      </c>
      <c r="AU205" s="3">
        <f>SUMPRODUCT(AP$5:AT205,其他调用!$C$6:$G206)</f>
        <v>202206177795.17325</v>
      </c>
    </row>
    <row r="206" spans="26:47" x14ac:dyDescent="0.15">
      <c r="Z206" s="3">
        <v>202</v>
      </c>
      <c r="AA206" s="3">
        <f>求节点(节奏总纲!P$4:P$163,其他调用!AW$6:AW$165,$Z206)*SUM($U$14:$U$17)</f>
        <v>46</v>
      </c>
      <c r="AB206" s="3">
        <f>求节点(节奏总纲!Q$4:Q$163,其他调用!AX$6:AX$165,$Z206)*SUM($U$14:$U$17)</f>
        <v>66.999999999999986</v>
      </c>
      <c r="AC206" s="3">
        <f>求节点(节奏总纲!R$4:R$163,其他调用!AY$6:AY$165,$Z206)*SUM($U$14:$U$17)</f>
        <v>91.000000000000114</v>
      </c>
      <c r="AD206" s="3">
        <f>求节点(节奏总纲!S$4:S$163,其他调用!AZ$6:AZ$165,$Z206)*SUM($U$14:$U$17)</f>
        <v>103.00000000000003</v>
      </c>
      <c r="AE206" s="3">
        <f>求节点(节奏总纲!T$4:T$163,其他调用!BA$6:BA$165,$Z206)*SUM($U$14:$U$17)</f>
        <v>102.99999999999993</v>
      </c>
      <c r="AF206" s="3">
        <f>SUMPRODUCT(AA$5:AE206,其他调用!$C$6:$G207)</f>
        <v>6211905.1735461373</v>
      </c>
      <c r="AH206" s="3">
        <v>202</v>
      </c>
      <c r="AI206" s="3">
        <f>其他调用!Y206</f>
        <v>17505092.94598484</v>
      </c>
      <c r="AJ206" s="3">
        <f>其他调用!Z206</f>
        <v>19472418.974054337</v>
      </c>
      <c r="AK206" s="3">
        <f>其他调用!AA206</f>
        <v>22417524.482094288</v>
      </c>
      <c r="AL206" s="3">
        <f>其他调用!AB206</f>
        <v>30862980.932320595</v>
      </c>
      <c r="AM206" s="3">
        <f>其他调用!AC206</f>
        <v>88764984</v>
      </c>
      <c r="AN206" s="3">
        <f>SUMPRODUCT(AI$5:AM206,其他调用!$C$6:$G207)</f>
        <v>1119637371116.9106</v>
      </c>
      <c r="AP206" s="3">
        <f>其他调用!AN206</f>
        <v>3858077.5927881598</v>
      </c>
      <c r="AQ206" s="3">
        <f>其他调用!AO206</f>
        <v>4312457.0808354616</v>
      </c>
      <c r="AR206" s="3">
        <f>其他调用!AP206</f>
        <v>5331007.4702069759</v>
      </c>
      <c r="AS206" s="3">
        <f>其他调用!AQ206</f>
        <v>8897830.4165041447</v>
      </c>
      <c r="AT206" s="3">
        <f>其他调用!AR206</f>
        <v>26951292.807786465</v>
      </c>
      <c r="AU206" s="3">
        <f>SUMPRODUCT(AP$5:AT206,其他调用!$C$6:$G207)</f>
        <v>203108424228.57092</v>
      </c>
    </row>
    <row r="207" spans="26:47" x14ac:dyDescent="0.15">
      <c r="Z207" s="3">
        <v>203</v>
      </c>
      <c r="AA207" s="3">
        <f>求节点(节奏总纲!P$4:P$163,其他调用!AW$6:AW$165,$Z207)*SUM($U$14:$U$17)</f>
        <v>46.000000000000007</v>
      </c>
      <c r="AB207" s="3">
        <f>求节点(节奏总纲!Q$4:Q$163,其他调用!AX$6:AX$165,$Z207)*SUM($U$14:$U$17)</f>
        <v>66.999999999999986</v>
      </c>
      <c r="AC207" s="3">
        <f>求节点(节奏总纲!R$4:R$163,其他调用!AY$6:AY$165,$Z207)*SUM($U$14:$U$17)</f>
        <v>91.000000000000142</v>
      </c>
      <c r="AD207" s="3">
        <f>求节点(节奏总纲!S$4:S$163,其他调用!AZ$6:AZ$165,$Z207)*SUM($U$14:$U$17)</f>
        <v>103.00000000000004</v>
      </c>
      <c r="AE207" s="3">
        <f>求节点(节奏总纲!T$4:T$163,其他调用!BA$6:BA$165,$Z207)*SUM($U$14:$U$17)</f>
        <v>102.99999999999991</v>
      </c>
      <c r="AF207" s="3">
        <f>SUMPRODUCT(AA$5:AE207,其他调用!$C$6:$G208)</f>
        <v>6224287.328738803</v>
      </c>
      <c r="AH207" s="3">
        <v>203</v>
      </c>
      <c r="AI207" s="3">
        <f>其他调用!Y207</f>
        <v>17505092.945985317</v>
      </c>
      <c r="AJ207" s="3">
        <f>其他调用!Z207</f>
        <v>19472418.974054337</v>
      </c>
      <c r="AK207" s="3">
        <f>其他调用!AA207</f>
        <v>22417524.482094288</v>
      </c>
      <c r="AL207" s="3">
        <f>其他调用!AB207</f>
        <v>30862980.932320595</v>
      </c>
      <c r="AM207" s="3">
        <f>其他调用!AC207</f>
        <v>88764984</v>
      </c>
      <c r="AN207" s="3">
        <f>SUMPRODUCT(AI$5:AM207,其他调用!$C$6:$G208)</f>
        <v>1123651394496.2441</v>
      </c>
      <c r="AP207" s="3">
        <f>其他调用!AN207</f>
        <v>3858077.5927881598</v>
      </c>
      <c r="AQ207" s="3">
        <f>其他调用!AO207</f>
        <v>4312457.0808354616</v>
      </c>
      <c r="AR207" s="3">
        <f>其他调用!AP207</f>
        <v>5331007.4702068567</v>
      </c>
      <c r="AS207" s="3">
        <f>其他调用!AQ207</f>
        <v>8897830.4165039063</v>
      </c>
      <c r="AT207" s="3">
        <f>其他调用!AR207</f>
        <v>26951292.807786465</v>
      </c>
      <c r="AU207" s="3">
        <f>SUMPRODUCT(AP$5:AT207,其他调用!$C$6:$G208)</f>
        <v>204004592004.57327</v>
      </c>
    </row>
    <row r="208" spans="26:47" x14ac:dyDescent="0.15">
      <c r="Z208" s="3">
        <v>204</v>
      </c>
      <c r="AA208" s="3">
        <f>求节点(节奏总纲!P$4:P$163,其他调用!AW$6:AW$165,$Z208)*SUM($U$14:$U$17)</f>
        <v>46.000000000000014</v>
      </c>
      <c r="AB208" s="3">
        <f>求节点(节奏总纲!Q$4:Q$163,其他调用!AX$6:AX$165,$Z208)*SUM($U$14:$U$17)</f>
        <v>66.999999999999986</v>
      </c>
      <c r="AC208" s="3">
        <f>求节点(节奏总纲!R$4:R$163,其他调用!AY$6:AY$165,$Z208)*SUM($U$14:$U$17)</f>
        <v>91.000000000000171</v>
      </c>
      <c r="AD208" s="3">
        <f>求节点(节奏总纲!S$4:S$163,其他调用!AZ$6:AZ$165,$Z208)*SUM($U$14:$U$17)</f>
        <v>103.00000000000006</v>
      </c>
      <c r="AE208" s="3">
        <f>求节点(节奏总纲!T$4:T$163,其他调用!BA$6:BA$165,$Z208)*SUM($U$14:$U$17)</f>
        <v>102.99999999999991</v>
      </c>
      <c r="AF208" s="3">
        <f>SUMPRODUCT(AA$5:AE208,其他调用!$C$6:$G209)</f>
        <v>6236585.4964446966</v>
      </c>
      <c r="AH208" s="3">
        <v>204</v>
      </c>
      <c r="AI208" s="3">
        <f>其他调用!Y208</f>
        <v>17505092.94598484</v>
      </c>
      <c r="AJ208" s="3">
        <f>其他调用!Z208</f>
        <v>19472418.974054337</v>
      </c>
      <c r="AK208" s="3">
        <f>其他调用!AA208</f>
        <v>22417524.482093811</v>
      </c>
      <c r="AL208" s="3">
        <f>其他调用!AB208</f>
        <v>30862980.932320595</v>
      </c>
      <c r="AM208" s="3">
        <f>其他调用!AC208</f>
        <v>88764984</v>
      </c>
      <c r="AN208" s="3">
        <f>SUMPRODUCT(AI$5:AM208,其他调用!$C$6:$G209)</f>
        <v>1127638190972.8105</v>
      </c>
      <c r="AP208" s="3">
        <f>其他调用!AN208</f>
        <v>3858077.5927881598</v>
      </c>
      <c r="AQ208" s="3">
        <f>其他调用!AO208</f>
        <v>4312457.0808354616</v>
      </c>
      <c r="AR208" s="3">
        <f>其他调用!AP208</f>
        <v>5331007.4702068567</v>
      </c>
      <c r="AS208" s="3">
        <f>其他调用!AQ208</f>
        <v>8897830.4165041447</v>
      </c>
      <c r="AT208" s="3">
        <f>其他调用!AR208</f>
        <v>26951292.807786465</v>
      </c>
      <c r="AU208" s="3">
        <f>SUMPRODUCT(AP$5:AT208,其他调用!$C$6:$G209)</f>
        <v>204894681123.18027</v>
      </c>
    </row>
    <row r="209" spans="26:47" x14ac:dyDescent="0.15">
      <c r="Z209" s="3">
        <v>205</v>
      </c>
      <c r="AA209" s="3">
        <f>求节点(节奏总纲!P$4:P$163,其他调用!AW$6:AW$165,$Z209)*SUM($U$14:$U$17)</f>
        <v>46.000000000000021</v>
      </c>
      <c r="AB209" s="3">
        <f>求节点(节奏总纲!Q$4:Q$163,其他调用!AX$6:AX$165,$Z209)*SUM($U$14:$U$17)</f>
        <v>66.999999999999986</v>
      </c>
      <c r="AC209" s="3">
        <f>求节点(节奏总纲!R$4:R$163,其他调用!AY$6:AY$165,$Z209)*SUM($U$14:$U$17)</f>
        <v>91.000000000000185</v>
      </c>
      <c r="AD209" s="3">
        <f>求节点(节奏总纲!S$4:S$163,其他调用!AZ$6:AZ$165,$Z209)*SUM($U$14:$U$17)</f>
        <v>103.00000000000007</v>
      </c>
      <c r="AE209" s="3">
        <f>求节点(节奏总纲!T$4:T$163,其他调用!BA$6:BA$165,$Z209)*SUM($U$14:$U$17)</f>
        <v>102.9999999999999</v>
      </c>
      <c r="AF209" s="3">
        <f>SUMPRODUCT(AA$5:AE209,其他调用!$C$6:$G210)</f>
        <v>6248799.6766638178</v>
      </c>
      <c r="AH209" s="3">
        <v>205</v>
      </c>
      <c r="AI209" s="3">
        <f>其他调用!Y209</f>
        <v>17505092.945985317</v>
      </c>
      <c r="AJ209" s="3">
        <f>其他调用!Z209</f>
        <v>19472418.974054337</v>
      </c>
      <c r="AK209" s="3">
        <f>其他调用!AA209</f>
        <v>22417524.482094288</v>
      </c>
      <c r="AL209" s="3">
        <f>其他调用!AB209</f>
        <v>30862980.932320595</v>
      </c>
      <c r="AM209" s="3">
        <f>其他调用!AC209</f>
        <v>88764984</v>
      </c>
      <c r="AN209" s="3">
        <f>SUMPRODUCT(AI$5:AM209,其他调用!$C$6:$G210)</f>
        <v>1131597760546.6101</v>
      </c>
      <c r="AP209" s="3">
        <f>其他调用!AN209</f>
        <v>3858077.5927881598</v>
      </c>
      <c r="AQ209" s="3">
        <f>其他调用!AO209</f>
        <v>4312457.0808354616</v>
      </c>
      <c r="AR209" s="3">
        <f>其他调用!AP209</f>
        <v>5331007.4702069759</v>
      </c>
      <c r="AS209" s="3">
        <f>其他调用!AQ209</f>
        <v>8897830.4165041447</v>
      </c>
      <c r="AT209" s="3">
        <f>其他调用!AR209</f>
        <v>26951292.807786465</v>
      </c>
      <c r="AU209" s="3">
        <f>SUMPRODUCT(AP$5:AT209,其他调用!$C$6:$G210)</f>
        <v>205778691584.39188</v>
      </c>
    </row>
    <row r="210" spans="26:47" x14ac:dyDescent="0.15">
      <c r="Z210" s="3">
        <v>206</v>
      </c>
      <c r="AA210" s="3">
        <f>求节点(节奏总纲!P$4:P$163,其他调用!AW$6:AW$165,$Z210)*SUM($U$14:$U$17)</f>
        <v>46.000000000000028</v>
      </c>
      <c r="AB210" s="3">
        <f>求节点(节奏总纲!Q$4:Q$163,其他调用!AX$6:AX$165,$Z210)*SUM($U$14:$U$17)</f>
        <v>66.999999999999986</v>
      </c>
      <c r="AC210" s="3">
        <f>求节点(节奏总纲!R$4:R$163,其他调用!AY$6:AY$165,$Z210)*SUM($U$14:$U$17)</f>
        <v>91.000000000000213</v>
      </c>
      <c r="AD210" s="3">
        <f>求节点(节奏总纲!S$4:S$163,其他调用!AZ$6:AZ$165,$Z210)*SUM($U$14:$U$17)</f>
        <v>103.00000000000009</v>
      </c>
      <c r="AE210" s="3">
        <f>求节点(节奏总纲!T$4:T$163,其他调用!BA$6:BA$165,$Z210)*SUM($U$14:$U$17)</f>
        <v>102.9999999999999</v>
      </c>
      <c r="AF210" s="3">
        <f>SUMPRODUCT(AA$5:AE210,其他调用!$C$6:$G211)</f>
        <v>6260929.8693961678</v>
      </c>
      <c r="AH210" s="3">
        <v>206</v>
      </c>
      <c r="AI210" s="3">
        <f>其他调用!Y210</f>
        <v>17505092.94598484</v>
      </c>
      <c r="AJ210" s="3">
        <f>其他调用!Z210</f>
        <v>19472418.974054337</v>
      </c>
      <c r="AK210" s="3">
        <f>其他调用!AA210</f>
        <v>22417524.482094288</v>
      </c>
      <c r="AL210" s="3">
        <f>其他调用!AB210</f>
        <v>30862980.932320595</v>
      </c>
      <c r="AM210" s="3">
        <f>其他调用!AC210</f>
        <v>88764984</v>
      </c>
      <c r="AN210" s="3">
        <f>SUMPRODUCT(AI$5:AM210,其他调用!$C$6:$G211)</f>
        <v>1135530103217.6431</v>
      </c>
      <c r="AP210" s="3">
        <f>其他调用!AN210</f>
        <v>3858077.5927881598</v>
      </c>
      <c r="AQ210" s="3">
        <f>其他调用!AO210</f>
        <v>4312457.0808354616</v>
      </c>
      <c r="AR210" s="3">
        <f>其他调用!AP210</f>
        <v>5331007.4702068567</v>
      </c>
      <c r="AS210" s="3">
        <f>其他调用!AQ210</f>
        <v>8897830.4165039063</v>
      </c>
      <c r="AT210" s="3">
        <f>其他调用!AR210</f>
        <v>26951292.807786465</v>
      </c>
      <c r="AU210" s="3">
        <f>SUMPRODUCT(AP$5:AT210,其他调用!$C$6:$G211)</f>
        <v>206656623388.20813</v>
      </c>
    </row>
    <row r="211" spans="26:47" x14ac:dyDescent="0.15">
      <c r="Z211" s="3">
        <v>207</v>
      </c>
      <c r="AA211" s="3">
        <f>求节点(节奏总纲!P$4:P$163,其他调用!AW$6:AW$165,$Z211)*SUM($U$14:$U$17)</f>
        <v>46.000000000000036</v>
      </c>
      <c r="AB211" s="3">
        <f>求节点(节奏总纲!Q$4:Q$163,其他调用!AX$6:AX$165,$Z211)*SUM($U$14:$U$17)</f>
        <v>66.999999999999986</v>
      </c>
      <c r="AC211" s="3">
        <f>求节点(节奏总纲!R$4:R$163,其他调用!AY$6:AY$165,$Z211)*SUM($U$14:$U$17)</f>
        <v>91.000000000000213</v>
      </c>
      <c r="AD211" s="3">
        <f>求节点(节奏总纲!S$4:S$163,其他调用!AZ$6:AZ$165,$Z211)*SUM($U$14:$U$17)</f>
        <v>103.00000000000009</v>
      </c>
      <c r="AE211" s="3">
        <f>求节点(节奏总纲!T$4:T$163,其他调用!BA$6:BA$165,$Z211)*SUM($U$14:$U$17)</f>
        <v>102.99999999999989</v>
      </c>
      <c r="AF211" s="3">
        <f>SUMPRODUCT(AA$5:AE211,其他调用!$C$6:$G212)</f>
        <v>6272976.0746417465</v>
      </c>
      <c r="AH211" s="3">
        <v>207</v>
      </c>
      <c r="AI211" s="3">
        <f>其他调用!Y211</f>
        <v>17535626.550601959</v>
      </c>
      <c r="AJ211" s="3">
        <f>其他调用!Z211</f>
        <v>19901670.247936249</v>
      </c>
      <c r="AK211" s="3">
        <f>其他调用!AA211</f>
        <v>22734622.426784992</v>
      </c>
      <c r="AL211" s="3">
        <f>其他调用!AB211</f>
        <v>30862980.932320595</v>
      </c>
      <c r="AM211" s="3">
        <f>其他调用!AC211</f>
        <v>89894616.708185196</v>
      </c>
      <c r="AN211" s="3">
        <f>SUMPRODUCT(AI$5:AM211,其他调用!$C$6:$G212)</f>
        <v>1139483287355.2009</v>
      </c>
      <c r="AP211" s="3">
        <f>其他调用!AN211</f>
        <v>3863576.4436662793</v>
      </c>
      <c r="AQ211" s="3">
        <f>其他调用!AO211</f>
        <v>4429727.3582479954</v>
      </c>
      <c r="AR211" s="3">
        <f>其他调用!AP211</f>
        <v>5444564.8780809641</v>
      </c>
      <c r="AS211" s="3">
        <f>其他调用!AQ211</f>
        <v>8897830.4165041447</v>
      </c>
      <c r="AT211" s="3">
        <f>其他调用!AR211</f>
        <v>27323255.192490578</v>
      </c>
      <c r="AU211" s="3">
        <f>SUMPRODUCT(AP$5:AT211,其他调用!$C$6:$G212)</f>
        <v>207541567657.72043</v>
      </c>
    </row>
    <row r="212" spans="26:47" x14ac:dyDescent="0.15">
      <c r="Z212" s="3">
        <v>208</v>
      </c>
      <c r="AA212" s="3">
        <f>求节点(节奏总纲!P$4:P$163,其他调用!AW$6:AW$165,$Z212)*SUM($U$14:$U$17)</f>
        <v>46.000000000000028</v>
      </c>
      <c r="AB212" s="3">
        <f>求节点(节奏总纲!Q$4:Q$163,其他调用!AX$6:AX$165,$Z212)*SUM($U$14:$U$17)</f>
        <v>66.999999999999986</v>
      </c>
      <c r="AC212" s="3">
        <f>求节点(节奏总纲!R$4:R$163,其他调用!AY$6:AY$165,$Z212)*SUM($U$14:$U$17)</f>
        <v>91.000000000000185</v>
      </c>
      <c r="AD212" s="3">
        <f>求节点(节奏总纲!S$4:S$163,其他调用!AZ$6:AZ$165,$Z212)*SUM($U$14:$U$17)</f>
        <v>103.0000000000001</v>
      </c>
      <c r="AE212" s="3">
        <f>求节点(节奏总纲!T$4:T$163,其他调用!BA$6:BA$165,$Z212)*SUM($U$14:$U$17)</f>
        <v>102.9999999999999</v>
      </c>
      <c r="AF212" s="3">
        <f>SUMPRODUCT(AA$5:AE212,其他调用!$C$6:$G213)</f>
        <v>6284938.292400552</v>
      </c>
      <c r="AH212" s="3">
        <v>208</v>
      </c>
      <c r="AI212" s="3">
        <f>其他调用!Y212</f>
        <v>17986797.864463329</v>
      </c>
      <c r="AJ212" s="3">
        <f>其他调用!Z212</f>
        <v>19938401.13829422</v>
      </c>
      <c r="AK212" s="3">
        <f>其他调用!AA212</f>
        <v>22927021.641513824</v>
      </c>
      <c r="AL212" s="3">
        <f>其他调用!AB212</f>
        <v>30862980.932320595</v>
      </c>
      <c r="AM212" s="3">
        <f>其他调用!AC212</f>
        <v>96834528</v>
      </c>
      <c r="AN212" s="3">
        <f>SUMPRODUCT(AI$5:AM212,其他调用!$C$6:$G213)</f>
        <v>1143461341775.2158</v>
      </c>
      <c r="AP212" s="3">
        <f>其他调用!AN212</f>
        <v>3944828.6838310957</v>
      </c>
      <c r="AQ212" s="3">
        <f>其他调用!AO212</f>
        <v>4439762.1373250484</v>
      </c>
      <c r="AR212" s="3">
        <f>其他调用!AP212</f>
        <v>5513465.848482728</v>
      </c>
      <c r="AS212" s="3">
        <f>其他调用!AQ212</f>
        <v>8897830.4165041447</v>
      </c>
      <c r="AT212" s="3">
        <f>其他调用!AR212</f>
        <v>29608410.300902367</v>
      </c>
      <c r="AU212" s="3">
        <f>SUMPRODUCT(AP$5:AT212,其他调用!$C$6:$G213)</f>
        <v>208430812158.8999</v>
      </c>
    </row>
    <row r="213" spans="26:47" x14ac:dyDescent="0.15">
      <c r="Z213" s="3">
        <v>209</v>
      </c>
      <c r="AA213" s="3">
        <f>求节点(节奏总纲!P$4:P$163,其他调用!AW$6:AW$165,$Z213)*SUM($U$14:$U$17)</f>
        <v>46.000000000000028</v>
      </c>
      <c r="AB213" s="3">
        <f>求节点(节奏总纲!Q$4:Q$163,其他调用!AX$6:AX$165,$Z213)*SUM($U$14:$U$17)</f>
        <v>66.999999999999986</v>
      </c>
      <c r="AC213" s="3">
        <f>求节点(节奏总纲!R$4:R$163,其他调用!AY$6:AY$165,$Z213)*SUM($U$14:$U$17)</f>
        <v>91.000000000000156</v>
      </c>
      <c r="AD213" s="3">
        <f>求节点(节奏总纲!S$4:S$163,其他调用!AZ$6:AZ$165,$Z213)*SUM($U$14:$U$17)</f>
        <v>103.00000000000011</v>
      </c>
      <c r="AE213" s="3">
        <f>求节点(节奏总纲!T$4:T$163,其他调用!BA$6:BA$165,$Z213)*SUM($U$14:$U$17)</f>
        <v>102.99999999999991</v>
      </c>
      <c r="AF213" s="3">
        <f>SUMPRODUCT(AA$5:AE213,其他调用!$C$6:$G214)</f>
        <v>6296816.5226725861</v>
      </c>
      <c r="AH213" s="3">
        <v>209</v>
      </c>
      <c r="AI213" s="3">
        <f>其他调用!Y213</f>
        <v>17986797.864463329</v>
      </c>
      <c r="AJ213" s="3">
        <f>其他调用!Z213</f>
        <v>19938401.13829422</v>
      </c>
      <c r="AK213" s="3">
        <f>其他调用!AA213</f>
        <v>22927021.641513348</v>
      </c>
      <c r="AL213" s="3">
        <f>其他调用!AB213</f>
        <v>30862980.932319641</v>
      </c>
      <c r="AM213" s="3">
        <f>其他调用!AC213</f>
        <v>96834528</v>
      </c>
      <c r="AN213" s="3">
        <f>SUMPRODUCT(AI$5:AM213,其他调用!$C$6:$G214)</f>
        <v>1147411466023.7764</v>
      </c>
      <c r="AP213" s="3">
        <f>其他调用!AN213</f>
        <v>3944828.6838312149</v>
      </c>
      <c r="AQ213" s="3">
        <f>其他调用!AO213</f>
        <v>4439762.1373249292</v>
      </c>
      <c r="AR213" s="3">
        <f>其他调用!AP213</f>
        <v>5513465.8484828472</v>
      </c>
      <c r="AS213" s="3">
        <f>其他调用!AQ213</f>
        <v>8897830.4165039063</v>
      </c>
      <c r="AT213" s="3">
        <f>其他调用!AR213</f>
        <v>29608410.30090189</v>
      </c>
      <c r="AU213" s="3">
        <f>SUMPRODUCT(AP$5:AT213,其他调用!$C$6:$G214)</f>
        <v>209313813218.24561</v>
      </c>
    </row>
    <row r="214" spans="26:47" x14ac:dyDescent="0.15">
      <c r="Z214" s="3">
        <v>210</v>
      </c>
      <c r="AA214" s="3">
        <f>求节点(节奏总纲!P$4:P$163,其他调用!AW$6:AW$165,$Z214)*SUM($U$14:$U$17)</f>
        <v>46.000000000000021</v>
      </c>
      <c r="AB214" s="3">
        <f>求节点(节奏总纲!Q$4:Q$163,其他调用!AX$6:AX$165,$Z214)*SUM($U$14:$U$17)</f>
        <v>66.999999999999986</v>
      </c>
      <c r="AC214" s="3">
        <f>求节点(节奏总纲!R$4:R$163,其他调用!AY$6:AY$165,$Z214)*SUM($U$14:$U$17)</f>
        <v>91.000000000000128</v>
      </c>
      <c r="AD214" s="3">
        <f>求节点(节奏总纲!S$4:S$163,其他调用!AZ$6:AZ$165,$Z214)*SUM($U$14:$U$17)</f>
        <v>103.00000000000013</v>
      </c>
      <c r="AE214" s="3">
        <f>求节点(节奏总纲!T$4:T$163,其他调用!BA$6:BA$165,$Z214)*SUM($U$14:$U$17)</f>
        <v>102.99999999999993</v>
      </c>
      <c r="AF214" s="3">
        <f>SUMPRODUCT(AA$5:AE214,其他调用!$C$6:$G215)</f>
        <v>6308625.4632680332</v>
      </c>
      <c r="AH214" s="3">
        <v>210</v>
      </c>
      <c r="AI214" s="3">
        <f>其他调用!Y214</f>
        <v>17986797.864462852</v>
      </c>
      <c r="AJ214" s="3">
        <f>其他调用!Z214</f>
        <v>19938401.13829422</v>
      </c>
      <c r="AK214" s="3">
        <f>其他调用!AA214</f>
        <v>22927021.641513824</v>
      </c>
      <c r="AL214" s="3">
        <f>其他调用!AB214</f>
        <v>30862980.932321548</v>
      </c>
      <c r="AM214" s="3">
        <f>其他调用!AC214</f>
        <v>96834528</v>
      </c>
      <c r="AN214" s="3">
        <f>SUMPRODUCT(AI$5:AM214,其他调用!$C$6:$G215)</f>
        <v>1151338547880.8867</v>
      </c>
      <c r="AP214" s="3">
        <f>其他调用!AN214</f>
        <v>3944828.6838310957</v>
      </c>
      <c r="AQ214" s="3">
        <f>其他调用!AO214</f>
        <v>4439762.1373250484</v>
      </c>
      <c r="AR214" s="3">
        <f>其他调用!AP214</f>
        <v>5513465.848482728</v>
      </c>
      <c r="AS214" s="3">
        <f>其他调用!AQ214</f>
        <v>8897830.4165041447</v>
      </c>
      <c r="AT214" s="3">
        <f>其他调用!AR214</f>
        <v>29608410.30090189</v>
      </c>
      <c r="AU214" s="3">
        <f>SUMPRODUCT(AP$5:AT214,其他调用!$C$6:$G215)</f>
        <v>210191663438.07849</v>
      </c>
    </row>
    <row r="215" spans="26:47" x14ac:dyDescent="0.15">
      <c r="Z215" s="3">
        <v>211</v>
      </c>
      <c r="AA215" s="3">
        <f>求节点(节奏总纲!P$4:P$163,其他调用!AW$6:AW$165,$Z215)*SUM($U$14:$U$17)</f>
        <v>46.000000000000021</v>
      </c>
      <c r="AB215" s="3">
        <f>求节点(节奏总纲!Q$4:Q$163,其他调用!AX$6:AX$165,$Z215)*SUM($U$14:$U$17)</f>
        <v>66.999999999999986</v>
      </c>
      <c r="AC215" s="3">
        <f>求节点(节奏总纲!R$4:R$163,其他调用!AY$6:AY$165,$Z215)*SUM($U$14:$U$17)</f>
        <v>91.000000000000099</v>
      </c>
      <c r="AD215" s="3">
        <f>求节点(节奏总纲!S$4:S$163,其他调用!AZ$6:AZ$165,$Z215)*SUM($U$14:$U$17)</f>
        <v>103.00000000000014</v>
      </c>
      <c r="AE215" s="3">
        <f>求节点(节奏总纲!T$4:T$163,其他调用!BA$6:BA$165,$Z215)*SUM($U$14:$U$17)</f>
        <v>102.99999999999994</v>
      </c>
      <c r="AF215" s="3">
        <f>SUMPRODUCT(AA$5:AE215,其他调用!$C$6:$G216)</f>
        <v>6320365.1141868941</v>
      </c>
      <c r="AH215" s="3">
        <v>211</v>
      </c>
      <c r="AI215" s="3">
        <f>其他调用!Y215</f>
        <v>17986797.864463329</v>
      </c>
      <c r="AJ215" s="3">
        <f>其他调用!Z215</f>
        <v>19938401.13829422</v>
      </c>
      <c r="AK215" s="3">
        <f>其他调用!AA215</f>
        <v>22927021.641513824</v>
      </c>
      <c r="AL215" s="3">
        <f>其他调用!AB215</f>
        <v>30862980.932319641</v>
      </c>
      <c r="AM215" s="3">
        <f>其他调用!AC215</f>
        <v>96834528</v>
      </c>
      <c r="AN215" s="3">
        <f>SUMPRODUCT(AI$5:AM215,其他调用!$C$6:$G216)</f>
        <v>1155242587346.5471</v>
      </c>
      <c r="AP215" s="3">
        <f>其他调用!AN215</f>
        <v>3944828.6838310957</v>
      </c>
      <c r="AQ215" s="3">
        <f>其他调用!AO215</f>
        <v>4439762.1373249292</v>
      </c>
      <c r="AR215" s="3">
        <f>其他调用!AP215</f>
        <v>5513465.8484828472</v>
      </c>
      <c r="AS215" s="3">
        <f>其他调用!AQ215</f>
        <v>8897830.4165041447</v>
      </c>
      <c r="AT215" s="3">
        <f>其他调用!AR215</f>
        <v>29608410.30090189</v>
      </c>
      <c r="AU215" s="3">
        <f>SUMPRODUCT(AP$5:AT215,其他调用!$C$6:$G216)</f>
        <v>211064362818.3985</v>
      </c>
    </row>
    <row r="216" spans="26:47" x14ac:dyDescent="0.15">
      <c r="Z216" s="3">
        <v>212</v>
      </c>
      <c r="AA216" s="3">
        <f>求节点(节奏总纲!P$4:P$163,其他调用!AW$6:AW$165,$Z216)*SUM($U$14:$U$17)</f>
        <v>46.000000000000014</v>
      </c>
      <c r="AB216" s="3">
        <f>求节点(节奏总纲!Q$4:Q$163,其他调用!AX$6:AX$165,$Z216)*SUM($U$14:$U$17)</f>
        <v>66.999999999999986</v>
      </c>
      <c r="AC216" s="3">
        <f>求节点(节奏总纲!R$4:R$163,其他调用!AY$6:AY$165,$Z216)*SUM($U$14:$U$17)</f>
        <v>91.000000000000071</v>
      </c>
      <c r="AD216" s="3">
        <f>求节点(节奏总纲!S$4:S$163,其他调用!AZ$6:AZ$165,$Z216)*SUM($U$14:$U$17)</f>
        <v>103.00000000000016</v>
      </c>
      <c r="AE216" s="3">
        <f>求节点(节奏总纲!T$4:T$163,其他调用!BA$6:BA$165,$Z216)*SUM($U$14:$U$17)</f>
        <v>102.99999999999996</v>
      </c>
      <c r="AF216" s="3">
        <f>SUMPRODUCT(AA$5:AE216,其他调用!$C$6:$G217)</f>
        <v>6332035.475429168</v>
      </c>
      <c r="AH216" s="3">
        <v>212</v>
      </c>
      <c r="AI216" s="3">
        <f>其他调用!Y216</f>
        <v>17986797.864463329</v>
      </c>
      <c r="AJ216" s="3">
        <f>其他调用!Z216</f>
        <v>19938401.13829422</v>
      </c>
      <c r="AK216" s="3">
        <f>其他调用!AA216</f>
        <v>22927021.641513824</v>
      </c>
      <c r="AL216" s="3">
        <f>其他调用!AB216</f>
        <v>30862980.932320595</v>
      </c>
      <c r="AM216" s="3">
        <f>其他调用!AC216</f>
        <v>96834528</v>
      </c>
      <c r="AN216" s="3">
        <f>SUMPRODUCT(AI$5:AM216,其他调用!$C$6:$G217)</f>
        <v>1159123584420.7576</v>
      </c>
      <c r="AP216" s="3">
        <f>其他调用!AN216</f>
        <v>3944828.6838310957</v>
      </c>
      <c r="AQ216" s="3">
        <f>其他调用!AO216</f>
        <v>4439762.1373250484</v>
      </c>
      <c r="AR216" s="3">
        <f>其他调用!AP216</f>
        <v>5513465.848482728</v>
      </c>
      <c r="AS216" s="3">
        <f>其他调用!AQ216</f>
        <v>8897830.4165039063</v>
      </c>
      <c r="AT216" s="3">
        <f>其他调用!AR216</f>
        <v>29608410.30090189</v>
      </c>
      <c r="AU216" s="3">
        <f>SUMPRODUCT(AP$5:AT216,其他调用!$C$6:$G217)</f>
        <v>211931911359.20569</v>
      </c>
    </row>
    <row r="217" spans="26:47" x14ac:dyDescent="0.15">
      <c r="Z217" s="3">
        <v>213</v>
      </c>
      <c r="AA217" s="3">
        <f>求节点(节奏总纲!P$4:P$163,其他调用!AW$6:AW$165,$Z217)*SUM($U$14:$U$17)</f>
        <v>46.000000000000014</v>
      </c>
      <c r="AB217" s="3">
        <f>求节点(节奏总纲!Q$4:Q$163,其他调用!AX$6:AX$165,$Z217)*SUM($U$14:$U$17)</f>
        <v>66.999999999999986</v>
      </c>
      <c r="AC217" s="3">
        <f>求节点(节奏总纲!R$4:R$163,其他调用!AY$6:AY$165,$Z217)*SUM($U$14:$U$17)</f>
        <v>91.000000000000043</v>
      </c>
      <c r="AD217" s="3">
        <f>求节点(节奏总纲!S$4:S$163,其他调用!AZ$6:AZ$165,$Z217)*SUM($U$14:$U$17)</f>
        <v>103.00000000000016</v>
      </c>
      <c r="AE217" s="3">
        <f>求节点(节奏总纲!T$4:T$163,其他调用!BA$6:BA$165,$Z217)*SUM($U$14:$U$17)</f>
        <v>102.99999999999997</v>
      </c>
      <c r="AF217" s="3">
        <f>SUMPRODUCT(AA$5:AE217,其他调用!$C$6:$G218)</f>
        <v>6343636.5469948538</v>
      </c>
      <c r="AH217" s="3">
        <v>213</v>
      </c>
      <c r="AI217" s="3">
        <f>其他调用!Y217</f>
        <v>17986797.864462852</v>
      </c>
      <c r="AJ217" s="3">
        <f>其他调用!Z217</f>
        <v>19938401.13829422</v>
      </c>
      <c r="AK217" s="3">
        <f>其他调用!AA217</f>
        <v>22927021.641513348</v>
      </c>
      <c r="AL217" s="3">
        <f>其他调用!AB217</f>
        <v>31080118.752134323</v>
      </c>
      <c r="AM217" s="3">
        <f>其他调用!AC217</f>
        <v>96834528</v>
      </c>
      <c r="AN217" s="3">
        <f>SUMPRODUCT(AI$5:AM217,其他调用!$C$6:$G218)</f>
        <v>1162981836502</v>
      </c>
      <c r="AP217" s="3">
        <f>其他调用!AN217</f>
        <v>3944828.6838312149</v>
      </c>
      <c r="AQ217" s="3">
        <f>其他调用!AO217</f>
        <v>4439762.1373250484</v>
      </c>
      <c r="AR217" s="3">
        <f>其他调用!AP217</f>
        <v>5513465.848482728</v>
      </c>
      <c r="AS217" s="3">
        <f>其他调用!AQ217</f>
        <v>8987542.3548023701</v>
      </c>
      <c r="AT217" s="3">
        <f>其他调用!AR217</f>
        <v>29608410.30090189</v>
      </c>
      <c r="AU217" s="3">
        <f>SUMPRODUCT(AP$5:AT217,其他调用!$C$6:$G218)</f>
        <v>212794431932.66617</v>
      </c>
    </row>
    <row r="218" spans="26:47" x14ac:dyDescent="0.15">
      <c r="Z218" s="3">
        <v>214</v>
      </c>
      <c r="AA218" s="3">
        <f>求节点(节奏总纲!P$4:P$163,其他调用!AW$6:AW$165,$Z218)*SUM($U$14:$U$17)</f>
        <v>46.000000000000007</v>
      </c>
      <c r="AB218" s="3">
        <f>求节点(节奏总纲!Q$4:Q$163,其他调用!AX$6:AX$165,$Z218)*SUM($U$14:$U$17)</f>
        <v>67</v>
      </c>
      <c r="AC218" s="3">
        <f>求节点(节奏总纲!R$4:R$163,其他调用!AY$6:AY$165,$Z218)*SUM($U$14:$U$17)</f>
        <v>91.000000000000014</v>
      </c>
      <c r="AD218" s="3">
        <f>求节点(节奏总纲!S$4:S$163,其他调用!AZ$6:AZ$165,$Z218)*SUM($U$14:$U$17)</f>
        <v>103.00000000000013</v>
      </c>
      <c r="AE218" s="3">
        <f>求节点(节奏总纲!T$4:T$163,其他调用!BA$6:BA$165,$Z218)*SUM($U$14:$U$17)</f>
        <v>102.99999999999999</v>
      </c>
      <c r="AF218" s="3">
        <f>SUMPRODUCT(AA$5:AE218,其他调用!$C$6:$G219)</f>
        <v>6355168.3288839543</v>
      </c>
      <c r="AH218" s="3">
        <v>214</v>
      </c>
      <c r="AI218" s="3">
        <f>其他调用!Y218</f>
        <v>17986797.864463329</v>
      </c>
      <c r="AJ218" s="3">
        <f>其他调用!Z218</f>
        <v>19938401.13829422</v>
      </c>
      <c r="AK218" s="3">
        <f>其他调用!AA218</f>
        <v>22927021.641513824</v>
      </c>
      <c r="AL218" s="3">
        <f>其他调用!AB218</f>
        <v>31381260.929169655</v>
      </c>
      <c r="AM218" s="3">
        <f>其他调用!AC218</f>
        <v>96834528</v>
      </c>
      <c r="AN218" s="3">
        <f>SUMPRODUCT(AI$5:AM218,其他调用!$C$6:$G219)</f>
        <v>1166817454405.4368</v>
      </c>
      <c r="AP218" s="3">
        <f>其他调用!AN218</f>
        <v>3944828.6838310957</v>
      </c>
      <c r="AQ218" s="3">
        <f>其他调用!AO218</f>
        <v>4439762.1373249292</v>
      </c>
      <c r="AR218" s="3">
        <f>其他调用!AP218</f>
        <v>5513465.8484828472</v>
      </c>
      <c r="AS218" s="3">
        <f>其他调用!AQ218</f>
        <v>9111961.2534930706</v>
      </c>
      <c r="AT218" s="3">
        <f>其他调用!AR218</f>
        <v>29608410.300902367</v>
      </c>
      <c r="AU218" s="3">
        <f>SUMPRODUCT(AP$5:AT218,其他调用!$C$6:$G219)</f>
        <v>213651970322.8031</v>
      </c>
    </row>
    <row r="219" spans="26:47" x14ac:dyDescent="0.15">
      <c r="Z219" s="3">
        <v>215</v>
      </c>
      <c r="AA219" s="3">
        <f>求节点(节奏总纲!P$4:P$163,其他调用!AW$6:AW$165,$Z219)*SUM($U$14:$U$17)</f>
        <v>46.000000000000007</v>
      </c>
      <c r="AB219" s="3">
        <f>求节点(节奏总纲!Q$4:Q$163,其他调用!AX$6:AX$165,$Z219)*SUM($U$14:$U$17)</f>
        <v>67</v>
      </c>
      <c r="AC219" s="3">
        <f>求节点(节奏总纲!R$4:R$163,其他调用!AY$6:AY$165,$Z219)*SUM($U$14:$U$17)</f>
        <v>90.999999999999986</v>
      </c>
      <c r="AD219" s="3">
        <f>求节点(节奏总纲!S$4:S$163,其他调用!AZ$6:AZ$165,$Z219)*SUM($U$14:$U$17)</f>
        <v>103.00000000000011</v>
      </c>
      <c r="AE219" s="3">
        <f>求节点(节奏总纲!T$4:T$163,其他调用!BA$6:BA$165,$Z219)*SUM($U$14:$U$17)</f>
        <v>102.99999999999999</v>
      </c>
      <c r="AF219" s="3">
        <f>SUMPRODUCT(AA$5:AE219,其他调用!$C$6:$G220)</f>
        <v>6366630.8210964669</v>
      </c>
      <c r="AH219" s="3">
        <v>215</v>
      </c>
      <c r="AI219" s="3">
        <f>其他调用!Y219</f>
        <v>17986797.864463329</v>
      </c>
      <c r="AJ219" s="3">
        <f>其他调用!Z219</f>
        <v>19938401.13829422</v>
      </c>
      <c r="AK219" s="3">
        <f>其他调用!AA219</f>
        <v>22927021.641513824</v>
      </c>
      <c r="AL219" s="3">
        <f>其他调用!AB219</f>
        <v>31381260.929170609</v>
      </c>
      <c r="AM219" s="3">
        <f>其他调用!AC219</f>
        <v>96834528</v>
      </c>
      <c r="AN219" s="3">
        <f>SUMPRODUCT(AI$5:AM219,其他调用!$C$6:$G220)</f>
        <v>1170630025677.6943</v>
      </c>
      <c r="AP219" s="3">
        <f>其他调用!AN219</f>
        <v>3944828.6838310957</v>
      </c>
      <c r="AQ219" s="3">
        <f>其他调用!AO219</f>
        <v>4439762.1373250484</v>
      </c>
      <c r="AR219" s="3">
        <f>其他调用!AP219</f>
        <v>5513465.848482728</v>
      </c>
      <c r="AS219" s="3">
        <f>其他调用!AQ219</f>
        <v>9111961.253493309</v>
      </c>
      <c r="AT219" s="3">
        <f>其他调用!AR219</f>
        <v>29608410.30090189</v>
      </c>
      <c r="AU219" s="3">
        <f>SUMPRODUCT(AP$5:AT219,其他调用!$C$6:$G220)</f>
        <v>214504356121.75467</v>
      </c>
    </row>
    <row r="220" spans="26:47" x14ac:dyDescent="0.15">
      <c r="Z220" s="3">
        <v>216</v>
      </c>
      <c r="AA220" s="3">
        <f>求节点(节奏总纲!P$4:P$163,其他调用!AW$6:AW$165,$Z220)*SUM($U$14:$U$17)</f>
        <v>46</v>
      </c>
      <c r="AB220" s="3">
        <f>求节点(节奏总纲!Q$4:Q$163,其他调用!AX$6:AX$165,$Z220)*SUM($U$14:$U$17)</f>
        <v>67</v>
      </c>
      <c r="AC220" s="3">
        <f>求节点(节奏总纲!R$4:R$163,其他调用!AY$6:AY$165,$Z220)*SUM($U$14:$U$17)</f>
        <v>90.999999999999957</v>
      </c>
      <c r="AD220" s="3">
        <f>求节点(节奏总纲!S$4:S$163,其他调用!AZ$6:AZ$165,$Z220)*SUM($U$14:$U$17)</f>
        <v>103.0000000000001</v>
      </c>
      <c r="AE220" s="3">
        <f>求节点(节奏总纲!T$4:T$163,其他调用!BA$6:BA$165,$Z220)*SUM($U$14:$U$17)</f>
        <v>103</v>
      </c>
      <c r="AF220" s="3">
        <f>SUMPRODUCT(AA$5:AE220,其他调用!$C$6:$G221)</f>
        <v>6378024.0236323941</v>
      </c>
      <c r="AH220" s="3">
        <v>216</v>
      </c>
      <c r="AI220" s="3">
        <f>其他调用!Y220</f>
        <v>17986797.864463329</v>
      </c>
      <c r="AJ220" s="3">
        <f>其他调用!Z220</f>
        <v>19938401.13829422</v>
      </c>
      <c r="AK220" s="3">
        <f>其他调用!AA220</f>
        <v>22927021.641513348</v>
      </c>
      <c r="AL220" s="3">
        <f>其他调用!AB220</f>
        <v>31381260.929170609</v>
      </c>
      <c r="AM220" s="3">
        <f>其他调用!AC220</f>
        <v>96834528</v>
      </c>
      <c r="AN220" s="3">
        <f>SUMPRODUCT(AI$5:AM220,其他调用!$C$6:$G221)</f>
        <v>1174419550318.7725</v>
      </c>
      <c r="AP220" s="3">
        <f>其他调用!AN220</f>
        <v>3944828.6838312149</v>
      </c>
      <c r="AQ220" s="3">
        <f>其他调用!AO220</f>
        <v>4439762.1373249292</v>
      </c>
      <c r="AR220" s="3">
        <f>其他调用!AP220</f>
        <v>5513465.8484828472</v>
      </c>
      <c r="AS220" s="3">
        <f>其他调用!AQ220</f>
        <v>9111961.253493309</v>
      </c>
      <c r="AT220" s="3">
        <f>其他调用!AR220</f>
        <v>29608410.30090189</v>
      </c>
      <c r="AU220" s="3">
        <f>SUMPRODUCT(AP$5:AT220,其他调用!$C$6:$G221)</f>
        <v>215351589329.5209</v>
      </c>
    </row>
    <row r="221" spans="26:47" x14ac:dyDescent="0.15">
      <c r="Z221" s="3">
        <v>217</v>
      </c>
      <c r="AA221" s="3">
        <f>求节点(节奏总纲!P$4:P$163,其他调用!AW$6:AW$165,$Z221)*SUM($U$14:$U$17)</f>
        <v>46</v>
      </c>
      <c r="AB221" s="3">
        <f>求节点(节奏总纲!Q$4:Q$163,其他调用!AX$6:AX$165,$Z221)*SUM($U$14:$U$17)</f>
        <v>67</v>
      </c>
      <c r="AC221" s="3">
        <f>求节点(节奏总纲!R$4:R$163,其他调用!AY$6:AY$165,$Z221)*SUM($U$14:$U$17)</f>
        <v>90.999999999999929</v>
      </c>
      <c r="AD221" s="3">
        <f>求节点(节奏总纲!S$4:S$163,其他调用!AZ$6:AZ$165,$Z221)*SUM($U$14:$U$17)</f>
        <v>103.00000000000009</v>
      </c>
      <c r="AE221" s="3">
        <f>求节点(节奏总纲!T$4:T$163,其他调用!BA$6:BA$165,$Z221)*SUM($U$14:$U$17)</f>
        <v>103.00000000000001</v>
      </c>
      <c r="AF221" s="3">
        <f>SUMPRODUCT(AA$5:AE221,其他调用!$C$6:$G222)</f>
        <v>6389347.9364917334</v>
      </c>
      <c r="AH221" s="3">
        <v>217</v>
      </c>
      <c r="AI221" s="3">
        <f>其他调用!Y221</f>
        <v>17986797.864462852</v>
      </c>
      <c r="AJ221" s="3">
        <f>其他调用!Z221</f>
        <v>19938401.13829422</v>
      </c>
      <c r="AK221" s="3">
        <f>其他调用!AA221</f>
        <v>22927021.641513824</v>
      </c>
      <c r="AL221" s="3">
        <f>其他调用!AB221</f>
        <v>31381260.929169655</v>
      </c>
      <c r="AM221" s="3">
        <f>其他调用!AC221</f>
        <v>96834528</v>
      </c>
      <c r="AN221" s="3">
        <f>SUMPRODUCT(AI$5:AM221,其他调用!$C$6:$G222)</f>
        <v>1178186028328.6709</v>
      </c>
      <c r="AP221" s="3">
        <f>其他调用!AN221</f>
        <v>3944828.6838310957</v>
      </c>
      <c r="AQ221" s="3">
        <f>其他调用!AO221</f>
        <v>4439762.1373250484</v>
      </c>
      <c r="AR221" s="3">
        <f>其他调用!AP221</f>
        <v>5513465.848482728</v>
      </c>
      <c r="AS221" s="3">
        <f>其他调用!AQ221</f>
        <v>9111961.253493309</v>
      </c>
      <c r="AT221" s="3">
        <f>其他调用!AR221</f>
        <v>29608410.30090189</v>
      </c>
      <c r="AU221" s="3">
        <f>SUMPRODUCT(AP$5:AT221,其他调用!$C$6:$G222)</f>
        <v>216193669946.10175</v>
      </c>
    </row>
    <row r="222" spans="26:47" x14ac:dyDescent="0.15">
      <c r="Z222" s="3">
        <v>218</v>
      </c>
      <c r="AA222" s="3">
        <f>求节点(节奏总纲!P$4:P$163,其他调用!AW$6:AW$165,$Z222)*SUM($U$14:$U$17)</f>
        <v>45.999999999999993</v>
      </c>
      <c r="AB222" s="3">
        <f>求节点(节奏总纲!Q$4:Q$163,其他调用!AX$6:AX$165,$Z222)*SUM($U$14:$U$17)</f>
        <v>67</v>
      </c>
      <c r="AC222" s="3">
        <f>求节点(节奏总纲!R$4:R$163,其他调用!AY$6:AY$165,$Z222)*SUM($U$14:$U$17)</f>
        <v>90.999999999999901</v>
      </c>
      <c r="AD222" s="3">
        <f>求节点(节奏总纲!S$4:S$163,其他调用!AZ$6:AZ$165,$Z222)*SUM($U$14:$U$17)</f>
        <v>103.00000000000007</v>
      </c>
      <c r="AE222" s="3">
        <f>求节点(节奏总纲!T$4:T$163,其他调用!BA$6:BA$165,$Z222)*SUM($U$14:$U$17)</f>
        <v>103.00000000000003</v>
      </c>
      <c r="AF222" s="3">
        <f>SUMPRODUCT(AA$5:AE222,其他调用!$C$6:$G223)</f>
        <v>6400602.5596744847</v>
      </c>
      <c r="AH222" s="3">
        <v>218</v>
      </c>
      <c r="AI222" s="3">
        <f>其他调用!Y222</f>
        <v>17986797.864463329</v>
      </c>
      <c r="AJ222" s="3">
        <f>其他调用!Z222</f>
        <v>19938401.138294697</v>
      </c>
      <c r="AK222" s="3">
        <f>其他调用!AA222</f>
        <v>22927021.641513824</v>
      </c>
      <c r="AL222" s="3">
        <f>其他调用!AB222</f>
        <v>31381260.929170609</v>
      </c>
      <c r="AM222" s="3">
        <f>其他调用!AC222</f>
        <v>96834528</v>
      </c>
      <c r="AN222" s="3">
        <f>SUMPRODUCT(AI$5:AM222,其他调用!$C$6:$G223)</f>
        <v>1181929459707.3901</v>
      </c>
      <c r="AP222" s="3">
        <f>其他调用!AN222</f>
        <v>3944828.6838310957</v>
      </c>
      <c r="AQ222" s="3">
        <f>其他调用!AO222</f>
        <v>4439762.1373250484</v>
      </c>
      <c r="AR222" s="3">
        <f>其他调用!AP222</f>
        <v>5513465.848482728</v>
      </c>
      <c r="AS222" s="3">
        <f>其他调用!AQ222</f>
        <v>9111961.253493309</v>
      </c>
      <c r="AT222" s="3">
        <f>其他调用!AR222</f>
        <v>29608410.30090189</v>
      </c>
      <c r="AU222" s="3">
        <f>SUMPRODUCT(AP$5:AT222,其他调用!$C$6:$G223)</f>
        <v>217030597971.49722</v>
      </c>
    </row>
    <row r="223" spans="26:47" x14ac:dyDescent="0.15">
      <c r="Z223" s="3">
        <v>219</v>
      </c>
      <c r="AA223" s="3">
        <f>求节点(节奏总纲!P$4:P$163,其他调用!AW$6:AW$165,$Z223)*SUM($U$14:$U$17)</f>
        <v>45.999999999999993</v>
      </c>
      <c r="AB223" s="3">
        <f>求节点(节奏总纲!Q$4:Q$163,其他调用!AX$6:AX$165,$Z223)*SUM($U$14:$U$17)</f>
        <v>67</v>
      </c>
      <c r="AC223" s="3">
        <f>求节点(节奏总纲!R$4:R$163,其他调用!AY$6:AY$165,$Z223)*SUM($U$14:$U$17)</f>
        <v>90.999999999999872</v>
      </c>
      <c r="AD223" s="3">
        <f>求节点(节奏总纲!S$4:S$163,其他调用!AZ$6:AZ$165,$Z223)*SUM($U$14:$U$17)</f>
        <v>103.00000000000006</v>
      </c>
      <c r="AE223" s="3">
        <f>求节点(节奏总纲!T$4:T$163,其他调用!BA$6:BA$165,$Z223)*SUM($U$14:$U$17)</f>
        <v>103.00000000000004</v>
      </c>
      <c r="AF223" s="3">
        <f>SUMPRODUCT(AA$5:AE223,其他调用!$C$6:$G224)</f>
        <v>6411787.8931806507</v>
      </c>
      <c r="AH223" s="3">
        <v>219</v>
      </c>
      <c r="AI223" s="3">
        <f>其他调用!Y223</f>
        <v>17986797.864463329</v>
      </c>
      <c r="AJ223" s="3">
        <f>其他调用!Z223</f>
        <v>19938401.13829422</v>
      </c>
      <c r="AK223" s="3">
        <f>其他调用!AA223</f>
        <v>22927021.641513824</v>
      </c>
      <c r="AL223" s="3">
        <f>其他调用!AB223</f>
        <v>31381260.929170609</v>
      </c>
      <c r="AM223" s="3">
        <f>其他调用!AC223</f>
        <v>96834528</v>
      </c>
      <c r="AN223" s="3">
        <f>SUMPRODUCT(AI$5:AM223,其他调用!$C$6:$G224)</f>
        <v>1185649844454.9297</v>
      </c>
      <c r="AP223" s="3">
        <f>其他调用!AN223</f>
        <v>3944828.6838310957</v>
      </c>
      <c r="AQ223" s="3">
        <f>其他调用!AO223</f>
        <v>4439762.1373249292</v>
      </c>
      <c r="AR223" s="3">
        <f>其他调用!AP223</f>
        <v>5513465.8484828472</v>
      </c>
      <c r="AS223" s="3">
        <f>其他调用!AQ223</f>
        <v>9111961.2534930706</v>
      </c>
      <c r="AT223" s="3">
        <f>其他调用!AR223</f>
        <v>29608410.300902367</v>
      </c>
      <c r="AU223" s="3">
        <f>SUMPRODUCT(AP$5:AT223,其他调用!$C$6:$G224)</f>
        <v>217862373405.70731</v>
      </c>
    </row>
    <row r="224" spans="26:47" x14ac:dyDescent="0.15">
      <c r="Z224" s="3">
        <v>220</v>
      </c>
      <c r="AA224" s="3">
        <f>求节点(节奏总纲!P$4:P$163,其他调用!AW$6:AW$165,$Z224)*SUM($U$14:$U$17)</f>
        <v>45.999999999999986</v>
      </c>
      <c r="AB224" s="3">
        <f>求节点(节奏总纲!Q$4:Q$163,其他调用!AX$6:AX$165,$Z224)*SUM($U$14:$U$17)</f>
        <v>67</v>
      </c>
      <c r="AC224" s="3">
        <f>求节点(节奏总纲!R$4:R$163,其他调用!AY$6:AY$165,$Z224)*SUM($U$14:$U$17)</f>
        <v>90.999999999999844</v>
      </c>
      <c r="AD224" s="3">
        <f>求节点(节奏总纲!S$4:S$163,其他调用!AZ$6:AZ$165,$Z224)*SUM($U$14:$U$17)</f>
        <v>103.00000000000004</v>
      </c>
      <c r="AE224" s="3">
        <f>求节点(节奏总纲!T$4:T$163,其他调用!BA$6:BA$165,$Z224)*SUM($U$14:$U$17)</f>
        <v>103.00000000000006</v>
      </c>
      <c r="AF224" s="3">
        <f>SUMPRODUCT(AA$5:AE224,其他调用!$C$6:$G225)</f>
        <v>6422903.9370102286</v>
      </c>
      <c r="AH224" s="3">
        <v>220</v>
      </c>
      <c r="AI224" s="3">
        <f>其他调用!Y224</f>
        <v>17986797.864463329</v>
      </c>
      <c r="AJ224" s="3">
        <f>其他调用!Z224</f>
        <v>19938401.13829422</v>
      </c>
      <c r="AK224" s="3">
        <f>其他调用!AA224</f>
        <v>22927021.641513348</v>
      </c>
      <c r="AL224" s="3">
        <f>其他调用!AB224</f>
        <v>31381260.929169655</v>
      </c>
      <c r="AM224" s="3">
        <f>其他调用!AC224</f>
        <v>96834528</v>
      </c>
      <c r="AN224" s="3">
        <f>SUMPRODUCT(AI$5:AM224,其他调用!$C$6:$G225)</f>
        <v>1189347182571.29</v>
      </c>
      <c r="AP224" s="3">
        <f>其他调用!AN224</f>
        <v>3944828.6838310957</v>
      </c>
      <c r="AQ224" s="3">
        <f>其他调用!AO224</f>
        <v>4439762.1373250484</v>
      </c>
      <c r="AR224" s="3">
        <f>其他调用!AP224</f>
        <v>5513465.848482728</v>
      </c>
      <c r="AS224" s="3">
        <f>其他调用!AQ224</f>
        <v>9111961.253493309</v>
      </c>
      <c r="AT224" s="3">
        <f>其他调用!AR224</f>
        <v>29608410.30090189</v>
      </c>
      <c r="AU224" s="3">
        <f>SUMPRODUCT(AP$5:AT224,其他调用!$C$6:$G225)</f>
        <v>218688996248.73206</v>
      </c>
    </row>
    <row r="225" spans="26:47" x14ac:dyDescent="0.15">
      <c r="Z225" s="3">
        <v>221</v>
      </c>
      <c r="AA225" s="3">
        <f>求节点(节奏总纲!P$4:P$163,其他调用!AW$6:AW$165,$Z225)*SUM($U$14:$U$17)</f>
        <v>45.999999999999979</v>
      </c>
      <c r="AB225" s="3">
        <f>求节点(节奏总纲!Q$4:Q$163,其他调用!AX$6:AX$165,$Z225)*SUM($U$14:$U$17)</f>
        <v>67</v>
      </c>
      <c r="AC225" s="3">
        <f>求节点(节奏总纲!R$4:R$163,其他调用!AY$6:AY$165,$Z225)*SUM($U$14:$U$17)</f>
        <v>90.999999999999815</v>
      </c>
      <c r="AD225" s="3">
        <f>求节点(节奏总纲!S$4:S$163,其他调用!AZ$6:AZ$165,$Z225)*SUM($U$14:$U$17)</f>
        <v>103.00000000000003</v>
      </c>
      <c r="AE225" s="3">
        <f>求节点(节奏总纲!T$4:T$163,其他调用!BA$6:BA$165,$Z225)*SUM($U$14:$U$17)</f>
        <v>103.00000000000007</v>
      </c>
      <c r="AF225" s="3">
        <f>SUMPRODUCT(AA$5:AE225,其他调用!$C$6:$G226)</f>
        <v>6433950.6911632186</v>
      </c>
      <c r="AH225" s="3">
        <v>221</v>
      </c>
      <c r="AI225" s="3">
        <f>其他调用!Y225</f>
        <v>17986797.864462852</v>
      </c>
      <c r="AJ225" s="3">
        <f>其他调用!Z225</f>
        <v>19938401.13829422</v>
      </c>
      <c r="AK225" s="3">
        <f>其他调用!AA225</f>
        <v>22927021.641513824</v>
      </c>
      <c r="AL225" s="3">
        <f>其他调用!AB225</f>
        <v>31381260.929170609</v>
      </c>
      <c r="AM225" s="3">
        <f>其他调用!AC225</f>
        <v>96834527.999998093</v>
      </c>
      <c r="AN225" s="3">
        <f>SUMPRODUCT(AI$5:AM225,其他调用!$C$6:$G226)</f>
        <v>1193021474056.4707</v>
      </c>
      <c r="AP225" s="3">
        <f>其他调用!AN225</f>
        <v>3944828.6838312149</v>
      </c>
      <c r="AQ225" s="3">
        <f>其他调用!AO225</f>
        <v>4439762.1373249292</v>
      </c>
      <c r="AR225" s="3">
        <f>其他调用!AP225</f>
        <v>5513465.8484828472</v>
      </c>
      <c r="AS225" s="3">
        <f>其他调用!AQ225</f>
        <v>9111961.253493309</v>
      </c>
      <c r="AT225" s="3">
        <f>其他调用!AR225</f>
        <v>29608410.30090189</v>
      </c>
      <c r="AU225" s="3">
        <f>SUMPRODUCT(AP$5:AT225,其他调用!$C$6:$G226)</f>
        <v>219510466500.57138</v>
      </c>
    </row>
    <row r="226" spans="26:47" x14ac:dyDescent="0.15">
      <c r="Z226" s="3">
        <v>222</v>
      </c>
      <c r="AA226" s="3">
        <f>求节点(节奏总纲!P$4:P$163,其他调用!AW$6:AW$165,$Z226)*SUM($U$14:$U$17)</f>
        <v>45.999999999999979</v>
      </c>
      <c r="AB226" s="3">
        <f>求节点(节奏总纲!Q$4:Q$163,其他调用!AX$6:AX$165,$Z226)*SUM($U$14:$U$17)</f>
        <v>67</v>
      </c>
      <c r="AC226" s="3">
        <f>求节点(节奏总纲!R$4:R$163,其他调用!AY$6:AY$165,$Z226)*SUM($U$14:$U$17)</f>
        <v>90.999999999999815</v>
      </c>
      <c r="AD226" s="3">
        <f>求节点(节奏总纲!S$4:S$163,其他调用!AZ$6:AZ$165,$Z226)*SUM($U$14:$U$17)</f>
        <v>103</v>
      </c>
      <c r="AE226" s="3">
        <f>求节点(节奏总纲!T$4:T$163,其他调用!BA$6:BA$165,$Z226)*SUM($U$14:$U$17)</f>
        <v>103.00000000000009</v>
      </c>
      <c r="AF226" s="3">
        <f>SUMPRODUCT(AA$5:AE226,其他调用!$C$6:$G227)</f>
        <v>6444928.1556396242</v>
      </c>
      <c r="AH226" s="3">
        <v>222</v>
      </c>
      <c r="AI226" s="3">
        <f>其他调用!Y226</f>
        <v>18056567.865160942</v>
      </c>
      <c r="AJ226" s="3">
        <f>其他调用!Z226</f>
        <v>20343754.260133743</v>
      </c>
      <c r="AK226" s="3">
        <f>其他调用!AA226</f>
        <v>23938835.570450306</v>
      </c>
      <c r="AL226" s="3">
        <f>其他调用!AB226</f>
        <v>31381260.929170609</v>
      </c>
      <c r="AM226" s="3">
        <f>其他调用!AC226</f>
        <v>96834528</v>
      </c>
      <c r="AN226" s="3">
        <f>SUMPRODUCT(AI$5:AM226,其他调用!$C$6:$G227)</f>
        <v>1196722578349.2798</v>
      </c>
      <c r="AP226" s="3">
        <f>其他调用!AN226</f>
        <v>3958739.1701356173</v>
      </c>
      <c r="AQ226" s="3">
        <f>其他调用!AO226</f>
        <v>4569513.3616505861</v>
      </c>
      <c r="AR226" s="3">
        <f>其他调用!AP226</f>
        <v>5871523.487462163</v>
      </c>
      <c r="AS226" s="3">
        <f>其他调用!AQ226</f>
        <v>9111961.253493309</v>
      </c>
      <c r="AT226" s="3">
        <f>其他调用!AR226</f>
        <v>29608410.30090189</v>
      </c>
      <c r="AU226" s="3">
        <f>SUMPRODUCT(AP$5:AT226,其他调用!$C$6:$G227)</f>
        <v>220342230594.89713</v>
      </c>
    </row>
    <row r="227" spans="26:47" x14ac:dyDescent="0.15">
      <c r="Z227" s="3">
        <v>223</v>
      </c>
      <c r="AA227" s="3">
        <f>求节点(节奏总纲!P$4:P$163,其他调用!AW$6:AW$165,$Z227)*SUM($U$14:$U$17)</f>
        <v>45.999999999999986</v>
      </c>
      <c r="AB227" s="3">
        <f>求节点(节奏总纲!Q$4:Q$163,其他调用!AX$6:AX$165,$Z227)*SUM($U$14:$U$17)</f>
        <v>67.000000000000014</v>
      </c>
      <c r="AC227" s="3">
        <f>求节点(节奏总纲!R$4:R$163,其他调用!AY$6:AY$165,$Z227)*SUM($U$14:$U$17)</f>
        <v>90.999999999999829</v>
      </c>
      <c r="AD227" s="3">
        <f>求节点(节奏总纲!S$4:S$163,其他调用!AZ$6:AZ$165,$Z227)*SUM($U$14:$U$17)</f>
        <v>102.99999999999999</v>
      </c>
      <c r="AE227" s="3">
        <f>求节点(节奏总纲!T$4:T$163,其他调用!BA$6:BA$165,$Z227)*SUM($U$14:$U$17)</f>
        <v>103.0000000000001</v>
      </c>
      <c r="AF227" s="3">
        <f>SUMPRODUCT(AA$5:AE227,其他调用!$C$6:$G228)</f>
        <v>6455836.3304394418</v>
      </c>
      <c r="AH227" s="3">
        <v>223</v>
      </c>
      <c r="AI227" s="3">
        <f>其他调用!Y227</f>
        <v>18488538.910921574</v>
      </c>
      <c r="AJ227" s="3">
        <f>其他调用!Z227</f>
        <v>20381410.014621735</v>
      </c>
      <c r="AK227" s="3">
        <f>其他调用!AA227</f>
        <v>25199628.663553715</v>
      </c>
      <c r="AL227" s="3">
        <f>其他调用!AB227</f>
        <v>31381260.929170609</v>
      </c>
      <c r="AM227" s="3">
        <f>其他调用!AC227</f>
        <v>96834528</v>
      </c>
      <c r="AN227" s="3">
        <f>SUMPRODUCT(AI$5:AM227,其他调用!$C$6:$G228)</f>
        <v>1200451636674.1042</v>
      </c>
      <c r="AP227" s="3">
        <f>其他调用!AN227</f>
        <v>4044863.9695615768</v>
      </c>
      <c r="AQ227" s="3">
        <f>其他调用!AO227</f>
        <v>4581566.7540740967</v>
      </c>
      <c r="AR227" s="3">
        <f>其他调用!AP227</f>
        <v>6317689.1165840626</v>
      </c>
      <c r="AS227" s="3">
        <f>其他调用!AQ227</f>
        <v>9111961.2534930706</v>
      </c>
      <c r="AT227" s="3">
        <f>其他调用!AR227</f>
        <v>29608410.30090189</v>
      </c>
      <c r="AU227" s="3">
        <f>SUMPRODUCT(AP$5:AT227,其他调用!$C$6:$G228)</f>
        <v>221180788836.05505</v>
      </c>
    </row>
    <row r="228" spans="26:47" x14ac:dyDescent="0.15">
      <c r="Z228" s="3">
        <v>224</v>
      </c>
      <c r="AA228" s="3">
        <f>求节点(节奏总纲!P$4:P$163,其他调用!AW$6:AW$165,$Z228)*SUM($U$14:$U$17)</f>
        <v>45.999999999999993</v>
      </c>
      <c r="AB228" s="3">
        <f>求节点(节奏总纲!Q$4:Q$163,其他调用!AX$6:AX$165,$Z228)*SUM($U$14:$U$17)</f>
        <v>67.000000000000014</v>
      </c>
      <c r="AC228" s="3">
        <f>求节点(节奏总纲!R$4:R$163,其他调用!AY$6:AY$165,$Z228)*SUM($U$14:$U$17)</f>
        <v>90.999999999999844</v>
      </c>
      <c r="AD228" s="3">
        <f>求节点(节奏总纲!S$4:S$163,其他调用!AZ$6:AZ$165,$Z228)*SUM($U$14:$U$17)</f>
        <v>102.99999999999997</v>
      </c>
      <c r="AE228" s="3">
        <f>求节点(节奏总纲!T$4:T$163,其他调用!BA$6:BA$165,$Z228)*SUM($U$14:$U$17)</f>
        <v>103.0000000000001</v>
      </c>
      <c r="AF228" s="3">
        <f>SUMPRODUCT(AA$5:AE228,其他调用!$C$6:$G229)</f>
        <v>6466675.2155626714</v>
      </c>
      <c r="AH228" s="3">
        <v>224</v>
      </c>
      <c r="AI228" s="3">
        <f>其他调用!Y228</f>
        <v>18488538.910921574</v>
      </c>
      <c r="AJ228" s="3">
        <f>其他调用!Z228</f>
        <v>20381410.014621735</v>
      </c>
      <c r="AK228" s="3">
        <f>其他调用!AA228</f>
        <v>25199628.663553715</v>
      </c>
      <c r="AL228" s="3">
        <f>其他调用!AB228</f>
        <v>31381260.929169655</v>
      </c>
      <c r="AM228" s="3">
        <f>其他调用!AC228</f>
        <v>102445711.24351311</v>
      </c>
      <c r="AN228" s="3">
        <f>SUMPRODUCT(AI$5:AM228,其他调用!$C$6:$G229)</f>
        <v>1204159085277.0264</v>
      </c>
      <c r="AP228" s="3">
        <f>其他调用!AN228</f>
        <v>4044863.9695615768</v>
      </c>
      <c r="AQ228" s="3">
        <f>其他调用!AO228</f>
        <v>4581566.7540742159</v>
      </c>
      <c r="AR228" s="3">
        <f>其他调用!AP228</f>
        <v>6317689.1165841818</v>
      </c>
      <c r="AS228" s="3">
        <f>其他调用!AQ228</f>
        <v>9111961.253493309</v>
      </c>
      <c r="AT228" s="3">
        <f>其他调用!AR228</f>
        <v>31480652.300762653</v>
      </c>
      <c r="AU228" s="3">
        <f>SUMPRODUCT(AP$5:AT228,其他调用!$C$6:$G229)</f>
        <v>222014713693.4404</v>
      </c>
    </row>
    <row r="229" spans="26:47" x14ac:dyDescent="0.15">
      <c r="Z229" s="3">
        <v>225</v>
      </c>
      <c r="AA229" s="3">
        <f>求节点(节奏总纲!P$4:P$163,其他调用!AW$6:AW$165,$Z229)*SUM($U$14:$U$17)</f>
        <v>46</v>
      </c>
      <c r="AB229" s="3">
        <f>求节点(节奏总纲!Q$4:Q$163,其他调用!AX$6:AX$165,$Z229)*SUM($U$14:$U$17)</f>
        <v>67.000000000000014</v>
      </c>
      <c r="AC229" s="3">
        <f>求节点(节奏总纲!R$4:R$163,其他调用!AY$6:AY$165,$Z229)*SUM($U$14:$U$17)</f>
        <v>90.999999999999858</v>
      </c>
      <c r="AD229" s="3">
        <f>求节点(节奏总纲!S$4:S$163,其他调用!AZ$6:AZ$165,$Z229)*SUM($U$14:$U$17)</f>
        <v>102.99999999999996</v>
      </c>
      <c r="AE229" s="3">
        <f>求节点(节奏总纲!T$4:T$163,其他调用!BA$6:BA$165,$Z229)*SUM($U$14:$U$17)</f>
        <v>103.00000000000009</v>
      </c>
      <c r="AF229" s="3">
        <f>SUMPRODUCT(AA$5:AE229,其他调用!$C$6:$G230)</f>
        <v>6477444.8110093158</v>
      </c>
      <c r="AH229" s="3">
        <v>225</v>
      </c>
      <c r="AI229" s="3">
        <f>其他调用!Y229</f>
        <v>18488538.910921097</v>
      </c>
      <c r="AJ229" s="3">
        <f>其他调用!Z229</f>
        <v>20381410.014622211</v>
      </c>
      <c r="AK229" s="3">
        <f>其他调用!AA229</f>
        <v>25199628.663553715</v>
      </c>
      <c r="AL229" s="3">
        <f>其他调用!AB229</f>
        <v>31381260.929170609</v>
      </c>
      <c r="AM229" s="3">
        <f>其他调用!AC229</f>
        <v>104904072</v>
      </c>
      <c r="AN229" s="3">
        <f>SUMPRODUCT(AI$5:AM229,其他调用!$C$6:$G230)</f>
        <v>1207843737702.437</v>
      </c>
      <c r="AP229" s="3">
        <f>其他调用!AN229</f>
        <v>4044863.9695615768</v>
      </c>
      <c r="AQ229" s="3">
        <f>其他调用!AO229</f>
        <v>4581566.7540740967</v>
      </c>
      <c r="AR229" s="3">
        <f>其他调用!AP229</f>
        <v>6317689.1165840626</v>
      </c>
      <c r="AS229" s="3">
        <f>其他调用!AQ229</f>
        <v>9111961.253493309</v>
      </c>
      <c r="AT229" s="3">
        <f>其他调用!AR229</f>
        <v>32300915.346783638</v>
      </c>
      <c r="AU229" s="3">
        <f>SUMPRODUCT(AP$5:AT229,其他调用!$C$6:$G230)</f>
        <v>222843609291.18774</v>
      </c>
    </row>
    <row r="230" spans="26:47" x14ac:dyDescent="0.15">
      <c r="Z230" s="3">
        <v>226</v>
      </c>
      <c r="AA230" s="3">
        <f>求节点(节奏总纲!P$4:P$163,其他调用!AW$6:AW$165,$Z230)*SUM($U$14:$U$17)</f>
        <v>46.000000000000007</v>
      </c>
      <c r="AB230" s="3">
        <f>求节点(节奏总纲!Q$4:Q$163,其他调用!AX$6:AX$165,$Z230)*SUM($U$14:$U$17)</f>
        <v>67.000000000000014</v>
      </c>
      <c r="AC230" s="3">
        <f>求节点(节奏总纲!R$4:R$163,其他调用!AY$6:AY$165,$Z230)*SUM($U$14:$U$17)</f>
        <v>90.999999999999886</v>
      </c>
      <c r="AD230" s="3">
        <f>求节点(节奏总纲!S$4:S$163,其他调用!AZ$6:AZ$165,$Z230)*SUM($U$14:$U$17)</f>
        <v>102.99999999999994</v>
      </c>
      <c r="AE230" s="3">
        <f>求节点(节奏总纲!T$4:T$163,其他调用!BA$6:BA$165,$Z230)*SUM($U$14:$U$17)</f>
        <v>103.00000000000009</v>
      </c>
      <c r="AF230" s="3">
        <f>SUMPRODUCT(AA$5:AE230,其他调用!$C$6:$G231)</f>
        <v>6488145.1167793721</v>
      </c>
      <c r="AH230" s="3">
        <v>226</v>
      </c>
      <c r="AI230" s="3">
        <f>其他调用!Y230</f>
        <v>18488538.910921574</v>
      </c>
      <c r="AJ230" s="3">
        <f>其他调用!Z230</f>
        <v>20381410.014621735</v>
      </c>
      <c r="AK230" s="3">
        <f>其他调用!AA230</f>
        <v>25199628.663553715</v>
      </c>
      <c r="AL230" s="3">
        <f>其他调用!AB230</f>
        <v>31381260.929170609</v>
      </c>
      <c r="AM230" s="3">
        <f>其他调用!AC230</f>
        <v>104904071.99999809</v>
      </c>
      <c r="AN230" s="3">
        <f>SUMPRODUCT(AI$5:AM230,其他调用!$C$6:$G231)</f>
        <v>1211504683724.3755</v>
      </c>
      <c r="AP230" s="3">
        <f>其他调用!AN230</f>
        <v>4044863.9695615768</v>
      </c>
      <c r="AQ230" s="3">
        <f>其他调用!AO230</f>
        <v>4581566.7540742159</v>
      </c>
      <c r="AR230" s="3">
        <f>其他调用!AP230</f>
        <v>6317689.1165840626</v>
      </c>
      <c r="AS230" s="3">
        <f>其他调用!AQ230</f>
        <v>9111961.253493309</v>
      </c>
      <c r="AT230" s="3">
        <f>其他调用!AR230</f>
        <v>32300915.346783638</v>
      </c>
      <c r="AU230" s="3">
        <f>SUMPRODUCT(AP$5:AT230,其他调用!$C$6:$G231)</f>
        <v>223667171920.93491</v>
      </c>
    </row>
    <row r="231" spans="26:47" x14ac:dyDescent="0.15">
      <c r="Z231" s="3">
        <v>227</v>
      </c>
      <c r="AA231" s="3">
        <f>求节点(节奏总纲!P$4:P$163,其他调用!AW$6:AW$165,$Z231)*SUM($U$14:$U$17)</f>
        <v>46.000000000000014</v>
      </c>
      <c r="AB231" s="3">
        <f>求节点(节奏总纲!Q$4:Q$163,其他调用!AX$6:AX$165,$Z231)*SUM($U$14:$U$17)</f>
        <v>67.000000000000028</v>
      </c>
      <c r="AC231" s="3">
        <f>求节点(节奏总纲!R$4:R$163,其他调用!AY$6:AY$165,$Z231)*SUM($U$14:$U$17)</f>
        <v>90.999999999999901</v>
      </c>
      <c r="AD231" s="3">
        <f>求节点(节奏总纲!S$4:S$163,其他调用!AZ$6:AZ$165,$Z231)*SUM($U$14:$U$17)</f>
        <v>102.99999999999994</v>
      </c>
      <c r="AE231" s="3">
        <f>求节点(节奏总纲!T$4:T$163,其他调用!BA$6:BA$165,$Z231)*SUM($U$14:$U$17)</f>
        <v>103.00000000000009</v>
      </c>
      <c r="AF231" s="3">
        <f>SUMPRODUCT(AA$5:AE231,其他调用!$C$6:$G232)</f>
        <v>6498776.1328728441</v>
      </c>
      <c r="AH231" s="3">
        <v>227</v>
      </c>
      <c r="AI231" s="3">
        <f>其他调用!Y231</f>
        <v>18488538.910921574</v>
      </c>
      <c r="AJ231" s="3">
        <f>其他调用!Z231</f>
        <v>20381410.014621735</v>
      </c>
      <c r="AK231" s="3">
        <f>其他调用!AA231</f>
        <v>25199628.663553715</v>
      </c>
      <c r="AL231" s="3">
        <f>其他调用!AB231</f>
        <v>31894443.028386116</v>
      </c>
      <c r="AM231" s="3">
        <f>其他调用!AC231</f>
        <v>104904072</v>
      </c>
      <c r="AN231" s="3">
        <f>SUMPRODUCT(AI$5:AM231,其他调用!$C$6:$G232)</f>
        <v>1215142567440.0889</v>
      </c>
      <c r="AP231" s="3">
        <f>其他调用!AN231</f>
        <v>4044863.9695615768</v>
      </c>
      <c r="AQ231" s="3">
        <f>其他调用!AO231</f>
        <v>4581566.7540740967</v>
      </c>
      <c r="AR231" s="3">
        <f>其他调用!AP231</f>
        <v>6317689.1165840626</v>
      </c>
      <c r="AS231" s="3">
        <f>其他调用!AQ231</f>
        <v>9317965.003926754</v>
      </c>
      <c r="AT231" s="3">
        <f>其他调用!AR231</f>
        <v>32300915.346783638</v>
      </c>
      <c r="AU231" s="3">
        <f>SUMPRODUCT(AP$5:AT231,其他调用!$C$6:$G232)</f>
        <v>224485660138.95029</v>
      </c>
    </row>
    <row r="232" spans="26:47" x14ac:dyDescent="0.15">
      <c r="Z232" s="3">
        <v>228</v>
      </c>
      <c r="AA232" s="3">
        <f>求节点(节奏总纲!P$4:P$163,其他调用!AW$6:AW$165,$Z232)*SUM($U$14:$U$17)</f>
        <v>46.000000000000021</v>
      </c>
      <c r="AB232" s="3">
        <f>求节点(节奏总纲!Q$4:Q$163,其他调用!AX$6:AX$165,$Z232)*SUM($U$14:$U$17)</f>
        <v>67.000000000000028</v>
      </c>
      <c r="AC232" s="3">
        <f>求节点(节奏总纲!R$4:R$163,其他调用!AY$6:AY$165,$Z232)*SUM($U$14:$U$17)</f>
        <v>90.999999999999915</v>
      </c>
      <c r="AD232" s="3">
        <f>求节点(节奏总纲!S$4:S$163,其他调用!AZ$6:AZ$165,$Z232)*SUM($U$14:$U$17)</f>
        <v>102.99999999999996</v>
      </c>
      <c r="AE232" s="3">
        <f>求节点(节奏总纲!T$4:T$163,其他调用!BA$6:BA$165,$Z232)*SUM($U$14:$U$17)</f>
        <v>103.00000000000007</v>
      </c>
      <c r="AF232" s="3">
        <f>SUMPRODUCT(AA$5:AE232,其他调用!$C$6:$G233)</f>
        <v>6509337.8592897272</v>
      </c>
      <c r="AH232" s="3">
        <v>228</v>
      </c>
      <c r="AI232" s="3">
        <f>其他调用!Y232</f>
        <v>18488538.910921574</v>
      </c>
      <c r="AJ232" s="3">
        <f>其他调用!Z232</f>
        <v>20381410.014621735</v>
      </c>
      <c r="AK232" s="3">
        <f>其他调用!AA232</f>
        <v>25199628.663553715</v>
      </c>
      <c r="AL232" s="3">
        <f>其他调用!AB232</f>
        <v>31898406.269311905</v>
      </c>
      <c r="AM232" s="3">
        <f>其他调用!AC232</f>
        <v>104904072</v>
      </c>
      <c r="AN232" s="3">
        <f>SUMPRODUCT(AI$5:AM232,其他调用!$C$6:$G233)</f>
        <v>1218756745496.1648</v>
      </c>
      <c r="AP232" s="3">
        <f>其他调用!AN232</f>
        <v>4044863.9695615768</v>
      </c>
      <c r="AQ232" s="3">
        <f>其他调用!AO232</f>
        <v>4581566.7540742159</v>
      </c>
      <c r="AR232" s="3">
        <f>其他调用!AP232</f>
        <v>6317689.1165841818</v>
      </c>
      <c r="AS232" s="3">
        <f>其他调用!AQ232</f>
        <v>9319555.9450290203</v>
      </c>
      <c r="AT232" s="3">
        <f>其他调用!AR232</f>
        <v>32300915.346783638</v>
      </c>
      <c r="AU232" s="3">
        <f>SUMPRODUCT(AP$5:AT232,其他调用!$C$6:$G233)</f>
        <v>225298815687.55869</v>
      </c>
    </row>
    <row r="233" spans="26:47" x14ac:dyDescent="0.15">
      <c r="Z233" s="3">
        <v>229</v>
      </c>
      <c r="AA233" s="3">
        <f>求节点(节奏总纲!P$4:P$163,其他调用!AW$6:AW$165,$Z233)*SUM($U$14:$U$17)</f>
        <v>46.000000000000028</v>
      </c>
      <c r="AB233" s="3">
        <f>求节点(节奏总纲!Q$4:Q$163,其他调用!AX$6:AX$165,$Z233)*SUM($U$14:$U$17)</f>
        <v>67.000000000000028</v>
      </c>
      <c r="AC233" s="3">
        <f>求节点(节奏总纲!R$4:R$163,其他调用!AY$6:AY$165,$Z233)*SUM($U$14:$U$17)</f>
        <v>90.999999999999929</v>
      </c>
      <c r="AD233" s="3">
        <f>求节点(节奏总纲!S$4:S$163,其他调用!AZ$6:AZ$165,$Z233)*SUM($U$14:$U$17)</f>
        <v>102.99999999999996</v>
      </c>
      <c r="AE233" s="3">
        <f>求节点(节奏总纲!T$4:T$163,其他调用!BA$6:BA$165,$Z233)*SUM($U$14:$U$17)</f>
        <v>103.00000000000007</v>
      </c>
      <c r="AF233" s="3">
        <f>SUMPRODUCT(AA$5:AE233,其他调用!$C$6:$G234)</f>
        <v>6519830.2960300231</v>
      </c>
      <c r="AH233" s="3">
        <v>229</v>
      </c>
      <c r="AI233" s="3">
        <f>其他调用!Y233</f>
        <v>18488538.910921574</v>
      </c>
      <c r="AJ233" s="3">
        <f>其他调用!Z233</f>
        <v>20381410.014621735</v>
      </c>
      <c r="AK233" s="3">
        <f>其他调用!AA233</f>
        <v>25199628.663554192</v>
      </c>
      <c r="AL233" s="3">
        <f>其他调用!AB233</f>
        <v>31898406.269311905</v>
      </c>
      <c r="AM233" s="3">
        <f>其他调用!AC233</f>
        <v>104904072</v>
      </c>
      <c r="AN233" s="3">
        <f>SUMPRODUCT(AI$5:AM233,其他调用!$C$6:$G234)</f>
        <v>1222347212918.3206</v>
      </c>
      <c r="AP233" s="3">
        <f>其他调用!AN233</f>
        <v>4044863.9695615768</v>
      </c>
      <c r="AQ233" s="3">
        <f>其他调用!AO233</f>
        <v>4581566.7540742159</v>
      </c>
      <c r="AR233" s="3">
        <f>其他调用!AP233</f>
        <v>6317689.1165840626</v>
      </c>
      <c r="AS233" s="3">
        <f>其他调用!AQ233</f>
        <v>9319555.9450290203</v>
      </c>
      <c r="AT233" s="3">
        <f>其他调用!AR233</f>
        <v>32300915.346783638</v>
      </c>
      <c r="AU233" s="3">
        <f>SUMPRODUCT(AP$5:AT233,其他调用!$C$6:$G234)</f>
        <v>226106636569.96255</v>
      </c>
    </row>
    <row r="234" spans="26:47" x14ac:dyDescent="0.15">
      <c r="Z234" s="3">
        <v>230</v>
      </c>
      <c r="AA234" s="3">
        <f>求节点(节奏总纲!P$4:P$163,其他调用!AW$6:AW$165,$Z234)*SUM($U$14:$U$17)</f>
        <v>46.000000000000036</v>
      </c>
      <c r="AB234" s="3">
        <f>求节点(节奏总纲!Q$4:Q$163,其他调用!AX$6:AX$165,$Z234)*SUM($U$14:$U$17)</f>
        <v>67.000000000000028</v>
      </c>
      <c r="AC234" s="3">
        <f>求节点(节奏总纲!R$4:R$163,其他调用!AY$6:AY$165,$Z234)*SUM($U$14:$U$17)</f>
        <v>90.999999999999957</v>
      </c>
      <c r="AD234" s="3">
        <f>求节点(节奏总纲!S$4:S$163,其他调用!AZ$6:AZ$165,$Z234)*SUM($U$14:$U$17)</f>
        <v>102.99999999999996</v>
      </c>
      <c r="AE234" s="3">
        <f>求节点(节奏总纲!T$4:T$163,其他调用!BA$6:BA$165,$Z234)*SUM($U$14:$U$17)</f>
        <v>103.00000000000006</v>
      </c>
      <c r="AF234" s="3">
        <f>SUMPRODUCT(AA$5:AE234,其他调用!$C$6:$G235)</f>
        <v>6530253.4430937339</v>
      </c>
      <c r="AH234" s="3">
        <v>230</v>
      </c>
      <c r="AI234" s="3">
        <f>其他调用!Y234</f>
        <v>18488538.910921097</v>
      </c>
      <c r="AJ234" s="3">
        <f>其他调用!Z234</f>
        <v>20381410.014621735</v>
      </c>
      <c r="AK234" s="3">
        <f>其他调用!AA234</f>
        <v>25199628.663553715</v>
      </c>
      <c r="AL234" s="3">
        <f>其他调用!AB234</f>
        <v>31898406.269311905</v>
      </c>
      <c r="AM234" s="3">
        <f>其他调用!AC234</f>
        <v>104904072</v>
      </c>
      <c r="AN234" s="3">
        <f>SUMPRODUCT(AI$5:AM234,其他调用!$C$6:$G235)</f>
        <v>1225913969706.5564</v>
      </c>
      <c r="AP234" s="3">
        <f>其他调用!AN234</f>
        <v>4044863.9695615768</v>
      </c>
      <c r="AQ234" s="3">
        <f>其他调用!AO234</f>
        <v>4581566.7540740967</v>
      </c>
      <c r="AR234" s="3">
        <f>其他调用!AP234</f>
        <v>6317689.1165840626</v>
      </c>
      <c r="AS234" s="3">
        <f>其他调用!AQ234</f>
        <v>9319555.9450290203</v>
      </c>
      <c r="AT234" s="3">
        <f>其他调用!AR234</f>
        <v>32300915.346783638</v>
      </c>
      <c r="AU234" s="3">
        <f>SUMPRODUCT(AP$5:AT234,其他调用!$C$6:$G235)</f>
        <v>226909122786.1619</v>
      </c>
    </row>
    <row r="235" spans="26:47" x14ac:dyDescent="0.15">
      <c r="Z235" s="3">
        <v>231</v>
      </c>
      <c r="AA235" s="3">
        <f>求节点(节奏总纲!P$4:P$163,其他调用!AW$6:AW$165,$Z235)*SUM($U$14:$U$17)</f>
        <v>46.000000000000043</v>
      </c>
      <c r="AB235" s="3">
        <f>求节点(节奏总纲!Q$4:Q$163,其他调用!AX$6:AX$165,$Z235)*SUM($U$14:$U$17)</f>
        <v>67.000000000000043</v>
      </c>
      <c r="AC235" s="3">
        <f>求节点(节奏总纲!R$4:R$163,其他调用!AY$6:AY$165,$Z235)*SUM($U$14:$U$17)</f>
        <v>90.999999999999972</v>
      </c>
      <c r="AD235" s="3">
        <f>求节点(节奏总纲!S$4:S$163,其他调用!AZ$6:AZ$165,$Z235)*SUM($U$14:$U$17)</f>
        <v>102.99999999999997</v>
      </c>
      <c r="AE235" s="3">
        <f>求节点(节奏总纲!T$4:T$163,其他调用!BA$6:BA$165,$Z235)*SUM($U$14:$U$17)</f>
        <v>103.00000000000006</v>
      </c>
      <c r="AF235" s="3">
        <f>SUMPRODUCT(AA$5:AE235,其他调用!$C$6:$G236)</f>
        <v>6540607.3004808566</v>
      </c>
      <c r="AH235" s="3">
        <v>231</v>
      </c>
      <c r="AI235" s="3">
        <f>其他调用!Y235</f>
        <v>18488538.910921574</v>
      </c>
      <c r="AJ235" s="3">
        <f>其他调用!Z235</f>
        <v>20381410.014622211</v>
      </c>
      <c r="AK235" s="3">
        <f>其他调用!AA235</f>
        <v>25199628.663553715</v>
      </c>
      <c r="AL235" s="3">
        <f>其他调用!AB235</f>
        <v>31898406.269311905</v>
      </c>
      <c r="AM235" s="3">
        <f>其他调用!AC235</f>
        <v>104904072</v>
      </c>
      <c r="AN235" s="3">
        <f>SUMPRODUCT(AI$5:AM235,其他调用!$C$6:$G236)</f>
        <v>1229457015860.8726</v>
      </c>
      <c r="AP235" s="3">
        <f>其他调用!AN235</f>
        <v>4044863.9695614576</v>
      </c>
      <c r="AQ235" s="3">
        <f>其他调用!AO235</f>
        <v>4581566.7540742159</v>
      </c>
      <c r="AR235" s="3">
        <f>其他调用!AP235</f>
        <v>6317689.1165841818</v>
      </c>
      <c r="AS235" s="3">
        <f>其他调用!AQ235</f>
        <v>9319555.9450287819</v>
      </c>
      <c r="AT235" s="3">
        <f>其他调用!AR235</f>
        <v>32300915.346783638</v>
      </c>
      <c r="AU235" s="3">
        <f>SUMPRODUCT(AP$5:AT235,其他调用!$C$6:$G236)</f>
        <v>227706274336.15665</v>
      </c>
    </row>
    <row r="236" spans="26:47" x14ac:dyDescent="0.15">
      <c r="Z236" s="3">
        <v>232</v>
      </c>
      <c r="AA236" s="3">
        <f>求节点(节奏总纲!P$4:P$163,其他调用!AW$6:AW$165,$Z236)*SUM($U$14:$U$17)</f>
        <v>46.00000000000005</v>
      </c>
      <c r="AB236" s="3">
        <f>求节点(节奏总纲!Q$4:Q$163,其他调用!AX$6:AX$165,$Z236)*SUM($U$14:$U$17)</f>
        <v>67.000000000000043</v>
      </c>
      <c r="AC236" s="3">
        <f>求节点(节奏总纲!R$4:R$163,其他调用!AY$6:AY$165,$Z236)*SUM($U$14:$U$17)</f>
        <v>90.999999999999986</v>
      </c>
      <c r="AD236" s="3">
        <f>求节点(节奏总纲!S$4:S$163,其他调用!AZ$6:AZ$165,$Z236)*SUM($U$14:$U$17)</f>
        <v>102.99999999999997</v>
      </c>
      <c r="AE236" s="3">
        <f>求节点(节奏总纲!T$4:T$163,其他调用!BA$6:BA$165,$Z236)*SUM($U$14:$U$17)</f>
        <v>103.00000000000006</v>
      </c>
      <c r="AF236" s="3">
        <f>SUMPRODUCT(AA$5:AE236,其他调用!$C$6:$G237)</f>
        <v>6550891.8681913922</v>
      </c>
      <c r="AH236" s="3">
        <v>232</v>
      </c>
      <c r="AI236" s="3">
        <f>其他调用!Y236</f>
        <v>18488538.910921574</v>
      </c>
      <c r="AJ236" s="3">
        <f>其他调用!Z236</f>
        <v>20381410.014621735</v>
      </c>
      <c r="AK236" s="3">
        <f>其他调用!AA236</f>
        <v>25199628.663553715</v>
      </c>
      <c r="AL236" s="3">
        <f>其他调用!AB236</f>
        <v>31898406.269311905</v>
      </c>
      <c r="AM236" s="3">
        <f>其他调用!AC236</f>
        <v>104904072</v>
      </c>
      <c r="AN236" s="3">
        <f>SUMPRODUCT(AI$5:AM236,其他调用!$C$6:$G237)</f>
        <v>1232976351381.2686</v>
      </c>
      <c r="AP236" s="3">
        <f>其他调用!AN236</f>
        <v>4044863.9695615768</v>
      </c>
      <c r="AQ236" s="3">
        <f>其他调用!AO236</f>
        <v>4581566.7540740967</v>
      </c>
      <c r="AR236" s="3">
        <f>其他调用!AP236</f>
        <v>6317689.1165840626</v>
      </c>
      <c r="AS236" s="3">
        <f>其他调用!AQ236</f>
        <v>9319555.9450290203</v>
      </c>
      <c r="AT236" s="3">
        <f>其他调用!AR236</f>
        <v>32300915.346783638</v>
      </c>
      <c r="AU236" s="3">
        <f>SUMPRODUCT(AP$5:AT236,其他调用!$C$6:$G237)</f>
        <v>228498091219.94687</v>
      </c>
    </row>
    <row r="237" spans="26:47" x14ac:dyDescent="0.15">
      <c r="Z237" s="3">
        <v>233</v>
      </c>
      <c r="AA237" s="3">
        <f>求节点(节奏总纲!P$4:P$163,其他调用!AW$6:AW$165,$Z237)*SUM($U$14:$U$17)</f>
        <v>46.000000000000057</v>
      </c>
      <c r="AB237" s="3">
        <f>求节点(节奏总纲!Q$4:Q$163,其他调用!AX$6:AX$165,$Z237)*SUM($U$14:$U$17)</f>
        <v>67.000000000000043</v>
      </c>
      <c r="AC237" s="3">
        <f>求节点(节奏总纲!R$4:R$163,其他调用!AY$6:AY$165,$Z237)*SUM($U$14:$U$17)</f>
        <v>91.000000000000014</v>
      </c>
      <c r="AD237" s="3">
        <f>求节点(节奏总纲!S$4:S$163,其他调用!AZ$6:AZ$165,$Z237)*SUM($U$14:$U$17)</f>
        <v>102.99999999999997</v>
      </c>
      <c r="AE237" s="3">
        <f>求节点(节奏总纲!T$4:T$163,其他调用!BA$6:BA$165,$Z237)*SUM($U$14:$U$17)</f>
        <v>103.00000000000004</v>
      </c>
      <c r="AF237" s="3">
        <f>SUMPRODUCT(AA$5:AE237,其他调用!$C$6:$G238)</f>
        <v>6561107.1462253416</v>
      </c>
      <c r="AH237" s="3">
        <v>233</v>
      </c>
      <c r="AI237" s="3">
        <f>其他调用!Y237</f>
        <v>18488538.910921574</v>
      </c>
      <c r="AJ237" s="3">
        <f>其他调用!Z237</f>
        <v>20381410.014621735</v>
      </c>
      <c r="AK237" s="3">
        <f>其他调用!AA237</f>
        <v>25199628.663553715</v>
      </c>
      <c r="AL237" s="3">
        <f>其他调用!AB237</f>
        <v>31898406.269311905</v>
      </c>
      <c r="AM237" s="3">
        <f>其他调用!AC237</f>
        <v>104904072</v>
      </c>
      <c r="AN237" s="3">
        <f>SUMPRODUCT(AI$5:AM237,其他调用!$C$6:$G238)</f>
        <v>1236471976267.7449</v>
      </c>
      <c r="AP237" s="3">
        <f>其他调用!AN237</f>
        <v>4044863.9695615768</v>
      </c>
      <c r="AQ237" s="3">
        <f>其他调用!AO237</f>
        <v>4581566.7540742159</v>
      </c>
      <c r="AR237" s="3">
        <f>其他调用!AP237</f>
        <v>6317689.1165840626</v>
      </c>
      <c r="AS237" s="3">
        <f>其他调用!AQ237</f>
        <v>9319555.9450290203</v>
      </c>
      <c r="AT237" s="3">
        <f>其他调用!AR237</f>
        <v>32300915.346784115</v>
      </c>
      <c r="AU237" s="3">
        <f>SUMPRODUCT(AP$5:AT237,其他调用!$C$6:$G238)</f>
        <v>229284573437.53256</v>
      </c>
    </row>
    <row r="238" spans="26:47" x14ac:dyDescent="0.15">
      <c r="Z238" s="3">
        <v>234</v>
      </c>
      <c r="AA238" s="3">
        <f>求节点(节奏总纲!P$4:P$163,其他调用!AW$6:AW$165,$Z238)*SUM($U$14:$U$17)</f>
        <v>46.000000000000064</v>
      </c>
      <c r="AB238" s="3">
        <f>求节点(节奏总纲!Q$4:Q$163,其他调用!AX$6:AX$165,$Z238)*SUM($U$14:$U$17)</f>
        <v>67.000000000000043</v>
      </c>
      <c r="AC238" s="3">
        <f>求节点(节奏总纲!R$4:R$163,其他调用!AY$6:AY$165,$Z238)*SUM($U$14:$U$17)</f>
        <v>91.000000000000028</v>
      </c>
      <c r="AD238" s="3">
        <f>求节点(节奏总纲!S$4:S$163,其他调用!AZ$6:AZ$165,$Z238)*SUM($U$14:$U$17)</f>
        <v>102.99999999999999</v>
      </c>
      <c r="AE238" s="3">
        <f>求节点(节奏总纲!T$4:T$163,其他调用!BA$6:BA$165,$Z238)*SUM($U$14:$U$17)</f>
        <v>103.00000000000004</v>
      </c>
      <c r="AF238" s="3">
        <f>SUMPRODUCT(AA$5:AE238,其他调用!$C$6:$G239)</f>
        <v>6571253.1345827039</v>
      </c>
      <c r="AH238" s="3">
        <v>234</v>
      </c>
      <c r="AI238" s="3">
        <f>其他调用!Y238</f>
        <v>18488538.910921574</v>
      </c>
      <c r="AJ238" s="3">
        <f>其他调用!Z238</f>
        <v>20381410.014621735</v>
      </c>
      <c r="AK238" s="3">
        <f>其他调用!AA238</f>
        <v>25199628.663553715</v>
      </c>
      <c r="AL238" s="3">
        <f>其他调用!AB238</f>
        <v>31898406.269311905</v>
      </c>
      <c r="AM238" s="3">
        <f>其他调用!AC238</f>
        <v>104904072</v>
      </c>
      <c r="AN238" s="3">
        <f>SUMPRODUCT(AI$5:AM238,其他调用!$C$6:$G239)</f>
        <v>1239943890520.3013</v>
      </c>
      <c r="AP238" s="3">
        <f>其他调用!AN238</f>
        <v>4044863.9695615768</v>
      </c>
      <c r="AQ238" s="3">
        <f>其他调用!AO238</f>
        <v>4581566.7540740967</v>
      </c>
      <c r="AR238" s="3">
        <f>其他调用!AP238</f>
        <v>6317689.1165840626</v>
      </c>
      <c r="AS238" s="3">
        <f>其他调用!AQ238</f>
        <v>9319555.9450290203</v>
      </c>
      <c r="AT238" s="3">
        <f>其他调用!AR238</f>
        <v>32300915.346783638</v>
      </c>
      <c r="AU238" s="3">
        <f>SUMPRODUCT(AP$5:AT238,其他调用!$C$6:$G239)</f>
        <v>230065720988.9137</v>
      </c>
    </row>
    <row r="239" spans="26:47" x14ac:dyDescent="0.15">
      <c r="Z239" s="3">
        <v>235</v>
      </c>
      <c r="AA239" s="3">
        <f>求节点(节奏总纲!P$4:P$163,其他调用!AW$6:AW$165,$Z239)*SUM($U$14:$U$17)</f>
        <v>46.000000000000071</v>
      </c>
      <c r="AB239" s="3">
        <f>求节点(节奏总纲!Q$4:Q$163,其他调用!AX$6:AX$165,$Z239)*SUM($U$14:$U$17)</f>
        <v>67.000000000000057</v>
      </c>
      <c r="AC239" s="3">
        <f>求节点(节奏总纲!R$4:R$163,其他调用!AY$6:AY$165,$Z239)*SUM($U$14:$U$17)</f>
        <v>91.000000000000043</v>
      </c>
      <c r="AD239" s="3">
        <f>求节点(节奏总纲!S$4:S$163,其他调用!AZ$6:AZ$165,$Z239)*SUM($U$14:$U$17)</f>
        <v>102.99999999999999</v>
      </c>
      <c r="AE239" s="3">
        <f>求节点(节奏总纲!T$4:T$163,其他调用!BA$6:BA$165,$Z239)*SUM($U$14:$U$17)</f>
        <v>103.00000000000003</v>
      </c>
      <c r="AF239" s="3">
        <f>SUMPRODUCT(AA$5:AE239,其他调用!$C$6:$G240)</f>
        <v>6581329.8332634792</v>
      </c>
      <c r="AH239" s="3">
        <v>235</v>
      </c>
      <c r="AI239" s="3">
        <f>其他调用!Y239</f>
        <v>18488538.910921097</v>
      </c>
      <c r="AJ239" s="3">
        <f>其他调用!Z239</f>
        <v>20381410.014621735</v>
      </c>
      <c r="AK239" s="3">
        <f>其他调用!AA239</f>
        <v>25199628.663553715</v>
      </c>
      <c r="AL239" s="3">
        <f>其他调用!AB239</f>
        <v>31898406.269311905</v>
      </c>
      <c r="AM239" s="3">
        <f>其他调用!AC239</f>
        <v>104904072</v>
      </c>
      <c r="AN239" s="3">
        <f>SUMPRODUCT(AI$5:AM239,其他调用!$C$6:$G240)</f>
        <v>1243392094138.9377</v>
      </c>
      <c r="AP239" s="3">
        <f>其他调用!AN239</f>
        <v>4044863.9695615768</v>
      </c>
      <c r="AQ239" s="3">
        <f>其他调用!AO239</f>
        <v>4581566.7540742159</v>
      </c>
      <c r="AR239" s="3">
        <f>其他调用!AP239</f>
        <v>6317689.1165841818</v>
      </c>
      <c r="AS239" s="3">
        <f>其他调用!AQ239</f>
        <v>9319555.9450290203</v>
      </c>
      <c r="AT239" s="3">
        <f>其他调用!AR239</f>
        <v>32300915.346783638</v>
      </c>
      <c r="AU239" s="3">
        <f>SUMPRODUCT(AP$5:AT239,其他调用!$C$6:$G240)</f>
        <v>230841533874.09027</v>
      </c>
    </row>
    <row r="240" spans="26:47" x14ac:dyDescent="0.15">
      <c r="Z240" s="3">
        <v>236</v>
      </c>
      <c r="AA240" s="3">
        <f>求节点(节奏总纲!P$4:P$163,其他调用!AW$6:AW$165,$Z240)*SUM($U$14:$U$17)</f>
        <v>46.000000000000078</v>
      </c>
      <c r="AB240" s="3">
        <f>求节点(节奏总纲!Q$4:Q$163,其他调用!AX$6:AX$165,$Z240)*SUM($U$14:$U$17)</f>
        <v>67.000000000000057</v>
      </c>
      <c r="AC240" s="3">
        <f>求节点(节奏总纲!R$4:R$163,其他调用!AY$6:AY$165,$Z240)*SUM($U$14:$U$17)</f>
        <v>91.000000000000057</v>
      </c>
      <c r="AD240" s="3">
        <f>求节点(节奏总纲!S$4:S$163,其他调用!AZ$6:AZ$165,$Z240)*SUM($U$14:$U$17)</f>
        <v>102.99999999999999</v>
      </c>
      <c r="AE240" s="3">
        <f>求节点(节奏总纲!T$4:T$163,其他调用!BA$6:BA$165,$Z240)*SUM($U$14:$U$17)</f>
        <v>103.00000000000003</v>
      </c>
      <c r="AF240" s="3">
        <f>SUMPRODUCT(AA$5:AE240,其他调用!$C$6:$G241)</f>
        <v>6591337.2422676673</v>
      </c>
      <c r="AH240" s="3">
        <v>236</v>
      </c>
      <c r="AI240" s="3">
        <f>其他调用!Y240</f>
        <v>18488538.910921574</v>
      </c>
      <c r="AJ240" s="3">
        <f>其他调用!Z240</f>
        <v>20381410.014621735</v>
      </c>
      <c r="AK240" s="3">
        <f>其他调用!AA240</f>
        <v>25199628.663553715</v>
      </c>
      <c r="AL240" s="3">
        <f>其他调用!AB240</f>
        <v>31898406.269311905</v>
      </c>
      <c r="AM240" s="3">
        <f>其他调用!AC240</f>
        <v>104904072</v>
      </c>
      <c r="AN240" s="3">
        <f>SUMPRODUCT(AI$5:AM240,其他调用!$C$6:$G241)</f>
        <v>1246816587123.6543</v>
      </c>
      <c r="AP240" s="3">
        <f>其他调用!AN240</f>
        <v>4044863.9695615768</v>
      </c>
      <c r="AQ240" s="3">
        <f>其他调用!AO240</f>
        <v>4581566.7540742159</v>
      </c>
      <c r="AR240" s="3">
        <f>其他调用!AP240</f>
        <v>6317689.1165840626</v>
      </c>
      <c r="AS240" s="3">
        <f>其他调用!AQ240</f>
        <v>9319555.9450290203</v>
      </c>
      <c r="AT240" s="3">
        <f>其他调用!AR240</f>
        <v>32300915.346783638</v>
      </c>
      <c r="AU240" s="3">
        <f>SUMPRODUCT(AP$5:AT240,其他调用!$C$6:$G241)</f>
        <v>231612012093.06229</v>
      </c>
    </row>
    <row r="241" spans="26:47" x14ac:dyDescent="0.15">
      <c r="Z241" s="3">
        <v>237</v>
      </c>
      <c r="AA241" s="3">
        <f>求节点(节奏总纲!P$4:P$163,其他调用!AW$6:AW$165,$Z241)*SUM($U$14:$U$17)</f>
        <v>46.000000000000085</v>
      </c>
      <c r="AB241" s="3">
        <f>求节点(节奏总纲!Q$4:Q$163,其他调用!AX$6:AX$165,$Z241)*SUM($U$14:$U$17)</f>
        <v>67.000000000000057</v>
      </c>
      <c r="AC241" s="3">
        <f>求节点(节奏总纲!R$4:R$163,其他调用!AY$6:AY$165,$Z241)*SUM($U$14:$U$17)</f>
        <v>91.000000000000085</v>
      </c>
      <c r="AD241" s="3">
        <f>求节点(节奏总纲!S$4:S$163,其他调用!AZ$6:AZ$165,$Z241)*SUM($U$14:$U$17)</f>
        <v>103</v>
      </c>
      <c r="AE241" s="3">
        <f>求节点(节奏总纲!T$4:T$163,其他调用!BA$6:BA$165,$Z241)*SUM($U$14:$U$17)</f>
        <v>103.00000000000003</v>
      </c>
      <c r="AF241" s="3">
        <f>SUMPRODUCT(AA$5:AE241,其他调用!$C$6:$G242)</f>
        <v>6601275.3615952693</v>
      </c>
      <c r="AH241" s="3">
        <v>237</v>
      </c>
      <c r="AI241" s="3">
        <f>其他调用!Y241</f>
        <v>18488538.910921574</v>
      </c>
      <c r="AJ241" s="3">
        <f>其他调用!Z241</f>
        <v>20669685.290069103</v>
      </c>
      <c r="AK241" s="3">
        <f>其他调用!AA241</f>
        <v>25199628.663553715</v>
      </c>
      <c r="AL241" s="3">
        <f>其他调用!AB241</f>
        <v>31898406.269311905</v>
      </c>
      <c r="AM241" s="3">
        <f>其他调用!AC241</f>
        <v>104904072</v>
      </c>
      <c r="AN241" s="3">
        <f>SUMPRODUCT(AI$5:AM241,其他调用!$C$6:$G242)</f>
        <v>1250240659621.4558</v>
      </c>
      <c r="AP241" s="3">
        <f>其他调用!AN241</f>
        <v>4044863.9695615768</v>
      </c>
      <c r="AQ241" s="3">
        <f>其他调用!AO241</f>
        <v>4676492.4258264303</v>
      </c>
      <c r="AR241" s="3">
        <f>其他调用!AP241</f>
        <v>6317689.1165840626</v>
      </c>
      <c r="AS241" s="3">
        <f>其他调用!AQ241</f>
        <v>9319555.9450290203</v>
      </c>
      <c r="AT241" s="3">
        <f>其他调用!AR241</f>
        <v>32300915.346783638</v>
      </c>
      <c r="AU241" s="3">
        <f>SUMPRODUCT(AP$5:AT241,其他调用!$C$6:$G242)</f>
        <v>232384824818.45035</v>
      </c>
    </row>
    <row r="242" spans="26:47" x14ac:dyDescent="0.15">
      <c r="Z242" s="3">
        <v>238</v>
      </c>
      <c r="AA242" s="3">
        <f>求节点(节奏总纲!P$4:P$163,其他调用!AW$6:AW$165,$Z242)*SUM($U$14:$U$17)</f>
        <v>46.000000000000092</v>
      </c>
      <c r="AB242" s="3">
        <f>求节点(节奏总纲!Q$4:Q$163,其他调用!AX$6:AX$165,$Z242)*SUM($U$14:$U$17)</f>
        <v>67.000000000000043</v>
      </c>
      <c r="AC242" s="3">
        <f>求节点(节奏总纲!R$4:R$163,其他调用!AY$6:AY$165,$Z242)*SUM($U$14:$U$17)</f>
        <v>91.000000000000085</v>
      </c>
      <c r="AD242" s="3">
        <f>求节点(节奏总纲!S$4:S$163,其他调用!AZ$6:AZ$165,$Z242)*SUM($U$14:$U$17)</f>
        <v>103</v>
      </c>
      <c r="AE242" s="3">
        <f>求节点(节奏总纲!T$4:T$163,其他调用!BA$6:BA$165,$Z242)*SUM($U$14:$U$17)</f>
        <v>103.00000000000001</v>
      </c>
      <c r="AF242" s="3">
        <f>SUMPRODUCT(AA$5:AE242,其他调用!$C$6:$G243)</f>
        <v>6611144.1912462842</v>
      </c>
      <c r="AH242" s="3">
        <v>238</v>
      </c>
      <c r="AI242" s="3">
        <f>其他调用!Y242</f>
        <v>18563064.531525135</v>
      </c>
      <c r="AJ242" s="3">
        <f>其他调用!Z242</f>
        <v>20831253.888572216</v>
      </c>
      <c r="AK242" s="3">
        <f>其他调用!AA242</f>
        <v>25596880.383427143</v>
      </c>
      <c r="AL242" s="3">
        <f>其他调用!AB242</f>
        <v>31898406.269311905</v>
      </c>
      <c r="AM242" s="3">
        <f>其他调用!AC242</f>
        <v>104904072</v>
      </c>
      <c r="AN242" s="3">
        <f>SUMPRODUCT(AI$5:AM242,其他调用!$C$6:$G243)</f>
        <v>1253662486940.665</v>
      </c>
      <c r="AP242" s="3">
        <f>其他调用!AN242</f>
        <v>4060865.2762633562</v>
      </c>
      <c r="AQ242" s="3">
        <f>其他调用!AO242</f>
        <v>4729695.0729254484</v>
      </c>
      <c r="AR242" s="3">
        <f>其他调用!AP242</f>
        <v>6485524.2479537725</v>
      </c>
      <c r="AS242" s="3">
        <f>其他调用!AQ242</f>
        <v>9319555.9450287819</v>
      </c>
      <c r="AT242" s="3">
        <f>其他调用!AR242</f>
        <v>32300915.346783638</v>
      </c>
      <c r="AU242" s="3">
        <f>SUMPRODUCT(AP$5:AT242,其他调用!$C$6:$G243)</f>
        <v>233158918880.70905</v>
      </c>
    </row>
    <row r="243" spans="26:47" x14ac:dyDescent="0.15">
      <c r="Z243" s="3">
        <v>239</v>
      </c>
      <c r="AA243" s="3">
        <f>求节点(节奏总纲!P$4:P$163,其他调用!AW$6:AW$165,$Z243)*SUM($U$14:$U$17)</f>
        <v>46.000000000000085</v>
      </c>
      <c r="AB243" s="3">
        <f>求节点(节奏总纲!Q$4:Q$163,其他调用!AX$6:AX$165,$Z243)*SUM($U$14:$U$17)</f>
        <v>67.000000000000043</v>
      </c>
      <c r="AC243" s="3">
        <f>求节点(节奏总纲!R$4:R$163,其他调用!AY$6:AY$165,$Z243)*SUM($U$14:$U$17)</f>
        <v>91.000000000000071</v>
      </c>
      <c r="AD243" s="3">
        <f>求节点(节奏总纲!S$4:S$163,其他调用!AZ$6:AZ$165,$Z243)*SUM($U$14:$U$17)</f>
        <v>103.00000000000001</v>
      </c>
      <c r="AE243" s="3">
        <f>求节点(节奏总纲!T$4:T$163,其他调用!BA$6:BA$165,$Z243)*SUM($U$14:$U$17)</f>
        <v>103.00000000000001</v>
      </c>
      <c r="AF243" s="3">
        <f>SUMPRODUCT(AA$5:AE243,其他调用!$C$6:$G244)</f>
        <v>6620943.7312207129</v>
      </c>
      <c r="AH243" s="3">
        <v>239</v>
      </c>
      <c r="AI243" s="3">
        <f>其他调用!Y243</f>
        <v>19007685.253937721</v>
      </c>
      <c r="AJ243" s="3">
        <f>其他调用!Z243</f>
        <v>20831253.888572216</v>
      </c>
      <c r="AK243" s="3">
        <f>其他调用!AA243</f>
        <v>25744847.799244404</v>
      </c>
      <c r="AL243" s="3">
        <f>其他调用!AB243</f>
        <v>31898406.269311905</v>
      </c>
      <c r="AM243" s="3">
        <f>其他调用!AC243</f>
        <v>104904072</v>
      </c>
      <c r="AN243" s="3">
        <f>SUMPRODUCT(AI$5:AM243,其他调用!$C$6:$G244)</f>
        <v>1257097174839.0469</v>
      </c>
      <c r="AP243" s="3">
        <f>其他调用!AN243</f>
        <v>4156329.2588202953</v>
      </c>
      <c r="AQ243" s="3">
        <f>其他调用!AO243</f>
        <v>4729695.0729254484</v>
      </c>
      <c r="AR243" s="3">
        <f>其他调用!AP243</f>
        <v>6548039.0954161882</v>
      </c>
      <c r="AS243" s="3">
        <f>其他调用!AQ243</f>
        <v>9319555.9450290203</v>
      </c>
      <c r="AT243" s="3">
        <f>其他调用!AR243</f>
        <v>32300915.346783638</v>
      </c>
      <c r="AU243" s="3">
        <f>SUMPRODUCT(AP$5:AT243,其他调用!$C$6:$G244)</f>
        <v>233935697545.49045</v>
      </c>
    </row>
    <row r="244" spans="26:47" x14ac:dyDescent="0.15">
      <c r="Z244" s="3">
        <v>240</v>
      </c>
      <c r="AA244" s="3">
        <f>求节点(节奏总纲!P$4:P$163,其他调用!AW$6:AW$165,$Z244)*SUM($U$14:$U$17)</f>
        <v>46.000000000000071</v>
      </c>
      <c r="AB244" s="3">
        <f>求节点(节奏总纲!Q$4:Q$163,其他调用!AX$6:AX$165,$Z244)*SUM($U$14:$U$17)</f>
        <v>67.000000000000028</v>
      </c>
      <c r="AC244" s="3">
        <f>求节点(节奏总纲!R$4:R$163,其他调用!AY$6:AY$165,$Z244)*SUM($U$14:$U$17)</f>
        <v>91.000000000000057</v>
      </c>
      <c r="AD244" s="3">
        <f>求节点(节奏总纲!S$4:S$163,其他调用!AZ$6:AZ$165,$Z244)*SUM($U$14:$U$17)</f>
        <v>103.00000000000001</v>
      </c>
      <c r="AE244" s="3">
        <f>求节点(节奏总纲!T$4:T$163,其他调用!BA$6:BA$165,$Z244)*SUM($U$14:$U$17)</f>
        <v>103</v>
      </c>
      <c r="AF244" s="3">
        <f>SUMPRODUCT(AA$5:AE244,其他调用!$C$6:$G245)</f>
        <v>6630686.1072119577</v>
      </c>
      <c r="AH244" s="3">
        <v>240</v>
      </c>
      <c r="AI244" s="3">
        <f>其他调用!Y244</f>
        <v>19007685.253938198</v>
      </c>
      <c r="AJ244" s="3">
        <f>其他调用!Z244</f>
        <v>20831253.888572216</v>
      </c>
      <c r="AK244" s="3">
        <f>其他调用!AA244</f>
        <v>25744847.799243927</v>
      </c>
      <c r="AL244" s="3">
        <f>其他调用!AB244</f>
        <v>31898406.269311905</v>
      </c>
      <c r="AM244" s="3">
        <f>其他调用!AC244</f>
        <v>104904072</v>
      </c>
      <c r="AN244" s="3">
        <f>SUMPRODUCT(AI$5:AM244,其他调用!$C$6:$G245)</f>
        <v>1260511827058.0215</v>
      </c>
      <c r="AP244" s="3">
        <f>其他调用!AN244</f>
        <v>4156329.2588201761</v>
      </c>
      <c r="AQ244" s="3">
        <f>其他调用!AO244</f>
        <v>4729695.0729255676</v>
      </c>
      <c r="AR244" s="3">
        <f>其他调用!AP244</f>
        <v>6548039.0954163074</v>
      </c>
      <c r="AS244" s="3">
        <f>其他调用!AQ244</f>
        <v>9319555.9450290203</v>
      </c>
      <c r="AT244" s="3">
        <f>其他调用!AR244</f>
        <v>32300915.346783638</v>
      </c>
      <c r="AU244" s="3">
        <f>SUMPRODUCT(AP$5:AT244,其他调用!$C$6:$G245)</f>
        <v>234707945001.39395</v>
      </c>
    </row>
    <row r="245" spans="26:47" x14ac:dyDescent="0.15">
      <c r="Z245" s="3">
        <v>241</v>
      </c>
      <c r="AA245" s="3">
        <f>求节点(节奏总纲!P$4:P$163,其他调用!AW$6:AW$165,$Z245)*SUM($U$14:$U$17)</f>
        <v>46.000000000000064</v>
      </c>
      <c r="AB245" s="3">
        <f>求节点(节奏总纲!Q$4:Q$163,其他调用!AX$6:AX$165,$Z245)*SUM($U$14:$U$17)</f>
        <v>67.000000000000028</v>
      </c>
      <c r="AC245" s="3">
        <f>求节点(节奏总纲!R$4:R$163,其他调用!AY$6:AY$165,$Z245)*SUM($U$14:$U$17)</f>
        <v>91.000000000000057</v>
      </c>
      <c r="AD245" s="3">
        <f>求节点(节奏总纲!S$4:S$163,其他调用!AZ$6:AZ$165,$Z245)*SUM($U$14:$U$17)</f>
        <v>103</v>
      </c>
      <c r="AE245" s="3">
        <f>求节点(节奏总纲!T$4:T$163,其他调用!BA$6:BA$165,$Z245)*SUM($U$14:$U$17)</f>
        <v>103</v>
      </c>
      <c r="AF245" s="3">
        <f>SUMPRODUCT(AA$5:AE245,其他调用!$C$6:$G246)</f>
        <v>6640371.3192200167</v>
      </c>
      <c r="AH245" s="3">
        <v>241</v>
      </c>
      <c r="AI245" s="3">
        <f>其他调用!Y245</f>
        <v>19007685.253938198</v>
      </c>
      <c r="AJ245" s="3">
        <f>其他调用!Z245</f>
        <v>20831253.888572216</v>
      </c>
      <c r="AK245" s="3">
        <f>其他调用!AA245</f>
        <v>25744847.799244404</v>
      </c>
      <c r="AL245" s="3">
        <f>其他调用!AB245</f>
        <v>32255447.077548981</v>
      </c>
      <c r="AM245" s="3">
        <f>其他调用!AC245</f>
        <v>106711672.04047966</v>
      </c>
      <c r="AN245" s="3">
        <f>SUMPRODUCT(AI$5:AM245,其他调用!$C$6:$G246)</f>
        <v>1263907449893.5139</v>
      </c>
      <c r="AP245" s="3">
        <f>其他调用!AN245</f>
        <v>4156329.2588202953</v>
      </c>
      <c r="AQ245" s="3">
        <f>其他调用!AO245</f>
        <v>4729695.0729254484</v>
      </c>
      <c r="AR245" s="3">
        <f>其他调用!AP245</f>
        <v>6548039.0954161882</v>
      </c>
      <c r="AS245" s="3">
        <f>其他调用!AQ245</f>
        <v>9464651.8322234154</v>
      </c>
      <c r="AT245" s="3">
        <f>其他调用!AR245</f>
        <v>32915262.985687733</v>
      </c>
      <c r="AU245" s="3">
        <f>SUMPRODUCT(AP$5:AT245,其他调用!$C$6:$G246)</f>
        <v>235476030412.71649</v>
      </c>
    </row>
    <row r="246" spans="26:47" x14ac:dyDescent="0.15">
      <c r="Z246" s="3">
        <v>242</v>
      </c>
      <c r="AA246" s="3">
        <f>求节点(节奏总纲!P$4:P$163,其他调用!AW$6:AW$165,$Z246)*SUM($U$14:$U$17)</f>
        <v>46.000000000000057</v>
      </c>
      <c r="AB246" s="3">
        <f>求节点(节奏总纲!Q$4:Q$163,其他调用!AX$6:AX$165,$Z246)*SUM($U$14:$U$17)</f>
        <v>67.000000000000014</v>
      </c>
      <c r="AC246" s="3">
        <f>求节点(节奏总纲!R$4:R$163,其他调用!AY$6:AY$165,$Z246)*SUM($U$14:$U$17)</f>
        <v>91.000000000000043</v>
      </c>
      <c r="AD246" s="3">
        <f>求节点(节奏总纲!S$4:S$163,其他调用!AZ$6:AZ$165,$Z246)*SUM($U$14:$U$17)</f>
        <v>103</v>
      </c>
      <c r="AE246" s="3">
        <f>求节点(节奏总纲!T$4:T$163,其他调用!BA$6:BA$165,$Z246)*SUM($U$14:$U$17)</f>
        <v>103</v>
      </c>
      <c r="AF246" s="3">
        <f>SUMPRODUCT(AA$5:AE246,其他调用!$C$6:$G247)</f>
        <v>6649999.3672448918</v>
      </c>
      <c r="AH246" s="3">
        <v>242</v>
      </c>
      <c r="AI246" s="3">
        <f>其他调用!Y246</f>
        <v>19007685.253938198</v>
      </c>
      <c r="AJ246" s="3">
        <f>其他调用!Z246</f>
        <v>20831253.888572216</v>
      </c>
      <c r="AK246" s="3">
        <f>其他调用!AA246</f>
        <v>25744847.799244404</v>
      </c>
      <c r="AL246" s="3">
        <f>其他调用!AB246</f>
        <v>32416584.184699059</v>
      </c>
      <c r="AM246" s="3">
        <f>其他调用!AC246</f>
        <v>112973616</v>
      </c>
      <c r="AN246" s="3">
        <f>SUMPRODUCT(AI$5:AM246,其他调用!$C$6:$G247)</f>
        <v>1267285273795.6667</v>
      </c>
      <c r="AP246" s="3">
        <f>其他调用!AN246</f>
        <v>4156329.2588202953</v>
      </c>
      <c r="AQ246" s="3">
        <f>其他调用!AO246</f>
        <v>4729695.0729254484</v>
      </c>
      <c r="AR246" s="3">
        <f>其他调用!AP246</f>
        <v>6548039.0954163074</v>
      </c>
      <c r="AS246" s="3">
        <f>其他调用!AQ246</f>
        <v>9530135.4715788364</v>
      </c>
      <c r="AT246" s="3">
        <f>其他调用!AR246</f>
        <v>35043505.074829102</v>
      </c>
      <c r="AU246" s="3">
        <f>SUMPRODUCT(AP$5:AT246,其他调用!$C$6:$G247)</f>
        <v>236240356839.24478</v>
      </c>
    </row>
    <row r="247" spans="26:47" x14ac:dyDescent="0.15">
      <c r="Z247" s="3">
        <v>243</v>
      </c>
      <c r="AA247" s="3">
        <f>求节点(节奏总纲!P$4:P$163,其他调用!AW$6:AW$165,$Z247)*SUM($U$14:$U$17)</f>
        <v>46.00000000000005</v>
      </c>
      <c r="AB247" s="3">
        <f>求节点(节奏总纲!Q$4:Q$163,其他调用!AX$6:AX$165,$Z247)*SUM($U$14:$U$17)</f>
        <v>67</v>
      </c>
      <c r="AC247" s="3">
        <f>求节点(节奏总纲!R$4:R$163,其他调用!AY$6:AY$165,$Z247)*SUM($U$14:$U$17)</f>
        <v>91.000000000000028</v>
      </c>
      <c r="AD247" s="3">
        <f>求节点(节奏总纲!S$4:S$163,其他调用!AZ$6:AZ$165,$Z247)*SUM($U$14:$U$17)</f>
        <v>102.99999999999999</v>
      </c>
      <c r="AE247" s="3">
        <f>求节点(节奏总纲!T$4:T$163,其他调用!BA$6:BA$165,$Z247)*SUM($U$14:$U$17)</f>
        <v>102.99999999999999</v>
      </c>
      <c r="AF247" s="3">
        <f>SUMPRODUCT(AA$5:AE247,其他调用!$C$6:$G248)</f>
        <v>6659570.251286583</v>
      </c>
      <c r="AH247" s="3">
        <v>243</v>
      </c>
      <c r="AI247" s="3">
        <f>其他调用!Y247</f>
        <v>19007685.253937721</v>
      </c>
      <c r="AJ247" s="3">
        <f>其他调用!Z247</f>
        <v>20831253.888572216</v>
      </c>
      <c r="AK247" s="3">
        <f>其他调用!AA247</f>
        <v>25744847.799243927</v>
      </c>
      <c r="AL247" s="3">
        <f>其他调用!AB247</f>
        <v>32416584.184699059</v>
      </c>
      <c r="AM247" s="3">
        <f>其他调用!AC247</f>
        <v>112973616</v>
      </c>
      <c r="AN247" s="3">
        <f>SUMPRODUCT(AI$5:AM247,其他调用!$C$6:$G248)</f>
        <v>1270643042763.7102</v>
      </c>
      <c r="AP247" s="3">
        <f>其他调用!AN247</f>
        <v>4156329.2588201761</v>
      </c>
      <c r="AQ247" s="3">
        <f>其他调用!AO247</f>
        <v>4729695.0729254484</v>
      </c>
      <c r="AR247" s="3">
        <f>其他调用!AP247</f>
        <v>6548039.0954161882</v>
      </c>
      <c r="AS247" s="3">
        <f>其他调用!AQ247</f>
        <v>9530135.4715788364</v>
      </c>
      <c r="AT247" s="3">
        <f>其他调用!AR247</f>
        <v>35043505.074828625</v>
      </c>
      <c r="AU247" s="3">
        <f>SUMPRODUCT(AP$5:AT247,其他调用!$C$6:$G248)</f>
        <v>237000145280.20416</v>
      </c>
    </row>
    <row r="248" spans="26:47" x14ac:dyDescent="0.15">
      <c r="Z248" s="3">
        <v>244</v>
      </c>
      <c r="AA248" s="3">
        <f>求节点(节奏总纲!P$4:P$163,其他调用!AW$6:AW$165,$Z248)*SUM($U$14:$U$17)</f>
        <v>46.000000000000043</v>
      </c>
      <c r="AB248" s="3">
        <f>求节点(节奏总纲!Q$4:Q$163,其他调用!AX$6:AX$165,$Z248)*SUM($U$14:$U$17)</f>
        <v>67</v>
      </c>
      <c r="AC248" s="3">
        <f>求节点(节奏总纲!R$4:R$163,其他调用!AY$6:AY$165,$Z248)*SUM($U$14:$U$17)</f>
        <v>91.000000000000028</v>
      </c>
      <c r="AD248" s="3">
        <f>求节点(节奏总纲!S$4:S$163,其他调用!AZ$6:AZ$165,$Z248)*SUM($U$14:$U$17)</f>
        <v>102.99999999999997</v>
      </c>
      <c r="AE248" s="3">
        <f>求节点(节奏总纲!T$4:T$163,其他调用!BA$6:BA$165,$Z248)*SUM($U$14:$U$17)</f>
        <v>102.99999999999999</v>
      </c>
      <c r="AF248" s="3">
        <f>SUMPRODUCT(AA$5:AE248,其他调用!$C$6:$G249)</f>
        <v>6669083.9713450912</v>
      </c>
      <c r="AH248" s="3">
        <v>244</v>
      </c>
      <c r="AI248" s="3">
        <f>其他调用!Y248</f>
        <v>19007685.253938198</v>
      </c>
      <c r="AJ248" s="3">
        <f>其他调用!Z248</f>
        <v>20831253.888572216</v>
      </c>
      <c r="AK248" s="3">
        <f>其他调用!AA248</f>
        <v>25744847.799244404</v>
      </c>
      <c r="AL248" s="3">
        <f>其他调用!AB248</f>
        <v>32416584.184699059</v>
      </c>
      <c r="AM248" s="3">
        <f>其他调用!AC248</f>
        <v>112973616</v>
      </c>
      <c r="AN248" s="3">
        <f>SUMPRODUCT(AI$5:AM248,其他调用!$C$6:$G249)</f>
        <v>1273980756797.644</v>
      </c>
      <c r="AP248" s="3">
        <f>其他调用!AN248</f>
        <v>4156329.2588202953</v>
      </c>
      <c r="AQ248" s="3">
        <f>其他调用!AO248</f>
        <v>4729695.0729255676</v>
      </c>
      <c r="AR248" s="3">
        <f>其他调用!AP248</f>
        <v>6548039.0954163074</v>
      </c>
      <c r="AS248" s="3">
        <f>其他调用!AQ248</f>
        <v>9530135.4715788364</v>
      </c>
      <c r="AT248" s="3">
        <f>其他调用!AR248</f>
        <v>35043505.074828625</v>
      </c>
      <c r="AU248" s="3">
        <f>SUMPRODUCT(AP$5:AT248,其他调用!$C$6:$G249)</f>
        <v>237755395735.5947</v>
      </c>
    </row>
    <row r="249" spans="26:47" x14ac:dyDescent="0.15">
      <c r="Z249" s="3">
        <v>245</v>
      </c>
      <c r="AA249" s="3">
        <f>求节点(节奏总纲!P$4:P$163,其他调用!AW$6:AW$165,$Z249)*SUM($U$14:$U$17)</f>
        <v>46.000000000000036</v>
      </c>
      <c r="AB249" s="3">
        <f>求节点(节奏总纲!Q$4:Q$163,其他调用!AX$6:AX$165,$Z249)*SUM($U$14:$U$17)</f>
        <v>66.999999999999986</v>
      </c>
      <c r="AC249" s="3">
        <f>求节点(节奏总纲!R$4:R$163,其他调用!AY$6:AY$165,$Z249)*SUM($U$14:$U$17)</f>
        <v>91.000000000000014</v>
      </c>
      <c r="AD249" s="3">
        <f>求节点(节奏总纲!S$4:S$163,其他调用!AZ$6:AZ$165,$Z249)*SUM($U$14:$U$17)</f>
        <v>102.99999999999996</v>
      </c>
      <c r="AE249" s="3">
        <f>求节点(节奏总纲!T$4:T$163,其他调用!BA$6:BA$165,$Z249)*SUM($U$14:$U$17)</f>
        <v>102.99999999999999</v>
      </c>
      <c r="AF249" s="3">
        <f>SUMPRODUCT(AA$5:AE249,其他调用!$C$6:$G250)</f>
        <v>6678540.5274204146</v>
      </c>
      <c r="AH249" s="3">
        <v>245</v>
      </c>
      <c r="AI249" s="3">
        <f>其他调用!Y249</f>
        <v>19007685.253938198</v>
      </c>
      <c r="AJ249" s="3">
        <f>其他调用!Z249</f>
        <v>20831253.888572216</v>
      </c>
      <c r="AK249" s="3">
        <f>其他调用!AA249</f>
        <v>25744847.799244404</v>
      </c>
      <c r="AL249" s="3">
        <f>其他调用!AB249</f>
        <v>32416584.184699059</v>
      </c>
      <c r="AM249" s="3">
        <f>其他调用!AC249</f>
        <v>112973616</v>
      </c>
      <c r="AN249" s="3">
        <f>SUMPRODUCT(AI$5:AM249,其他调用!$C$6:$G250)</f>
        <v>1277298415897.4688</v>
      </c>
      <c r="AP249" s="3">
        <f>其他调用!AN249</f>
        <v>4156329.2588201761</v>
      </c>
      <c r="AQ249" s="3">
        <f>其他调用!AO249</f>
        <v>4729695.0729254484</v>
      </c>
      <c r="AR249" s="3">
        <f>其他调用!AP249</f>
        <v>6548039.0954161882</v>
      </c>
      <c r="AS249" s="3">
        <f>其他调用!AQ249</f>
        <v>9530135.4715788364</v>
      </c>
      <c r="AT249" s="3">
        <f>其他调用!AR249</f>
        <v>35043505.074828625</v>
      </c>
      <c r="AU249" s="3">
        <f>SUMPRODUCT(AP$5:AT249,其他调用!$C$6:$G250)</f>
        <v>238506108205.41641</v>
      </c>
    </row>
    <row r="250" spans="26:47" x14ac:dyDescent="0.15">
      <c r="Z250" s="3">
        <v>246</v>
      </c>
      <c r="AA250" s="3">
        <f>求节点(节奏总纲!P$4:P$163,其他调用!AW$6:AW$165,$Z250)*SUM($U$14:$U$17)</f>
        <v>46.000000000000021</v>
      </c>
      <c r="AB250" s="3">
        <f>求节点(节奏总纲!Q$4:Q$163,其他调用!AX$6:AX$165,$Z250)*SUM($U$14:$U$17)</f>
        <v>66.999999999999986</v>
      </c>
      <c r="AC250" s="3">
        <f>求节点(节奏总纲!R$4:R$163,其他调用!AY$6:AY$165,$Z250)*SUM($U$14:$U$17)</f>
        <v>91</v>
      </c>
      <c r="AD250" s="3">
        <f>求节点(节奏总纲!S$4:S$163,其他调用!AZ$6:AZ$165,$Z250)*SUM($U$14:$U$17)</f>
        <v>102.99999999999996</v>
      </c>
      <c r="AE250" s="3">
        <f>求节点(节奏总纲!T$4:T$163,其他调用!BA$6:BA$165,$Z250)*SUM($U$14:$U$17)</f>
        <v>102.99999999999999</v>
      </c>
      <c r="AF250" s="3">
        <f>SUMPRODUCT(AA$5:AE250,其他调用!$C$6:$G251)</f>
        <v>6687939.9195125531</v>
      </c>
      <c r="AH250" s="3">
        <v>246</v>
      </c>
      <c r="AI250" s="3">
        <f>其他调用!Y250</f>
        <v>19007685.253937721</v>
      </c>
      <c r="AJ250" s="3">
        <f>其他调用!Z250</f>
        <v>20831253.888572216</v>
      </c>
      <c r="AK250" s="3">
        <f>其他调用!AA250</f>
        <v>25744847.799243927</v>
      </c>
      <c r="AL250" s="3">
        <f>其他调用!AB250</f>
        <v>32416584.184699059</v>
      </c>
      <c r="AM250" s="3">
        <f>其他调用!AC250</f>
        <v>112973616</v>
      </c>
      <c r="AN250" s="3">
        <f>SUMPRODUCT(AI$5:AM250,其他调用!$C$6:$G251)</f>
        <v>1280596020063.1836</v>
      </c>
      <c r="AP250" s="3">
        <f>其他调用!AN250</f>
        <v>4156329.2588202953</v>
      </c>
      <c r="AQ250" s="3">
        <f>其他调用!AO250</f>
        <v>4729695.0729254484</v>
      </c>
      <c r="AR250" s="3">
        <f>其他调用!AP250</f>
        <v>6548039.0954163074</v>
      </c>
      <c r="AS250" s="3">
        <f>其他调用!AQ250</f>
        <v>9530135.4715788364</v>
      </c>
      <c r="AT250" s="3">
        <f>其他调用!AR250</f>
        <v>35043505.074829102</v>
      </c>
      <c r="AU250" s="3">
        <f>SUMPRODUCT(AP$5:AT250,其他调用!$C$6:$G251)</f>
        <v>239252282689.66925</v>
      </c>
    </row>
    <row r="251" spans="26:47" x14ac:dyDescent="0.15">
      <c r="Z251" s="3">
        <v>247</v>
      </c>
      <c r="AA251" s="3">
        <f>求节点(节奏总纲!P$4:P$163,其他调用!AW$6:AW$165,$Z251)*SUM($U$14:$U$17)</f>
        <v>46.000000000000014</v>
      </c>
      <c r="AB251" s="3">
        <f>求节点(节奏总纲!Q$4:Q$163,其他调用!AX$6:AX$165,$Z251)*SUM($U$14:$U$17)</f>
        <v>66.999999999999972</v>
      </c>
      <c r="AC251" s="3">
        <f>求节点(节奏总纲!R$4:R$163,其他调用!AY$6:AY$165,$Z251)*SUM($U$14:$U$17)</f>
        <v>91</v>
      </c>
      <c r="AD251" s="3">
        <f>求节点(节奏总纲!S$4:S$163,其他调用!AZ$6:AZ$165,$Z251)*SUM($U$14:$U$17)</f>
        <v>102.99999999999994</v>
      </c>
      <c r="AE251" s="3">
        <f>求节点(节奏总纲!T$4:T$163,其他调用!BA$6:BA$165,$Z251)*SUM($U$14:$U$17)</f>
        <v>102.99999999999999</v>
      </c>
      <c r="AF251" s="3">
        <f>SUMPRODUCT(AA$5:AE251,其他调用!$C$6:$G252)</f>
        <v>6697282.1476215068</v>
      </c>
      <c r="AH251" s="3">
        <v>247</v>
      </c>
      <c r="AI251" s="3">
        <f>其他调用!Y251</f>
        <v>19007685.253938198</v>
      </c>
      <c r="AJ251" s="3">
        <f>其他调用!Z251</f>
        <v>20831253.888572216</v>
      </c>
      <c r="AK251" s="3">
        <f>其他调用!AA251</f>
        <v>25744847.799244881</v>
      </c>
      <c r="AL251" s="3">
        <f>其他调用!AB251</f>
        <v>32416584.184699059</v>
      </c>
      <c r="AM251" s="3">
        <f>其他调用!AC251</f>
        <v>112973615.99999809</v>
      </c>
      <c r="AN251" s="3">
        <f>SUMPRODUCT(AI$5:AM251,其他调用!$C$6:$G252)</f>
        <v>1283873569294.7893</v>
      </c>
      <c r="AP251" s="3">
        <f>其他调用!AN251</f>
        <v>4156329.2588201761</v>
      </c>
      <c r="AQ251" s="3">
        <f>其他调用!AO251</f>
        <v>4729695.0729254484</v>
      </c>
      <c r="AR251" s="3">
        <f>其他调用!AP251</f>
        <v>6548039.0954163074</v>
      </c>
      <c r="AS251" s="3">
        <f>其他调用!AQ251</f>
        <v>9530135.4715788364</v>
      </c>
      <c r="AT251" s="3">
        <f>其他调用!AR251</f>
        <v>35043505.074828625</v>
      </c>
      <c r="AU251" s="3">
        <f>SUMPRODUCT(AP$5:AT251,其他调用!$C$6:$G252)</f>
        <v>239993919188.35318</v>
      </c>
    </row>
    <row r="252" spans="26:47" x14ac:dyDescent="0.15">
      <c r="Z252" s="3">
        <v>248</v>
      </c>
      <c r="AA252" s="3">
        <f>求节点(节奏总纲!P$4:P$163,其他调用!AW$6:AW$165,$Z252)*SUM($U$14:$U$17)</f>
        <v>46.000000000000007</v>
      </c>
      <c r="AB252" s="3">
        <f>求节点(节奏总纲!Q$4:Q$163,其他调用!AX$6:AX$165,$Z252)*SUM($U$14:$U$17)</f>
        <v>66.999999999999972</v>
      </c>
      <c r="AC252" s="3">
        <f>求节点(节奏总纲!R$4:R$163,其他调用!AY$6:AY$165,$Z252)*SUM($U$14:$U$17)</f>
        <v>90.999999999999986</v>
      </c>
      <c r="AD252" s="3">
        <f>求节点(节奏总纲!S$4:S$163,其他调用!AZ$6:AZ$165,$Z252)*SUM($U$14:$U$17)</f>
        <v>102.99999999999993</v>
      </c>
      <c r="AE252" s="3">
        <f>求节点(节奏总纲!T$4:T$163,其他调用!BA$6:BA$165,$Z252)*SUM($U$14:$U$17)</f>
        <v>102.99999999999997</v>
      </c>
      <c r="AF252" s="3">
        <f>SUMPRODUCT(AA$5:AE252,其他调用!$C$6:$G253)</f>
        <v>6706567.2117472785</v>
      </c>
      <c r="AH252" s="3">
        <v>248</v>
      </c>
      <c r="AI252" s="3">
        <f>其他调用!Y252</f>
        <v>19007685.253938198</v>
      </c>
      <c r="AJ252" s="3">
        <f>其他调用!Z252</f>
        <v>20831253.888572216</v>
      </c>
      <c r="AK252" s="3">
        <f>其他调用!AA252</f>
        <v>25744847.799243927</v>
      </c>
      <c r="AL252" s="3">
        <f>其他调用!AB252</f>
        <v>32416584.184699059</v>
      </c>
      <c r="AM252" s="3">
        <f>其他调用!AC252</f>
        <v>112973616</v>
      </c>
      <c r="AN252" s="3">
        <f>SUMPRODUCT(AI$5:AM252,其他调用!$C$6:$G253)</f>
        <v>1287131063592.2854</v>
      </c>
      <c r="AP252" s="3">
        <f>其他调用!AN252</f>
        <v>4156329.2588202953</v>
      </c>
      <c r="AQ252" s="3">
        <f>其他调用!AO252</f>
        <v>4729695.0729255676</v>
      </c>
      <c r="AR252" s="3">
        <f>其他调用!AP252</f>
        <v>6548039.0954161882</v>
      </c>
      <c r="AS252" s="3">
        <f>其他调用!AQ252</f>
        <v>9530135.4715788364</v>
      </c>
      <c r="AT252" s="3">
        <f>其他调用!AR252</f>
        <v>35043505.074828625</v>
      </c>
      <c r="AU252" s="3">
        <f>SUMPRODUCT(AP$5:AT252,其他调用!$C$6:$G253)</f>
        <v>240731017701.46829</v>
      </c>
    </row>
    <row r="253" spans="26:47" x14ac:dyDescent="0.15">
      <c r="Z253" s="3">
        <v>249</v>
      </c>
      <c r="AA253" s="3">
        <f>求节点(节奏总纲!P$4:P$163,其他调用!AW$6:AW$165,$Z253)*SUM($U$14:$U$17)</f>
        <v>46</v>
      </c>
      <c r="AB253" s="3">
        <f>求节点(节奏总纲!Q$4:Q$163,其他调用!AX$6:AX$165,$Z253)*SUM($U$14:$U$17)</f>
        <v>66.999999999999957</v>
      </c>
      <c r="AC253" s="3">
        <f>求节点(节奏总纲!R$4:R$163,其他调用!AY$6:AY$165,$Z253)*SUM($U$14:$U$17)</f>
        <v>90.999999999999972</v>
      </c>
      <c r="AD253" s="3">
        <f>求节点(节奏总纲!S$4:S$163,其他调用!AZ$6:AZ$165,$Z253)*SUM($U$14:$U$17)</f>
        <v>102.99999999999991</v>
      </c>
      <c r="AE253" s="3">
        <f>求节点(节奏总纲!T$4:T$163,其他调用!BA$6:BA$165,$Z253)*SUM($U$14:$U$17)</f>
        <v>102.99999999999997</v>
      </c>
      <c r="AF253" s="3">
        <f>SUMPRODUCT(AA$5:AE253,其他调用!$C$6:$G254)</f>
        <v>6715795.1118898652</v>
      </c>
      <c r="AH253" s="3">
        <v>249</v>
      </c>
      <c r="AI253" s="3">
        <f>其他调用!Y253</f>
        <v>19007685.253938198</v>
      </c>
      <c r="AJ253" s="3">
        <f>其他调用!Z253</f>
        <v>20831253.888572216</v>
      </c>
      <c r="AK253" s="3">
        <f>其他调用!AA253</f>
        <v>25744847.799243927</v>
      </c>
      <c r="AL253" s="3">
        <f>其他调用!AB253</f>
        <v>32416584.184699059</v>
      </c>
      <c r="AM253" s="3">
        <f>其他调用!AC253</f>
        <v>112973616</v>
      </c>
      <c r="AN253" s="3">
        <f>SUMPRODUCT(AI$5:AM253,其他调用!$C$6:$G254)</f>
        <v>1290368502955.6721</v>
      </c>
      <c r="AP253" s="3">
        <f>其他调用!AN253</f>
        <v>4156329.2588202953</v>
      </c>
      <c r="AQ253" s="3">
        <f>其他调用!AO253</f>
        <v>4729695.0729254484</v>
      </c>
      <c r="AR253" s="3">
        <f>其他调用!AP253</f>
        <v>6548039.0954161882</v>
      </c>
      <c r="AS253" s="3">
        <f>其他调用!AQ253</f>
        <v>9530135.4715790749</v>
      </c>
      <c r="AT253" s="3">
        <f>其他调用!AR253</f>
        <v>35043505.074829102</v>
      </c>
      <c r="AU253" s="3">
        <f>SUMPRODUCT(AP$5:AT253,其他调用!$C$6:$G254)</f>
        <v>241463578229.0145</v>
      </c>
    </row>
    <row r="254" spans="26:47" x14ac:dyDescent="0.15">
      <c r="Z254" s="3">
        <v>250</v>
      </c>
      <c r="AA254" s="3">
        <f>求节点(节奏总纲!P$4:P$163,其他调用!AW$6:AW$165,$Z254)*SUM($U$14:$U$17)</f>
        <v>45.999999999999993</v>
      </c>
      <c r="AB254" s="3">
        <f>求节点(节奏总纲!Q$4:Q$163,其他调用!AX$6:AX$165,$Z254)*SUM($U$14:$U$17)</f>
        <v>66.999999999999957</v>
      </c>
      <c r="AC254" s="3">
        <f>求节点(节奏总纲!R$4:R$163,其他调用!AY$6:AY$165,$Z254)*SUM($U$14:$U$17)</f>
        <v>90.999999999999972</v>
      </c>
      <c r="AD254" s="3">
        <f>求节点(节奏总纲!S$4:S$163,其他调用!AZ$6:AZ$165,$Z254)*SUM($U$14:$U$17)</f>
        <v>102.99999999999991</v>
      </c>
      <c r="AE254" s="3">
        <f>求节点(节奏总纲!T$4:T$163,其他调用!BA$6:BA$165,$Z254)*SUM($U$14:$U$17)</f>
        <v>102.99999999999997</v>
      </c>
      <c r="AF254" s="3">
        <f>SUMPRODUCT(AA$5:AE254,其他调用!$C$6:$G255)</f>
        <v>6724965.8480492672</v>
      </c>
      <c r="AH254" s="3">
        <v>250</v>
      </c>
      <c r="AI254" s="3">
        <f>其他调用!Y254</f>
        <v>19007685.253937721</v>
      </c>
      <c r="AJ254" s="3">
        <f>其他调用!Z254</f>
        <v>20831253.888572216</v>
      </c>
      <c r="AK254" s="3">
        <f>其他调用!AA254</f>
        <v>25744847.799244881</v>
      </c>
      <c r="AL254" s="3">
        <f>其他调用!AB254</f>
        <v>32416584.184698105</v>
      </c>
      <c r="AM254" s="3">
        <f>其他调用!AC254</f>
        <v>112973616</v>
      </c>
      <c r="AN254" s="3">
        <f>SUMPRODUCT(AI$5:AM254,其他调用!$C$6:$G255)</f>
        <v>1293585887384.9492</v>
      </c>
      <c r="AP254" s="3">
        <f>其他调用!AN254</f>
        <v>4156329.2588201761</v>
      </c>
      <c r="AQ254" s="3">
        <f>其他调用!AO254</f>
        <v>4729695.0729254484</v>
      </c>
      <c r="AR254" s="3">
        <f>其他调用!AP254</f>
        <v>6548039.0954163074</v>
      </c>
      <c r="AS254" s="3">
        <f>其他调用!AQ254</f>
        <v>9530135.4715788364</v>
      </c>
      <c r="AT254" s="3">
        <f>其他调用!AR254</f>
        <v>35043505.074828625</v>
      </c>
      <c r="AU254" s="3">
        <f>SUMPRODUCT(AP$5:AT254,其他调用!$C$6:$G255)</f>
        <v>242191600770.99179</v>
      </c>
    </row>
    <row r="255" spans="26:47" x14ac:dyDescent="0.15">
      <c r="Z255" s="3">
        <v>251</v>
      </c>
      <c r="AA255" s="3">
        <f>求节点(节奏总纲!P$4:P$163,其他调用!AW$6:AW$165,$Z255)*SUM($U$14:$U$17)</f>
        <v>45.999999999999986</v>
      </c>
      <c r="AB255" s="3">
        <f>求节点(节奏总纲!Q$4:Q$163,其他调用!AX$6:AX$165,$Z255)*SUM($U$14:$U$17)</f>
        <v>66.999999999999943</v>
      </c>
      <c r="AC255" s="3">
        <f>求节点(节奏总纲!R$4:R$163,其他调用!AY$6:AY$165,$Z255)*SUM($U$14:$U$17)</f>
        <v>90.999999999999957</v>
      </c>
      <c r="AD255" s="3">
        <f>求节点(节奏总纲!S$4:S$163,其他调用!AZ$6:AZ$165,$Z255)*SUM($U$14:$U$17)</f>
        <v>102.9999999999999</v>
      </c>
      <c r="AE255" s="3">
        <f>求节点(节奏总纲!T$4:T$163,其他调用!BA$6:BA$165,$Z255)*SUM($U$14:$U$17)</f>
        <v>102.99999999999997</v>
      </c>
      <c r="AF255" s="3">
        <f>SUMPRODUCT(AA$5:AE255,其他调用!$C$6:$G256)</f>
        <v>6734079.4202254843</v>
      </c>
      <c r="AH255" s="3">
        <v>251</v>
      </c>
      <c r="AI255" s="3">
        <f>其他调用!Y255</f>
        <v>19007685.253938198</v>
      </c>
      <c r="AJ255" s="3">
        <f>其他调用!Z255</f>
        <v>20831253.888572216</v>
      </c>
      <c r="AK255" s="3">
        <f>其他调用!AA255</f>
        <v>25744847.799243927</v>
      </c>
      <c r="AL255" s="3">
        <f>其他调用!AB255</f>
        <v>32416584.184699059</v>
      </c>
      <c r="AM255" s="3">
        <f>其他调用!AC255</f>
        <v>112973616</v>
      </c>
      <c r="AN255" s="3">
        <f>SUMPRODUCT(AI$5:AM255,其他调用!$C$6:$G256)</f>
        <v>1296783216880.1167</v>
      </c>
      <c r="AP255" s="3">
        <f>其他调用!AN255</f>
        <v>4156329.2588202953</v>
      </c>
      <c r="AQ255" s="3">
        <f>其他调用!AO255</f>
        <v>4729695.0729255676</v>
      </c>
      <c r="AR255" s="3">
        <f>其他调用!AP255</f>
        <v>6548039.0954163074</v>
      </c>
      <c r="AS255" s="3">
        <f>其他调用!AQ255</f>
        <v>9530135.4715788364</v>
      </c>
      <c r="AT255" s="3">
        <f>其他调用!AR255</f>
        <v>35043505.074828625</v>
      </c>
      <c r="AU255" s="3">
        <f>SUMPRODUCT(AP$5:AT255,其他调用!$C$6:$G256)</f>
        <v>242915085327.40024</v>
      </c>
    </row>
    <row r="256" spans="26:47" x14ac:dyDescent="0.15">
      <c r="Z256" s="3">
        <v>252</v>
      </c>
      <c r="AA256" s="3">
        <f>求节点(节奏总纲!P$4:P$163,其他调用!AW$6:AW$165,$Z256)*SUM($U$14:$U$17)</f>
        <v>45.999999999999972</v>
      </c>
      <c r="AB256" s="3">
        <f>求节点(节奏总纲!Q$4:Q$163,其他调用!AX$6:AX$165,$Z256)*SUM($U$14:$U$17)</f>
        <v>66.999999999999943</v>
      </c>
      <c r="AC256" s="3">
        <f>求节点(节奏总纲!R$4:R$163,其他调用!AY$6:AY$165,$Z256)*SUM($U$14:$U$17)</f>
        <v>90.999999999999943</v>
      </c>
      <c r="AD256" s="3">
        <f>求节点(节奏总纲!S$4:S$163,其他调用!AZ$6:AZ$165,$Z256)*SUM($U$14:$U$17)</f>
        <v>102.99999999999989</v>
      </c>
      <c r="AE256" s="3">
        <f>求节点(节奏总纲!T$4:T$163,其他调用!BA$6:BA$165,$Z256)*SUM($U$14:$U$17)</f>
        <v>102.99999999999996</v>
      </c>
      <c r="AF256" s="3">
        <f>SUMPRODUCT(AA$5:AE256,其他调用!$C$6:$G257)</f>
        <v>6743135.8284185184</v>
      </c>
      <c r="AH256" s="3">
        <v>252</v>
      </c>
      <c r="AI256" s="3">
        <f>其他调用!Y256</f>
        <v>19007685.253938198</v>
      </c>
      <c r="AJ256" s="3">
        <f>其他调用!Z256</f>
        <v>20831253.888572216</v>
      </c>
      <c r="AK256" s="3">
        <f>其他调用!AA256</f>
        <v>25744847.799243927</v>
      </c>
      <c r="AL256" s="3">
        <f>其他调用!AB256</f>
        <v>32416584.184699059</v>
      </c>
      <c r="AM256" s="3">
        <f>其他调用!AC256</f>
        <v>112973616</v>
      </c>
      <c r="AN256" s="3">
        <f>SUMPRODUCT(AI$5:AM256,其他调用!$C$6:$G257)</f>
        <v>1299960491441.1748</v>
      </c>
      <c r="AP256" s="3">
        <f>其他调用!AN256</f>
        <v>4156329.2588201761</v>
      </c>
      <c r="AQ256" s="3">
        <f>其他调用!AO256</f>
        <v>4729695.0729254484</v>
      </c>
      <c r="AR256" s="3">
        <f>其他调用!AP256</f>
        <v>6548039.0954161882</v>
      </c>
      <c r="AS256" s="3">
        <f>其他调用!AQ256</f>
        <v>9530135.4715788364</v>
      </c>
      <c r="AT256" s="3">
        <f>其他调用!AR256</f>
        <v>35043505.074828625</v>
      </c>
      <c r="AU256" s="3">
        <f>SUMPRODUCT(AP$5:AT256,其他调用!$C$6:$G257)</f>
        <v>243634031898.23984</v>
      </c>
    </row>
    <row r="257" spans="26:47" x14ac:dyDescent="0.15">
      <c r="Z257" s="3">
        <v>253</v>
      </c>
      <c r="AA257" s="3">
        <f>求节点(节奏总纲!P$4:P$163,其他调用!AW$6:AW$165,$Z257)*SUM($U$14:$U$17)</f>
        <v>45.999999999999964</v>
      </c>
      <c r="AB257" s="3">
        <f>求节点(节奏总纲!Q$4:Q$163,其他调用!AX$6:AX$165,$Z257)*SUM($U$14:$U$17)</f>
        <v>66.999999999999929</v>
      </c>
      <c r="AC257" s="3">
        <f>求节点(节奏总纲!R$4:R$163,其他调用!AY$6:AY$165,$Z257)*SUM($U$14:$U$17)</f>
        <v>90.999999999999943</v>
      </c>
      <c r="AD257" s="3">
        <f>求节点(节奏总纲!S$4:S$163,其他调用!AZ$6:AZ$165,$Z257)*SUM($U$14:$U$17)</f>
        <v>102.99999999999987</v>
      </c>
      <c r="AE257" s="3">
        <f>求节点(节奏总纲!T$4:T$163,其他调用!BA$6:BA$165,$Z257)*SUM($U$14:$U$17)</f>
        <v>102.99999999999996</v>
      </c>
      <c r="AF257" s="3">
        <f>SUMPRODUCT(AA$5:AE257,其他调用!$C$6:$G258)</f>
        <v>6752135.0726283686</v>
      </c>
      <c r="AH257" s="3">
        <v>253</v>
      </c>
      <c r="AI257" s="3">
        <f>其他调用!Y257</f>
        <v>19007685.253938198</v>
      </c>
      <c r="AJ257" s="3">
        <f>其他调用!Z257</f>
        <v>20831253.888572693</v>
      </c>
      <c r="AK257" s="3">
        <f>其他调用!AA257</f>
        <v>25744847.799244881</v>
      </c>
      <c r="AL257" s="3">
        <f>其他调用!AB257</f>
        <v>32416584.184699059</v>
      </c>
      <c r="AM257" s="3">
        <f>其他调用!AC257</f>
        <v>112973616</v>
      </c>
      <c r="AN257" s="3">
        <f>SUMPRODUCT(AI$5:AM257,其他调用!$C$6:$G258)</f>
        <v>1303117711068.1235</v>
      </c>
      <c r="AP257" s="3">
        <f>其他调用!AN257</f>
        <v>4156329.2588202953</v>
      </c>
      <c r="AQ257" s="3">
        <f>其他调用!AO257</f>
        <v>4729695.0729254484</v>
      </c>
      <c r="AR257" s="3">
        <f>其他调用!AP257</f>
        <v>6548039.0954163074</v>
      </c>
      <c r="AS257" s="3">
        <f>其他调用!AQ257</f>
        <v>9530135.4715788364</v>
      </c>
      <c r="AT257" s="3">
        <f>其他调用!AR257</f>
        <v>35043505.074829102</v>
      </c>
      <c r="AU257" s="3">
        <f>SUMPRODUCT(AP$5:AT257,其他调用!$C$6:$G258)</f>
        <v>244348440483.51056</v>
      </c>
    </row>
    <row r="258" spans="26:47" x14ac:dyDescent="0.15">
      <c r="Z258" s="3">
        <v>254</v>
      </c>
      <c r="AA258" s="3">
        <f>求节点(节奏总纲!P$4:P$163,其他调用!AW$6:AW$165,$Z258)*SUM($U$14:$U$17)</f>
        <v>45.999999999999957</v>
      </c>
      <c r="AB258" s="3">
        <f>求节点(节奏总纲!Q$4:Q$163,其他调用!AX$6:AX$165,$Z258)*SUM($U$14:$U$17)</f>
        <v>66.999999999999943</v>
      </c>
      <c r="AC258" s="3">
        <f>求节点(节奏总纲!R$4:R$163,其他调用!AY$6:AY$165,$Z258)*SUM($U$14:$U$17)</f>
        <v>90.999999999999929</v>
      </c>
      <c r="AD258" s="3">
        <f>求节点(节奏总纲!S$4:S$163,其他调用!AZ$6:AZ$165,$Z258)*SUM($U$14:$U$17)</f>
        <v>102.99999999999987</v>
      </c>
      <c r="AE258" s="3">
        <f>求节点(节奏总纲!T$4:T$163,其他调用!BA$6:BA$165,$Z258)*SUM($U$14:$U$17)</f>
        <v>102.99999999999996</v>
      </c>
      <c r="AF258" s="3">
        <f>SUMPRODUCT(AA$5:AE258,其他调用!$C$6:$G259)</f>
        <v>6761077.1528550349</v>
      </c>
      <c r="AH258" s="3">
        <v>254</v>
      </c>
      <c r="AI258" s="3">
        <f>其他调用!Y258</f>
        <v>19007685.253937721</v>
      </c>
      <c r="AJ258" s="3">
        <f>其他调用!Z258</f>
        <v>21216297.200129509</v>
      </c>
      <c r="AK258" s="3">
        <f>其他调用!AA258</f>
        <v>25790329.10249424</v>
      </c>
      <c r="AL258" s="3">
        <f>其他调用!AB258</f>
        <v>32416584.184699059</v>
      </c>
      <c r="AM258" s="3">
        <f>其他调用!AC258</f>
        <v>112973616</v>
      </c>
      <c r="AN258" s="3">
        <f>SUMPRODUCT(AI$5:AM258,其他调用!$C$6:$G259)</f>
        <v>1306283136027.4692</v>
      </c>
      <c r="AP258" s="3">
        <f>其他调用!AN258</f>
        <v>4156329.2588201761</v>
      </c>
      <c r="AQ258" s="3">
        <f>其他调用!AO258</f>
        <v>4856081.0972040892</v>
      </c>
      <c r="AR258" s="3">
        <f>其他调用!AP258</f>
        <v>6567975.9074704647</v>
      </c>
      <c r="AS258" s="3">
        <f>其他调用!AQ258</f>
        <v>9530135.4715788364</v>
      </c>
      <c r="AT258" s="3">
        <f>其他调用!AR258</f>
        <v>35043505.074828625</v>
      </c>
      <c r="AU258" s="3">
        <f>SUMPRODUCT(AP$5:AT258,其他调用!$C$6:$G259)</f>
        <v>245067616907.88239</v>
      </c>
    </row>
    <row r="259" spans="26:47" x14ac:dyDescent="0.15">
      <c r="Z259" s="3">
        <v>255</v>
      </c>
      <c r="AA259" s="3">
        <f>求节点(节奏总纲!P$4:P$163,其他调用!AW$6:AW$165,$Z259)*SUM($U$14:$U$17)</f>
        <v>45.99999999999995</v>
      </c>
      <c r="AB259" s="3">
        <f>求节点(节奏总纲!Q$4:Q$163,其他调用!AX$6:AX$165,$Z259)*SUM($U$14:$U$17)</f>
        <v>66.999999999999957</v>
      </c>
      <c r="AC259" s="3">
        <f>求节点(节奏总纲!R$4:R$163,其他调用!AY$6:AY$165,$Z259)*SUM($U$14:$U$17)</f>
        <v>90.999999999999929</v>
      </c>
      <c r="AD259" s="3">
        <f>求节点(节奏总纲!S$4:S$163,其他调用!AZ$6:AZ$165,$Z259)*SUM($U$14:$U$17)</f>
        <v>102.99999999999986</v>
      </c>
      <c r="AE259" s="3">
        <f>求节点(节奏总纲!T$4:T$163,其他调用!BA$6:BA$165,$Z259)*SUM($U$14:$U$17)</f>
        <v>102.99999999999996</v>
      </c>
      <c r="AF259" s="3">
        <f>SUMPRODUCT(AA$5:AE259,其他调用!$C$6:$G260)</f>
        <v>6769962.0690985154</v>
      </c>
      <c r="AH259" s="3">
        <v>255</v>
      </c>
      <c r="AI259" s="3">
        <f>其他调用!Y259</f>
        <v>19007685.253938198</v>
      </c>
      <c r="AJ259" s="3">
        <f>其他调用!Z259</f>
        <v>21284824.239778519</v>
      </c>
      <c r="AK259" s="3">
        <f>其他调用!AA259</f>
        <v>26302886.86971283</v>
      </c>
      <c r="AL259" s="3">
        <f>其他调用!AB259</f>
        <v>33146782.856819153</v>
      </c>
      <c r="AM259" s="3">
        <f>其他调用!AC259</f>
        <v>112973616</v>
      </c>
      <c r="AN259" s="3">
        <f>SUMPRODUCT(AI$5:AM259,其他调用!$C$6:$G260)</f>
        <v>1309437063103.5066</v>
      </c>
      <c r="AP259" s="3">
        <f>其他调用!AN259</f>
        <v>4156329.2588202953</v>
      </c>
      <c r="AQ259" s="3">
        <f>其他调用!AO259</f>
        <v>4878574.3072839975</v>
      </c>
      <c r="AR259" s="3">
        <f>其他调用!AP259</f>
        <v>6792656.5375695229</v>
      </c>
      <c r="AS259" s="3">
        <f>其他调用!AQ259</f>
        <v>9751031.4287126064</v>
      </c>
      <c r="AT259" s="3">
        <f>其他调用!AR259</f>
        <v>35043505.074828625</v>
      </c>
      <c r="AU259" s="3">
        <f>SUMPRODUCT(AP$5:AT259,其他调用!$C$6:$G260)</f>
        <v>245785376979.99353</v>
      </c>
    </row>
    <row r="260" spans="26:47" x14ac:dyDescent="0.15">
      <c r="Z260" s="3">
        <v>256</v>
      </c>
      <c r="AA260" s="3">
        <f>求节点(节奏总纲!P$4:P$163,其他调用!AW$6:AW$165,$Z260)*SUM($U$14:$U$17)</f>
        <v>45.99999999999995</v>
      </c>
      <c r="AB260" s="3">
        <f>求节点(节奏总纲!Q$4:Q$163,其他调用!AX$6:AX$165,$Z260)*SUM($U$14:$U$17)</f>
        <v>66.999999999999957</v>
      </c>
      <c r="AC260" s="3">
        <f>求节点(节奏总纲!R$4:R$163,其他调用!AY$6:AY$165,$Z260)*SUM($U$14:$U$17)</f>
        <v>90.999999999999929</v>
      </c>
      <c r="AD260" s="3">
        <f>求节点(节奏总纲!S$4:S$163,其他调用!AZ$6:AZ$165,$Z260)*SUM($U$14:$U$17)</f>
        <v>102.99999999999987</v>
      </c>
      <c r="AE260" s="3">
        <f>求节点(节奏总纲!T$4:T$163,其他调用!BA$6:BA$165,$Z260)*SUM($U$14:$U$17)</f>
        <v>102.99999999999994</v>
      </c>
      <c r="AF260" s="3">
        <f>SUMPRODUCT(AA$5:AE260,其他调用!$C$6:$G261)</f>
        <v>6778789.821358813</v>
      </c>
      <c r="AH260" s="3">
        <v>256</v>
      </c>
      <c r="AI260" s="3">
        <f>其他调用!Y260</f>
        <v>19484650.580412865</v>
      </c>
      <c r="AJ260" s="3">
        <f>其他调用!Z260</f>
        <v>21284824.239778519</v>
      </c>
      <c r="AK260" s="3">
        <f>其他调用!AA260</f>
        <v>26302886.86971283</v>
      </c>
      <c r="AL260" s="3">
        <f>其他调用!AB260</f>
        <v>38867102.489647865</v>
      </c>
      <c r="AM260" s="3">
        <f>其他调用!AC260</f>
        <v>112973616</v>
      </c>
      <c r="AN260" s="3">
        <f>SUMPRODUCT(AI$5:AM260,其他调用!$C$6:$G261)</f>
        <v>1312611375100.991</v>
      </c>
      <c r="AP260" s="3">
        <f>其他调用!AN260</f>
        <v>4281722.5217761993</v>
      </c>
      <c r="AQ260" s="3">
        <f>其他调用!AO260</f>
        <v>4878574.3072839975</v>
      </c>
      <c r="AR260" s="3">
        <f>其他调用!AP260</f>
        <v>6792656.5375695229</v>
      </c>
      <c r="AS260" s="3">
        <f>其他调用!AQ260</f>
        <v>11481513.184774876</v>
      </c>
      <c r="AT260" s="3">
        <f>其他调用!AR260</f>
        <v>35043505.074828625</v>
      </c>
      <c r="AU260" s="3">
        <f>SUMPRODUCT(AP$5:AT260,其他调用!$C$6:$G261)</f>
        <v>246509449131.12122</v>
      </c>
    </row>
    <row r="261" spans="26:47" x14ac:dyDescent="0.15">
      <c r="Z261" s="3">
        <v>257</v>
      </c>
      <c r="AA261" s="3">
        <f>求节点(节奏总纲!P$4:P$163,其他调用!AW$6:AW$165,$Z261)*SUM($U$14:$U$17)</f>
        <v>45.99999999999995</v>
      </c>
      <c r="AB261" s="3">
        <f>求节点(节奏总纲!Q$4:Q$163,其他调用!AX$6:AX$165,$Z261)*SUM($U$14:$U$17)</f>
        <v>66.999999999999972</v>
      </c>
      <c r="AC261" s="3">
        <f>求节点(节奏总纲!R$4:R$163,其他调用!AY$6:AY$165,$Z261)*SUM($U$14:$U$17)</f>
        <v>90.999999999999943</v>
      </c>
      <c r="AD261" s="3">
        <f>求节点(节奏总纲!S$4:S$163,其他调用!AZ$6:AZ$165,$Z261)*SUM($U$14:$U$17)</f>
        <v>102.99999999999989</v>
      </c>
      <c r="AE261" s="3">
        <f>求节点(节奏总纲!T$4:T$163,其他调用!BA$6:BA$165,$Z261)*SUM($U$14:$U$17)</f>
        <v>102.99999999999994</v>
      </c>
      <c r="AF261" s="3">
        <f>SUMPRODUCT(AA$5:AE261,其他调用!$C$6:$G262)</f>
        <v>6787560.4096359257</v>
      </c>
      <c r="AH261" s="3">
        <v>257</v>
      </c>
      <c r="AI261" s="3">
        <f>其他调用!Y261</f>
        <v>19484650.580412865</v>
      </c>
      <c r="AJ261" s="3">
        <f>其他调用!Z261</f>
        <v>21284824.239778042</v>
      </c>
      <c r="AK261" s="3">
        <f>其他调用!AA261</f>
        <v>26302886.86971283</v>
      </c>
      <c r="AL261" s="3">
        <f>其他调用!AB261</f>
        <v>38867102.489647865</v>
      </c>
      <c r="AM261" s="3">
        <f>其他调用!AC261</f>
        <v>112973616</v>
      </c>
      <c r="AN261" s="3">
        <f>SUMPRODUCT(AI$5:AM261,其他调用!$C$6:$G262)</f>
        <v>1315765131886.6509</v>
      </c>
      <c r="AP261" s="3">
        <f>其他调用!AN261</f>
        <v>4281722.5217761993</v>
      </c>
      <c r="AQ261" s="3">
        <f>其他调用!AO261</f>
        <v>4878574.3072839975</v>
      </c>
      <c r="AR261" s="3">
        <f>其他调用!AP261</f>
        <v>6792656.5375695229</v>
      </c>
      <c r="AS261" s="3">
        <f>其他调用!AQ261</f>
        <v>11481513.184774637</v>
      </c>
      <c r="AT261" s="3">
        <f>其他调用!AR261</f>
        <v>35043505.074829102</v>
      </c>
      <c r="AU261" s="3">
        <f>SUMPRODUCT(AP$5:AT261,其他调用!$C$6:$G262)</f>
        <v>247228832563.41641</v>
      </c>
    </row>
    <row r="262" spans="26:47" x14ac:dyDescent="0.15">
      <c r="Z262" s="3">
        <v>258</v>
      </c>
      <c r="AA262" s="3">
        <f>求节点(节奏总纲!P$4:P$163,其他调用!AW$6:AW$165,$Z262)*SUM($U$14:$U$17)</f>
        <v>45.99999999999995</v>
      </c>
      <c r="AB262" s="3">
        <f>求节点(节奏总纲!Q$4:Q$163,其他调用!AX$6:AX$165,$Z262)*SUM($U$14:$U$17)</f>
        <v>66.999999999999986</v>
      </c>
      <c r="AC262" s="3">
        <f>求节点(节奏总纲!R$4:R$163,其他调用!AY$6:AY$165,$Z262)*SUM($U$14:$U$17)</f>
        <v>90.999999999999943</v>
      </c>
      <c r="AD262" s="3">
        <f>求节点(节奏总纲!S$4:S$163,其他调用!AZ$6:AZ$165,$Z262)*SUM($U$14:$U$17)</f>
        <v>102.9999999999999</v>
      </c>
      <c r="AE262" s="3">
        <f>求节点(节奏总纲!T$4:T$163,其他调用!BA$6:BA$165,$Z262)*SUM($U$14:$U$17)</f>
        <v>102.99999999999994</v>
      </c>
      <c r="AF262" s="3">
        <f>SUMPRODUCT(AA$5:AE262,其他调用!$C$6:$G263)</f>
        <v>6796273.8339298554</v>
      </c>
      <c r="AH262" s="3">
        <v>258</v>
      </c>
      <c r="AI262" s="3">
        <f>其他调用!Y262</f>
        <v>19484650.580412865</v>
      </c>
      <c r="AJ262" s="3">
        <f>其他调用!Z262</f>
        <v>21284824.239778519</v>
      </c>
      <c r="AK262" s="3">
        <f>其他调用!AA262</f>
        <v>26302886.869713783</v>
      </c>
      <c r="AL262" s="3">
        <f>其他调用!AB262</f>
        <v>38867102.489647865</v>
      </c>
      <c r="AM262" s="3">
        <f>其他调用!AC262</f>
        <v>116205315.68200111</v>
      </c>
      <c r="AN262" s="3">
        <f>SUMPRODUCT(AI$5:AM262,其他调用!$C$6:$G263)</f>
        <v>1318899295380.2495</v>
      </c>
      <c r="AP262" s="3">
        <f>其他调用!AN262</f>
        <v>4281722.5217761993</v>
      </c>
      <c r="AQ262" s="3">
        <f>其他调用!AO262</f>
        <v>4878574.3072841167</v>
      </c>
      <c r="AR262" s="3">
        <f>其他调用!AP262</f>
        <v>6792656.5375695229</v>
      </c>
      <c r="AS262" s="3">
        <f>其他调用!AQ262</f>
        <v>11481513.184774876</v>
      </c>
      <c r="AT262" s="3">
        <f>其他调用!AR262</f>
        <v>36163606.359576702</v>
      </c>
      <c r="AU262" s="3">
        <f>SUMPRODUCT(AP$5:AT262,其他调用!$C$6:$G263)</f>
        <v>247943860676.53534</v>
      </c>
    </row>
    <row r="263" spans="26:47" x14ac:dyDescent="0.15">
      <c r="Z263" s="3">
        <v>259</v>
      </c>
      <c r="AA263" s="3">
        <f>求节点(节奏总纲!P$4:P$163,其他调用!AW$6:AW$165,$Z263)*SUM($U$14:$U$17)</f>
        <v>45.999999999999957</v>
      </c>
      <c r="AB263" s="3">
        <f>求节点(节奏总纲!Q$4:Q$163,其他调用!AX$6:AX$165,$Z263)*SUM($U$14:$U$17)</f>
        <v>67</v>
      </c>
      <c r="AC263" s="3">
        <f>求节点(节奏总纲!R$4:R$163,其他调用!AY$6:AY$165,$Z263)*SUM($U$14:$U$17)</f>
        <v>90.999999999999943</v>
      </c>
      <c r="AD263" s="3">
        <f>求节点(节奏总纲!S$4:S$163,其他调用!AZ$6:AZ$165,$Z263)*SUM($U$14:$U$17)</f>
        <v>102.99999999999991</v>
      </c>
      <c r="AE263" s="3">
        <f>求节点(节奏总纲!T$4:T$163,其他调用!BA$6:BA$165,$Z263)*SUM($U$14:$U$17)</f>
        <v>102.99999999999994</v>
      </c>
      <c r="AF263" s="3">
        <f>SUMPRODUCT(AA$5:AE263,其他调用!$C$6:$G264)</f>
        <v>6804930.0942406002</v>
      </c>
      <c r="AH263" s="3">
        <v>259</v>
      </c>
      <c r="AI263" s="3">
        <f>其他调用!Y263</f>
        <v>19484650.580412865</v>
      </c>
      <c r="AJ263" s="3">
        <f>其他调用!Z263</f>
        <v>21284824.239778519</v>
      </c>
      <c r="AK263" s="3">
        <f>其他调用!AA263</f>
        <v>26302886.86971283</v>
      </c>
      <c r="AL263" s="3">
        <f>其他调用!AB263</f>
        <v>38867102.489647865</v>
      </c>
      <c r="AM263" s="3">
        <f>其他调用!AC263</f>
        <v>121043160</v>
      </c>
      <c r="AN263" s="3">
        <f>SUMPRODUCT(AI$5:AM263,其他调用!$C$6:$G264)</f>
        <v>1322014327895.2869</v>
      </c>
      <c r="AP263" s="3">
        <f>其他调用!AN263</f>
        <v>4281722.5217761993</v>
      </c>
      <c r="AQ263" s="3">
        <f>其他调用!AO263</f>
        <v>4878574.3072839975</v>
      </c>
      <c r="AR263" s="3">
        <f>其他调用!AP263</f>
        <v>6792656.5375695229</v>
      </c>
      <c r="AS263" s="3">
        <f>其他调用!AQ263</f>
        <v>11481513.184774637</v>
      </c>
      <c r="AT263" s="3">
        <f>其他调用!AR263</f>
        <v>37840394.480139732</v>
      </c>
      <c r="AU263" s="3">
        <f>SUMPRODUCT(AP$5:AT263,其他调用!$C$6:$G264)</f>
        <v>248654693707.50378</v>
      </c>
    </row>
    <row r="264" spans="26:47" x14ac:dyDescent="0.15">
      <c r="Z264" s="3">
        <v>260</v>
      </c>
      <c r="AA264" s="3">
        <f>求节点(节奏总纲!P$4:P$163,其他调用!AW$6:AW$165,$Z264)*SUM($U$14:$U$17)</f>
        <v>45.999999999999957</v>
      </c>
      <c r="AB264" s="3">
        <f>求节点(节奏总纲!Q$4:Q$163,其他调用!AX$6:AX$165,$Z264)*SUM($U$14:$U$17)</f>
        <v>67.000000000000014</v>
      </c>
      <c r="AC264" s="3">
        <f>求节点(节奏总纲!R$4:R$163,其他调用!AY$6:AY$165,$Z264)*SUM($U$14:$U$17)</f>
        <v>90.999999999999943</v>
      </c>
      <c r="AD264" s="3">
        <f>求节点(节奏总纲!S$4:S$163,其他调用!AZ$6:AZ$165,$Z264)*SUM($U$14:$U$17)</f>
        <v>102.99999999999993</v>
      </c>
      <c r="AE264" s="3">
        <f>求节点(节奏总纲!T$4:T$163,其他调用!BA$6:BA$165,$Z264)*SUM($U$14:$U$17)</f>
        <v>102.99999999999996</v>
      </c>
      <c r="AF264" s="3">
        <f>SUMPRODUCT(AA$5:AE264,其他调用!$C$6:$G265)</f>
        <v>6813529.1905681612</v>
      </c>
      <c r="AH264" s="3">
        <v>260</v>
      </c>
      <c r="AI264" s="3">
        <f>其他调用!Y264</f>
        <v>19484650.580412865</v>
      </c>
      <c r="AJ264" s="3">
        <f>其他调用!Z264</f>
        <v>21284824.239778519</v>
      </c>
      <c r="AK264" s="3">
        <f>其他调用!AA264</f>
        <v>26302886.86971283</v>
      </c>
      <c r="AL264" s="3">
        <f>其他调用!AB264</f>
        <v>38867102.489647865</v>
      </c>
      <c r="AM264" s="3">
        <f>其他调用!AC264</f>
        <v>121043159.99999809</v>
      </c>
      <c r="AN264" s="3">
        <f>SUMPRODUCT(AI$5:AM264,其他调用!$C$6:$G265)</f>
        <v>1325108789440.8855</v>
      </c>
      <c r="AP264" s="3">
        <f>其他调用!AN264</f>
        <v>4281722.5217761993</v>
      </c>
      <c r="AQ264" s="3">
        <f>其他调用!AO264</f>
        <v>4878574.3072839975</v>
      </c>
      <c r="AR264" s="3">
        <f>其他调用!AP264</f>
        <v>6792656.5375695229</v>
      </c>
      <c r="AS264" s="3">
        <f>其他调用!AQ264</f>
        <v>11481513.184774876</v>
      </c>
      <c r="AT264" s="3">
        <f>其他调用!AR264</f>
        <v>37840394.480139732</v>
      </c>
      <c r="AU264" s="3">
        <f>SUMPRODUCT(AP$5:AT264,其他调用!$C$6:$G265)</f>
        <v>249360832558.07901</v>
      </c>
    </row>
    <row r="265" spans="26:47" x14ac:dyDescent="0.15">
      <c r="Z265" s="3">
        <v>261</v>
      </c>
      <c r="AA265" s="3">
        <f>求节点(节奏总纲!P$4:P$163,其他调用!AW$6:AW$165,$Z265)*SUM($U$14:$U$17)</f>
        <v>45.999999999999957</v>
      </c>
      <c r="AB265" s="3">
        <f>求节点(节奏总纲!Q$4:Q$163,其他调用!AX$6:AX$165,$Z265)*SUM($U$14:$U$17)</f>
        <v>67.000000000000014</v>
      </c>
      <c r="AC265" s="3">
        <f>求节点(节奏总纲!R$4:R$163,其他调用!AY$6:AY$165,$Z265)*SUM($U$14:$U$17)</f>
        <v>90.999999999999943</v>
      </c>
      <c r="AD265" s="3">
        <f>求节点(节奏总纲!S$4:S$163,其他调用!AZ$6:AZ$165,$Z265)*SUM($U$14:$U$17)</f>
        <v>102.99999999999994</v>
      </c>
      <c r="AE265" s="3">
        <f>求节点(节奏总纲!T$4:T$163,其他调用!BA$6:BA$165,$Z265)*SUM($U$14:$U$17)</f>
        <v>102.99999999999996</v>
      </c>
      <c r="AF265" s="3">
        <f>SUMPRODUCT(AA$5:AE265,其他调用!$C$6:$G266)</f>
        <v>6822071.1229125373</v>
      </c>
      <c r="AH265" s="3">
        <v>261</v>
      </c>
      <c r="AI265" s="3">
        <f>其他调用!Y265</f>
        <v>19484650.580412865</v>
      </c>
      <c r="AJ265" s="3">
        <f>其他调用!Z265</f>
        <v>21284824.239778042</v>
      </c>
      <c r="AK265" s="3">
        <f>其他调用!AA265</f>
        <v>26302886.86971283</v>
      </c>
      <c r="AL265" s="3">
        <f>其他调用!AB265</f>
        <v>38867102.489647865</v>
      </c>
      <c r="AM265" s="3">
        <f>其他调用!AC265</f>
        <v>121043160</v>
      </c>
      <c r="AN265" s="3">
        <f>SUMPRODUCT(AI$5:AM265,其他调用!$C$6:$G266)</f>
        <v>1328182680017.0452</v>
      </c>
      <c r="AP265" s="3">
        <f>其他调用!AN265</f>
        <v>4281722.5217763186</v>
      </c>
      <c r="AQ265" s="3">
        <f>其他调用!AO265</f>
        <v>4878574.3072839975</v>
      </c>
      <c r="AR265" s="3">
        <f>其他调用!AP265</f>
        <v>6792656.5375695229</v>
      </c>
      <c r="AS265" s="3">
        <f>其他调用!AQ265</f>
        <v>11481513.184774876</v>
      </c>
      <c r="AT265" s="3">
        <f>其他调用!AR265</f>
        <v>37840394.480139256</v>
      </c>
      <c r="AU265" s="3">
        <f>SUMPRODUCT(AP$5:AT265,其他调用!$C$6:$G266)</f>
        <v>250062277228.26108</v>
      </c>
    </row>
    <row r="266" spans="26:47" x14ac:dyDescent="0.15">
      <c r="Z266" s="3">
        <v>262</v>
      </c>
      <c r="AA266" s="3">
        <f>求节点(节奏总纲!P$4:P$163,其他调用!AW$6:AW$165,$Z266)*SUM($U$14:$U$17)</f>
        <v>45.999999999999957</v>
      </c>
      <c r="AB266" s="3">
        <f>求节点(节奏总纲!Q$4:Q$163,其他调用!AX$6:AX$165,$Z266)*SUM($U$14:$U$17)</f>
        <v>67.000000000000028</v>
      </c>
      <c r="AC266" s="3">
        <f>求节点(节奏总纲!R$4:R$163,其他调用!AY$6:AY$165,$Z266)*SUM($U$14:$U$17)</f>
        <v>90.999999999999943</v>
      </c>
      <c r="AD266" s="3">
        <f>求节点(节奏总纲!S$4:S$163,其他调用!AZ$6:AZ$165,$Z266)*SUM($U$14:$U$17)</f>
        <v>102.99999999999996</v>
      </c>
      <c r="AE266" s="3">
        <f>求节点(节奏总纲!T$4:T$163,其他调用!BA$6:BA$165,$Z266)*SUM($U$14:$U$17)</f>
        <v>102.99999999999997</v>
      </c>
      <c r="AF266" s="3">
        <f>SUMPRODUCT(AA$5:AE266,其他调用!$C$6:$G267)</f>
        <v>6830555.8912737295</v>
      </c>
      <c r="AH266" s="3">
        <v>262</v>
      </c>
      <c r="AI266" s="3">
        <f>其他调用!Y266</f>
        <v>19484650.580412865</v>
      </c>
      <c r="AJ266" s="3">
        <f>其他调用!Z266</f>
        <v>21284824.239778519</v>
      </c>
      <c r="AK266" s="3">
        <f>其他调用!AA266</f>
        <v>26302886.869713783</v>
      </c>
      <c r="AL266" s="3">
        <f>其他调用!AB266</f>
        <v>38867102.489646912</v>
      </c>
      <c r="AM266" s="3">
        <f>其他调用!AC266</f>
        <v>121043160</v>
      </c>
      <c r="AN266" s="3">
        <f>SUMPRODUCT(AI$5:AM266,其他调用!$C$6:$G267)</f>
        <v>1331235999623.7656</v>
      </c>
      <c r="AP266" s="3">
        <f>其他调用!AN266</f>
        <v>4281722.5217761993</v>
      </c>
      <c r="AQ266" s="3">
        <f>其他调用!AO266</f>
        <v>4878574.3072839975</v>
      </c>
      <c r="AR266" s="3">
        <f>其他调用!AP266</f>
        <v>6792656.5375694036</v>
      </c>
      <c r="AS266" s="3">
        <f>其他调用!AQ266</f>
        <v>11481513.184774637</v>
      </c>
      <c r="AT266" s="3">
        <f>其他调用!AR266</f>
        <v>37840394.480139732</v>
      </c>
      <c r="AU266" s="3">
        <f>SUMPRODUCT(AP$5:AT266,其他调用!$C$6:$G267)</f>
        <v>250759027718.04993</v>
      </c>
    </row>
    <row r="267" spans="26:47" x14ac:dyDescent="0.15">
      <c r="Z267" s="3">
        <v>263</v>
      </c>
      <c r="AA267" s="3">
        <f>求节点(节奏总纲!P$4:P$163,其他调用!AW$6:AW$165,$Z267)*SUM($U$14:$U$17)</f>
        <v>45.999999999999957</v>
      </c>
      <c r="AB267" s="3">
        <f>求节点(节奏总纲!Q$4:Q$163,其他调用!AX$6:AX$165,$Z267)*SUM($U$14:$U$17)</f>
        <v>67.000000000000043</v>
      </c>
      <c r="AC267" s="3">
        <f>求节点(节奏总纲!R$4:R$163,其他调用!AY$6:AY$165,$Z267)*SUM($U$14:$U$17)</f>
        <v>90.999999999999943</v>
      </c>
      <c r="AD267" s="3">
        <f>求节点(节奏总纲!S$4:S$163,其他调用!AZ$6:AZ$165,$Z267)*SUM($U$14:$U$17)</f>
        <v>102.99999999999997</v>
      </c>
      <c r="AE267" s="3">
        <f>求节点(节奏总纲!T$4:T$163,其他调用!BA$6:BA$165,$Z267)*SUM($U$14:$U$17)</f>
        <v>102.99999999999997</v>
      </c>
      <c r="AF267" s="3">
        <f>SUMPRODUCT(AA$5:AE267,其他调用!$C$6:$G268)</f>
        <v>6838983.4956517378</v>
      </c>
      <c r="AH267" s="3">
        <v>263</v>
      </c>
      <c r="AI267" s="3">
        <f>其他调用!Y267</f>
        <v>19484650.580412388</v>
      </c>
      <c r="AJ267" s="3">
        <f>其他调用!Z267</f>
        <v>21284824.239778519</v>
      </c>
      <c r="AK267" s="3">
        <f>其他调用!AA267</f>
        <v>26302886.86971283</v>
      </c>
      <c r="AL267" s="3">
        <f>其他调用!AB267</f>
        <v>38867102.489647865</v>
      </c>
      <c r="AM267" s="3">
        <f>其他调用!AC267</f>
        <v>121043160</v>
      </c>
      <c r="AN267" s="3">
        <f>SUMPRODUCT(AI$5:AM267,其他调用!$C$6:$G268)</f>
        <v>1334268748261.0471</v>
      </c>
      <c r="AP267" s="3">
        <f>其他调用!AN267</f>
        <v>4281722.5217761993</v>
      </c>
      <c r="AQ267" s="3">
        <f>其他调用!AO267</f>
        <v>4878574.3072839975</v>
      </c>
      <c r="AR267" s="3">
        <f>其他调用!AP267</f>
        <v>6792656.5375695229</v>
      </c>
      <c r="AS267" s="3">
        <f>其他调用!AQ267</f>
        <v>11481513.184774876</v>
      </c>
      <c r="AT267" s="3">
        <f>其他调用!AR267</f>
        <v>37840394.480139732</v>
      </c>
      <c r="AU267" s="3">
        <f>SUMPRODUCT(AP$5:AT267,其他调用!$C$6:$G268)</f>
        <v>251451084027.44559</v>
      </c>
    </row>
    <row r="268" spans="26:47" x14ac:dyDescent="0.15">
      <c r="Z268" s="3">
        <v>264</v>
      </c>
      <c r="AA268" s="3">
        <f>求节点(节奏总纲!P$4:P$163,其他调用!AW$6:AW$165,$Z268)*SUM($U$14:$U$17)</f>
        <v>45.999999999999957</v>
      </c>
      <c r="AB268" s="3">
        <f>求节点(节奏总纲!Q$4:Q$163,其他调用!AX$6:AX$165,$Z268)*SUM($U$14:$U$17)</f>
        <v>67.000000000000057</v>
      </c>
      <c r="AC268" s="3">
        <f>求节点(节奏总纲!R$4:R$163,其他调用!AY$6:AY$165,$Z268)*SUM($U$14:$U$17)</f>
        <v>90.999999999999957</v>
      </c>
      <c r="AD268" s="3">
        <f>求节点(节奏总纲!S$4:S$163,其他调用!AZ$6:AZ$165,$Z268)*SUM($U$14:$U$17)</f>
        <v>102.99999999999999</v>
      </c>
      <c r="AE268" s="3">
        <f>求节点(节奏总纲!T$4:T$163,其他调用!BA$6:BA$165,$Z268)*SUM($U$14:$U$17)</f>
        <v>102.99999999999997</v>
      </c>
      <c r="AF268" s="3">
        <f>SUMPRODUCT(AA$5:AE268,其他调用!$C$6:$G269)</f>
        <v>6847353.9360465631</v>
      </c>
      <c r="AH268" s="3">
        <v>264</v>
      </c>
      <c r="AI268" s="3">
        <f>其他调用!Y268</f>
        <v>19484650.580412865</v>
      </c>
      <c r="AJ268" s="3">
        <f>其他调用!Z268</f>
        <v>21284824.239778519</v>
      </c>
      <c r="AK268" s="3">
        <f>其他调用!AA268</f>
        <v>26302886.86971283</v>
      </c>
      <c r="AL268" s="3">
        <f>其他调用!AB268</f>
        <v>38867102.489647865</v>
      </c>
      <c r="AM268" s="3">
        <f>其他调用!AC268</f>
        <v>121043160</v>
      </c>
      <c r="AN268" s="3">
        <f>SUMPRODUCT(AI$5:AM268,其他调用!$C$6:$G269)</f>
        <v>1337280925928.8901</v>
      </c>
      <c r="AP268" s="3">
        <f>其他调用!AN268</f>
        <v>4281722.5217761993</v>
      </c>
      <c r="AQ268" s="3">
        <f>其他调用!AO268</f>
        <v>4878574.3072839975</v>
      </c>
      <c r="AR268" s="3">
        <f>其他调用!AP268</f>
        <v>6792656.5375695229</v>
      </c>
      <c r="AS268" s="3">
        <f>其他调用!AQ268</f>
        <v>11481513.184774637</v>
      </c>
      <c r="AT268" s="3">
        <f>其他调用!AR268</f>
        <v>37840394.480139732</v>
      </c>
      <c r="AU268" s="3">
        <f>SUMPRODUCT(AP$5:AT268,其他调用!$C$6:$G269)</f>
        <v>252138446156.44806</v>
      </c>
    </row>
    <row r="269" spans="26:47" x14ac:dyDescent="0.15">
      <c r="Z269" s="3">
        <v>265</v>
      </c>
      <c r="AA269" s="3">
        <f>求节点(节奏总纲!P$4:P$163,其他调用!AW$6:AW$165,$Z269)*SUM($U$14:$U$17)</f>
        <v>45.999999999999964</v>
      </c>
      <c r="AB269" s="3">
        <f>求节点(节奏总纲!Q$4:Q$163,其他调用!AX$6:AX$165,$Z269)*SUM($U$14:$U$17)</f>
        <v>67.000000000000071</v>
      </c>
      <c r="AC269" s="3">
        <f>求节点(节奏总纲!R$4:R$163,其他调用!AY$6:AY$165,$Z269)*SUM($U$14:$U$17)</f>
        <v>90.999999999999957</v>
      </c>
      <c r="AD269" s="3">
        <f>求节点(节奏总纲!S$4:S$163,其他调用!AZ$6:AZ$165,$Z269)*SUM($U$14:$U$17)</f>
        <v>103</v>
      </c>
      <c r="AE269" s="3">
        <f>求节点(节奏总纲!T$4:T$163,其他调用!BA$6:BA$165,$Z269)*SUM($U$14:$U$17)</f>
        <v>102.99999999999999</v>
      </c>
      <c r="AF269" s="3">
        <f>SUMPRODUCT(AA$5:AE269,其他调用!$C$6:$G270)</f>
        <v>6855667.2124582026</v>
      </c>
      <c r="AH269" s="3">
        <v>265</v>
      </c>
      <c r="AI269" s="3">
        <f>其他调用!Y269</f>
        <v>19484650.580412865</v>
      </c>
      <c r="AJ269" s="3">
        <f>其他调用!Z269</f>
        <v>21284824.239778042</v>
      </c>
      <c r="AK269" s="3">
        <f>其他调用!AA269</f>
        <v>26302886.86971283</v>
      </c>
      <c r="AL269" s="3">
        <f>其他调用!AB269</f>
        <v>38867102.489647865</v>
      </c>
      <c r="AM269" s="3">
        <f>其他调用!AC269</f>
        <v>121043160</v>
      </c>
      <c r="AN269" s="3">
        <f>SUMPRODUCT(AI$5:AM269,其他调用!$C$6:$G270)</f>
        <v>1340272532627.2942</v>
      </c>
      <c r="AP269" s="3">
        <f>其他调用!AN269</f>
        <v>4281722.5217761993</v>
      </c>
      <c r="AQ269" s="3">
        <f>其他调用!AO269</f>
        <v>4878574.3072841167</v>
      </c>
      <c r="AR269" s="3">
        <f>其他调用!AP269</f>
        <v>6792656.5375695229</v>
      </c>
      <c r="AS269" s="3">
        <f>其他调用!AQ269</f>
        <v>11481513.184774876</v>
      </c>
      <c r="AT269" s="3">
        <f>其他调用!AR269</f>
        <v>37840394.480138779</v>
      </c>
      <c r="AU269" s="3">
        <f>SUMPRODUCT(AP$5:AT269,其他调用!$C$6:$G270)</f>
        <v>252821114105.05737</v>
      </c>
    </row>
    <row r="270" spans="26:47" x14ac:dyDescent="0.15">
      <c r="Z270" s="3">
        <v>266</v>
      </c>
      <c r="AA270" s="3">
        <f>求节点(节奏总纲!P$4:P$163,其他调用!AW$6:AW$165,$Z270)*SUM($U$14:$U$17)</f>
        <v>45.999999999999964</v>
      </c>
      <c r="AB270" s="3">
        <f>求节点(节奏总纲!Q$4:Q$163,其他调用!AX$6:AX$165,$Z270)*SUM($U$14:$U$17)</f>
        <v>67.000000000000071</v>
      </c>
      <c r="AC270" s="3">
        <f>求节点(节奏总纲!R$4:R$163,其他调用!AY$6:AY$165,$Z270)*SUM($U$14:$U$17)</f>
        <v>90.999999999999957</v>
      </c>
      <c r="AD270" s="3">
        <f>求节点(节奏总纲!S$4:S$163,其他调用!AZ$6:AZ$165,$Z270)*SUM($U$14:$U$17)</f>
        <v>103.00000000000001</v>
      </c>
      <c r="AE270" s="3">
        <f>求节点(节奏总纲!T$4:T$163,其他调用!BA$6:BA$165,$Z270)*SUM($U$14:$U$17)</f>
        <v>102.99999999999999</v>
      </c>
      <c r="AF270" s="3">
        <f>SUMPRODUCT(AA$5:AE270,其他调用!$C$6:$G271)</f>
        <v>6863923.3248866582</v>
      </c>
      <c r="AH270" s="3">
        <v>266</v>
      </c>
      <c r="AI270" s="3">
        <f>其他调用!Y270</f>
        <v>19484650.580412865</v>
      </c>
      <c r="AJ270" s="3">
        <f>其他调用!Z270</f>
        <v>21284824.239778519</v>
      </c>
      <c r="AK270" s="3">
        <f>其他调用!AA270</f>
        <v>26302886.86971283</v>
      </c>
      <c r="AL270" s="3">
        <f>其他调用!AB270</f>
        <v>38867102.489647865</v>
      </c>
      <c r="AM270" s="3">
        <f>其他调用!AC270</f>
        <v>121043160</v>
      </c>
      <c r="AN270" s="3">
        <f>SUMPRODUCT(AI$5:AM270,其他调用!$C$6:$G271)</f>
        <v>1343243568356.259</v>
      </c>
      <c r="AP270" s="3">
        <f>其他调用!AN270</f>
        <v>4281722.5217761993</v>
      </c>
      <c r="AQ270" s="3">
        <f>其他调用!AO270</f>
        <v>4878574.3072839975</v>
      </c>
      <c r="AR270" s="3">
        <f>其他调用!AP270</f>
        <v>6792656.5375695229</v>
      </c>
      <c r="AS270" s="3">
        <f>其他调用!AQ270</f>
        <v>11481513.184774637</v>
      </c>
      <c r="AT270" s="3">
        <f>其他调用!AR270</f>
        <v>37840394.480139732</v>
      </c>
      <c r="AU270" s="3">
        <f>SUMPRODUCT(AP$5:AT270,其他调用!$C$6:$G271)</f>
        <v>253499087873.2735</v>
      </c>
    </row>
    <row r="271" spans="26:47" x14ac:dyDescent="0.15">
      <c r="Z271" s="3">
        <v>267</v>
      </c>
      <c r="AA271" s="3">
        <f>求节点(节奏总纲!P$4:P$163,其他调用!AW$6:AW$165,$Z271)*SUM($U$14:$U$17)</f>
        <v>45.999999999999964</v>
      </c>
      <c r="AB271" s="3">
        <f>求节点(节奏总纲!Q$4:Q$163,其他调用!AX$6:AX$165,$Z271)*SUM($U$14:$U$17)</f>
        <v>67.000000000000085</v>
      </c>
      <c r="AC271" s="3">
        <f>求节点(节奏总纲!R$4:R$163,其他调用!AY$6:AY$165,$Z271)*SUM($U$14:$U$17)</f>
        <v>90.999999999999957</v>
      </c>
      <c r="AD271" s="3">
        <f>求节点(节奏总纲!S$4:S$163,其他调用!AZ$6:AZ$165,$Z271)*SUM($U$14:$U$17)</f>
        <v>103.00000000000003</v>
      </c>
      <c r="AE271" s="3">
        <f>求节点(节奏总纲!T$4:T$163,其他调用!BA$6:BA$165,$Z271)*SUM($U$14:$U$17)</f>
        <v>102.99999999999999</v>
      </c>
      <c r="AF271" s="3">
        <f>SUMPRODUCT(AA$5:AE271,其他调用!$C$6:$G272)</f>
        <v>6872122.2733319299</v>
      </c>
      <c r="AH271" s="3">
        <v>267</v>
      </c>
      <c r="AI271" s="3">
        <f>其他调用!Y271</f>
        <v>19484650.580412865</v>
      </c>
      <c r="AJ271" s="3">
        <f>其他调用!Z271</f>
        <v>21284824.239778519</v>
      </c>
      <c r="AK271" s="3">
        <f>其他调用!AA271</f>
        <v>26302886.869713783</v>
      </c>
      <c r="AL271" s="3">
        <f>其他调用!AB271</f>
        <v>38867102.489647865</v>
      </c>
      <c r="AM271" s="3">
        <f>其他调用!AC271</f>
        <v>121043160</v>
      </c>
      <c r="AN271" s="3">
        <f>SUMPRODUCT(AI$5:AM271,其他调用!$C$6:$G272)</f>
        <v>1346194033115.7849</v>
      </c>
      <c r="AP271" s="3">
        <f>其他调用!AN271</f>
        <v>4281722.5217761993</v>
      </c>
      <c r="AQ271" s="3">
        <f>其他调用!AO271</f>
        <v>4878574.3072839975</v>
      </c>
      <c r="AR271" s="3">
        <f>其他调用!AP271</f>
        <v>6792656.5375695229</v>
      </c>
      <c r="AS271" s="3">
        <f>其他调用!AQ271</f>
        <v>11481513.184774876</v>
      </c>
      <c r="AT271" s="3">
        <f>其他调用!AR271</f>
        <v>37840394.480139732</v>
      </c>
      <c r="AU271" s="3">
        <f>SUMPRODUCT(AP$5:AT271,其他调用!$C$6:$G272)</f>
        <v>254172367461.09644</v>
      </c>
    </row>
    <row r="272" spans="26:47" x14ac:dyDescent="0.15">
      <c r="Z272" s="3">
        <v>268</v>
      </c>
      <c r="AA272" s="3">
        <f>求节点(节奏总纲!P$4:P$163,其他调用!AW$6:AW$165,$Z272)*SUM($U$14:$U$17)</f>
        <v>45.999999999999964</v>
      </c>
      <c r="AB272" s="3">
        <f>求节点(节奏总纲!Q$4:Q$163,其他调用!AX$6:AX$165,$Z272)*SUM($U$14:$U$17)</f>
        <v>67.000000000000099</v>
      </c>
      <c r="AC272" s="3">
        <f>求节点(节奏总纲!R$4:R$163,其他调用!AY$6:AY$165,$Z272)*SUM($U$14:$U$17)</f>
        <v>90.999999999999957</v>
      </c>
      <c r="AD272" s="3">
        <f>求节点(节奏总纲!S$4:S$163,其他调用!AZ$6:AZ$165,$Z272)*SUM($U$14:$U$17)</f>
        <v>103.00000000000004</v>
      </c>
      <c r="AE272" s="3">
        <f>求节点(节奏总纲!T$4:T$163,其他调用!BA$6:BA$165,$Z272)*SUM($U$14:$U$17)</f>
        <v>103</v>
      </c>
      <c r="AF272" s="3">
        <f>SUMPRODUCT(AA$5:AE272,其他调用!$C$6:$G273)</f>
        <v>6880264.0577940186</v>
      </c>
      <c r="AH272" s="3">
        <v>268</v>
      </c>
      <c r="AI272" s="3">
        <f>其他调用!Y272</f>
        <v>19484650.580412865</v>
      </c>
      <c r="AJ272" s="3">
        <f>其他调用!Z272</f>
        <v>21284824.239778042</v>
      </c>
      <c r="AK272" s="3">
        <f>其他调用!AA272</f>
        <v>26302886.86971283</v>
      </c>
      <c r="AL272" s="3">
        <f>其他调用!AB272</f>
        <v>38867102.489647865</v>
      </c>
      <c r="AM272" s="3">
        <f>其他调用!AC272</f>
        <v>121043160</v>
      </c>
      <c r="AN272" s="3">
        <f>SUMPRODUCT(AI$5:AM272,其他调用!$C$6:$G273)</f>
        <v>1349123926905.8721</v>
      </c>
      <c r="AP272" s="3">
        <f>其他调用!AN272</f>
        <v>4281722.5217761993</v>
      </c>
      <c r="AQ272" s="3">
        <f>其他调用!AO272</f>
        <v>4878574.3072839975</v>
      </c>
      <c r="AR272" s="3">
        <f>其他调用!AP272</f>
        <v>6792656.5375695229</v>
      </c>
      <c r="AS272" s="3">
        <f>其他调用!AQ272</f>
        <v>11481513.184774876</v>
      </c>
      <c r="AT272" s="3">
        <f>其他调用!AR272</f>
        <v>37840394.480139732</v>
      </c>
      <c r="AU272" s="3">
        <f>SUMPRODUCT(AP$5:AT272,其他调用!$C$6:$G273)</f>
        <v>254840952868.52615</v>
      </c>
    </row>
    <row r="273" spans="26:47" x14ac:dyDescent="0.15">
      <c r="Z273" s="3">
        <v>269</v>
      </c>
      <c r="AA273" s="3">
        <f>求节点(节奏总纲!P$4:P$163,其他调用!AW$6:AW$165,$Z273)*SUM($U$14:$U$17)</f>
        <v>45.999999999999964</v>
      </c>
      <c r="AB273" s="3">
        <f>求节点(节奏总纲!Q$4:Q$163,其他调用!AX$6:AX$165,$Z273)*SUM($U$14:$U$17)</f>
        <v>67.000000000000114</v>
      </c>
      <c r="AC273" s="3">
        <f>求节点(节奏总纲!R$4:R$163,其他调用!AY$6:AY$165,$Z273)*SUM($U$14:$U$17)</f>
        <v>90.999999999999957</v>
      </c>
      <c r="AD273" s="3">
        <f>求节点(节奏总纲!S$4:S$163,其他调用!AZ$6:AZ$165,$Z273)*SUM($U$14:$U$17)</f>
        <v>103.00000000000006</v>
      </c>
      <c r="AE273" s="3">
        <f>求节点(节奏总纲!T$4:T$163,其他调用!BA$6:BA$165,$Z273)*SUM($U$14:$U$17)</f>
        <v>103</v>
      </c>
      <c r="AF273" s="3">
        <f>SUMPRODUCT(AA$5:AE273,其他调用!$C$6:$G274)</f>
        <v>6888348.6782729216</v>
      </c>
      <c r="AH273" s="3">
        <v>269</v>
      </c>
      <c r="AI273" s="3">
        <f>其他调用!Y273</f>
        <v>19484650.580412865</v>
      </c>
      <c r="AJ273" s="3">
        <f>其他调用!Z273</f>
        <v>21284824.239778519</v>
      </c>
      <c r="AK273" s="3">
        <f>其他调用!AA273</f>
        <v>26302886.86971283</v>
      </c>
      <c r="AL273" s="3">
        <f>其他调用!AB273</f>
        <v>38867102.489647865</v>
      </c>
      <c r="AM273" s="3">
        <f>其他调用!AC273</f>
        <v>121043160</v>
      </c>
      <c r="AN273" s="3">
        <f>SUMPRODUCT(AI$5:AM273,其他调用!$C$6:$G274)</f>
        <v>1352033249726.52</v>
      </c>
      <c r="AP273" s="3">
        <f>其他调用!AN273</f>
        <v>4281722.5217761993</v>
      </c>
      <c r="AQ273" s="3">
        <f>其他调用!AO273</f>
        <v>4878574.3072839975</v>
      </c>
      <c r="AR273" s="3">
        <f>其他调用!AP273</f>
        <v>6792656.5375695229</v>
      </c>
      <c r="AS273" s="3">
        <f>其他调用!AQ273</f>
        <v>11481513.184774637</v>
      </c>
      <c r="AT273" s="3">
        <f>其他调用!AR273</f>
        <v>37840394.480139732</v>
      </c>
      <c r="AU273" s="3">
        <f>SUMPRODUCT(AP$5:AT273,其他调用!$C$6:$G274)</f>
        <v>255504844095.56268</v>
      </c>
    </row>
    <row r="274" spans="26:47" x14ac:dyDescent="0.15">
      <c r="Z274" s="3">
        <v>270</v>
      </c>
      <c r="AA274" s="3">
        <f>求节点(节奏总纲!P$4:P$163,其他调用!AW$6:AW$165,$Z274)*SUM($U$14:$U$17)</f>
        <v>45.999999999999964</v>
      </c>
      <c r="AB274" s="3">
        <f>求节点(节奏总纲!Q$4:Q$163,其他调用!AX$6:AX$165,$Z274)*SUM($U$14:$U$17)</f>
        <v>67.000000000000128</v>
      </c>
      <c r="AC274" s="3">
        <f>求节点(节奏总纲!R$4:R$163,其他调用!AY$6:AY$165,$Z274)*SUM($U$14:$U$17)</f>
        <v>90.999999999999972</v>
      </c>
      <c r="AD274" s="3">
        <f>求节点(节奏总纲!S$4:S$163,其他调用!AZ$6:AZ$165,$Z274)*SUM($U$14:$U$17)</f>
        <v>103.00000000000007</v>
      </c>
      <c r="AE274" s="3">
        <f>求节点(节奏总纲!T$4:T$163,其他调用!BA$6:BA$165,$Z274)*SUM($U$14:$U$17)</f>
        <v>103</v>
      </c>
      <c r="AF274" s="3">
        <f>SUMPRODUCT(AA$5:AE274,其他调用!$C$6:$G275)</f>
        <v>6896386.1384656988</v>
      </c>
      <c r="AH274" s="3">
        <v>270</v>
      </c>
      <c r="AI274" s="3">
        <f>其他调用!Y274</f>
        <v>19484650.580412865</v>
      </c>
      <c r="AJ274" s="3">
        <f>其他调用!Z274</f>
        <v>21284824.239778519</v>
      </c>
      <c r="AK274" s="3">
        <f>其他调用!AA274</f>
        <v>26302886.86971283</v>
      </c>
      <c r="AL274" s="3">
        <f>其他调用!AB274</f>
        <v>38867102.489647865</v>
      </c>
      <c r="AM274" s="3">
        <f>其他调用!AC274</f>
        <v>121043160</v>
      </c>
      <c r="AN274" s="3">
        <f>SUMPRODUCT(AI$5:AM274,其他调用!$C$6:$G275)</f>
        <v>1354925601497.3809</v>
      </c>
      <c r="AP274" s="3">
        <f>其他调用!AN274</f>
        <v>4281722.5217761993</v>
      </c>
      <c r="AQ274" s="3">
        <f>其他调用!AO274</f>
        <v>4878574.3072839975</v>
      </c>
      <c r="AR274" s="3">
        <f>其他调用!AP274</f>
        <v>6792656.5375695229</v>
      </c>
      <c r="AS274" s="3">
        <f>其他调用!AQ274</f>
        <v>11481513.184774876</v>
      </c>
      <c r="AT274" s="3">
        <f>其他调用!AR274</f>
        <v>37840394.480138779</v>
      </c>
      <c r="AU274" s="3">
        <f>SUMPRODUCT(AP$5:AT274,其他调用!$C$6:$G275)</f>
        <v>256164862623.77481</v>
      </c>
    </row>
    <row r="275" spans="26:47" x14ac:dyDescent="0.15">
      <c r="Z275" s="3">
        <v>271</v>
      </c>
      <c r="AA275" s="3">
        <f>求节点(节奏总纲!P$4:P$163,其他调用!AW$6:AW$165,$Z275)*SUM($U$14:$U$17)</f>
        <v>45.999999999999972</v>
      </c>
      <c r="AB275" s="3">
        <f>求节点(节奏总纲!Q$4:Q$163,其他调用!AX$6:AX$165,$Z275)*SUM($U$14:$U$17)</f>
        <v>67.000000000000142</v>
      </c>
      <c r="AC275" s="3">
        <f>求节点(节奏总纲!R$4:R$163,其他调用!AY$6:AY$165,$Z275)*SUM($U$14:$U$17)</f>
        <v>90.999999999999972</v>
      </c>
      <c r="AD275" s="3">
        <f>求节点(节奏总纲!S$4:S$163,其他调用!AZ$6:AZ$165,$Z275)*SUM($U$14:$U$17)</f>
        <v>103.00000000000009</v>
      </c>
      <c r="AE275" s="3">
        <f>求节点(节奏总纲!T$4:T$163,其他调用!BA$6:BA$165,$Z275)*SUM($U$14:$U$17)</f>
        <v>103.00000000000001</v>
      </c>
      <c r="AF275" s="3">
        <f>SUMPRODUCT(AA$5:AE275,其他调用!$C$6:$G276)</f>
        <v>6904376.4383723466</v>
      </c>
      <c r="AH275" s="3">
        <v>271</v>
      </c>
      <c r="AI275" s="3">
        <f>其他调用!Y275</f>
        <v>19484650.580412865</v>
      </c>
      <c r="AJ275" s="3">
        <f>其他调用!Z275</f>
        <v>21284824.239778519</v>
      </c>
      <c r="AK275" s="3">
        <f>其他调用!AA275</f>
        <v>26302886.869713783</v>
      </c>
      <c r="AL275" s="3">
        <f>其他调用!AB275</f>
        <v>38867102.489647865</v>
      </c>
      <c r="AM275" s="3">
        <f>其他调用!AC275</f>
        <v>121043160</v>
      </c>
      <c r="AN275" s="3">
        <f>SUMPRODUCT(AI$5:AM275,其他调用!$C$6:$G276)</f>
        <v>1357800982218.4548</v>
      </c>
      <c r="AP275" s="3">
        <f>其他调用!AN275</f>
        <v>4281722.5217763186</v>
      </c>
      <c r="AQ275" s="3">
        <f>其他调用!AO275</f>
        <v>4878574.3072839975</v>
      </c>
      <c r="AR275" s="3">
        <f>其他调用!AP275</f>
        <v>6792656.5375695229</v>
      </c>
      <c r="AS275" s="3">
        <f>其他调用!AQ275</f>
        <v>11481513.184774637</v>
      </c>
      <c r="AT275" s="3">
        <f>其他调用!AR275</f>
        <v>37840394.480139732</v>
      </c>
      <c r="AU275" s="3">
        <f>SUMPRODUCT(AP$5:AT275,其他调用!$C$6:$G276)</f>
        <v>256821008453.1626</v>
      </c>
    </row>
    <row r="276" spans="26:47" x14ac:dyDescent="0.15">
      <c r="Z276" s="3">
        <v>272</v>
      </c>
      <c r="AA276" s="3">
        <f>求节点(节奏总纲!P$4:P$163,其他调用!AW$6:AW$165,$Z276)*SUM($U$14:$U$17)</f>
        <v>45.999999999999972</v>
      </c>
      <c r="AB276" s="3">
        <f>求节点(节奏总纲!Q$4:Q$163,其他调用!AX$6:AX$165,$Z276)*SUM($U$14:$U$17)</f>
        <v>67.000000000000142</v>
      </c>
      <c r="AC276" s="3">
        <f>求节点(节奏总纲!R$4:R$163,其他调用!AY$6:AY$165,$Z276)*SUM($U$14:$U$17)</f>
        <v>90.999999999999972</v>
      </c>
      <c r="AD276" s="3">
        <f>求节点(节奏总纲!S$4:S$163,其他调用!AZ$6:AZ$165,$Z276)*SUM($U$14:$U$17)</f>
        <v>103.0000000000001</v>
      </c>
      <c r="AE276" s="3">
        <f>求节点(节奏总纲!T$4:T$163,其他调用!BA$6:BA$165,$Z276)*SUM($U$14:$U$17)</f>
        <v>103.00000000000001</v>
      </c>
      <c r="AF276" s="3">
        <f>SUMPRODUCT(AA$5:AE276,其他调用!$C$6:$G277)</f>
        <v>6912319.5779928695</v>
      </c>
      <c r="AH276" s="3">
        <v>272</v>
      </c>
      <c r="AI276" s="3">
        <f>其他调用!Y276</f>
        <v>19484650.580412865</v>
      </c>
      <c r="AJ276" s="3">
        <f>其他调用!Z276</f>
        <v>22255962.847734928</v>
      </c>
      <c r="AK276" s="3">
        <f>其他调用!AA276</f>
        <v>26302886.86971283</v>
      </c>
      <c r="AL276" s="3">
        <f>其他调用!AB276</f>
        <v>38867102.489647865</v>
      </c>
      <c r="AM276" s="3">
        <f>其他调用!AC276</f>
        <v>121043160</v>
      </c>
      <c r="AN276" s="3">
        <f>SUMPRODUCT(AI$5:AM276,其他调用!$C$6:$G277)</f>
        <v>1360722101491.5864</v>
      </c>
      <c r="AP276" s="3">
        <f>其他调用!AN276</f>
        <v>4281722.5217761993</v>
      </c>
      <c r="AQ276" s="3">
        <f>其他调用!AO276</f>
        <v>5210006.0639834404</v>
      </c>
      <c r="AR276" s="3">
        <f>其他调用!AP276</f>
        <v>6792656.5375695229</v>
      </c>
      <c r="AS276" s="3">
        <f>其他调用!AQ276</f>
        <v>11481513.184774876</v>
      </c>
      <c r="AT276" s="3">
        <f>其他调用!AR276</f>
        <v>37840394.480139732</v>
      </c>
      <c r="AU276" s="3">
        <f>SUMPRODUCT(AP$5:AT276,其他调用!$C$6:$G277)</f>
        <v>257494683218.18997</v>
      </c>
    </row>
    <row r="277" spans="26:47" x14ac:dyDescent="0.15">
      <c r="Z277" s="3">
        <v>273</v>
      </c>
      <c r="AA277" s="3">
        <f>求节点(节奏总纲!P$4:P$163,其他调用!AW$6:AW$165,$Z277)*SUM($U$14:$U$17)</f>
        <v>45.999999999999972</v>
      </c>
      <c r="AB277" s="3">
        <f>求节点(节奏总纲!Q$4:Q$163,其他调用!AX$6:AX$165,$Z277)*SUM($U$14:$U$17)</f>
        <v>67.000000000000128</v>
      </c>
      <c r="AC277" s="3">
        <f>求节点(节奏总纲!R$4:R$163,其他调用!AY$6:AY$165,$Z277)*SUM($U$14:$U$17)</f>
        <v>90.999999999999972</v>
      </c>
      <c r="AD277" s="3">
        <f>求节点(节奏总纲!S$4:S$163,其他调用!AZ$6:AZ$165,$Z277)*SUM($U$14:$U$17)</f>
        <v>103.00000000000011</v>
      </c>
      <c r="AE277" s="3">
        <f>求节点(节奏总纲!T$4:T$163,其他调用!BA$6:BA$165,$Z277)*SUM($U$14:$U$17)</f>
        <v>103.00000000000001</v>
      </c>
      <c r="AF277" s="3">
        <f>SUMPRODUCT(AA$5:AE277,其他调用!$C$6:$G278)</f>
        <v>6920215.5573272649</v>
      </c>
      <c r="AH277" s="3">
        <v>273</v>
      </c>
      <c r="AI277" s="3">
        <f>其他调用!Y277</f>
        <v>19484650.580412865</v>
      </c>
      <c r="AJ277" s="3">
        <f>其他调用!Z277</f>
        <v>23394609.145766735</v>
      </c>
      <c r="AK277" s="3">
        <f>其他调用!AA277</f>
        <v>26741133.37512207</v>
      </c>
      <c r="AL277" s="3">
        <f>其他调用!AB277</f>
        <v>41366308.205807686</v>
      </c>
      <c r="AM277" s="3">
        <f>其他调用!AC277</f>
        <v>121043160</v>
      </c>
      <c r="AN277" s="3">
        <f>SUMPRODUCT(AI$5:AM277,其他调用!$C$6:$G278)</f>
        <v>1363703593085.6389</v>
      </c>
      <c r="AP277" s="3">
        <f>其他调用!AN277</f>
        <v>4281722.5217761993</v>
      </c>
      <c r="AQ277" s="3">
        <f>其他调用!AO277</f>
        <v>5598605.1163985729</v>
      </c>
      <c r="AR277" s="3">
        <f>其他调用!AP277</f>
        <v>6990003.0085132122</v>
      </c>
      <c r="AS277" s="3">
        <f>其他调用!AQ277</f>
        <v>12246143.063255548</v>
      </c>
      <c r="AT277" s="3">
        <f>其他调用!AR277</f>
        <v>37840394.480139732</v>
      </c>
      <c r="AU277" s="3">
        <f>SUMPRODUCT(AP$5:AT277,其他调用!$C$6:$G278)</f>
        <v>258191049203.38562</v>
      </c>
    </row>
    <row r="278" spans="26:47" x14ac:dyDescent="0.15">
      <c r="Z278" s="3">
        <v>274</v>
      </c>
      <c r="AA278" s="3">
        <f>求节点(节奏总纲!P$4:P$163,其他调用!AW$6:AW$165,$Z278)*SUM($U$14:$U$17)</f>
        <v>45.999999999999972</v>
      </c>
      <c r="AB278" s="3">
        <f>求节点(节奏总纲!Q$4:Q$163,其他调用!AX$6:AX$165,$Z278)*SUM($U$14:$U$17)</f>
        <v>67.000000000000128</v>
      </c>
      <c r="AC278" s="3">
        <f>求节点(节奏总纲!R$4:R$163,其他调用!AY$6:AY$165,$Z278)*SUM($U$14:$U$17)</f>
        <v>90.999999999999986</v>
      </c>
      <c r="AD278" s="3">
        <f>求节点(节奏总纲!S$4:S$163,其他调用!AZ$6:AZ$165,$Z278)*SUM($U$14:$U$17)</f>
        <v>103.0000000000001</v>
      </c>
      <c r="AE278" s="3">
        <f>求节点(节奏总纲!T$4:T$163,其他调用!BA$6:BA$165,$Z278)*SUM($U$14:$U$17)</f>
        <v>103.00000000000003</v>
      </c>
      <c r="AF278" s="3">
        <f>SUMPRODUCT(AA$5:AE278,其他调用!$C$6:$G279)</f>
        <v>6928064.3763755336</v>
      </c>
      <c r="AH278" s="3">
        <v>274</v>
      </c>
      <c r="AI278" s="3">
        <f>其他调用!Y278</f>
        <v>19791329.976624489</v>
      </c>
      <c r="AJ278" s="3">
        <f>其他调用!Z278</f>
        <v>23394609.145767212</v>
      </c>
      <c r="AK278" s="3">
        <f>其他调用!AA278</f>
        <v>26873734.719051361</v>
      </c>
      <c r="AL278" s="3">
        <f>其他调用!AB278</f>
        <v>45344849.760000229</v>
      </c>
      <c r="AM278" s="3">
        <f>其他调用!AC278</f>
        <v>121043160</v>
      </c>
      <c r="AN278" s="3">
        <f>SUMPRODUCT(AI$5:AM278,其他调用!$C$6:$G279)</f>
        <v>1366691500257.7134</v>
      </c>
      <c r="AP278" s="3">
        <f>其他调用!AN278</f>
        <v>4363024.1540571451</v>
      </c>
      <c r="AQ278" s="3">
        <f>其他调用!AO278</f>
        <v>5598605.1163985729</v>
      </c>
      <c r="AR278" s="3">
        <f>其他调用!AP278</f>
        <v>7049714.6250212193</v>
      </c>
      <c r="AS278" s="3">
        <f>其他调用!AQ278</f>
        <v>13463374.492201328</v>
      </c>
      <c r="AT278" s="3">
        <f>其他调用!AR278</f>
        <v>37840394.480139732</v>
      </c>
      <c r="AU278" s="3">
        <f>SUMPRODUCT(AP$5:AT278,其他调用!$C$6:$G279)</f>
        <v>258889956129.11658</v>
      </c>
    </row>
    <row r="279" spans="26:47" x14ac:dyDescent="0.15">
      <c r="Z279" s="3">
        <v>275</v>
      </c>
      <c r="AA279" s="3">
        <f>求节点(节奏总纲!P$4:P$163,其他调用!AW$6:AW$165,$Z279)*SUM($U$14:$U$17)</f>
        <v>45.999999999999979</v>
      </c>
      <c r="AB279" s="3">
        <f>求节点(节奏总纲!Q$4:Q$163,其他调用!AX$6:AX$165,$Z279)*SUM($U$14:$U$17)</f>
        <v>67.000000000000114</v>
      </c>
      <c r="AC279" s="3">
        <f>求节点(节奏总纲!R$4:R$163,其他调用!AY$6:AY$165,$Z279)*SUM($U$14:$U$17)</f>
        <v>90.999999999999986</v>
      </c>
      <c r="AD279" s="3">
        <f>求节点(节奏总纲!S$4:S$163,其他调用!AZ$6:AZ$165,$Z279)*SUM($U$14:$U$17)</f>
        <v>103.00000000000009</v>
      </c>
      <c r="AE279" s="3">
        <f>求节点(节奏总纲!T$4:T$163,其他调用!BA$6:BA$165,$Z279)*SUM($U$14:$U$17)</f>
        <v>103.00000000000003</v>
      </c>
      <c r="AF279" s="3">
        <f>SUMPRODUCT(AA$5:AE279,其他调用!$C$6:$G280)</f>
        <v>6935866.0351376748</v>
      </c>
      <c r="AH279" s="3">
        <v>275</v>
      </c>
      <c r="AI279" s="3">
        <f>其他调用!Y279</f>
        <v>19974558.785167217</v>
      </c>
      <c r="AJ279" s="3">
        <f>其他调用!Z279</f>
        <v>23394609.145766258</v>
      </c>
      <c r="AK279" s="3">
        <f>其他调用!AA279</f>
        <v>26873734.719051361</v>
      </c>
      <c r="AL279" s="3">
        <f>其他调用!AB279</f>
        <v>45344849.760000229</v>
      </c>
      <c r="AM279" s="3">
        <f>其他调用!AC279</f>
        <v>121043160</v>
      </c>
      <c r="AN279" s="3">
        <f>SUMPRODUCT(AI$5:AM279,其他调用!$C$6:$G280)</f>
        <v>1369673240175.3062</v>
      </c>
      <c r="AP279" s="3">
        <f>其他调用!AN279</f>
        <v>4411598.663461566</v>
      </c>
      <c r="AQ279" s="3">
        <f>其他调用!AO279</f>
        <v>5598605.1163985729</v>
      </c>
      <c r="AR279" s="3">
        <f>其他调用!AP279</f>
        <v>7049714.6250209808</v>
      </c>
      <c r="AS279" s="3">
        <f>其他调用!AQ279</f>
        <v>13463374.492201328</v>
      </c>
      <c r="AT279" s="3">
        <f>其他调用!AR279</f>
        <v>37914311.302508354</v>
      </c>
      <c r="AU279" s="3">
        <f>SUMPRODUCT(AP$5:AT279,其他调用!$C$6:$G280)</f>
        <v>259587807773.92075</v>
      </c>
    </row>
    <row r="280" spans="26:47" x14ac:dyDescent="0.15">
      <c r="Z280" s="3">
        <v>276</v>
      </c>
      <c r="AA280" s="3">
        <f>求节点(节奏总纲!P$4:P$163,其他调用!AW$6:AW$165,$Z280)*SUM($U$14:$U$17)</f>
        <v>45.999999999999986</v>
      </c>
      <c r="AB280" s="3">
        <f>求节点(节奏总纲!Q$4:Q$163,其他调用!AX$6:AX$165,$Z280)*SUM($U$14:$U$17)</f>
        <v>67.000000000000099</v>
      </c>
      <c r="AC280" s="3">
        <f>求节点(节奏总纲!R$4:R$163,其他调用!AY$6:AY$165,$Z280)*SUM($U$14:$U$17)</f>
        <v>90.999999999999986</v>
      </c>
      <c r="AD280" s="3">
        <f>求节点(节奏总纲!S$4:S$163,其他调用!AZ$6:AZ$165,$Z280)*SUM($U$14:$U$17)</f>
        <v>103.00000000000007</v>
      </c>
      <c r="AE280" s="3">
        <f>求节点(节奏总纲!T$4:T$163,其他调用!BA$6:BA$165,$Z280)*SUM($U$14:$U$17)</f>
        <v>103.00000000000003</v>
      </c>
      <c r="AF280" s="3">
        <f>SUMPRODUCT(AA$5:AE280,其他调用!$C$6:$G281)</f>
        <v>6943620.5336136892</v>
      </c>
      <c r="AH280" s="3">
        <v>276</v>
      </c>
      <c r="AI280" s="3">
        <f>其他调用!Y280</f>
        <v>19974558.785167217</v>
      </c>
      <c r="AJ280" s="3">
        <f>其他调用!Z280</f>
        <v>23394609.145767212</v>
      </c>
      <c r="AK280" s="3">
        <f>其他调用!AA280</f>
        <v>26873734.719051361</v>
      </c>
      <c r="AL280" s="3">
        <f>其他调用!AB280</f>
        <v>45344849.760000229</v>
      </c>
      <c r="AM280" s="3">
        <f>其他调用!AC280</f>
        <v>121043160</v>
      </c>
      <c r="AN280" s="3">
        <f>SUMPRODUCT(AI$5:AM280,其他调用!$C$6:$G281)</f>
        <v>1372636955758.3367</v>
      </c>
      <c r="AP280" s="3">
        <f>其他调用!AN280</f>
        <v>4411598.663461566</v>
      </c>
      <c r="AQ280" s="3">
        <f>其他调用!AO280</f>
        <v>5598605.1163985729</v>
      </c>
      <c r="AR280" s="3">
        <f>其他调用!AP280</f>
        <v>7049714.6250212193</v>
      </c>
      <c r="AS280" s="3">
        <f>其他调用!AQ280</f>
        <v>13463374.492201328</v>
      </c>
      <c r="AT280" s="3">
        <f>其他调用!AR280</f>
        <v>38173053.44670105</v>
      </c>
      <c r="AU280" s="3">
        <f>SUMPRODUCT(AP$5:AT280,其他调用!$C$6:$G281)</f>
        <v>260281509511.15558</v>
      </c>
    </row>
    <row r="281" spans="26:47" x14ac:dyDescent="0.15">
      <c r="Z281" s="3">
        <v>277</v>
      </c>
      <c r="AA281" s="3">
        <f>求节点(节奏总纲!P$4:P$163,其他调用!AW$6:AW$165,$Z281)*SUM($U$14:$U$17)</f>
        <v>45.999999999999993</v>
      </c>
      <c r="AB281" s="3">
        <f>求节点(节奏总纲!Q$4:Q$163,其他调用!AX$6:AX$165,$Z281)*SUM($U$14:$U$17)</f>
        <v>67.000000000000099</v>
      </c>
      <c r="AC281" s="3">
        <f>求节点(节奏总纲!R$4:R$163,其他调用!AY$6:AY$165,$Z281)*SUM($U$14:$U$17)</f>
        <v>90.999999999999986</v>
      </c>
      <c r="AD281" s="3">
        <f>求节点(节奏总纲!S$4:S$163,其他调用!AZ$6:AZ$165,$Z281)*SUM($U$14:$U$17)</f>
        <v>103.00000000000007</v>
      </c>
      <c r="AE281" s="3">
        <f>求节点(节奏总纲!T$4:T$163,其他调用!BA$6:BA$165,$Z281)*SUM($U$14:$U$17)</f>
        <v>103.00000000000001</v>
      </c>
      <c r="AF281" s="3">
        <f>SUMPRODUCT(AA$5:AE281,其他调用!$C$6:$G282)</f>
        <v>6951327.871803578</v>
      </c>
      <c r="AH281" s="3">
        <v>277</v>
      </c>
      <c r="AI281" s="3">
        <f>其他调用!Y281</f>
        <v>19974558.78516674</v>
      </c>
      <c r="AJ281" s="3">
        <f>其他调用!Z281</f>
        <v>23394609.145767212</v>
      </c>
      <c r="AK281" s="3">
        <f>其他调用!AA281</f>
        <v>26873734.719052315</v>
      </c>
      <c r="AL281" s="3">
        <f>其他调用!AB281</f>
        <v>45344849.759999275</v>
      </c>
      <c r="AM281" s="3">
        <f>其他调用!AC281</f>
        <v>121043160</v>
      </c>
      <c r="AN281" s="3">
        <f>SUMPRODUCT(AI$5:AM281,其他调用!$C$6:$G282)</f>
        <v>1375582647006.8049</v>
      </c>
      <c r="AP281" s="3">
        <f>其他调用!AN281</f>
        <v>4411598.6634614468</v>
      </c>
      <c r="AQ281" s="3">
        <f>其他调用!AO281</f>
        <v>5598605.1163984537</v>
      </c>
      <c r="AR281" s="3">
        <f>其他调用!AP281</f>
        <v>7049714.6250209808</v>
      </c>
      <c r="AS281" s="3">
        <f>其他调用!AQ281</f>
        <v>13463374.492201328</v>
      </c>
      <c r="AT281" s="3">
        <f>其他调用!AR281</f>
        <v>38173053.446700096</v>
      </c>
      <c r="AU281" s="3">
        <f>SUMPRODUCT(AP$5:AT281,其他调用!$C$6:$G282)</f>
        <v>260970992384.65396</v>
      </c>
    </row>
    <row r="282" spans="26:47" x14ac:dyDescent="0.15">
      <c r="Z282" s="3">
        <v>278</v>
      </c>
      <c r="AA282" s="3">
        <f>求节点(节奏总纲!P$4:P$163,其他调用!AW$6:AW$165,$Z282)*SUM($U$14:$U$17)</f>
        <v>45.999999999999993</v>
      </c>
      <c r="AB282" s="3">
        <f>求节点(节奏总纲!Q$4:Q$163,其他调用!AX$6:AX$165,$Z282)*SUM($U$14:$U$17)</f>
        <v>67.000000000000085</v>
      </c>
      <c r="AC282" s="3">
        <f>求节点(节奏总纲!R$4:R$163,其他调用!AY$6:AY$165,$Z282)*SUM($U$14:$U$17)</f>
        <v>91</v>
      </c>
      <c r="AD282" s="3">
        <f>求节点(节奏总纲!S$4:S$163,其他调用!AZ$6:AZ$165,$Z282)*SUM($U$14:$U$17)</f>
        <v>103.00000000000006</v>
      </c>
      <c r="AE282" s="3">
        <f>求节点(节奏总纲!T$4:T$163,其他调用!BA$6:BA$165,$Z282)*SUM($U$14:$U$17)</f>
        <v>103.00000000000001</v>
      </c>
      <c r="AF282" s="3">
        <f>SUMPRODUCT(AA$5:AE282,其他调用!$C$6:$G283)</f>
        <v>6958988.0497073391</v>
      </c>
      <c r="AH282" s="3">
        <v>278</v>
      </c>
      <c r="AI282" s="3">
        <f>其他调用!Y282</f>
        <v>19974558.785167217</v>
      </c>
      <c r="AJ282" s="3">
        <f>其他调用!Z282</f>
        <v>23394609.145766258</v>
      </c>
      <c r="AK282" s="3">
        <f>其他调用!AA282</f>
        <v>26873734.719051361</v>
      </c>
      <c r="AL282" s="3">
        <f>其他调用!AB282</f>
        <v>45344849.760000229</v>
      </c>
      <c r="AM282" s="3">
        <f>其他调用!AC282</f>
        <v>121043160</v>
      </c>
      <c r="AN282" s="3">
        <f>SUMPRODUCT(AI$5:AM282,其他调用!$C$6:$G283)</f>
        <v>1378510313920.7109</v>
      </c>
      <c r="AP282" s="3">
        <f>其他调用!AN282</f>
        <v>4411598.663461566</v>
      </c>
      <c r="AQ282" s="3">
        <f>其他调用!AO282</f>
        <v>5598605.1163985729</v>
      </c>
      <c r="AR282" s="3">
        <f>其他调用!AP282</f>
        <v>7049714.6250212193</v>
      </c>
      <c r="AS282" s="3">
        <f>其他调用!AQ282</f>
        <v>13463374.492201567</v>
      </c>
      <c r="AT282" s="3">
        <f>其他调用!AR282</f>
        <v>38173053.446700096</v>
      </c>
      <c r="AU282" s="3">
        <f>SUMPRODUCT(AP$5:AT282,其他调用!$C$6:$G283)</f>
        <v>261656256394.41589</v>
      </c>
    </row>
    <row r="283" spans="26:47" x14ac:dyDescent="0.15">
      <c r="Z283" s="3">
        <v>279</v>
      </c>
      <c r="AA283" s="3">
        <f>求节点(节奏总纲!P$4:P$163,其他调用!AW$6:AW$165,$Z283)*SUM($U$14:$U$17)</f>
        <v>46</v>
      </c>
      <c r="AB283" s="3">
        <f>求节点(节奏总纲!Q$4:Q$163,其他调用!AX$6:AX$165,$Z283)*SUM($U$14:$U$17)</f>
        <v>67.000000000000071</v>
      </c>
      <c r="AC283" s="3">
        <f>求节点(节奏总纲!R$4:R$163,其他调用!AY$6:AY$165,$Z283)*SUM($U$14:$U$17)</f>
        <v>91</v>
      </c>
      <c r="AD283" s="3">
        <f>求节点(节奏总纲!S$4:S$163,其他调用!AZ$6:AZ$165,$Z283)*SUM($U$14:$U$17)</f>
        <v>103.00000000000004</v>
      </c>
      <c r="AE283" s="3">
        <f>求节点(节奏总纲!T$4:T$163,其他调用!BA$6:BA$165,$Z283)*SUM($U$14:$U$17)</f>
        <v>103.00000000000001</v>
      </c>
      <c r="AF283" s="3">
        <f>SUMPRODUCT(AA$5:AE283,其他调用!$C$6:$G284)</f>
        <v>6966601.0673249718</v>
      </c>
      <c r="AH283" s="3">
        <v>279</v>
      </c>
      <c r="AI283" s="3">
        <f>其他调用!Y283</f>
        <v>19974558.785167217</v>
      </c>
      <c r="AJ283" s="3">
        <f>其他调用!Z283</f>
        <v>23394609.145767212</v>
      </c>
      <c r="AK283" s="3">
        <f>其他调用!AA283</f>
        <v>26873734.719051361</v>
      </c>
      <c r="AL283" s="3">
        <f>其他调用!AB283</f>
        <v>45344849.760000229</v>
      </c>
      <c r="AM283" s="3">
        <f>其他调用!AC283</f>
        <v>121043160</v>
      </c>
      <c r="AN283" s="3">
        <f>SUMPRODUCT(AI$5:AM283,其他调用!$C$6:$G284)</f>
        <v>1381419956500.0542</v>
      </c>
      <c r="AP283" s="3">
        <f>其他调用!AN283</f>
        <v>4411598.663461566</v>
      </c>
      <c r="AQ283" s="3">
        <f>其他调用!AO283</f>
        <v>5598605.1163985729</v>
      </c>
      <c r="AR283" s="3">
        <f>其他调用!AP283</f>
        <v>7049714.6250209808</v>
      </c>
      <c r="AS283" s="3">
        <f>其他调用!AQ283</f>
        <v>13463374.492201328</v>
      </c>
      <c r="AT283" s="3">
        <f>其他调用!AR283</f>
        <v>38173053.446700096</v>
      </c>
      <c r="AU283" s="3">
        <f>SUMPRODUCT(AP$5:AT283,其他调用!$C$6:$G284)</f>
        <v>262337301540.44141</v>
      </c>
    </row>
    <row r="284" spans="26:47" x14ac:dyDescent="0.15">
      <c r="Z284" s="3">
        <v>280</v>
      </c>
      <c r="AA284" s="3">
        <f>求节点(节奏总纲!P$4:P$163,其他调用!AW$6:AW$165,$Z284)*SUM($U$14:$U$17)</f>
        <v>46.000000000000007</v>
      </c>
      <c r="AB284" s="3">
        <f>求节点(节奏总纲!Q$4:Q$163,其他调用!AX$6:AX$165,$Z284)*SUM($U$14:$U$17)</f>
        <v>67.000000000000071</v>
      </c>
      <c r="AC284" s="3">
        <f>求节点(节奏总纲!R$4:R$163,其他调用!AY$6:AY$165,$Z284)*SUM($U$14:$U$17)</f>
        <v>91</v>
      </c>
      <c r="AD284" s="3">
        <f>求节点(节奏总纲!S$4:S$163,其他调用!AZ$6:AZ$165,$Z284)*SUM($U$14:$U$17)</f>
        <v>103.00000000000004</v>
      </c>
      <c r="AE284" s="3">
        <f>求节点(节奏总纲!T$4:T$163,其他调用!BA$6:BA$165,$Z284)*SUM($U$14:$U$17)</f>
        <v>103.00000000000001</v>
      </c>
      <c r="AF284" s="3">
        <f>SUMPRODUCT(AA$5:AE284,其他调用!$C$6:$G285)</f>
        <v>6974166.9246564796</v>
      </c>
      <c r="AH284" s="3">
        <v>280</v>
      </c>
      <c r="AI284" s="3">
        <f>其他调用!Y284</f>
        <v>19974558.78516674</v>
      </c>
      <c r="AJ284" s="3">
        <f>其他调用!Z284</f>
        <v>23394609.145766258</v>
      </c>
      <c r="AK284" s="3">
        <f>其他调用!AA284</f>
        <v>26873734.719051361</v>
      </c>
      <c r="AL284" s="3">
        <f>其他调用!AB284</f>
        <v>45344849.760000229</v>
      </c>
      <c r="AM284" s="3">
        <f>其他调用!AC284</f>
        <v>121043160</v>
      </c>
      <c r="AN284" s="3">
        <f>SUMPRODUCT(AI$5:AM284,其他调用!$C$6:$G285)</f>
        <v>1384311574744.8354</v>
      </c>
      <c r="AP284" s="3">
        <f>其他调用!AN284</f>
        <v>4411598.6634614468</v>
      </c>
      <c r="AQ284" s="3">
        <f>其他调用!AO284</f>
        <v>5598605.1163985729</v>
      </c>
      <c r="AR284" s="3">
        <f>其他调用!AP284</f>
        <v>7049714.6250212193</v>
      </c>
      <c r="AS284" s="3">
        <f>其他调用!AQ284</f>
        <v>13463374.492201328</v>
      </c>
      <c r="AT284" s="3">
        <f>其他调用!AR284</f>
        <v>38173053.44670105</v>
      </c>
      <c r="AU284" s="3">
        <f>SUMPRODUCT(AP$5:AT284,其他调用!$C$6:$G285)</f>
        <v>263014127822.73047</v>
      </c>
    </row>
    <row r="285" spans="26:47" x14ac:dyDescent="0.15">
      <c r="Z285" s="3">
        <v>281</v>
      </c>
      <c r="AA285" s="3">
        <f>求节点(节奏总纲!P$4:P$163,其他调用!AW$6:AW$165,$Z285)*SUM($U$14:$U$17)</f>
        <v>46.000000000000007</v>
      </c>
      <c r="AB285" s="3">
        <f>求节点(节奏总纲!Q$4:Q$163,其他调用!AX$6:AX$165,$Z285)*SUM($U$14:$U$17)</f>
        <v>67.000000000000057</v>
      </c>
      <c r="AC285" s="3">
        <f>求节点(节奏总纲!R$4:R$163,其他调用!AY$6:AY$165,$Z285)*SUM($U$14:$U$17)</f>
        <v>91.000000000000014</v>
      </c>
      <c r="AD285" s="3">
        <f>求节点(节奏总纲!S$4:S$163,其他调用!AZ$6:AZ$165,$Z285)*SUM($U$14:$U$17)</f>
        <v>103.00000000000003</v>
      </c>
      <c r="AE285" s="3">
        <f>求节点(节奏总纲!T$4:T$163,其他调用!BA$6:BA$165,$Z285)*SUM($U$14:$U$17)</f>
        <v>103</v>
      </c>
      <c r="AF285" s="3">
        <f>SUMPRODUCT(AA$5:AE285,其他调用!$C$6:$G286)</f>
        <v>6981685.6217018599</v>
      </c>
      <c r="AH285" s="3">
        <v>281</v>
      </c>
      <c r="AI285" s="3">
        <f>其他调用!Y285</f>
        <v>19974558.785167217</v>
      </c>
      <c r="AJ285" s="3">
        <f>其他调用!Z285</f>
        <v>23394609.145767212</v>
      </c>
      <c r="AK285" s="3">
        <f>其他调用!AA285</f>
        <v>26873734.719052315</v>
      </c>
      <c r="AL285" s="3">
        <f>其他调用!AB285</f>
        <v>45344849.759999275</v>
      </c>
      <c r="AM285" s="3">
        <f>其他调用!AC285</f>
        <v>121043160</v>
      </c>
      <c r="AN285" s="3">
        <f>SUMPRODUCT(AI$5:AM285,其他调用!$C$6:$G286)</f>
        <v>1387185168655.0547</v>
      </c>
      <c r="AP285" s="3">
        <f>其他调用!AN285</f>
        <v>4411598.663461566</v>
      </c>
      <c r="AQ285" s="3">
        <f>其他调用!AO285</f>
        <v>5598605.1163985729</v>
      </c>
      <c r="AR285" s="3">
        <f>其他调用!AP285</f>
        <v>7049714.6250209808</v>
      </c>
      <c r="AS285" s="3">
        <f>其他调用!AQ285</f>
        <v>13463374.492201328</v>
      </c>
      <c r="AT285" s="3">
        <f>其他调用!AR285</f>
        <v>38173053.446700096</v>
      </c>
      <c r="AU285" s="3">
        <f>SUMPRODUCT(AP$5:AT285,其他调用!$C$6:$G286)</f>
        <v>263686735241.28308</v>
      </c>
    </row>
    <row r="286" spans="26:47" x14ac:dyDescent="0.15">
      <c r="Z286" s="3">
        <v>282</v>
      </c>
      <c r="AA286" s="3">
        <f>求节点(节奏总纲!P$4:P$163,其他调用!AW$6:AW$165,$Z286)*SUM($U$14:$U$17)</f>
        <v>46.000000000000014</v>
      </c>
      <c r="AB286" s="3">
        <f>求节点(节奏总纲!Q$4:Q$163,其他调用!AX$6:AX$165,$Z286)*SUM($U$14:$U$17)</f>
        <v>67.000000000000057</v>
      </c>
      <c r="AC286" s="3">
        <f>求节点(节奏总纲!R$4:R$163,其他调用!AY$6:AY$165,$Z286)*SUM($U$14:$U$17)</f>
        <v>91.000000000000014</v>
      </c>
      <c r="AD286" s="3">
        <f>求节点(节奏总纲!S$4:S$163,其他调用!AZ$6:AZ$165,$Z286)*SUM($U$14:$U$17)</f>
        <v>103.00000000000001</v>
      </c>
      <c r="AE286" s="3">
        <f>求节点(节奏总纲!T$4:T$163,其他调用!BA$6:BA$165,$Z286)*SUM($U$14:$U$17)</f>
        <v>103</v>
      </c>
      <c r="AF286" s="3">
        <f>SUMPRODUCT(AA$5:AE286,其他调用!$C$6:$G287)</f>
        <v>6989157.1584611135</v>
      </c>
      <c r="AH286" s="3">
        <v>282</v>
      </c>
      <c r="AI286" s="3">
        <f>其他调用!Y286</f>
        <v>19974558.785167217</v>
      </c>
      <c r="AJ286" s="3">
        <f>其他调用!Z286</f>
        <v>23394609.145766258</v>
      </c>
      <c r="AK286" s="3">
        <f>其他调用!AA286</f>
        <v>26873734.719051361</v>
      </c>
      <c r="AL286" s="3">
        <f>其他调用!AB286</f>
        <v>45344849.760000229</v>
      </c>
      <c r="AM286" s="3">
        <f>其他调用!AC286</f>
        <v>121043159.99999809</v>
      </c>
      <c r="AN286" s="3">
        <f>SUMPRODUCT(AI$5:AM286,其他调用!$C$6:$G287)</f>
        <v>1390040738230.7112</v>
      </c>
      <c r="AP286" s="3">
        <f>其他调用!AN286</f>
        <v>4411598.6634614468</v>
      </c>
      <c r="AQ286" s="3">
        <f>其他调用!AO286</f>
        <v>5598605.1163985729</v>
      </c>
      <c r="AR286" s="3">
        <f>其他调用!AP286</f>
        <v>7049714.6250209808</v>
      </c>
      <c r="AS286" s="3">
        <f>其他调用!AQ286</f>
        <v>13463374.492201567</v>
      </c>
      <c r="AT286" s="3">
        <f>其他调用!AR286</f>
        <v>38173053.446700096</v>
      </c>
      <c r="AU286" s="3">
        <f>SUMPRODUCT(AP$5:AT286,其他调用!$C$6:$G287)</f>
        <v>264355123796.09924</v>
      </c>
    </row>
    <row r="287" spans="26:47" x14ac:dyDescent="0.15">
      <c r="Z287" s="3">
        <v>283</v>
      </c>
      <c r="AA287" s="3">
        <f>求节点(节奏总纲!P$4:P$163,其他调用!AW$6:AW$165,$Z287)*SUM($U$14:$U$17)</f>
        <v>46.000000000000021</v>
      </c>
      <c r="AB287" s="3">
        <f>求节点(节奏总纲!Q$4:Q$163,其他调用!AX$6:AX$165,$Z287)*SUM($U$14:$U$17)</f>
        <v>67.000000000000043</v>
      </c>
      <c r="AC287" s="3">
        <f>求节点(节奏总纲!R$4:R$163,其他调用!AY$6:AY$165,$Z287)*SUM($U$14:$U$17)</f>
        <v>91.000000000000014</v>
      </c>
      <c r="AD287" s="3">
        <f>求节点(节奏总纲!S$4:S$163,其他调用!AZ$6:AZ$165,$Z287)*SUM($U$14:$U$17)</f>
        <v>103</v>
      </c>
      <c r="AE287" s="3">
        <f>求节点(节奏总纲!T$4:T$163,其他调用!BA$6:BA$165,$Z287)*SUM($U$14:$U$17)</f>
        <v>103</v>
      </c>
      <c r="AF287" s="3">
        <f>SUMPRODUCT(AA$5:AE287,其他调用!$C$6:$G288)</f>
        <v>6996581.5349342385</v>
      </c>
      <c r="AH287" s="3">
        <v>283</v>
      </c>
      <c r="AI287" s="3">
        <f>其他调用!Y287</f>
        <v>19974558.78516674</v>
      </c>
      <c r="AJ287" s="3">
        <f>其他调用!Z287</f>
        <v>23394609.145767212</v>
      </c>
      <c r="AK287" s="3">
        <f>其他调用!AA287</f>
        <v>26873734.719051361</v>
      </c>
      <c r="AL287" s="3">
        <f>其他调用!AB287</f>
        <v>45344849.760000229</v>
      </c>
      <c r="AM287" s="3">
        <f>其他调用!AC287</f>
        <v>121043160</v>
      </c>
      <c r="AN287" s="3">
        <f>SUMPRODUCT(AI$5:AM287,其他调用!$C$6:$G288)</f>
        <v>1392878283471.8057</v>
      </c>
      <c r="AP287" s="3">
        <f>其他调用!AN287</f>
        <v>4411598.663461566</v>
      </c>
      <c r="AQ287" s="3">
        <f>其他调用!AO287</f>
        <v>5598605.1163984537</v>
      </c>
      <c r="AR287" s="3">
        <f>其他调用!AP287</f>
        <v>7049714.6250212193</v>
      </c>
      <c r="AS287" s="3">
        <f>其他调用!AQ287</f>
        <v>13463374.492201328</v>
      </c>
      <c r="AT287" s="3">
        <f>其他调用!AR287</f>
        <v>38173053.446700096</v>
      </c>
      <c r="AU287" s="3">
        <f>SUMPRODUCT(AP$5:AT287,其他调用!$C$6:$G288)</f>
        <v>265019293487.17899</v>
      </c>
    </row>
    <row r="288" spans="26:47" x14ac:dyDescent="0.15">
      <c r="Z288" s="3">
        <v>284</v>
      </c>
      <c r="AA288" s="3">
        <f>求节点(节奏总纲!P$4:P$163,其他调用!AW$6:AW$165,$Z288)*SUM($U$14:$U$17)</f>
        <v>46.000000000000028</v>
      </c>
      <c r="AB288" s="3">
        <f>求节点(节奏总纲!Q$4:Q$163,其他调用!AX$6:AX$165,$Z288)*SUM($U$14:$U$17)</f>
        <v>67.000000000000028</v>
      </c>
      <c r="AC288" s="3">
        <f>求节点(节奏总纲!R$4:R$163,其他调用!AY$6:AY$165,$Z288)*SUM($U$14:$U$17)</f>
        <v>91.000000000000028</v>
      </c>
      <c r="AD288" s="3">
        <f>求节点(节奏总纲!S$4:S$163,其他调用!AZ$6:AZ$165,$Z288)*SUM($U$14:$U$17)</f>
        <v>103</v>
      </c>
      <c r="AE288" s="3">
        <f>求节点(节奏总纲!T$4:T$163,其他调用!BA$6:BA$165,$Z288)*SUM($U$14:$U$17)</f>
        <v>103</v>
      </c>
      <c r="AF288" s="3">
        <f>SUMPRODUCT(AA$5:AE288,其他调用!$C$6:$G289)</f>
        <v>7003958.7511212369</v>
      </c>
      <c r="AH288" s="3">
        <v>284</v>
      </c>
      <c r="AI288" s="3">
        <f>其他调用!Y288</f>
        <v>19974558.785167217</v>
      </c>
      <c r="AJ288" s="3">
        <f>其他调用!Z288</f>
        <v>23394609.145767212</v>
      </c>
      <c r="AK288" s="3">
        <f>其他调用!AA288</f>
        <v>26873734.719051361</v>
      </c>
      <c r="AL288" s="3">
        <f>其他调用!AB288</f>
        <v>45344849.759999275</v>
      </c>
      <c r="AM288" s="3">
        <f>其他调用!AC288</f>
        <v>121043160</v>
      </c>
      <c r="AN288" s="3">
        <f>SUMPRODUCT(AI$5:AM288,其他调用!$C$6:$G289)</f>
        <v>1395697804378.3379</v>
      </c>
      <c r="AP288" s="3">
        <f>其他调用!AN288</f>
        <v>4411598.663461566</v>
      </c>
      <c r="AQ288" s="3">
        <f>其他调用!AO288</f>
        <v>5598605.1163985729</v>
      </c>
      <c r="AR288" s="3">
        <f>其他调用!AP288</f>
        <v>7049714.6250209808</v>
      </c>
      <c r="AS288" s="3">
        <f>其他调用!AQ288</f>
        <v>13463374.492201328</v>
      </c>
      <c r="AT288" s="3">
        <f>其他调用!AR288</f>
        <v>38173053.44670105</v>
      </c>
      <c r="AU288" s="3">
        <f>SUMPRODUCT(AP$5:AT288,其他调用!$C$6:$G289)</f>
        <v>265679244314.52228</v>
      </c>
    </row>
    <row r="289" spans="26:47" x14ac:dyDescent="0.15">
      <c r="Z289" s="3">
        <v>285</v>
      </c>
      <c r="AA289" s="3">
        <f>求节点(节奏总纲!P$4:P$163,其他调用!AW$6:AW$165,$Z289)*SUM($U$14:$U$17)</f>
        <v>46.000000000000028</v>
      </c>
      <c r="AB289" s="3">
        <f>求节点(节奏总纲!Q$4:Q$163,其他调用!AX$6:AX$165,$Z289)*SUM($U$14:$U$17)</f>
        <v>67.000000000000028</v>
      </c>
      <c r="AC289" s="3">
        <f>求节点(节奏总纲!R$4:R$163,其他调用!AY$6:AY$165,$Z289)*SUM($U$14:$U$17)</f>
        <v>91.000000000000028</v>
      </c>
      <c r="AD289" s="3">
        <f>求节点(节奏总纲!S$4:S$163,其他调用!AZ$6:AZ$165,$Z289)*SUM($U$14:$U$17)</f>
        <v>102.99999999999999</v>
      </c>
      <c r="AE289" s="3">
        <f>求节点(节奏总纲!T$4:T$163,其他调用!BA$6:BA$165,$Z289)*SUM($U$14:$U$17)</f>
        <v>102.99999999999999</v>
      </c>
      <c r="AF289" s="3">
        <f>SUMPRODUCT(AA$5:AE289,其他调用!$C$6:$G290)</f>
        <v>7011288.8070221106</v>
      </c>
      <c r="AH289" s="3">
        <v>285</v>
      </c>
      <c r="AI289" s="3">
        <f>其他调用!Y289</f>
        <v>19974558.785167217</v>
      </c>
      <c r="AJ289" s="3">
        <f>其他调用!Z289</f>
        <v>23394609.145766258</v>
      </c>
      <c r="AK289" s="3">
        <f>其他调用!AA289</f>
        <v>26873734.719052315</v>
      </c>
      <c r="AL289" s="3">
        <f>其他调用!AB289</f>
        <v>45344849.760000229</v>
      </c>
      <c r="AM289" s="3">
        <f>其他调用!AC289</f>
        <v>121043160</v>
      </c>
      <c r="AN289" s="3">
        <f>SUMPRODUCT(AI$5:AM289,其他调用!$C$6:$G290)</f>
        <v>1398499300950.3076</v>
      </c>
      <c r="AP289" s="3">
        <f>其他调用!AN289</f>
        <v>4411598.6634614468</v>
      </c>
      <c r="AQ289" s="3">
        <f>其他调用!AO289</f>
        <v>5598605.1163985729</v>
      </c>
      <c r="AR289" s="3">
        <f>其他调用!AP289</f>
        <v>7049714.6250212193</v>
      </c>
      <c r="AS289" s="3">
        <f>其他调用!AQ289</f>
        <v>13463374.492201328</v>
      </c>
      <c r="AT289" s="3">
        <f>其他调用!AR289</f>
        <v>38173053.446700096</v>
      </c>
      <c r="AU289" s="3">
        <f>SUMPRODUCT(AP$5:AT289,其他调用!$C$6:$G290)</f>
        <v>266334976278.12915</v>
      </c>
    </row>
    <row r="290" spans="26:47" x14ac:dyDescent="0.15">
      <c r="Z290" s="3">
        <v>286</v>
      </c>
      <c r="AA290" s="3">
        <f>求节点(节奏总纲!P$4:P$163,其他调用!AW$6:AW$165,$Z290)*SUM($U$14:$U$17)</f>
        <v>46.000000000000036</v>
      </c>
      <c r="AB290" s="3">
        <f>求节点(节奏总纲!Q$4:Q$163,其他调用!AX$6:AX$165,$Z290)*SUM($U$14:$U$17)</f>
        <v>67.000000000000014</v>
      </c>
      <c r="AC290" s="3">
        <f>求节点(节奏总纲!R$4:R$163,其他调用!AY$6:AY$165,$Z290)*SUM($U$14:$U$17)</f>
        <v>91.000000000000028</v>
      </c>
      <c r="AD290" s="3">
        <f>求节点(节奏总纲!S$4:S$163,其他调用!AZ$6:AZ$165,$Z290)*SUM($U$14:$U$17)</f>
        <v>102.99999999999997</v>
      </c>
      <c r="AE290" s="3">
        <f>求节点(节奏总纲!T$4:T$163,其他调用!BA$6:BA$165,$Z290)*SUM($U$14:$U$17)</f>
        <v>102.99999999999999</v>
      </c>
      <c r="AF290" s="3">
        <f>SUMPRODUCT(AA$5:AE290,其他调用!$C$6:$G291)</f>
        <v>7018571.7026368557</v>
      </c>
      <c r="AH290" s="3">
        <v>286</v>
      </c>
      <c r="AI290" s="3">
        <f>其他调用!Y290</f>
        <v>19974558.78516674</v>
      </c>
      <c r="AJ290" s="3">
        <f>其他调用!Z290</f>
        <v>23394609.145767212</v>
      </c>
      <c r="AK290" s="3">
        <f>其他调用!AA290</f>
        <v>26873734.719051361</v>
      </c>
      <c r="AL290" s="3">
        <f>其他调用!AB290</f>
        <v>45344849.760000229</v>
      </c>
      <c r="AM290" s="3">
        <f>其他调用!AC290</f>
        <v>121043160</v>
      </c>
      <c r="AN290" s="3">
        <f>SUMPRODUCT(AI$5:AM290,其他调用!$C$6:$G291)</f>
        <v>1401282773187.7153</v>
      </c>
      <c r="AP290" s="3">
        <f>其他调用!AN290</f>
        <v>4411598.663461566</v>
      </c>
      <c r="AQ290" s="3">
        <f>其他调用!AO290</f>
        <v>5598605.1163985729</v>
      </c>
      <c r="AR290" s="3">
        <f>其他调用!AP290</f>
        <v>7049714.6250209808</v>
      </c>
      <c r="AS290" s="3">
        <f>其他调用!AQ290</f>
        <v>13463374.492201328</v>
      </c>
      <c r="AT290" s="3">
        <f>其他调用!AR290</f>
        <v>38173053.446700096</v>
      </c>
      <c r="AU290" s="3">
        <f>SUMPRODUCT(AP$5:AT290,其他调用!$C$6:$G291)</f>
        <v>266986489377.99954</v>
      </c>
    </row>
    <row r="291" spans="26:47" x14ac:dyDescent="0.15">
      <c r="Z291" s="3">
        <v>287</v>
      </c>
      <c r="AA291" s="3">
        <f>求节点(节奏总纲!P$4:P$163,其他调用!AW$6:AW$165,$Z291)*SUM($U$14:$U$17)</f>
        <v>46.000000000000043</v>
      </c>
      <c r="AB291" s="3">
        <f>求节点(节奏总纲!Q$4:Q$163,其他调用!AX$6:AX$165,$Z291)*SUM($U$14:$U$17)</f>
        <v>67.000000000000014</v>
      </c>
      <c r="AC291" s="3">
        <f>求节点(节奏总纲!R$4:R$163,其他调用!AY$6:AY$165,$Z291)*SUM($U$14:$U$17)</f>
        <v>91.000000000000028</v>
      </c>
      <c r="AD291" s="3">
        <f>求节点(节奏总纲!S$4:S$163,其他调用!AZ$6:AZ$165,$Z291)*SUM($U$14:$U$17)</f>
        <v>102.99999999999996</v>
      </c>
      <c r="AE291" s="3">
        <f>求节点(节奏总纲!T$4:T$163,其他调用!BA$6:BA$165,$Z291)*SUM($U$14:$U$17)</f>
        <v>102.99999999999999</v>
      </c>
      <c r="AF291" s="3">
        <f>SUMPRODUCT(AA$5:AE291,其他调用!$C$6:$G292)</f>
        <v>7025807.4379654732</v>
      </c>
      <c r="AH291" s="3">
        <v>287</v>
      </c>
      <c r="AI291" s="3">
        <f>其他调用!Y291</f>
        <v>19974558.785167217</v>
      </c>
      <c r="AJ291" s="3">
        <f>其他调用!Z291</f>
        <v>23394609.145766258</v>
      </c>
      <c r="AK291" s="3">
        <f>其他调用!AA291</f>
        <v>26873734.719051361</v>
      </c>
      <c r="AL291" s="3">
        <f>其他调用!AB291</f>
        <v>45344849.760000229</v>
      </c>
      <c r="AM291" s="3">
        <f>其他调用!AC291</f>
        <v>121043160</v>
      </c>
      <c r="AN291" s="3">
        <f>SUMPRODUCT(AI$5:AM291,其他调用!$C$6:$G292)</f>
        <v>1404048221090.5605</v>
      </c>
      <c r="AP291" s="3">
        <f>其他调用!AN291</f>
        <v>4411598.663461566</v>
      </c>
      <c r="AQ291" s="3">
        <f>其他调用!AO291</f>
        <v>5598605.1163985729</v>
      </c>
      <c r="AR291" s="3">
        <f>其他调用!AP291</f>
        <v>7049714.6250212193</v>
      </c>
      <c r="AS291" s="3">
        <f>其他调用!AQ291</f>
        <v>13463374.492201567</v>
      </c>
      <c r="AT291" s="3">
        <f>其他调用!AR291</f>
        <v>38173053.446700096</v>
      </c>
      <c r="AU291" s="3">
        <f>SUMPRODUCT(AP$5:AT291,其他调用!$C$6:$G292)</f>
        <v>267633783614.13351</v>
      </c>
    </row>
    <row r="292" spans="26:47" x14ac:dyDescent="0.15">
      <c r="Z292" s="3">
        <v>288</v>
      </c>
      <c r="AA292" s="3">
        <f>求节点(节奏总纲!P$4:P$163,其他调用!AW$6:AW$165,$Z292)*SUM($U$14:$U$17)</f>
        <v>46.000000000000043</v>
      </c>
      <c r="AB292" s="3">
        <f>求节点(节奏总纲!Q$4:Q$163,其他调用!AX$6:AX$165,$Z292)*SUM($U$14:$U$17)</f>
        <v>67</v>
      </c>
      <c r="AC292" s="3">
        <f>求节点(节奏总纲!R$4:R$163,其他调用!AY$6:AY$165,$Z292)*SUM($U$14:$U$17)</f>
        <v>91.000000000000043</v>
      </c>
      <c r="AD292" s="3">
        <f>求节点(节奏总纲!S$4:S$163,其他调用!AZ$6:AZ$165,$Z292)*SUM($U$14:$U$17)</f>
        <v>102.99999999999996</v>
      </c>
      <c r="AE292" s="3">
        <f>求节点(节奏总纲!T$4:T$163,其他调用!BA$6:BA$165,$Z292)*SUM($U$14:$U$17)</f>
        <v>102.99999999999997</v>
      </c>
      <c r="AF292" s="3">
        <f>SUMPRODUCT(AA$5:AE292,其他调用!$C$6:$G293)</f>
        <v>7032996.013007964</v>
      </c>
      <c r="AH292" s="3">
        <v>288</v>
      </c>
      <c r="AI292" s="3">
        <f>其他调用!Y292</f>
        <v>19974558.785167217</v>
      </c>
      <c r="AJ292" s="3">
        <f>其他调用!Z292</f>
        <v>23394609.145767212</v>
      </c>
      <c r="AK292" s="3">
        <f>其他调用!AA292</f>
        <v>26873734.719051361</v>
      </c>
      <c r="AL292" s="3">
        <f>其他调用!AB292</f>
        <v>45344849.759999275</v>
      </c>
      <c r="AM292" s="3">
        <f>其他调用!AC292</f>
        <v>121043160</v>
      </c>
      <c r="AN292" s="3">
        <f>SUMPRODUCT(AI$5:AM292,其他调用!$C$6:$G293)</f>
        <v>1406795644658.8435</v>
      </c>
      <c r="AP292" s="3">
        <f>其他调用!AN292</f>
        <v>4411598.6634614468</v>
      </c>
      <c r="AQ292" s="3">
        <f>其他调用!AO292</f>
        <v>5598605.1163985729</v>
      </c>
      <c r="AR292" s="3">
        <f>其他调用!AP292</f>
        <v>7049714.6250209808</v>
      </c>
      <c r="AS292" s="3">
        <f>其他调用!AQ292</f>
        <v>13463374.492201328</v>
      </c>
      <c r="AT292" s="3">
        <f>其他调用!AR292</f>
        <v>38173053.446700096</v>
      </c>
      <c r="AU292" s="3">
        <f>SUMPRODUCT(AP$5:AT292,其他调用!$C$6:$G293)</f>
        <v>268276858986.53101</v>
      </c>
    </row>
    <row r="293" spans="26:47" x14ac:dyDescent="0.15">
      <c r="Z293" s="3">
        <v>289</v>
      </c>
      <c r="AA293" s="3">
        <f>求节点(节奏总纲!P$4:P$163,其他调用!AW$6:AW$165,$Z293)*SUM($U$14:$U$17)</f>
        <v>46.00000000000005</v>
      </c>
      <c r="AB293" s="3">
        <f>求节点(节奏总纲!Q$4:Q$163,其他调用!AX$6:AX$165,$Z293)*SUM($U$14:$U$17)</f>
        <v>66.999999999999986</v>
      </c>
      <c r="AC293" s="3">
        <f>求节点(节奏总纲!R$4:R$163,其他调用!AY$6:AY$165,$Z293)*SUM($U$14:$U$17)</f>
        <v>91.000000000000043</v>
      </c>
      <c r="AD293" s="3">
        <f>求节点(节奏总纲!S$4:S$163,其他调用!AZ$6:AZ$165,$Z293)*SUM($U$14:$U$17)</f>
        <v>102.99999999999994</v>
      </c>
      <c r="AE293" s="3">
        <f>求节点(节奏总纲!T$4:T$163,其他调用!BA$6:BA$165,$Z293)*SUM($U$14:$U$17)</f>
        <v>102.99999999999997</v>
      </c>
      <c r="AF293" s="3">
        <f>SUMPRODUCT(AA$5:AE293,其他调用!$C$6:$G294)</f>
        <v>7040137.4277643291</v>
      </c>
      <c r="AH293" s="3">
        <v>289</v>
      </c>
      <c r="AI293" s="3">
        <f>其他调用!Y293</f>
        <v>19974558.78516674</v>
      </c>
      <c r="AJ293" s="3">
        <f>其他调用!Z293</f>
        <v>23394609.145766258</v>
      </c>
      <c r="AK293" s="3">
        <f>其他调用!AA293</f>
        <v>26873734.719052315</v>
      </c>
      <c r="AL293" s="3">
        <f>其他调用!AB293</f>
        <v>45344849.760000229</v>
      </c>
      <c r="AM293" s="3">
        <f>其他调用!AC293</f>
        <v>121043160</v>
      </c>
      <c r="AN293" s="3">
        <f>SUMPRODUCT(AI$5:AM293,其他调用!$C$6:$G294)</f>
        <v>1409525043892.564</v>
      </c>
      <c r="AP293" s="3">
        <f>其他调用!AN293</f>
        <v>4411598.663461566</v>
      </c>
      <c r="AQ293" s="3">
        <f>其他调用!AO293</f>
        <v>5598605.1163985729</v>
      </c>
      <c r="AR293" s="3">
        <f>其他调用!AP293</f>
        <v>7049714.6250209808</v>
      </c>
      <c r="AS293" s="3">
        <f>其他调用!AQ293</f>
        <v>13463374.492201328</v>
      </c>
      <c r="AT293" s="3">
        <f>其他调用!AR293</f>
        <v>38173053.44670105</v>
      </c>
      <c r="AU293" s="3">
        <f>SUMPRODUCT(AP$5:AT293,其他调用!$C$6:$G294)</f>
        <v>268915715495.19208</v>
      </c>
    </row>
    <row r="294" spans="26:47" x14ac:dyDescent="0.15">
      <c r="Z294" s="3">
        <v>290</v>
      </c>
      <c r="AA294" s="3">
        <f>求节点(节奏总纲!P$4:P$163,其他调用!AW$6:AW$165,$Z294)*SUM($U$14:$U$17)</f>
        <v>46.000000000000057</v>
      </c>
      <c r="AB294" s="3">
        <f>求节点(节奏总纲!Q$4:Q$163,其他调用!AX$6:AX$165,$Z294)*SUM($U$14:$U$17)</f>
        <v>66.999999999999986</v>
      </c>
      <c r="AC294" s="3">
        <f>求节点(节奏总纲!R$4:R$163,其他调用!AY$6:AY$165,$Z294)*SUM($U$14:$U$17)</f>
        <v>91.000000000000043</v>
      </c>
      <c r="AD294" s="3">
        <f>求节点(节奏总纲!S$4:S$163,其他调用!AZ$6:AZ$165,$Z294)*SUM($U$14:$U$17)</f>
        <v>102.99999999999993</v>
      </c>
      <c r="AE294" s="3">
        <f>求节点(节奏总纲!T$4:T$163,其他调用!BA$6:BA$165,$Z294)*SUM($U$14:$U$17)</f>
        <v>102.99999999999997</v>
      </c>
      <c r="AF294" s="3">
        <f>SUMPRODUCT(AA$5:AE294,其他调用!$C$6:$G295)</f>
        <v>7047231.6822345667</v>
      </c>
      <c r="AH294" s="3">
        <v>290</v>
      </c>
      <c r="AI294" s="3">
        <f>其他调用!Y294</f>
        <v>19974558.785167217</v>
      </c>
      <c r="AJ294" s="3">
        <f>其他调用!Z294</f>
        <v>23394609.145767212</v>
      </c>
      <c r="AK294" s="3">
        <f>其他调用!AA294</f>
        <v>26873734.719051361</v>
      </c>
      <c r="AL294" s="3">
        <f>其他调用!AB294</f>
        <v>45344849.760000229</v>
      </c>
      <c r="AM294" s="3">
        <f>其他调用!AC294</f>
        <v>121043160</v>
      </c>
      <c r="AN294" s="3">
        <f>SUMPRODUCT(AI$5:AM294,其他调用!$C$6:$G295)</f>
        <v>1412236418791.7224</v>
      </c>
      <c r="AP294" s="3">
        <f>其他调用!AN294</f>
        <v>4411598.6634614468</v>
      </c>
      <c r="AQ294" s="3">
        <f>其他调用!AO294</f>
        <v>5598605.1163984537</v>
      </c>
      <c r="AR294" s="3">
        <f>其他调用!AP294</f>
        <v>7049714.6250212193</v>
      </c>
      <c r="AS294" s="3">
        <f>其他调用!AQ294</f>
        <v>13463374.492201328</v>
      </c>
      <c r="AT294" s="3">
        <f>其他调用!AR294</f>
        <v>38173053.446700096</v>
      </c>
      <c r="AU294" s="3">
        <f>SUMPRODUCT(AP$5:AT294,其他调用!$C$6:$G295)</f>
        <v>269550353140.1167</v>
      </c>
    </row>
    <row r="295" spans="26:47" x14ac:dyDescent="0.15">
      <c r="Z295" s="3">
        <v>291</v>
      </c>
      <c r="AA295" s="3">
        <f>求节点(节奏总纲!P$4:P$163,其他调用!AW$6:AW$165,$Z295)*SUM($U$14:$U$17)</f>
        <v>46.000000000000064</v>
      </c>
      <c r="AB295" s="3">
        <f>求节点(节奏总纲!Q$4:Q$163,其他调用!AX$6:AX$165,$Z295)*SUM($U$14:$U$17)</f>
        <v>66.999999999999972</v>
      </c>
      <c r="AC295" s="3">
        <f>求节点(节奏总纲!R$4:R$163,其他调用!AY$6:AY$165,$Z295)*SUM($U$14:$U$17)</f>
        <v>91.000000000000057</v>
      </c>
      <c r="AD295" s="3">
        <f>求节点(节奏总纲!S$4:S$163,其他调用!AZ$6:AZ$165,$Z295)*SUM($U$14:$U$17)</f>
        <v>102.99999999999991</v>
      </c>
      <c r="AE295" s="3">
        <f>求节点(节奏总纲!T$4:T$163,其他调用!BA$6:BA$165,$Z295)*SUM($U$14:$U$17)</f>
        <v>102.99999999999997</v>
      </c>
      <c r="AF295" s="3">
        <f>SUMPRODUCT(AA$5:AE295,其他调用!$C$6:$G296)</f>
        <v>7054278.7764186766</v>
      </c>
      <c r="AH295" s="3">
        <v>291</v>
      </c>
      <c r="AI295" s="3">
        <f>其他调用!Y295</f>
        <v>19974558.78516674</v>
      </c>
      <c r="AJ295" s="3">
        <f>其他调用!Z295</f>
        <v>23394609.145767212</v>
      </c>
      <c r="AK295" s="3">
        <f>其他调用!AA295</f>
        <v>26873734.719051361</v>
      </c>
      <c r="AL295" s="3">
        <f>其他调用!AB295</f>
        <v>45344849.760000229</v>
      </c>
      <c r="AM295" s="3">
        <f>其他调用!AC295</f>
        <v>121043160</v>
      </c>
      <c r="AN295" s="3">
        <f>SUMPRODUCT(AI$5:AM295,其他调用!$C$6:$G296)</f>
        <v>1414929769356.3184</v>
      </c>
      <c r="AP295" s="3">
        <f>其他调用!AN295</f>
        <v>4411598.663461566</v>
      </c>
      <c r="AQ295" s="3">
        <f>其他调用!AO295</f>
        <v>5598605.1163985729</v>
      </c>
      <c r="AR295" s="3">
        <f>其他调用!AP295</f>
        <v>7049714.6250209808</v>
      </c>
      <c r="AS295" s="3">
        <f>其他调用!AQ295</f>
        <v>13463374.492201567</v>
      </c>
      <c r="AT295" s="3">
        <f>其他调用!AR295</f>
        <v>38173053.446700096</v>
      </c>
      <c r="AU295" s="3">
        <f>SUMPRODUCT(AP$5:AT295,其他调用!$C$6:$G296)</f>
        <v>270180771921.3049</v>
      </c>
    </row>
    <row r="296" spans="26:47" x14ac:dyDescent="0.15">
      <c r="Z296" s="3">
        <v>292</v>
      </c>
      <c r="AA296" s="3">
        <f>求节点(节奏总纲!P$4:P$163,其他调用!AW$6:AW$165,$Z296)*SUM($U$14:$U$17)</f>
        <v>46.000000000000064</v>
      </c>
      <c r="AB296" s="3">
        <f>求节点(节奏总纲!Q$4:Q$163,其他调用!AX$6:AX$165,$Z296)*SUM($U$14:$U$17)</f>
        <v>66.999999999999972</v>
      </c>
      <c r="AC296" s="3">
        <f>求节点(节奏总纲!R$4:R$163,其他调用!AY$6:AY$165,$Z296)*SUM($U$14:$U$17)</f>
        <v>91.000000000000057</v>
      </c>
      <c r="AD296" s="3">
        <f>求节点(节奏总纲!S$4:S$163,其他调用!AZ$6:AZ$165,$Z296)*SUM($U$14:$U$17)</f>
        <v>102.99999999999991</v>
      </c>
      <c r="AE296" s="3">
        <f>求节点(节奏总纲!T$4:T$163,其他调用!BA$6:BA$165,$Z296)*SUM($U$14:$U$17)</f>
        <v>102.99999999999996</v>
      </c>
      <c r="AF296" s="3">
        <f>SUMPRODUCT(AA$5:AE296,其他调用!$C$6:$G297)</f>
        <v>7061278.7103166599</v>
      </c>
      <c r="AH296" s="3">
        <v>292</v>
      </c>
      <c r="AI296" s="3">
        <f>其他调用!Y296</f>
        <v>19974558.785167217</v>
      </c>
      <c r="AJ296" s="3">
        <f>其他调用!Z296</f>
        <v>23756443.403556824</v>
      </c>
      <c r="AK296" s="3">
        <f>其他调用!AA296</f>
        <v>26873734.719051361</v>
      </c>
      <c r="AL296" s="3">
        <f>其他调用!AB296</f>
        <v>48126919.645253181</v>
      </c>
      <c r="AM296" s="3">
        <f>其他调用!AC296</f>
        <v>121043160</v>
      </c>
      <c r="AN296" s="3">
        <f>SUMPRODUCT(AI$5:AM296,其他调用!$C$6:$G297)</f>
        <v>1417627985110.1199</v>
      </c>
      <c r="AP296" s="3">
        <f>其他调用!AN296</f>
        <v>4411598.663461566</v>
      </c>
      <c r="AQ296" s="3">
        <f>其他调用!AO296</f>
        <v>5734970.2343608141</v>
      </c>
      <c r="AR296" s="3">
        <f>其他调用!AP296</f>
        <v>7049714.6250212193</v>
      </c>
      <c r="AS296" s="3">
        <f>其他调用!AQ296</f>
        <v>14325251.498022079</v>
      </c>
      <c r="AT296" s="3">
        <f>其他调用!AR296</f>
        <v>38173053.446700096</v>
      </c>
      <c r="AU296" s="3">
        <f>SUMPRODUCT(AP$5:AT296,其他调用!$C$6:$G297)</f>
        <v>270815444039.32248</v>
      </c>
    </row>
    <row r="297" spans="26:47" x14ac:dyDescent="0.15">
      <c r="Z297" s="3">
        <v>293</v>
      </c>
      <c r="AA297" s="3">
        <f>求节点(节奏总纲!P$4:P$163,其他调用!AW$6:AW$165,$Z297)*SUM($U$14:$U$17)</f>
        <v>46.000000000000071</v>
      </c>
      <c r="AB297" s="3">
        <f>求节点(节奏总纲!Q$4:Q$163,其他调用!AX$6:AX$165,$Z297)*SUM($U$14:$U$17)</f>
        <v>66.999999999999972</v>
      </c>
      <c r="AC297" s="3">
        <f>求节点(节奏总纲!R$4:R$163,其他调用!AY$6:AY$165,$Z297)*SUM($U$14:$U$17)</f>
        <v>91.000000000000057</v>
      </c>
      <c r="AD297" s="3">
        <f>求节点(节奏总纲!S$4:S$163,其他调用!AZ$6:AZ$165,$Z297)*SUM($U$14:$U$17)</f>
        <v>102.99999999999991</v>
      </c>
      <c r="AE297" s="3">
        <f>求节点(节奏总纲!T$4:T$163,其他调用!BA$6:BA$165,$Z297)*SUM($U$14:$U$17)</f>
        <v>102.99999999999996</v>
      </c>
      <c r="AF297" s="3">
        <f>SUMPRODUCT(AA$5:AE297,其他调用!$C$6:$G298)</f>
        <v>7068231.4839285165</v>
      </c>
      <c r="AH297" s="3">
        <v>293</v>
      </c>
      <c r="AI297" s="3">
        <f>其他调用!Y297</f>
        <v>19974558.785167217</v>
      </c>
      <c r="AJ297" s="3">
        <f>其他调用!Z297</f>
        <v>23883226.35559845</v>
      </c>
      <c r="AK297" s="3">
        <f>其他调用!AA297</f>
        <v>27218920.099280357</v>
      </c>
      <c r="AL297" s="3">
        <f>其他调用!AB297</f>
        <v>51822685.43999958</v>
      </c>
      <c r="AM297" s="3">
        <f>其他调用!AC297</f>
        <v>121043160</v>
      </c>
      <c r="AN297" s="3">
        <f>SUMPRODUCT(AI$5:AM297,其他调用!$C$6:$G298)</f>
        <v>1420319814685.9746</v>
      </c>
      <c r="AP297" s="3">
        <f>其他调用!AN297</f>
        <v>4411598.6634614468</v>
      </c>
      <c r="AQ297" s="3">
        <f>其他调用!AO297</f>
        <v>5782751.1501760483</v>
      </c>
      <c r="AR297" s="3">
        <f>其他调用!AP297</f>
        <v>7207672.9837036133</v>
      </c>
      <c r="AS297" s="3">
        <f>其他调用!AQ297</f>
        <v>15470188.788876772</v>
      </c>
      <c r="AT297" s="3">
        <f>其他调用!AR297</f>
        <v>38173053.44670105</v>
      </c>
      <c r="AU297" s="3">
        <f>SUMPRODUCT(AP$5:AT297,其他调用!$C$6:$G298)</f>
        <v>271450209522.46988</v>
      </c>
    </row>
    <row r="298" spans="26:47" x14ac:dyDescent="0.15">
      <c r="Z298" s="3">
        <v>294</v>
      </c>
      <c r="AA298" s="3">
        <f>求节点(节奏总纲!P$4:P$163,其他调用!AW$6:AW$165,$Z298)*SUM($U$14:$U$17)</f>
        <v>46.000000000000064</v>
      </c>
      <c r="AB298" s="3">
        <f>求节点(节奏总纲!Q$4:Q$163,其他调用!AX$6:AX$165,$Z298)*SUM($U$14:$U$17)</f>
        <v>66.999999999999986</v>
      </c>
      <c r="AC298" s="3">
        <f>求节点(节奏总纲!R$4:R$163,其他调用!AY$6:AY$165,$Z298)*SUM($U$14:$U$17)</f>
        <v>91.000000000000057</v>
      </c>
      <c r="AD298" s="3">
        <f>求节点(节奏总纲!S$4:S$163,其他调用!AZ$6:AZ$165,$Z298)*SUM($U$14:$U$17)</f>
        <v>102.99999999999991</v>
      </c>
      <c r="AE298" s="3">
        <f>求节点(节奏总纲!T$4:T$163,其他调用!BA$6:BA$165,$Z298)*SUM($U$14:$U$17)</f>
        <v>102.99999999999996</v>
      </c>
      <c r="AF298" s="3">
        <f>SUMPRODUCT(AA$5:AE298,其他调用!$C$6:$G299)</f>
        <v>7075137.0972542465</v>
      </c>
      <c r="AH298" s="3">
        <v>294</v>
      </c>
      <c r="AI298" s="3">
        <f>其他调用!Y298</f>
        <v>20439586.88044405</v>
      </c>
      <c r="AJ298" s="3">
        <f>其他调用!Z298</f>
        <v>23883226.355597496</v>
      </c>
      <c r="AK298" s="3">
        <f>其他调用!AA298</f>
        <v>27451596.238500595</v>
      </c>
      <c r="AL298" s="3">
        <f>其他调用!AB298</f>
        <v>51822685.43999958</v>
      </c>
      <c r="AM298" s="3">
        <f>其他调用!AC298</f>
        <v>121043160</v>
      </c>
      <c r="AN298" s="3">
        <f>SUMPRODUCT(AI$5:AM298,其他调用!$C$6:$G299)</f>
        <v>1423020928528.8992</v>
      </c>
      <c r="AP298" s="3">
        <f>其他调用!AN298</f>
        <v>4535592.4348740578</v>
      </c>
      <c r="AQ298" s="3">
        <f>其他调用!AO298</f>
        <v>5782751.1501760483</v>
      </c>
      <c r="AR298" s="3">
        <f>其他调用!AP298</f>
        <v>7314146.6154415607</v>
      </c>
      <c r="AS298" s="3">
        <f>其他调用!AQ298</f>
        <v>15470188.78887701</v>
      </c>
      <c r="AT298" s="3">
        <f>其他调用!AR298</f>
        <v>38389729.281495094</v>
      </c>
      <c r="AU298" s="3">
        <f>SUMPRODUCT(AP$5:AT298,其他调用!$C$6:$G299)</f>
        <v>272088268095.263</v>
      </c>
    </row>
    <row r="299" spans="26:47" x14ac:dyDescent="0.15">
      <c r="Z299" s="3">
        <v>295</v>
      </c>
      <c r="AA299" s="3">
        <f>求节点(节奏总纲!P$4:P$163,其他调用!AW$6:AW$165,$Z299)*SUM($U$14:$U$17)</f>
        <v>46.000000000000064</v>
      </c>
      <c r="AB299" s="3">
        <f>求节点(节奏总纲!Q$4:Q$163,其他调用!AX$6:AX$165,$Z299)*SUM($U$14:$U$17)</f>
        <v>66.999999999999986</v>
      </c>
      <c r="AC299" s="3">
        <f>求节点(节奏总纲!R$4:R$163,其他调用!AY$6:AY$165,$Z299)*SUM($U$14:$U$17)</f>
        <v>91.000000000000057</v>
      </c>
      <c r="AD299" s="3">
        <f>求节点(节奏总纲!S$4:S$163,其他调用!AZ$6:AZ$165,$Z299)*SUM($U$14:$U$17)</f>
        <v>102.99999999999993</v>
      </c>
      <c r="AE299" s="3">
        <f>求节点(节奏总纲!T$4:T$163,其他调用!BA$6:BA$165,$Z299)*SUM($U$14:$U$17)</f>
        <v>102.99999999999996</v>
      </c>
      <c r="AF299" s="3">
        <f>SUMPRODUCT(AA$5:AE299,其他调用!$C$6:$G300)</f>
        <v>7081995.5502938488</v>
      </c>
      <c r="AH299" s="3">
        <v>295</v>
      </c>
      <c r="AI299" s="3">
        <f>其他调用!Y299</f>
        <v>20472863.082972527</v>
      </c>
      <c r="AJ299" s="3">
        <f>其他调用!Z299</f>
        <v>23883226.35559845</v>
      </c>
      <c r="AK299" s="3">
        <f>其他调用!AA299</f>
        <v>27451596.238499641</v>
      </c>
      <c r="AL299" s="3">
        <f>其他调用!AB299</f>
        <v>51822685.440000534</v>
      </c>
      <c r="AM299" s="3">
        <f>其他调用!AC299</f>
        <v>121043160</v>
      </c>
      <c r="AN299" s="3">
        <f>SUMPRODUCT(AI$5:AM299,其他调用!$C$6:$G300)</f>
        <v>1425705477394.0037</v>
      </c>
      <c r="AP299" s="3">
        <f>其他调用!AN299</f>
        <v>4544465.1070665121</v>
      </c>
      <c r="AQ299" s="3">
        <f>其他调用!AO299</f>
        <v>5782751.1501761675</v>
      </c>
      <c r="AR299" s="3">
        <f>其他调用!AP299</f>
        <v>7314146.6154417992</v>
      </c>
      <c r="AS299" s="3">
        <f>其他调用!AQ299</f>
        <v>15470188.78887701</v>
      </c>
      <c r="AT299" s="3">
        <f>其他调用!AR299</f>
        <v>38548143.477454185</v>
      </c>
      <c r="AU299" s="3">
        <f>SUMPRODUCT(AP$5:AT299,其他调用!$C$6:$G300)</f>
        <v>272722508027.6994</v>
      </c>
    </row>
    <row r="300" spans="26:47" x14ac:dyDescent="0.15">
      <c r="Z300" s="3">
        <v>296</v>
      </c>
      <c r="AA300" s="3">
        <f>求节点(节奏总纲!P$4:P$163,其他调用!AW$6:AW$165,$Z300)*SUM($U$14:$U$17)</f>
        <v>46.000000000000057</v>
      </c>
      <c r="AB300" s="3">
        <f>求节点(节奏总纲!Q$4:Q$163,其他调用!AX$6:AX$165,$Z300)*SUM($U$14:$U$17)</f>
        <v>66.999999999999986</v>
      </c>
      <c r="AC300" s="3">
        <f>求节点(节奏总纲!R$4:R$163,其他调用!AY$6:AY$165,$Z300)*SUM($U$14:$U$17)</f>
        <v>91.000000000000057</v>
      </c>
      <c r="AD300" s="3">
        <f>求节点(节奏总纲!S$4:S$163,其他调用!AZ$6:AZ$165,$Z300)*SUM($U$14:$U$17)</f>
        <v>102.99999999999993</v>
      </c>
      <c r="AE300" s="3">
        <f>求节点(节奏总纲!T$4:T$163,其他调用!BA$6:BA$165,$Z300)*SUM($U$14:$U$17)</f>
        <v>102.99999999999996</v>
      </c>
      <c r="AF300" s="3">
        <f>SUMPRODUCT(AA$5:AE300,其他调用!$C$6:$G301)</f>
        <v>7088806.8430473246</v>
      </c>
      <c r="AH300" s="3">
        <v>296</v>
      </c>
      <c r="AI300" s="3">
        <f>其他调用!Y300</f>
        <v>20472863.082972527</v>
      </c>
      <c r="AJ300" s="3">
        <f>其他调用!Z300</f>
        <v>23883226.355597496</v>
      </c>
      <c r="AK300" s="3">
        <f>其他调用!AA300</f>
        <v>27451596.238500595</v>
      </c>
      <c r="AL300" s="3">
        <f>其他调用!AB300</f>
        <v>51822685.43999958</v>
      </c>
      <c r="AM300" s="3">
        <f>其他调用!AC300</f>
        <v>121043160</v>
      </c>
      <c r="AN300" s="3">
        <f>SUMPRODUCT(AI$5:AM300,其他调用!$C$6:$G301)</f>
        <v>1428371566689.3088</v>
      </c>
      <c r="AP300" s="3">
        <f>其他调用!AN300</f>
        <v>4544465.1070666313</v>
      </c>
      <c r="AQ300" s="3">
        <f>其他调用!AO300</f>
        <v>5782751.1501760483</v>
      </c>
      <c r="AR300" s="3">
        <f>其他调用!AP300</f>
        <v>7314146.6154415607</v>
      </c>
      <c r="AS300" s="3">
        <f>其他调用!AQ300</f>
        <v>15470188.78887701</v>
      </c>
      <c r="AT300" s="3">
        <f>其他调用!AR300</f>
        <v>38548143.477455139</v>
      </c>
      <c r="AU300" s="3">
        <f>SUMPRODUCT(AP$5:AT300,其他调用!$C$6:$G301)</f>
        <v>273352386781.81842</v>
      </c>
    </row>
    <row r="301" spans="26:47" x14ac:dyDescent="0.15">
      <c r="Z301" s="3">
        <v>297</v>
      </c>
      <c r="AA301" s="3">
        <f>求节点(节奏总纲!P$4:P$163,其他调用!AW$6:AW$165,$Z301)*SUM($U$14:$U$17)</f>
        <v>46.000000000000057</v>
      </c>
      <c r="AB301" s="3">
        <f>求节点(节奏总纲!Q$4:Q$163,其他调用!AX$6:AX$165,$Z301)*SUM($U$14:$U$17)</f>
        <v>66.999999999999986</v>
      </c>
      <c r="AC301" s="3">
        <f>求节点(节奏总纲!R$4:R$163,其他调用!AY$6:AY$165,$Z301)*SUM($U$14:$U$17)</f>
        <v>91.000000000000057</v>
      </c>
      <c r="AD301" s="3">
        <f>求节点(节奏总纲!S$4:S$163,其他调用!AZ$6:AZ$165,$Z301)*SUM($U$14:$U$17)</f>
        <v>102.99999999999993</v>
      </c>
      <c r="AE301" s="3">
        <f>求节点(节奏总纲!T$4:T$163,其他调用!BA$6:BA$165,$Z301)*SUM($U$14:$U$17)</f>
        <v>102.99999999999996</v>
      </c>
      <c r="AF301" s="3">
        <f>SUMPRODUCT(AA$5:AE301,其他调用!$C$6:$G302)</f>
        <v>7095570.9755146736</v>
      </c>
      <c r="AH301" s="3">
        <v>297</v>
      </c>
      <c r="AI301" s="3">
        <f>其他调用!Y301</f>
        <v>20472863.082972527</v>
      </c>
      <c r="AJ301" s="3">
        <f>其他调用!Z301</f>
        <v>23883226.355597496</v>
      </c>
      <c r="AK301" s="3">
        <f>其他调用!AA301</f>
        <v>27451596.238500595</v>
      </c>
      <c r="AL301" s="3">
        <f>其他调用!AB301</f>
        <v>51822685.440000534</v>
      </c>
      <c r="AM301" s="3">
        <f>其他调用!AC301</f>
        <v>121043160</v>
      </c>
      <c r="AN301" s="3">
        <f>SUMPRODUCT(AI$5:AM301,其他调用!$C$6:$G302)</f>
        <v>1431019196414.8147</v>
      </c>
      <c r="AP301" s="3">
        <f>其他调用!AN301</f>
        <v>4544465.1070666313</v>
      </c>
      <c r="AQ301" s="3">
        <f>其他调用!AO301</f>
        <v>5782751.1501760483</v>
      </c>
      <c r="AR301" s="3">
        <f>其他调用!AP301</f>
        <v>7314146.6154417992</v>
      </c>
      <c r="AS301" s="3">
        <f>其他调用!AQ301</f>
        <v>15470188.78887701</v>
      </c>
      <c r="AT301" s="3">
        <f>其他调用!AR301</f>
        <v>38548143.477454185</v>
      </c>
      <c r="AU301" s="3">
        <f>SUMPRODUCT(AP$5:AT301,其他调用!$C$6:$G302)</f>
        <v>273977904357.62015</v>
      </c>
    </row>
    <row r="302" spans="26:47" x14ac:dyDescent="0.15">
      <c r="Z302" s="3">
        <v>298</v>
      </c>
      <c r="AA302" s="3">
        <f>求节点(节奏总纲!P$4:P$163,其他调用!AW$6:AW$165,$Z302)*SUM($U$14:$U$17)</f>
        <v>46.00000000000005</v>
      </c>
      <c r="AB302" s="3">
        <f>求节点(节奏总纲!Q$4:Q$163,其他调用!AX$6:AX$165,$Z302)*SUM($U$14:$U$17)</f>
        <v>67</v>
      </c>
      <c r="AC302" s="3">
        <f>求节点(节奏总纲!R$4:R$163,其他调用!AY$6:AY$165,$Z302)*SUM($U$14:$U$17)</f>
        <v>91.000000000000057</v>
      </c>
      <c r="AD302" s="3">
        <f>求节点(节奏总纲!S$4:S$163,其他调用!AZ$6:AZ$165,$Z302)*SUM($U$14:$U$17)</f>
        <v>102.99999999999993</v>
      </c>
      <c r="AE302" s="3">
        <f>求节点(节奏总纲!T$4:T$163,其他调用!BA$6:BA$165,$Z302)*SUM($U$14:$U$17)</f>
        <v>102.99999999999996</v>
      </c>
      <c r="AF302" s="3">
        <f>SUMPRODUCT(AA$5:AE302,其他调用!$C$6:$G303)</f>
        <v>7102287.947695896</v>
      </c>
      <c r="AH302" s="3">
        <v>298</v>
      </c>
      <c r="AI302" s="3">
        <f>其他调用!Y302</f>
        <v>20472863.082972527</v>
      </c>
      <c r="AJ302" s="3">
        <f>其他调用!Z302</f>
        <v>23883226.35559845</v>
      </c>
      <c r="AK302" s="3">
        <f>其他调用!AA302</f>
        <v>27451596.238499641</v>
      </c>
      <c r="AL302" s="3">
        <f>其他调用!AB302</f>
        <v>51822685.43999958</v>
      </c>
      <c r="AM302" s="3">
        <f>其他调用!AC302</f>
        <v>121043160</v>
      </c>
      <c r="AN302" s="3">
        <f>SUMPRODUCT(AI$5:AM302,其他调用!$C$6:$G303)</f>
        <v>1433648366570.521</v>
      </c>
      <c r="AP302" s="3">
        <f>其他调用!AN302</f>
        <v>4544465.1070666313</v>
      </c>
      <c r="AQ302" s="3">
        <f>其他调用!AO302</f>
        <v>5782751.1501761675</v>
      </c>
      <c r="AR302" s="3">
        <f>其他调用!AP302</f>
        <v>7314146.6154417992</v>
      </c>
      <c r="AS302" s="3">
        <f>其他调用!AQ302</f>
        <v>15470188.78887701</v>
      </c>
      <c r="AT302" s="3">
        <f>其他调用!AR302</f>
        <v>38548143.477455139</v>
      </c>
      <c r="AU302" s="3">
        <f>SUMPRODUCT(AP$5:AT302,其他调用!$C$6:$G303)</f>
        <v>274599060755.10449</v>
      </c>
    </row>
    <row r="303" spans="26:47" x14ac:dyDescent="0.15">
      <c r="Z303" s="3">
        <v>299</v>
      </c>
      <c r="AA303" s="3">
        <f>求节点(节奏总纲!P$4:P$163,其他调用!AW$6:AW$165,$Z303)*SUM($U$14:$U$17)</f>
        <v>46.00000000000005</v>
      </c>
      <c r="AB303" s="3">
        <f>求节点(节奏总纲!Q$4:Q$163,其他调用!AX$6:AX$165,$Z303)*SUM($U$14:$U$17)</f>
        <v>67</v>
      </c>
      <c r="AC303" s="3">
        <f>求节点(节奏总纲!R$4:R$163,其他调用!AY$6:AY$165,$Z303)*SUM($U$14:$U$17)</f>
        <v>91.000000000000057</v>
      </c>
      <c r="AD303" s="3">
        <f>求节点(节奏总纲!S$4:S$163,其他调用!AZ$6:AZ$165,$Z303)*SUM($U$14:$U$17)</f>
        <v>102.99999999999993</v>
      </c>
      <c r="AE303" s="3">
        <f>求节点(节奏总纲!T$4:T$163,其他调用!BA$6:BA$165,$Z303)*SUM($U$14:$U$17)</f>
        <v>102.99999999999996</v>
      </c>
      <c r="AF303" s="3">
        <f>SUMPRODUCT(AA$5:AE303,其他调用!$C$6:$G304)</f>
        <v>7108957.7595909908</v>
      </c>
      <c r="AH303" s="3">
        <v>299</v>
      </c>
      <c r="AI303" s="3">
        <f>其他调用!Y303</f>
        <v>20472863.082972527</v>
      </c>
      <c r="AJ303" s="3">
        <f>其他调用!Z303</f>
        <v>23883226.355597496</v>
      </c>
      <c r="AK303" s="3">
        <f>其他调用!AA303</f>
        <v>27451596.238500595</v>
      </c>
      <c r="AL303" s="3">
        <f>其他调用!AB303</f>
        <v>51822685.440000534</v>
      </c>
      <c r="AM303" s="3">
        <f>其他调用!AC303</f>
        <v>121043160</v>
      </c>
      <c r="AN303" s="3">
        <f>SUMPRODUCT(AI$5:AM303,其他调用!$C$6:$G304)</f>
        <v>1436259077156.428</v>
      </c>
      <c r="AP303" s="3">
        <f>其他调用!AN303</f>
        <v>4544465.1070666313</v>
      </c>
      <c r="AQ303" s="3">
        <f>其他调用!AO303</f>
        <v>5782751.1501760483</v>
      </c>
      <c r="AR303" s="3">
        <f>其他调用!AP303</f>
        <v>7314146.6154415607</v>
      </c>
      <c r="AS303" s="3">
        <f>其他调用!AQ303</f>
        <v>15470188.788876772</v>
      </c>
      <c r="AT303" s="3">
        <f>其他调用!AR303</f>
        <v>38548143.477454185</v>
      </c>
      <c r="AU303" s="3">
        <f>SUMPRODUCT(AP$5:AT303,其他调用!$C$6:$G304)</f>
        <v>275215855974.27148</v>
      </c>
    </row>
    <row r="304" spans="26:47" x14ac:dyDescent="0.15">
      <c r="Z304" s="3">
        <v>300</v>
      </c>
      <c r="AA304" s="3">
        <f>求节点(节奏总纲!P$4:P$163,其他调用!AW$6:AW$165,$Z304)*SUM($U$14:$U$17)</f>
        <v>46.000000000000043</v>
      </c>
      <c r="AB304" s="3">
        <f>求节点(节奏总纲!Q$4:Q$163,其他调用!AX$6:AX$165,$Z304)*SUM($U$14:$U$17)</f>
        <v>67</v>
      </c>
      <c r="AC304" s="3">
        <f>求节点(节奏总纲!R$4:R$163,其他调用!AY$6:AY$165,$Z304)*SUM($U$14:$U$17)</f>
        <v>91.000000000000057</v>
      </c>
      <c r="AD304" s="3">
        <f>求节点(节奏总纲!S$4:S$163,其他调用!AZ$6:AZ$165,$Z304)*SUM($U$14:$U$17)</f>
        <v>102.99999999999994</v>
      </c>
      <c r="AE304" s="3">
        <f>求节点(节奏总纲!T$4:T$163,其他调用!BA$6:BA$165,$Z304)*SUM($U$14:$U$17)</f>
        <v>102.99999999999996</v>
      </c>
      <c r="AF304" s="3">
        <f>SUMPRODUCT(AA$5:AE304,其他调用!$C$6:$G305)</f>
        <v>7115588.6642500302</v>
      </c>
      <c r="AH304" s="3">
        <v>300</v>
      </c>
      <c r="AI304" s="3">
        <f>其他调用!Y304</f>
        <v>20472863.082972527</v>
      </c>
      <c r="AJ304" s="3">
        <f>其他调用!Z304</f>
        <v>23883226.35559845</v>
      </c>
      <c r="AK304" s="3">
        <f>其他调用!AA304</f>
        <v>27451596.238500595</v>
      </c>
      <c r="AL304" s="3">
        <f>其他调用!AB304</f>
        <v>51822685.43999958</v>
      </c>
      <c r="AM304" s="3">
        <f>其他调用!AC304</f>
        <v>121043160</v>
      </c>
      <c r="AN304" s="3">
        <f>SUMPRODUCT(AI$5:AM304,其他调用!$C$6:$G305)</f>
        <v>1438854558597.2507</v>
      </c>
      <c r="AP304" s="3">
        <f>其他调用!AN304</f>
        <v>4544465.1070666313</v>
      </c>
      <c r="AQ304" s="3">
        <f>其他调用!AO304</f>
        <v>5782751.1501760483</v>
      </c>
      <c r="AR304" s="3">
        <f>其他调用!AP304</f>
        <v>7314146.6154417992</v>
      </c>
      <c r="AS304" s="3">
        <f>其他调用!AQ304</f>
        <v>15470188.78887701</v>
      </c>
      <c r="AT304" s="3">
        <f>其他调用!AR304</f>
        <v>38548143.477455139</v>
      </c>
      <c r="AU304" s="3">
        <f>SUMPRODUCT(AP$5:AT304,其他调用!$C$6:$G305)</f>
        <v>275829053221.32678</v>
      </c>
    </row>
    <row r="305" spans="26:47" x14ac:dyDescent="0.15">
      <c r="Z305" s="3">
        <v>301</v>
      </c>
      <c r="AA305" s="3">
        <f>求节点(节奏总纲!P$4:P$163,其他调用!AW$6:AW$165,$Z305)*SUM($U$14:$U$17)</f>
        <v>46.000000000000036</v>
      </c>
      <c r="AB305" s="3">
        <f>求节点(节奏总纲!Q$4:Q$163,其他调用!AX$6:AX$165,$Z305)*SUM($U$14:$U$17)</f>
        <v>67</v>
      </c>
      <c r="AC305" s="3">
        <f>求节点(节奏总纲!R$4:R$163,其他调用!AY$6:AY$165,$Z305)*SUM($U$14:$U$17)</f>
        <v>91.000000000000057</v>
      </c>
      <c r="AD305" s="3">
        <f>求节点(节奏总纲!S$4:S$163,其他调用!AZ$6:AZ$165,$Z305)*SUM($U$14:$U$17)</f>
        <v>102.99999999999994</v>
      </c>
      <c r="AE305" s="3">
        <f>求节点(节奏总纲!T$4:T$163,其他调用!BA$6:BA$165,$Z305)*SUM($U$14:$U$17)</f>
        <v>102.99999999999996</v>
      </c>
      <c r="AF305" s="3">
        <f>SUMPRODUCT(AA$5:AE305,其他调用!$C$6:$G306)</f>
        <v>7122180.6616730159</v>
      </c>
      <c r="AH305" s="3">
        <v>301</v>
      </c>
      <c r="AI305" s="3">
        <f>其他调用!Y305</f>
        <v>20472863.082972527</v>
      </c>
      <c r="AJ305" s="3">
        <f>其他调用!Z305</f>
        <v>23883226.355597496</v>
      </c>
      <c r="AK305" s="3">
        <f>其他调用!AA305</f>
        <v>27451596.238499641</v>
      </c>
      <c r="AL305" s="3">
        <f>其他调用!AB305</f>
        <v>51822685.43999958</v>
      </c>
      <c r="AM305" s="3">
        <f>其他调用!AC305</f>
        <v>121043160</v>
      </c>
      <c r="AN305" s="3">
        <f>SUMPRODUCT(AI$5:AM305,其他调用!$C$6:$G306)</f>
        <v>1441434810892.9888</v>
      </c>
      <c r="AP305" s="3">
        <f>其他调用!AN305</f>
        <v>4544465.1070666313</v>
      </c>
      <c r="AQ305" s="3">
        <f>其他调用!AO305</f>
        <v>5782751.1501761675</v>
      </c>
      <c r="AR305" s="3">
        <f>其他调用!AP305</f>
        <v>7314146.6154415607</v>
      </c>
      <c r="AS305" s="3">
        <f>其他调用!AQ305</f>
        <v>15470188.78887701</v>
      </c>
      <c r="AT305" s="3">
        <f>其他调用!AR305</f>
        <v>38548143.477454185</v>
      </c>
      <c r="AU305" s="3">
        <f>SUMPRODUCT(AP$5:AT305,其他调用!$C$6:$G306)</f>
        <v>276438652496.2702</v>
      </c>
    </row>
    <row r="306" spans="26:47" x14ac:dyDescent="0.15">
      <c r="Z306" s="3">
        <v>302</v>
      </c>
      <c r="AA306" s="3">
        <f>求节点(节奏总纲!P$4:P$163,其他调用!AW$6:AW$165,$Z306)*SUM($U$14:$U$17)</f>
        <v>46.000000000000036</v>
      </c>
      <c r="AB306" s="3">
        <f>求节点(节奏总纲!Q$4:Q$163,其他调用!AX$6:AX$165,$Z306)*SUM($U$14:$U$17)</f>
        <v>67.000000000000014</v>
      </c>
      <c r="AC306" s="3">
        <f>求节点(节奏总纲!R$4:R$163,其他调用!AY$6:AY$165,$Z306)*SUM($U$14:$U$17)</f>
        <v>91.000000000000057</v>
      </c>
      <c r="AD306" s="3">
        <f>求节点(节奏总纲!S$4:S$163,其他调用!AZ$6:AZ$165,$Z306)*SUM($U$14:$U$17)</f>
        <v>102.99999999999994</v>
      </c>
      <c r="AE306" s="3">
        <f>求节点(节奏总纲!T$4:T$163,其他调用!BA$6:BA$165,$Z306)*SUM($U$14:$U$17)</f>
        <v>102.99999999999996</v>
      </c>
      <c r="AF306" s="3">
        <f>SUMPRODUCT(AA$5:AE306,其他调用!$C$6:$G307)</f>
        <v>7128733.7518599471</v>
      </c>
      <c r="AH306" s="3">
        <v>302</v>
      </c>
      <c r="AI306" s="3">
        <f>其他调用!Y306</f>
        <v>20472863.082972527</v>
      </c>
      <c r="AJ306" s="3">
        <f>其他调用!Z306</f>
        <v>23883226.35559845</v>
      </c>
      <c r="AK306" s="3">
        <f>其他调用!AA306</f>
        <v>27451596.238500595</v>
      </c>
      <c r="AL306" s="3">
        <f>其他调用!AB306</f>
        <v>51822685.440000534</v>
      </c>
      <c r="AM306" s="3">
        <f>其他调用!AC306</f>
        <v>121043160</v>
      </c>
      <c r="AN306" s="3">
        <f>SUMPRODUCT(AI$5:AM306,其他调用!$C$6:$G307)</f>
        <v>1443999834043.6426</v>
      </c>
      <c r="AP306" s="3">
        <f>其他调用!AN306</f>
        <v>4544465.1070666313</v>
      </c>
      <c r="AQ306" s="3">
        <f>其他调用!AO306</f>
        <v>5782751.1501759291</v>
      </c>
      <c r="AR306" s="3">
        <f>其他调用!AP306</f>
        <v>7314146.6154417992</v>
      </c>
      <c r="AS306" s="3">
        <f>其他调用!AQ306</f>
        <v>15470188.78887701</v>
      </c>
      <c r="AT306" s="3">
        <f>其他调用!AR306</f>
        <v>38548143.477454185</v>
      </c>
      <c r="AU306" s="3">
        <f>SUMPRODUCT(AP$5:AT306,其他调用!$C$6:$G307)</f>
        <v>277044653799.10175</v>
      </c>
    </row>
    <row r="307" spans="26:47" x14ac:dyDescent="0.15">
      <c r="Z307" s="3">
        <v>303</v>
      </c>
      <c r="AA307" s="3">
        <f>求节点(节奏总纲!P$4:P$163,其他调用!AW$6:AW$165,$Z307)*SUM($U$14:$U$17)</f>
        <v>46.000000000000028</v>
      </c>
      <c r="AB307" s="3">
        <f>求节点(节奏总纲!Q$4:Q$163,其他调用!AX$6:AX$165,$Z307)*SUM($U$14:$U$17)</f>
        <v>67.000000000000014</v>
      </c>
      <c r="AC307" s="3">
        <f>求节点(节奏总纲!R$4:R$163,其他调用!AY$6:AY$165,$Z307)*SUM($U$14:$U$17)</f>
        <v>91.000000000000071</v>
      </c>
      <c r="AD307" s="3">
        <f>求节点(节奏总纲!S$4:S$163,其他调用!AZ$6:AZ$165,$Z307)*SUM($U$14:$U$17)</f>
        <v>102.99999999999994</v>
      </c>
      <c r="AE307" s="3">
        <f>求节点(节奏总纲!T$4:T$163,其他调用!BA$6:BA$165,$Z307)*SUM($U$14:$U$17)</f>
        <v>102.99999999999996</v>
      </c>
      <c r="AF307" s="3">
        <f>SUMPRODUCT(AA$5:AE307,其他调用!$C$6:$G308)</f>
        <v>7135247.9348108228</v>
      </c>
      <c r="AH307" s="3">
        <v>303</v>
      </c>
      <c r="AI307" s="3">
        <f>其他调用!Y307</f>
        <v>20472863.082972527</v>
      </c>
      <c r="AJ307" s="3">
        <f>其他调用!Z307</f>
        <v>23883226.355597496</v>
      </c>
      <c r="AK307" s="3">
        <f>其他调用!AA307</f>
        <v>27451596.238500595</v>
      </c>
      <c r="AL307" s="3">
        <f>其他调用!AB307</f>
        <v>51822685.43999958</v>
      </c>
      <c r="AM307" s="3">
        <f>其他调用!AC307</f>
        <v>121043160</v>
      </c>
      <c r="AN307" s="3">
        <f>SUMPRODUCT(AI$5:AM307,其他调用!$C$6:$G308)</f>
        <v>1446549628049.2114</v>
      </c>
      <c r="AP307" s="3">
        <f>其他调用!AN307</f>
        <v>4544465.1070666313</v>
      </c>
      <c r="AQ307" s="3">
        <f>其他调用!AO307</f>
        <v>5782751.1501762867</v>
      </c>
      <c r="AR307" s="3">
        <f>其他调用!AP307</f>
        <v>7314146.6154415607</v>
      </c>
      <c r="AS307" s="3">
        <f>其他调用!AQ307</f>
        <v>15470188.78887701</v>
      </c>
      <c r="AT307" s="3">
        <f>其他调用!AR307</f>
        <v>38548143.477455139</v>
      </c>
      <c r="AU307" s="3">
        <f>SUMPRODUCT(AP$5:AT307,其他调用!$C$6:$G308)</f>
        <v>277647057129.82153</v>
      </c>
    </row>
    <row r="308" spans="26:47" x14ac:dyDescent="0.15">
      <c r="Z308" s="3">
        <v>304</v>
      </c>
      <c r="AA308" s="3">
        <f>求节点(节奏总纲!P$4:P$163,其他调用!AW$6:AW$165,$Z308)*SUM($U$14:$U$17)</f>
        <v>46.000000000000028</v>
      </c>
      <c r="AB308" s="3">
        <f>求节点(节奏总纲!Q$4:Q$163,其他调用!AX$6:AX$165,$Z308)*SUM($U$14:$U$17)</f>
        <v>67.000000000000014</v>
      </c>
      <c r="AC308" s="3">
        <f>求节点(节奏总纲!R$4:R$163,其他调用!AY$6:AY$165,$Z308)*SUM($U$14:$U$17)</f>
        <v>91.000000000000071</v>
      </c>
      <c r="AD308" s="3">
        <f>求节点(节奏总纲!S$4:S$163,其他调用!AZ$6:AZ$165,$Z308)*SUM($U$14:$U$17)</f>
        <v>102.99999999999994</v>
      </c>
      <c r="AE308" s="3">
        <f>求节点(节奏总纲!T$4:T$163,其他调用!BA$6:BA$165,$Z308)*SUM($U$14:$U$17)</f>
        <v>102.99999999999996</v>
      </c>
      <c r="AF308" s="3">
        <f>SUMPRODUCT(AA$5:AE308,其他调用!$C$6:$G309)</f>
        <v>7141723.2105256449</v>
      </c>
      <c r="AH308" s="3">
        <v>304</v>
      </c>
      <c r="AI308" s="3">
        <f>其他调用!Y308</f>
        <v>20472863.082972527</v>
      </c>
      <c r="AJ308" s="3">
        <f>其他调用!Z308</f>
        <v>23883226.35559845</v>
      </c>
      <c r="AK308" s="3">
        <f>其他调用!AA308</f>
        <v>27451596.238500595</v>
      </c>
      <c r="AL308" s="3">
        <f>其他调用!AB308</f>
        <v>51822685.440000534</v>
      </c>
      <c r="AM308" s="3">
        <f>其他调用!AC308</f>
        <v>121043160</v>
      </c>
      <c r="AN308" s="3">
        <f>SUMPRODUCT(AI$5:AM308,其他调用!$C$6:$G309)</f>
        <v>1449084192909.696</v>
      </c>
      <c r="AP308" s="3">
        <f>其他调用!AN308</f>
        <v>4544465.1070666313</v>
      </c>
      <c r="AQ308" s="3">
        <f>其他调用!AO308</f>
        <v>5782751.1501760483</v>
      </c>
      <c r="AR308" s="3">
        <f>其他调用!AP308</f>
        <v>7314146.6154417992</v>
      </c>
      <c r="AS308" s="3">
        <f>其他调用!AQ308</f>
        <v>15470188.78887701</v>
      </c>
      <c r="AT308" s="3">
        <f>其他调用!AR308</f>
        <v>38548143.477455139</v>
      </c>
      <c r="AU308" s="3">
        <f>SUMPRODUCT(AP$5:AT308,其他调用!$C$6:$G309)</f>
        <v>278245862488.4295</v>
      </c>
    </row>
    <row r="309" spans="26:47" x14ac:dyDescent="0.15">
      <c r="Z309" s="3">
        <v>305</v>
      </c>
      <c r="AA309" s="3">
        <f>求节点(节奏总纲!P$4:P$163,其他调用!AW$6:AW$165,$Z309)*SUM($U$14:$U$17)</f>
        <v>46.000000000000021</v>
      </c>
      <c r="AB309" s="3">
        <f>求节点(节奏总纲!Q$4:Q$163,其他调用!AX$6:AX$165,$Z309)*SUM($U$14:$U$17)</f>
        <v>67.000000000000014</v>
      </c>
      <c r="AC309" s="3">
        <f>求节点(节奏总纲!R$4:R$163,其他调用!AY$6:AY$165,$Z309)*SUM($U$14:$U$17)</f>
        <v>91.000000000000071</v>
      </c>
      <c r="AD309" s="3">
        <f>求节点(节奏总纲!S$4:S$163,其他调用!AZ$6:AZ$165,$Z309)*SUM($U$14:$U$17)</f>
        <v>102.99999999999996</v>
      </c>
      <c r="AE309" s="3">
        <f>求节点(节奏总纲!T$4:T$163,其他调用!BA$6:BA$165,$Z309)*SUM($U$14:$U$17)</f>
        <v>102.99999999999996</v>
      </c>
      <c r="AF309" s="3">
        <f>SUMPRODUCT(AA$5:AE309,其他调用!$C$6:$G310)</f>
        <v>7148159.5790044125</v>
      </c>
      <c r="AH309" s="3">
        <v>305</v>
      </c>
      <c r="AI309" s="3">
        <f>其他调用!Y309</f>
        <v>20472863.082972527</v>
      </c>
      <c r="AJ309" s="3">
        <f>其他调用!Z309</f>
        <v>23883226.355597496</v>
      </c>
      <c r="AK309" s="3">
        <f>其他调用!AA309</f>
        <v>27451596.238499641</v>
      </c>
      <c r="AL309" s="3">
        <f>其他调用!AB309</f>
        <v>51822685.43999958</v>
      </c>
      <c r="AM309" s="3">
        <f>其他调用!AC309</f>
        <v>121043160</v>
      </c>
      <c r="AN309" s="3">
        <f>SUMPRODUCT(AI$5:AM309,其他调用!$C$6:$G310)</f>
        <v>1451603528625.0962</v>
      </c>
      <c r="AP309" s="3">
        <f>其他调用!AN309</f>
        <v>4544465.1070665121</v>
      </c>
      <c r="AQ309" s="3">
        <f>其他调用!AO309</f>
        <v>5782751.1501760483</v>
      </c>
      <c r="AR309" s="3">
        <f>其他调用!AP309</f>
        <v>7314146.6154417992</v>
      </c>
      <c r="AS309" s="3">
        <f>其他调用!AQ309</f>
        <v>15470188.78887701</v>
      </c>
      <c r="AT309" s="3">
        <f>其他调用!AR309</f>
        <v>38548143.477454185</v>
      </c>
      <c r="AU309" s="3">
        <f>SUMPRODUCT(AP$5:AT309,其他调用!$C$6:$G310)</f>
        <v>278841069874.92572</v>
      </c>
    </row>
    <row r="310" spans="26:47" x14ac:dyDescent="0.15">
      <c r="Z310" s="3">
        <v>306</v>
      </c>
      <c r="AA310" s="3">
        <f>求节点(节奏总纲!P$4:P$163,其他调用!AW$6:AW$165,$Z310)*SUM($U$14:$U$17)</f>
        <v>46.000000000000021</v>
      </c>
      <c r="AB310" s="3">
        <f>求节点(节奏总纲!Q$4:Q$163,其他调用!AX$6:AX$165,$Z310)*SUM($U$14:$U$17)</f>
        <v>67.000000000000028</v>
      </c>
      <c r="AC310" s="3">
        <f>求节点(节奏总纲!R$4:R$163,其他调用!AY$6:AY$165,$Z310)*SUM($U$14:$U$17)</f>
        <v>91.000000000000071</v>
      </c>
      <c r="AD310" s="3">
        <f>求节点(节奏总纲!S$4:S$163,其他调用!AZ$6:AZ$165,$Z310)*SUM($U$14:$U$17)</f>
        <v>102.99999999999996</v>
      </c>
      <c r="AE310" s="3">
        <f>求节点(节奏总纲!T$4:T$163,其他调用!BA$6:BA$165,$Z310)*SUM($U$14:$U$17)</f>
        <v>102.99999999999996</v>
      </c>
      <c r="AF310" s="3">
        <f>SUMPRODUCT(AA$5:AE310,其他调用!$C$6:$G311)</f>
        <v>7154557.0402471237</v>
      </c>
      <c r="AH310" s="3">
        <v>306</v>
      </c>
      <c r="AI310" s="3">
        <f>其他调用!Y310</f>
        <v>20472863.082972527</v>
      </c>
      <c r="AJ310" s="3">
        <f>其他调用!Z310</f>
        <v>23883226.355597496</v>
      </c>
      <c r="AK310" s="3">
        <f>其他调用!AA310</f>
        <v>27451596.238500595</v>
      </c>
      <c r="AL310" s="3">
        <f>其他调用!AB310</f>
        <v>51822685.440000534</v>
      </c>
      <c r="AM310" s="3">
        <f>其他调用!AC310</f>
        <v>121043160</v>
      </c>
      <c r="AN310" s="3">
        <f>SUMPRODUCT(AI$5:AM310,其他调用!$C$6:$G311)</f>
        <v>1454107635195.4121</v>
      </c>
      <c r="AP310" s="3">
        <f>其他调用!AN310</f>
        <v>4544465.1070666313</v>
      </c>
      <c r="AQ310" s="3">
        <f>其他调用!AO310</f>
        <v>5782751.1501760483</v>
      </c>
      <c r="AR310" s="3">
        <f>其他调用!AP310</f>
        <v>7314146.6154415607</v>
      </c>
      <c r="AS310" s="3">
        <f>其他调用!AQ310</f>
        <v>15470188.78887701</v>
      </c>
      <c r="AT310" s="3">
        <f>其他调用!AR310</f>
        <v>38548143.477454185</v>
      </c>
      <c r="AU310" s="3">
        <f>SUMPRODUCT(AP$5:AT310,其他调用!$C$6:$G311)</f>
        <v>279432679289.31006</v>
      </c>
    </row>
    <row r="311" spans="26:47" x14ac:dyDescent="0.15">
      <c r="Z311" s="3">
        <v>307</v>
      </c>
      <c r="AA311" s="3">
        <f>求节点(节奏总纲!P$4:P$163,其他调用!AW$6:AW$165,$Z311)*SUM($U$14:$U$17)</f>
        <v>46.000000000000014</v>
      </c>
      <c r="AB311" s="3">
        <f>求节点(节奏总纲!Q$4:Q$163,其他调用!AX$6:AX$165,$Z311)*SUM($U$14:$U$17)</f>
        <v>67.000000000000028</v>
      </c>
      <c r="AC311" s="3">
        <f>求节点(节奏总纲!R$4:R$163,其他调用!AY$6:AY$165,$Z311)*SUM($U$14:$U$17)</f>
        <v>91.000000000000071</v>
      </c>
      <c r="AD311" s="3">
        <f>求节点(节奏总纲!S$4:S$163,其他调用!AZ$6:AZ$165,$Z311)*SUM($U$14:$U$17)</f>
        <v>102.99999999999996</v>
      </c>
      <c r="AE311" s="3">
        <f>求节点(节奏总纲!T$4:T$163,其他调用!BA$6:BA$165,$Z311)*SUM($U$14:$U$17)</f>
        <v>102.99999999999996</v>
      </c>
      <c r="AF311" s="3">
        <f>SUMPRODUCT(AA$5:AE311,其他调用!$C$6:$G312)</f>
        <v>7160915.5942537822</v>
      </c>
      <c r="AH311" s="3">
        <v>307</v>
      </c>
      <c r="AI311" s="3">
        <f>其他调用!Y311</f>
        <v>20472863.082972527</v>
      </c>
      <c r="AJ311" s="3">
        <f>其他调用!Z311</f>
        <v>23883226.35559845</v>
      </c>
      <c r="AK311" s="3">
        <f>其他调用!AA311</f>
        <v>27451596.238500595</v>
      </c>
      <c r="AL311" s="3">
        <f>其他调用!AB311</f>
        <v>51822685.43999958</v>
      </c>
      <c r="AM311" s="3">
        <f>其他调用!AC311</f>
        <v>121043160</v>
      </c>
      <c r="AN311" s="3">
        <f>SUMPRODUCT(AI$5:AM311,其他调用!$C$6:$G312)</f>
        <v>1456596512620.6436</v>
      </c>
      <c r="AP311" s="3">
        <f>其他调用!AN311</f>
        <v>4544465.1070666313</v>
      </c>
      <c r="AQ311" s="3">
        <f>其他调用!AO311</f>
        <v>5782751.1501760483</v>
      </c>
      <c r="AR311" s="3">
        <f>其他调用!AP311</f>
        <v>7314146.6154417992</v>
      </c>
      <c r="AS311" s="3">
        <f>其他调用!AQ311</f>
        <v>15470188.78887701</v>
      </c>
      <c r="AT311" s="3">
        <f>其他调用!AR311</f>
        <v>38548143.477455139</v>
      </c>
      <c r="AU311" s="3">
        <f>SUMPRODUCT(AP$5:AT311,其他调用!$C$6:$G312)</f>
        <v>280020690731.58258</v>
      </c>
    </row>
    <row r="312" spans="26:47" x14ac:dyDescent="0.15">
      <c r="Z312" s="3">
        <v>308</v>
      </c>
      <c r="AA312" s="3">
        <f>求节点(节奏总纲!P$4:P$163,其他调用!AW$6:AW$165,$Z312)*SUM($U$14:$U$17)</f>
        <v>46.000000000000014</v>
      </c>
      <c r="AB312" s="3">
        <f>求节点(节奏总纲!Q$4:Q$163,其他调用!AX$6:AX$165,$Z312)*SUM($U$14:$U$17)</f>
        <v>67.000000000000028</v>
      </c>
      <c r="AC312" s="3">
        <f>求节点(节奏总纲!R$4:R$163,其他调用!AY$6:AY$165,$Z312)*SUM($U$14:$U$17)</f>
        <v>91.000000000000071</v>
      </c>
      <c r="AD312" s="3">
        <f>求节点(节奏总纲!S$4:S$163,其他调用!AZ$6:AZ$165,$Z312)*SUM($U$14:$U$17)</f>
        <v>102.99999999999996</v>
      </c>
      <c r="AE312" s="3">
        <f>求节点(节奏总纲!T$4:T$163,其他调用!BA$6:BA$165,$Z312)*SUM($U$14:$U$17)</f>
        <v>102.99999999999996</v>
      </c>
      <c r="AF312" s="3">
        <f>SUMPRODUCT(AA$5:AE312,其他调用!$C$6:$G313)</f>
        <v>7167235.2410243852</v>
      </c>
      <c r="AH312" s="3">
        <v>308</v>
      </c>
      <c r="AI312" s="3">
        <f>其他调用!Y312</f>
        <v>20472863.082972527</v>
      </c>
      <c r="AJ312" s="3">
        <f>其他调用!Z312</f>
        <v>23883226.355597496</v>
      </c>
      <c r="AK312" s="3">
        <f>其他调用!AA312</f>
        <v>27451596.238499641</v>
      </c>
      <c r="AL312" s="3">
        <f>其他调用!AB312</f>
        <v>51822685.43999958</v>
      </c>
      <c r="AM312" s="3">
        <f>其他调用!AC312</f>
        <v>121043160</v>
      </c>
      <c r="AN312" s="3">
        <f>SUMPRODUCT(AI$5:AM312,其他调用!$C$6:$G313)</f>
        <v>1459070160900.7905</v>
      </c>
      <c r="AP312" s="3">
        <f>其他调用!AN312</f>
        <v>4544465.1070666313</v>
      </c>
      <c r="AQ312" s="3">
        <f>其他调用!AO312</f>
        <v>5782751.1501760483</v>
      </c>
      <c r="AR312" s="3">
        <f>其他调用!AP312</f>
        <v>7314146.6154415607</v>
      </c>
      <c r="AS312" s="3">
        <f>其他调用!AQ312</f>
        <v>15470188.78887701</v>
      </c>
      <c r="AT312" s="3">
        <f>其他调用!AR312</f>
        <v>38548143.477454185</v>
      </c>
      <c r="AU312" s="3">
        <f>SUMPRODUCT(AP$5:AT312,其他调用!$C$6:$G313)</f>
        <v>280605104201.74329</v>
      </c>
    </row>
    <row r="313" spans="26:47" x14ac:dyDescent="0.15">
      <c r="Z313" s="3">
        <v>309</v>
      </c>
      <c r="AA313" s="3">
        <f>求节点(节奏总纲!P$4:P$163,其他调用!AW$6:AW$165,$Z313)*SUM($U$14:$U$17)</f>
        <v>46.000000000000007</v>
      </c>
      <c r="AB313" s="3">
        <f>求节点(节奏总纲!Q$4:Q$163,其他调用!AX$6:AX$165,$Z313)*SUM($U$14:$U$17)</f>
        <v>67.000000000000028</v>
      </c>
      <c r="AC313" s="3">
        <f>求节点(节奏总纲!R$4:R$163,其他调用!AY$6:AY$165,$Z313)*SUM($U$14:$U$17)</f>
        <v>91.000000000000071</v>
      </c>
      <c r="AD313" s="3">
        <f>求节点(节奏总纲!S$4:S$163,其他调用!AZ$6:AZ$165,$Z313)*SUM($U$14:$U$17)</f>
        <v>102.99999999999996</v>
      </c>
      <c r="AE313" s="3">
        <f>求节点(节奏总纲!T$4:T$163,其他调用!BA$6:BA$165,$Z313)*SUM($U$14:$U$17)</f>
        <v>102.99999999999996</v>
      </c>
      <c r="AF313" s="3">
        <f>SUMPRODUCT(AA$5:AE313,其他调用!$C$6:$G314)</f>
        <v>7173515.9805589318</v>
      </c>
      <c r="AH313" s="3">
        <v>309</v>
      </c>
      <c r="AI313" s="3">
        <f>其他调用!Y313</f>
        <v>20472863.082972527</v>
      </c>
      <c r="AJ313" s="3">
        <f>其他调用!Z313</f>
        <v>23883226.35559845</v>
      </c>
      <c r="AK313" s="3">
        <f>其他调用!AA313</f>
        <v>27451596.238500595</v>
      </c>
      <c r="AL313" s="3">
        <f>其他调用!AB313</f>
        <v>51822685.440000534</v>
      </c>
      <c r="AM313" s="3">
        <f>其他调用!AC313</f>
        <v>121043160</v>
      </c>
      <c r="AN313" s="3">
        <f>SUMPRODUCT(AI$5:AM313,其他调用!$C$6:$G314)</f>
        <v>1461528580035.853</v>
      </c>
      <c r="AP313" s="3">
        <f>其他调用!AN313</f>
        <v>4544465.1070666313</v>
      </c>
      <c r="AQ313" s="3">
        <f>其他调用!AO313</f>
        <v>5782751.1501762867</v>
      </c>
      <c r="AR313" s="3">
        <f>其他调用!AP313</f>
        <v>7314146.6154417992</v>
      </c>
      <c r="AS313" s="3">
        <f>其他调用!AQ313</f>
        <v>15470188.78887701</v>
      </c>
      <c r="AT313" s="3">
        <f>其他调用!AR313</f>
        <v>38548143.477455139</v>
      </c>
      <c r="AU313" s="3">
        <f>SUMPRODUCT(AP$5:AT313,其他调用!$C$6:$G314)</f>
        <v>281185919699.79224</v>
      </c>
    </row>
    <row r="314" spans="26:47" x14ac:dyDescent="0.15">
      <c r="Z314" s="3">
        <v>310</v>
      </c>
      <c r="AA314" s="3">
        <f>求节点(节奏总纲!P$4:P$163,其他调用!AW$6:AW$165,$Z314)*SUM($U$14:$U$17)</f>
        <v>46</v>
      </c>
      <c r="AB314" s="3">
        <f>求节点(节奏总纲!Q$4:Q$163,其他调用!AX$6:AX$165,$Z314)*SUM($U$14:$U$17)</f>
        <v>67.000000000000043</v>
      </c>
      <c r="AC314" s="3">
        <f>求节点(节奏总纲!R$4:R$163,其他调用!AY$6:AY$165,$Z314)*SUM($U$14:$U$17)</f>
        <v>91.000000000000071</v>
      </c>
      <c r="AD314" s="3">
        <f>求节点(节奏总纲!S$4:S$163,其他调用!AZ$6:AZ$165,$Z314)*SUM($U$14:$U$17)</f>
        <v>102.99999999999997</v>
      </c>
      <c r="AE314" s="3">
        <f>求节点(节奏总纲!T$4:T$163,其他调用!BA$6:BA$165,$Z314)*SUM($U$14:$U$17)</f>
        <v>102.99999999999996</v>
      </c>
      <c r="AF314" s="3">
        <f>SUMPRODUCT(AA$5:AE314,其他调用!$C$6:$G315)</f>
        <v>7179757.8128574258</v>
      </c>
      <c r="AH314" s="3">
        <v>310</v>
      </c>
      <c r="AI314" s="3">
        <f>其他调用!Y314</f>
        <v>20472863.082972527</v>
      </c>
      <c r="AJ314" s="3">
        <f>其他调用!Z314</f>
        <v>23883226.355597496</v>
      </c>
      <c r="AK314" s="3">
        <f>其他调用!AA314</f>
        <v>27451596.238500595</v>
      </c>
      <c r="AL314" s="3">
        <f>其他调用!AB314</f>
        <v>51822685.43999958</v>
      </c>
      <c r="AM314" s="3">
        <f>其他调用!AC314</f>
        <v>121043160</v>
      </c>
      <c r="AN314" s="3">
        <f>SUMPRODUCT(AI$5:AM314,其他调用!$C$6:$G315)</f>
        <v>1463971770025.8313</v>
      </c>
      <c r="AP314" s="3">
        <f>其他调用!AN314</f>
        <v>4544465.1070666313</v>
      </c>
      <c r="AQ314" s="3">
        <f>其他调用!AO314</f>
        <v>5782751.1501760483</v>
      </c>
      <c r="AR314" s="3">
        <f>其他调用!AP314</f>
        <v>7314146.6154417992</v>
      </c>
      <c r="AS314" s="3">
        <f>其他调用!AQ314</f>
        <v>15470188.78887701</v>
      </c>
      <c r="AT314" s="3">
        <f>其他调用!AR314</f>
        <v>38548143.477454185</v>
      </c>
      <c r="AU314" s="3">
        <f>SUMPRODUCT(AP$5:AT314,其他调用!$C$6:$G315)</f>
        <v>281763137225.72931</v>
      </c>
    </row>
    <row r="315" spans="26:47" x14ac:dyDescent="0.15">
      <c r="Z315" s="3">
        <v>311</v>
      </c>
      <c r="AA315" s="3">
        <f>求节点(节奏总纲!P$4:P$163,其他调用!AW$6:AW$165,$Z315)*SUM($U$14:$U$17)</f>
        <v>46</v>
      </c>
      <c r="AB315" s="3">
        <f>求节点(节奏总纲!Q$4:Q$163,其他调用!AX$6:AX$165,$Z315)*SUM($U$14:$U$17)</f>
        <v>67.000000000000043</v>
      </c>
      <c r="AC315" s="3">
        <f>求节点(节奏总纲!R$4:R$163,其他调用!AY$6:AY$165,$Z315)*SUM($U$14:$U$17)</f>
        <v>91.000000000000071</v>
      </c>
      <c r="AD315" s="3">
        <f>求节点(节奏总纲!S$4:S$163,其他调用!AZ$6:AZ$165,$Z315)*SUM($U$14:$U$17)</f>
        <v>102.99999999999997</v>
      </c>
      <c r="AE315" s="3">
        <f>求节点(节奏总纲!T$4:T$163,其他调用!BA$6:BA$165,$Z315)*SUM($U$14:$U$17)</f>
        <v>102.99999999999996</v>
      </c>
      <c r="AF315" s="3">
        <f>SUMPRODUCT(AA$5:AE315,其他调用!$C$6:$G316)</f>
        <v>7185960.7379198633</v>
      </c>
      <c r="AH315" s="3">
        <v>311</v>
      </c>
      <c r="AI315" s="3">
        <f>其他调用!Y315</f>
        <v>20472863.082972527</v>
      </c>
      <c r="AJ315" s="3">
        <f>其他调用!Z315</f>
        <v>23883226.35559845</v>
      </c>
      <c r="AK315" s="3">
        <f>其他调用!AA315</f>
        <v>27451596.238500595</v>
      </c>
      <c r="AL315" s="3">
        <f>其他调用!AB315</f>
        <v>51822685.440000534</v>
      </c>
      <c r="AM315" s="3">
        <f>其他调用!AC315</f>
        <v>121043159.99999619</v>
      </c>
      <c r="AN315" s="3">
        <f>SUMPRODUCT(AI$5:AM315,其他调用!$C$6:$G316)</f>
        <v>1466399730870.7249</v>
      </c>
      <c r="AP315" s="3">
        <f>其他调用!AN315</f>
        <v>4544465.1070666313</v>
      </c>
      <c r="AQ315" s="3">
        <f>其他调用!AO315</f>
        <v>5782751.1501760483</v>
      </c>
      <c r="AR315" s="3">
        <f>其他调用!AP315</f>
        <v>7314146.6154415607</v>
      </c>
      <c r="AS315" s="3">
        <f>其他调用!AQ315</f>
        <v>15470188.78887701</v>
      </c>
      <c r="AT315" s="3">
        <f>其他调用!AR315</f>
        <v>38548143.477455139</v>
      </c>
      <c r="AU315" s="3">
        <f>SUMPRODUCT(AP$5:AT315,其他调用!$C$6:$G316)</f>
        <v>282336756779.55463</v>
      </c>
    </row>
    <row r="316" spans="26:47" x14ac:dyDescent="0.15">
      <c r="Z316" s="3">
        <v>312</v>
      </c>
      <c r="AA316" s="3">
        <f>求节点(节奏总纲!P$4:P$163,其他调用!AW$6:AW$165,$Z316)*SUM($U$14:$U$17)</f>
        <v>45.999999999999993</v>
      </c>
      <c r="AB316" s="3">
        <f>求节点(节奏总纲!Q$4:Q$163,其他调用!AX$6:AX$165,$Z316)*SUM($U$14:$U$17)</f>
        <v>67.000000000000043</v>
      </c>
      <c r="AC316" s="3">
        <f>求节点(节奏总纲!R$4:R$163,其他调用!AY$6:AY$165,$Z316)*SUM($U$14:$U$17)</f>
        <v>91.000000000000071</v>
      </c>
      <c r="AD316" s="3">
        <f>求节点(节奏总纲!S$4:S$163,其他调用!AZ$6:AZ$165,$Z316)*SUM($U$14:$U$17)</f>
        <v>102.99999999999997</v>
      </c>
      <c r="AE316" s="3">
        <f>求节点(节奏总纲!T$4:T$163,其他调用!BA$6:BA$165,$Z316)*SUM($U$14:$U$17)</f>
        <v>102.99999999999996</v>
      </c>
      <c r="AF316" s="3">
        <f>SUMPRODUCT(AA$5:AE316,其他调用!$C$6:$G317)</f>
        <v>7192124.7557462463</v>
      </c>
      <c r="AH316" s="3">
        <v>312</v>
      </c>
      <c r="AI316" s="3">
        <f>其他调用!Y316</f>
        <v>20472863.082972527</v>
      </c>
      <c r="AJ316" s="3">
        <f>其他调用!Z316</f>
        <v>24022148.393802643</v>
      </c>
      <c r="AK316" s="3">
        <f>其他调用!AA316</f>
        <v>27451596.238499641</v>
      </c>
      <c r="AL316" s="3">
        <f>其他调用!AB316</f>
        <v>54891624.10649395</v>
      </c>
      <c r="AM316" s="3">
        <f>其他调用!AC316</f>
        <v>121043160</v>
      </c>
      <c r="AN316" s="3">
        <f>SUMPRODUCT(AI$5:AM316,其他调用!$C$6:$G317)</f>
        <v>1468821657308.0767</v>
      </c>
      <c r="AP316" s="3">
        <f>其他调用!AN316</f>
        <v>4544465.1070666313</v>
      </c>
      <c r="AQ316" s="3">
        <f>其他调用!AO316</f>
        <v>5836726.4810507298</v>
      </c>
      <c r="AR316" s="3">
        <f>其他调用!AP316</f>
        <v>7314146.6154417992</v>
      </c>
      <c r="AS316" s="3">
        <f>其他调用!AQ316</f>
        <v>16430143.45620966</v>
      </c>
      <c r="AT316" s="3">
        <f>其他调用!AR316</f>
        <v>38548143.477454185</v>
      </c>
      <c r="AU316" s="3">
        <f>SUMPRODUCT(AP$5:AT316,其他调用!$C$6:$G317)</f>
        <v>282910181651.62592</v>
      </c>
    </row>
    <row r="317" spans="26:47" x14ac:dyDescent="0.15">
      <c r="Z317" s="3">
        <v>313</v>
      </c>
      <c r="AA317" s="3">
        <f>求节点(节奏总纲!P$4:P$163,其他调用!AW$6:AW$165,$Z317)*SUM($U$14:$U$17)</f>
        <v>45.999999999999993</v>
      </c>
      <c r="AB317" s="3">
        <f>求节点(节奏总纲!Q$4:Q$163,其他调用!AX$6:AX$165,$Z317)*SUM($U$14:$U$17)</f>
        <v>67.000000000000043</v>
      </c>
      <c r="AC317" s="3">
        <f>求节点(节奏总纲!R$4:R$163,其他调用!AY$6:AY$165,$Z317)*SUM($U$14:$U$17)</f>
        <v>91.000000000000071</v>
      </c>
      <c r="AD317" s="3">
        <f>求节点(节奏总纲!S$4:S$163,其他调用!AZ$6:AZ$165,$Z317)*SUM($U$14:$U$17)</f>
        <v>102.99999999999997</v>
      </c>
      <c r="AE317" s="3">
        <f>求节点(节奏总纲!T$4:T$163,其他调用!BA$6:BA$165,$Z317)*SUM($U$14:$U$17)</f>
        <v>102.99999999999996</v>
      </c>
      <c r="AF317" s="3">
        <f>SUMPRODUCT(AA$5:AE317,其他调用!$C$6:$G318)</f>
        <v>7198249.8663365748</v>
      </c>
      <c r="AH317" s="3">
        <v>313</v>
      </c>
      <c r="AI317" s="3">
        <f>其他调用!Y317</f>
        <v>20472863.082972527</v>
      </c>
      <c r="AJ317" s="3">
        <f>其他调用!Z317</f>
        <v>24380779.194338799</v>
      </c>
      <c r="AK317" s="3">
        <f>其他调用!AA317</f>
        <v>27504772.710068703</v>
      </c>
      <c r="AL317" s="3">
        <f>其他调用!AB317</f>
        <v>58300521.119998932</v>
      </c>
      <c r="AM317" s="3">
        <f>其他调用!AC317</f>
        <v>121043160</v>
      </c>
      <c r="AN317" s="3">
        <f>SUMPRODUCT(AI$5:AM317,其他调用!$C$6:$G318)</f>
        <v>1471248835360.6902</v>
      </c>
      <c r="AP317" s="3">
        <f>其他调用!AN317</f>
        <v>4544465.1070665121</v>
      </c>
      <c r="AQ317" s="3">
        <f>其他调用!AO317</f>
        <v>5976065.1804461479</v>
      </c>
      <c r="AR317" s="3">
        <f>其他调用!AP317</f>
        <v>7337764.8472685814</v>
      </c>
      <c r="AS317" s="3">
        <f>其他调用!AQ317</f>
        <v>17496436.05902338</v>
      </c>
      <c r="AT317" s="3">
        <f>其他调用!AR317</f>
        <v>38548143.477455139</v>
      </c>
      <c r="AU317" s="3">
        <f>SUMPRODUCT(AP$5:AT317,其他调用!$C$6:$G318)</f>
        <v>283487792335.49988</v>
      </c>
    </row>
    <row r="318" spans="26:47" x14ac:dyDescent="0.15">
      <c r="Z318" s="3">
        <v>314</v>
      </c>
      <c r="AA318" s="3">
        <f>求节点(节奏总纲!P$4:P$163,其他调用!AW$6:AW$165,$Z318)*SUM($U$14:$U$17)</f>
        <v>45.999999999999986</v>
      </c>
      <c r="AB318" s="3">
        <f>求节点(节奏总纲!Q$4:Q$163,其他调用!AX$6:AX$165,$Z318)*SUM($U$14:$U$17)</f>
        <v>67.000000000000043</v>
      </c>
      <c r="AC318" s="3">
        <f>求节点(节奏总纲!R$4:R$163,其他调用!AY$6:AY$165,$Z318)*SUM($U$14:$U$17)</f>
        <v>91.000000000000071</v>
      </c>
      <c r="AD318" s="3">
        <f>求节点(节奏总纲!S$4:S$163,其他调用!AZ$6:AZ$165,$Z318)*SUM($U$14:$U$17)</f>
        <v>102.99999999999997</v>
      </c>
      <c r="AE318" s="3">
        <f>求节点(节奏总纲!T$4:T$163,其他调用!BA$6:BA$165,$Z318)*SUM($U$14:$U$17)</f>
        <v>102.99999999999996</v>
      </c>
      <c r="AF318" s="3">
        <f>SUMPRODUCT(AA$5:AE318,其他调用!$C$6:$G319)</f>
        <v>7204336.0696908487</v>
      </c>
      <c r="AH318" s="3">
        <v>314</v>
      </c>
      <c r="AI318" s="3">
        <f>其他调用!Y318</f>
        <v>20472863.082972527</v>
      </c>
      <c r="AJ318" s="3">
        <f>其他调用!Z318</f>
        <v>24380779.194339752</v>
      </c>
      <c r="AK318" s="3">
        <f>其他调用!AA318</f>
        <v>28019239.914936066</v>
      </c>
      <c r="AL318" s="3">
        <f>其他调用!AB318</f>
        <v>58300521.120000839</v>
      </c>
      <c r="AM318" s="3">
        <f>其他调用!AC318</f>
        <v>121043160</v>
      </c>
      <c r="AN318" s="3">
        <f>SUMPRODUCT(AI$5:AM318,其他调用!$C$6:$G319)</f>
        <v>1473662673626.1152</v>
      </c>
      <c r="AP318" s="3">
        <f>其他调用!AN318</f>
        <v>4544465.1070666313</v>
      </c>
      <c r="AQ318" s="3">
        <f>其他调用!AO318</f>
        <v>5976065.1804463863</v>
      </c>
      <c r="AR318" s="3">
        <f>其他调用!AP318</f>
        <v>7566264.507994175</v>
      </c>
      <c r="AS318" s="3">
        <f>其他调用!AQ318</f>
        <v>17496436.05902338</v>
      </c>
      <c r="AT318" s="3">
        <f>其他调用!AR318</f>
        <v>38700703.819704056</v>
      </c>
      <c r="AU318" s="3">
        <f>SUMPRODUCT(AP$5:AT318,其他调用!$C$6:$G319)</f>
        <v>284062688581.44012</v>
      </c>
    </row>
    <row r="319" spans="26:47" x14ac:dyDescent="0.15">
      <c r="Z319" s="3">
        <v>315</v>
      </c>
      <c r="AA319" s="3">
        <f>求节点(节奏总纲!P$4:P$163,其他调用!AW$6:AW$165,$Z319)*SUM($U$14:$U$17)</f>
        <v>45.999999999999986</v>
      </c>
      <c r="AB319" s="3">
        <f>求节点(节奏总纲!Q$4:Q$163,其他调用!AX$6:AX$165,$Z319)*SUM($U$14:$U$17)</f>
        <v>67.000000000000043</v>
      </c>
      <c r="AC319" s="3">
        <f>求节点(节奏总纲!R$4:R$163,其他调用!AY$6:AY$165,$Z319)*SUM($U$14:$U$17)</f>
        <v>91.000000000000071</v>
      </c>
      <c r="AD319" s="3">
        <f>求节点(节奏总纲!S$4:S$163,其他调用!AZ$6:AZ$165,$Z319)*SUM($U$14:$U$17)</f>
        <v>102.99999999999996</v>
      </c>
      <c r="AE319" s="3">
        <f>求节点(节奏总纲!T$4:T$163,其他调用!BA$6:BA$165,$Z319)*SUM($U$14:$U$17)</f>
        <v>102.99999999999996</v>
      </c>
      <c r="AF319" s="3">
        <f>SUMPRODUCT(AA$5:AE319,其他调用!$C$6:$G320)</f>
        <v>7210383.365809069</v>
      </c>
      <c r="AH319" s="3">
        <v>315</v>
      </c>
      <c r="AI319" s="3">
        <f>其他调用!Y319</f>
        <v>22157978.799233437</v>
      </c>
      <c r="AJ319" s="3">
        <f>其他调用!Z319</f>
        <v>24380779.194338799</v>
      </c>
      <c r="AK319" s="3">
        <f>其他调用!AA319</f>
        <v>28019239.914935112</v>
      </c>
      <c r="AL319" s="3">
        <f>其他调用!AB319</f>
        <v>58300521.119998932</v>
      </c>
      <c r="AM319" s="3">
        <f>其他调用!AC319</f>
        <v>121043160</v>
      </c>
      <c r="AN319" s="3">
        <f>SUMPRODUCT(AI$5:AM319,其他调用!$C$6:$G320)</f>
        <v>1476145098633.8599</v>
      </c>
      <c r="AP319" s="3">
        <f>其他调用!AN319</f>
        <v>5111869.0543065071</v>
      </c>
      <c r="AQ319" s="3">
        <f>其他调用!AO319</f>
        <v>5976065.1804461479</v>
      </c>
      <c r="AR319" s="3">
        <f>其他调用!AP319</f>
        <v>7566264.5079939365</v>
      </c>
      <c r="AS319" s="3">
        <f>其他调用!AQ319</f>
        <v>17496436.059023857</v>
      </c>
      <c r="AT319" s="3">
        <f>其他调用!AR319</f>
        <v>38895872.370746613</v>
      </c>
      <c r="AU319" s="3">
        <f>SUMPRODUCT(AP$5:AT319,其他调用!$C$6:$G320)</f>
        <v>284662240029.52991</v>
      </c>
    </row>
    <row r="320" spans="26:47" x14ac:dyDescent="0.15">
      <c r="Z320" s="3">
        <v>316</v>
      </c>
      <c r="AA320" s="3">
        <f>求节点(节奏总纲!P$4:P$163,其他调用!AW$6:AW$165,$Z320)*SUM($U$14:$U$17)</f>
        <v>45.999999999999986</v>
      </c>
      <c r="AB320" s="3">
        <f>求节点(节奏总纲!Q$4:Q$163,其他调用!AX$6:AX$165,$Z320)*SUM($U$14:$U$17)</f>
        <v>67.000000000000043</v>
      </c>
      <c r="AC320" s="3">
        <f>求节点(节奏总纲!R$4:R$163,其他调用!AY$6:AY$165,$Z320)*SUM($U$14:$U$17)</f>
        <v>91.000000000000071</v>
      </c>
      <c r="AD320" s="3">
        <f>求节点(节奏总纲!S$4:S$163,其他调用!AZ$6:AZ$165,$Z320)*SUM($U$14:$U$17)</f>
        <v>102.99999999999996</v>
      </c>
      <c r="AE320" s="3">
        <f>求节点(节奏总纲!T$4:T$163,其他调用!BA$6:BA$165,$Z320)*SUM($U$14:$U$17)</f>
        <v>102.99999999999996</v>
      </c>
      <c r="AF320" s="3">
        <f>SUMPRODUCT(AA$5:AE320,其他调用!$C$6:$G321)</f>
        <v>7216391.7546912339</v>
      </c>
      <c r="AH320" s="3">
        <v>316</v>
      </c>
      <c r="AI320" s="3">
        <f>其他调用!Y320</f>
        <v>22510413.524868011</v>
      </c>
      <c r="AJ320" s="3">
        <f>其他调用!Z320</f>
        <v>24380779.194339752</v>
      </c>
      <c r="AK320" s="3">
        <f>其他调用!AA320</f>
        <v>28019239.914936066</v>
      </c>
      <c r="AL320" s="3">
        <f>其他调用!AB320</f>
        <v>58300521.120000839</v>
      </c>
      <c r="AM320" s="3">
        <f>其他调用!AC320</f>
        <v>121043160</v>
      </c>
      <c r="AN320" s="3">
        <f>SUMPRODUCT(AI$5:AM320,其他调用!$C$6:$G321)</f>
        <v>1478629011038.2175</v>
      </c>
      <c r="AP320" s="3">
        <f>其他调用!AN320</f>
        <v>5230539.1566261053</v>
      </c>
      <c r="AQ320" s="3">
        <f>其他调用!AO320</f>
        <v>5976065.1804461479</v>
      </c>
      <c r="AR320" s="3">
        <f>其他调用!AP320</f>
        <v>7566264.507994175</v>
      </c>
      <c r="AS320" s="3">
        <f>其他调用!AQ320</f>
        <v>17496436.05902338</v>
      </c>
      <c r="AT320" s="3">
        <f>其他调用!AR320</f>
        <v>38895872.370746613</v>
      </c>
      <c r="AU320" s="3">
        <f>SUMPRODUCT(AP$5:AT320,其他调用!$C$6:$G321)</f>
        <v>285263812738.69824</v>
      </c>
    </row>
    <row r="321" spans="26:47" x14ac:dyDescent="0.15">
      <c r="Z321" s="3">
        <v>317</v>
      </c>
      <c r="AA321" s="3">
        <f>求节点(节奏总纲!P$4:P$163,其他调用!AW$6:AW$165,$Z321)*SUM($U$14:$U$17)</f>
        <v>45.999999999999986</v>
      </c>
      <c r="AB321" s="3">
        <f>求节点(节奏总纲!Q$4:Q$163,其他调用!AX$6:AX$165,$Z321)*SUM($U$14:$U$17)</f>
        <v>67.000000000000043</v>
      </c>
      <c r="AC321" s="3">
        <f>求节点(节奏总纲!R$4:R$163,其他调用!AY$6:AY$165,$Z321)*SUM($U$14:$U$17)</f>
        <v>91.000000000000071</v>
      </c>
      <c r="AD321" s="3">
        <f>求节点(节奏总纲!S$4:S$163,其他调用!AZ$6:AZ$165,$Z321)*SUM($U$14:$U$17)</f>
        <v>102.99999999999996</v>
      </c>
      <c r="AE321" s="3">
        <f>求节点(节奏总纲!T$4:T$163,其他调用!BA$6:BA$165,$Z321)*SUM($U$14:$U$17)</f>
        <v>102.99999999999997</v>
      </c>
      <c r="AF321" s="3">
        <f>SUMPRODUCT(AA$5:AE321,其他调用!$C$6:$G322)</f>
        <v>7222361.2363373442</v>
      </c>
      <c r="AH321" s="3">
        <v>317</v>
      </c>
      <c r="AI321" s="3">
        <f>其他调用!Y321</f>
        <v>22510413.524868011</v>
      </c>
      <c r="AJ321" s="3">
        <f>其他调用!Z321</f>
        <v>24380779.194338799</v>
      </c>
      <c r="AK321" s="3">
        <f>其他调用!AA321</f>
        <v>28019239.914935112</v>
      </c>
      <c r="AL321" s="3">
        <f>其他调用!AB321</f>
        <v>58300521.119998932</v>
      </c>
      <c r="AM321" s="3">
        <f>其他调用!AC321</f>
        <v>121043160</v>
      </c>
      <c r="AN321" s="3">
        <f>SUMPRODUCT(AI$5:AM321,其他调用!$C$6:$G322)</f>
        <v>1481096838903.4163</v>
      </c>
      <c r="AP321" s="3">
        <f>其他调用!AN321</f>
        <v>5230539.1566261053</v>
      </c>
      <c r="AQ321" s="3">
        <f>其他调用!AO321</f>
        <v>5976065.1804461479</v>
      </c>
      <c r="AR321" s="3">
        <f>其他调用!AP321</f>
        <v>7566264.5079939365</v>
      </c>
      <c r="AS321" s="3">
        <f>其他调用!AQ321</f>
        <v>17496436.05902338</v>
      </c>
      <c r="AT321" s="3">
        <f>其他调用!AR321</f>
        <v>38895872.370747566</v>
      </c>
      <c r="AU321" s="3">
        <f>SUMPRODUCT(AP$5:AT321,其他调用!$C$6:$G322)</f>
        <v>285861489972.41406</v>
      </c>
    </row>
    <row r="322" spans="26:47" x14ac:dyDescent="0.15">
      <c r="Z322" s="3">
        <v>318</v>
      </c>
      <c r="AA322" s="3">
        <f>求节点(节奏总纲!P$4:P$163,其他调用!AW$6:AW$165,$Z322)*SUM($U$14:$U$17)</f>
        <v>45.999999999999986</v>
      </c>
      <c r="AB322" s="3">
        <f>求节点(节奏总纲!Q$4:Q$163,其他调用!AX$6:AX$165,$Z322)*SUM($U$14:$U$17)</f>
        <v>67.000000000000028</v>
      </c>
      <c r="AC322" s="3">
        <f>求节点(节奏总纲!R$4:R$163,其他调用!AY$6:AY$165,$Z322)*SUM($U$14:$U$17)</f>
        <v>91.000000000000057</v>
      </c>
      <c r="AD322" s="3">
        <f>求节点(节奏总纲!S$4:S$163,其他调用!AZ$6:AZ$165,$Z322)*SUM($U$14:$U$17)</f>
        <v>102.99999999999996</v>
      </c>
      <c r="AE322" s="3">
        <f>求节点(节奏总纲!T$4:T$163,其他调用!BA$6:BA$165,$Z322)*SUM($U$14:$U$17)</f>
        <v>102.99999999999997</v>
      </c>
      <c r="AF322" s="3">
        <f>SUMPRODUCT(AA$5:AE322,其他调用!$C$6:$G323)</f>
        <v>7228291.810747399</v>
      </c>
      <c r="AH322" s="3">
        <v>318</v>
      </c>
      <c r="AI322" s="3">
        <f>其他调用!Y322</f>
        <v>22510413.524868011</v>
      </c>
      <c r="AJ322" s="3">
        <f>其他调用!Z322</f>
        <v>24380779.194339752</v>
      </c>
      <c r="AK322" s="3">
        <f>其他调用!AA322</f>
        <v>28019239.914936066</v>
      </c>
      <c r="AL322" s="3">
        <f>其他调用!AB322</f>
        <v>58300521.120000839</v>
      </c>
      <c r="AM322" s="3">
        <f>其他调用!AC322</f>
        <v>121043160</v>
      </c>
      <c r="AN322" s="3">
        <f>SUMPRODUCT(AI$5:AM322,其他调用!$C$6:$G323)</f>
        <v>1483548582229.4563</v>
      </c>
      <c r="AP322" s="3">
        <f>其他调用!AN322</f>
        <v>5230539.1566262245</v>
      </c>
      <c r="AQ322" s="3">
        <f>其他调用!AO322</f>
        <v>5976065.1804461479</v>
      </c>
      <c r="AR322" s="3">
        <f>其他调用!AP322</f>
        <v>7566264.507994175</v>
      </c>
      <c r="AS322" s="3">
        <f>其他调用!AQ322</f>
        <v>17496436.05902338</v>
      </c>
      <c r="AT322" s="3">
        <f>其他调用!AR322</f>
        <v>38895872.370746613</v>
      </c>
      <c r="AU322" s="3">
        <f>SUMPRODUCT(AP$5:AT322,其他调用!$C$6:$G323)</f>
        <v>286455271730.67743</v>
      </c>
    </row>
    <row r="323" spans="26:47" x14ac:dyDescent="0.15">
      <c r="Z323" s="3">
        <v>319</v>
      </c>
      <c r="AA323" s="3">
        <f>求节点(节奏总纲!P$4:P$163,其他调用!AW$6:AW$165,$Z323)*SUM($U$14:$U$17)</f>
        <v>45.999999999999986</v>
      </c>
      <c r="AB323" s="3">
        <f>求节点(节奏总纲!Q$4:Q$163,其他调用!AX$6:AX$165,$Z323)*SUM($U$14:$U$17)</f>
        <v>67.000000000000028</v>
      </c>
      <c r="AC323" s="3">
        <f>求节点(节奏总纲!R$4:R$163,其他调用!AY$6:AY$165,$Z323)*SUM($U$14:$U$17)</f>
        <v>91.000000000000057</v>
      </c>
      <c r="AD323" s="3">
        <f>求节点(节奏总纲!S$4:S$163,其他调用!AZ$6:AZ$165,$Z323)*SUM($U$14:$U$17)</f>
        <v>102.99999999999996</v>
      </c>
      <c r="AE323" s="3">
        <f>求节点(节奏总纲!T$4:T$163,其他调用!BA$6:BA$165,$Z323)*SUM($U$14:$U$17)</f>
        <v>102.99999999999997</v>
      </c>
      <c r="AF323" s="3">
        <f>SUMPRODUCT(AA$5:AE323,其他调用!$C$6:$G324)</f>
        <v>7234183.4779214002</v>
      </c>
      <c r="AH323" s="3">
        <v>319</v>
      </c>
      <c r="AI323" s="3">
        <f>其他调用!Y323</f>
        <v>22510413.524868011</v>
      </c>
      <c r="AJ323" s="3">
        <f>其他调用!Z323</f>
        <v>24380779.194338799</v>
      </c>
      <c r="AK323" s="3">
        <f>其他调用!AA323</f>
        <v>28019239.914935112</v>
      </c>
      <c r="AL323" s="3">
        <f>其他调用!AB323</f>
        <v>58300521.119998932</v>
      </c>
      <c r="AM323" s="3">
        <f>其他调用!AC323</f>
        <v>121043160</v>
      </c>
      <c r="AN323" s="3">
        <f>SUMPRODUCT(AI$5:AM323,其他调用!$C$6:$G324)</f>
        <v>1485984241016.3376</v>
      </c>
      <c r="AP323" s="3">
        <f>其他调用!AN323</f>
        <v>5230539.1566261053</v>
      </c>
      <c r="AQ323" s="3">
        <f>其他调用!AO323</f>
        <v>5976065.1804463863</v>
      </c>
      <c r="AR323" s="3">
        <f>其他调用!AP323</f>
        <v>7566264.5079939365</v>
      </c>
      <c r="AS323" s="3">
        <f>其他调用!AQ323</f>
        <v>17496436.059023857</v>
      </c>
      <c r="AT323" s="3">
        <f>其他调用!AR323</f>
        <v>38895872.370746613</v>
      </c>
      <c r="AU323" s="3">
        <f>SUMPRODUCT(AP$5:AT323,其他调用!$C$6:$G324)</f>
        <v>287045158013.48828</v>
      </c>
    </row>
    <row r="324" spans="26:47" x14ac:dyDescent="0.15">
      <c r="Z324" s="3">
        <v>320</v>
      </c>
      <c r="AA324" s="3">
        <f>求节点(节奏总纲!P$4:P$163,其他调用!AW$6:AW$165,$Z324)*SUM($U$14:$U$17)</f>
        <v>45.999999999999986</v>
      </c>
      <c r="AB324" s="3">
        <f>求节点(节奏总纲!Q$4:Q$163,其他调用!AX$6:AX$165,$Z324)*SUM($U$14:$U$17)</f>
        <v>67.000000000000028</v>
      </c>
      <c r="AC324" s="3">
        <f>求节点(节奏总纲!R$4:R$163,其他调用!AY$6:AY$165,$Z324)*SUM($U$14:$U$17)</f>
        <v>91.000000000000057</v>
      </c>
      <c r="AD324" s="3">
        <f>求节点(节奏总纲!S$4:S$163,其他调用!AZ$6:AZ$165,$Z324)*SUM($U$14:$U$17)</f>
        <v>102.99999999999994</v>
      </c>
      <c r="AE324" s="3">
        <f>求节点(节奏总纲!T$4:T$163,其他调用!BA$6:BA$165,$Z324)*SUM($U$14:$U$17)</f>
        <v>102.99999999999997</v>
      </c>
      <c r="AF324" s="3">
        <f>SUMPRODUCT(AA$5:AE324,其他调用!$C$6:$G325)</f>
        <v>7240036.237859346</v>
      </c>
      <c r="AH324" s="3">
        <v>320</v>
      </c>
      <c r="AI324" s="3">
        <f>其他调用!Y324</f>
        <v>22510413.524868011</v>
      </c>
      <c r="AJ324" s="3">
        <f>其他调用!Z324</f>
        <v>24380779.194339752</v>
      </c>
      <c r="AK324" s="3">
        <f>其他调用!AA324</f>
        <v>28019239.914936066</v>
      </c>
      <c r="AL324" s="3">
        <f>其他调用!AB324</f>
        <v>58300521.120000839</v>
      </c>
      <c r="AM324" s="3">
        <f>其他调用!AC324</f>
        <v>121043160</v>
      </c>
      <c r="AN324" s="3">
        <f>SUMPRODUCT(AI$5:AM324,其他调用!$C$6:$G325)</f>
        <v>1488403815264.0608</v>
      </c>
      <c r="AP324" s="3">
        <f>其他调用!AN324</f>
        <v>5230539.1566261053</v>
      </c>
      <c r="AQ324" s="3">
        <f>其他调用!AO324</f>
        <v>5976065.1804461479</v>
      </c>
      <c r="AR324" s="3">
        <f>其他调用!AP324</f>
        <v>7566264.507994175</v>
      </c>
      <c r="AS324" s="3">
        <f>其他调用!AQ324</f>
        <v>17496436.05902338</v>
      </c>
      <c r="AT324" s="3">
        <f>其他调用!AR324</f>
        <v>38895872.370747566</v>
      </c>
      <c r="AU324" s="3">
        <f>SUMPRODUCT(AP$5:AT324,其他调用!$C$6:$G325)</f>
        <v>287631148820.84656</v>
      </c>
    </row>
    <row r="325" spans="26:47" x14ac:dyDescent="0.15">
      <c r="Z325" s="3">
        <v>321</v>
      </c>
      <c r="AA325" s="3">
        <f>求节点(节奏总纲!P$4:P$163,其他调用!AW$6:AW$165,$Z325)*SUM($U$14:$U$17)</f>
        <v>45.999999999999986</v>
      </c>
      <c r="AB325" s="3">
        <f>求节点(节奏总纲!Q$4:Q$163,其他调用!AX$6:AX$165,$Z325)*SUM($U$14:$U$17)</f>
        <v>67.000000000000028</v>
      </c>
      <c r="AC325" s="3">
        <f>求节点(节奏总纲!R$4:R$163,其他调用!AY$6:AY$165,$Z325)*SUM($U$14:$U$17)</f>
        <v>91.000000000000057</v>
      </c>
      <c r="AD325" s="3">
        <f>求节点(节奏总纲!S$4:S$163,其他调用!AZ$6:AZ$165,$Z325)*SUM($U$14:$U$17)</f>
        <v>102.99999999999994</v>
      </c>
      <c r="AE325" s="3">
        <f>求节点(节奏总纲!T$4:T$163,其他调用!BA$6:BA$165,$Z325)*SUM($U$14:$U$17)</f>
        <v>102.99999999999997</v>
      </c>
      <c r="AF325" s="3">
        <f>SUMPRODUCT(AA$5:AE325,其他调用!$C$6:$G326)</f>
        <v>7245850.0905612372</v>
      </c>
      <c r="AH325" s="3">
        <v>321</v>
      </c>
      <c r="AI325" s="3">
        <f>其他调用!Y325</f>
        <v>22510413.524868011</v>
      </c>
      <c r="AJ325" s="3">
        <f>其他调用!Z325</f>
        <v>24380779.194338799</v>
      </c>
      <c r="AK325" s="3">
        <f>其他调用!AA325</f>
        <v>28019239.914935112</v>
      </c>
      <c r="AL325" s="3">
        <f>其他调用!AB325</f>
        <v>58300521.120000839</v>
      </c>
      <c r="AM325" s="3">
        <f>其他调用!AC325</f>
        <v>121043160</v>
      </c>
      <c r="AN325" s="3">
        <f>SUMPRODUCT(AI$5:AM325,其他调用!$C$6:$G326)</f>
        <v>1490807304972.6252</v>
      </c>
      <c r="AP325" s="3">
        <f>其他调用!AN325</f>
        <v>5230539.1566262245</v>
      </c>
      <c r="AQ325" s="3">
        <f>其他调用!AO325</f>
        <v>5976065.1804461479</v>
      </c>
      <c r="AR325" s="3">
        <f>其他调用!AP325</f>
        <v>7566264.5079939365</v>
      </c>
      <c r="AS325" s="3">
        <f>其他调用!AQ325</f>
        <v>17496436.05902338</v>
      </c>
      <c r="AT325" s="3">
        <f>其他调用!AR325</f>
        <v>38895872.370746613</v>
      </c>
      <c r="AU325" s="3">
        <f>SUMPRODUCT(AP$5:AT325,其他调用!$C$6:$G326)</f>
        <v>288213244152.75232</v>
      </c>
    </row>
    <row r="326" spans="26:47" x14ac:dyDescent="0.15">
      <c r="Z326" s="3">
        <v>322</v>
      </c>
      <c r="AA326" s="3">
        <f>求节点(节奏总纲!P$4:P$163,其他调用!AW$6:AW$165,$Z326)*SUM($U$14:$U$17)</f>
        <v>45.999999999999986</v>
      </c>
      <c r="AB326" s="3">
        <f>求节点(节奏总纲!Q$4:Q$163,其他调用!AX$6:AX$165,$Z326)*SUM($U$14:$U$17)</f>
        <v>67.000000000000028</v>
      </c>
      <c r="AC326" s="3">
        <f>求节点(节奏总纲!R$4:R$163,其他调用!AY$6:AY$165,$Z326)*SUM($U$14:$U$17)</f>
        <v>91.000000000000057</v>
      </c>
      <c r="AD326" s="3">
        <f>求节点(节奏总纲!S$4:S$163,其他调用!AZ$6:AZ$165,$Z326)*SUM($U$14:$U$17)</f>
        <v>102.99999999999994</v>
      </c>
      <c r="AE326" s="3">
        <f>求节点(节奏总纲!T$4:T$163,其他调用!BA$6:BA$165,$Z326)*SUM($U$14:$U$17)</f>
        <v>102.99999999999999</v>
      </c>
      <c r="AF326" s="3">
        <f>SUMPRODUCT(AA$5:AE326,其他调用!$C$6:$G327)</f>
        <v>7251625.0360270748</v>
      </c>
      <c r="AH326" s="3">
        <v>322</v>
      </c>
      <c r="AI326" s="3">
        <f>其他调用!Y326</f>
        <v>22510413.524868011</v>
      </c>
      <c r="AJ326" s="3">
        <f>其他调用!Z326</f>
        <v>24380779.194338799</v>
      </c>
      <c r="AK326" s="3">
        <f>其他调用!AA326</f>
        <v>28019239.914936066</v>
      </c>
      <c r="AL326" s="3">
        <f>其他调用!AB326</f>
        <v>58300521.119998932</v>
      </c>
      <c r="AM326" s="3">
        <f>其他调用!AC326</f>
        <v>121043160</v>
      </c>
      <c r="AN326" s="3">
        <f>SUMPRODUCT(AI$5:AM326,其他调用!$C$6:$G327)</f>
        <v>1493194710142.0308</v>
      </c>
      <c r="AP326" s="3">
        <f>其他调用!AN326</f>
        <v>5230539.1566261053</v>
      </c>
      <c r="AQ326" s="3">
        <f>其他调用!AO326</f>
        <v>5976065.1804461479</v>
      </c>
      <c r="AR326" s="3">
        <f>其他调用!AP326</f>
        <v>7566264.507994175</v>
      </c>
      <c r="AS326" s="3">
        <f>其他调用!AQ326</f>
        <v>17496436.05902338</v>
      </c>
      <c r="AT326" s="3">
        <f>其他调用!AR326</f>
        <v>38895872.370746613</v>
      </c>
      <c r="AU326" s="3">
        <f>SUMPRODUCT(AP$5:AT326,其他调用!$C$6:$G327)</f>
        <v>288791444009.20557</v>
      </c>
    </row>
    <row r="327" spans="26:47" x14ac:dyDescent="0.15">
      <c r="Z327" s="3">
        <v>323</v>
      </c>
      <c r="AA327" s="3">
        <f>求节点(节奏总纲!P$4:P$163,其他调用!AW$6:AW$165,$Z327)*SUM($U$14:$U$17)</f>
        <v>45.999999999999986</v>
      </c>
      <c r="AB327" s="3">
        <f>求节点(节奏总纲!Q$4:Q$163,其他调用!AX$6:AX$165,$Z327)*SUM($U$14:$U$17)</f>
        <v>67.000000000000028</v>
      </c>
      <c r="AC327" s="3">
        <f>求节点(节奏总纲!R$4:R$163,其他调用!AY$6:AY$165,$Z327)*SUM($U$14:$U$17)</f>
        <v>91.000000000000057</v>
      </c>
      <c r="AD327" s="3">
        <f>求节点(节奏总纲!S$4:S$163,其他调用!AZ$6:AZ$165,$Z327)*SUM($U$14:$U$17)</f>
        <v>102.99999999999994</v>
      </c>
      <c r="AE327" s="3">
        <f>求节点(节奏总纲!T$4:T$163,其他调用!BA$6:BA$165,$Z327)*SUM($U$14:$U$17)</f>
        <v>102.99999999999999</v>
      </c>
      <c r="AF327" s="3">
        <f>SUMPRODUCT(AA$5:AE327,其他调用!$C$6:$G328)</f>
        <v>7257361.0742568569</v>
      </c>
      <c r="AH327" s="3">
        <v>323</v>
      </c>
      <c r="AI327" s="3">
        <f>其他调用!Y327</f>
        <v>22510413.524868011</v>
      </c>
      <c r="AJ327" s="3">
        <f>其他调用!Z327</f>
        <v>24380779.194339752</v>
      </c>
      <c r="AK327" s="3">
        <f>其他调用!AA327</f>
        <v>28019239.914935112</v>
      </c>
      <c r="AL327" s="3">
        <f>其他调用!AB327</f>
        <v>58300521.119998932</v>
      </c>
      <c r="AM327" s="3">
        <f>其他调用!AC327</f>
        <v>121043160</v>
      </c>
      <c r="AN327" s="3">
        <f>SUMPRODUCT(AI$5:AM327,其他调用!$C$6:$G328)</f>
        <v>1495566030772.2781</v>
      </c>
      <c r="AP327" s="3">
        <f>其他调用!AN327</f>
        <v>5230539.1566261053</v>
      </c>
      <c r="AQ327" s="3">
        <f>其他调用!AO327</f>
        <v>5976065.1804463863</v>
      </c>
      <c r="AR327" s="3">
        <f>其他调用!AP327</f>
        <v>7566264.507994175</v>
      </c>
      <c r="AS327" s="3">
        <f>其他调用!AQ327</f>
        <v>17496436.059023857</v>
      </c>
      <c r="AT327" s="3">
        <f>其他调用!AR327</f>
        <v>38895872.370747566</v>
      </c>
      <c r="AU327" s="3">
        <f>SUMPRODUCT(AP$5:AT327,其他调用!$C$6:$G328)</f>
        <v>289365748390.20624</v>
      </c>
    </row>
    <row r="328" spans="26:47" x14ac:dyDescent="0.15">
      <c r="Z328" s="3">
        <v>324</v>
      </c>
      <c r="AA328" s="3">
        <f>求节点(节奏总纲!P$4:P$163,其他调用!AW$6:AW$165,$Z328)*SUM($U$14:$U$17)</f>
        <v>45.999999999999986</v>
      </c>
      <c r="AB328" s="3">
        <f>求节点(节奏总纲!Q$4:Q$163,其他调用!AX$6:AX$165,$Z328)*SUM($U$14:$U$17)</f>
        <v>67.000000000000028</v>
      </c>
      <c r="AC328" s="3">
        <f>求节点(节奏总纲!R$4:R$163,其他调用!AY$6:AY$165,$Z328)*SUM($U$14:$U$17)</f>
        <v>91.000000000000057</v>
      </c>
      <c r="AD328" s="3">
        <f>求节点(节奏总纲!S$4:S$163,其他调用!AZ$6:AZ$165,$Z328)*SUM($U$14:$U$17)</f>
        <v>102.99999999999994</v>
      </c>
      <c r="AE328" s="3">
        <f>求节点(节奏总纲!T$4:T$163,其他调用!BA$6:BA$165,$Z328)*SUM($U$14:$U$17)</f>
        <v>102.99999999999999</v>
      </c>
      <c r="AF328" s="3">
        <f>SUMPRODUCT(AA$5:AE328,其他调用!$C$6:$G329)</f>
        <v>7263058.2052505845</v>
      </c>
      <c r="AH328" s="3">
        <v>324</v>
      </c>
      <c r="AI328" s="3">
        <f>其他调用!Y328</f>
        <v>22510413.524867058</v>
      </c>
      <c r="AJ328" s="3">
        <f>其他调用!Z328</f>
        <v>24380779.194339752</v>
      </c>
      <c r="AK328" s="3">
        <f>其他调用!AA328</f>
        <v>28019239.914936066</v>
      </c>
      <c r="AL328" s="3">
        <f>其他调用!AB328</f>
        <v>58300521.120000839</v>
      </c>
      <c r="AM328" s="3">
        <f>其他调用!AC328</f>
        <v>121043160</v>
      </c>
      <c r="AN328" s="3">
        <f>SUMPRODUCT(AI$5:AM328,其他调用!$C$6:$G329)</f>
        <v>1497921266863.3665</v>
      </c>
      <c r="AP328" s="3">
        <f>其他调用!AN328</f>
        <v>5230539.1566261053</v>
      </c>
      <c r="AQ328" s="3">
        <f>其他调用!AO328</f>
        <v>5976065.1804461479</v>
      </c>
      <c r="AR328" s="3">
        <f>其他调用!AP328</f>
        <v>7566264.5079939365</v>
      </c>
      <c r="AS328" s="3">
        <f>其他调用!AQ328</f>
        <v>17496436.05902338</v>
      </c>
      <c r="AT328" s="3">
        <f>其他调用!AR328</f>
        <v>38895872.370746613</v>
      </c>
      <c r="AU328" s="3">
        <f>SUMPRODUCT(AP$5:AT328,其他调用!$C$6:$G329)</f>
        <v>289936157295.75439</v>
      </c>
    </row>
    <row r="329" spans="26:47" x14ac:dyDescent="0.15">
      <c r="Z329" s="3">
        <v>325</v>
      </c>
      <c r="AA329" s="3">
        <f>求节点(节奏总纲!P$4:P$163,其他调用!AW$6:AW$165,$Z329)*SUM($U$14:$U$17)</f>
        <v>45.999999999999986</v>
      </c>
      <c r="AB329" s="3">
        <f>求节点(节奏总纲!Q$4:Q$163,其他调用!AX$6:AX$165,$Z329)*SUM($U$14:$U$17)</f>
        <v>67.000000000000028</v>
      </c>
      <c r="AC329" s="3">
        <f>求节点(节奏总纲!R$4:R$163,其他调用!AY$6:AY$165,$Z329)*SUM($U$14:$U$17)</f>
        <v>91.000000000000057</v>
      </c>
      <c r="AD329" s="3">
        <f>求节点(节奏总纲!S$4:S$163,其他调用!AZ$6:AZ$165,$Z329)*SUM($U$14:$U$17)</f>
        <v>102.99999999999993</v>
      </c>
      <c r="AE329" s="3">
        <f>求节点(节奏总纲!T$4:T$163,其他调用!BA$6:BA$165,$Z329)*SUM($U$14:$U$17)</f>
        <v>102.99999999999999</v>
      </c>
      <c r="AF329" s="3">
        <f>SUMPRODUCT(AA$5:AE329,其他调用!$C$6:$G330)</f>
        <v>7268716.4290082566</v>
      </c>
      <c r="AH329" s="3">
        <v>325</v>
      </c>
      <c r="AI329" s="3">
        <f>其他调用!Y329</f>
        <v>22510413.524868011</v>
      </c>
      <c r="AJ329" s="3">
        <f>其他调用!Z329</f>
        <v>24380779.194338799</v>
      </c>
      <c r="AK329" s="3">
        <f>其他调用!AA329</f>
        <v>28019239.914935112</v>
      </c>
      <c r="AL329" s="3">
        <f>其他调用!AB329</f>
        <v>58300521.120000839</v>
      </c>
      <c r="AM329" s="3">
        <f>其他调用!AC329</f>
        <v>121043160</v>
      </c>
      <c r="AN329" s="3">
        <f>SUMPRODUCT(AI$5:AM329,其他调用!$C$6:$G330)</f>
        <v>1500260418415.2961</v>
      </c>
      <c r="AP329" s="3">
        <f>其他调用!AN329</f>
        <v>5230539.1566262245</v>
      </c>
      <c r="AQ329" s="3">
        <f>其他调用!AO329</f>
        <v>5976065.1804461479</v>
      </c>
      <c r="AR329" s="3">
        <f>其他调用!AP329</f>
        <v>7566264.507994175</v>
      </c>
      <c r="AS329" s="3">
        <f>其他调用!AQ329</f>
        <v>17496436.05902338</v>
      </c>
      <c r="AT329" s="3">
        <f>其他调用!AR329</f>
        <v>38895872.370746613</v>
      </c>
      <c r="AU329" s="3">
        <f>SUMPRODUCT(AP$5:AT329,其他调用!$C$6:$G330)</f>
        <v>290502670725.85004</v>
      </c>
    </row>
    <row r="330" spans="26:47" x14ac:dyDescent="0.15">
      <c r="Z330" s="3">
        <v>326</v>
      </c>
      <c r="AA330" s="3">
        <f>求节点(节奏总纲!P$4:P$163,其他调用!AW$6:AW$165,$Z330)*SUM($U$14:$U$17)</f>
        <v>45.999999999999993</v>
      </c>
      <c r="AB330" s="3">
        <f>求节点(节奏总纲!Q$4:Q$163,其他调用!AX$6:AX$165,$Z330)*SUM($U$14:$U$17)</f>
        <v>67.000000000000028</v>
      </c>
      <c r="AC330" s="3">
        <f>求节点(节奏总纲!R$4:R$163,其他调用!AY$6:AY$165,$Z330)*SUM($U$14:$U$17)</f>
        <v>91.000000000000057</v>
      </c>
      <c r="AD330" s="3">
        <f>求节点(节奏总纲!S$4:S$163,其他调用!AZ$6:AZ$165,$Z330)*SUM($U$14:$U$17)</f>
        <v>102.99999999999993</v>
      </c>
      <c r="AE330" s="3">
        <f>求节点(节奏总纲!T$4:T$163,其他调用!BA$6:BA$165,$Z330)*SUM($U$14:$U$17)</f>
        <v>102.99999999999999</v>
      </c>
      <c r="AF330" s="3">
        <f>SUMPRODUCT(AA$5:AE330,其他调用!$C$6:$G331)</f>
        <v>7274335.7455298742</v>
      </c>
      <c r="AH330" s="3">
        <v>326</v>
      </c>
      <c r="AI330" s="3">
        <f>其他调用!Y330</f>
        <v>22510413.524868011</v>
      </c>
      <c r="AJ330" s="3">
        <f>其他调用!Z330</f>
        <v>24380779.194338799</v>
      </c>
      <c r="AK330" s="3">
        <f>其他调用!AA330</f>
        <v>28019239.914936066</v>
      </c>
      <c r="AL330" s="3">
        <f>其他调用!AB330</f>
        <v>58300521.119998932</v>
      </c>
      <c r="AM330" s="3">
        <f>其他调用!AC330</f>
        <v>121043160</v>
      </c>
      <c r="AN330" s="3">
        <f>SUMPRODUCT(AI$5:AM330,其他调用!$C$6:$G331)</f>
        <v>1502583485428.0671</v>
      </c>
      <c r="AP330" s="3">
        <f>其他调用!AN330</f>
        <v>5230539.1566261053</v>
      </c>
      <c r="AQ330" s="3">
        <f>其他调用!AO330</f>
        <v>5976065.1804461479</v>
      </c>
      <c r="AR330" s="3">
        <f>其他调用!AP330</f>
        <v>7566264.5079939365</v>
      </c>
      <c r="AS330" s="3">
        <f>其他调用!AQ330</f>
        <v>17496436.05902338</v>
      </c>
      <c r="AT330" s="3">
        <f>其他调用!AR330</f>
        <v>38895872.370747566</v>
      </c>
      <c r="AU330" s="3">
        <f>SUMPRODUCT(AP$5:AT330,其他调用!$C$6:$G331)</f>
        <v>291065288680.49316</v>
      </c>
    </row>
    <row r="331" spans="26:47" x14ac:dyDescent="0.15">
      <c r="Z331" s="3">
        <v>327</v>
      </c>
      <c r="AA331" s="3">
        <f>求节点(节奏总纲!P$4:P$163,其他调用!AW$6:AW$165,$Z331)*SUM($U$14:$U$17)</f>
        <v>45.999999999999993</v>
      </c>
      <c r="AB331" s="3">
        <f>求节点(节奏总纲!Q$4:Q$163,其他调用!AX$6:AX$165,$Z331)*SUM($U$14:$U$17)</f>
        <v>67.000000000000028</v>
      </c>
      <c r="AC331" s="3">
        <f>求节点(节奏总纲!R$4:R$163,其他调用!AY$6:AY$165,$Z331)*SUM($U$14:$U$17)</f>
        <v>91.000000000000057</v>
      </c>
      <c r="AD331" s="3">
        <f>求节点(节奏总纲!S$4:S$163,其他调用!AZ$6:AZ$165,$Z331)*SUM($U$14:$U$17)</f>
        <v>102.99999999999993</v>
      </c>
      <c r="AE331" s="3">
        <f>求节点(节奏总纲!T$4:T$163,其他调用!BA$6:BA$165,$Z331)*SUM($U$14:$U$17)</f>
        <v>102.99999999999999</v>
      </c>
      <c r="AF331" s="3">
        <f>SUMPRODUCT(AA$5:AE331,其他调用!$C$6:$G332)</f>
        <v>7279916.1548154363</v>
      </c>
      <c r="AH331" s="3">
        <v>327</v>
      </c>
      <c r="AI331" s="3">
        <f>其他调用!Y331</f>
        <v>22510413.524868011</v>
      </c>
      <c r="AJ331" s="3">
        <f>其他调用!Z331</f>
        <v>24380779.194339752</v>
      </c>
      <c r="AK331" s="3">
        <f>其他调用!AA331</f>
        <v>28019239.914935112</v>
      </c>
      <c r="AL331" s="3">
        <f>其他调用!AB331</f>
        <v>58300521.120000839</v>
      </c>
      <c r="AM331" s="3">
        <f>其他调用!AC331</f>
        <v>121043160</v>
      </c>
      <c r="AN331" s="3">
        <f>SUMPRODUCT(AI$5:AM331,其他调用!$C$6:$G332)</f>
        <v>1504890467901.6794</v>
      </c>
      <c r="AP331" s="3">
        <f>其他调用!AN331</f>
        <v>5230539.1566261053</v>
      </c>
      <c r="AQ331" s="3">
        <f>其他调用!AO331</f>
        <v>5976065.1804463863</v>
      </c>
      <c r="AR331" s="3">
        <f>其他调用!AP331</f>
        <v>7566264.507994175</v>
      </c>
      <c r="AS331" s="3">
        <f>其他调用!AQ331</f>
        <v>17496436.059023857</v>
      </c>
      <c r="AT331" s="3">
        <f>其他调用!AR331</f>
        <v>38895872.370746613</v>
      </c>
      <c r="AU331" s="3">
        <f>SUMPRODUCT(AP$5:AT331,其他调用!$C$6:$G332)</f>
        <v>291624011159.68372</v>
      </c>
    </row>
    <row r="332" spans="26:47" x14ac:dyDescent="0.15">
      <c r="Z332" s="3">
        <v>328</v>
      </c>
      <c r="AA332" s="3">
        <f>求节点(节奏总纲!P$4:P$163,其他调用!AW$6:AW$165,$Z332)*SUM($U$14:$U$17)</f>
        <v>45.999999999999993</v>
      </c>
      <c r="AB332" s="3">
        <f>求节点(节奏总纲!Q$4:Q$163,其他调用!AX$6:AX$165,$Z332)*SUM($U$14:$U$17)</f>
        <v>67.000000000000028</v>
      </c>
      <c r="AC332" s="3">
        <f>求节点(节奏总纲!R$4:R$163,其他调用!AY$6:AY$165,$Z332)*SUM($U$14:$U$17)</f>
        <v>91.000000000000043</v>
      </c>
      <c r="AD332" s="3">
        <f>求节点(节奏总纲!S$4:S$163,其他调用!AZ$6:AZ$165,$Z332)*SUM($U$14:$U$17)</f>
        <v>102.99999999999993</v>
      </c>
      <c r="AE332" s="3">
        <f>求节点(节奏总纲!T$4:T$163,其他调用!BA$6:BA$165,$Z332)*SUM($U$14:$U$17)</f>
        <v>103</v>
      </c>
      <c r="AF332" s="3">
        <f>SUMPRODUCT(AA$5:AE332,其他调用!$C$6:$G333)</f>
        <v>7285457.6568649448</v>
      </c>
      <c r="AH332" s="3">
        <v>328</v>
      </c>
      <c r="AI332" s="3">
        <f>其他调用!Y332</f>
        <v>22510413.524868011</v>
      </c>
      <c r="AJ332" s="3">
        <f>其他调用!Z332</f>
        <v>24380779.194338799</v>
      </c>
      <c r="AK332" s="3">
        <f>其他调用!AA332</f>
        <v>28019239.914936066</v>
      </c>
      <c r="AL332" s="3">
        <f>其他调用!AB332</f>
        <v>58300521.119998932</v>
      </c>
      <c r="AM332" s="3">
        <f>其他调用!AC332</f>
        <v>121043160</v>
      </c>
      <c r="AN332" s="3">
        <f>SUMPRODUCT(AI$5:AM332,其他调用!$C$6:$G333)</f>
        <v>1507181365836.1331</v>
      </c>
      <c r="AP332" s="3">
        <f>其他调用!AN332</f>
        <v>5230539.1566261053</v>
      </c>
      <c r="AQ332" s="3">
        <f>其他调用!AO332</f>
        <v>5976065.1804461479</v>
      </c>
      <c r="AR332" s="3">
        <f>其他调用!AP332</f>
        <v>7566264.5079939365</v>
      </c>
      <c r="AS332" s="3">
        <f>其他调用!AQ332</f>
        <v>17496436.05902338</v>
      </c>
      <c r="AT332" s="3">
        <f>其他调用!AR332</f>
        <v>38895872.370746613</v>
      </c>
      <c r="AU332" s="3">
        <f>SUMPRODUCT(AP$5:AT332,其他调用!$C$6:$G333)</f>
        <v>292178838163.42181</v>
      </c>
    </row>
    <row r="333" spans="26:47" x14ac:dyDescent="0.15">
      <c r="Z333" s="3">
        <v>329</v>
      </c>
      <c r="AA333" s="3">
        <f>求节点(节奏总纲!P$4:P$163,其他调用!AW$6:AW$165,$Z333)*SUM($U$14:$U$17)</f>
        <v>45.999999999999993</v>
      </c>
      <c r="AB333" s="3">
        <f>求节点(节奏总纲!Q$4:Q$163,其他调用!AX$6:AX$165,$Z333)*SUM($U$14:$U$17)</f>
        <v>67.000000000000014</v>
      </c>
      <c r="AC333" s="3">
        <f>求节点(节奏总纲!R$4:R$163,其他调用!AY$6:AY$165,$Z333)*SUM($U$14:$U$17)</f>
        <v>91.000000000000043</v>
      </c>
      <c r="AD333" s="3">
        <f>求节点(节奏总纲!S$4:S$163,其他调用!AZ$6:AZ$165,$Z333)*SUM($U$14:$U$17)</f>
        <v>102.99999999999993</v>
      </c>
      <c r="AE333" s="3">
        <f>求节点(节奏总纲!T$4:T$163,其他调用!BA$6:BA$165,$Z333)*SUM($U$14:$U$17)</f>
        <v>103</v>
      </c>
      <c r="AF333" s="3">
        <f>SUMPRODUCT(AA$5:AE333,其他调用!$C$6:$G334)</f>
        <v>7290960.2516783979</v>
      </c>
      <c r="AH333" s="3">
        <v>329</v>
      </c>
      <c r="AI333" s="3">
        <f>其他调用!Y333</f>
        <v>22510413.524868011</v>
      </c>
      <c r="AJ333" s="3">
        <f>其他调用!Z333</f>
        <v>24380779.194339752</v>
      </c>
      <c r="AK333" s="3">
        <f>其他调用!AA333</f>
        <v>28019239.914935112</v>
      </c>
      <c r="AL333" s="3">
        <f>其他调用!AB333</f>
        <v>58300521.120000839</v>
      </c>
      <c r="AM333" s="3">
        <f>其他调用!AC333</f>
        <v>121043160</v>
      </c>
      <c r="AN333" s="3">
        <f>SUMPRODUCT(AI$5:AM333,其他调用!$C$6:$G334)</f>
        <v>1509456179231.428</v>
      </c>
      <c r="AP333" s="3">
        <f>其他调用!AN333</f>
        <v>5230539.1566262245</v>
      </c>
      <c r="AQ333" s="3">
        <f>其他调用!AO333</f>
        <v>5976065.1804461479</v>
      </c>
      <c r="AR333" s="3">
        <f>其他调用!AP333</f>
        <v>7566264.507994175</v>
      </c>
      <c r="AS333" s="3">
        <f>其他调用!AQ333</f>
        <v>17496436.05902338</v>
      </c>
      <c r="AT333" s="3">
        <f>其他调用!AR333</f>
        <v>38895872.370747566</v>
      </c>
      <c r="AU333" s="3">
        <f>SUMPRODUCT(AP$5:AT333,其他调用!$C$6:$G334)</f>
        <v>292729769691.7074</v>
      </c>
    </row>
    <row r="334" spans="26:47" x14ac:dyDescent="0.15">
      <c r="Z334" s="3">
        <v>330</v>
      </c>
      <c r="AA334" s="3">
        <f>求节点(节奏总纲!P$4:P$163,其他调用!AW$6:AW$165,$Z334)*SUM($U$14:$U$17)</f>
        <v>45.999999999999993</v>
      </c>
      <c r="AB334" s="3">
        <f>求节点(节奏总纲!Q$4:Q$163,其他调用!AX$6:AX$165,$Z334)*SUM($U$14:$U$17)</f>
        <v>67.000000000000014</v>
      </c>
      <c r="AC334" s="3">
        <f>求节点(节奏总纲!R$4:R$163,其他调用!AY$6:AY$165,$Z334)*SUM($U$14:$U$17)</f>
        <v>91.000000000000043</v>
      </c>
      <c r="AD334" s="3">
        <f>求节点(节奏总纲!S$4:S$163,其他调用!AZ$6:AZ$165,$Z334)*SUM($U$14:$U$17)</f>
        <v>102.99999999999993</v>
      </c>
      <c r="AE334" s="3">
        <f>求节点(节奏总纲!T$4:T$163,其他调用!BA$6:BA$165,$Z334)*SUM($U$14:$U$17)</f>
        <v>103</v>
      </c>
      <c r="AF334" s="3">
        <f>SUMPRODUCT(AA$5:AE334,其他调用!$C$6:$G335)</f>
        <v>7296430.7480221065</v>
      </c>
      <c r="AH334" s="3">
        <v>330</v>
      </c>
      <c r="AI334" s="3">
        <f>其他调用!Y334</f>
        <v>22510413.524868011</v>
      </c>
      <c r="AJ334" s="3">
        <f>其他调用!Z334</f>
        <v>24380779.194338799</v>
      </c>
      <c r="AK334" s="3">
        <f>其他调用!AA334</f>
        <v>28019239.914936066</v>
      </c>
      <c r="AL334" s="3">
        <f>其他调用!AB334</f>
        <v>58300521.119998932</v>
      </c>
      <c r="AM334" s="3">
        <f>其他调用!AC334</f>
        <v>121043160</v>
      </c>
      <c r="AN334" s="3">
        <f>SUMPRODUCT(AI$5:AM334,其他调用!$C$6:$G335)</f>
        <v>1511717722881.9172</v>
      </c>
      <c r="AP334" s="3">
        <f>其他调用!AN334</f>
        <v>5230539.1566259861</v>
      </c>
      <c r="AQ334" s="3">
        <f>其他调用!AO334</f>
        <v>5976065.1804461479</v>
      </c>
      <c r="AR334" s="3">
        <f>其他调用!AP334</f>
        <v>7566264.5079939365</v>
      </c>
      <c r="AS334" s="3">
        <f>其他调用!AQ334</f>
        <v>17496436.05902338</v>
      </c>
      <c r="AT334" s="3">
        <f>其他调用!AR334</f>
        <v>38895872.370746613</v>
      </c>
      <c r="AU334" s="3">
        <f>SUMPRODUCT(AP$5:AT334,其他调用!$C$6:$G335)</f>
        <v>293277487452.74457</v>
      </c>
    </row>
    <row r="335" spans="26:47" x14ac:dyDescent="0.15">
      <c r="Z335" s="3">
        <v>331</v>
      </c>
      <c r="AA335" s="3">
        <f>求节点(节奏总纲!P$4:P$163,其他调用!AW$6:AW$165,$Z335)*SUM($U$14:$U$17)</f>
        <v>45.999999999999993</v>
      </c>
      <c r="AB335" s="3">
        <f>求节点(节奏总纲!Q$4:Q$163,其他调用!AX$6:AX$165,$Z335)*SUM($U$14:$U$17)</f>
        <v>67.000000000000014</v>
      </c>
      <c r="AC335" s="3">
        <f>求节点(节奏总纲!R$4:R$163,其他调用!AY$6:AY$165,$Z335)*SUM($U$14:$U$17)</f>
        <v>91.000000000000043</v>
      </c>
      <c r="AD335" s="3">
        <f>求节点(节奏总纲!S$4:S$163,其他调用!AZ$6:AZ$165,$Z335)*SUM($U$14:$U$17)</f>
        <v>102.99999999999991</v>
      </c>
      <c r="AE335" s="3">
        <f>求节点(节奏总纲!T$4:T$163,其他调用!BA$6:BA$165,$Z335)*SUM($U$14:$U$17)</f>
        <v>103</v>
      </c>
      <c r="AF335" s="3">
        <f>SUMPRODUCT(AA$5:AE335,其他调用!$C$6:$G336)</f>
        <v>7301869.1458960697</v>
      </c>
      <c r="AH335" s="3">
        <v>331</v>
      </c>
      <c r="AI335" s="3">
        <f>其他调用!Y335</f>
        <v>22510413.524868011</v>
      </c>
      <c r="AJ335" s="3">
        <f>其他调用!Z335</f>
        <v>24380779.194339752</v>
      </c>
      <c r="AK335" s="3">
        <f>其他调用!AA335</f>
        <v>28019239.914935112</v>
      </c>
      <c r="AL335" s="3">
        <f>其他调用!AB335</f>
        <v>58300521.120000839</v>
      </c>
      <c r="AM335" s="3">
        <f>其他调用!AC335</f>
        <v>121043160</v>
      </c>
      <c r="AN335" s="3">
        <f>SUMPRODUCT(AI$5:AM335,其他调用!$C$6:$G336)</f>
        <v>1513965996787.6006</v>
      </c>
      <c r="AP335" s="3">
        <f>其他调用!AN335</f>
        <v>5230539.1566262245</v>
      </c>
      <c r="AQ335" s="3">
        <f>其他调用!AO335</f>
        <v>5976065.1804461479</v>
      </c>
      <c r="AR335" s="3">
        <f>其他调用!AP335</f>
        <v>7566264.507994175</v>
      </c>
      <c r="AS335" s="3">
        <f>其他调用!AQ335</f>
        <v>17496436.059023857</v>
      </c>
      <c r="AT335" s="3">
        <f>其他调用!AR335</f>
        <v>38895872.370746613</v>
      </c>
      <c r="AU335" s="3">
        <f>SUMPRODUCT(AP$5:AT335,其他调用!$C$6:$G336)</f>
        <v>293821991446.53345</v>
      </c>
    </row>
    <row r="336" spans="26:47" x14ac:dyDescent="0.15">
      <c r="Z336" s="3">
        <v>332</v>
      </c>
      <c r="AA336" s="3">
        <f>求节点(节奏总纲!P$4:P$163,其他调用!AW$6:AW$165,$Z336)*SUM($U$14:$U$17)</f>
        <v>45.999999999999993</v>
      </c>
      <c r="AB336" s="3">
        <f>求节点(节奏总纲!Q$4:Q$163,其他调用!AX$6:AX$165,$Z336)*SUM($U$14:$U$17)</f>
        <v>67.000000000000014</v>
      </c>
      <c r="AC336" s="3">
        <f>求节点(节奏总纲!R$4:R$163,其他调用!AY$6:AY$165,$Z336)*SUM($U$14:$U$17)</f>
        <v>91.000000000000043</v>
      </c>
      <c r="AD336" s="3">
        <f>求节点(节奏总纲!S$4:S$163,其他调用!AZ$6:AZ$165,$Z336)*SUM($U$14:$U$17)</f>
        <v>102.99999999999991</v>
      </c>
      <c r="AE336" s="3">
        <f>求节点(节奏总纲!T$4:T$163,其他调用!BA$6:BA$165,$Z336)*SUM($U$14:$U$17)</f>
        <v>103</v>
      </c>
      <c r="AF336" s="3">
        <f>SUMPRODUCT(AA$5:AE336,其他调用!$C$6:$G337)</f>
        <v>7307275.4453002876</v>
      </c>
      <c r="AH336" s="3">
        <v>332</v>
      </c>
      <c r="AI336" s="3">
        <f>其他调用!Y336</f>
        <v>22510413.524867058</v>
      </c>
      <c r="AJ336" s="3">
        <f>其他调用!Z336</f>
        <v>24380779.194338799</v>
      </c>
      <c r="AK336" s="3">
        <f>其他调用!AA336</f>
        <v>28019239.914936066</v>
      </c>
      <c r="AL336" s="3">
        <f>其他调用!AB336</f>
        <v>58300521.119998932</v>
      </c>
      <c r="AM336" s="3">
        <f>其他调用!AC336</f>
        <v>121043160</v>
      </c>
      <c r="AN336" s="3">
        <f>SUMPRODUCT(AI$5:AM336,其他调用!$C$6:$G337)</f>
        <v>1516201000948.478</v>
      </c>
      <c r="AP336" s="3">
        <f>其他调用!AN336</f>
        <v>5230539.1566262245</v>
      </c>
      <c r="AQ336" s="3">
        <f>其他调用!AO336</f>
        <v>5976065.1804463863</v>
      </c>
      <c r="AR336" s="3">
        <f>其他调用!AP336</f>
        <v>7566264.5079939365</v>
      </c>
      <c r="AS336" s="3">
        <f>其他调用!AQ336</f>
        <v>17496436.05902338</v>
      </c>
      <c r="AT336" s="3">
        <f>其他调用!AR336</f>
        <v>38895872.370747566</v>
      </c>
      <c r="AU336" s="3">
        <f>SUMPRODUCT(AP$5:AT336,其他调用!$C$6:$G337)</f>
        <v>294363281673.07397</v>
      </c>
    </row>
    <row r="337" spans="26:47" x14ac:dyDescent="0.15">
      <c r="Z337" s="3">
        <v>333</v>
      </c>
      <c r="AA337" s="3">
        <f>求节点(节奏总纲!P$4:P$163,其他调用!AW$6:AW$165,$Z337)*SUM($U$14:$U$17)</f>
        <v>45.999999999999993</v>
      </c>
      <c r="AB337" s="3">
        <f>求节点(节奏总纲!Q$4:Q$163,其他调用!AX$6:AX$165,$Z337)*SUM($U$14:$U$17)</f>
        <v>67.000000000000014</v>
      </c>
      <c r="AC337" s="3">
        <f>求节点(节奏总纲!R$4:R$163,其他调用!AY$6:AY$165,$Z337)*SUM($U$14:$U$17)</f>
        <v>91.000000000000043</v>
      </c>
      <c r="AD337" s="3">
        <f>求节点(节奏总纲!S$4:S$163,其他调用!AZ$6:AZ$165,$Z337)*SUM($U$14:$U$17)</f>
        <v>102.99999999999991</v>
      </c>
      <c r="AE337" s="3">
        <f>求节点(节奏总纲!T$4:T$163,其他调用!BA$6:BA$165,$Z337)*SUM($U$14:$U$17)</f>
        <v>103</v>
      </c>
      <c r="AF337" s="3">
        <f>SUMPRODUCT(AA$5:AE337,其他调用!$C$6:$G338)</f>
        <v>7312649.646234761</v>
      </c>
      <c r="AH337" s="3">
        <v>333</v>
      </c>
      <c r="AI337" s="3">
        <f>其他调用!Y337</f>
        <v>22510413.524868011</v>
      </c>
      <c r="AJ337" s="3">
        <f>其他调用!Z337</f>
        <v>24380779.194339752</v>
      </c>
      <c r="AK337" s="3">
        <f>其他调用!AA337</f>
        <v>28247690.908708572</v>
      </c>
      <c r="AL337" s="3">
        <f>其他调用!AB337</f>
        <v>60199651.424720764</v>
      </c>
      <c r="AM337" s="3">
        <f>其他调用!AC337</f>
        <v>121043160</v>
      </c>
      <c r="AN337" s="3">
        <f>SUMPRODUCT(AI$5:AM337,其他调用!$C$6:$G338)</f>
        <v>1518424755067.6663</v>
      </c>
      <c r="AP337" s="3">
        <f>其他调用!AN337</f>
        <v>5230539.1566259861</v>
      </c>
      <c r="AQ337" s="3">
        <f>其他调用!AO337</f>
        <v>5976065.1804461479</v>
      </c>
      <c r="AR337" s="3">
        <f>其他调用!AP337</f>
        <v>7670272.3057267666</v>
      </c>
      <c r="AS337" s="3">
        <f>其他调用!AQ337</f>
        <v>18098253.168922901</v>
      </c>
      <c r="AT337" s="3">
        <f>其他调用!AR337</f>
        <v>38895872.370746613</v>
      </c>
      <c r="AU337" s="3">
        <f>SUMPRODUCT(AP$5:AT337,其他调用!$C$6:$G338)</f>
        <v>294902110904.12006</v>
      </c>
    </row>
    <row r="338" spans="26:47" x14ac:dyDescent="0.15">
      <c r="Z338" s="3">
        <v>334</v>
      </c>
      <c r="AA338" s="3">
        <f>求节点(节奏总纲!P$4:P$163,其他调用!AW$6:AW$165,$Z338)*SUM($U$14:$U$17)</f>
        <v>45.999999999999993</v>
      </c>
      <c r="AB338" s="3">
        <f>求节点(节奏总纲!Q$4:Q$163,其他调用!AX$6:AX$165,$Z338)*SUM($U$14:$U$17)</f>
        <v>67.000000000000014</v>
      </c>
      <c r="AC338" s="3">
        <f>求节点(节奏总纲!R$4:R$163,其他调用!AY$6:AY$165,$Z338)*SUM($U$14:$U$17)</f>
        <v>91.000000000000028</v>
      </c>
      <c r="AD338" s="3">
        <f>求节点(节奏总纲!S$4:S$163,其他调用!AZ$6:AZ$165,$Z338)*SUM($U$14:$U$17)</f>
        <v>102.99999999999993</v>
      </c>
      <c r="AE338" s="3">
        <f>求节点(节奏总纲!T$4:T$163,其他调用!BA$6:BA$165,$Z338)*SUM($U$14:$U$17)</f>
        <v>103.00000000000001</v>
      </c>
      <c r="AF338" s="3">
        <f>SUMPRODUCT(AA$5:AE338,其他调用!$C$6:$G339)</f>
        <v>7317991.7486994881</v>
      </c>
      <c r="AH338" s="3">
        <v>334</v>
      </c>
      <c r="AI338" s="3">
        <f>其他调用!Y338</f>
        <v>22510413.524868011</v>
      </c>
      <c r="AJ338" s="3">
        <f>其他调用!Z338</f>
        <v>24380779.194338799</v>
      </c>
      <c r="AK338" s="3">
        <f>其他调用!AA338</f>
        <v>28594081.618257523</v>
      </c>
      <c r="AL338" s="3">
        <f>其他调用!AB338</f>
        <v>64778356.800001144</v>
      </c>
      <c r="AM338" s="3">
        <f>其他调用!AC338</f>
        <v>121043160</v>
      </c>
      <c r="AN338" s="3">
        <f>SUMPRODUCT(AI$5:AM338,其他调用!$C$6:$G339)</f>
        <v>1520639343109.7544</v>
      </c>
      <c r="AP338" s="3">
        <f>其他调用!AN338</f>
        <v>5230539.1566262245</v>
      </c>
      <c r="AQ338" s="3">
        <f>其他调用!AO338</f>
        <v>5976065.1804461479</v>
      </c>
      <c r="AR338" s="3">
        <f>其他调用!AP338</f>
        <v>7827974.9896159172</v>
      </c>
      <c r="AS338" s="3">
        <f>其他调用!AQ338</f>
        <v>19549203.232319355</v>
      </c>
      <c r="AT338" s="3">
        <f>其他调用!AR338</f>
        <v>38895872.370746613</v>
      </c>
      <c r="AU338" s="3">
        <f>SUMPRODUCT(AP$5:AT338,其他调用!$C$6:$G339)</f>
        <v>295439196040.80615</v>
      </c>
    </row>
    <row r="339" spans="26:47" x14ac:dyDescent="0.15">
      <c r="Z339" s="3">
        <v>335</v>
      </c>
      <c r="AA339" s="3">
        <f>求节点(节奏总纲!P$4:P$163,其他调用!AW$6:AW$165,$Z339)*SUM($U$14:$U$17)</f>
        <v>45.999999999999993</v>
      </c>
      <c r="AB339" s="3">
        <f>求节点(节奏总纲!Q$4:Q$163,其他调用!AX$6:AX$165,$Z339)*SUM($U$14:$U$17)</f>
        <v>67.000000000000014</v>
      </c>
      <c r="AC339" s="3">
        <f>求节点(节奏总纲!R$4:R$163,其他调用!AY$6:AY$165,$Z339)*SUM($U$14:$U$17)</f>
        <v>91.000000000000028</v>
      </c>
      <c r="AD339" s="3">
        <f>求节点(节奏总纲!S$4:S$163,其他调用!AZ$6:AZ$165,$Z339)*SUM($U$14:$U$17)</f>
        <v>102.99999999999994</v>
      </c>
      <c r="AE339" s="3">
        <f>求节点(节奏总纲!T$4:T$163,其他调用!BA$6:BA$165,$Z339)*SUM($U$14:$U$17)</f>
        <v>103.00000000000001</v>
      </c>
      <c r="AF339" s="3">
        <f>SUMPRODUCT(AA$5:AE339,其他调用!$C$6:$G340)</f>
        <v>7323301.7526944708</v>
      </c>
      <c r="AH339" s="3">
        <v>335</v>
      </c>
      <c r="AI339" s="3">
        <f>其他调用!Y339</f>
        <v>22510413.524868011</v>
      </c>
      <c r="AJ339" s="3">
        <f>其他调用!Z339</f>
        <v>24879210.266413689</v>
      </c>
      <c r="AK339" s="3">
        <f>其他调用!AA339</f>
        <v>28594081.618257523</v>
      </c>
      <c r="AL339" s="3">
        <f>其他调用!AB339</f>
        <v>64778356.799999237</v>
      </c>
      <c r="AM339" s="3">
        <f>其他调用!AC339</f>
        <v>121043160</v>
      </c>
      <c r="AN339" s="3">
        <f>SUMPRODUCT(AI$5:AM339,其他调用!$C$6:$G340)</f>
        <v>1522862140567.0598</v>
      </c>
      <c r="AP339" s="3">
        <f>其他调用!AN339</f>
        <v>5230539.1566262245</v>
      </c>
      <c r="AQ339" s="3">
        <f>其他调用!AO339</f>
        <v>6173211.6114230156</v>
      </c>
      <c r="AR339" s="3">
        <f>其他调用!AP339</f>
        <v>7827974.9896159172</v>
      </c>
      <c r="AS339" s="3">
        <f>其他调用!AQ339</f>
        <v>19549203.232318878</v>
      </c>
      <c r="AT339" s="3">
        <f>其他调用!AR339</f>
        <v>38895872.370747566</v>
      </c>
      <c r="AU339" s="3">
        <f>SUMPRODUCT(AP$5:AT339,其他调用!$C$6:$G340)</f>
        <v>295981564347.17542</v>
      </c>
    </row>
    <row r="340" spans="26:47" x14ac:dyDescent="0.15">
      <c r="Z340" s="3">
        <v>336</v>
      </c>
      <c r="AA340" s="3">
        <f>求节点(节奏总纲!P$4:P$163,其他调用!AW$6:AW$165,$Z340)*SUM($U$14:$U$17)</f>
        <v>45.999999999999993</v>
      </c>
      <c r="AB340" s="3">
        <f>求节点(节奏总纲!Q$4:Q$163,其他调用!AX$6:AX$165,$Z340)*SUM($U$14:$U$17)</f>
        <v>67</v>
      </c>
      <c r="AC340" s="3">
        <f>求节点(节奏总纲!R$4:R$163,其他调用!AY$6:AY$165,$Z340)*SUM($U$14:$U$17)</f>
        <v>91.000000000000028</v>
      </c>
      <c r="AD340" s="3">
        <f>求节点(节奏总纲!S$4:S$163,其他调用!AZ$6:AZ$165,$Z340)*SUM($U$14:$U$17)</f>
        <v>102.99999999999996</v>
      </c>
      <c r="AE340" s="3">
        <f>求节点(节奏总纲!T$4:T$163,其他调用!BA$6:BA$165,$Z340)*SUM($U$14:$U$17)</f>
        <v>103.00000000000001</v>
      </c>
      <c r="AF340" s="3">
        <f>SUMPRODUCT(AA$5:AE340,其他调用!$C$6:$G341)</f>
        <v>7328579.6582197072</v>
      </c>
      <c r="AH340" s="3">
        <v>336</v>
      </c>
      <c r="AI340" s="3">
        <f>其他调用!Y340</f>
        <v>22510413.524868011</v>
      </c>
      <c r="AJ340" s="3">
        <f>其他调用!Z340</f>
        <v>24879823.894775391</v>
      </c>
      <c r="AK340" s="3">
        <f>其他调用!AA340</f>
        <v>28594081.618257523</v>
      </c>
      <c r="AL340" s="3">
        <f>其他调用!AB340</f>
        <v>64778356.799999237</v>
      </c>
      <c r="AM340" s="3">
        <f>其他调用!AC340</f>
        <v>121043160</v>
      </c>
      <c r="AN340" s="3">
        <f>SUMPRODUCT(AI$5:AM340,其他调用!$C$6:$G341)</f>
        <v>1525071527753.4761</v>
      </c>
      <c r="AP340" s="3">
        <f>其他调用!AN340</f>
        <v>5230539.1566259861</v>
      </c>
      <c r="AQ340" s="3">
        <f>其他调用!AO340</f>
        <v>6173454.3222978115</v>
      </c>
      <c r="AR340" s="3">
        <f>其他调用!AP340</f>
        <v>7827974.9896156788</v>
      </c>
      <c r="AS340" s="3">
        <f>其他调用!AQ340</f>
        <v>19549203.232319355</v>
      </c>
      <c r="AT340" s="3">
        <f>其他调用!AR340</f>
        <v>38956878.859811783</v>
      </c>
      <c r="AU340" s="3">
        <f>SUMPRODUCT(AP$5:AT340,其他调用!$C$6:$G341)</f>
        <v>296520675501.59375</v>
      </c>
    </row>
    <row r="341" spans="26:47" x14ac:dyDescent="0.15">
      <c r="Z341" s="3">
        <v>337</v>
      </c>
      <c r="AA341" s="3">
        <f>求节点(节奏总纲!P$4:P$163,其他调用!AW$6:AW$165,$Z341)*SUM($U$14:$U$17)</f>
        <v>45.999999999999993</v>
      </c>
      <c r="AB341" s="3">
        <f>求节点(节奏总纲!Q$4:Q$163,其他调用!AX$6:AX$165,$Z341)*SUM($U$14:$U$17)</f>
        <v>67</v>
      </c>
      <c r="AC341" s="3">
        <f>求节点(节奏总纲!R$4:R$163,其他调用!AY$6:AY$165,$Z341)*SUM($U$14:$U$17)</f>
        <v>91.000000000000014</v>
      </c>
      <c r="AD341" s="3">
        <f>求节点(节奏总纲!S$4:S$163,其他调用!AZ$6:AZ$165,$Z341)*SUM($U$14:$U$17)</f>
        <v>102.99999999999999</v>
      </c>
      <c r="AE341" s="3">
        <f>求节点(节奏总纲!T$4:T$163,其他调用!BA$6:BA$165,$Z341)*SUM($U$14:$U$17)</f>
        <v>103.00000000000001</v>
      </c>
      <c r="AF341" s="3">
        <f>SUMPRODUCT(AA$5:AE341,其他调用!$C$6:$G342)</f>
        <v>7333825.4652751992</v>
      </c>
      <c r="AH341" s="3">
        <v>337</v>
      </c>
      <c r="AI341" s="3">
        <f>其他调用!Y341</f>
        <v>22603708.882413864</v>
      </c>
      <c r="AJ341" s="3">
        <f>其他调用!Z341</f>
        <v>24879823.894775391</v>
      </c>
      <c r="AK341" s="3">
        <f>其他调用!AA341</f>
        <v>28594081.618257523</v>
      </c>
      <c r="AL341" s="3">
        <f>其他调用!AB341</f>
        <v>64778356.800001144</v>
      </c>
      <c r="AM341" s="3">
        <f>其他调用!AC341</f>
        <v>121043160</v>
      </c>
      <c r="AN341" s="3">
        <f>SUMPRODUCT(AI$5:AM341,其他调用!$C$6:$G342)</f>
        <v>1527271513259.1313</v>
      </c>
      <c r="AP341" s="3">
        <f>其他调用!AN341</f>
        <v>5265213.775179863</v>
      </c>
      <c r="AQ341" s="3">
        <f>其他调用!AO341</f>
        <v>6173454.3222978115</v>
      </c>
      <c r="AR341" s="3">
        <f>其他调用!AP341</f>
        <v>7827974.9896159172</v>
      </c>
      <c r="AS341" s="3">
        <f>其他调用!AQ341</f>
        <v>19549203.232318878</v>
      </c>
      <c r="AT341" s="3">
        <f>其他调用!AR341</f>
        <v>39263060.631054878</v>
      </c>
      <c r="AU341" s="3">
        <f>SUMPRODUCT(AP$5:AT341,其他调用!$C$6:$G342)</f>
        <v>297058062525.37714</v>
      </c>
    </row>
    <row r="342" spans="26:47" x14ac:dyDescent="0.15">
      <c r="Z342" s="3">
        <v>338</v>
      </c>
      <c r="AA342" s="3">
        <f>求节点(节奏总纲!P$4:P$163,其他调用!AW$6:AW$165,$Z342)*SUM($U$14:$U$17)</f>
        <v>45.999999999999993</v>
      </c>
      <c r="AB342" s="3">
        <f>求节点(节奏总纲!Q$4:Q$163,其他调用!AX$6:AX$165,$Z342)*SUM($U$14:$U$17)</f>
        <v>67</v>
      </c>
      <c r="AC342" s="3">
        <f>求节点(节奏总纲!R$4:R$163,其他调用!AY$6:AY$165,$Z342)*SUM($U$14:$U$17)</f>
        <v>91.000000000000014</v>
      </c>
      <c r="AD342" s="3">
        <f>求节点(节奏总纲!S$4:S$163,其他调用!AZ$6:AZ$165,$Z342)*SUM($U$14:$U$17)</f>
        <v>103</v>
      </c>
      <c r="AE342" s="3">
        <f>求节点(节奏总纲!T$4:T$163,其他调用!BA$6:BA$165,$Z342)*SUM($U$14:$U$17)</f>
        <v>103.00000000000001</v>
      </c>
      <c r="AF342" s="3">
        <f>SUMPRODUCT(AA$5:AE342,其他调用!$C$6:$G343)</f>
        <v>7339039.1738609448</v>
      </c>
      <c r="AH342" s="3">
        <v>338</v>
      </c>
      <c r="AI342" s="3">
        <f>其他调用!Y342</f>
        <v>22963358.926239967</v>
      </c>
      <c r="AJ342" s="3">
        <f>其他调用!Z342</f>
        <v>24879823.894775391</v>
      </c>
      <c r="AK342" s="3">
        <f>其他调用!AA342</f>
        <v>28594081.618257523</v>
      </c>
      <c r="AL342" s="3">
        <f>其他调用!AB342</f>
        <v>64778356.799999237</v>
      </c>
      <c r="AM342" s="3">
        <f>其他调用!AC342</f>
        <v>121043160</v>
      </c>
      <c r="AN342" s="3">
        <f>SUMPRODUCT(AI$5:AM342,其他调用!$C$6:$G343)</f>
        <v>1529473497210.3511</v>
      </c>
      <c r="AP342" s="3">
        <f>其他调用!AN342</f>
        <v>5398883.1067581177</v>
      </c>
      <c r="AQ342" s="3">
        <f>其他调用!AO342</f>
        <v>6173454.3222978115</v>
      </c>
      <c r="AR342" s="3">
        <f>其他调用!AP342</f>
        <v>7827974.9896159172</v>
      </c>
      <c r="AS342" s="3">
        <f>其他调用!AQ342</f>
        <v>19549203.232319355</v>
      </c>
      <c r="AT342" s="3">
        <f>其他调用!AR342</f>
        <v>39263060.631054878</v>
      </c>
      <c r="AU342" s="3">
        <f>SUMPRODUCT(AP$5:AT342,其他调用!$C$6:$G343)</f>
        <v>297597907243.76324</v>
      </c>
    </row>
    <row r="343" spans="26:47" x14ac:dyDescent="0.15">
      <c r="Z343" s="3">
        <v>339</v>
      </c>
      <c r="AA343" s="3">
        <f>求节点(节奏总纲!P$4:P$163,其他调用!AW$6:AW$165,$Z343)*SUM($U$14:$U$17)</f>
        <v>46</v>
      </c>
      <c r="AB343" s="3">
        <f>求节点(节奏总纲!Q$4:Q$163,其他调用!AX$6:AX$165,$Z343)*SUM($U$14:$U$17)</f>
        <v>66.999999999999986</v>
      </c>
      <c r="AC343" s="3">
        <f>求节点(节奏总纲!R$4:R$163,其他调用!AY$6:AY$165,$Z343)*SUM($U$14:$U$17)</f>
        <v>91.000000000000014</v>
      </c>
      <c r="AD343" s="3">
        <f>求节点(节奏总纲!S$4:S$163,其他调用!AZ$6:AZ$165,$Z343)*SUM($U$14:$U$17)</f>
        <v>103.00000000000001</v>
      </c>
      <c r="AE343" s="3">
        <f>求节点(节奏总纲!T$4:T$163,其他调用!BA$6:BA$165,$Z343)*SUM($U$14:$U$17)</f>
        <v>103.00000000000001</v>
      </c>
      <c r="AF343" s="3">
        <f>SUMPRODUCT(AA$5:AE343,其他调用!$C$6:$G344)</f>
        <v>7344220.783976947</v>
      </c>
      <c r="AH343" s="3">
        <v>339</v>
      </c>
      <c r="AI343" s="3">
        <f>其他调用!Y343</f>
        <v>22963358.926240921</v>
      </c>
      <c r="AJ343" s="3">
        <f>其他调用!Z343</f>
        <v>24879823.894775391</v>
      </c>
      <c r="AK343" s="3">
        <f>其他调用!AA343</f>
        <v>28594081.618257523</v>
      </c>
      <c r="AL343" s="3">
        <f>其他调用!AB343</f>
        <v>64778356.800001144</v>
      </c>
      <c r="AM343" s="3">
        <f>其他调用!AC343</f>
        <v>121043160</v>
      </c>
      <c r="AN343" s="3">
        <f>SUMPRODUCT(AI$5:AM343,其他调用!$C$6:$G344)</f>
        <v>1531661924532.1438</v>
      </c>
      <c r="AP343" s="3">
        <f>其他调用!AN343</f>
        <v>5398883.1067583561</v>
      </c>
      <c r="AQ343" s="3">
        <f>其他调用!AO343</f>
        <v>6173454.3222978115</v>
      </c>
      <c r="AR343" s="3">
        <f>其他调用!AP343</f>
        <v>7827974.9896156788</v>
      </c>
      <c r="AS343" s="3">
        <f>其他调用!AQ343</f>
        <v>19549203.232318878</v>
      </c>
      <c r="AT343" s="3">
        <f>其他调用!AR343</f>
        <v>39263060.631053925</v>
      </c>
      <c r="AU343" s="3">
        <f>SUMPRODUCT(AP$5:AT343,其他调用!$C$6:$G344)</f>
        <v>298134428379.8902</v>
      </c>
    </row>
    <row r="344" spans="26:47" x14ac:dyDescent="0.15">
      <c r="Z344" s="3">
        <v>340</v>
      </c>
      <c r="AA344" s="3">
        <f>求节点(节奏总纲!P$4:P$163,其他调用!AW$6:AW$165,$Z344)*SUM($U$14:$U$17)</f>
        <v>46</v>
      </c>
      <c r="AB344" s="3">
        <f>求节点(节奏总纲!Q$4:Q$163,其他调用!AX$6:AX$165,$Z344)*SUM($U$14:$U$17)</f>
        <v>66.999999999999986</v>
      </c>
      <c r="AC344" s="3">
        <f>求节点(节奏总纲!R$4:R$163,其他调用!AY$6:AY$165,$Z344)*SUM($U$14:$U$17)</f>
        <v>91</v>
      </c>
      <c r="AD344" s="3">
        <f>求节点(节奏总纲!S$4:S$163,其他调用!AZ$6:AZ$165,$Z344)*SUM($U$14:$U$17)</f>
        <v>103.00000000000003</v>
      </c>
      <c r="AE344" s="3">
        <f>求节点(节奏总纲!T$4:T$163,其他调用!BA$6:BA$165,$Z344)*SUM($U$14:$U$17)</f>
        <v>103.00000000000001</v>
      </c>
      <c r="AF344" s="3">
        <f>SUMPRODUCT(AA$5:AE344,其他调用!$C$6:$G345)</f>
        <v>7349370.2956232037</v>
      </c>
      <c r="AH344" s="3">
        <v>340</v>
      </c>
      <c r="AI344" s="3">
        <f>其他调用!Y344</f>
        <v>22963358.926240921</v>
      </c>
      <c r="AJ344" s="3">
        <f>其他调用!Z344</f>
        <v>24879823.894775391</v>
      </c>
      <c r="AK344" s="3">
        <f>其他调用!AA344</f>
        <v>28594081.618257523</v>
      </c>
      <c r="AL344" s="3">
        <f>其他调用!AB344</f>
        <v>64778356.799999237</v>
      </c>
      <c r="AM344" s="3">
        <f>其他调用!AC344</f>
        <v>121043160</v>
      </c>
      <c r="AN344" s="3">
        <f>SUMPRODUCT(AI$5:AM344,其他调用!$C$6:$G345)</f>
        <v>1533836795224.51</v>
      </c>
      <c r="AP344" s="3">
        <f>其他调用!AN344</f>
        <v>5398883.1067581177</v>
      </c>
      <c r="AQ344" s="3">
        <f>其他调用!AO344</f>
        <v>6173454.3222978115</v>
      </c>
      <c r="AR344" s="3">
        <f>其他调用!AP344</f>
        <v>7827974.9896159172</v>
      </c>
      <c r="AS344" s="3">
        <f>其他调用!AQ344</f>
        <v>19549203.232319355</v>
      </c>
      <c r="AT344" s="3">
        <f>其他调用!AR344</f>
        <v>39263060.631054878</v>
      </c>
      <c r="AU344" s="3">
        <f>SUMPRODUCT(AP$5:AT344,其他调用!$C$6:$G345)</f>
        <v>298667625933.75787</v>
      </c>
    </row>
    <row r="345" spans="26:47" x14ac:dyDescent="0.15">
      <c r="Z345" s="3">
        <v>341</v>
      </c>
      <c r="AA345" s="3">
        <f>求节点(节奏总纲!P$4:P$163,其他调用!AW$6:AW$165,$Z345)*SUM($U$14:$U$17)</f>
        <v>46</v>
      </c>
      <c r="AB345" s="3">
        <f>求节点(节奏总纲!Q$4:Q$163,其他调用!AX$6:AX$165,$Z345)*SUM($U$14:$U$17)</f>
        <v>66.999999999999986</v>
      </c>
      <c r="AC345" s="3">
        <f>求节点(节奏总纲!R$4:R$163,其他调用!AY$6:AY$165,$Z345)*SUM($U$14:$U$17)</f>
        <v>91</v>
      </c>
      <c r="AD345" s="3">
        <f>求节点(节奏总纲!S$4:S$163,其他调用!AZ$6:AZ$165,$Z345)*SUM($U$14:$U$17)</f>
        <v>103.00000000000004</v>
      </c>
      <c r="AE345" s="3">
        <f>求节点(节奏总纲!T$4:T$163,其他调用!BA$6:BA$165,$Z345)*SUM($U$14:$U$17)</f>
        <v>103.00000000000001</v>
      </c>
      <c r="AF345" s="3">
        <f>SUMPRODUCT(AA$5:AE345,其他调用!$C$6:$G346)</f>
        <v>7354487.7087997152</v>
      </c>
      <c r="AH345" s="3">
        <v>341</v>
      </c>
      <c r="AI345" s="3">
        <f>其他调用!Y345</f>
        <v>22963358.926240921</v>
      </c>
      <c r="AJ345" s="3">
        <f>其他调用!Z345</f>
        <v>24879823.894775391</v>
      </c>
      <c r="AK345" s="3">
        <f>其他调用!AA345</f>
        <v>28594081.618257523</v>
      </c>
      <c r="AL345" s="3">
        <f>其他调用!AB345</f>
        <v>64778356.799999237</v>
      </c>
      <c r="AM345" s="3">
        <f>其他调用!AC345</f>
        <v>121043160</v>
      </c>
      <c r="AN345" s="3">
        <f>SUMPRODUCT(AI$5:AM345,其他调用!$C$6:$G346)</f>
        <v>1535998109287.449</v>
      </c>
      <c r="AP345" s="3">
        <f>其他调用!AN345</f>
        <v>5398883.1067583561</v>
      </c>
      <c r="AQ345" s="3">
        <f>其他调用!AO345</f>
        <v>6173454.3222980499</v>
      </c>
      <c r="AR345" s="3">
        <f>其他调用!AP345</f>
        <v>7827974.9896159172</v>
      </c>
      <c r="AS345" s="3">
        <f>其他调用!AQ345</f>
        <v>19549203.232318878</v>
      </c>
      <c r="AT345" s="3">
        <f>其他调用!AR345</f>
        <v>39263060.631054878</v>
      </c>
      <c r="AU345" s="3">
        <f>SUMPRODUCT(AP$5:AT345,其他调用!$C$6:$G346)</f>
        <v>299197499905.36633</v>
      </c>
    </row>
    <row r="346" spans="26:47" x14ac:dyDescent="0.15">
      <c r="Z346" s="3">
        <v>342</v>
      </c>
      <c r="AA346" s="3">
        <f>求节点(节奏总纲!P$4:P$163,其他调用!AW$6:AW$165,$Z346)*SUM($U$14:$U$17)</f>
        <v>46.000000000000007</v>
      </c>
      <c r="AB346" s="3">
        <f>求节点(节奏总纲!Q$4:Q$163,其他调用!AX$6:AX$165,$Z346)*SUM($U$14:$U$17)</f>
        <v>66.999999999999972</v>
      </c>
      <c r="AC346" s="3">
        <f>求节点(节奏总纲!R$4:R$163,其他调用!AY$6:AY$165,$Z346)*SUM($U$14:$U$17)</f>
        <v>91</v>
      </c>
      <c r="AD346" s="3">
        <f>求节点(节奏总纲!S$4:S$163,其他调用!AZ$6:AZ$165,$Z346)*SUM($U$14:$U$17)</f>
        <v>103.00000000000006</v>
      </c>
      <c r="AE346" s="3">
        <f>求节点(节奏总纲!T$4:T$163,其他调用!BA$6:BA$165,$Z346)*SUM($U$14:$U$17)</f>
        <v>103.00000000000003</v>
      </c>
      <c r="AF346" s="3">
        <f>SUMPRODUCT(AA$5:AE346,其他调用!$C$6:$G347)</f>
        <v>7359573.0235064812</v>
      </c>
      <c r="AH346" s="3">
        <v>342</v>
      </c>
      <c r="AI346" s="3">
        <f>其他调用!Y346</f>
        <v>22963358.926240921</v>
      </c>
      <c r="AJ346" s="3">
        <f>其他调用!Z346</f>
        <v>24879823.894775391</v>
      </c>
      <c r="AK346" s="3">
        <f>其他调用!AA346</f>
        <v>28594081.618258476</v>
      </c>
      <c r="AL346" s="3">
        <f>其他调用!AB346</f>
        <v>64778356.800001144</v>
      </c>
      <c r="AM346" s="3">
        <f>其他调用!AC346</f>
        <v>121043160</v>
      </c>
      <c r="AN346" s="3">
        <f>SUMPRODUCT(AI$5:AM346,其他调用!$C$6:$G347)</f>
        <v>1538145866720.9607</v>
      </c>
      <c r="AP346" s="3">
        <f>其他调用!AN346</f>
        <v>5398883.1067583561</v>
      </c>
      <c r="AQ346" s="3">
        <f>其他调用!AO346</f>
        <v>6173454.3222978115</v>
      </c>
      <c r="AR346" s="3">
        <f>其他调用!AP346</f>
        <v>7827974.9896159172</v>
      </c>
      <c r="AS346" s="3">
        <f>其他调用!AQ346</f>
        <v>19549203.232318878</v>
      </c>
      <c r="AT346" s="3">
        <f>其他调用!AR346</f>
        <v>39263060.631053925</v>
      </c>
      <c r="AU346" s="3">
        <f>SUMPRODUCT(AP$5:AT346,其他调用!$C$6:$G347)</f>
        <v>299724050294.7157</v>
      </c>
    </row>
    <row r="347" spans="26:47" x14ac:dyDescent="0.15">
      <c r="Z347" s="3">
        <v>343</v>
      </c>
      <c r="AA347" s="3">
        <f>求节点(节奏总纲!P$4:P$163,其他调用!AW$6:AW$165,$Z347)*SUM($U$14:$U$17)</f>
        <v>46.000000000000007</v>
      </c>
      <c r="AB347" s="3">
        <f>求节点(节奏总纲!Q$4:Q$163,其他调用!AX$6:AX$165,$Z347)*SUM($U$14:$U$17)</f>
        <v>66.999999999999972</v>
      </c>
      <c r="AC347" s="3">
        <f>求节点(节奏总纲!R$4:R$163,其他调用!AY$6:AY$165,$Z347)*SUM($U$14:$U$17)</f>
        <v>90.999999999999986</v>
      </c>
      <c r="AD347" s="3">
        <f>求节点(节奏总纲!S$4:S$163,其他调用!AZ$6:AZ$165,$Z347)*SUM($U$14:$U$17)</f>
        <v>103.00000000000007</v>
      </c>
      <c r="AE347" s="3">
        <f>求节点(节奏总纲!T$4:T$163,其他调用!BA$6:BA$165,$Z347)*SUM($U$14:$U$17)</f>
        <v>103.00000000000003</v>
      </c>
      <c r="AF347" s="3">
        <f>SUMPRODUCT(AA$5:AE347,其他调用!$C$6:$G348)</f>
        <v>7364626.2397435019</v>
      </c>
      <c r="AH347" s="3">
        <v>343</v>
      </c>
      <c r="AI347" s="3">
        <f>其他调用!Y347</f>
        <v>22963358.926240921</v>
      </c>
      <c r="AJ347" s="3">
        <f>其他调用!Z347</f>
        <v>24879823.894775391</v>
      </c>
      <c r="AK347" s="3">
        <f>其他调用!AA347</f>
        <v>28594081.618257523</v>
      </c>
      <c r="AL347" s="3">
        <f>其他调用!AB347</f>
        <v>64778356.799999237</v>
      </c>
      <c r="AM347" s="3">
        <f>其他调用!AC347</f>
        <v>121043160</v>
      </c>
      <c r="AN347" s="3">
        <f>SUMPRODUCT(AI$5:AM347,其他调用!$C$6:$G348)</f>
        <v>1540280067525.0454</v>
      </c>
      <c r="AP347" s="3">
        <f>其他调用!AN347</f>
        <v>5398883.1067581177</v>
      </c>
      <c r="AQ347" s="3">
        <f>其他调用!AO347</f>
        <v>6173454.3222978115</v>
      </c>
      <c r="AR347" s="3">
        <f>其他调用!AP347</f>
        <v>7827974.9896156788</v>
      </c>
      <c r="AS347" s="3">
        <f>其他调用!AQ347</f>
        <v>19549203.232319355</v>
      </c>
      <c r="AT347" s="3">
        <f>其他调用!AR347</f>
        <v>39263060.631054878</v>
      </c>
      <c r="AU347" s="3">
        <f>SUMPRODUCT(AP$5:AT347,其他调用!$C$6:$G348)</f>
        <v>300247277101.80579</v>
      </c>
    </row>
    <row r="348" spans="26:47" x14ac:dyDescent="0.15">
      <c r="Z348" s="3">
        <v>344</v>
      </c>
      <c r="AA348" s="3">
        <f>求节点(节奏总纲!P$4:P$163,其他调用!AW$6:AW$165,$Z348)*SUM($U$14:$U$17)</f>
        <v>46.000000000000007</v>
      </c>
      <c r="AB348" s="3">
        <f>求节点(节奏总纲!Q$4:Q$163,其他调用!AX$6:AX$165,$Z348)*SUM($U$14:$U$17)</f>
        <v>66.999999999999972</v>
      </c>
      <c r="AC348" s="3">
        <f>求节点(节奏总纲!R$4:R$163,其他调用!AY$6:AY$165,$Z348)*SUM($U$14:$U$17)</f>
        <v>90.999999999999986</v>
      </c>
      <c r="AD348" s="3">
        <f>求节点(节奏总纲!S$4:S$163,其他调用!AZ$6:AZ$165,$Z348)*SUM($U$14:$U$17)</f>
        <v>103.00000000000009</v>
      </c>
      <c r="AE348" s="3">
        <f>求节点(节奏总纲!T$4:T$163,其他调用!BA$6:BA$165,$Z348)*SUM($U$14:$U$17)</f>
        <v>103.00000000000003</v>
      </c>
      <c r="AF348" s="3">
        <f>SUMPRODUCT(AA$5:AE348,其他调用!$C$6:$G349)</f>
        <v>7369647.3575107781</v>
      </c>
      <c r="AH348" s="3">
        <v>344</v>
      </c>
      <c r="AI348" s="3">
        <f>其他调用!Y348</f>
        <v>22963358.926240921</v>
      </c>
      <c r="AJ348" s="3">
        <f>其他调用!Z348</f>
        <v>24879823.894776344</v>
      </c>
      <c r="AK348" s="3">
        <f>其他调用!AA348</f>
        <v>28594081.618257523</v>
      </c>
      <c r="AL348" s="3">
        <f>其他调用!AB348</f>
        <v>64778356.799999237</v>
      </c>
      <c r="AM348" s="3">
        <f>其他调用!AC348</f>
        <v>121043160</v>
      </c>
      <c r="AN348" s="3">
        <f>SUMPRODUCT(AI$5:AM348,其他调用!$C$6:$G349)</f>
        <v>1542400711699.7031</v>
      </c>
      <c r="AP348" s="3">
        <f>其他调用!AN348</f>
        <v>5398883.1067583561</v>
      </c>
      <c r="AQ348" s="3">
        <f>其他调用!AO348</f>
        <v>6173454.3222978115</v>
      </c>
      <c r="AR348" s="3">
        <f>其他调用!AP348</f>
        <v>7827974.9896159172</v>
      </c>
      <c r="AS348" s="3">
        <f>其他调用!AQ348</f>
        <v>19549203.232318878</v>
      </c>
      <c r="AT348" s="3">
        <f>其他调用!AR348</f>
        <v>39263060.631054878</v>
      </c>
      <c r="AU348" s="3">
        <f>SUMPRODUCT(AP$5:AT348,其他调用!$C$6:$G349)</f>
        <v>300767180326.63672</v>
      </c>
    </row>
    <row r="349" spans="26:47" x14ac:dyDescent="0.15">
      <c r="Z349" s="3">
        <v>345</v>
      </c>
      <c r="AA349" s="3">
        <f>求节点(节奏总纲!P$4:P$163,其他调用!AW$6:AW$165,$Z349)*SUM($U$14:$U$17)</f>
        <v>46.000000000000007</v>
      </c>
      <c r="AB349" s="3">
        <f>求节点(节奏总纲!Q$4:Q$163,其他调用!AX$6:AX$165,$Z349)*SUM($U$14:$U$17)</f>
        <v>66.999999999999957</v>
      </c>
      <c r="AC349" s="3">
        <f>求节点(节奏总纲!R$4:R$163,其他调用!AY$6:AY$165,$Z349)*SUM($U$14:$U$17)</f>
        <v>90.999999999999972</v>
      </c>
      <c r="AD349" s="3">
        <f>求节点(节奏总纲!S$4:S$163,其他调用!AZ$6:AZ$165,$Z349)*SUM($U$14:$U$17)</f>
        <v>103.0000000000001</v>
      </c>
      <c r="AE349" s="3">
        <f>求节点(节奏总纲!T$4:T$163,其他调用!BA$6:BA$165,$Z349)*SUM($U$14:$U$17)</f>
        <v>103.00000000000003</v>
      </c>
      <c r="AF349" s="3">
        <f>SUMPRODUCT(AA$5:AE349,其他调用!$C$6:$G350)</f>
        <v>7374636.376808309</v>
      </c>
      <c r="AH349" s="3">
        <v>345</v>
      </c>
      <c r="AI349" s="3">
        <f>其他调用!Y349</f>
        <v>22963358.926240921</v>
      </c>
      <c r="AJ349" s="3">
        <f>其他调用!Z349</f>
        <v>24879823.894775391</v>
      </c>
      <c r="AK349" s="3">
        <f>其他调用!AA349</f>
        <v>28594081.618257523</v>
      </c>
      <c r="AL349" s="3">
        <f>其他调用!AB349</f>
        <v>64778356.800001144</v>
      </c>
      <c r="AM349" s="3">
        <f>其他调用!AC349</f>
        <v>121043160</v>
      </c>
      <c r="AN349" s="3">
        <f>SUMPRODUCT(AI$5:AM349,其他调用!$C$6:$G350)</f>
        <v>1544507799244.9338</v>
      </c>
      <c r="AP349" s="3">
        <f>其他调用!AN349</f>
        <v>5398883.1067583561</v>
      </c>
      <c r="AQ349" s="3">
        <f>其他调用!AO349</f>
        <v>6173454.3222978115</v>
      </c>
      <c r="AR349" s="3">
        <f>其他调用!AP349</f>
        <v>7827974.9896159172</v>
      </c>
      <c r="AS349" s="3">
        <f>其他调用!AQ349</f>
        <v>19549203.232319355</v>
      </c>
      <c r="AT349" s="3">
        <f>其他调用!AR349</f>
        <v>39263060.631053925</v>
      </c>
      <c r="AU349" s="3">
        <f>SUMPRODUCT(AP$5:AT349,其他调用!$C$6:$G350)</f>
        <v>301283759969.20837</v>
      </c>
    </row>
    <row r="350" spans="26:47" x14ac:dyDescent="0.15">
      <c r="Z350" s="3">
        <v>346</v>
      </c>
      <c r="AA350" s="3">
        <f>求节点(节奏总纲!P$4:P$163,其他调用!AW$6:AW$165,$Z350)*SUM($U$14:$U$17)</f>
        <v>46.000000000000014</v>
      </c>
      <c r="AB350" s="3">
        <f>求节点(节奏总纲!Q$4:Q$163,其他调用!AX$6:AX$165,$Z350)*SUM($U$14:$U$17)</f>
        <v>66.999999999999957</v>
      </c>
      <c r="AC350" s="3">
        <f>求节点(节奏总纲!R$4:R$163,其他调用!AY$6:AY$165,$Z350)*SUM($U$14:$U$17)</f>
        <v>90.999999999999972</v>
      </c>
      <c r="AD350" s="3">
        <f>求节点(节奏总纲!S$4:S$163,其他调用!AZ$6:AZ$165,$Z350)*SUM($U$14:$U$17)</f>
        <v>103.00000000000011</v>
      </c>
      <c r="AE350" s="3">
        <f>求节点(节奏总纲!T$4:T$163,其他调用!BA$6:BA$165,$Z350)*SUM($U$14:$U$17)</f>
        <v>103.00000000000003</v>
      </c>
      <c r="AF350" s="3">
        <f>SUMPRODUCT(AA$5:AE350,其他调用!$C$6:$G351)</f>
        <v>7379593.2976360945</v>
      </c>
      <c r="AH350" s="3">
        <v>346</v>
      </c>
      <c r="AI350" s="3">
        <f>其他调用!Y350</f>
        <v>22963358.926240921</v>
      </c>
      <c r="AJ350" s="3">
        <f>其他调用!Z350</f>
        <v>24879823.894775391</v>
      </c>
      <c r="AK350" s="3">
        <f>其他调用!AA350</f>
        <v>28594081.618257523</v>
      </c>
      <c r="AL350" s="3">
        <f>其他调用!AB350</f>
        <v>64778356.799999237</v>
      </c>
      <c r="AM350" s="3">
        <f>其他调用!AC350</f>
        <v>121043160</v>
      </c>
      <c r="AN350" s="3">
        <f>SUMPRODUCT(AI$5:AM350,其他调用!$C$6:$G351)</f>
        <v>1546601330160.7378</v>
      </c>
      <c r="AP350" s="3">
        <f>其他调用!AN350</f>
        <v>5398883.1067581177</v>
      </c>
      <c r="AQ350" s="3">
        <f>其他调用!AO350</f>
        <v>6173454.3222980499</v>
      </c>
      <c r="AR350" s="3">
        <f>其他调用!AP350</f>
        <v>7827974.9896159172</v>
      </c>
      <c r="AS350" s="3">
        <f>其他调用!AQ350</f>
        <v>19549203.232318878</v>
      </c>
      <c r="AT350" s="3">
        <f>其他调用!AR350</f>
        <v>39263060.631054878</v>
      </c>
      <c r="AU350" s="3">
        <f>SUMPRODUCT(AP$5:AT350,其他调用!$C$6:$G351)</f>
        <v>301797016029.52087</v>
      </c>
    </row>
    <row r="351" spans="26:47" x14ac:dyDescent="0.15">
      <c r="Z351" s="3">
        <v>347</v>
      </c>
      <c r="AA351" s="3">
        <f>求节点(节奏总纲!P$4:P$163,其他调用!AW$6:AW$165,$Z351)*SUM($U$14:$U$17)</f>
        <v>46.000000000000014</v>
      </c>
      <c r="AB351" s="3">
        <f>求节点(节奏总纲!Q$4:Q$163,其他调用!AX$6:AX$165,$Z351)*SUM($U$14:$U$17)</f>
        <v>66.999999999999957</v>
      </c>
      <c r="AC351" s="3">
        <f>求节点(节奏总纲!R$4:R$163,其他调用!AY$6:AY$165,$Z351)*SUM($U$14:$U$17)</f>
        <v>90.999999999999972</v>
      </c>
      <c r="AD351" s="3">
        <f>求节点(节奏总纲!S$4:S$163,其他调用!AZ$6:AZ$165,$Z351)*SUM($U$14:$U$17)</f>
        <v>103.00000000000013</v>
      </c>
      <c r="AE351" s="3">
        <f>求节点(节奏总纲!T$4:T$163,其他调用!BA$6:BA$165,$Z351)*SUM($U$14:$U$17)</f>
        <v>103.00000000000003</v>
      </c>
      <c r="AF351" s="3">
        <f>SUMPRODUCT(AA$5:AE351,其他调用!$C$6:$G352)</f>
        <v>7384518.1199941356</v>
      </c>
      <c r="AH351" s="3">
        <v>347</v>
      </c>
      <c r="AI351" s="3">
        <f>其他调用!Y351</f>
        <v>22963358.926240921</v>
      </c>
      <c r="AJ351" s="3">
        <f>其他调用!Z351</f>
        <v>24879823.894775391</v>
      </c>
      <c r="AK351" s="3">
        <f>其他调用!AA351</f>
        <v>28594081.618257523</v>
      </c>
      <c r="AL351" s="3">
        <f>其他调用!AB351</f>
        <v>64778356.799999237</v>
      </c>
      <c r="AM351" s="3">
        <f>其他调用!AC351</f>
        <v>121043160</v>
      </c>
      <c r="AN351" s="3">
        <f>SUMPRODUCT(AI$5:AM351,其他调用!$C$6:$G352)</f>
        <v>1548681304447.1145</v>
      </c>
      <c r="AP351" s="3">
        <f>其他调用!AN351</f>
        <v>5398883.1067583561</v>
      </c>
      <c r="AQ351" s="3">
        <f>其他调用!AO351</f>
        <v>6173454.3222978115</v>
      </c>
      <c r="AR351" s="3">
        <f>其他调用!AP351</f>
        <v>7827974.9896156788</v>
      </c>
      <c r="AS351" s="3">
        <f>其他调用!AQ351</f>
        <v>19549203.232318878</v>
      </c>
      <c r="AT351" s="3">
        <f>其他调用!AR351</f>
        <v>39263060.631053925</v>
      </c>
      <c r="AU351" s="3">
        <f>SUMPRODUCT(AP$5:AT351,其他调用!$C$6:$G352)</f>
        <v>302306948507.57428</v>
      </c>
    </row>
    <row r="352" spans="26:47" x14ac:dyDescent="0.15">
      <c r="Z352" s="3">
        <v>348</v>
      </c>
      <c r="AA352" s="3">
        <f>求节点(节奏总纲!P$4:P$163,其他调用!AW$6:AW$165,$Z352)*SUM($U$14:$U$17)</f>
        <v>46.000000000000014</v>
      </c>
      <c r="AB352" s="3">
        <f>求节点(节奏总纲!Q$4:Q$163,其他调用!AX$6:AX$165,$Z352)*SUM($U$14:$U$17)</f>
        <v>66.999999999999943</v>
      </c>
      <c r="AC352" s="3">
        <f>求节点(节奏总纲!R$4:R$163,其他调用!AY$6:AY$165,$Z352)*SUM($U$14:$U$17)</f>
        <v>90.999999999999957</v>
      </c>
      <c r="AD352" s="3">
        <f>求节点(节奏总纲!S$4:S$163,其他调用!AZ$6:AZ$165,$Z352)*SUM($U$14:$U$17)</f>
        <v>103.00000000000014</v>
      </c>
      <c r="AE352" s="3">
        <f>求节点(节奏总纲!T$4:T$163,其他调用!BA$6:BA$165,$Z352)*SUM($U$14:$U$17)</f>
        <v>103.00000000000003</v>
      </c>
      <c r="AF352" s="3">
        <f>SUMPRODUCT(AA$5:AE352,其他调用!$C$6:$G353)</f>
        <v>7389410.8438824303</v>
      </c>
      <c r="AH352" s="3">
        <v>348</v>
      </c>
      <c r="AI352" s="3">
        <f>其他调用!Y352</f>
        <v>22963358.926240921</v>
      </c>
      <c r="AJ352" s="3">
        <f>其他调用!Z352</f>
        <v>24879823.894775391</v>
      </c>
      <c r="AK352" s="3">
        <f>其他调用!AA352</f>
        <v>28594081.618257523</v>
      </c>
      <c r="AL352" s="3">
        <f>其他调用!AB352</f>
        <v>64778356.800001144</v>
      </c>
      <c r="AM352" s="3">
        <f>其他调用!AC352</f>
        <v>121043160</v>
      </c>
      <c r="AN352" s="3">
        <f>SUMPRODUCT(AI$5:AM352,其他调用!$C$6:$G353)</f>
        <v>1550747722104.064</v>
      </c>
      <c r="AP352" s="3">
        <f>其他调用!AN352</f>
        <v>5398883.1067583561</v>
      </c>
      <c r="AQ352" s="3">
        <f>其他调用!AO352</f>
        <v>6173454.3222978115</v>
      </c>
      <c r="AR352" s="3">
        <f>其他调用!AP352</f>
        <v>7827974.9896159172</v>
      </c>
      <c r="AS352" s="3">
        <f>其他调用!AQ352</f>
        <v>19549203.232319355</v>
      </c>
      <c r="AT352" s="3">
        <f>其他调用!AR352</f>
        <v>39263060.631054878</v>
      </c>
      <c r="AU352" s="3">
        <f>SUMPRODUCT(AP$5:AT352,其他调用!$C$6:$G353)</f>
        <v>302813557403.36853</v>
      </c>
    </row>
    <row r="353" spans="26:47" x14ac:dyDescent="0.15">
      <c r="Z353" s="3">
        <v>349</v>
      </c>
      <c r="AA353" s="3">
        <f>求节点(节奏总纲!P$4:P$163,其他调用!AW$6:AW$165,$Z353)*SUM($U$14:$U$17)</f>
        <v>46.000000000000021</v>
      </c>
      <c r="AB353" s="3">
        <f>求节点(节奏总纲!Q$4:Q$163,其他调用!AX$6:AX$165,$Z353)*SUM($U$14:$U$17)</f>
        <v>66.999999999999943</v>
      </c>
      <c r="AC353" s="3">
        <f>求节点(节奏总纲!R$4:R$163,其他调用!AY$6:AY$165,$Z353)*SUM($U$14:$U$17)</f>
        <v>90.999999999999957</v>
      </c>
      <c r="AD353" s="3">
        <f>求节点(节奏总纲!S$4:S$163,其他调用!AZ$6:AZ$165,$Z353)*SUM($U$14:$U$17)</f>
        <v>103.00000000000016</v>
      </c>
      <c r="AE353" s="3">
        <f>求节点(节奏总纲!T$4:T$163,其他调用!BA$6:BA$165,$Z353)*SUM($U$14:$U$17)</f>
        <v>103.00000000000003</v>
      </c>
      <c r="AF353" s="3">
        <f>SUMPRODUCT(AA$5:AE353,其他调用!$C$6:$G354)</f>
        <v>7394271.4693009816</v>
      </c>
      <c r="AH353" s="3">
        <v>349</v>
      </c>
      <c r="AI353" s="3">
        <f>其他调用!Y353</f>
        <v>22963358.926240921</v>
      </c>
      <c r="AJ353" s="3">
        <f>其他调用!Z353</f>
        <v>24879823.894775391</v>
      </c>
      <c r="AK353" s="3">
        <f>其他调用!AA353</f>
        <v>28594081.618257523</v>
      </c>
      <c r="AL353" s="3">
        <f>其他调用!AB353</f>
        <v>64778356.799999237</v>
      </c>
      <c r="AM353" s="3">
        <f>其他调用!AC353</f>
        <v>121043160</v>
      </c>
      <c r="AN353" s="3">
        <f>SUMPRODUCT(AI$5:AM353,其他调用!$C$6:$G354)</f>
        <v>1552800583131.5867</v>
      </c>
      <c r="AP353" s="3">
        <f>其他调用!AN353</f>
        <v>5398883.1067581177</v>
      </c>
      <c r="AQ353" s="3">
        <f>其他调用!AO353</f>
        <v>6173454.3222978115</v>
      </c>
      <c r="AR353" s="3">
        <f>其他调用!AP353</f>
        <v>7827974.9896159172</v>
      </c>
      <c r="AS353" s="3">
        <f>其他调用!AQ353</f>
        <v>19549203.232318878</v>
      </c>
      <c r="AT353" s="3">
        <f>其他调用!AR353</f>
        <v>39263060.631054878</v>
      </c>
      <c r="AU353" s="3">
        <f>SUMPRODUCT(AP$5:AT353,其他调用!$C$6:$G354)</f>
        <v>303316842716.90344</v>
      </c>
    </row>
    <row r="354" spans="26:47" x14ac:dyDescent="0.15">
      <c r="Z354" s="3">
        <v>350</v>
      </c>
      <c r="AA354" s="3">
        <f>求节点(节奏总纲!P$4:P$163,其他调用!AW$6:AW$165,$Z354)*SUM($U$14:$U$17)</f>
        <v>46.000000000000021</v>
      </c>
      <c r="AB354" s="3">
        <f>求节点(节奏总纲!Q$4:Q$163,其他调用!AX$6:AX$165,$Z354)*SUM($U$14:$U$17)</f>
        <v>66.999999999999943</v>
      </c>
      <c r="AC354" s="3">
        <f>求节点(节奏总纲!R$4:R$163,其他调用!AY$6:AY$165,$Z354)*SUM($U$14:$U$17)</f>
        <v>90.999999999999957</v>
      </c>
      <c r="AD354" s="3">
        <f>求节点(节奏总纲!S$4:S$163,其他调用!AZ$6:AZ$165,$Z354)*SUM($U$14:$U$17)</f>
        <v>103.00000000000017</v>
      </c>
      <c r="AE354" s="3">
        <f>求节点(节奏总纲!T$4:T$163,其他调用!BA$6:BA$165,$Z354)*SUM($U$14:$U$17)</f>
        <v>103.00000000000003</v>
      </c>
      <c r="AF354" s="3">
        <f>SUMPRODUCT(AA$5:AE354,其他调用!$C$6:$G355)</f>
        <v>7399099.9962497866</v>
      </c>
      <c r="AH354" s="3">
        <v>350</v>
      </c>
      <c r="AI354" s="3">
        <f>其他调用!Y354</f>
        <v>22963358.926240921</v>
      </c>
      <c r="AJ354" s="3">
        <f>其他调用!Z354</f>
        <v>24879823.894775391</v>
      </c>
      <c r="AK354" s="3">
        <f>其他调用!AA354</f>
        <v>28594081.618257523</v>
      </c>
      <c r="AL354" s="3">
        <f>其他调用!AB354</f>
        <v>64778356.800001144</v>
      </c>
      <c r="AM354" s="3">
        <f>其他调用!AC354</f>
        <v>121043160</v>
      </c>
      <c r="AN354" s="3">
        <f>SUMPRODUCT(AI$5:AM354,其他调用!$C$6:$G355)</f>
        <v>1554839887529.6824</v>
      </c>
      <c r="AP354" s="3">
        <f>其他调用!AN354</f>
        <v>5398883.1067583561</v>
      </c>
      <c r="AQ354" s="3">
        <f>其他调用!AO354</f>
        <v>6173454.3222978115</v>
      </c>
      <c r="AR354" s="3">
        <f>其他调用!AP354</f>
        <v>7827974.9896156788</v>
      </c>
      <c r="AS354" s="3">
        <f>其他调用!AQ354</f>
        <v>19549203.232319355</v>
      </c>
      <c r="AT354" s="3">
        <f>其他调用!AR354</f>
        <v>39263060.631053925</v>
      </c>
      <c r="AU354" s="3">
        <f>SUMPRODUCT(AP$5:AT354,其他调用!$C$6:$G355)</f>
        <v>303816804448.1792</v>
      </c>
    </row>
    <row r="355" spans="26:47" x14ac:dyDescent="0.15">
      <c r="Z355" s="3">
        <v>351</v>
      </c>
      <c r="AA355" s="3">
        <f>求节点(节奏总纲!P$4:P$163,其他调用!AW$6:AW$165,$Z355)*SUM($U$14:$U$17)</f>
        <v>46.000000000000021</v>
      </c>
      <c r="AB355" s="3">
        <f>求节点(节奏总纲!Q$4:Q$163,其他调用!AX$6:AX$165,$Z355)*SUM($U$14:$U$17)</f>
        <v>66.999999999999929</v>
      </c>
      <c r="AC355" s="3">
        <f>求节点(节奏总纲!R$4:R$163,其他调用!AY$6:AY$165,$Z355)*SUM($U$14:$U$17)</f>
        <v>90.999999999999943</v>
      </c>
      <c r="AD355" s="3">
        <f>求节点(节奏总纲!S$4:S$163,其他调用!AZ$6:AZ$165,$Z355)*SUM($U$14:$U$17)</f>
        <v>103.00000000000018</v>
      </c>
      <c r="AE355" s="3">
        <f>求节点(节奏总纲!T$4:T$163,其他调用!BA$6:BA$165,$Z355)*SUM($U$14:$U$17)</f>
        <v>103.00000000000003</v>
      </c>
      <c r="AF355" s="3">
        <f>SUMPRODUCT(AA$5:AE355,其他调用!$C$6:$G356)</f>
        <v>7403896.4247288471</v>
      </c>
      <c r="AH355" s="3">
        <v>351</v>
      </c>
      <c r="AI355" s="3">
        <f>其他调用!Y355</f>
        <v>22963358.926240921</v>
      </c>
      <c r="AJ355" s="3">
        <f>其他调用!Z355</f>
        <v>24879823.894775391</v>
      </c>
      <c r="AK355" s="3">
        <f>其他调用!AA355</f>
        <v>28594081.618257523</v>
      </c>
      <c r="AL355" s="3">
        <f>其他调用!AB355</f>
        <v>64778356.799999237</v>
      </c>
      <c r="AM355" s="3">
        <f>其他调用!AC355</f>
        <v>121043160</v>
      </c>
      <c r="AN355" s="3">
        <f>SUMPRODUCT(AI$5:AM355,其他调用!$C$6:$G356)</f>
        <v>1556865635298.3508</v>
      </c>
      <c r="AP355" s="3">
        <f>其他调用!AN355</f>
        <v>5398883.1067581177</v>
      </c>
      <c r="AQ355" s="3">
        <f>其他调用!AO355</f>
        <v>6173454.3222978115</v>
      </c>
      <c r="AR355" s="3">
        <f>其他调用!AP355</f>
        <v>7827974.9896159172</v>
      </c>
      <c r="AS355" s="3">
        <f>其他调用!AQ355</f>
        <v>19549203.232318878</v>
      </c>
      <c r="AT355" s="3">
        <f>其他调用!AR355</f>
        <v>39263060.631054878</v>
      </c>
      <c r="AU355" s="3">
        <f>SUMPRODUCT(AP$5:AT355,其他调用!$C$6:$G356)</f>
        <v>304313442597.19574</v>
      </c>
    </row>
    <row r="356" spans="26:47" x14ac:dyDescent="0.15">
      <c r="Z356" s="3">
        <v>352</v>
      </c>
      <c r="AA356" s="3">
        <f>求节点(节奏总纲!P$4:P$163,其他调用!AW$6:AW$165,$Z356)*SUM($U$14:$U$17)</f>
        <v>46.000000000000021</v>
      </c>
      <c r="AB356" s="3">
        <f>求节点(节奏总纲!Q$4:Q$163,其他调用!AX$6:AX$165,$Z356)*SUM($U$14:$U$17)</f>
        <v>66.999999999999929</v>
      </c>
      <c r="AC356" s="3">
        <f>求节点(节奏总纲!R$4:R$163,其他调用!AY$6:AY$165,$Z356)*SUM($U$14:$U$17)</f>
        <v>90.999999999999943</v>
      </c>
      <c r="AD356" s="3">
        <f>求节点(节奏总纲!S$4:S$163,其他调用!AZ$6:AZ$165,$Z356)*SUM($U$14:$U$17)</f>
        <v>103.0000000000002</v>
      </c>
      <c r="AE356" s="3">
        <f>求节点(节奏总纲!T$4:T$163,其他调用!BA$6:BA$165,$Z356)*SUM($U$14:$U$17)</f>
        <v>103.00000000000003</v>
      </c>
      <c r="AF356" s="3">
        <f>SUMPRODUCT(AA$5:AE356,其他调用!$C$6:$G357)</f>
        <v>7408660.7547381623</v>
      </c>
      <c r="AH356" s="3">
        <v>352</v>
      </c>
      <c r="AI356" s="3">
        <f>其他调用!Y356</f>
        <v>22963358.926240921</v>
      </c>
      <c r="AJ356" s="3">
        <f>其他调用!Z356</f>
        <v>24879823.894775391</v>
      </c>
      <c r="AK356" s="3">
        <f>其他调用!AA356</f>
        <v>28594081.618257523</v>
      </c>
      <c r="AL356" s="3">
        <f>其他调用!AB356</f>
        <v>64778356.799999237</v>
      </c>
      <c r="AM356" s="3">
        <f>其他调用!AC356</f>
        <v>121043160</v>
      </c>
      <c r="AN356" s="3">
        <f>SUMPRODUCT(AI$5:AM356,其他调用!$C$6:$G357)</f>
        <v>1558877826437.5928</v>
      </c>
      <c r="AP356" s="3">
        <f>其他调用!AN356</f>
        <v>5398883.1067583561</v>
      </c>
      <c r="AQ356" s="3">
        <f>其他调用!AO356</f>
        <v>6173454.3222978115</v>
      </c>
      <c r="AR356" s="3">
        <f>其他调用!AP356</f>
        <v>7827974.9896159172</v>
      </c>
      <c r="AS356" s="3">
        <f>其他调用!AQ356</f>
        <v>19549203.232319355</v>
      </c>
      <c r="AT356" s="3">
        <f>其他调用!AR356</f>
        <v>39263060.631054878</v>
      </c>
      <c r="AU356" s="3">
        <f>SUMPRODUCT(AP$5:AT356,其他调用!$C$6:$G357)</f>
        <v>304806757163.95319</v>
      </c>
    </row>
    <row r="357" spans="26:47" x14ac:dyDescent="0.15">
      <c r="Z357" s="3">
        <v>353</v>
      </c>
      <c r="AA357" s="3">
        <f>求节点(节奏总纲!P$4:P$163,其他调用!AW$6:AW$165,$Z357)*SUM($U$14:$U$17)</f>
        <v>46.000000000000028</v>
      </c>
      <c r="AB357" s="3">
        <f>求节点(节奏总纲!Q$4:Q$163,其他调用!AX$6:AX$165,$Z357)*SUM($U$14:$U$17)</f>
        <v>66.999999999999929</v>
      </c>
      <c r="AC357" s="3">
        <f>求节点(节奏总纲!R$4:R$163,其他调用!AY$6:AY$165,$Z357)*SUM($U$14:$U$17)</f>
        <v>90.999999999999929</v>
      </c>
      <c r="AD357" s="3">
        <f>求节点(节奏总纲!S$4:S$163,其他调用!AZ$6:AZ$165,$Z357)*SUM($U$14:$U$17)</f>
        <v>103.00000000000021</v>
      </c>
      <c r="AE357" s="3">
        <f>求节点(节奏总纲!T$4:T$163,其他调用!BA$6:BA$165,$Z357)*SUM($U$14:$U$17)</f>
        <v>103.00000000000003</v>
      </c>
      <c r="AF357" s="3">
        <f>SUMPRODUCT(AA$5:AE357,其他调用!$C$6:$G358)</f>
        <v>7413392.9862777321</v>
      </c>
      <c r="AH357" s="3">
        <v>353</v>
      </c>
      <c r="AI357" s="3">
        <f>其他调用!Y357</f>
        <v>22963358.926240921</v>
      </c>
      <c r="AJ357" s="3">
        <f>其他调用!Z357</f>
        <v>24879823.894775391</v>
      </c>
      <c r="AK357" s="3">
        <f>其他调用!AA357</f>
        <v>28594081.618257523</v>
      </c>
      <c r="AL357" s="3">
        <f>其他调用!AB357</f>
        <v>64778356.800001144</v>
      </c>
      <c r="AM357" s="3">
        <f>其他调用!AC357</f>
        <v>121043160</v>
      </c>
      <c r="AN357" s="3">
        <f>SUMPRODUCT(AI$5:AM357,其他调用!$C$6:$G358)</f>
        <v>1560876460947.4072</v>
      </c>
      <c r="AP357" s="3">
        <f>其他调用!AN357</f>
        <v>5398883.1067583561</v>
      </c>
      <c r="AQ357" s="3">
        <f>其他调用!AO357</f>
        <v>6173454.3222980499</v>
      </c>
      <c r="AR357" s="3">
        <f>其他调用!AP357</f>
        <v>7827974.9896159172</v>
      </c>
      <c r="AS357" s="3">
        <f>其他调用!AQ357</f>
        <v>19549203.232318878</v>
      </c>
      <c r="AT357" s="3">
        <f>其他调用!AR357</f>
        <v>39263060.631053925</v>
      </c>
      <c r="AU357" s="3">
        <f>SUMPRODUCT(AP$5:AT357,其他调用!$C$6:$G358)</f>
        <v>305296748148.45142</v>
      </c>
    </row>
    <row r="358" spans="26:47" x14ac:dyDescent="0.15">
      <c r="Z358" s="3">
        <v>354</v>
      </c>
      <c r="AA358" s="3">
        <f>求节点(节奏总纲!P$4:P$163,其他调用!AW$6:AW$165,$Z358)*SUM($U$14:$U$17)</f>
        <v>46.000000000000028</v>
      </c>
      <c r="AB358" s="3">
        <f>求节点(节奏总纲!Q$4:Q$163,其他调用!AX$6:AX$165,$Z358)*SUM($U$14:$U$17)</f>
        <v>66.999999999999915</v>
      </c>
      <c r="AC358" s="3">
        <f>求节点(节奏总纲!R$4:R$163,其他调用!AY$6:AY$165,$Z358)*SUM($U$14:$U$17)</f>
        <v>90.999999999999929</v>
      </c>
      <c r="AD358" s="3">
        <f>求节点(节奏总纲!S$4:S$163,其他调用!AZ$6:AZ$165,$Z358)*SUM($U$14:$U$17)</f>
        <v>103.00000000000024</v>
      </c>
      <c r="AE358" s="3">
        <f>求节点(节奏总纲!T$4:T$163,其他调用!BA$6:BA$165,$Z358)*SUM($U$14:$U$17)</f>
        <v>103.00000000000003</v>
      </c>
      <c r="AF358" s="3">
        <f>SUMPRODUCT(AA$5:AE358,其他调用!$C$6:$G359)</f>
        <v>7418093.1193475565</v>
      </c>
      <c r="AH358" s="3">
        <v>354</v>
      </c>
      <c r="AI358" s="3">
        <f>其他调用!Y358</f>
        <v>22963358.926240921</v>
      </c>
      <c r="AJ358" s="3">
        <f>其他调用!Z358</f>
        <v>24879823.894776344</v>
      </c>
      <c r="AK358" s="3">
        <f>其他调用!AA358</f>
        <v>28594081.618257523</v>
      </c>
      <c r="AL358" s="3">
        <f>其他调用!AB358</f>
        <v>64778356.799999237</v>
      </c>
      <c r="AM358" s="3">
        <f>其他调用!AC358</f>
        <v>121043160</v>
      </c>
      <c r="AN358" s="3">
        <f>SUMPRODUCT(AI$5:AM358,其他调用!$C$6:$G359)</f>
        <v>1562861538827.7947</v>
      </c>
      <c r="AP358" s="3">
        <f>其他调用!AN358</f>
        <v>5398883.1067581177</v>
      </c>
      <c r="AQ358" s="3">
        <f>其他调用!AO358</f>
        <v>6173454.3222978115</v>
      </c>
      <c r="AR358" s="3">
        <f>其他调用!AP358</f>
        <v>7827974.9896156788</v>
      </c>
      <c r="AS358" s="3">
        <f>其他调用!AQ358</f>
        <v>19549203.232319355</v>
      </c>
      <c r="AT358" s="3">
        <f>其他调用!AR358</f>
        <v>39263060.631054878</v>
      </c>
      <c r="AU358" s="3">
        <f>SUMPRODUCT(AP$5:AT358,其他调用!$C$6:$G359)</f>
        <v>305783415550.69043</v>
      </c>
    </row>
    <row r="359" spans="26:47" x14ac:dyDescent="0.15">
      <c r="Z359" s="3">
        <v>355</v>
      </c>
      <c r="AA359" s="3">
        <f>求节点(节奏总纲!P$4:P$163,其他调用!AW$6:AW$165,$Z359)*SUM($U$14:$U$17)</f>
        <v>46.000000000000028</v>
      </c>
      <c r="AB359" s="3">
        <f>求节点(节奏总纲!Q$4:Q$163,其他调用!AX$6:AX$165,$Z359)*SUM($U$14:$U$17)</f>
        <v>66.999999999999915</v>
      </c>
      <c r="AC359" s="3">
        <f>求节点(节奏总纲!R$4:R$163,其他调用!AY$6:AY$165,$Z359)*SUM($U$14:$U$17)</f>
        <v>90.999999999999929</v>
      </c>
      <c r="AD359" s="3">
        <f>求节点(节奏总纲!S$4:S$163,其他调用!AZ$6:AZ$165,$Z359)*SUM($U$14:$U$17)</f>
        <v>103.00000000000026</v>
      </c>
      <c r="AE359" s="3">
        <f>求节点(节奏总纲!T$4:T$163,其他调用!BA$6:BA$165,$Z359)*SUM($U$14:$U$17)</f>
        <v>103.00000000000004</v>
      </c>
      <c r="AF359" s="3">
        <f>SUMPRODUCT(AA$5:AE359,其他调用!$C$6:$G360)</f>
        <v>7422761.1539476356</v>
      </c>
      <c r="AH359" s="3">
        <v>355</v>
      </c>
      <c r="AI359" s="3">
        <f>其他调用!Y359</f>
        <v>22963358.926240921</v>
      </c>
      <c r="AJ359" s="3">
        <f>其他调用!Z359</f>
        <v>24879823.894775391</v>
      </c>
      <c r="AK359" s="3">
        <f>其他调用!AA359</f>
        <v>33726099.850491524</v>
      </c>
      <c r="AL359" s="3">
        <f>其他调用!AB359</f>
        <v>64778356.799999237</v>
      </c>
      <c r="AM359" s="3">
        <f>其他调用!AC359</f>
        <v>121043160</v>
      </c>
      <c r="AN359" s="3">
        <f>SUMPRODUCT(AI$5:AM359,其他调用!$C$6:$G360)</f>
        <v>1564848957776.1853</v>
      </c>
      <c r="AP359" s="3">
        <f>其他调用!AN359</f>
        <v>5398883.1067583561</v>
      </c>
      <c r="AQ359" s="3">
        <f>其他调用!AO359</f>
        <v>6173454.3222978115</v>
      </c>
      <c r="AR359" s="3">
        <f>其他调用!AP359</f>
        <v>9339787.2708668709</v>
      </c>
      <c r="AS359" s="3">
        <f>其他调用!AQ359</f>
        <v>19549203.232318878</v>
      </c>
      <c r="AT359" s="3">
        <f>其他调用!AR359</f>
        <v>39263060.631053925</v>
      </c>
      <c r="AU359" s="3">
        <f>SUMPRODUCT(AP$5:AT359,其他调用!$C$6:$G360)</f>
        <v>306271442583.61505</v>
      </c>
    </row>
    <row r="360" spans="26:47" x14ac:dyDescent="0.15">
      <c r="Z360" s="3">
        <v>356</v>
      </c>
      <c r="AA360" s="3">
        <f>求节点(节奏总纲!P$4:P$163,其他调用!AW$6:AW$165,$Z360)*SUM($U$14:$U$17)</f>
        <v>46.000000000000036</v>
      </c>
      <c r="AB360" s="3">
        <f>求节点(节奏总纲!Q$4:Q$163,其他调用!AX$6:AX$165,$Z360)*SUM($U$14:$U$17)</f>
        <v>66.999999999999915</v>
      </c>
      <c r="AC360" s="3">
        <f>求节点(节奏总纲!R$4:R$163,其他调用!AY$6:AY$165,$Z360)*SUM($U$14:$U$17)</f>
        <v>90.999999999999929</v>
      </c>
      <c r="AD360" s="3">
        <f>求节点(节奏总纲!S$4:S$163,其他调用!AZ$6:AZ$165,$Z360)*SUM($U$14:$U$17)</f>
        <v>103.00000000000024</v>
      </c>
      <c r="AE360" s="3">
        <f>求节点(节奏总纲!T$4:T$163,其他调用!BA$6:BA$165,$Z360)*SUM($U$14:$U$17)</f>
        <v>103.00000000000004</v>
      </c>
      <c r="AF360" s="3">
        <f>SUMPRODUCT(AA$5:AE360,其他调用!$C$6:$G361)</f>
        <v>7427397.0900779692</v>
      </c>
      <c r="AH360" s="3">
        <v>356</v>
      </c>
      <c r="AI360" s="3">
        <f>其他调用!Y360</f>
        <v>22963358.926240921</v>
      </c>
      <c r="AJ360" s="3">
        <f>其他调用!Z360</f>
        <v>24879823.894775391</v>
      </c>
      <c r="AK360" s="3">
        <f>其他调用!AA360</f>
        <v>34445869.796403885</v>
      </c>
      <c r="AL360" s="3">
        <f>其他调用!AB360</f>
        <v>68713547.761539459</v>
      </c>
      <c r="AM360" s="3">
        <f>其他调用!AC360</f>
        <v>121043160</v>
      </c>
      <c r="AN360" s="3">
        <f>SUMPRODUCT(AI$5:AM360,其他调用!$C$6:$G361)</f>
        <v>1566827078928.0652</v>
      </c>
      <c r="AP360" s="3">
        <f>其他调用!AN360</f>
        <v>5398883.1067583561</v>
      </c>
      <c r="AQ360" s="3">
        <f>其他调用!AO360</f>
        <v>6173454.3222978115</v>
      </c>
      <c r="AR360" s="3">
        <f>其他调用!AP360</f>
        <v>9551820.2361962795</v>
      </c>
      <c r="AS360" s="3">
        <f>其他调用!AQ360</f>
        <v>20815765.387626171</v>
      </c>
      <c r="AT360" s="3">
        <f>其他调用!AR360</f>
        <v>39263060.631054878</v>
      </c>
      <c r="AU360" s="3">
        <f>SUMPRODUCT(AP$5:AT360,其他调用!$C$6:$G361)</f>
        <v>306757459356.45068</v>
      </c>
    </row>
    <row r="361" spans="26:47" x14ac:dyDescent="0.15">
      <c r="Z361" s="3">
        <v>357</v>
      </c>
      <c r="AA361" s="3">
        <f>求节点(节奏总纲!P$4:P$163,其他调用!AW$6:AW$165,$Z361)*SUM($U$14:$U$17)</f>
        <v>46.000000000000036</v>
      </c>
      <c r="AB361" s="3">
        <f>求节点(节奏总纲!Q$4:Q$163,其他调用!AX$6:AX$165,$Z361)*SUM($U$14:$U$17)</f>
        <v>66.999999999999901</v>
      </c>
      <c r="AC361" s="3">
        <f>求节点(节奏总纲!R$4:R$163,其他调用!AY$6:AY$165,$Z361)*SUM($U$14:$U$17)</f>
        <v>90.999999999999929</v>
      </c>
      <c r="AD361" s="3">
        <f>求节点(节奏总纲!S$4:S$163,其他调用!AZ$6:AZ$165,$Z361)*SUM($U$14:$U$17)</f>
        <v>103.00000000000023</v>
      </c>
      <c r="AE361" s="3">
        <f>求节点(节奏总纲!T$4:T$163,其他调用!BA$6:BA$165,$Z361)*SUM($U$14:$U$17)</f>
        <v>103.00000000000004</v>
      </c>
      <c r="AF361" s="3">
        <f>SUMPRODUCT(AA$5:AE361,其他调用!$C$6:$G362)</f>
        <v>7432000.9277385576</v>
      </c>
      <c r="AH361" s="3">
        <v>357</v>
      </c>
      <c r="AI361" s="3">
        <f>其他调用!Y361</f>
        <v>22963358.926240921</v>
      </c>
      <c r="AJ361" s="3">
        <f>其他调用!Z361</f>
        <v>24879823.894775391</v>
      </c>
      <c r="AK361" s="3">
        <f>其他调用!AA361</f>
        <v>34445869.796402931</v>
      </c>
      <c r="AL361" s="3">
        <f>其他调用!AB361</f>
        <v>71256192.48000145</v>
      </c>
      <c r="AM361" s="3">
        <f>其他调用!AC361</f>
        <v>121043160</v>
      </c>
      <c r="AN361" s="3">
        <f>SUMPRODUCT(AI$5:AM361,其他调用!$C$6:$G362)</f>
        <v>1568792885898.9063</v>
      </c>
      <c r="AP361" s="3">
        <f>其他调用!AN361</f>
        <v>5398883.1067581177</v>
      </c>
      <c r="AQ361" s="3">
        <f>其他调用!AO361</f>
        <v>6173454.3222978115</v>
      </c>
      <c r="AR361" s="3">
        <f>其他调用!AP361</f>
        <v>9551820.2361962795</v>
      </c>
      <c r="AS361" s="3">
        <f>其他调用!AQ361</f>
        <v>21634129.123024464</v>
      </c>
      <c r="AT361" s="3">
        <f>其他调用!AR361</f>
        <v>39263060.631054878</v>
      </c>
      <c r="AU361" s="3">
        <f>SUMPRODUCT(AP$5:AT361,其他调用!$C$6:$G362)</f>
        <v>307240555834.92175</v>
      </c>
    </row>
    <row r="362" spans="26:47" x14ac:dyDescent="0.15">
      <c r="Z362" s="3">
        <v>358</v>
      </c>
      <c r="AA362" s="3">
        <f>求节点(节奏总纲!P$4:P$163,其他调用!AW$6:AW$165,$Z362)*SUM($U$14:$U$17)</f>
        <v>46.000000000000036</v>
      </c>
      <c r="AB362" s="3">
        <f>求节点(节奏总纲!Q$4:Q$163,其他调用!AX$6:AX$165,$Z362)*SUM($U$14:$U$17)</f>
        <v>66.999999999999901</v>
      </c>
      <c r="AC362" s="3">
        <f>求节点(节奏总纲!R$4:R$163,其他调用!AY$6:AY$165,$Z362)*SUM($U$14:$U$17)</f>
        <v>90.999999999999943</v>
      </c>
      <c r="AD362" s="3">
        <f>求节点(节奏总纲!S$4:S$163,其他调用!AZ$6:AZ$165,$Z362)*SUM($U$14:$U$17)</f>
        <v>103.00000000000023</v>
      </c>
      <c r="AE362" s="3">
        <f>求节点(节奏总纲!T$4:T$163,其他调用!BA$6:BA$165,$Z362)*SUM($U$14:$U$17)</f>
        <v>103.00000000000004</v>
      </c>
      <c r="AF362" s="3">
        <f>SUMPRODUCT(AA$5:AE362,其他调用!$C$6:$G363)</f>
        <v>7436572.6669294015</v>
      </c>
      <c r="AH362" s="3">
        <v>358</v>
      </c>
      <c r="AI362" s="3">
        <f>其他调用!Y362</f>
        <v>22963358.926240921</v>
      </c>
      <c r="AJ362" s="3">
        <f>其他调用!Z362</f>
        <v>24879823.894775391</v>
      </c>
      <c r="AK362" s="3">
        <f>其他调用!AA362</f>
        <v>34445869.796403885</v>
      </c>
      <c r="AL362" s="3">
        <f>其他调用!AB362</f>
        <v>71256192.479999542</v>
      </c>
      <c r="AM362" s="3">
        <f>其他调用!AC362</f>
        <v>121043160</v>
      </c>
      <c r="AN362" s="3">
        <f>SUMPRODUCT(AI$5:AM362,其他调用!$C$6:$G363)</f>
        <v>1570744987044.2534</v>
      </c>
      <c r="AP362" s="3">
        <f>其他调用!AN362</f>
        <v>5398883.1067583561</v>
      </c>
      <c r="AQ362" s="3">
        <f>其他调用!AO362</f>
        <v>6173454.3222980499</v>
      </c>
      <c r="AR362" s="3">
        <f>其他调用!AP362</f>
        <v>9551820.2361960411</v>
      </c>
      <c r="AS362" s="3">
        <f>其他调用!AQ362</f>
        <v>21634129.12302494</v>
      </c>
      <c r="AT362" s="3">
        <f>其他调用!AR362</f>
        <v>39263060.631053925</v>
      </c>
      <c r="AU362" s="3">
        <f>SUMPRODUCT(AP$5:AT362,其他调用!$C$6:$G363)</f>
        <v>307720284110.85376</v>
      </c>
    </row>
    <row r="363" spans="26:47" x14ac:dyDescent="0.15">
      <c r="Z363" s="3">
        <v>359</v>
      </c>
      <c r="AA363" s="3">
        <f>求节点(节奏总纲!P$4:P$163,其他调用!AW$6:AW$165,$Z363)*SUM($U$14:$U$17)</f>
        <v>46.000000000000036</v>
      </c>
      <c r="AB363" s="3">
        <f>求节点(节奏总纲!Q$4:Q$163,其他调用!AX$6:AX$165,$Z363)*SUM($U$14:$U$17)</f>
        <v>66.999999999999901</v>
      </c>
      <c r="AC363" s="3">
        <f>求节点(节奏总纲!R$4:R$163,其他调用!AY$6:AY$165,$Z363)*SUM($U$14:$U$17)</f>
        <v>90.999999999999943</v>
      </c>
      <c r="AD363" s="3">
        <f>求节点(节奏总纲!S$4:S$163,其他调用!AZ$6:AZ$165,$Z363)*SUM($U$14:$U$17)</f>
        <v>103.00000000000021</v>
      </c>
      <c r="AE363" s="3">
        <f>求节点(节奏总纲!T$4:T$163,其他调用!BA$6:BA$165,$Z363)*SUM($U$14:$U$17)</f>
        <v>103.00000000000004</v>
      </c>
      <c r="AF363" s="3">
        <f>SUMPRODUCT(AA$5:AE363,其他调用!$C$6:$G364)</f>
        <v>7441112.3076505018</v>
      </c>
      <c r="AH363" s="3">
        <v>359</v>
      </c>
      <c r="AI363" s="3">
        <f>其他调用!Y363</f>
        <v>22963358.926240921</v>
      </c>
      <c r="AJ363" s="3">
        <f>其他调用!Z363</f>
        <v>25243361.155497551</v>
      </c>
      <c r="AK363" s="3">
        <f>其他调用!AA363</f>
        <v>34445869.796403885</v>
      </c>
      <c r="AL363" s="3">
        <f>其他调用!AB363</f>
        <v>71256192.479999542</v>
      </c>
      <c r="AM363" s="3">
        <f>其他调用!AC363</f>
        <v>121043160</v>
      </c>
      <c r="AN363" s="3">
        <f>SUMPRODUCT(AI$5:AM363,其他调用!$C$6:$G364)</f>
        <v>1572696798610.9575</v>
      </c>
      <c r="AP363" s="3">
        <f>其他调用!AN363</f>
        <v>5398883.1067583561</v>
      </c>
      <c r="AQ363" s="3">
        <f>其他调用!AO363</f>
        <v>6320508.308932066</v>
      </c>
      <c r="AR363" s="3">
        <f>其他调用!AP363</f>
        <v>9551820.2361962795</v>
      </c>
      <c r="AS363" s="3">
        <f>其他调用!AQ363</f>
        <v>21634129.123024464</v>
      </c>
      <c r="AT363" s="3">
        <f>其他调用!AR363</f>
        <v>39263060.631054878</v>
      </c>
      <c r="AU363" s="3">
        <f>SUMPRODUCT(AP$5:AT363,其他调用!$C$6:$G364)</f>
        <v>308202071172.8891</v>
      </c>
    </row>
    <row r="364" spans="26:47" x14ac:dyDescent="0.15">
      <c r="Z364" s="3">
        <v>360</v>
      </c>
      <c r="AA364" s="3">
        <f>求节点(节奏总纲!P$4:P$163,其他调用!AW$6:AW$165,$Z364)*SUM($U$14:$U$17)</f>
        <v>46.000000000000043</v>
      </c>
      <c r="AB364" s="3">
        <f>求节点(节奏总纲!Q$4:Q$163,其他调用!AX$6:AX$165,$Z364)*SUM($U$14:$U$17)</f>
        <v>66.999999999999901</v>
      </c>
      <c r="AC364" s="3">
        <f>求节点(节奏总纲!R$4:R$163,其他调用!AY$6:AY$165,$Z364)*SUM($U$14:$U$17)</f>
        <v>90.999999999999943</v>
      </c>
      <c r="AD364" s="3">
        <f>求节点(节奏总纲!S$4:S$163,其他调用!AZ$6:AZ$165,$Z364)*SUM($U$14:$U$17)</f>
        <v>103.0000000000002</v>
      </c>
      <c r="AE364" s="3">
        <f>求节点(节奏总纲!T$4:T$163,其他调用!BA$6:BA$165,$Z364)*SUM($U$14:$U$17)</f>
        <v>103.00000000000004</v>
      </c>
      <c r="AF364" s="3">
        <f>SUMPRODUCT(AA$5:AE364,其他调用!$C$6:$G365)</f>
        <v>7441112.3076505018</v>
      </c>
      <c r="AH364" s="3">
        <v>360</v>
      </c>
      <c r="AI364" s="3">
        <f>其他调用!Y364</f>
        <v>22963358.926240921</v>
      </c>
      <c r="AJ364" s="3">
        <f>其他调用!Z364</f>
        <v>25387925.646205902</v>
      </c>
      <c r="AK364" s="3">
        <f>其他调用!AA364</f>
        <v>34445869.796402931</v>
      </c>
      <c r="AL364" s="3">
        <f>其他调用!AB364</f>
        <v>71256192.479999542</v>
      </c>
      <c r="AM364" s="3">
        <f>其他调用!AC364</f>
        <v>121043160</v>
      </c>
      <c r="AN364" s="3">
        <f>SUMPRODUCT(AI$5:AM364,其他调用!$C$6:$G365)</f>
        <v>1572696798610.9575</v>
      </c>
      <c r="AP364" s="3">
        <f>其他调用!AN364</f>
        <v>5398883.1067581177</v>
      </c>
      <c r="AQ364" s="3">
        <f>其他调用!AO364</f>
        <v>6378985.9038894176</v>
      </c>
      <c r="AR364" s="3">
        <f>其他调用!AP364</f>
        <v>9551820.2361962795</v>
      </c>
      <c r="AS364" s="3">
        <f>其他调用!AQ364</f>
        <v>21634129.12302494</v>
      </c>
      <c r="AT364" s="3">
        <f>其他调用!AR364</f>
        <v>39263060.631054878</v>
      </c>
      <c r="AU364" s="3">
        <f>SUMPRODUCT(AP$5:AT364,其他调用!$C$6:$G365)</f>
        <v>308202071172.8891</v>
      </c>
    </row>
  </sheetData>
  <mergeCells count="9">
    <mergeCell ref="BA18:BH18"/>
    <mergeCell ref="N20:O20"/>
    <mergeCell ref="H3:J3"/>
    <mergeCell ref="AA3:AE3"/>
    <mergeCell ref="AI3:AM3"/>
    <mergeCell ref="AP3:AT3"/>
    <mergeCell ref="N10:N11"/>
    <mergeCell ref="O10:Q10"/>
    <mergeCell ref="R10:T10"/>
  </mergeCells>
  <phoneticPr fontId="1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BD16-A964-4359-B2C9-1718FA1DBB13}">
  <dimension ref="A1:BI364"/>
  <sheetViews>
    <sheetView workbookViewId="0">
      <selection activeCell="J17" sqref="J17"/>
    </sheetView>
  </sheetViews>
  <sheetFormatPr defaultColWidth="6.625" defaultRowHeight="11.25" x14ac:dyDescent="0.15"/>
  <cols>
    <col min="1" max="1" width="10.5" style="3" bestFit="1" customWidth="1"/>
    <col min="2" max="2" width="6.625" style="3"/>
    <col min="3" max="3" width="56.25" style="3" bestFit="1" customWidth="1"/>
    <col min="4" max="4" width="6.625" style="3"/>
    <col min="5" max="6" width="9.75" style="3" bestFit="1" customWidth="1"/>
    <col min="7" max="7" width="9.75" style="3" customWidth="1"/>
    <col min="8" max="8" width="12.25" style="3" bestFit="1" customWidth="1"/>
    <col min="9" max="9" width="9.75" style="3" bestFit="1" customWidth="1"/>
    <col min="10" max="11" width="6.625" style="3"/>
    <col min="12" max="12" width="6.625" style="31"/>
    <col min="13" max="24" width="6.625" style="3"/>
    <col min="25" max="25" width="6.625" style="31"/>
    <col min="26" max="32" width="6.625" style="3"/>
    <col min="33" max="33" width="6.625" style="31"/>
    <col min="34" max="39" width="6.625" style="3"/>
    <col min="40" max="40" width="9.75" style="3" bestFit="1" customWidth="1"/>
    <col min="41" max="48" width="6.625" style="3"/>
    <col min="49" max="49" width="6.625" style="31"/>
    <col min="50" max="16384" width="6.625" style="3"/>
  </cols>
  <sheetData>
    <row r="1" spans="1:61" x14ac:dyDescent="0.15">
      <c r="A1" s="3" t="s">
        <v>415</v>
      </c>
      <c r="B1" s="3">
        <v>300</v>
      </c>
      <c r="C1" s="75" t="s">
        <v>504</v>
      </c>
      <c r="E1" s="34" t="s">
        <v>205</v>
      </c>
      <c r="F1" s="3" t="s">
        <v>416</v>
      </c>
      <c r="H1" s="3" t="s">
        <v>206</v>
      </c>
    </row>
    <row r="2" spans="1:61" x14ac:dyDescent="0.15">
      <c r="E2" s="3">
        <v>2000</v>
      </c>
      <c r="F2" s="3">
        <v>10</v>
      </c>
      <c r="H2" s="3">
        <v>3</v>
      </c>
    </row>
    <row r="3" spans="1:61" x14ac:dyDescent="0.15">
      <c r="H3" s="85" t="s">
        <v>155</v>
      </c>
      <c r="I3" s="85"/>
      <c r="J3" s="85"/>
      <c r="AA3" s="85" t="s">
        <v>149</v>
      </c>
      <c r="AB3" s="85"/>
      <c r="AC3" s="85"/>
      <c r="AD3" s="85"/>
      <c r="AE3" s="85"/>
      <c r="AI3" s="85" t="s">
        <v>188</v>
      </c>
      <c r="AJ3" s="85"/>
      <c r="AK3" s="85"/>
      <c r="AL3" s="85"/>
      <c r="AM3" s="85"/>
      <c r="AP3" s="85" t="s">
        <v>189</v>
      </c>
      <c r="AQ3" s="85"/>
      <c r="AR3" s="85"/>
      <c r="AS3" s="85"/>
      <c r="AT3" s="85"/>
    </row>
    <row r="4" spans="1:61" s="9" customFormat="1" ht="45" x14ac:dyDescent="0.15">
      <c r="A4" s="9" t="s">
        <v>399</v>
      </c>
      <c r="B4" s="30" t="s">
        <v>108</v>
      </c>
      <c r="C4" s="30" t="s">
        <v>107</v>
      </c>
      <c r="D4" s="9" t="s">
        <v>204</v>
      </c>
      <c r="E4" s="9" t="s">
        <v>164</v>
      </c>
      <c r="F4" s="9" t="s">
        <v>194</v>
      </c>
      <c r="G4" s="9" t="s">
        <v>195</v>
      </c>
      <c r="H4" s="76" t="s">
        <v>505</v>
      </c>
      <c r="I4" s="9" t="s">
        <v>183</v>
      </c>
      <c r="J4" s="9" t="s">
        <v>186</v>
      </c>
      <c r="K4" s="9" t="s">
        <v>185</v>
      </c>
      <c r="L4" s="32"/>
      <c r="Y4" s="32"/>
      <c r="Z4" s="9" t="s">
        <v>70</v>
      </c>
      <c r="AA4" s="9" t="s">
        <v>51</v>
      </c>
      <c r="AB4" s="9" t="s">
        <v>30</v>
      </c>
      <c r="AC4" s="9" t="s">
        <v>52</v>
      </c>
      <c r="AD4" s="9" t="s">
        <v>53</v>
      </c>
      <c r="AE4" s="9" t="s">
        <v>54</v>
      </c>
      <c r="AF4" s="9" t="s">
        <v>150</v>
      </c>
      <c r="AG4" s="32"/>
      <c r="AH4" s="9" t="s">
        <v>70</v>
      </c>
      <c r="AI4" s="9" t="s">
        <v>51</v>
      </c>
      <c r="AJ4" s="9" t="s">
        <v>30</v>
      </c>
      <c r="AK4" s="9" t="s">
        <v>52</v>
      </c>
      <c r="AL4" s="9" t="s">
        <v>53</v>
      </c>
      <c r="AM4" s="9" t="s">
        <v>54</v>
      </c>
      <c r="AN4" s="9" t="s">
        <v>151</v>
      </c>
      <c r="AP4" s="9" t="s">
        <v>51</v>
      </c>
      <c r="AQ4" s="9" t="s">
        <v>30</v>
      </c>
      <c r="AR4" s="9" t="s">
        <v>52</v>
      </c>
      <c r="AS4" s="9" t="s">
        <v>53</v>
      </c>
      <c r="AT4" s="9" t="s">
        <v>54</v>
      </c>
      <c r="AU4" s="9" t="s">
        <v>151</v>
      </c>
      <c r="AW4" s="32"/>
      <c r="AZ4" s="9" t="s">
        <v>154</v>
      </c>
      <c r="BA4" s="9" t="s">
        <v>184</v>
      </c>
      <c r="BB4" s="9" t="s">
        <v>156</v>
      </c>
      <c r="BC4" s="9" t="s">
        <v>181</v>
      </c>
      <c r="BD4" s="9" t="s">
        <v>182</v>
      </c>
      <c r="BE4" s="9" t="s">
        <v>157</v>
      </c>
      <c r="BF4" s="9" t="s">
        <v>158</v>
      </c>
      <c r="BG4" s="9" t="s">
        <v>159</v>
      </c>
      <c r="BH4" s="9" t="s">
        <v>160</v>
      </c>
      <c r="BI4" s="9" t="s">
        <v>161</v>
      </c>
    </row>
    <row r="5" spans="1:61" x14ac:dyDescent="0.15">
      <c r="A5" s="3">
        <v>1</v>
      </c>
      <c r="B5" s="11">
        <v>1</v>
      </c>
      <c r="C5" s="12" t="s">
        <v>213</v>
      </c>
      <c r="D5" s="3">
        <v>300.5</v>
      </c>
      <c r="E5" s="33">
        <f>(求节点($Z$5:$Z$364,$AF$5:$AF$364,D5)-求节点($Z$5:$Z$364,$AF$5:$AF$364,B1))*$F$2*$A5</f>
        <v>32959.987114928663</v>
      </c>
      <c r="F5" s="33">
        <f>(求节点($AH$5:$AH$364,$AN$5:$AN$364,D5)-求节点($AH$5:$AH$364,$AN$5:$AN$364,B1))*$F$2*$A5</f>
        <v>12901261478.688965</v>
      </c>
      <c r="G5" s="33">
        <f>(求节点($AH$5:$AH$364,$AU$5:$AU$364,D5)-求节点($AH$5:$AH$364,$AU$5:$AU$364,B1))*$F$2*$A5</f>
        <v>3047996374.7167969</v>
      </c>
      <c r="H5" s="85">
        <v>3</v>
      </c>
      <c r="I5" s="3">
        <f>求节点($BD$5:$BD$11,$BF$5:$BF$11,$D5-$B$1)/求节点(其他调用!$B$5:$B$124,其他调用!$N$5:$N$124,$D5-$B$1)*求节点($BA$20:$BA$27,$BI$20:$BI$27,$D5-$B$1)</f>
        <v>8.9622129249306983</v>
      </c>
      <c r="J5" s="3">
        <f t="shared" ref="J5:J28" si="0">IF(INT(求节点($BD$5:$BD$11,$BA$5:$BA$11,D5))=0,"",INT(求节点($BD$5:$BD$11,$BA$5:$BA$11,D5)))</f>
        <v>7</v>
      </c>
      <c r="Z5" s="3">
        <v>1</v>
      </c>
      <c r="AA5" s="3">
        <f>求节点(节奏总纲!P$4:P$163,其他调用!AW$6:AW$165,$Z5)*SUM($U$14:$U$17)</f>
        <v>45.999999999999993</v>
      </c>
      <c r="AB5" s="3">
        <f>求节点(节奏总纲!Q$4:Q$163,其他调用!AX$6:AX$165,$Z5)*SUM($U$14:$U$17)</f>
        <v>67</v>
      </c>
      <c r="AC5" s="3">
        <f>求节点(节奏总纲!R$4:R$163,其他调用!AY$6:AY$165,$Z5)*SUM($U$14:$U$17)</f>
        <v>91</v>
      </c>
      <c r="AD5" s="3">
        <f>求节点(节奏总纲!S$4:S$163,其他调用!AZ$6:AZ$165,$Z5)*SUM($U$14:$U$17)</f>
        <v>102.99999999999994</v>
      </c>
      <c r="AE5" s="3">
        <f>求节点(节奏总纲!T$4:T$163,其他调用!BA$6:BA$165,$Z5)*SUM($U$14:$U$17)</f>
        <v>103.00000000000006</v>
      </c>
      <c r="AF5" s="3">
        <f>SUMPRODUCT(AA$5:AE5,其他调用!$C$6:$G6)</f>
        <v>198436.24869565215</v>
      </c>
      <c r="AH5" s="3">
        <v>1</v>
      </c>
      <c r="AI5" s="3">
        <f>其他调用!Y5</f>
        <v>650531.61554129585</v>
      </c>
      <c r="AJ5" s="3">
        <f>其他调用!Z5</f>
        <v>723873.61701285827</v>
      </c>
      <c r="AK5" s="3">
        <f>其他调用!AA5</f>
        <v>844493.17651458911</v>
      </c>
      <c r="AL5" s="3">
        <f>其他调用!AB5</f>
        <v>1104443.3676645255</v>
      </c>
      <c r="AM5" s="3">
        <f>其他调用!AC5</f>
        <v>2000481.6794019348</v>
      </c>
      <c r="AN5" s="3">
        <f>SUMPRODUCT(AI$5:AM5,其他调用!$C$6:$G6)</f>
        <v>2660273418.5312033</v>
      </c>
      <c r="AP5" s="3">
        <f>其他调用!AN5</f>
        <v>0</v>
      </c>
      <c r="AQ5" s="3">
        <f>其他调用!AO5</f>
        <v>0</v>
      </c>
      <c r="AR5" s="3">
        <f>其他调用!AP5</f>
        <v>0</v>
      </c>
      <c r="AS5" s="3">
        <f>其他调用!AQ5</f>
        <v>0</v>
      </c>
      <c r="AT5" s="3">
        <f>其他调用!AR5</f>
        <v>0</v>
      </c>
      <c r="AU5" s="3">
        <f>SUMPRODUCT(AP$5:AT5,其他调用!$C$6:$G6)</f>
        <v>0</v>
      </c>
      <c r="AY5" s="3" t="str">
        <f>IF([1]服务器生态!AL3="","",[1]服务器生态!AL3)</f>
        <v>第1赛季</v>
      </c>
      <c r="AZ5" s="3" t="str">
        <f>IF([1]服务器生态!AM3="","",[1]服务器生态!AM3)</f>
        <v>木石铜粮、驻防部队攻防</v>
      </c>
      <c r="BA5" s="3">
        <v>1</v>
      </c>
      <c r="BB5" s="3">
        <f>IF([1]服务器生态!AO3="","",[1]服务器生态!AO3)</f>
        <v>44</v>
      </c>
      <c r="BC5" s="3">
        <f>IF([1]服务器生态!AP3="","",[1]服务器生态!AP3)</f>
        <v>1.5</v>
      </c>
      <c r="BD5" s="3">
        <f>IF([1]服务器生态!AQ3="","",[1]服务器生态!AQ3)</f>
        <v>1.5</v>
      </c>
      <c r="BE5" s="3">
        <f>IF([1]服务器生态!AR3="","",[1]服务器生态!AR3)</f>
        <v>33.607392759355037</v>
      </c>
      <c r="BF5" s="3">
        <f>IF([1]服务器生态!AS3="","",[1]服务器生态!AS3)</f>
        <v>13.245829901886026</v>
      </c>
      <c r="BG5" s="3">
        <f>IF([1]服务器生态!AT3="","",[1]服务器生态!AT3)</f>
        <v>1.660900084249723</v>
      </c>
      <c r="BH5" s="3">
        <f>IF([1]服务器生态!AU3="","",[1]服务器生态!AU3)</f>
        <v>3.321800168499446</v>
      </c>
      <c r="BI5" s="3">
        <f>IF([1]服务器生态!AV3="","",[1]服务器生态!AV3)</f>
        <v>1.3092357480706995</v>
      </c>
    </row>
    <row r="6" spans="1:61" x14ac:dyDescent="0.15">
      <c r="A6" s="3">
        <v>1</v>
      </c>
      <c r="B6" s="11">
        <v>2</v>
      </c>
      <c r="C6" s="12" t="s">
        <v>426</v>
      </c>
      <c r="D6" s="3">
        <v>301</v>
      </c>
      <c r="E6" s="3">
        <f t="shared" ref="E6:E28" si="1">(求节点($Z$5:$Z$364,$AF$5:$AF$364,D6)-求节点($Z$5:$Z$364,$AF$5:$AF$364,D5))*$F$2*$A6</f>
        <v>32959.987114928663</v>
      </c>
      <c r="F6" s="3">
        <f t="shared" ref="F6:F28" si="2">(求节点($AH$5:$AH$364,$AN$5:$AN$364,D6)-求节点($AH$5:$AH$364,$AN$5:$AN$364,D5))*$F$2*$A6</f>
        <v>12901261478.691406</v>
      </c>
      <c r="G6" s="3">
        <f t="shared" ref="G6:G28" si="3">(求节点($AH$5:$AH$364,$AU$5:$AU$364,D6)-求节点($AH$5:$AH$364,$AU$5:$AU$364,D5))*$F$2*$A6</f>
        <v>3047996374.7174072</v>
      </c>
      <c r="H6" s="85"/>
      <c r="I6" s="3">
        <f>求节点($BD$5:$BD$11,$BF$5:$BF$11,$D6-$B$1)/求节点(其他调用!$B$5:$B$124,其他调用!$N$5:$N$124,$D6-$B$1)*求节点($BA$20:$BA$27,$BI$20:$BI$27,$D6-$B$1)</f>
        <v>17.924425849861397</v>
      </c>
      <c r="J6" s="3">
        <f t="shared" si="0"/>
        <v>7</v>
      </c>
      <c r="Z6" s="3">
        <v>2</v>
      </c>
      <c r="AA6" s="3">
        <f>求节点(节奏总纲!P$4:P$163,其他调用!AW$6:AW$165,$Z6)*SUM($U$14:$U$17)</f>
        <v>46</v>
      </c>
      <c r="AB6" s="3">
        <f>求节点(节奏总纲!Q$4:Q$163,其他调用!AX$6:AX$165,$Z6)*SUM($U$14:$U$17)</f>
        <v>67</v>
      </c>
      <c r="AC6" s="3">
        <f>求节点(节奏总纲!R$4:R$163,其他调用!AY$6:AY$165,$Z6)*SUM($U$14:$U$17)</f>
        <v>90.999999999999929</v>
      </c>
      <c r="AD6" s="3">
        <f>求节点(节奏总纲!S$4:S$163,其他调用!AZ$6:AZ$165,$Z6)*SUM($U$14:$U$17)</f>
        <v>103.00000000000007</v>
      </c>
      <c r="AE6" s="3">
        <f>求节点(节奏总纲!T$4:T$163,其他调用!BA$6:BA$165,$Z6)*SUM($U$14:$U$17)</f>
        <v>103.00000000000006</v>
      </c>
      <c r="AF6" s="3">
        <f>SUMPRODUCT(AA$5:AE6,其他调用!$C$6:$G7)</f>
        <v>359840.80660869565</v>
      </c>
      <c r="AH6" s="3">
        <v>2</v>
      </c>
      <c r="AI6" s="3">
        <f>其他调用!Y6</f>
        <v>1156325.3750176609</v>
      </c>
      <c r="AJ6" s="3">
        <f>其他调用!Z6</f>
        <v>1268324.2455294225</v>
      </c>
      <c r="AK6" s="3">
        <f>其他调用!AA6</f>
        <v>1549273.3368850346</v>
      </c>
      <c r="AL6" s="3">
        <f>其他调用!AB6</f>
        <v>2267146.6295857057</v>
      </c>
      <c r="AM6" s="3">
        <f>其他调用!AC6</f>
        <v>4478523.3214759454</v>
      </c>
      <c r="AN6" s="3">
        <f>SUMPRODUCT(AI$5:AM6,其他调用!$C$6:$G7)</f>
        <v>6461863899.1923323</v>
      </c>
      <c r="AP6" s="3">
        <f>其他调用!AN6</f>
        <v>0</v>
      </c>
      <c r="AQ6" s="3">
        <f>其他调用!AO6</f>
        <v>0</v>
      </c>
      <c r="AR6" s="3">
        <f>其他调用!AP6</f>
        <v>0</v>
      </c>
      <c r="AS6" s="3">
        <f>其他调用!AQ6</f>
        <v>0</v>
      </c>
      <c r="AT6" s="3">
        <f>其他调用!AR6</f>
        <v>0</v>
      </c>
      <c r="AU6" s="3">
        <f>SUMPRODUCT(AP$5:AT6,其他调用!$C$6:$G7)</f>
        <v>0</v>
      </c>
      <c r="AY6" s="3" t="str">
        <f>IF([1]服务器生态!AL4="","",[1]服务器生态!AL4)</f>
        <v/>
      </c>
      <c r="AZ6" s="3" t="str">
        <f>IF([1]服务器生态!AM4="","",[1]服务器生态!AM4)</f>
        <v>木石铜粮铁刀</v>
      </c>
      <c r="BA6" s="3">
        <v>2</v>
      </c>
      <c r="BB6" s="3">
        <f>IF([1]服务器生态!AO4="","",[1]服务器生态!AO4)</f>
        <v>50</v>
      </c>
      <c r="BC6" s="3">
        <f>IF([1]服务器生态!AP4="","",[1]服务器生态!AP4)</f>
        <v>2</v>
      </c>
      <c r="BD6" s="3">
        <f>IF([1]服务器生态!AQ4="","",[1]服务器生态!AQ4)</f>
        <v>3.5</v>
      </c>
      <c r="BE6" s="3">
        <f>IF([1]服务器生态!AR4="","",[1]服务器生态!AR4)</f>
        <v>16.557287377357532</v>
      </c>
      <c r="BF6" s="3">
        <f>IF([1]服务器生态!AS4="","",[1]服务器生态!AS4)</f>
        <v>10.98330500163452</v>
      </c>
      <c r="BG6" s="3">
        <f>IF([1]服务器生态!AT4="","",[1]服务器生态!AT4)</f>
        <v>1.468504448857991</v>
      </c>
      <c r="BH6" s="3">
        <f>IF([1]服务器生态!AU4="","",[1]服务器生态!AU4)</f>
        <v>4.5523637914597721</v>
      </c>
      <c r="BI6" s="3">
        <f>IF([1]服务器生态!AV4="","",[1]服务器生态!AV4)</f>
        <v>3.0198183349994965</v>
      </c>
    </row>
    <row r="7" spans="1:61" x14ac:dyDescent="0.15">
      <c r="A7" s="3">
        <v>1.3</v>
      </c>
      <c r="B7" s="11">
        <v>3</v>
      </c>
      <c r="C7" s="36" t="s">
        <v>215</v>
      </c>
      <c r="D7" s="3">
        <v>301.5</v>
      </c>
      <c r="E7" s="3">
        <f t="shared" si="1"/>
        <v>42595.086215052754</v>
      </c>
      <c r="F7" s="3">
        <f t="shared" si="2"/>
        <v>16672650479.249756</v>
      </c>
      <c r="G7" s="3">
        <f t="shared" si="3"/>
        <v>3939008468.4050293</v>
      </c>
      <c r="H7" s="85">
        <v>3</v>
      </c>
      <c r="I7" s="3">
        <f>求节点($BD$5:$BD$11,$BF$5:$BF$11,$D7-$B$1)/求节点(其他调用!$B$5:$B$124,其他调用!$N$5:$N$124,$D7-$B$1)*求节点($BA$20:$BA$27,$BI$20:$BI$27,$D7-$B$1)</f>
        <v>40.329958162188142</v>
      </c>
      <c r="J7" s="3">
        <f t="shared" si="0"/>
        <v>7</v>
      </c>
      <c r="Z7" s="3">
        <v>3</v>
      </c>
      <c r="AA7" s="3">
        <f>求节点(节奏总纲!P$4:P$163,其他调用!AW$6:AW$165,$Z7)*SUM($U$14:$U$17)</f>
        <v>45.999999999999993</v>
      </c>
      <c r="AB7" s="3">
        <f>求节点(节奏总纲!Q$4:Q$163,其他调用!AX$6:AX$165,$Z7)*SUM($U$14:$U$17)</f>
        <v>67</v>
      </c>
      <c r="AC7" s="3">
        <f>求节点(节奏总纲!R$4:R$163,其他调用!AY$6:AY$165,$Z7)*SUM($U$14:$U$17)</f>
        <v>91</v>
      </c>
      <c r="AD7" s="3">
        <f>求节点(节奏总纲!S$4:S$163,其他调用!AZ$6:AZ$165,$Z7)*SUM($U$14:$U$17)</f>
        <v>102.99999999999994</v>
      </c>
      <c r="AE7" s="3">
        <f>求节点(节奏总纲!T$4:T$163,其他调用!BA$6:BA$165,$Z7)*SUM($U$14:$U$17)</f>
        <v>103</v>
      </c>
      <c r="AF7" s="3">
        <f>SUMPRODUCT(AA$5:AE7,其他调用!$C$6:$G8)</f>
        <v>482885.89426086959</v>
      </c>
      <c r="AH7" s="3">
        <v>3</v>
      </c>
      <c r="AI7" s="3">
        <f>其他调用!Y7</f>
        <v>1709556.8766648057</v>
      </c>
      <c r="AJ7" s="3">
        <f>其他调用!Z7</f>
        <v>1990610.99483614</v>
      </c>
      <c r="AK7" s="3">
        <f>其他调用!AA7</f>
        <v>2493127.7261979994</v>
      </c>
      <c r="AL7" s="3">
        <f>其他调用!AB7</f>
        <v>3512172.6711086938</v>
      </c>
      <c r="AM7" s="3">
        <f>其他调用!AC7</f>
        <v>6376772.2335923603</v>
      </c>
      <c r="AN7" s="3">
        <f>SUMPRODUCT(AI$5:AM7,其他调用!$C$6:$G8)</f>
        <v>10761011664.454062</v>
      </c>
      <c r="AP7" s="3">
        <f>其他调用!AN7</f>
        <v>0</v>
      </c>
      <c r="AQ7" s="3">
        <f>其他调用!AO7</f>
        <v>0</v>
      </c>
      <c r="AR7" s="3">
        <f>其他调用!AP7</f>
        <v>0</v>
      </c>
      <c r="AS7" s="3">
        <f>其他调用!AQ7</f>
        <v>0</v>
      </c>
      <c r="AT7" s="3">
        <f>其他调用!AR7</f>
        <v>0</v>
      </c>
      <c r="AU7" s="3">
        <f>SUMPRODUCT(AP$5:AT7,其他调用!$C$6:$G8)</f>
        <v>0</v>
      </c>
      <c r="AY7" s="3" t="str">
        <f>IF([1]服务器生态!AL5="","",[1]服务器生态!AL5)</f>
        <v/>
      </c>
      <c r="AZ7" s="3" t="str">
        <f>IF([1]服务器生态!AM5="","",[1]服务器生态!AM5)</f>
        <v>低级特产2</v>
      </c>
      <c r="BA7" s="3">
        <v>3</v>
      </c>
      <c r="BB7" s="3">
        <f>IF([1]服务器生态!AO5="","",[1]服务器生态!AO5)</f>
        <v>42</v>
      </c>
      <c r="BC7" s="3">
        <f>IF([1]服务器生态!AP5="","",[1]服务器生态!AP5)</f>
        <v>3.1</v>
      </c>
      <c r="BD7" s="3">
        <f>IF([1]服务器生态!AQ5="","",[1]服务器生态!AQ5)</f>
        <v>6.6</v>
      </c>
      <c r="BE7" s="3">
        <f>IF([1]服务器生态!AR5="","",[1]服务器生态!AR5)</f>
        <v>13.72913125204315</v>
      </c>
      <c r="BF7" s="3">
        <f>IF([1]服务器生态!AS5="","",[1]服务器生态!AS5)</f>
        <v>10.908270676691728</v>
      </c>
      <c r="BG7" s="3">
        <f>IF([1]服务器生态!AT5="","",[1]服务器生态!AT5)</f>
        <v>0.71301657323162704</v>
      </c>
      <c r="BH7" s="3">
        <f>IF([1]服务器生态!AU5="","",[1]服务器生态!AU5)</f>
        <v>3.8502894954507862</v>
      </c>
      <c r="BI7" s="3">
        <f>IF([1]服务器生态!AV5="","",[1]服务器生态!AV5)</f>
        <v>3.0591884678609667</v>
      </c>
    </row>
    <row r="8" spans="1:61" x14ac:dyDescent="0.15">
      <c r="A8" s="3">
        <v>1.3</v>
      </c>
      <c r="B8" s="11">
        <v>4</v>
      </c>
      <c r="C8" s="12" t="s">
        <v>427</v>
      </c>
      <c r="D8" s="3">
        <v>302</v>
      </c>
      <c r="E8" s="3">
        <f t="shared" si="1"/>
        <v>42595.086215052754</v>
      </c>
      <c r="F8" s="3">
        <f t="shared" si="2"/>
        <v>16672650479.249756</v>
      </c>
      <c r="G8" s="3">
        <f t="shared" si="3"/>
        <v>3939008468.4050293</v>
      </c>
      <c r="H8" s="85"/>
      <c r="I8" s="3">
        <f>求节点($BD$5:$BD$11,$BF$5:$BF$11,$D8-$B$1)/求节点(其他调用!$B$5:$B$124,其他调用!$N$5:$N$124,$D8-$B$1)*求节点($BA$20:$BA$27,$BI$20:$BI$27,$D8-$B$1)</f>
        <v>51.477019400316649</v>
      </c>
      <c r="J8" s="3">
        <f t="shared" si="0"/>
        <v>7</v>
      </c>
      <c r="Z8" s="3">
        <v>4</v>
      </c>
      <c r="AA8" s="3">
        <f>求节点(节奏总纲!P$4:P$163,其他调用!AW$6:AW$165,$Z8)*SUM($U$14:$U$17)</f>
        <v>46.000000000000007</v>
      </c>
      <c r="AB8" s="3">
        <f>求节点(节奏总纲!Q$4:Q$163,其他调用!AX$6:AX$165,$Z8)*SUM($U$14:$U$17)</f>
        <v>67.000000000000057</v>
      </c>
      <c r="AC8" s="3">
        <f>求节点(节奏总纲!R$4:R$163,其他调用!AY$6:AY$165,$Z8)*SUM($U$14:$U$17)</f>
        <v>91.000000000000114</v>
      </c>
      <c r="AD8" s="3">
        <f>求节点(节奏总纲!S$4:S$163,其他调用!AZ$6:AZ$165,$Z8)*SUM($U$14:$U$17)</f>
        <v>102.99999999999993</v>
      </c>
      <c r="AE8" s="3">
        <f>求节点(节奏总纲!T$4:T$163,其他调用!BA$6:BA$165,$Z8)*SUM($U$14:$U$17)</f>
        <v>102.99999999999999</v>
      </c>
      <c r="AF8" s="3">
        <f>SUMPRODUCT(AA$5:AE8,其他调用!$C$6:$G9)</f>
        <v>596200.45517391304</v>
      </c>
      <c r="AH8" s="3">
        <v>4</v>
      </c>
      <c r="AI8" s="3">
        <f>其他调用!Y8</f>
        <v>2353902.5804224252</v>
      </c>
      <c r="AJ8" s="3">
        <f>其他调用!Z8</f>
        <v>2720166.4859724916</v>
      </c>
      <c r="AK8" s="3">
        <f>其他调用!AA8</f>
        <v>3264998.5812958041</v>
      </c>
      <c r="AL8" s="3">
        <f>其他调用!AB8</f>
        <v>4393924.7520090537</v>
      </c>
      <c r="AM8" s="3">
        <f>其他调用!AC8</f>
        <v>8183709.5459888577</v>
      </c>
      <c r="AN8" s="3">
        <f>SUMPRODUCT(AI$5:AM8,其他调用!$C$6:$G9)</f>
        <v>16137208015.076349</v>
      </c>
      <c r="AP8" s="3">
        <f>其他调用!AN8</f>
        <v>0</v>
      </c>
      <c r="AQ8" s="3">
        <f>其他调用!AO8</f>
        <v>0</v>
      </c>
      <c r="AR8" s="3">
        <f>其他调用!AP8</f>
        <v>0</v>
      </c>
      <c r="AS8" s="3">
        <f>其他调用!AQ8</f>
        <v>0</v>
      </c>
      <c r="AT8" s="3">
        <f>其他调用!AR8</f>
        <v>0</v>
      </c>
      <c r="AU8" s="3">
        <f>SUMPRODUCT(AP$5:AT8,其他调用!$C$6:$G9)</f>
        <v>0</v>
      </c>
      <c r="AY8" s="3" t="str">
        <f>IF([1]服务器生态!AL6="","",[1]服务器生态!AL6)</f>
        <v/>
      </c>
      <c r="AZ8" s="3" t="str">
        <f>IF([1]服务器生态!AM6="","",[1]服务器生态!AM6)</f>
        <v>各国首都</v>
      </c>
      <c r="BA8" s="3">
        <v>4</v>
      </c>
      <c r="BB8" s="3">
        <f>IF([1]服务器生态!AO6="","",[1]服务器生态!AO6)</f>
        <v>26</v>
      </c>
      <c r="BC8" s="3">
        <f>IF([1]服务器生态!AP6="","",[1]服务器生态!AP6)</f>
        <v>5.4</v>
      </c>
      <c r="BD8" s="3">
        <f>IF([1]服务器生态!AQ6="","",[1]服务器生态!AQ6)</f>
        <v>12</v>
      </c>
      <c r="BE8" s="3">
        <f>IF([1]服务器生态!AR6="","",[1]服务器生态!AR6)</f>
        <v>13.63533834586466</v>
      </c>
      <c r="BF8" s="3">
        <f>IF([1]服务器生态!AS6="","",[1]服务器生态!AS6)</f>
        <v>9.9207391973628987</v>
      </c>
      <c r="BG8" s="3">
        <f>IF([1]服务器生态!AT6="","",[1]服务器生态!AT6)</f>
        <v>0.27587078450672881</v>
      </c>
      <c r="BH8" s="3">
        <f>IF([1]服务器生态!AU6="","",[1]服务器生态!AU6)</f>
        <v>2.6207724528139238</v>
      </c>
      <c r="BI8" s="3">
        <f>IF([1]服务器生态!AV6="","",[1]服务器生态!AV6)</f>
        <v>1.9068100358422941</v>
      </c>
    </row>
    <row r="9" spans="1:61" x14ac:dyDescent="0.15">
      <c r="A9" s="3">
        <v>1.5</v>
      </c>
      <c r="B9" s="11">
        <v>5</v>
      </c>
      <c r="C9" s="36" t="s">
        <v>216</v>
      </c>
      <c r="D9" s="3">
        <v>303</v>
      </c>
      <c r="E9" s="3">
        <f t="shared" si="1"/>
        <v>97712.744263135828</v>
      </c>
      <c r="F9" s="3">
        <f t="shared" si="2"/>
        <v>38246910083.532715</v>
      </c>
      <c r="G9" s="3">
        <f t="shared" si="3"/>
        <v>9036049960.796814</v>
      </c>
      <c r="H9" s="85"/>
      <c r="I9" s="3">
        <f>求节点($BD$5:$BD$11,$BF$5:$BF$11,$D9-$B$1)/求节点(其他调用!$B$5:$B$124,其他调用!$N$5:$N$124,$D9-$B$1)*求节点($BA$20:$BA$27,$BI$20:$BI$27,$D9-$B$1)</f>
        <v>70.326754652672449</v>
      </c>
      <c r="J9" s="3">
        <f t="shared" si="0"/>
        <v>7</v>
      </c>
      <c r="N9" s="3" t="s">
        <v>112</v>
      </c>
      <c r="O9" s="17">
        <f>'[1]功能-行军令'!AD2</f>
        <v>500</v>
      </c>
      <c r="P9" s="17">
        <f>'[1]功能-行军令'!AE2</f>
        <v>200</v>
      </c>
      <c r="Q9" s="17">
        <f>'[1]功能-行军令'!AF2</f>
        <v>200</v>
      </c>
      <c r="R9" s="17">
        <f>'[1]功能-行军令'!AG2</f>
        <v>0</v>
      </c>
      <c r="S9" s="17">
        <f>'[1]功能-行军令'!AH2</f>
        <v>0</v>
      </c>
      <c r="T9" s="17">
        <f>'[1]功能-行军令'!AI2</f>
        <v>100</v>
      </c>
      <c r="Z9" s="3">
        <v>5</v>
      </c>
      <c r="AA9" s="3">
        <f>求节点(节奏总纲!P$4:P$163,其他调用!AW$6:AW$165,$Z9)*SUM($U$14:$U$17)</f>
        <v>45.999999999999972</v>
      </c>
      <c r="AB9" s="3">
        <f>求节点(节奏总纲!Q$4:Q$163,其他调用!AX$6:AX$165,$Z9)*SUM($U$14:$U$17)</f>
        <v>67.000000000000014</v>
      </c>
      <c r="AC9" s="3">
        <f>求节点(节奏总纲!R$4:R$163,其他调用!AY$6:AY$165,$Z9)*SUM($U$14:$U$17)</f>
        <v>90.999999999999972</v>
      </c>
      <c r="AD9" s="3">
        <f>求节点(节奏总纲!S$4:S$163,其他调用!AZ$6:AZ$165,$Z9)*SUM($U$14:$U$17)</f>
        <v>103.00000000000003</v>
      </c>
      <c r="AE9" s="3">
        <f>求节点(节奏总纲!T$4:T$163,其他调用!BA$6:BA$165,$Z9)*SUM($U$14:$U$17)</f>
        <v>102.99999999999997</v>
      </c>
      <c r="AF9" s="3">
        <f>SUMPRODUCT(AA$5:AE9,其他调用!$C$6:$G10)</f>
        <v>699411.05136956507</v>
      </c>
      <c r="AH9" s="3">
        <v>5</v>
      </c>
      <c r="AI9" s="3">
        <f>其他调用!Y9</f>
        <v>2819634.2836900521</v>
      </c>
      <c r="AJ9" s="3">
        <f>其他调用!Z9</f>
        <v>3153076.3776200404</v>
      </c>
      <c r="AK9" s="3">
        <f>其他调用!AA9</f>
        <v>3734622.4892355502</v>
      </c>
      <c r="AL9" s="3">
        <f>其他调用!AB9</f>
        <v>5148037.330609249</v>
      </c>
      <c r="AM9" s="3">
        <f>其他调用!AC9</f>
        <v>9527421.7795155309</v>
      </c>
      <c r="AN9" s="3">
        <f>SUMPRODUCT(AI$5:AM9,其他调用!$C$6:$G10)</f>
        <v>21885010846.520325</v>
      </c>
      <c r="AP9" s="3">
        <f>其他调用!AN9</f>
        <v>0</v>
      </c>
      <c r="AQ9" s="3">
        <f>其他调用!AO9</f>
        <v>0</v>
      </c>
      <c r="AR9" s="3">
        <f>其他调用!AP9</f>
        <v>0</v>
      </c>
      <c r="AS9" s="3">
        <f>其他调用!AQ9</f>
        <v>0</v>
      </c>
      <c r="AT9" s="3">
        <f>其他调用!AR9</f>
        <v>0</v>
      </c>
      <c r="AU9" s="3">
        <f>SUMPRODUCT(AP$5:AT9,其他调用!$C$6:$G10)</f>
        <v>0</v>
      </c>
      <c r="AY9" s="3" t="str">
        <f>IF([1]服务器生态!AL7="","",[1]服务器生态!AL7)</f>
        <v/>
      </c>
      <c r="AZ9" s="3" t="str">
        <f>IF([1]服务器生态!AM7="","",[1]服务器生态!AM7)</f>
        <v>高级特产</v>
      </c>
      <c r="BA9" s="3">
        <v>5</v>
      </c>
      <c r="BB9" s="3">
        <f>IF([1]服务器生态!AO7="","",[1]服务器生态!AO7)</f>
        <v>12</v>
      </c>
      <c r="BC9" s="3">
        <f>IF([1]服务器生态!AP7="","",[1]服务器生态!AP7)</f>
        <v>9.5</v>
      </c>
      <c r="BD9" s="3">
        <f>IF([1]服务器生态!AQ7="","",[1]服务器生态!AQ7)</f>
        <v>21.5</v>
      </c>
      <c r="BE9" s="3">
        <f>IF([1]服务器生态!AR7="","",[1]服务器生态!AR7)</f>
        <v>12.400923996703622</v>
      </c>
      <c r="BF9" s="3">
        <f>IF([1]服务器生态!AS7="","",[1]服务器生态!AS7)</f>
        <v>6.5386824354258835</v>
      </c>
      <c r="BG9" s="3">
        <f>IF([1]服务器生态!AT7="","",[1]服务器生态!AT7)</f>
        <v>0.11470200723261617</v>
      </c>
      <c r="BH9" s="3">
        <f>IF([1]服务器生态!AU7="","",[1]服务器生态!AU7)</f>
        <v>1.8352321157218587</v>
      </c>
      <c r="BI9" s="3">
        <f>IF([1]服务器生态!AV7="","",[1]服务器生态!AV7)</f>
        <v>0.96766982873129503</v>
      </c>
    </row>
    <row r="10" spans="1:61" x14ac:dyDescent="0.15">
      <c r="A10" s="3">
        <v>1.65</v>
      </c>
      <c r="B10" s="11">
        <v>6</v>
      </c>
      <c r="C10" s="12" t="s">
        <v>428</v>
      </c>
      <c r="D10" s="3">
        <v>304</v>
      </c>
      <c r="E10" s="3">
        <f t="shared" si="1"/>
        <v>106842.04929456487</v>
      </c>
      <c r="F10" s="3">
        <f t="shared" si="2"/>
        <v>41820320197.996216</v>
      </c>
      <c r="G10" s="3">
        <f t="shared" si="3"/>
        <v>9880288417.0315247</v>
      </c>
      <c r="H10" s="85">
        <v>3</v>
      </c>
      <c r="I10" s="3">
        <f>求节点($BD$5:$BD$11,$BF$5:$BF$11,$D10-$B$1)/求节点(其他调用!$B$5:$B$124,其他调用!$N$5:$N$124,$D10-$B$1)*求节点($BA$20:$BA$27,$BI$20:$BI$27,$D10-$B$1)</f>
        <v>89.078227900312001</v>
      </c>
      <c r="J10" s="3">
        <f t="shared" si="0"/>
        <v>7</v>
      </c>
      <c r="N10" s="83" t="s">
        <v>113</v>
      </c>
      <c r="O10" s="85" t="s">
        <v>174</v>
      </c>
      <c r="P10" s="85"/>
      <c r="Q10" s="85"/>
      <c r="R10" s="85" t="s">
        <v>174</v>
      </c>
      <c r="S10" s="85"/>
      <c r="T10" s="85"/>
      <c r="Z10" s="3">
        <v>6</v>
      </c>
      <c r="AA10" s="3">
        <f>求节点(节奏总纲!P$4:P$163,其他调用!AW$6:AW$165,$Z10)*SUM($U$14:$U$17)</f>
        <v>45.999999999999979</v>
      </c>
      <c r="AB10" s="3">
        <f>求节点(节奏总纲!Q$4:Q$163,其他调用!AX$6:AX$165,$Z10)*SUM($U$14:$U$17)</f>
        <v>66.999999999999986</v>
      </c>
      <c r="AC10" s="3">
        <f>求节点(节奏总纲!R$4:R$163,其他调用!AY$6:AY$165,$Z10)*SUM($U$14:$U$17)</f>
        <v>90.999999999999986</v>
      </c>
      <c r="AD10" s="3">
        <f>求节点(节奏总纲!S$4:S$163,其他调用!AZ$6:AZ$165,$Z10)*SUM($U$14:$U$17)</f>
        <v>103.00000000000021</v>
      </c>
      <c r="AE10" s="3">
        <f>求节点(节奏总纲!T$4:T$163,其他调用!BA$6:BA$165,$Z10)*SUM($U$14:$U$17)</f>
        <v>102.99999999999993</v>
      </c>
      <c r="AF10" s="3">
        <f>SUMPRODUCT(AA$5:AE10,其他调用!$C$6:$G11)</f>
        <v>792144.24486956501</v>
      </c>
      <c r="AH10" s="3">
        <v>6</v>
      </c>
      <c r="AI10" s="3">
        <f>其他调用!Y10</f>
        <v>3141767.4075411111</v>
      </c>
      <c r="AJ10" s="3">
        <f>其他调用!Z10</f>
        <v>3506124.0511854384</v>
      </c>
      <c r="AK10" s="3">
        <f>其他调用!AA10</f>
        <v>4208235.0161126275</v>
      </c>
      <c r="AL10" s="3">
        <f>其他调用!AB10</f>
        <v>5832113.8145430256</v>
      </c>
      <c r="AM10" s="3">
        <f>其他调用!AC10</f>
        <v>10679341.1429714</v>
      </c>
      <c r="AN10" s="3">
        <f>SUMPRODUCT(AI$5:AM10,其他调用!$C$6:$G11)</f>
        <v>27579809348.772842</v>
      </c>
      <c r="AP10" s="3">
        <f>其他调用!AN10</f>
        <v>0</v>
      </c>
      <c r="AQ10" s="3">
        <f>其他调用!AO10</f>
        <v>0</v>
      </c>
      <c r="AR10" s="3">
        <f>其他调用!AP10</f>
        <v>0</v>
      </c>
      <c r="AS10" s="3">
        <f>其他调用!AQ10</f>
        <v>0</v>
      </c>
      <c r="AT10" s="3">
        <f>其他调用!AR10</f>
        <v>0</v>
      </c>
      <c r="AU10" s="3">
        <f>SUMPRODUCT(AP$5:AT10,其他调用!$C$6:$G11)</f>
        <v>0</v>
      </c>
      <c r="AY10" s="3" t="str">
        <f>IF([1]服务器生态!AL8="","",[1]服务器生态!AL8)</f>
        <v/>
      </c>
      <c r="AZ10" s="3" t="str">
        <f>IF([1]服务器生态!AM8="","",[1]服务器生态!AM8)</f>
        <v/>
      </c>
      <c r="BA10" s="3">
        <v>6</v>
      </c>
      <c r="BB10" s="3">
        <f>IF([1]服务器生态!AO8="","",[1]服务器生态!AO8)</f>
        <v>5</v>
      </c>
      <c r="BC10" s="3">
        <f>IF([1]服务器生态!AP8="","",[1]服务器生态!AP8)</f>
        <v>16</v>
      </c>
      <c r="BD10" s="3">
        <f>IF([1]服务器生态!AQ8="","",[1]服务器生态!AQ8)</f>
        <v>37.5</v>
      </c>
      <c r="BE10" s="3">
        <f>IF([1]服务器生态!AR8="","",[1]服务器生态!AR8)</f>
        <v>8.1733530442823543</v>
      </c>
      <c r="BF10" s="3">
        <f>IF([1]服务器生态!AS8="","",[1]服务器生态!AS8)</f>
        <v>4.1101725377426312</v>
      </c>
      <c r="BG10" s="3">
        <f>IF([1]服务器生态!AT8="","",[1]服务器生态!AT8)</f>
        <v>4.7705644853594943E-2</v>
      </c>
      <c r="BH10" s="3">
        <f>IF([1]服务器生态!AU8="","",[1]服务器生态!AU8)</f>
        <v>1.2164939437666711</v>
      </c>
      <c r="BI10" s="3">
        <f>IF([1]服务器生态!AV8="","",[1]服务器生态!AV8)</f>
        <v>0.61174403857395288</v>
      </c>
    </row>
    <row r="11" spans="1:61" x14ac:dyDescent="0.15">
      <c r="A11" s="3">
        <v>1.65</v>
      </c>
      <c r="B11" s="11">
        <v>7</v>
      </c>
      <c r="C11" s="12" t="s">
        <v>429</v>
      </c>
      <c r="D11" s="3">
        <v>305</v>
      </c>
      <c r="E11" s="3">
        <f t="shared" si="1"/>
        <v>106200.07989966497</v>
      </c>
      <c r="F11" s="3">
        <f t="shared" si="2"/>
        <v>41569039304.102417</v>
      </c>
      <c r="G11" s="3">
        <f t="shared" si="3"/>
        <v>9820921877.187561</v>
      </c>
      <c r="H11" s="85"/>
      <c r="I11" s="3">
        <f>求节点($BD$5:$BD$11,$BF$5:$BF$11,$D11-$B$1)/求节点(其他调用!$B$5:$B$124,其他调用!$N$5:$N$124,$D11-$B$1)*求节点($BA$20:$BA$27,$BI$20:$BI$27,$D11-$B$1)</f>
        <v>111.10212986359959</v>
      </c>
      <c r="J11" s="3">
        <f t="shared" si="0"/>
        <v>7</v>
      </c>
      <c r="N11" s="83"/>
      <c r="O11" s="3" t="s">
        <v>114</v>
      </c>
      <c r="P11" s="3" t="s">
        <v>114</v>
      </c>
      <c r="Q11" s="3" t="s">
        <v>115</v>
      </c>
      <c r="R11" s="3" t="s">
        <v>175</v>
      </c>
      <c r="S11" s="3" t="s">
        <v>176</v>
      </c>
      <c r="T11" s="3" t="s">
        <v>177</v>
      </c>
      <c r="U11" s="3" t="s">
        <v>116</v>
      </c>
      <c r="V11" s="3" t="s">
        <v>117</v>
      </c>
      <c r="W11" s="3" t="s">
        <v>118</v>
      </c>
      <c r="Z11" s="3">
        <v>7</v>
      </c>
      <c r="AA11" s="3">
        <f>求节点(节奏总纲!P$4:P$163,其他调用!AW$6:AW$165,$Z11)*SUM($U$14:$U$17)</f>
        <v>45.99999999999995</v>
      </c>
      <c r="AB11" s="3">
        <f>求节点(节奏总纲!Q$4:Q$163,其他调用!AX$6:AX$165,$Z11)*SUM($U$14:$U$17)</f>
        <v>67.000000000000028</v>
      </c>
      <c r="AC11" s="3">
        <f>求节点(节奏总纲!R$4:R$163,其他调用!AY$6:AY$165,$Z11)*SUM($U$14:$U$17)</f>
        <v>91.000000000000128</v>
      </c>
      <c r="AD11" s="3">
        <f>求节点(节奏总纲!S$4:S$163,其他调用!AZ$6:AZ$165,$Z11)*SUM($U$14:$U$17)</f>
        <v>103.00000000000003</v>
      </c>
      <c r="AE11" s="3">
        <f>求节点(节奏总纲!T$4:T$163,其他调用!BA$6:BA$165,$Z11)*SUM($U$14:$U$17)</f>
        <v>103.00000000000001</v>
      </c>
      <c r="AF11" s="3">
        <f>SUMPRODUCT(AA$5:AE11,其他调用!$C$6:$G12)</f>
        <v>873149.18158654927</v>
      </c>
      <c r="AH11" s="3">
        <v>7</v>
      </c>
      <c r="AI11" s="3">
        <f>其他调用!Y11</f>
        <v>3429336.6188568231</v>
      </c>
      <c r="AJ11" s="3">
        <f>其他调用!Z11</f>
        <v>3877135.7347288616</v>
      </c>
      <c r="AK11" s="3">
        <f>其他调用!AA11</f>
        <v>4675451.3490112014</v>
      </c>
      <c r="AL11" s="3">
        <f>其他调用!AB11</f>
        <v>6509964.3848079927</v>
      </c>
      <c r="AM11" s="3">
        <f>其他调用!AC11</f>
        <v>12297883.585731931</v>
      </c>
      <c r="AN11" s="3">
        <f>SUMPRODUCT(AI$5:AM11,其他调用!$C$6:$G12)</f>
        <v>33020682158.754543</v>
      </c>
      <c r="AP11" s="3">
        <f>其他调用!AN11</f>
        <v>0</v>
      </c>
      <c r="AQ11" s="3">
        <f>其他调用!AO11</f>
        <v>0</v>
      </c>
      <c r="AR11" s="3">
        <f>其他调用!AP11</f>
        <v>0</v>
      </c>
      <c r="AS11" s="3">
        <f>其他调用!AQ11</f>
        <v>0</v>
      </c>
      <c r="AT11" s="3">
        <f>其他调用!AR11</f>
        <v>0</v>
      </c>
      <c r="AU11" s="3">
        <f>SUMPRODUCT(AP$5:AT11,其他调用!$C$6:$G12)</f>
        <v>0</v>
      </c>
      <c r="AY11" s="3" t="str">
        <f>IF([1]服务器生态!AL9="","",[1]服务器生态!AL9)</f>
        <v/>
      </c>
      <c r="AZ11" s="3" t="str">
        <f>IF([1]服务器生态!AM9="","",[1]服务器生态!AM9)</f>
        <v>周朝都城</v>
      </c>
      <c r="BA11" s="3">
        <v>7</v>
      </c>
      <c r="BB11" s="3">
        <f>IF([1]服务器生态!AO9="","",[1]服务器生态!AO9)</f>
        <v>1</v>
      </c>
      <c r="BC11" s="3">
        <f>IF([1]服务器生态!AP9="","",[1]服务器生态!AP9)</f>
        <v>25.5</v>
      </c>
      <c r="BD11" s="3">
        <f>IF([1]服务器生态!AQ9="","",[1]服务器生态!AQ9)</f>
        <v>63</v>
      </c>
      <c r="BE11" s="3">
        <f>IF([1]服务器生态!AR9="","",[1]服务器生态!AR9)</f>
        <v>5.1377156721782891</v>
      </c>
      <c r="BF11" s="3">
        <f>IF([1]服务器生态!AS9="","",[1]服务器生态!AS9)</f>
        <v>3.288138030194105</v>
      </c>
      <c r="BG11" s="3">
        <f>IF([1]服务器生态!AT9="","",[1]服务器生态!AT9)</f>
        <v>1.9082257941437978E-2</v>
      </c>
      <c r="BH11" s="3">
        <f>IF([1]服务器生态!AU9="","",[1]服务器生态!AU9)</f>
        <v>0.30412348594166777</v>
      </c>
      <c r="BI11" s="3">
        <f>IF([1]服务器生态!AV9="","",[1]服务器生态!AV9)</f>
        <v>0.19463903100266736</v>
      </c>
    </row>
    <row r="12" spans="1:61" x14ac:dyDescent="0.15">
      <c r="A12" s="3">
        <v>1.65</v>
      </c>
      <c r="B12" s="11">
        <v>8</v>
      </c>
      <c r="C12" s="36" t="s">
        <v>219</v>
      </c>
      <c r="D12" s="3">
        <v>307</v>
      </c>
      <c r="E12" s="3">
        <f t="shared" si="1"/>
        <v>210474.25161459949</v>
      </c>
      <c r="F12" s="3">
        <f t="shared" si="2"/>
        <v>82384235926.531494</v>
      </c>
      <c r="G12" s="3">
        <f t="shared" si="3"/>
        <v>19463744134.838196</v>
      </c>
      <c r="H12" s="85"/>
      <c r="I12" s="3">
        <f>求节点($BD$5:$BD$11,$BF$5:$BF$11,$D12-$B$1)/求节点(其他调用!$B$5:$B$124,其他调用!$N$5:$N$124,$D12-$B$1)*求节点($BA$20:$BA$27,$BI$20:$BI$27,$D12-$B$1)</f>
        <v>153.95333888353275</v>
      </c>
      <c r="J12" s="3">
        <f t="shared" si="0"/>
        <v>7</v>
      </c>
      <c r="N12" s="27" t="s">
        <v>119</v>
      </c>
      <c r="O12" s="28" t="s">
        <v>120</v>
      </c>
      <c r="P12" s="28"/>
      <c r="Q12" s="28"/>
      <c r="R12" s="28"/>
      <c r="S12" s="28"/>
      <c r="T12" s="28"/>
      <c r="U12" s="26">
        <f>'[1]功能-行军令'!AJ5</f>
        <v>0</v>
      </c>
      <c r="V12" s="26">
        <f>'[1]功能-行军令'!AK5</f>
        <v>1</v>
      </c>
      <c r="W12" s="26">
        <f>'[1]功能-行军令'!AL5</f>
        <v>0</v>
      </c>
      <c r="Z12" s="3">
        <v>8</v>
      </c>
      <c r="AA12" s="3">
        <f>求节点(节奏总纲!P$4:P$163,其他调用!AW$6:AW$165,$Z12)*SUM($U$14:$U$17)</f>
        <v>46.000000000000028</v>
      </c>
      <c r="AB12" s="3">
        <f>求节点(节奏总纲!Q$4:Q$163,其他调用!AX$6:AX$165,$Z12)*SUM($U$14:$U$17)</f>
        <v>67.000000000000043</v>
      </c>
      <c r="AC12" s="3">
        <f>求节点(节奏总纲!R$4:R$163,其他调用!AY$6:AY$165,$Z12)*SUM($U$14:$U$17)</f>
        <v>91.000000000000043</v>
      </c>
      <c r="AD12" s="3">
        <f>求节点(节奏总纲!S$4:S$163,其他调用!AZ$6:AZ$165,$Z12)*SUM($U$14:$U$17)</f>
        <v>103.00000000000004</v>
      </c>
      <c r="AE12" s="3">
        <f>求节点(节奏总纲!T$4:T$163,其他调用!BA$6:BA$165,$Z12)*SUM($U$14:$U$17)</f>
        <v>103.00000000000001</v>
      </c>
      <c r="AF12" s="3">
        <f>SUMPRODUCT(AA$5:AE12,其他调用!$C$6:$G13)</f>
        <v>952196.57220190763</v>
      </c>
      <c r="AH12" s="3">
        <v>8</v>
      </c>
      <c r="AI12" s="3">
        <f>其他调用!Y12</f>
        <v>3757709.8589692246</v>
      </c>
      <c r="AJ12" s="3">
        <f>其他调用!Z12</f>
        <v>4245864.5199035667</v>
      </c>
      <c r="AK12" s="3">
        <f>其他调用!AA12</f>
        <v>5084604.1200218685</v>
      </c>
      <c r="AL12" s="3">
        <f>其他调用!AB12</f>
        <v>7098491.7710414976</v>
      </c>
      <c r="AM12" s="3">
        <f>其他调用!AC12</f>
        <v>13412011.109070711</v>
      </c>
      <c r="AN12" s="3">
        <f>SUMPRODUCT(AI$5:AM12,其他调用!$C$6:$G13)</f>
        <v>38817668449.145409</v>
      </c>
      <c r="AP12" s="3">
        <f>其他调用!AN12</f>
        <v>0</v>
      </c>
      <c r="AQ12" s="3">
        <f>其他调用!AO12</f>
        <v>0</v>
      </c>
      <c r="AR12" s="3">
        <f>其他调用!AP12</f>
        <v>0</v>
      </c>
      <c r="AS12" s="3">
        <f>其他调用!AQ12</f>
        <v>0</v>
      </c>
      <c r="AT12" s="3">
        <f>其他调用!AR12</f>
        <v>0</v>
      </c>
      <c r="AU12" s="3">
        <f>SUMPRODUCT(AP$5:AT12,其他调用!$C$6:$G13)</f>
        <v>0</v>
      </c>
      <c r="BC12" s="3">
        <v>15</v>
      </c>
      <c r="BE12" s="3">
        <f>INDEX($P$3:$P$367,BD14,1)</f>
        <v>0</v>
      </c>
      <c r="BF12" s="3">
        <f>BF11</f>
        <v>3.288138030194105</v>
      </c>
    </row>
    <row r="13" spans="1:61" x14ac:dyDescent="0.15">
      <c r="A13" s="3">
        <v>1.65</v>
      </c>
      <c r="B13" s="11">
        <v>9</v>
      </c>
      <c r="C13" s="12" t="s">
        <v>425</v>
      </c>
      <c r="D13" s="3">
        <v>309</v>
      </c>
      <c r="E13" s="3">
        <f t="shared" si="1"/>
        <v>207906.37403496914</v>
      </c>
      <c r="F13" s="3">
        <f t="shared" si="2"/>
        <v>81379112350.956299</v>
      </c>
      <c r="G13" s="3">
        <f t="shared" si="3"/>
        <v>19226277975.45932</v>
      </c>
      <c r="H13" s="85"/>
      <c r="I13" s="3">
        <f>求节点($BD$5:$BD$11,$BF$5:$BF$11,$D13-$B$1)/求节点(其他调用!$B$5:$B$124,其他调用!$N$5:$N$124,$D13-$B$1)*求节点($BA$20:$BA$27,$BI$20:$BI$27,$D13-$B$1)</f>
        <v>191.25830621320964</v>
      </c>
      <c r="J13" s="3">
        <f t="shared" si="0"/>
        <v>7</v>
      </c>
      <c r="Z13" s="3">
        <v>9</v>
      </c>
      <c r="AA13" s="3">
        <f>求节点(节奏总纲!P$4:P$163,其他调用!AW$6:AW$165,$Z13)*SUM($U$14:$U$17)</f>
        <v>46.000000000000014</v>
      </c>
      <c r="AB13" s="3">
        <f>求节点(节奏总纲!Q$4:Q$163,其他调用!AX$6:AX$165,$Z13)*SUM($U$14:$U$17)</f>
        <v>66.999999999999929</v>
      </c>
      <c r="AC13" s="3">
        <f>求节点(节奏总纲!R$4:R$163,其他调用!AY$6:AY$165,$Z13)*SUM($U$14:$U$17)</f>
        <v>90.999999999999986</v>
      </c>
      <c r="AD13" s="3">
        <f>求节点(节奏总纲!S$4:S$163,其他调用!AZ$6:AZ$165,$Z13)*SUM($U$14:$U$17)</f>
        <v>102.99999999999996</v>
      </c>
      <c r="AE13" s="3">
        <f>求节点(节奏总纲!T$4:T$163,其他调用!BA$6:BA$165,$Z13)*SUM($U$14:$U$17)</f>
        <v>102.99999999999994</v>
      </c>
      <c r="AF13" s="3">
        <f>SUMPRODUCT(AA$5:AE13,其他调用!$C$6:$G14)</f>
        <v>1029265.4237355391</v>
      </c>
      <c r="AH13" s="3">
        <v>9</v>
      </c>
      <c r="AI13" s="3">
        <f>其他调用!Y13</f>
        <v>4051676.6468403861</v>
      </c>
      <c r="AJ13" s="3">
        <f>其他调用!Z13</f>
        <v>4559610.578050036</v>
      </c>
      <c r="AK13" s="3">
        <f>其他调用!AA13</f>
        <v>5498780.4419736788</v>
      </c>
      <c r="AL13" s="3">
        <f>其他调用!AB13</f>
        <v>7674091.4091355577</v>
      </c>
      <c r="AM13" s="3">
        <f>其他调用!AC13</f>
        <v>14275553.144965507</v>
      </c>
      <c r="AN13" s="3">
        <f>SUMPRODUCT(AI$5:AM13,其他调用!$C$6:$G14)</f>
        <v>44886230760.80928</v>
      </c>
      <c r="AP13" s="3">
        <f>其他调用!AN13</f>
        <v>0</v>
      </c>
      <c r="AQ13" s="3">
        <f>其他调用!AO13</f>
        <v>0</v>
      </c>
      <c r="AR13" s="3">
        <f>其他调用!AP13</f>
        <v>0</v>
      </c>
      <c r="AS13" s="3">
        <f>其他调用!AQ13</f>
        <v>0</v>
      </c>
      <c r="AT13" s="3">
        <f>其他调用!AR13</f>
        <v>0</v>
      </c>
      <c r="AU13" s="3">
        <f>SUMPRODUCT(AP$5:AT13,其他调用!$C$6:$G14)</f>
        <v>0</v>
      </c>
    </row>
    <row r="14" spans="1:61" x14ac:dyDescent="0.15">
      <c r="A14" s="3">
        <v>1.65</v>
      </c>
      <c r="B14" s="11">
        <v>10</v>
      </c>
      <c r="C14" s="12" t="s">
        <v>430</v>
      </c>
      <c r="D14" s="3">
        <v>311</v>
      </c>
      <c r="E14" s="3">
        <f t="shared" si="1"/>
        <v>205338.49645536952</v>
      </c>
      <c r="F14" s="3">
        <f t="shared" si="2"/>
        <v>80373988775.385132</v>
      </c>
      <c r="G14" s="3">
        <f t="shared" si="3"/>
        <v>18988811816.079437</v>
      </c>
      <c r="H14" s="85">
        <v>3</v>
      </c>
      <c r="I14" s="3">
        <f>求节点($BD$5:$BD$11,$BF$5:$BF$11,$D14-$B$1)/求节点(其他调用!$B$5:$B$124,其他调用!$N$5:$N$124,$D14-$B$1)*求节点($BA$20:$BA$27,$BI$20:$BI$27,$D14-$B$1)</f>
        <v>225.59362868832605</v>
      </c>
      <c r="J14" s="3">
        <f t="shared" si="0"/>
        <v>7</v>
      </c>
      <c r="N14" s="3" t="s">
        <v>121</v>
      </c>
      <c r="O14" s="3" t="s">
        <v>122</v>
      </c>
      <c r="P14" s="3" t="s">
        <v>126</v>
      </c>
      <c r="Q14" s="3" t="s">
        <v>123</v>
      </c>
      <c r="R14" s="3" t="s">
        <v>124</v>
      </c>
      <c r="S14" s="3" t="s">
        <v>120</v>
      </c>
      <c r="T14" s="3" t="s">
        <v>178</v>
      </c>
      <c r="U14" s="26">
        <f>'[1]功能-行军令'!AJ7</f>
        <v>0.6</v>
      </c>
      <c r="V14" s="26">
        <f>'[1]功能-行军令'!AK7</f>
        <v>1</v>
      </c>
      <c r="W14" s="26">
        <f>'[1]功能-行军令'!AL7</f>
        <v>24</v>
      </c>
      <c r="Z14" s="3">
        <v>10</v>
      </c>
      <c r="AA14" s="3">
        <f>求节点(节奏总纲!P$4:P$163,其他调用!AW$6:AW$165,$Z14)*SUM($U$14:$U$17)</f>
        <v>45.999999999999964</v>
      </c>
      <c r="AB14" s="3">
        <f>求节点(节奏总纲!Q$4:Q$163,其他调用!AX$6:AX$165,$Z14)*SUM($U$14:$U$17)</f>
        <v>67.000000000000028</v>
      </c>
      <c r="AC14" s="3">
        <f>求节点(节奏总纲!R$4:R$163,其他调用!AY$6:AY$165,$Z14)*SUM($U$14:$U$17)</f>
        <v>91.000000000000099</v>
      </c>
      <c r="AD14" s="3">
        <f>求节点(节奏总纲!S$4:S$163,其他调用!AZ$6:AZ$165,$Z14)*SUM($U$14:$U$17)</f>
        <v>103.00000000000007</v>
      </c>
      <c r="AE14" s="3">
        <f>求节点(节奏总纲!T$4:T$163,其他调用!BA$6:BA$165,$Z14)*SUM($U$14:$U$17)</f>
        <v>103</v>
      </c>
      <c r="AF14" s="3">
        <f>SUMPRODUCT(AA$5:AE14,其他调用!$C$6:$G15)</f>
        <v>1104334.7432073429</v>
      </c>
      <c r="AH14" s="3">
        <v>10</v>
      </c>
      <c r="AI14" s="3">
        <f>其他调用!Y14</f>
        <v>4346297.5282019787</v>
      </c>
      <c r="AJ14" s="3">
        <f>其他调用!Z14</f>
        <v>4898282.9746681489</v>
      </c>
      <c r="AK14" s="3">
        <f>其他调用!AA14</f>
        <v>5843244.3266106918</v>
      </c>
      <c r="AL14" s="3">
        <f>其他调用!AB14</f>
        <v>8097655.6779189482</v>
      </c>
      <c r="AM14" s="3">
        <f>其他调用!AC14</f>
        <v>14540861.800278664</v>
      </c>
      <c r="AN14" s="3">
        <f>SUMPRODUCT(AI$5:AM14,其他调用!$C$6:$G15)</f>
        <v>51206441654.721985</v>
      </c>
      <c r="AP14" s="3">
        <f>其他调用!AN14</f>
        <v>0</v>
      </c>
      <c r="AQ14" s="3">
        <f>其他调用!AO14</f>
        <v>0</v>
      </c>
      <c r="AR14" s="3">
        <f>其他调用!AP14</f>
        <v>0</v>
      </c>
      <c r="AS14" s="3">
        <f>其他调用!AQ14</f>
        <v>0</v>
      </c>
      <c r="AT14" s="3">
        <f>其他调用!AR14</f>
        <v>0</v>
      </c>
      <c r="AU14" s="3">
        <f>SUMPRODUCT(AP$5:AT14,其他调用!$C$6:$G15)</f>
        <v>0</v>
      </c>
    </row>
    <row r="15" spans="1:61" x14ac:dyDescent="0.15">
      <c r="A15" s="3">
        <v>1.65</v>
      </c>
      <c r="B15" s="11">
        <v>11</v>
      </c>
      <c r="C15" s="36" t="s">
        <v>524</v>
      </c>
      <c r="D15" s="3">
        <v>313</v>
      </c>
      <c r="E15" s="3">
        <f t="shared" si="1"/>
        <v>202770.61887573916</v>
      </c>
      <c r="F15" s="3">
        <f t="shared" si="2"/>
        <v>80010224084.427979</v>
      </c>
      <c r="G15" s="3">
        <f t="shared" si="3"/>
        <v>18992086673.096649</v>
      </c>
      <c r="H15" s="85"/>
      <c r="I15" s="3">
        <f>求节点($BD$5:$BD$11,$BF$5:$BF$11,$D15-$B$1)/求节点(其他调用!$B$5:$B$124,其他调用!$N$5:$N$124,$D15-$B$1)*求节点($BA$20:$BA$27,$BI$20:$BI$27,$D15-$B$1)</f>
        <v>252.39081865264757</v>
      </c>
      <c r="J15" s="3">
        <f t="shared" si="0"/>
        <v>7</v>
      </c>
      <c r="K15" s="3">
        <v>5</v>
      </c>
      <c r="N15" s="3" t="s">
        <v>167</v>
      </c>
      <c r="O15" s="3" t="s">
        <v>125</v>
      </c>
      <c r="P15" s="3" t="s">
        <v>126</v>
      </c>
      <c r="Q15" s="3" t="s">
        <v>123</v>
      </c>
      <c r="R15" s="3" t="s">
        <v>124</v>
      </c>
      <c r="S15" s="3" t="s">
        <v>120</v>
      </c>
      <c r="T15" s="3" t="s">
        <v>178</v>
      </c>
      <c r="U15" s="26">
        <f>'[1]功能-行军令'!AJ8</f>
        <v>0.4</v>
      </c>
      <c r="V15" s="26">
        <f>'[1]功能-行军令'!AK8</f>
        <v>2</v>
      </c>
      <c r="W15" s="26">
        <f>'[1]功能-行军令'!AL8</f>
        <v>8</v>
      </c>
      <c r="Z15" s="3">
        <v>11</v>
      </c>
      <c r="AA15" s="3">
        <f>求节点(节奏总纲!P$4:P$163,其他调用!AW$6:AW$165,$Z15)*SUM($U$14:$U$17)</f>
        <v>45.999999999999993</v>
      </c>
      <c r="AB15" s="3">
        <f>求节点(节奏总纲!Q$4:Q$163,其他调用!AX$6:AX$165,$Z15)*SUM($U$14:$U$17)</f>
        <v>66.999999999999972</v>
      </c>
      <c r="AC15" s="3">
        <f>求节点(节奏总纲!R$4:R$163,其他调用!AY$6:AY$165,$Z15)*SUM($U$14:$U$17)</f>
        <v>90.999999999999957</v>
      </c>
      <c r="AD15" s="3">
        <f>求节点(节奏总纲!S$4:S$163,其他调用!AZ$6:AZ$165,$Z15)*SUM($U$14:$U$17)</f>
        <v>103</v>
      </c>
      <c r="AE15" s="3">
        <f>求节点(节奏总纲!T$4:T$163,其他调用!BA$6:BA$165,$Z15)*SUM($U$14:$U$17)</f>
        <v>103.00000000000007</v>
      </c>
      <c r="AF15" s="3">
        <f>SUMPRODUCT(AA$5:AE15,其他调用!$C$6:$G16)</f>
        <v>1177383.5376372179</v>
      </c>
      <c r="AH15" s="3">
        <v>11</v>
      </c>
      <c r="AI15" s="3">
        <f>其他调用!Y15</f>
        <v>4601390.9802592546</v>
      </c>
      <c r="AJ15" s="3">
        <f>其他调用!Z15</f>
        <v>5172926.6127361543</v>
      </c>
      <c r="AK15" s="3">
        <f>其他调用!AA15</f>
        <v>6238118.9148200154</v>
      </c>
      <c r="AL15" s="3">
        <f>其他调用!AB15</f>
        <v>8710380.1532913595</v>
      </c>
      <c r="AM15" s="3">
        <f>其他调用!AC15</f>
        <v>14750722.964415565</v>
      </c>
      <c r="AN15" s="3">
        <f>SUMPRODUCT(AI$5:AM15,其他调用!$C$6:$G16)</f>
        <v>57694956772.422485</v>
      </c>
      <c r="AP15" s="3">
        <f>其他调用!AN15</f>
        <v>0</v>
      </c>
      <c r="AQ15" s="3">
        <f>其他调用!AO15</f>
        <v>0</v>
      </c>
      <c r="AR15" s="3">
        <f>其他调用!AP15</f>
        <v>0</v>
      </c>
      <c r="AS15" s="3">
        <f>其他调用!AQ15</f>
        <v>0</v>
      </c>
      <c r="AT15" s="3">
        <f>其他调用!AR15</f>
        <v>0</v>
      </c>
      <c r="AU15" s="3">
        <f>SUMPRODUCT(AP$5:AT15,其他调用!$C$6:$G16)</f>
        <v>0</v>
      </c>
    </row>
    <row r="16" spans="1:61" x14ac:dyDescent="0.15">
      <c r="A16" s="3">
        <v>1.65</v>
      </c>
      <c r="B16" s="11">
        <v>12</v>
      </c>
      <c r="C16" s="12" t="s">
        <v>431</v>
      </c>
      <c r="D16" s="3">
        <v>315</v>
      </c>
      <c r="E16" s="3">
        <f t="shared" si="1"/>
        <v>200202.74129615491</v>
      </c>
      <c r="F16" s="3">
        <f t="shared" si="2"/>
        <v>80788344007.299683</v>
      </c>
      <c r="G16" s="3">
        <f t="shared" si="3"/>
        <v>19378386951.495483</v>
      </c>
      <c r="H16" s="85"/>
      <c r="I16" s="3">
        <f>求节点($BD$5:$BD$11,$BF$5:$BF$11,$D16-$B$1)/求节点(其他调用!$B$5:$B$124,其他调用!$N$5:$N$124,$D16-$B$1)*求节点($BA$20:$BA$27,$BI$20:$BI$27,$D16-$B$1)</f>
        <v>269.54134334175819</v>
      </c>
      <c r="J16" s="3">
        <f t="shared" si="0"/>
        <v>7</v>
      </c>
      <c r="Z16" s="3">
        <v>12</v>
      </c>
      <c r="AA16" s="3">
        <f>求节点(节奏总纲!P$4:P$163,其他调用!AW$6:AW$165,$Z16)*SUM($U$14:$U$17)</f>
        <v>46.000000000000036</v>
      </c>
      <c r="AB16" s="3">
        <f>求节点(节奏总纲!Q$4:Q$163,其他调用!AX$6:AX$165,$Z16)*SUM($U$14:$U$17)</f>
        <v>67.000000000000028</v>
      </c>
      <c r="AC16" s="3">
        <f>求节点(节奏总纲!R$4:R$163,其他调用!AY$6:AY$165,$Z16)*SUM($U$14:$U$17)</f>
        <v>90.999999999999972</v>
      </c>
      <c r="AD16" s="3">
        <f>求节点(节奏总纲!S$4:S$163,其他调用!AZ$6:AZ$165,$Z16)*SUM($U$14:$U$17)</f>
        <v>103</v>
      </c>
      <c r="AE16" s="3">
        <f>求节点(节奏总纲!T$4:T$163,其他调用!BA$6:BA$165,$Z16)*SUM($U$14:$U$17)</f>
        <v>102.99999999999996</v>
      </c>
      <c r="AF16" s="3">
        <f>SUMPRODUCT(AA$5:AE16,其他调用!$C$6:$G17)</f>
        <v>1248390.8140450628</v>
      </c>
      <c r="AH16" s="3">
        <v>12</v>
      </c>
      <c r="AI16" s="3">
        <f>其他调用!Y16</f>
        <v>4851172.4570169412</v>
      </c>
      <c r="AJ16" s="3">
        <f>其他调用!Z16</f>
        <v>5444007.6036144122</v>
      </c>
      <c r="AK16" s="3">
        <f>其他调用!AA16</f>
        <v>6554251.0299695209</v>
      </c>
      <c r="AL16" s="3">
        <f>其他调用!AB16</f>
        <v>9459970.437242955</v>
      </c>
      <c r="AM16" s="3">
        <f>其他调用!AC16</f>
        <v>14844489.388314113</v>
      </c>
      <c r="AN16" s="3">
        <f>SUMPRODUCT(AI$5:AM16,其他调用!$C$6:$G17)</f>
        <v>64320122074.460358</v>
      </c>
      <c r="AP16" s="3">
        <f>其他调用!AN16</f>
        <v>0</v>
      </c>
      <c r="AQ16" s="3">
        <f>其他调用!AO16</f>
        <v>0</v>
      </c>
      <c r="AR16" s="3">
        <f>其他调用!AP16</f>
        <v>0</v>
      </c>
      <c r="AS16" s="3">
        <f>其他调用!AQ16</f>
        <v>0</v>
      </c>
      <c r="AT16" s="3">
        <f>其他调用!AR16</f>
        <v>0</v>
      </c>
      <c r="AU16" s="3">
        <f>SUMPRODUCT(AP$5:AT16,其他调用!$C$6:$G17)</f>
        <v>0</v>
      </c>
    </row>
    <row r="17" spans="1:61" x14ac:dyDescent="0.15">
      <c r="A17" s="3">
        <v>1.65</v>
      </c>
      <c r="B17" s="11">
        <v>13</v>
      </c>
      <c r="C17" s="12" t="s">
        <v>432</v>
      </c>
      <c r="D17" s="3">
        <v>317</v>
      </c>
      <c r="E17" s="3">
        <f t="shared" si="1"/>
        <v>197634.86371653993</v>
      </c>
      <c r="F17" s="3">
        <f t="shared" si="2"/>
        <v>81703714447.680542</v>
      </c>
      <c r="G17" s="3">
        <f t="shared" si="3"/>
        <v>19787624057.588562</v>
      </c>
      <c r="H17" s="85"/>
      <c r="I17" s="3">
        <f>求节点($BD$5:$BD$11,$BF$5:$BF$11,$D17-$B$1)/求节点(其他调用!$B$5:$B$124,其他调用!$N$5:$N$124,$D17-$B$1)*求节点($BA$20:$BA$27,$BI$20:$BI$27,$D17-$B$1)</f>
        <v>305.33787625770344</v>
      </c>
      <c r="J17" s="3">
        <f t="shared" si="0"/>
        <v>7</v>
      </c>
      <c r="Z17" s="3">
        <v>13</v>
      </c>
      <c r="AA17" s="3">
        <f>求节点(节奏总纲!P$4:P$163,其他调用!AW$6:AW$165,$Z17)*SUM($U$14:$U$17)</f>
        <v>45.99999999999995</v>
      </c>
      <c r="AB17" s="3">
        <f>求节点(节奏总纲!Q$4:Q$163,其他调用!AX$6:AX$165,$Z17)*SUM($U$14:$U$17)</f>
        <v>67.000000000000014</v>
      </c>
      <c r="AC17" s="3">
        <f>求节点(节奏总纲!R$4:R$163,其他调用!AY$6:AY$165,$Z17)*SUM($U$14:$U$17)</f>
        <v>91.000000000000043</v>
      </c>
      <c r="AD17" s="3">
        <f>求节点(节奏总纲!S$4:S$163,其他调用!AZ$6:AZ$165,$Z17)*SUM($U$14:$U$17)</f>
        <v>102.99999999999991</v>
      </c>
      <c r="AE17" s="3">
        <f>求节点(节奏总纲!T$4:T$163,其他调用!BA$6:BA$165,$Z17)*SUM($U$14:$U$17)</f>
        <v>103.00000000000003</v>
      </c>
      <c r="AF17" s="3">
        <f>SUMPRODUCT(AA$5:AE17,其他调用!$C$6:$G18)</f>
        <v>1317335.579450777</v>
      </c>
      <c r="AH17" s="3">
        <v>13</v>
      </c>
      <c r="AI17" s="3">
        <f>其他调用!Y17</f>
        <v>5105309.1090094447</v>
      </c>
      <c r="AJ17" s="3">
        <f>其他调用!Z17</f>
        <v>5712320.1231742501</v>
      </c>
      <c r="AK17" s="3">
        <f>其他调用!AA17</f>
        <v>6851585.74376183</v>
      </c>
      <c r="AL17" s="3">
        <f>其他调用!AB17</f>
        <v>9899009.6204317361</v>
      </c>
      <c r="AM17" s="3">
        <f>其他调用!AC17</f>
        <v>14909334.258428544</v>
      </c>
      <c r="AN17" s="3">
        <f>SUMPRODUCT(AI$5:AM17,其他调用!$C$6:$G18)</f>
        <v>71058656964.836121</v>
      </c>
      <c r="AP17" s="3">
        <f>其他调用!AN17</f>
        <v>0</v>
      </c>
      <c r="AQ17" s="3">
        <f>其他调用!AO17</f>
        <v>0</v>
      </c>
      <c r="AR17" s="3">
        <f>其他调用!AP17</f>
        <v>0</v>
      </c>
      <c r="AS17" s="3">
        <f>其他调用!AQ17</f>
        <v>0</v>
      </c>
      <c r="AT17" s="3">
        <f>其他调用!AR17</f>
        <v>0</v>
      </c>
      <c r="AU17" s="3">
        <f>SUMPRODUCT(AP$5:AT17,其他调用!$C$6:$G18)</f>
        <v>0</v>
      </c>
    </row>
    <row r="18" spans="1:61" x14ac:dyDescent="0.15">
      <c r="A18" s="3">
        <v>1.65</v>
      </c>
      <c r="B18" s="11">
        <v>14</v>
      </c>
      <c r="C18" s="36" t="s">
        <v>525</v>
      </c>
      <c r="D18" s="3">
        <v>319</v>
      </c>
      <c r="E18" s="3">
        <f t="shared" si="1"/>
        <v>195066.98613692494</v>
      </c>
      <c r="F18" s="3">
        <f t="shared" si="2"/>
        <v>80642134863.202881</v>
      </c>
      <c r="G18" s="3">
        <f t="shared" si="3"/>
        <v>19530522677.724609</v>
      </c>
      <c r="H18" s="85">
        <v>3</v>
      </c>
      <c r="I18" s="3">
        <f>求节点($BD$5:$BD$11,$BF$5:$BF$11,$D18-$B$1)/求节点(其他调用!$B$5:$B$124,其他调用!$N$5:$N$124,$D18-$B$1)*求节点($BA$20:$BA$27,$BI$20:$BI$27,$D18-$B$1)</f>
        <v>341.07062749837422</v>
      </c>
      <c r="J18" s="3">
        <f t="shared" si="0"/>
        <v>7</v>
      </c>
      <c r="Z18" s="3">
        <v>14</v>
      </c>
      <c r="AA18" s="3">
        <f>求节点(节奏总纲!P$4:P$163,其他调用!AW$6:AW$165,$Z18)*SUM($U$14:$U$17)</f>
        <v>46.000000000000007</v>
      </c>
      <c r="AB18" s="3">
        <f>求节点(节奏总纲!Q$4:Q$163,其他调用!AX$6:AX$165,$Z18)*SUM($U$14:$U$17)</f>
        <v>67.000000000000043</v>
      </c>
      <c r="AC18" s="3">
        <f>求节点(节奏总纲!R$4:R$163,其他调用!AY$6:AY$165,$Z18)*SUM($U$14:$U$17)</f>
        <v>91</v>
      </c>
      <c r="AD18" s="3">
        <f>求节点(节奏总纲!S$4:S$163,其他调用!AZ$6:AZ$165,$Z18)*SUM($U$14:$U$17)</f>
        <v>102.99999999999996</v>
      </c>
      <c r="AE18" s="3">
        <f>求节点(节奏总纲!T$4:T$163,其他调用!BA$6:BA$165,$Z18)*SUM($U$14:$U$17)</f>
        <v>102.9999999999999</v>
      </c>
      <c r="AF18" s="3">
        <f>SUMPRODUCT(AA$5:AE18,其他调用!$C$6:$G19)</f>
        <v>1384008.6927380848</v>
      </c>
      <c r="AH18" s="3">
        <v>14</v>
      </c>
      <c r="AI18" s="3">
        <f>其他调用!Y18</f>
        <v>5324646.5624590963</v>
      </c>
      <c r="AJ18" s="3">
        <f>其他调用!Z18</f>
        <v>5974288.4088780433</v>
      </c>
      <c r="AK18" s="3">
        <f>其他调用!AA18</f>
        <v>7146084.9195549488</v>
      </c>
      <c r="AL18" s="3">
        <f>其他调用!AB18</f>
        <v>10327098.89835541</v>
      </c>
      <c r="AM18" s="3">
        <f>其他调用!AC18</f>
        <v>14945620.435780793</v>
      </c>
      <c r="AN18" s="3">
        <f>SUMPRODUCT(AI$5:AM18,其他调用!$C$6:$G19)</f>
        <v>77854123541.81192</v>
      </c>
      <c r="AP18" s="3">
        <f>其他调用!AN18</f>
        <v>0</v>
      </c>
      <c r="AQ18" s="3">
        <f>其他调用!AO18</f>
        <v>0</v>
      </c>
      <c r="AR18" s="3">
        <f>其他调用!AP18</f>
        <v>0</v>
      </c>
      <c r="AS18" s="3">
        <f>其他调用!AQ18</f>
        <v>0</v>
      </c>
      <c r="AT18" s="3">
        <f>其他调用!AR18</f>
        <v>0</v>
      </c>
      <c r="AU18" s="3">
        <f>SUMPRODUCT(AP$5:AT18,其他调用!$C$6:$G19)</f>
        <v>0</v>
      </c>
      <c r="BA18" s="85" t="s">
        <v>207</v>
      </c>
      <c r="BB18" s="85"/>
      <c r="BC18" s="85"/>
      <c r="BD18" s="85"/>
      <c r="BE18" s="85"/>
      <c r="BF18" s="85"/>
      <c r="BG18" s="85"/>
      <c r="BH18" s="85"/>
    </row>
    <row r="19" spans="1:61" x14ac:dyDescent="0.15">
      <c r="A19" s="3">
        <v>1.65</v>
      </c>
      <c r="B19" s="11">
        <v>15</v>
      </c>
      <c r="C19" s="12" t="s">
        <v>433</v>
      </c>
      <c r="D19" s="3">
        <v>322</v>
      </c>
      <c r="E19" s="3">
        <f t="shared" si="1"/>
        <v>287785.70874363044</v>
      </c>
      <c r="F19" s="3">
        <f t="shared" si="2"/>
        <v>118972740573.9364</v>
      </c>
      <c r="G19" s="3">
        <f t="shared" si="3"/>
        <v>28813718929.335205</v>
      </c>
      <c r="H19" s="85"/>
      <c r="I19" s="3">
        <f>求节点($BD$5:$BD$11,$BF$5:$BF$11,$D19-$B$1)/求节点(其他调用!$B$5:$B$124,其他调用!$N$5:$N$124,$D19-$B$1)*求节点($BA$20:$BA$27,$BI$20:$BI$27,$D19-$B$1)</f>
        <v>370.00326980515416</v>
      </c>
      <c r="J19" s="3">
        <f t="shared" si="0"/>
        <v>7</v>
      </c>
      <c r="U19" s="3">
        <f>SUM(U12:U18)</f>
        <v>1</v>
      </c>
      <c r="Z19" s="3">
        <v>15</v>
      </c>
      <c r="AA19" s="3">
        <f>求节点(节奏总纲!P$4:P$163,其他调用!AW$6:AW$165,$Z19)*SUM($U$14:$U$17)</f>
        <v>46.000000000000021</v>
      </c>
      <c r="AB19" s="3">
        <f>求节点(节奏总纲!Q$4:Q$163,其他调用!AX$6:AX$165,$Z19)*SUM($U$14:$U$17)</f>
        <v>66.999999999999957</v>
      </c>
      <c r="AC19" s="3">
        <f>求节点(节奏总纲!R$4:R$163,其他调用!AY$6:AY$165,$Z19)*SUM($U$14:$U$17)</f>
        <v>91.000000000000028</v>
      </c>
      <c r="AD19" s="3">
        <f>求节点(节奏总纲!S$4:S$163,其他调用!AZ$6:AZ$165,$Z19)*SUM($U$14:$U$17)</f>
        <v>103.00000000000001</v>
      </c>
      <c r="AE19" s="3">
        <f>求节点(节奏总纲!T$4:T$163,其他调用!BA$6:BA$165,$Z19)*SUM($U$14:$U$17)</f>
        <v>103.00000000000001</v>
      </c>
      <c r="AF19" s="3">
        <f>SUMPRODUCT(AA$5:AE19,其他调用!$C$6:$G20)</f>
        <v>1449396.3332174532</v>
      </c>
      <c r="AH19" s="3">
        <v>15</v>
      </c>
      <c r="AI19" s="3">
        <f>其他调用!Y19</f>
        <v>5533464.5487205312</v>
      </c>
      <c r="AJ19" s="3">
        <f>其他调用!Z19</f>
        <v>6221858.2997586653</v>
      </c>
      <c r="AK19" s="3">
        <f>其他调用!AA19</f>
        <v>7604666.5461952835</v>
      </c>
      <c r="AL19" s="3">
        <f>其他调用!AB19</f>
        <v>10757356.975406632</v>
      </c>
      <c r="AM19" s="3">
        <f>其他调用!AC19</f>
        <v>15324095.828963459</v>
      </c>
      <c r="AN19" s="3">
        <f>SUMPRODUCT(AI$5:AM19,其他调用!$C$6:$G20)</f>
        <v>84785794063.852264</v>
      </c>
      <c r="AP19" s="3">
        <f>其他调用!AN19</f>
        <v>0</v>
      </c>
      <c r="AQ19" s="3">
        <f>其他调用!AO19</f>
        <v>0</v>
      </c>
      <c r="AR19" s="3">
        <f>其他调用!AP19</f>
        <v>0</v>
      </c>
      <c r="AS19" s="3">
        <f>其他调用!AQ19</f>
        <v>0</v>
      </c>
      <c r="AT19" s="3">
        <f>其他调用!AR19</f>
        <v>760849.16757446539</v>
      </c>
      <c r="AU19" s="3">
        <f>SUMPRODUCT(AP$5:AT19,其他调用!$C$6:$G20)</f>
        <v>1099617.259436996</v>
      </c>
      <c r="AZ19" s="3" t="s">
        <v>208</v>
      </c>
      <c r="BA19" s="3" t="s">
        <v>209</v>
      </c>
      <c r="BB19" s="3">
        <v>1</v>
      </c>
      <c r="BC19" s="3">
        <v>2</v>
      </c>
      <c r="BD19" s="3">
        <v>3</v>
      </c>
      <c r="BE19" s="3">
        <v>4</v>
      </c>
      <c r="BF19" s="3">
        <v>5</v>
      </c>
      <c r="BG19" s="3">
        <v>6</v>
      </c>
      <c r="BH19" s="3">
        <v>7</v>
      </c>
      <c r="BI19" s="3" t="s">
        <v>210</v>
      </c>
    </row>
    <row r="20" spans="1:61" x14ac:dyDescent="0.15">
      <c r="A20" s="3">
        <v>1.65</v>
      </c>
      <c r="B20" s="11">
        <v>16</v>
      </c>
      <c r="C20" s="12" t="s">
        <v>434</v>
      </c>
      <c r="D20" s="3">
        <v>325</v>
      </c>
      <c r="E20" s="3">
        <f t="shared" si="1"/>
        <v>282007.98418950057</v>
      </c>
      <c r="F20" s="3">
        <f t="shared" si="2"/>
        <v>116584186508.87878</v>
      </c>
      <c r="G20" s="3">
        <f t="shared" si="3"/>
        <v>28235240824.633759</v>
      </c>
      <c r="H20" s="85"/>
      <c r="I20" s="3">
        <f>求节点($BD$5:$BD$11,$BF$5:$BF$11,$D20-$B$1)/求节点(其他调用!$B$5:$B$124,其他调用!$N$5:$N$124,$D20-$B$1)*求节点($BA$20:$BA$27,$BI$20:$BI$27,$D20-$B$1)</f>
        <v>406.46761771478134</v>
      </c>
      <c r="J20" s="3">
        <f t="shared" si="0"/>
        <v>7</v>
      </c>
      <c r="K20" s="3">
        <v>8</v>
      </c>
      <c r="N20" s="85" t="s">
        <v>127</v>
      </c>
      <c r="O20" s="85"/>
      <c r="Z20" s="3">
        <v>16</v>
      </c>
      <c r="AA20" s="3">
        <f>求节点(节奏总纲!P$4:P$163,其他调用!AW$6:AW$165,$Z20)*SUM($U$14:$U$17)</f>
        <v>46.000000000000014</v>
      </c>
      <c r="AB20" s="3">
        <f>求节点(节奏总纲!Q$4:Q$163,其他调用!AX$6:AX$165,$Z20)*SUM($U$14:$U$17)</f>
        <v>67.000000000000014</v>
      </c>
      <c r="AC20" s="3">
        <f>求节点(节奏总纲!R$4:R$163,其他调用!AY$6:AY$165,$Z20)*SUM($U$14:$U$17)</f>
        <v>91.000000000000057</v>
      </c>
      <c r="AD20" s="3">
        <f>求节点(节奏总纲!S$4:S$163,其他调用!AZ$6:AZ$165,$Z20)*SUM($U$14:$U$17)</f>
        <v>103.00000000000003</v>
      </c>
      <c r="AE20" s="3">
        <f>求节点(节奏总纲!T$4:T$163,其他调用!BA$6:BA$165,$Z20)*SUM($U$14:$U$17)</f>
        <v>103.00000000000004</v>
      </c>
      <c r="AF20" s="3">
        <f>SUMPRODUCT(AA$5:AE20,其他调用!$C$6:$G21)</f>
        <v>1513494.0944894976</v>
      </c>
      <c r="AH20" s="3">
        <v>16</v>
      </c>
      <c r="AI20" s="3">
        <f>其他调用!Y20</f>
        <v>5764401.6559455991</v>
      </c>
      <c r="AJ20" s="3">
        <f>其他调用!Z20</f>
        <v>6447519.1322088316</v>
      </c>
      <c r="AK20" s="3">
        <f>其他调用!AA20</f>
        <v>8068924.1177033633</v>
      </c>
      <c r="AL20" s="3">
        <f>其他调用!AB20</f>
        <v>10965739.45582208</v>
      </c>
      <c r="AM20" s="3">
        <f>其他调用!AC20</f>
        <v>17027205.885863185</v>
      </c>
      <c r="AN20" s="3">
        <f>SUMPRODUCT(AI$5:AM20,其他调用!$C$6:$G21)</f>
        <v>91848764113.39183</v>
      </c>
      <c r="AP20" s="3">
        <f>其他调用!AN20</f>
        <v>0</v>
      </c>
      <c r="AQ20" s="3">
        <f>其他调用!AO20</f>
        <v>0</v>
      </c>
      <c r="AR20" s="3">
        <f>其他调用!AP20</f>
        <v>0</v>
      </c>
      <c r="AS20" s="3">
        <f>其他调用!AQ20</f>
        <v>107247.80423522901</v>
      </c>
      <c r="AT20" s="3">
        <f>其他调用!AR20</f>
        <v>4153742.1791548012</v>
      </c>
      <c r="AU20" s="3">
        <f>SUMPRODUCT(AP$5:AT20,其他调用!$C$6:$G21)</f>
        <v>7710156.4542703731</v>
      </c>
      <c r="AZ20" s="3">
        <f>IF([1]服务器生态!AN30="","",[1]服务器生态!AN30)</f>
        <v>4</v>
      </c>
      <c r="BA20" s="3">
        <f>IF([1]服务器生态!AO30="","",[1]服务器生态!AO30)</f>
        <v>26</v>
      </c>
      <c r="BB20" s="3">
        <f>IF([1]服务器生态!AP30="","",[1]服务器生态!AP30)</f>
        <v>5.4</v>
      </c>
      <c r="BC20" s="3">
        <f>IF([1]服务器生态!AQ30="","",[1]服务器生态!AQ30)</f>
        <v>237</v>
      </c>
      <c r="BD20" s="3">
        <f>IF([1]服务器生态!AR30="","",[1]服务器生态!AR30)</f>
        <v>5.1608390624999982</v>
      </c>
      <c r="BE20" s="3">
        <f>IF([1]服务器生态!AS30="","",[1]服务器生态!AS30)</f>
        <v>3.8896187343749986</v>
      </c>
      <c r="BF20" s="3">
        <f>IF([1]服务器生态!AT30="","",[1]服务器生态!AT30)</f>
        <v>0.70362734554828443</v>
      </c>
      <c r="BG20" s="3">
        <f>IF([1]服务器生态!AU30="","",[1]服务器生态!AU30)</f>
        <v>6.6844597827087018</v>
      </c>
      <c r="BH20" s="3">
        <f>IF([1]服务器生态!AV30="","",[1]服务器生态!AV30)</f>
        <v>5.037940475401137</v>
      </c>
      <c r="BI20" s="3">
        <f>SUM(BB20:BH20)</f>
        <v>263.87648540053311</v>
      </c>
    </row>
    <row r="21" spans="1:61" x14ac:dyDescent="0.15">
      <c r="A21" s="3">
        <v>1.65</v>
      </c>
      <c r="B21" s="11">
        <v>17</v>
      </c>
      <c r="C21" s="36" t="s">
        <v>526</v>
      </c>
      <c r="D21" s="3">
        <v>328</v>
      </c>
      <c r="E21" s="3">
        <f t="shared" si="1"/>
        <v>276230.25963535532</v>
      </c>
      <c r="F21" s="3">
        <f t="shared" si="2"/>
        <v>114195632443.80908</v>
      </c>
      <c r="G21" s="3">
        <f t="shared" si="3"/>
        <v>27656762719.934326</v>
      </c>
      <c r="H21" s="85"/>
      <c r="I21" s="3">
        <f>求节点($BD$5:$BD$11,$BF$5:$BF$11,$D21-$B$1)/求节点(其他调用!$B$5:$B$124,其他调用!$N$5:$N$124,$D21-$B$1)*求节点($BA$20:$BA$27,$BI$20:$BI$27,$D21-$B$1)</f>
        <v>438.26841781526201</v>
      </c>
      <c r="J21" s="3">
        <f t="shared" si="0"/>
        <v>7</v>
      </c>
      <c r="O21" s="3" t="s">
        <v>128</v>
      </c>
      <c r="P21" s="3" t="s">
        <v>129</v>
      </c>
      <c r="Q21" s="3" t="s">
        <v>130</v>
      </c>
      <c r="Z21" s="3">
        <v>17</v>
      </c>
      <c r="AA21" s="3">
        <f>求节点(节奏总纲!P$4:P$163,其他调用!AW$6:AW$165,$Z21)*SUM($U$14:$U$17)</f>
        <v>46.000000000000014</v>
      </c>
      <c r="AB21" s="3">
        <f>求节点(节奏总纲!Q$4:Q$163,其他调用!AX$6:AX$165,$Z21)*SUM($U$14:$U$17)</f>
        <v>67</v>
      </c>
      <c r="AC21" s="3">
        <f>求节点(节奏总纲!R$4:R$163,其他调用!AY$6:AY$165,$Z21)*SUM($U$14:$U$17)</f>
        <v>90.999999999999972</v>
      </c>
      <c r="AD21" s="3">
        <f>求节点(节奏总纲!S$4:S$163,其他调用!AZ$6:AZ$165,$Z21)*SUM($U$14:$U$17)</f>
        <v>103.00000000000001</v>
      </c>
      <c r="AE21" s="3">
        <f>求节点(节奏总纲!T$4:T$163,其他调用!BA$6:BA$165,$Z21)*SUM($U$14:$U$17)</f>
        <v>103.00000000000009</v>
      </c>
      <c r="AF21" s="3">
        <f>SUMPRODUCT(AA$5:AE21,其他调用!$C$6:$G22)</f>
        <v>1576297.5701548331</v>
      </c>
      <c r="AH21" s="3">
        <v>17</v>
      </c>
      <c r="AI21" s="3">
        <f>其他调用!Y21</f>
        <v>5966512.0816763192</v>
      </c>
      <c r="AJ21" s="3">
        <f>其他调用!Z21</f>
        <v>6668427.422319673</v>
      </c>
      <c r="AK21" s="3">
        <f>其他调用!AA21</f>
        <v>8337882.0440259129</v>
      </c>
      <c r="AL21" s="3">
        <f>其他调用!AB21</f>
        <v>11079334.030413121</v>
      </c>
      <c r="AM21" s="3">
        <f>其他调用!AC21</f>
        <v>17476054.887205184</v>
      </c>
      <c r="AN21" s="3">
        <f>SUMPRODUCT(AI$5:AM21,其他调用!$C$6:$G22)</f>
        <v>98999537168.489044</v>
      </c>
      <c r="AP21" s="3">
        <f>其他调用!AN21</f>
        <v>0</v>
      </c>
      <c r="AQ21" s="3">
        <f>其他调用!AO21</f>
        <v>0</v>
      </c>
      <c r="AR21" s="3">
        <f>其他调用!AP21</f>
        <v>0</v>
      </c>
      <c r="AS21" s="3">
        <f>其他调用!AQ21</f>
        <v>242662.77967321387</v>
      </c>
      <c r="AT21" s="3">
        <f>其他调用!AR21</f>
        <v>4265962.5758753503</v>
      </c>
      <c r="AU21" s="3">
        <f>SUMPRODUCT(AP$5:AT21,其他调用!$C$6:$G22)</f>
        <v>15234610.739614043</v>
      </c>
      <c r="AZ21" s="3">
        <f>IF([1]服务器生态!AN31="","",[1]服务器生态!AN31)</f>
        <v>5</v>
      </c>
      <c r="BA21" s="3">
        <f>IF([1]服务器生态!AO31="","",[1]服务器生态!AO31)</f>
        <v>12</v>
      </c>
      <c r="BB21" s="3">
        <f>IF([1]服务器生态!AP31="","",[1]服务器生态!AP31)</f>
        <v>9.5</v>
      </c>
      <c r="BC21" s="3">
        <f>IF([1]服务器生态!AQ31="","",[1]服务器生态!AQ31)</f>
        <v>246.5</v>
      </c>
      <c r="BD21" s="3">
        <f>IF([1]服务器生态!AR31="","",[1]服务器生态!AR31)</f>
        <v>4.8620234179687483</v>
      </c>
      <c r="BE21" s="3">
        <f>IF([1]服务器生态!AS31="","",[1]服务器生态!AS31)</f>
        <v>3.5122802343749981</v>
      </c>
      <c r="BF21" s="3">
        <f>IF([1]服务器生态!AT31="","",[1]服务器生态!AT31)</f>
        <v>0.21353649195177637</v>
      </c>
      <c r="BG21" s="3">
        <f>IF([1]服务器生态!AU31="","",[1]服务器生态!AU31)</f>
        <v>3.416583871228422</v>
      </c>
      <c r="BH21" s="3">
        <f>IF([1]服务器生态!AV31="","",[1]服务器生态!AV31)</f>
        <v>2.4681082274616748</v>
      </c>
      <c r="BI21" s="3">
        <f t="shared" ref="BI21:BI27" si="4">SUM(BB21:BH21)</f>
        <v>270.47253224298566</v>
      </c>
    </row>
    <row r="22" spans="1:61" x14ac:dyDescent="0.15">
      <c r="A22" s="3">
        <v>1.65</v>
      </c>
      <c r="B22" s="11">
        <v>18</v>
      </c>
      <c r="C22" s="12" t="s">
        <v>437</v>
      </c>
      <c r="D22" s="3">
        <v>331</v>
      </c>
      <c r="E22" s="3">
        <f t="shared" si="1"/>
        <v>270789.56901356019</v>
      </c>
      <c r="F22" s="3">
        <f t="shared" si="2"/>
        <v>111946410699.21423</v>
      </c>
      <c r="G22" s="3">
        <f t="shared" si="3"/>
        <v>27112029171.341949</v>
      </c>
      <c r="H22" s="85"/>
      <c r="I22" s="3">
        <f>求节点($BD$5:$BD$11,$BF$5:$BF$11,$D22-$B$1)/求节点(其他调用!$B$5:$B$124,其他调用!$N$5:$N$124,$D22-$B$1)*求节点($BA$20:$BA$27,$BI$20:$BI$27,$D22-$B$1)</f>
        <v>464.79738126192501</v>
      </c>
      <c r="J22" s="3">
        <f t="shared" si="0"/>
        <v>7</v>
      </c>
      <c r="K22" s="3">
        <v>10</v>
      </c>
      <c r="N22" s="3" t="s">
        <v>131</v>
      </c>
      <c r="O22" s="18">
        <f>'[1]功能-行军令'!AD15</f>
        <v>0.3</v>
      </c>
      <c r="P22" s="18">
        <f>'[1]功能-行军令'!AE15</f>
        <v>0.5</v>
      </c>
      <c r="Q22" s="26">
        <f>'[1]功能-行军令'!AF15</f>
        <v>1.6666666666666667</v>
      </c>
      <c r="Z22" s="3">
        <v>18</v>
      </c>
      <c r="AA22" s="3">
        <f>求节点(节奏总纲!P$4:P$163,其他调用!AW$6:AW$165,$Z22)*SUM($U$14:$U$17)</f>
        <v>46</v>
      </c>
      <c r="AB22" s="3">
        <f>求节点(节奏总纲!Q$4:Q$163,其他调用!AX$6:AX$165,$Z22)*SUM($U$14:$U$17)</f>
        <v>66.999999999999972</v>
      </c>
      <c r="AC22" s="3">
        <f>求节点(节奏总纲!R$4:R$163,其他调用!AY$6:AY$165,$Z22)*SUM($U$14:$U$17)</f>
        <v>90.999999999999829</v>
      </c>
      <c r="AD22" s="3">
        <f>求节点(节奏总纲!S$4:S$163,其他调用!AZ$6:AZ$165,$Z22)*SUM($U$14:$U$17)</f>
        <v>103.00000000000003</v>
      </c>
      <c r="AE22" s="3">
        <f>求节点(节奏总纲!T$4:T$163,其他调用!BA$6:BA$165,$Z22)*SUM($U$14:$U$17)</f>
        <v>103</v>
      </c>
      <c r="AF22" s="3">
        <f>SUMPRODUCT(AA$5:AE22,其他调用!$C$6:$G23)</f>
        <v>1637802.3538140745</v>
      </c>
      <c r="AH22" s="3">
        <v>18</v>
      </c>
      <c r="AI22" s="3">
        <f>其他调用!Y22</f>
        <v>6153487.0373648852</v>
      </c>
      <c r="AJ22" s="3">
        <f>其他调用!Z22</f>
        <v>7014599.0797777176</v>
      </c>
      <c r="AK22" s="3">
        <f>其他调用!AA22</f>
        <v>8585137.2610038966</v>
      </c>
      <c r="AL22" s="3">
        <f>其他调用!AB22</f>
        <v>11177709.717277199</v>
      </c>
      <c r="AM22" s="3">
        <f>其他调用!AC22</f>
        <v>18009242.704306126</v>
      </c>
      <c r="AN22" s="3">
        <f>SUMPRODUCT(AI$5:AM22,其他调用!$C$6:$G23)</f>
        <v>106268698534.55573</v>
      </c>
      <c r="AP22" s="3">
        <f>其他调用!AN22</f>
        <v>0</v>
      </c>
      <c r="AQ22" s="3">
        <f>其他调用!AO22</f>
        <v>0</v>
      </c>
      <c r="AR22" s="3">
        <f>其他调用!AP22</f>
        <v>0</v>
      </c>
      <c r="AS22" s="3">
        <f>其他调用!AQ22</f>
        <v>372282.24833438918</v>
      </c>
      <c r="AT22" s="3">
        <f>其他调用!AR22</f>
        <v>4399416.6836587191</v>
      </c>
      <c r="AU22" s="3">
        <f>SUMPRODUCT(AP$5:AT22,其他调用!$C$6:$G23)</f>
        <v>23634577.164844222</v>
      </c>
      <c r="AZ22" s="3">
        <f>IF([1]服务器生态!AN32="","",[1]服务器生态!AN32)</f>
        <v>6</v>
      </c>
      <c r="BA22" s="3">
        <f>IF([1]服务器生态!AO32="","",[1]服务器生态!AO32)</f>
        <v>5</v>
      </c>
      <c r="BB22" s="3">
        <f>IF([1]服务器生态!AP32="","",[1]服务器生态!AP32)</f>
        <v>16</v>
      </c>
      <c r="BC22" s="3">
        <f>IF([1]服务器生态!AQ32="","",[1]服务器生态!AQ32)</f>
        <v>262.5</v>
      </c>
      <c r="BD22" s="3">
        <f>IF([1]服务器生态!AR32="","",[1]服务器生态!AR32)</f>
        <v>4.3903502929687477</v>
      </c>
      <c r="BE22" s="3">
        <f>IF([1]服务器生态!AS32="","",[1]服务器生态!AS32)</f>
        <v>2.985185517187499</v>
      </c>
      <c r="BF22" s="3">
        <f>IF([1]服务器生态!AT32="","",[1]服务器生态!AT32)</f>
        <v>6.5683834469786942E-2</v>
      </c>
      <c r="BG22" s="3">
        <f>IF([1]服务器生态!AU32="","",[1]服务器生态!AU32)</f>
        <v>1.6749377789795672</v>
      </c>
      <c r="BH22" s="3">
        <f>IF([1]服务器生态!AV32="","",[1]服务器生态!AV32)</f>
        <v>1.1388612904094739</v>
      </c>
      <c r="BI22" s="3">
        <f t="shared" si="4"/>
        <v>288.75501871401502</v>
      </c>
    </row>
    <row r="23" spans="1:61" x14ac:dyDescent="0.15">
      <c r="A23" s="3">
        <v>1.65</v>
      </c>
      <c r="B23" s="11">
        <v>19</v>
      </c>
      <c r="C23" s="12" t="s">
        <v>436</v>
      </c>
      <c r="D23" s="3">
        <v>334</v>
      </c>
      <c r="E23" s="3">
        <f t="shared" si="1"/>
        <v>266022.94625640381</v>
      </c>
      <c r="F23" s="3">
        <f t="shared" si="2"/>
        <v>110110214315.53784</v>
      </c>
      <c r="G23" s="3">
        <f t="shared" si="3"/>
        <v>26683875805.499634</v>
      </c>
      <c r="H23" s="85">
        <v>3</v>
      </c>
      <c r="I23" s="3">
        <f>求节点($BD$5:$BD$11,$BF$5:$BF$11,$D23-$B$1)/求节点(其他调用!$B$5:$B$124,其他调用!$N$5:$N$124,$D23-$B$1)*求节点($BA$20:$BA$27,$BI$20:$BI$27,$D23-$B$1)</f>
        <v>485.33562123834048</v>
      </c>
      <c r="J23" s="3">
        <f t="shared" si="0"/>
        <v>7</v>
      </c>
      <c r="N23" s="3" t="s">
        <v>168</v>
      </c>
      <c r="O23" s="18">
        <f>'[1]功能-行军令'!AD16</f>
        <v>0.2</v>
      </c>
      <c r="P23" s="18">
        <f>'[1]功能-行军令'!AE16</f>
        <v>0.2</v>
      </c>
      <c r="Q23" s="26">
        <f>'[1]功能-行军令'!AF16</f>
        <v>1</v>
      </c>
      <c r="Z23" s="3">
        <v>19</v>
      </c>
      <c r="AA23" s="3">
        <f>求节点(节奏总纲!P$4:P$163,其他调用!AW$6:AW$165,$Z23)*SUM($U$14:$U$17)</f>
        <v>45.999999999999986</v>
      </c>
      <c r="AB23" s="3">
        <f>求节点(节奏总纲!Q$4:Q$163,其他调用!AX$6:AX$165,$Z23)*SUM($U$14:$U$17)</f>
        <v>67.000000000000014</v>
      </c>
      <c r="AC23" s="3">
        <f>求节点(节奏总纲!R$4:R$163,其他调用!AY$6:AY$165,$Z23)*SUM($U$14:$U$17)</f>
        <v>91.000000000000057</v>
      </c>
      <c r="AD23" s="3">
        <f>求节点(节奏总纲!S$4:S$163,其他调用!AZ$6:AZ$165,$Z23)*SUM($U$14:$U$17)</f>
        <v>103.00000000000006</v>
      </c>
      <c r="AE23" s="3">
        <f>求节点(节奏总纲!T$4:T$163,其他调用!BA$6:BA$165,$Z23)*SUM($U$14:$U$17)</f>
        <v>103</v>
      </c>
      <c r="AF23" s="3">
        <f>SUMPRODUCT(AA$5:AE23,其他调用!$C$6:$G24)</f>
        <v>1698004.0390678369</v>
      </c>
      <c r="AH23" s="3">
        <v>19</v>
      </c>
      <c r="AI23" s="3">
        <f>其他调用!Y23</f>
        <v>6321779.8846998066</v>
      </c>
      <c r="AJ23" s="3">
        <f>其他调用!Z23</f>
        <v>7389737.5988722593</v>
      </c>
      <c r="AK23" s="3">
        <f>其他调用!AA23</f>
        <v>8919724.6074591726</v>
      </c>
      <c r="AL23" s="3">
        <f>其他调用!AB23</f>
        <v>11255910.003126159</v>
      </c>
      <c r="AM23" s="3">
        <f>其他调用!AC23</f>
        <v>18406570.362246752</v>
      </c>
      <c r="AN23" s="3">
        <f>SUMPRODUCT(AI$5:AM23,其他调用!$C$6:$G24)</f>
        <v>113648367796.22932</v>
      </c>
      <c r="AP23" s="3">
        <f>其他调用!AN23</f>
        <v>0</v>
      </c>
      <c r="AQ23" s="3">
        <f>其他调用!AO23</f>
        <v>0</v>
      </c>
      <c r="AR23" s="3">
        <f>其他调用!AP23</f>
        <v>0</v>
      </c>
      <c r="AS23" s="3">
        <f>其他调用!AQ23</f>
        <v>482968.68624493899</v>
      </c>
      <c r="AT23" s="3">
        <f>其他调用!AR23</f>
        <v>4499674.5522361435</v>
      </c>
      <c r="AU23" s="3">
        <f>SUMPRODUCT(AP$5:AT23,其他调用!$C$6:$G24)</f>
        <v>32718630.998151202</v>
      </c>
      <c r="AZ23" s="3">
        <f>IF([1]服务器生态!AN33="","",[1]服务器生态!AN33)</f>
        <v>7</v>
      </c>
      <c r="BA23" s="3">
        <f>IF([1]服务器生态!AO33="","",[1]服务器生态!AO33)</f>
        <v>1</v>
      </c>
      <c r="BB23" s="3">
        <f>IF([1]服务器生态!AP33="","",[1]服务器生态!AP33)</f>
        <v>25.5</v>
      </c>
      <c r="BC23" s="3">
        <f>IF([1]服务器生态!AQ33="","",[1]服务器生态!AQ33)</f>
        <v>288</v>
      </c>
      <c r="BD23" s="3">
        <f>IF([1]服务器生态!AR33="","",[1]服务器生态!AR33)</f>
        <v>3.7314818964843735</v>
      </c>
      <c r="BE23" s="3">
        <f>IF([1]服务器生态!AS33="","",[1]服务器生态!AS33)</f>
        <v>2.3881484137499993</v>
      </c>
      <c r="BF23" s="3">
        <f>IF([1]服务器生态!AT33="","",[1]服务器生态!AT33)</f>
        <v>2.6273533787914777E-2</v>
      </c>
      <c r="BG23" s="3">
        <f>IF([1]服务器生态!AU33="","",[1]服务器生态!AU33)</f>
        <v>0.41873444474489174</v>
      </c>
      <c r="BH23" s="3">
        <f>IF([1]服务器生态!AV33="","",[1]服务器生态!AV33)</f>
        <v>0.26799004463673076</v>
      </c>
      <c r="BI23" s="3">
        <f t="shared" si="4"/>
        <v>320.33262833340387</v>
      </c>
    </row>
    <row r="24" spans="1:61" x14ac:dyDescent="0.15">
      <c r="A24" s="3">
        <v>1.65</v>
      </c>
      <c r="B24" s="11">
        <v>20</v>
      </c>
      <c r="C24" s="36" t="s">
        <v>527</v>
      </c>
      <c r="D24" s="3">
        <v>337</v>
      </c>
      <c r="E24" s="3">
        <f t="shared" si="1"/>
        <v>261256.32349923206</v>
      </c>
      <c r="F24" s="3">
        <f t="shared" si="2"/>
        <v>109430807464.71973</v>
      </c>
      <c r="G24" s="3">
        <f t="shared" si="3"/>
        <v>26711296995.421234</v>
      </c>
      <c r="H24" s="85"/>
      <c r="I24" s="3">
        <f>求节点($BD$5:$BD$11,$BF$5:$BF$11,$D24-$B$1)/求节点(其他调用!$B$5:$B$124,其他调用!$N$5:$N$124,$D24-$B$1)*求节点($BA$20:$BA$27,$BI$20:$BI$27,$D24-$B$1)</f>
        <v>499.02732010590188</v>
      </c>
      <c r="J24" s="3">
        <f t="shared" si="0"/>
        <v>7</v>
      </c>
      <c r="N24" s="3" t="s">
        <v>132</v>
      </c>
      <c r="O24" s="18">
        <f>'[1]功能-行军令'!AD17</f>
        <v>0.2</v>
      </c>
      <c r="P24" s="18">
        <f>'[1]功能-行军令'!AE17</f>
        <v>0.5</v>
      </c>
      <c r="Q24" s="26">
        <f>'[1]功能-行军令'!AF17</f>
        <v>2.5</v>
      </c>
      <c r="Z24" s="3">
        <v>20</v>
      </c>
      <c r="AA24" s="3">
        <f>求节点(节奏总纲!P$4:P$163,其他调用!AW$6:AW$165,$Z24)*SUM($U$14:$U$17)</f>
        <v>45.999999999999972</v>
      </c>
      <c r="AB24" s="3">
        <f>求节点(节奏总纲!Q$4:Q$163,其他调用!AX$6:AX$165,$Z24)*SUM($U$14:$U$17)</f>
        <v>67.000000000000014</v>
      </c>
      <c r="AC24" s="3">
        <f>求节点(节奏总纲!R$4:R$163,其他调用!AY$6:AY$165,$Z24)*SUM($U$14:$U$17)</f>
        <v>91.000000000000071</v>
      </c>
      <c r="AD24" s="3">
        <f>求节点(节奏总纲!S$4:S$163,其他调用!AZ$6:AZ$165,$Z24)*SUM($U$14:$U$17)</f>
        <v>102.99999999999987</v>
      </c>
      <c r="AE24" s="3">
        <f>求节点(节奏总纲!T$4:T$163,其他调用!BA$6:BA$165,$Z24)*SUM($U$14:$U$17)</f>
        <v>103.00000000000004</v>
      </c>
      <c r="AF24" s="3">
        <f>SUMPRODUCT(AA$5:AE24,其他调用!$C$6:$G25)</f>
        <v>1756898.2195167351</v>
      </c>
      <c r="AH24" s="3">
        <v>20</v>
      </c>
      <c r="AI24" s="3">
        <f>其他调用!Y24</f>
        <v>6496776.2090941519</v>
      </c>
      <c r="AJ24" s="3">
        <f>其他调用!Z24</f>
        <v>7650215.7882938832</v>
      </c>
      <c r="AK24" s="3">
        <f>其他调用!AA24</f>
        <v>9150809.0204986632</v>
      </c>
      <c r="AL24" s="3">
        <f>其他调用!AB24</f>
        <v>11357698.808538914</v>
      </c>
      <c r="AM24" s="3">
        <f>其他调用!AC24</f>
        <v>18782443.355514944</v>
      </c>
      <c r="AN24" s="3">
        <f>SUMPRODUCT(AI$5:AM24,其他调用!$C$6:$G25)</f>
        <v>121081493396.114</v>
      </c>
      <c r="AP24" s="3">
        <f>其他调用!AN24</f>
        <v>0</v>
      </c>
      <c r="AQ24" s="3">
        <f>其他调用!AO24</f>
        <v>0</v>
      </c>
      <c r="AR24" s="3">
        <f>其他调用!AP24</f>
        <v>0</v>
      </c>
      <c r="AS24" s="3">
        <f>其他调用!AQ24</f>
        <v>648900.78215196053</v>
      </c>
      <c r="AT24" s="3">
        <f>其他调用!AR24</f>
        <v>4595973.3616454974</v>
      </c>
      <c r="AU24" s="3">
        <f>SUMPRODUCT(AP$5:AT24,其他调用!$C$6:$G25)</f>
        <v>42771160.317907371</v>
      </c>
      <c r="AZ24" s="3" t="str">
        <f>IF([1]服务器生态!AN34="","",[1]服务器生态!AN34)</f>
        <v/>
      </c>
      <c r="BA24" s="3" t="str">
        <f>IF([1]服务器生态!AO34="","",[1]服务器生态!AO34)</f>
        <v/>
      </c>
      <c r="BB24" s="3" t="str">
        <f>IF([1]服务器生态!AP34="","",[1]服务器生态!AP34)</f>
        <v/>
      </c>
      <c r="BC24" s="3" t="str">
        <f>IF([1]服务器生态!AQ34="","",[1]服务器生态!AQ34)</f>
        <v/>
      </c>
      <c r="BD24" s="3" t="str">
        <f>IF([1]服务器生态!AR34="","",[1]服务器生态!AR34)</f>
        <v/>
      </c>
      <c r="BE24" s="3" t="str">
        <f>IF([1]服务器生态!AS34="","",[1]服务器生态!AS34)</f>
        <v/>
      </c>
      <c r="BF24" s="3" t="str">
        <f>IF([1]服务器生态!AT34="","",[1]服务器生态!AT34)</f>
        <v/>
      </c>
      <c r="BG24" s="3" t="str">
        <f>IF([1]服务器生态!AU34="","",[1]服务器生态!AU34)</f>
        <v/>
      </c>
      <c r="BH24" s="3" t="str">
        <f>IF([1]服务器生态!AV34="","",[1]服务器生态!AV34)</f>
        <v/>
      </c>
      <c r="BI24" s="3">
        <f t="shared" si="4"/>
        <v>0</v>
      </c>
    </row>
    <row r="25" spans="1:61" x14ac:dyDescent="0.15">
      <c r="A25" s="3">
        <v>1.65</v>
      </c>
      <c r="B25" s="11">
        <v>21</v>
      </c>
      <c r="C25" s="12" t="s">
        <v>522</v>
      </c>
      <c r="D25" s="3">
        <v>341</v>
      </c>
      <c r="E25" s="3">
        <f t="shared" si="1"/>
        <v>340927.01815451402</v>
      </c>
      <c r="F25" s="3">
        <f t="shared" si="2"/>
        <v>143988834467.24084</v>
      </c>
      <c r="G25" s="3">
        <f t="shared" si="3"/>
        <v>35300716769.821747</v>
      </c>
      <c r="H25" s="85"/>
      <c r="I25" s="3">
        <f>求节点($BD$5:$BD$11,$BF$5:$BF$11,$D25-$B$1)/求节点(其他调用!$B$5:$B$124,其他调用!$N$5:$N$124,$D25-$B$1)*求节点($BA$20:$BA$27,$BI$20:$BI$27,$D25-$B$1)</f>
        <v>563.84630319023586</v>
      </c>
      <c r="J25" s="3">
        <f t="shared" si="0"/>
        <v>7</v>
      </c>
      <c r="Z25" s="3">
        <v>21</v>
      </c>
      <c r="AA25" s="3">
        <f>求节点(节奏总纲!P$4:P$163,其他调用!AW$6:AW$165,$Z25)*SUM($U$14:$U$17)</f>
        <v>45.999999999999986</v>
      </c>
      <c r="AB25" s="3">
        <f>求节点(节奏总纲!Q$4:Q$163,其他调用!AX$6:AX$165,$Z25)*SUM($U$14:$U$17)</f>
        <v>67.000000000000028</v>
      </c>
      <c r="AC25" s="3">
        <f>求节点(节奏总纲!R$4:R$163,其他调用!AY$6:AY$165,$Z25)*SUM($U$14:$U$17)</f>
        <v>91</v>
      </c>
      <c r="AD25" s="3">
        <f>求节点(节奏总纲!S$4:S$163,其他调用!AZ$6:AZ$165,$Z25)*SUM($U$14:$U$17)</f>
        <v>102.99999999999994</v>
      </c>
      <c r="AE25" s="3">
        <f>求节点(节奏总纲!T$4:T$163,其他调用!BA$6:BA$165,$Z25)*SUM($U$14:$U$17)</f>
        <v>103.00000000000007</v>
      </c>
      <c r="AF25" s="3">
        <f>SUMPRODUCT(AA$5:AE25,其他调用!$C$6:$G26)</f>
        <v>1814480.4887613847</v>
      </c>
      <c r="AH25" s="3">
        <v>21</v>
      </c>
      <c r="AI25" s="3">
        <f>其他调用!Y25</f>
        <v>7009070.6593281627</v>
      </c>
      <c r="AJ25" s="3">
        <f>其他调用!Z25</f>
        <v>7855590.2845819443</v>
      </c>
      <c r="AK25" s="3">
        <f>其他调用!AA25</f>
        <v>9295904.2344097346</v>
      </c>
      <c r="AL25" s="3">
        <f>其他调用!AB25</f>
        <v>11420759.737235427</v>
      </c>
      <c r="AM25" s="3">
        <f>其他调用!AC25</f>
        <v>19122805.260403156</v>
      </c>
      <c r="AN25" s="3">
        <f>SUMPRODUCT(AI$5:AM25,其他调用!$C$6:$G26)</f>
        <v>128729510153.49979</v>
      </c>
      <c r="AP25" s="3">
        <f>其他调用!AN25</f>
        <v>0</v>
      </c>
      <c r="AQ25" s="3">
        <f>其他调用!AO25</f>
        <v>0</v>
      </c>
      <c r="AR25" s="3">
        <f>其他调用!AP25</f>
        <v>36506.238918292773</v>
      </c>
      <c r="AS25" s="3">
        <f>其他调用!AQ25</f>
        <v>1228183.7820945175</v>
      </c>
      <c r="AT25" s="3">
        <f>其他调用!AR25</f>
        <v>4684056.0096338987</v>
      </c>
      <c r="AU25" s="3">
        <f>SUMPRODUCT(AP$5:AT25,其他调用!$C$6:$G26)</f>
        <v>57469559.4664004</v>
      </c>
      <c r="AZ25" s="3" t="str">
        <f>IF([1]服务器生态!AN35="","",[1]服务器生态!AN35)</f>
        <v/>
      </c>
      <c r="BA25" s="3" t="str">
        <f>IF([1]服务器生态!AO35="","",[1]服务器生态!AO35)</f>
        <v/>
      </c>
      <c r="BB25" s="3" t="str">
        <f>IF([1]服务器生态!AP35="","",[1]服务器生态!AP35)</f>
        <v/>
      </c>
      <c r="BC25" s="3" t="str">
        <f>IF([1]服务器生态!AQ35="","",[1]服务器生态!AQ35)</f>
        <v/>
      </c>
      <c r="BD25" s="3" t="str">
        <f>IF([1]服务器生态!AR35="","",[1]服务器生态!AR35)</f>
        <v/>
      </c>
      <c r="BE25" s="3" t="str">
        <f>IF([1]服务器生态!AS35="","",[1]服务器生态!AS35)</f>
        <v/>
      </c>
      <c r="BF25" s="3" t="str">
        <f>IF([1]服务器生态!AT35="","",[1]服务器生态!AT35)</f>
        <v/>
      </c>
      <c r="BG25" s="3" t="str">
        <f>IF([1]服务器生态!AU35="","",[1]服务器生态!AU35)</f>
        <v/>
      </c>
      <c r="BH25" s="3" t="str">
        <f>IF([1]服务器生态!AV35="","",[1]服务器生态!AV35)</f>
        <v/>
      </c>
      <c r="BI25" s="3">
        <f t="shared" si="4"/>
        <v>0</v>
      </c>
    </row>
    <row r="26" spans="1:61" x14ac:dyDescent="0.15">
      <c r="A26" s="3">
        <v>1.65</v>
      </c>
      <c r="B26" s="11">
        <v>22</v>
      </c>
      <c r="C26" s="12" t="s">
        <v>523</v>
      </c>
      <c r="D26" s="3">
        <v>345</v>
      </c>
      <c r="E26" s="3">
        <f t="shared" si="1"/>
        <v>332453.0221417984</v>
      </c>
      <c r="F26" s="3">
        <f t="shared" si="2"/>
        <v>140409884298.50024</v>
      </c>
      <c r="G26" s="3">
        <f t="shared" si="3"/>
        <v>34423291053.393677</v>
      </c>
      <c r="H26" s="85"/>
      <c r="I26" s="3">
        <f>求节点($BD$5:$BD$11,$BF$5:$BF$11,$D26-$B$1)/求节点(其他调用!$B$5:$B$124,其他调用!$N$5:$N$124,$D26-$B$1)*求节点($BA$20:$BA$27,$BI$20:$BI$27,$D26-$B$1)</f>
        <v>642.44843786713773</v>
      </c>
      <c r="J26" s="3">
        <f t="shared" si="0"/>
        <v>7</v>
      </c>
      <c r="Z26" s="3">
        <v>22</v>
      </c>
      <c r="AA26" s="3">
        <f>求节点(节奏总纲!P$4:P$163,其他调用!AW$6:AW$165,$Z26)*SUM($U$14:$U$17)</f>
        <v>46.000000000000007</v>
      </c>
      <c r="AB26" s="3">
        <f>求节点(节奏总纲!Q$4:Q$163,其他调用!AX$6:AX$165,$Z26)*SUM($U$14:$U$17)</f>
        <v>67.000000000000028</v>
      </c>
      <c r="AC26" s="3">
        <f>求节点(节奏总纲!R$4:R$163,其他调用!AY$6:AY$165,$Z26)*SUM($U$14:$U$17)</f>
        <v>90.999999999999972</v>
      </c>
      <c r="AD26" s="3">
        <f>求节点(节奏总纲!S$4:S$163,其他调用!AZ$6:AZ$165,$Z26)*SUM($U$14:$U$17)</f>
        <v>103.00000000000009</v>
      </c>
      <c r="AE26" s="3">
        <f>求节点(节奏总纲!T$4:T$163,其他调用!BA$6:BA$165,$Z26)*SUM($U$14:$U$17)</f>
        <v>102.99999999999991</v>
      </c>
      <c r="AF26" s="3">
        <f>SUMPRODUCT(AA$5:AE26,其他调用!$C$6:$G27)</f>
        <v>1870746.4404024004</v>
      </c>
      <c r="AH26" s="3">
        <v>22</v>
      </c>
      <c r="AI26" s="3">
        <f>其他调用!Y26</f>
        <v>7175625.3726370335</v>
      </c>
      <c r="AJ26" s="3">
        <f>其他调用!Z26</f>
        <v>8001512.054442659</v>
      </c>
      <c r="AK26" s="3">
        <f>其他调用!AA26</f>
        <v>9376834.3331700861</v>
      </c>
      <c r="AL26" s="3">
        <f>其他调用!AB26</f>
        <v>11469361.344479293</v>
      </c>
      <c r="AM26" s="3">
        <f>其他调用!AC26</f>
        <v>19628899.666003108</v>
      </c>
      <c r="AN26" s="3">
        <f>SUMPRODUCT(AI$5:AM26,其他调用!$C$6:$G27)</f>
        <v>136349900873.75391</v>
      </c>
      <c r="AP26" s="3">
        <f>其他调用!AN26</f>
        <v>0</v>
      </c>
      <c r="AQ26" s="3">
        <f>其他调用!AO26</f>
        <v>0</v>
      </c>
      <c r="AR26" s="3">
        <f>其他调用!AP26</f>
        <v>130084.88166402475</v>
      </c>
      <c r="AS26" s="3">
        <f>其他调用!AQ26</f>
        <v>1584207.1939516836</v>
      </c>
      <c r="AT26" s="3">
        <f>其他调用!AR26</f>
        <v>4815641.2688948587</v>
      </c>
      <c r="AU26" s="3">
        <f>SUMPRODUCT(AP$5:AT26,其他调用!$C$6:$G27)</f>
        <v>77542550.311831668</v>
      </c>
      <c r="AZ26" s="3" t="str">
        <f>IF([1]服务器生态!AN36="","",[1]服务器生态!AN36)</f>
        <v/>
      </c>
      <c r="BA26" s="3" t="str">
        <f>IF([1]服务器生态!AO36="","",[1]服务器生态!AO36)</f>
        <v/>
      </c>
      <c r="BB26" s="3" t="str">
        <f>IF([1]服务器生态!AP36="","",[1]服务器生态!AP36)</f>
        <v/>
      </c>
      <c r="BC26" s="3" t="str">
        <f>IF([1]服务器生态!AQ36="","",[1]服务器生态!AQ36)</f>
        <v/>
      </c>
      <c r="BD26" s="3" t="str">
        <f>IF([1]服务器生态!AR36="","",[1]服务器生态!AR36)</f>
        <v/>
      </c>
      <c r="BE26" s="3" t="str">
        <f>IF([1]服务器生态!AS36="","",[1]服务器生态!AS36)</f>
        <v/>
      </c>
      <c r="BF26" s="3" t="str">
        <f>IF([1]服务器生态!AT36="","",[1]服务器生态!AT36)</f>
        <v/>
      </c>
      <c r="BG26" s="3" t="str">
        <f>IF([1]服务器生态!AU36="","",[1]服务器生态!AU36)</f>
        <v/>
      </c>
      <c r="BH26" s="3" t="str">
        <f>IF([1]服务器生态!AV36="","",[1]服务器生态!AV36)</f>
        <v/>
      </c>
      <c r="BI26" s="3">
        <f t="shared" si="4"/>
        <v>0</v>
      </c>
    </row>
    <row r="27" spans="1:61" x14ac:dyDescent="0.15">
      <c r="A27" s="3">
        <v>1.65</v>
      </c>
      <c r="B27" s="11">
        <v>23</v>
      </c>
      <c r="C27" s="36" t="s">
        <v>559</v>
      </c>
      <c r="D27" s="3">
        <v>349</v>
      </c>
      <c r="E27" s="3">
        <f t="shared" si="1"/>
        <v>323979.02612909814</v>
      </c>
      <c r="F27" s="3">
        <f t="shared" si="2"/>
        <v>136830934129.77173</v>
      </c>
      <c r="G27" s="3">
        <f t="shared" si="3"/>
        <v>33545865336.968628</v>
      </c>
      <c r="H27" s="85"/>
      <c r="I27" s="3">
        <f>求节点($BD$5:$BD$11,$BF$5:$BF$11,$D27-$B$1)/求节点(其他调用!$B$5:$B$124,其他调用!$N$5:$N$124,$D27-$B$1)*求节点($BA$20:$BA$27,$BI$20:$BI$27,$D27-$B$1)</f>
        <v>729.2746210821515</v>
      </c>
      <c r="J27" s="3">
        <f t="shared" si="0"/>
        <v>7</v>
      </c>
      <c r="K27" s="3">
        <v>12</v>
      </c>
      <c r="N27" s="3" t="s">
        <v>133</v>
      </c>
      <c r="O27" s="18">
        <f>'[1]功能-行军令'!AD20</f>
        <v>0</v>
      </c>
      <c r="P27" s="18">
        <f>'[1]功能-行军令'!AE20</f>
        <v>0</v>
      </c>
      <c r="Q27" s="26" t="e">
        <f>'[1]功能-行军令'!AF20</f>
        <v>#DIV/0!</v>
      </c>
      <c r="Z27" s="3">
        <v>23</v>
      </c>
      <c r="AA27" s="3">
        <f>求节点(节奏总纲!P$4:P$163,其他调用!AW$6:AW$165,$Z27)*SUM($U$14:$U$17)</f>
        <v>46.000000000000021</v>
      </c>
      <c r="AB27" s="3">
        <f>求节点(节奏总纲!Q$4:Q$163,其他调用!AX$6:AX$165,$Z27)*SUM($U$14:$U$17)</f>
        <v>66.999999999999943</v>
      </c>
      <c r="AC27" s="3">
        <f>求节点(节奏总纲!R$4:R$163,其他调用!AY$6:AY$165,$Z27)*SUM($U$14:$U$17)</f>
        <v>90.999999999999986</v>
      </c>
      <c r="AD27" s="3">
        <f>求节点(节奏总纲!S$4:S$163,其他调用!AZ$6:AZ$165,$Z27)*SUM($U$14:$U$17)</f>
        <v>103.00000000000011</v>
      </c>
      <c r="AE27" s="3">
        <f>求节点(节奏总纲!T$4:T$163,其他调用!BA$6:BA$165,$Z27)*SUM($U$14:$U$17)</f>
        <v>102.99999999999983</v>
      </c>
      <c r="AF27" s="3">
        <f>SUMPRODUCT(AA$5:AE27,其他调用!$C$6:$G28)</f>
        <v>1925691.6680403971</v>
      </c>
      <c r="AH27" s="3">
        <v>23</v>
      </c>
      <c r="AI27" s="3">
        <f>其他调用!Y27</f>
        <v>7347152.0257540047</v>
      </c>
      <c r="AJ27" s="3">
        <f>其他调用!Z27</f>
        <v>8250807.8150736094</v>
      </c>
      <c r="AK27" s="3">
        <f>其他调用!AA27</f>
        <v>9460350.0994331837</v>
      </c>
      <c r="AL27" s="3">
        <f>其他调用!AB27</f>
        <v>11530272.716317236</v>
      </c>
      <c r="AM27" s="3">
        <f>其他调用!AC27</f>
        <v>19878435.336781561</v>
      </c>
      <c r="AN27" s="3">
        <f>SUMPRODUCT(AI$5:AM27,其他调用!$C$6:$G28)</f>
        <v>143976894675.18292</v>
      </c>
      <c r="AP27" s="3">
        <f>其他调用!AN27</f>
        <v>0</v>
      </c>
      <c r="AQ27" s="3">
        <f>其他调用!AO27</f>
        <v>0</v>
      </c>
      <c r="AR27" s="3">
        <f>其他调用!AP27</f>
        <v>240136.02275478869</v>
      </c>
      <c r="AS27" s="3">
        <f>其他调用!AQ27</f>
        <v>1853747.3132618973</v>
      </c>
      <c r="AT27" s="3">
        <f>其他调用!AR27</f>
        <v>4884221.8648752496</v>
      </c>
      <c r="AU27" s="3">
        <f>SUMPRODUCT(AP$5:AT27,其他调用!$C$6:$G28)</f>
        <v>102777070.39394826</v>
      </c>
      <c r="AZ27" s="3" t="str">
        <f>IF([1]服务器生态!AN37="","",[1]服务器生态!AN37)</f>
        <v/>
      </c>
      <c r="BA27" s="3" t="str">
        <f>IF([1]服务器生态!AO37="","",[1]服务器生态!AO37)</f>
        <v/>
      </c>
      <c r="BB27" s="3" t="str">
        <f>IF([1]服务器生态!AP37="","",[1]服务器生态!AP37)</f>
        <v/>
      </c>
      <c r="BC27" s="3" t="str">
        <f>IF([1]服务器生态!AQ37="","",[1]服务器生态!AQ37)</f>
        <v/>
      </c>
      <c r="BD27" s="3" t="str">
        <f>IF([1]服务器生态!AR37="","",[1]服务器生态!AR37)</f>
        <v/>
      </c>
      <c r="BE27" s="3" t="str">
        <f>IF([1]服务器生态!AS37="","",[1]服务器生态!AS37)</f>
        <v/>
      </c>
      <c r="BF27" s="3" t="str">
        <f>IF([1]服务器生态!AT37="","",[1]服务器生态!AT37)</f>
        <v/>
      </c>
      <c r="BG27" s="3" t="str">
        <f>IF([1]服务器生态!AU37="","",[1]服务器生态!AU37)</f>
        <v/>
      </c>
      <c r="BH27" s="3" t="str">
        <f>IF([1]服务器生态!AV37="","",[1]服务器生态!AV37)</f>
        <v/>
      </c>
      <c r="BI27" s="3">
        <f t="shared" si="4"/>
        <v>0</v>
      </c>
    </row>
    <row r="28" spans="1:61" x14ac:dyDescent="0.15">
      <c r="A28" s="3">
        <v>1.65</v>
      </c>
      <c r="B28" s="11">
        <v>24</v>
      </c>
      <c r="C28" s="12" t="s">
        <v>521</v>
      </c>
      <c r="D28" s="3">
        <v>356</v>
      </c>
      <c r="E28" s="3">
        <f t="shared" si="1"/>
        <v>546572.74282029597</v>
      </c>
      <c r="F28" s="3">
        <f t="shared" si="2"/>
        <v>231437180641.89551</v>
      </c>
      <c r="G28" s="3">
        <f t="shared" si="3"/>
        <v>56770174552.52948</v>
      </c>
      <c r="H28" s="85"/>
      <c r="I28" s="3">
        <f>求节点($BD$5:$BD$11,$BF$5:$BF$11,$D28-$B$1)/求节点(其他调用!$B$5:$B$124,其他调用!$N$5:$N$124,$D28-$B$1)*求节点($BA$20:$BA$27,$BI$20:$BI$27,$D28-$B$1)</f>
        <v>907.75584831967683</v>
      </c>
      <c r="J28" s="3">
        <f t="shared" si="0"/>
        <v>7</v>
      </c>
      <c r="K28" s="3">
        <v>14</v>
      </c>
      <c r="N28" s="3" t="s">
        <v>169</v>
      </c>
      <c r="O28" s="18">
        <f>'[1]功能-行军令'!AD21</f>
        <v>0.1</v>
      </c>
      <c r="P28" s="18">
        <f>'[1]功能-行军令'!AE21</f>
        <v>0.1</v>
      </c>
      <c r="Q28" s="26">
        <f>'[1]功能-行军令'!AF21</f>
        <v>1</v>
      </c>
      <c r="Z28" s="3">
        <v>24</v>
      </c>
      <c r="AA28" s="3">
        <f>求节点(节奏总纲!P$4:P$163,其他调用!AW$6:AW$165,$Z28)*SUM($U$14:$U$17)</f>
        <v>46.000000000000021</v>
      </c>
      <c r="AB28" s="3">
        <f>求节点(节奏总纲!Q$4:Q$163,其他调用!AX$6:AX$165,$Z28)*SUM($U$14:$U$17)</f>
        <v>66.999999999999929</v>
      </c>
      <c r="AC28" s="3">
        <f>求节点(节奏总纲!R$4:R$163,其他调用!AY$6:AY$165,$Z28)*SUM($U$14:$U$17)</f>
        <v>91</v>
      </c>
      <c r="AD28" s="3">
        <f>求节点(节奏总纲!S$4:S$163,其他调用!AZ$6:AZ$165,$Z28)*SUM($U$14:$U$17)</f>
        <v>103.00000000000009</v>
      </c>
      <c r="AE28" s="3">
        <f>求节点(节奏总纲!T$4:T$163,其他调用!BA$6:BA$165,$Z28)*SUM($U$14:$U$17)</f>
        <v>102.99999999999994</v>
      </c>
      <c r="AF28" s="3">
        <f>SUMPRODUCT(AA$5:AE28,其他调用!$C$6:$G29)</f>
        <v>1979311.7652759901</v>
      </c>
      <c r="AH28" s="3">
        <v>24</v>
      </c>
      <c r="AI28" s="3">
        <f>其他调用!Y28</f>
        <v>7557776.4337840676</v>
      </c>
      <c r="AJ28" s="3">
        <f>其他调用!Z28</f>
        <v>8429295.4582792521</v>
      </c>
      <c r="AK28" s="3">
        <f>其他调用!AA28</f>
        <v>9503845.0716109872</v>
      </c>
      <c r="AL28" s="3">
        <f>其他调用!AB28</f>
        <v>11589299.272528827</v>
      </c>
      <c r="AM28" s="3">
        <f>其他调用!AC28</f>
        <v>20293488.221395493</v>
      </c>
      <c r="AN28" s="3">
        <f>SUMPRODUCT(AI$5:AM28,其他调用!$C$6:$G29)</f>
        <v>151593618526.51111</v>
      </c>
      <c r="AP28" s="3">
        <f>其他调用!AN28</f>
        <v>0</v>
      </c>
      <c r="AQ28" s="3">
        <f>其他调用!AO28</f>
        <v>0</v>
      </c>
      <c r="AR28" s="3">
        <f>其他调用!AP28</f>
        <v>300398.71635066357</v>
      </c>
      <c r="AS28" s="3">
        <f>其他调用!AQ28</f>
        <v>2126301.4604134532</v>
      </c>
      <c r="AT28" s="3">
        <f>其他调用!AR28</f>
        <v>5000774.5990873724</v>
      </c>
      <c r="AU28" s="3">
        <f>SUMPRODUCT(AP$5:AT28,其他调用!$C$6:$G29)</f>
        <v>131236590.39987347</v>
      </c>
    </row>
    <row r="29" spans="1:61" x14ac:dyDescent="0.15">
      <c r="N29" s="3" t="s">
        <v>134</v>
      </c>
      <c r="O29" s="18">
        <f>'[1]功能-行军令'!AD22</f>
        <v>0</v>
      </c>
      <c r="P29" s="18">
        <f>'[1]功能-行军令'!AE22</f>
        <v>0</v>
      </c>
      <c r="Q29" s="26" t="e">
        <f>'[1]功能-行军令'!AF22</f>
        <v>#DIV/0!</v>
      </c>
      <c r="Z29" s="3">
        <v>25</v>
      </c>
      <c r="AA29" s="3">
        <f>求节点(节奏总纲!P$4:P$163,其他调用!AW$6:AW$165,$Z29)*SUM($U$14:$U$17)</f>
        <v>46.000000000000014</v>
      </c>
      <c r="AB29" s="3">
        <f>求节点(节奏总纲!Q$4:Q$163,其他调用!AX$6:AX$165,$Z29)*SUM($U$14:$U$17)</f>
        <v>66.999999999999986</v>
      </c>
      <c r="AC29" s="3">
        <f>求节点(节奏总纲!R$4:R$163,其他调用!AY$6:AY$165,$Z29)*SUM($U$14:$U$17)</f>
        <v>90.999999999999972</v>
      </c>
      <c r="AD29" s="3">
        <f>求节点(节奏总纲!S$4:S$163,其他调用!AZ$6:AZ$165,$Z29)*SUM($U$14:$U$17)</f>
        <v>103.00000000000006</v>
      </c>
      <c r="AE29" s="3">
        <f>求节点(节奏总纲!T$4:T$163,其他调用!BA$6:BA$165,$Z29)*SUM($U$14:$U$17)</f>
        <v>103</v>
      </c>
      <c r="AF29" s="3">
        <f>SUMPRODUCT(AA$5:AE29,其他调用!$C$6:$G30)</f>
        <v>2031602.3257097942</v>
      </c>
      <c r="AH29" s="3">
        <v>25</v>
      </c>
      <c r="AI29" s="3">
        <f>其他调用!Y29</f>
        <v>7630830.2896825373</v>
      </c>
      <c r="AJ29" s="3">
        <f>其他调用!Z29</f>
        <v>8561336.9170413911</v>
      </c>
      <c r="AK29" s="3">
        <f>其他调用!AA29</f>
        <v>9583344.3755182326</v>
      </c>
      <c r="AL29" s="3">
        <f>其他调用!AB29</f>
        <v>11617448.067489982</v>
      </c>
      <c r="AM29" s="3">
        <f>其他调用!AC29</f>
        <v>20682696.975433707</v>
      </c>
      <c r="AN29" s="3">
        <f>SUMPRODUCT(AI$5:AM29,其他调用!$C$6:$G30)</f>
        <v>159103424450.47052</v>
      </c>
      <c r="AP29" s="3">
        <f>其他调用!AN29</f>
        <v>0</v>
      </c>
      <c r="AQ29" s="3">
        <f>其他调用!AO29</f>
        <v>0</v>
      </c>
      <c r="AR29" s="3">
        <f>其他调用!AP29</f>
        <v>415849.53176421393</v>
      </c>
      <c r="AS29" s="3">
        <f>其他调用!AQ29</f>
        <v>2269586.7163253035</v>
      </c>
      <c r="AT29" s="3">
        <f>其他调用!AR29</f>
        <v>5112907.8868712932</v>
      </c>
      <c r="AU29" s="3">
        <f>SUMPRODUCT(AP$5:AT29,其他调用!$C$6:$G30)</f>
        <v>163952126.53303441</v>
      </c>
    </row>
    <row r="30" spans="1:61" x14ac:dyDescent="0.15">
      <c r="N30" s="3" t="s">
        <v>135</v>
      </c>
      <c r="O30" s="18">
        <f>'[1]功能-行军令'!AD23</f>
        <v>0.2</v>
      </c>
      <c r="P30" s="18">
        <f>'[1]功能-行军令'!AE23</f>
        <v>0.2</v>
      </c>
      <c r="Q30" s="26">
        <f>'[1]功能-行军令'!AF23</f>
        <v>1</v>
      </c>
      <c r="Z30" s="3">
        <v>26</v>
      </c>
      <c r="AA30" s="3">
        <f>求节点(节奏总纲!P$4:P$163,其他调用!AW$6:AW$165,$Z30)*SUM($U$14:$U$17)</f>
        <v>45.999999999999993</v>
      </c>
      <c r="AB30" s="3">
        <f>求节点(节奏总纲!Q$4:Q$163,其他调用!AX$6:AX$165,$Z30)*SUM($U$14:$U$17)</f>
        <v>67</v>
      </c>
      <c r="AC30" s="3">
        <f>求节点(节奏总纲!R$4:R$163,其他调用!AY$6:AY$165,$Z30)*SUM($U$14:$U$17)</f>
        <v>90.999999999999972</v>
      </c>
      <c r="AD30" s="3">
        <f>求节点(节奏总纲!S$4:S$163,其他调用!AZ$6:AZ$165,$Z30)*SUM($U$14:$U$17)</f>
        <v>102.99999999999999</v>
      </c>
      <c r="AE30" s="3">
        <f>求节点(节奏总纲!T$4:T$163,其他调用!BA$6:BA$165,$Z30)*SUM($U$14:$U$17)</f>
        <v>103.00000000000004</v>
      </c>
      <c r="AF30" s="3">
        <f>SUMPRODUCT(AA$5:AE30,其他调用!$C$6:$G31)</f>
        <v>2082558.9429424247</v>
      </c>
      <c r="AH30" s="3">
        <v>26</v>
      </c>
      <c r="AI30" s="3">
        <f>其他调用!Y30</f>
        <v>7918319.7673307359</v>
      </c>
      <c r="AJ30" s="3">
        <f>其他调用!Z30</f>
        <v>8642398.0950081348</v>
      </c>
      <c r="AK30" s="3">
        <f>其他调用!AA30</f>
        <v>9619152.7191522121</v>
      </c>
      <c r="AL30" s="3">
        <f>其他调用!AB30</f>
        <v>11667441.419268399</v>
      </c>
      <c r="AM30" s="3">
        <f>其他调用!AC30</f>
        <v>20888819.956072986</v>
      </c>
      <c r="AN30" s="3">
        <f>SUMPRODUCT(AI$5:AM30,其他调用!$C$6:$G31)</f>
        <v>166587395607.94351</v>
      </c>
      <c r="AP30" s="3">
        <f>其他调用!AN30</f>
        <v>0</v>
      </c>
      <c r="AQ30" s="3">
        <f>其他调用!AO30</f>
        <v>102977.73878805758</v>
      </c>
      <c r="AR30" s="3">
        <f>其他调用!AP30</f>
        <v>477382.51949441247</v>
      </c>
      <c r="AS30" s="3">
        <f>其他调用!AQ30</f>
        <v>2635882.4165662806</v>
      </c>
      <c r="AT30" s="3">
        <f>其他调用!AR30</f>
        <v>5172334.4515307918</v>
      </c>
      <c r="AU30" s="3">
        <f>SUMPRODUCT(AP$5:AT30,其他调用!$C$6:$G31)</f>
        <v>237648633.15169746</v>
      </c>
    </row>
    <row r="31" spans="1:61" x14ac:dyDescent="0.15">
      <c r="K31" s="3" t="s">
        <v>211</v>
      </c>
      <c r="N31" s="3" t="s">
        <v>170</v>
      </c>
      <c r="O31" s="15">
        <f>SUM(O22:O30)</f>
        <v>1</v>
      </c>
      <c r="P31" s="15"/>
      <c r="Q31" s="16"/>
      <c r="Z31" s="3">
        <v>27</v>
      </c>
      <c r="AA31" s="3">
        <f>求节点(节奏总纲!P$4:P$163,其他调用!AW$6:AW$165,$Z31)*SUM($U$14:$U$17)</f>
        <v>45.999999999999979</v>
      </c>
      <c r="AB31" s="3">
        <f>求节点(节奏总纲!Q$4:Q$163,其他调用!AX$6:AX$165,$Z31)*SUM($U$14:$U$17)</f>
        <v>67.000000000000014</v>
      </c>
      <c r="AC31" s="3">
        <f>求节点(节奏总纲!R$4:R$163,其他调用!AY$6:AY$165,$Z31)*SUM($U$14:$U$17)</f>
        <v>91.000000000000014</v>
      </c>
      <c r="AD31" s="3">
        <f>求节点(节奏总纲!S$4:S$163,其他调用!AZ$6:AZ$165,$Z31)*SUM($U$14:$U$17)</f>
        <v>102.99999999999996</v>
      </c>
      <c r="AE31" s="3">
        <f>求节点(节奏总纲!T$4:T$163,其他调用!BA$6:BA$165,$Z31)*SUM($U$14:$U$17)</f>
        <v>103.00000000000001</v>
      </c>
      <c r="AF31" s="3">
        <f>SUMPRODUCT(AA$5:AE31,其他调用!$C$6:$G32)</f>
        <v>2132177.2105744965</v>
      </c>
      <c r="AH31" s="3">
        <v>27</v>
      </c>
      <c r="AI31" s="3">
        <f>其他调用!Y31</f>
        <v>7960813.0421952307</v>
      </c>
      <c r="AJ31" s="3">
        <f>其他调用!Z31</f>
        <v>8658560.3540311158</v>
      </c>
      <c r="AK31" s="3">
        <f>其他调用!AA31</f>
        <v>9674356.1310319304</v>
      </c>
      <c r="AL31" s="3">
        <f>其他调用!AB31</f>
        <v>12197558.372279584</v>
      </c>
      <c r="AM31" s="3">
        <f>其他调用!AC31</f>
        <v>21493872.601977766</v>
      </c>
      <c r="AN31" s="3">
        <f>SUMPRODUCT(AI$5:AM31,其他调用!$C$6:$G32)</f>
        <v>173897615901.73511</v>
      </c>
      <c r="AP31" s="3">
        <f>其他调用!AN31</f>
        <v>0</v>
      </c>
      <c r="AQ31" s="3">
        <f>其他调用!AO31</f>
        <v>123509.79777908523</v>
      </c>
      <c r="AR31" s="3">
        <f>其他调用!AP31</f>
        <v>572243.95459953323</v>
      </c>
      <c r="AS31" s="3">
        <f>其他调用!AQ31</f>
        <v>2794957.5755327567</v>
      </c>
      <c r="AT31" s="3">
        <f>其他调用!AR31</f>
        <v>5353080.0245770141</v>
      </c>
      <c r="AU31" s="3">
        <f>SUMPRODUCT(AP$5:AT31,其他调用!$C$6:$G32)</f>
        <v>321307132.71440274</v>
      </c>
    </row>
    <row r="32" spans="1:61" x14ac:dyDescent="0.15">
      <c r="F32" s="3" t="s">
        <v>563</v>
      </c>
      <c r="G32" s="3" t="s">
        <v>564</v>
      </c>
      <c r="H32" s="3" t="s">
        <v>565</v>
      </c>
      <c r="I32" s="3" t="s">
        <v>566</v>
      </c>
      <c r="Z32" s="3">
        <v>28</v>
      </c>
      <c r="AA32" s="3">
        <f>求节点(节奏总纲!P$4:P$163,其他调用!AW$6:AW$165,$Z32)*SUM($U$14:$U$17)</f>
        <v>45.999999999999993</v>
      </c>
      <c r="AB32" s="3">
        <f>求节点(节奏总纲!Q$4:Q$163,其他调用!AX$6:AX$165,$Z32)*SUM($U$14:$U$17)</f>
        <v>67.000000000000014</v>
      </c>
      <c r="AC32" s="3">
        <f>求节点(节奏总纲!R$4:R$163,其他调用!AY$6:AY$165,$Z32)*SUM($U$14:$U$17)</f>
        <v>91.000000000000028</v>
      </c>
      <c r="AD32" s="3">
        <f>求节点(节奏总纲!S$4:S$163,其他调用!AZ$6:AZ$165,$Z32)*SUM($U$14:$U$17)</f>
        <v>102.99999999999997</v>
      </c>
      <c r="AE32" s="3">
        <f>求节点(节奏总纲!T$4:T$163,其他调用!BA$6:BA$165,$Z32)*SUM($U$14:$U$17)</f>
        <v>103.00000000000001</v>
      </c>
      <c r="AF32" s="3">
        <f>SUMPRODUCT(AA$5:AE32,其他调用!$C$6:$G33)</f>
        <v>2180452.7222066252</v>
      </c>
      <c r="AH32" s="3">
        <v>28</v>
      </c>
      <c r="AI32" s="3">
        <f>其他调用!Y32</f>
        <v>8216765.3746945858</v>
      </c>
      <c r="AJ32" s="3">
        <f>其他调用!Z32</f>
        <v>8744319.6952614486</v>
      </c>
      <c r="AK32" s="3">
        <f>其他调用!AA32</f>
        <v>9707976.6167393029</v>
      </c>
      <c r="AL32" s="3">
        <f>其他调用!AB32</f>
        <v>13248521.822860926</v>
      </c>
      <c r="AM32" s="3">
        <f>其他调用!AC32</f>
        <v>21586663.332490623</v>
      </c>
      <c r="AN32" s="3">
        <f>SUMPRODUCT(AI$5:AM32,其他调用!$C$6:$G33)</f>
        <v>181155920288.46872</v>
      </c>
      <c r="AP32" s="3">
        <f>其他调用!AN32</f>
        <v>0</v>
      </c>
      <c r="AQ32" s="3">
        <f>其他调用!AO32</f>
        <v>250234.76540791697</v>
      </c>
      <c r="AR32" s="3">
        <f>其他调用!AP32</f>
        <v>887328.94837589283</v>
      </c>
      <c r="AS32" s="3">
        <f>其他调用!AQ32</f>
        <v>3110326.0560530461</v>
      </c>
      <c r="AT32" s="3">
        <f>其他调用!AR32</f>
        <v>5380999.8327039033</v>
      </c>
      <c r="AU32" s="3">
        <f>SUMPRODUCT(AP$5:AT32,其他调用!$C$6:$G33)</f>
        <v>459385536.94770485</v>
      </c>
    </row>
    <row r="33" spans="2:47" x14ac:dyDescent="0.15">
      <c r="B33" s="3" t="s">
        <v>507</v>
      </c>
      <c r="C33" s="75" t="s">
        <v>506</v>
      </c>
      <c r="F33" s="3">
        <v>1</v>
      </c>
      <c r="G33" s="3">
        <v>301</v>
      </c>
      <c r="H33" s="3">
        <f>D7</f>
        <v>301.5</v>
      </c>
      <c r="I33" s="3">
        <f>H33-G33</f>
        <v>0.5</v>
      </c>
      <c r="Z33" s="3">
        <v>29</v>
      </c>
      <c r="AA33" s="3">
        <f>求节点(节奏总纲!P$4:P$163,其他调用!AW$6:AW$165,$Z33)*SUM($U$14:$U$17)</f>
        <v>46.000000000000007</v>
      </c>
      <c r="AB33" s="3">
        <f>求节点(节奏总纲!Q$4:Q$163,其他调用!AX$6:AX$165,$Z33)*SUM($U$14:$U$17)</f>
        <v>67.000000000000014</v>
      </c>
      <c r="AC33" s="3">
        <f>求节点(节奏总纲!R$4:R$163,其他调用!AY$6:AY$165,$Z33)*SUM($U$14:$U$17)</f>
        <v>90.999999999999986</v>
      </c>
      <c r="AD33" s="3">
        <f>求节点(节奏总纲!S$4:S$163,其他调用!AZ$6:AZ$165,$Z33)*SUM($U$14:$U$17)</f>
        <v>102.99999999999999</v>
      </c>
      <c r="AE33" s="3">
        <f>求节点(节奏总纲!T$4:T$163,其他调用!BA$6:BA$165,$Z33)*SUM($U$14:$U$17)</f>
        <v>103.00000000000009</v>
      </c>
      <c r="AF33" s="3">
        <f>SUMPRODUCT(AA$5:AE33,其他调用!$C$6:$G34)</f>
        <v>2227381.071439425</v>
      </c>
      <c r="AH33" s="3">
        <v>29</v>
      </c>
      <c r="AI33" s="3">
        <f>其他调用!Y33</f>
        <v>8230349.8695180416</v>
      </c>
      <c r="AJ33" s="3">
        <f>其他调用!Z33</f>
        <v>8753486.2624709904</v>
      </c>
      <c r="AK33" s="3">
        <f>其他调用!AA33</f>
        <v>9754460.7942868769</v>
      </c>
      <c r="AL33" s="3">
        <f>其他调用!AB33</f>
        <v>13444710.910468996</v>
      </c>
      <c r="AM33" s="3">
        <f>其他调用!AC33</f>
        <v>22117885.838291526</v>
      </c>
      <c r="AN33" s="3">
        <f>SUMPRODUCT(AI$5:AM33,其他调用!$C$6:$G34)</f>
        <v>188215014253.50159</v>
      </c>
      <c r="AP33" s="3">
        <f>其他调用!AN33</f>
        <v>17198.396657108486</v>
      </c>
      <c r="AQ33" s="3">
        <f>其他调用!AO33</f>
        <v>264857.16909771145</v>
      </c>
      <c r="AR33" s="3">
        <f>其他调用!AP33</f>
        <v>1322970.0905274972</v>
      </c>
      <c r="AS33" s="3">
        <f>其他调用!AQ33</f>
        <v>3152535.6586578898</v>
      </c>
      <c r="AT33" s="3">
        <f>其他调用!AR33</f>
        <v>5540839.4023750052</v>
      </c>
      <c r="AU33" s="3">
        <f>SUMPRODUCT(AP$5:AT33,其他调用!$C$6:$G34)</f>
        <v>620867395.88160169</v>
      </c>
    </row>
    <row r="34" spans="2:47" x14ac:dyDescent="0.15">
      <c r="B34" s="3">
        <v>1</v>
      </c>
      <c r="C34" s="85"/>
      <c r="F34" s="3">
        <v>2</v>
      </c>
      <c r="G34" s="3">
        <v>302</v>
      </c>
      <c r="H34" s="3">
        <f>D9</f>
        <v>303</v>
      </c>
      <c r="I34" s="3">
        <f>H34-G34</f>
        <v>1</v>
      </c>
      <c r="Z34" s="3">
        <v>30</v>
      </c>
      <c r="AA34" s="3">
        <f>求节点(节奏总纲!P$4:P$163,其他调用!AW$6:AW$165,$Z34)*SUM($U$14:$U$17)</f>
        <v>46</v>
      </c>
      <c r="AB34" s="3">
        <f>求节点(节奏总纲!Q$4:Q$163,其他调用!AX$6:AX$165,$Z34)*SUM($U$14:$U$17)</f>
        <v>67.000000000000028</v>
      </c>
      <c r="AC34" s="3">
        <f>求节点(节奏总纲!R$4:R$163,其他调用!AY$6:AY$165,$Z34)*SUM($U$14:$U$17)</f>
        <v>90.999999999999972</v>
      </c>
      <c r="AD34" s="3">
        <f>求节点(节奏总纲!S$4:S$163,其他调用!AZ$6:AZ$165,$Z34)*SUM($U$14:$U$17)</f>
        <v>103</v>
      </c>
      <c r="AE34" s="3">
        <f>求节点(节奏总纲!T$4:T$163,其他调用!BA$6:BA$165,$Z34)*SUM($U$14:$U$17)</f>
        <v>103.00000000000011</v>
      </c>
      <c r="AF34" s="3">
        <f>SUMPRODUCT(AA$5:AE34,其他调用!$C$6:$G35)</f>
        <v>2272906.5472958419</v>
      </c>
      <c r="AH34" s="3">
        <v>30</v>
      </c>
      <c r="AI34" s="3">
        <f>其他调用!Y34</f>
        <v>8311798.8779286146</v>
      </c>
      <c r="AJ34" s="3">
        <f>其他调用!Z34</f>
        <v>8831678.2710093856</v>
      </c>
      <c r="AK34" s="3">
        <f>其他调用!AA34</f>
        <v>9777009.0264989436</v>
      </c>
      <c r="AL34" s="3">
        <f>其他调用!AB34</f>
        <v>13707225.060461283</v>
      </c>
      <c r="AM34" s="3">
        <f>其他调用!AC34</f>
        <v>22246550.894344628</v>
      </c>
      <c r="AN34" s="3">
        <f>SUMPRODUCT(AI$5:AM34,其他调用!$C$6:$G35)</f>
        <v>195124043441.7854</v>
      </c>
      <c r="AP34" s="3">
        <f>其他调用!AN34</f>
        <v>120315.39675000355</v>
      </c>
      <c r="AQ34" s="3">
        <f>其他调用!AO34</f>
        <v>394328.40778341691</v>
      </c>
      <c r="AR34" s="3">
        <f>其他调用!AP34</f>
        <v>1460963.7123670466</v>
      </c>
      <c r="AS34" s="3">
        <f>其他调用!AQ34</f>
        <v>3209014.9362997748</v>
      </c>
      <c r="AT34" s="3">
        <f>其他调用!AR34</f>
        <v>5580019.9623723179</v>
      </c>
      <c r="AU34" s="3">
        <f>SUMPRODUCT(AP$5:AT34,其他调用!$C$6:$G35)</f>
        <v>869864180.25312364</v>
      </c>
    </row>
    <row r="35" spans="2:47" x14ac:dyDescent="0.15">
      <c r="B35" s="3">
        <v>2</v>
      </c>
      <c r="C35" s="85"/>
      <c r="F35" s="3">
        <v>3</v>
      </c>
      <c r="G35" s="3">
        <v>304</v>
      </c>
      <c r="Z35" s="3">
        <v>31</v>
      </c>
      <c r="AA35" s="3">
        <f>求节点(节奏总纲!P$4:P$163,其他调用!AW$6:AW$165,$Z35)*SUM($U$14:$U$17)</f>
        <v>45.999999999999993</v>
      </c>
      <c r="AB35" s="3">
        <f>求节点(节奏总纲!Q$4:Q$163,其他调用!AX$6:AX$165,$Z35)*SUM($U$14:$U$17)</f>
        <v>67.000000000000043</v>
      </c>
      <c r="AC35" s="3">
        <f>求节点(节奏总纲!R$4:R$163,其他调用!AY$6:AY$165,$Z35)*SUM($U$14:$U$17)</f>
        <v>90.999999999999986</v>
      </c>
      <c r="AD35" s="3">
        <f>求节点(节奏总纲!S$4:S$163,其他调用!AZ$6:AZ$165,$Z35)*SUM($U$14:$U$17)</f>
        <v>102.99999999999999</v>
      </c>
      <c r="AE35" s="3">
        <f>求节点(节奏总纲!T$4:T$163,其他调用!BA$6:BA$165,$Z35)*SUM($U$14:$U$17)</f>
        <v>103.00000000000001</v>
      </c>
      <c r="AF35" s="3">
        <f>SUMPRODUCT(AA$5:AE35,其他调用!$C$6:$G36)</f>
        <v>2317862.2812190303</v>
      </c>
      <c r="AH35" s="3">
        <v>31</v>
      </c>
      <c r="AI35" s="3">
        <f>其他调用!Y35</f>
        <v>8311798.8779286444</v>
      </c>
      <c r="AJ35" s="3">
        <f>其他调用!Z35</f>
        <v>8831678.2710094154</v>
      </c>
      <c r="AK35" s="3">
        <f>其他调用!AA35</f>
        <v>9804979.6585120857</v>
      </c>
      <c r="AL35" s="3">
        <f>其他调用!AB35</f>
        <v>13876389.479742706</v>
      </c>
      <c r="AM35" s="3">
        <f>其他调用!AC35</f>
        <v>22758099.579591215</v>
      </c>
      <c r="AN35" s="3">
        <f>SUMPRODUCT(AI$5:AM35,其他调用!$C$6:$G36)</f>
        <v>201946558732.71887</v>
      </c>
      <c r="AP35" s="3">
        <f>其他调用!AN35</f>
        <v>120315.39675000357</v>
      </c>
      <c r="AQ35" s="3">
        <f>其他调用!AO35</f>
        <v>394328.4077834168</v>
      </c>
      <c r="AR35" s="3">
        <f>其他调用!AP35</f>
        <v>1632142.0460091364</v>
      </c>
      <c r="AS35" s="3">
        <f>其他调用!AQ35</f>
        <v>3249191.1133196168</v>
      </c>
      <c r="AT35" s="3">
        <f>其他调用!AR35</f>
        <v>5735794.6891605705</v>
      </c>
      <c r="AU35" s="3">
        <f>SUMPRODUCT(AP$5:AT35,其他调用!$C$6:$G36)</f>
        <v>1121386809.5191257</v>
      </c>
    </row>
    <row r="36" spans="2:47" x14ac:dyDescent="0.15">
      <c r="B36" s="3">
        <v>3</v>
      </c>
      <c r="C36" s="85"/>
      <c r="F36" s="3">
        <v>4</v>
      </c>
      <c r="G36" s="3">
        <v>306</v>
      </c>
      <c r="H36" s="3">
        <f>D12</f>
        <v>307</v>
      </c>
      <c r="I36" s="3">
        <f>H36-G36</f>
        <v>1</v>
      </c>
      <c r="Z36" s="3">
        <v>32</v>
      </c>
      <c r="AA36" s="3">
        <f>求节点(节奏总纲!P$4:P$163,其他调用!AW$6:AW$165,$Z36)*SUM($U$14:$U$17)</f>
        <v>46</v>
      </c>
      <c r="AB36" s="3">
        <f>求节点(节奏总纲!Q$4:Q$163,其他调用!AX$6:AX$165,$Z36)*SUM($U$14:$U$17)</f>
        <v>67</v>
      </c>
      <c r="AC36" s="3">
        <f>求节点(节奏总纲!R$4:R$163,其他调用!AY$6:AY$165,$Z36)*SUM($U$14:$U$17)</f>
        <v>91</v>
      </c>
      <c r="AD36" s="3">
        <f>求节点(节奏总纲!S$4:S$163,其他调用!AZ$6:AZ$165,$Z36)*SUM($U$14:$U$17)</f>
        <v>102.99999999999991</v>
      </c>
      <c r="AE36" s="3">
        <f>求节点(节奏总纲!T$4:T$163,其他调用!BA$6:BA$165,$Z36)*SUM($U$14:$U$17)</f>
        <v>102.99999999999991</v>
      </c>
      <c r="AF36" s="3">
        <f>SUMPRODUCT(AA$5:AE36,其他调用!$C$6:$G37)</f>
        <v>2362247.7767138388</v>
      </c>
      <c r="AH36" s="3">
        <v>32</v>
      </c>
      <c r="AI36" s="3">
        <f>其他调用!Y36</f>
        <v>8398522.0987577736</v>
      </c>
      <c r="AJ36" s="3">
        <f>其他调用!Z36</f>
        <v>8903922.5833167434</v>
      </c>
      <c r="AK36" s="3">
        <f>其他调用!AA36</f>
        <v>9817871.4090788662</v>
      </c>
      <c r="AL36" s="3">
        <f>其他调用!AB36</f>
        <v>14138399.90136534</v>
      </c>
      <c r="AM36" s="3">
        <f>其他调用!AC36</f>
        <v>22850970.989333928</v>
      </c>
      <c r="AN36" s="3">
        <f>SUMPRODUCT(AI$5:AM36,其他调用!$C$6:$G37)</f>
        <v>208741811376.22653</v>
      </c>
      <c r="AP36" s="3">
        <f>其他调用!AN36</f>
        <v>248209.64759615503</v>
      </c>
      <c r="AQ36" s="3">
        <f>其他调用!AO36</f>
        <v>530227.77639462915</v>
      </c>
      <c r="AR36" s="3">
        <f>其他调用!AP36</f>
        <v>1748235.6310642678</v>
      </c>
      <c r="AS36" s="3">
        <f>其他调用!AQ36</f>
        <v>3311418.011415977</v>
      </c>
      <c r="AT36" s="3">
        <f>其他调用!AR36</f>
        <v>5764508.0231511593</v>
      </c>
      <c r="AU36" s="3">
        <f>SUMPRODUCT(AP$5:AT36,其他调用!$C$6:$G37)</f>
        <v>1471491420.1298721</v>
      </c>
    </row>
    <row r="37" spans="2:47" x14ac:dyDescent="0.15">
      <c r="B37" s="3">
        <v>4</v>
      </c>
      <c r="C37" s="85"/>
      <c r="F37" s="3">
        <v>5</v>
      </c>
      <c r="G37" s="3">
        <v>308</v>
      </c>
      <c r="N37" s="13" t="s">
        <v>171</v>
      </c>
      <c r="Z37" s="3">
        <v>33</v>
      </c>
      <c r="AA37" s="3">
        <f>求节点(节奏总纲!P$4:P$163,其他调用!AW$6:AW$165,$Z37)*SUM($U$14:$U$17)</f>
        <v>46.000000000000014</v>
      </c>
      <c r="AB37" s="3">
        <f>求节点(节奏总纲!Q$4:Q$163,其他调用!AX$6:AX$165,$Z37)*SUM($U$14:$U$17)</f>
        <v>66.999999999999957</v>
      </c>
      <c r="AC37" s="3">
        <f>求节点(节奏总纲!R$4:R$163,其他调用!AY$6:AY$165,$Z37)*SUM($U$14:$U$17)</f>
        <v>90.999999999999986</v>
      </c>
      <c r="AD37" s="3">
        <f>求节点(节奏总纲!S$4:S$163,其他调用!AZ$6:AZ$165,$Z37)*SUM($U$14:$U$17)</f>
        <v>102.99999999999987</v>
      </c>
      <c r="AE37" s="3">
        <f>求节点(节奏总纲!T$4:T$163,其他调用!BA$6:BA$165,$Z37)*SUM($U$14:$U$17)</f>
        <v>102.99999999999996</v>
      </c>
      <c r="AF37" s="3">
        <f>SUMPRODUCT(AA$5:AE37,其他调用!$C$6:$G38)</f>
        <v>2406062.5372851184</v>
      </c>
      <c r="AH37" s="3">
        <v>33</v>
      </c>
      <c r="AI37" s="3">
        <f>其他调用!Y37</f>
        <v>8398522.0987577438</v>
      </c>
      <c r="AJ37" s="3">
        <f>其他调用!Z37</f>
        <v>8910303.4511035681</v>
      </c>
      <c r="AK37" s="3">
        <f>其他调用!AA37</f>
        <v>9841010.8989236951</v>
      </c>
      <c r="AL37" s="3">
        <f>其他调用!AB37</f>
        <v>14219095.418952346</v>
      </c>
      <c r="AM37" s="3">
        <f>其他调用!AC37</f>
        <v>23417656.444400728</v>
      </c>
      <c r="AN37" s="3">
        <f>SUMPRODUCT(AI$5:AM37,其他调用!$C$6:$G38)</f>
        <v>215451222400.3436</v>
      </c>
      <c r="AP37" s="3">
        <f>其他调用!AN37</f>
        <v>248209.64759615494</v>
      </c>
      <c r="AQ37" s="3">
        <f>其他调用!AO37</f>
        <v>542230.87914034678</v>
      </c>
      <c r="AR37" s="3">
        <f>其他调用!AP37</f>
        <v>1956612.7881091535</v>
      </c>
      <c r="AS37" s="3">
        <f>其他调用!AQ37</f>
        <v>3331742.8069431633</v>
      </c>
      <c r="AT37" s="3">
        <f>其他调用!AR37</f>
        <v>5939711.8752734661</v>
      </c>
      <c r="AU37" s="3">
        <f>SUMPRODUCT(AP$5:AT37,其他调用!$C$6:$G38)</f>
        <v>1827466254.3892798</v>
      </c>
    </row>
    <row r="38" spans="2:47" x14ac:dyDescent="0.15">
      <c r="B38" s="3">
        <v>5</v>
      </c>
      <c r="C38" s="85"/>
      <c r="F38" s="3">
        <v>6</v>
      </c>
      <c r="G38" s="3">
        <v>310</v>
      </c>
      <c r="H38" s="3">
        <f>D15</f>
        <v>313</v>
      </c>
      <c r="I38" s="3">
        <f>H38-G38</f>
        <v>3</v>
      </c>
      <c r="N38" s="13" t="s">
        <v>136</v>
      </c>
      <c r="Z38" s="3">
        <v>34</v>
      </c>
      <c r="AA38" s="3">
        <f>求节点(节奏总纲!P$4:P$163,其他调用!AW$6:AW$165,$Z38)*SUM($U$14:$U$17)</f>
        <v>46</v>
      </c>
      <c r="AB38" s="3">
        <f>求节点(节奏总纲!Q$4:Q$163,其他调用!AX$6:AX$165,$Z38)*SUM($U$14:$U$17)</f>
        <v>66.999999999999972</v>
      </c>
      <c r="AC38" s="3">
        <f>求节点(节奏总纲!R$4:R$163,其他调用!AY$6:AY$165,$Z38)*SUM($U$14:$U$17)</f>
        <v>90.999999999999986</v>
      </c>
      <c r="AD38" s="3">
        <f>求节点(节奏总纲!S$4:S$163,其他调用!AZ$6:AZ$165,$Z38)*SUM($U$14:$U$17)</f>
        <v>102.99999999999994</v>
      </c>
      <c r="AE38" s="3">
        <f>求节点(节奏总纲!T$4:T$163,其他调用!BA$6:BA$165,$Z38)*SUM($U$14:$U$17)</f>
        <v>102.99999999999999</v>
      </c>
      <c r="AF38" s="3">
        <f>SUMPRODUCT(AA$5:AE38,其他调用!$C$6:$G39)</f>
        <v>2449306.0664377166</v>
      </c>
      <c r="AH38" s="3">
        <v>34</v>
      </c>
      <c r="AI38" s="3">
        <f>其他调用!Y38</f>
        <v>8452805.4991154075</v>
      </c>
      <c r="AJ38" s="3">
        <f>其他调用!Z38</f>
        <v>8950483.9289176464</v>
      </c>
      <c r="AK38" s="3">
        <f>其他调用!AA38</f>
        <v>9844181.9848794639</v>
      </c>
      <c r="AL38" s="3">
        <f>其他调用!AB38</f>
        <v>14564009.171339095</v>
      </c>
      <c r="AM38" s="3">
        <f>其他调用!AC38</f>
        <v>23417656.444400668</v>
      </c>
      <c r="AN38" s="3">
        <f>SUMPRODUCT(AI$5:AM38,其他调用!$C$6:$G39)</f>
        <v>222107424113.39972</v>
      </c>
      <c r="AP38" s="3">
        <f>其他调用!AN38</f>
        <v>343663.45462148171</v>
      </c>
      <c r="AQ38" s="3">
        <f>其他调用!AO38</f>
        <v>945683.79561151238</v>
      </c>
      <c r="AR38" s="3">
        <f>其他调用!AP38</f>
        <v>1994481.2868714705</v>
      </c>
      <c r="AS38" s="3">
        <f>其他调用!AQ38</f>
        <v>3418616.3000615165</v>
      </c>
      <c r="AT38" s="3">
        <f>其他调用!AR38</f>
        <v>5939711.8752734661</v>
      </c>
      <c r="AU38" s="3">
        <f>SUMPRODUCT(AP$5:AT38,其他调用!$C$6:$G39)</f>
        <v>2348630862.2949252</v>
      </c>
    </row>
    <row r="39" spans="2:47" x14ac:dyDescent="0.15">
      <c r="B39" s="3">
        <v>6</v>
      </c>
      <c r="C39" s="85"/>
      <c r="F39" s="3">
        <v>7</v>
      </c>
      <c r="G39" s="3">
        <v>313</v>
      </c>
      <c r="N39" s="13" t="s">
        <v>172</v>
      </c>
      <c r="Z39" s="3">
        <v>35</v>
      </c>
      <c r="AA39" s="3">
        <f>求节点(节奏总纲!P$4:P$163,其他调用!AW$6:AW$165,$Z39)*SUM($U$14:$U$17)</f>
        <v>45.999999999999986</v>
      </c>
      <c r="AB39" s="3">
        <f>求节点(节奏总纲!Q$4:Q$163,其他调用!AX$6:AX$165,$Z39)*SUM($U$14:$U$17)</f>
        <v>67.000000000000028</v>
      </c>
      <c r="AC39" s="3">
        <f>求节点(节奏总纲!R$4:R$163,其他调用!AY$6:AY$165,$Z39)*SUM($U$14:$U$17)</f>
        <v>91.000000000000043</v>
      </c>
      <c r="AD39" s="3">
        <f>求节点(节奏总纲!S$4:S$163,其他调用!AZ$6:AZ$165,$Z39)*SUM($U$14:$U$17)</f>
        <v>103.00000000000001</v>
      </c>
      <c r="AE39" s="3">
        <f>求节点(节奏总纲!T$4:T$163,其他调用!BA$6:BA$165,$Z39)*SUM($U$14:$U$17)</f>
        <v>103.00000000000001</v>
      </c>
      <c r="AF39" s="3">
        <f>SUMPRODUCT(AA$5:AE39,其他调用!$C$6:$G40)</f>
        <v>2491977.8676764844</v>
      </c>
      <c r="AH39" s="3">
        <v>35</v>
      </c>
      <c r="AI39" s="3">
        <f>其他调用!Y39</f>
        <v>8475711.5224318504</v>
      </c>
      <c r="AJ39" s="3">
        <f>其他调用!Z39</f>
        <v>8980561.1329191029</v>
      </c>
      <c r="AK39" s="3">
        <f>其他调用!AA39</f>
        <v>9869474.1968235075</v>
      </c>
      <c r="AL39" s="3">
        <f>其他调用!AB39</f>
        <v>14564009.171339095</v>
      </c>
      <c r="AM39" s="3">
        <f>其他调用!AC39</f>
        <v>24058583.052698851</v>
      </c>
      <c r="AN39" s="3">
        <f>SUMPRODUCT(AI$5:AM39,其他调用!$C$6:$G40)</f>
        <v>228693534743.93494</v>
      </c>
      <c r="AP39" s="3">
        <f>其他调用!AN39</f>
        <v>383942.1975698513</v>
      </c>
      <c r="AQ39" s="3">
        <f>其他调用!AO39</f>
        <v>1247689.553975319</v>
      </c>
      <c r="AR39" s="3">
        <f>其他调用!AP39</f>
        <v>2296516.0188422594</v>
      </c>
      <c r="AS39" s="3">
        <f>其他调用!AQ39</f>
        <v>3418616.3000615165</v>
      </c>
      <c r="AT39" s="3">
        <f>其他调用!AR39</f>
        <v>6145565.1355388463</v>
      </c>
      <c r="AU39" s="3">
        <f>SUMPRODUCT(AP$5:AT39,其他调用!$C$6:$G40)</f>
        <v>2983917628.5421672</v>
      </c>
    </row>
    <row r="40" spans="2:47" x14ac:dyDescent="0.15">
      <c r="B40" s="3">
        <v>7</v>
      </c>
      <c r="C40" s="85"/>
      <c r="F40" s="3">
        <v>8</v>
      </c>
      <c r="G40" s="3">
        <v>316</v>
      </c>
      <c r="H40" s="3">
        <f>D18</f>
        <v>319</v>
      </c>
      <c r="I40" s="3">
        <f>H40-G40</f>
        <v>3</v>
      </c>
      <c r="N40" s="13" t="s">
        <v>173</v>
      </c>
      <c r="Z40" s="3">
        <v>36</v>
      </c>
      <c r="AA40" s="3">
        <f>求节点(节奏总纲!P$4:P$163,其他调用!AW$6:AW$165,$Z40)*SUM($U$14:$U$17)</f>
        <v>45.999999999999979</v>
      </c>
      <c r="AB40" s="3">
        <f>求节点(节奏总纲!Q$4:Q$163,其他调用!AX$6:AX$165,$Z40)*SUM($U$14:$U$17)</f>
        <v>67.000000000000085</v>
      </c>
      <c r="AC40" s="3">
        <f>求节点(节奏总纲!R$4:R$163,其他调用!AY$6:AY$165,$Z40)*SUM($U$14:$U$17)</f>
        <v>91.000000000000114</v>
      </c>
      <c r="AD40" s="3">
        <f>求节点(节奏总纲!S$4:S$163,其他调用!AZ$6:AZ$165,$Z40)*SUM($U$14:$U$17)</f>
        <v>103.00000000000001</v>
      </c>
      <c r="AE40" s="3">
        <f>求节点(节奏总纲!T$4:T$163,其他调用!BA$6:BA$165,$Z40)*SUM($U$14:$U$17)</f>
        <v>103.00000000000006</v>
      </c>
      <c r="AF40" s="3">
        <f>SUMPRODUCT(AA$5:AE40,其他调用!$C$6:$G41)</f>
        <v>2534077.4445062703</v>
      </c>
      <c r="AH40" s="3">
        <v>36</v>
      </c>
      <c r="AI40" s="3">
        <f>其他调用!Y40</f>
        <v>8492106.4232159257</v>
      </c>
      <c r="AJ40" s="3">
        <f>其他调用!Z40</f>
        <v>8983658.0787639022</v>
      </c>
      <c r="AK40" s="3">
        <f>其他调用!AA40</f>
        <v>9869474.1968235075</v>
      </c>
      <c r="AL40" s="3">
        <f>其他调用!AB40</f>
        <v>14900467.918435931</v>
      </c>
      <c r="AM40" s="3">
        <f>其他调用!AC40</f>
        <v>24099462.008095741</v>
      </c>
      <c r="AN40" s="3">
        <f>SUMPRODUCT(AI$5:AM40,其他调用!$C$6:$G41)</f>
        <v>235198091074.36319</v>
      </c>
      <c r="AP40" s="3">
        <f>其他调用!AN40</f>
        <v>418694.38301292784</v>
      </c>
      <c r="AQ40" s="3">
        <f>其他调用!AO40</f>
        <v>1262944.938311127</v>
      </c>
      <c r="AR40" s="3">
        <f>其他调用!AP40</f>
        <v>2296516.0188422613</v>
      </c>
      <c r="AS40" s="3">
        <f>其他调用!AQ40</f>
        <v>3504897.4014546946</v>
      </c>
      <c r="AT40" s="3">
        <f>其他调用!AR40</f>
        <v>6158694.6672757715</v>
      </c>
      <c r="AU40" s="3">
        <f>SUMPRODUCT(AP$5:AT40,其他调用!$C$6:$G41)</f>
        <v>3629946037.3267684</v>
      </c>
    </row>
    <row r="41" spans="2:47" x14ac:dyDescent="0.15">
      <c r="B41" s="3">
        <v>8</v>
      </c>
      <c r="C41" s="85"/>
      <c r="F41" s="3">
        <v>9</v>
      </c>
      <c r="G41" s="3">
        <v>320</v>
      </c>
      <c r="Z41" s="3">
        <v>37</v>
      </c>
      <c r="AA41" s="3">
        <f>求节点(节奏总纲!P$4:P$163,其他调用!AW$6:AW$165,$Z41)*SUM($U$14:$U$17)</f>
        <v>45.999999999999993</v>
      </c>
      <c r="AB41" s="3">
        <f>求节点(节奏总纲!Q$4:Q$163,其他调用!AX$6:AX$165,$Z41)*SUM($U$14:$U$17)</f>
        <v>67.000000000000028</v>
      </c>
      <c r="AC41" s="3">
        <f>求节点(节奏总纲!R$4:R$163,其他调用!AY$6:AY$165,$Z41)*SUM($U$14:$U$17)</f>
        <v>91.000000000000099</v>
      </c>
      <c r="AD41" s="3">
        <f>求节点(节奏总纲!S$4:S$163,其他调用!AZ$6:AZ$165,$Z41)*SUM($U$14:$U$17)</f>
        <v>102.99999999999999</v>
      </c>
      <c r="AE41" s="3">
        <f>求节点(节奏总纲!T$4:T$163,其他调用!BA$6:BA$165,$Z41)*SUM($U$14:$U$17)</f>
        <v>103.00000000000004</v>
      </c>
      <c r="AF41" s="3">
        <f>SUMPRODUCT(AA$5:AE41,其他调用!$C$6:$G42)</f>
        <v>2575604.3004319239</v>
      </c>
      <c r="AH41" s="3">
        <v>37</v>
      </c>
      <c r="AI41" s="3">
        <f>其他调用!Y41</f>
        <v>8543556.4289788306</v>
      </c>
      <c r="AJ41" s="3">
        <f>其他调用!Z41</f>
        <v>9039605.3956332207</v>
      </c>
      <c r="AK41" s="3">
        <f>其他调用!AA41</f>
        <v>10812831.141335428</v>
      </c>
      <c r="AL41" s="3">
        <f>其他调用!AB41</f>
        <v>15000817.138501346</v>
      </c>
      <c r="AM41" s="3">
        <f>其他调用!AC41</f>
        <v>24443239.695359111</v>
      </c>
      <c r="AN41" s="3">
        <f>SUMPRODUCT(AI$5:AM41,其他调用!$C$6:$G42)</f>
        <v>241675739870.01401</v>
      </c>
      <c r="AP41" s="3">
        <f>其他调用!AN41</f>
        <v>527752.69113380485</v>
      </c>
      <c r="AQ41" s="3">
        <f>其他调用!AO41</f>
        <v>1538538.3339219838</v>
      </c>
      <c r="AR41" s="3">
        <f>其他调用!AP41</f>
        <v>2573499.6848689951</v>
      </c>
      <c r="AS41" s="3">
        <f>其他调用!AQ41</f>
        <v>3530630.8421986178</v>
      </c>
      <c r="AT41" s="3">
        <f>其他调用!AR41</f>
        <v>6267638.7605143487</v>
      </c>
      <c r="AU41" s="3">
        <f>SUMPRODUCT(AP$5:AT41,其他调用!$C$6:$G42)</f>
        <v>4402931986.8882465</v>
      </c>
    </row>
    <row r="42" spans="2:47" x14ac:dyDescent="0.15">
      <c r="B42" s="3">
        <v>9</v>
      </c>
      <c r="C42" s="85"/>
      <c r="F42" s="3">
        <v>10</v>
      </c>
      <c r="G42" s="3">
        <v>324</v>
      </c>
      <c r="H42" s="3">
        <f>D21</f>
        <v>328</v>
      </c>
      <c r="I42" s="3">
        <f>H42-G42</f>
        <v>4</v>
      </c>
      <c r="Z42" s="3">
        <v>38</v>
      </c>
      <c r="AA42" s="3">
        <f>求节点(节奏总纲!P$4:P$163,其他调用!AW$6:AW$165,$Z42)*SUM($U$14:$U$17)</f>
        <v>46.000000000000007</v>
      </c>
      <c r="AB42" s="3">
        <f>求节点(节奏总纲!Q$4:Q$163,其他调用!AX$6:AX$165,$Z42)*SUM($U$14:$U$17)</f>
        <v>66.999999999999957</v>
      </c>
      <c r="AC42" s="3">
        <f>求节点(节奏总纲!R$4:R$163,其他调用!AY$6:AY$165,$Z42)*SUM($U$14:$U$17)</f>
        <v>91.000000000000043</v>
      </c>
      <c r="AD42" s="3">
        <f>求节点(节奏总纲!S$4:S$163,其他调用!AZ$6:AZ$165,$Z42)*SUM($U$14:$U$17)</f>
        <v>102.99999999999997</v>
      </c>
      <c r="AE42" s="3">
        <f>求节点(节奏总纲!T$4:T$163,其他调用!BA$6:BA$165,$Z42)*SUM($U$14:$U$17)</f>
        <v>102.99999999999997</v>
      </c>
      <c r="AF42" s="3">
        <f>SUMPRODUCT(AA$5:AE42,其他调用!$C$6:$G43)</f>
        <v>2616557.9389582942</v>
      </c>
      <c r="AH42" s="3">
        <v>38</v>
      </c>
      <c r="AI42" s="3">
        <f>其他调用!Y42</f>
        <v>8543556.4289788306</v>
      </c>
      <c r="AJ42" s="3">
        <f>其他调用!Z42</f>
        <v>9039605.3956332207</v>
      </c>
      <c r="AK42" s="3">
        <f>其他调用!AA42</f>
        <v>11248676.106409788</v>
      </c>
      <c r="AL42" s="3">
        <f>其他调用!AB42</f>
        <v>15069613.409326375</v>
      </c>
      <c r="AM42" s="3">
        <f>其他调用!AC42</f>
        <v>24786742.470437407</v>
      </c>
      <c r="AN42" s="3">
        <f>SUMPRODUCT(AI$5:AM42,其他调用!$C$6:$G43)</f>
        <v>248074286267.3685</v>
      </c>
      <c r="AP42" s="3">
        <f>其他调用!AN42</f>
        <v>527752.69113380555</v>
      </c>
      <c r="AQ42" s="3">
        <f>其他调用!AO42</f>
        <v>1538538.3339219838</v>
      </c>
      <c r="AR42" s="3">
        <f>其他调用!AP42</f>
        <v>2701470.2658330053</v>
      </c>
      <c r="AS42" s="3">
        <f>其他调用!AQ42</f>
        <v>3548562.0964988098</v>
      </c>
      <c r="AT42" s="3">
        <f>其他调用!AR42</f>
        <v>6376495.7333264947</v>
      </c>
      <c r="AU42" s="3">
        <f>SUMPRODUCT(AP$5:AT42,其他调用!$C$6:$G43)</f>
        <v>5169417306.5505047</v>
      </c>
    </row>
    <row r="43" spans="2:47" x14ac:dyDescent="0.15">
      <c r="B43" s="3">
        <v>10</v>
      </c>
      <c r="C43" s="85"/>
      <c r="F43" s="3">
        <v>11</v>
      </c>
      <c r="G43" s="3">
        <v>328</v>
      </c>
      <c r="Z43" s="3">
        <v>39</v>
      </c>
      <c r="AA43" s="3">
        <f>求节点(节奏总纲!P$4:P$163,其他调用!AW$6:AW$165,$Z43)*SUM($U$14:$U$17)</f>
        <v>46.000000000000007</v>
      </c>
      <c r="AB43" s="3">
        <f>求节点(节奏总纲!Q$4:Q$163,其他调用!AX$6:AX$165,$Z43)*SUM($U$14:$U$17)</f>
        <v>66.999999999999943</v>
      </c>
      <c r="AC43" s="3">
        <f>求节点(节奏总纲!R$4:R$163,其他调用!AY$6:AY$165,$Z43)*SUM($U$14:$U$17)</f>
        <v>91</v>
      </c>
      <c r="AD43" s="3">
        <f>求节点(节奏总纲!S$4:S$163,其他调用!AZ$6:AZ$165,$Z43)*SUM($U$14:$U$17)</f>
        <v>103.00000000000004</v>
      </c>
      <c r="AE43" s="3">
        <f>求节点(节奏总纲!T$4:T$163,其他调用!BA$6:BA$165,$Z43)*SUM($U$14:$U$17)</f>
        <v>102.9999999999999</v>
      </c>
      <c r="AF43" s="3">
        <f>SUMPRODUCT(AA$5:AE43,其他调用!$C$6:$G44)</f>
        <v>2656937.8635902316</v>
      </c>
      <c r="AH43" s="3">
        <v>39</v>
      </c>
      <c r="AI43" s="3">
        <f>其他调用!Y43</f>
        <v>8579587.9381894469</v>
      </c>
      <c r="AJ43" s="3">
        <f>其他调用!Z43</f>
        <v>9062504.5247927904</v>
      </c>
      <c r="AK43" s="3">
        <f>其他调用!AA43</f>
        <v>11281695.5355739</v>
      </c>
      <c r="AL43" s="3">
        <f>其他调用!AB43</f>
        <v>15448893.232833803</v>
      </c>
      <c r="AM43" s="3">
        <f>其他调用!AC43</f>
        <v>24786742.470437527</v>
      </c>
      <c r="AN43" s="3">
        <f>SUMPRODUCT(AI$5:AM43,其他调用!$C$6:$G44)</f>
        <v>254403974901.99124</v>
      </c>
      <c r="AP43" s="3">
        <f>其他调用!AN43</f>
        <v>940379.42034919374</v>
      </c>
      <c r="AQ43" s="3">
        <f>其他调用!AO43</f>
        <v>1680991.1843093149</v>
      </c>
      <c r="AR43" s="3">
        <f>其他调用!AP43</f>
        <v>2707558.8399837203</v>
      </c>
      <c r="AS43" s="3">
        <f>其他调用!AQ43</f>
        <v>3647418.6607382372</v>
      </c>
      <c r="AT43" s="3">
        <f>其他调用!AR43</f>
        <v>6376495.7333265096</v>
      </c>
      <c r="AU43" s="3">
        <f>SUMPRODUCT(AP$5:AT43,其他调用!$C$6:$G44)</f>
        <v>6122919614.6944475</v>
      </c>
    </row>
    <row r="44" spans="2:47" x14ac:dyDescent="0.15">
      <c r="B44" s="3">
        <v>11</v>
      </c>
      <c r="C44" s="85"/>
      <c r="F44" s="3">
        <v>12</v>
      </c>
      <c r="G44" s="3">
        <v>333</v>
      </c>
      <c r="H44" s="3">
        <f>D24</f>
        <v>337</v>
      </c>
      <c r="I44" s="3">
        <f>H44-G44</f>
        <v>4</v>
      </c>
      <c r="Z44" s="3">
        <v>40</v>
      </c>
      <c r="AA44" s="3">
        <f>求节点(节奏总纲!P$4:P$163,其他调用!AW$6:AW$165,$Z44)*SUM($U$14:$U$17)</f>
        <v>46</v>
      </c>
      <c r="AB44" s="3">
        <f>求节点(节奏总纲!Q$4:Q$163,其他调用!AX$6:AX$165,$Z44)*SUM($U$14:$U$17)</f>
        <v>66.999999999999986</v>
      </c>
      <c r="AC44" s="3">
        <f>求节点(节奏总纲!R$4:R$163,其他调用!AY$6:AY$165,$Z44)*SUM($U$14:$U$17)</f>
        <v>90.999999999999972</v>
      </c>
      <c r="AD44" s="3">
        <f>求节点(节奏总纲!S$4:S$163,其他调用!AZ$6:AZ$165,$Z44)*SUM($U$14:$U$17)</f>
        <v>103.00000000000011</v>
      </c>
      <c r="AE44" s="3">
        <f>求节点(节奏总纲!T$4:T$163,其他调用!BA$6:BA$165,$Z44)*SUM($U$14:$U$17)</f>
        <v>102.9999999999999</v>
      </c>
      <c r="AF44" s="3">
        <f>SUMPRODUCT(AA$5:AE44,其他调用!$C$6:$G45)</f>
        <v>2696743.5778325847</v>
      </c>
      <c r="AH44" s="3">
        <v>40</v>
      </c>
      <c r="AI44" s="3">
        <f>其他调用!Y44</f>
        <v>8603272.6649904549</v>
      </c>
      <c r="AJ44" s="3">
        <f>其他调用!Z44</f>
        <v>9088606.7720304728</v>
      </c>
      <c r="AK44" s="3">
        <f>其他调用!AA44</f>
        <v>11630297.19598794</v>
      </c>
      <c r="AL44" s="3">
        <f>其他调用!AB44</f>
        <v>15448893.232833803</v>
      </c>
      <c r="AM44" s="3">
        <f>其他调用!AC44</f>
        <v>25400942.924695969</v>
      </c>
      <c r="AN44" s="3">
        <f>SUMPRODUCT(AI$5:AM44,其他调用!$C$6:$G45)</f>
        <v>260667880475.95926</v>
      </c>
      <c r="AP44" s="3">
        <f>其他调用!AN44</f>
        <v>1211612.8925613798</v>
      </c>
      <c r="AQ44" s="3">
        <f>其他调用!AO44</f>
        <v>1843370.2640818041</v>
      </c>
      <c r="AR44" s="3">
        <f>其他调用!AP44</f>
        <v>2771838.7840115055</v>
      </c>
      <c r="AS44" s="3">
        <f>其他调用!AQ44</f>
        <v>3647418.6607382447</v>
      </c>
      <c r="AT44" s="3">
        <f>其他调用!AR44</f>
        <v>6572969.8967451602</v>
      </c>
      <c r="AU44" s="3">
        <f>SUMPRODUCT(AP$5:AT44,其他调用!$C$6:$G45)</f>
        <v>7212802012.0920019</v>
      </c>
    </row>
    <row r="45" spans="2:47" x14ac:dyDescent="0.15">
      <c r="B45" s="3">
        <v>12</v>
      </c>
      <c r="C45" s="85"/>
      <c r="F45" s="3">
        <v>13</v>
      </c>
      <c r="G45" s="3">
        <v>339</v>
      </c>
      <c r="Z45" s="3">
        <v>41</v>
      </c>
      <c r="AA45" s="3">
        <f>求节点(节奏总纲!P$4:P$163,其他调用!AW$6:AW$165,$Z45)*SUM($U$14:$U$17)</f>
        <v>45.999999999999986</v>
      </c>
      <c r="AB45" s="3">
        <f>求节点(节奏总纲!Q$4:Q$163,其他调用!AX$6:AX$165,$Z45)*SUM($U$14:$U$17)</f>
        <v>67.000000000000028</v>
      </c>
      <c r="AC45" s="3">
        <f>求节点(节奏总纲!R$4:R$163,其他调用!AY$6:AY$165,$Z45)*SUM($U$14:$U$17)</f>
        <v>90.999999999999943</v>
      </c>
      <c r="AD45" s="3">
        <f>求节点(节奏总纲!S$4:S$163,其他调用!AZ$6:AZ$165,$Z45)*SUM($U$14:$U$17)</f>
        <v>103.00000000000011</v>
      </c>
      <c r="AE45" s="3">
        <f>求节点(节奏总纲!T$4:T$163,其他调用!BA$6:BA$165,$Z45)*SUM($U$14:$U$17)</f>
        <v>102.99999999999993</v>
      </c>
      <c r="AF45" s="3">
        <f>SUMPRODUCT(AA$5:AE45,其他调用!$C$6:$G46)</f>
        <v>2735974.585190203</v>
      </c>
      <c r="AH45" s="3">
        <v>41</v>
      </c>
      <c r="AI45" s="3">
        <f>其他调用!Y45</f>
        <v>8603272.6649904251</v>
      </c>
      <c r="AJ45" s="3">
        <f>其他调用!Z45</f>
        <v>9088606.7720304132</v>
      </c>
      <c r="AK45" s="3">
        <f>其他调用!AA45</f>
        <v>11630297.19598794</v>
      </c>
      <c r="AL45" s="3">
        <f>其他调用!AB45</f>
        <v>15596521.637391984</v>
      </c>
      <c r="AM45" s="3">
        <f>其他调用!AC45</f>
        <v>25489912.191356778</v>
      </c>
      <c r="AN45" s="3">
        <f>SUMPRODUCT(AI$5:AM45,其他调用!$C$6:$G46)</f>
        <v>266840054492.08585</v>
      </c>
      <c r="AP45" s="3">
        <f>其他调用!AN45</f>
        <v>1211612.892561378</v>
      </c>
      <c r="AQ45" s="3">
        <f>其他调用!AO45</f>
        <v>1843370.2640818059</v>
      </c>
      <c r="AR45" s="3">
        <f>其他调用!AP45</f>
        <v>2771838.7840115055</v>
      </c>
      <c r="AS45" s="3">
        <f>其他调用!AQ45</f>
        <v>3687408.6147131547</v>
      </c>
      <c r="AT45" s="3">
        <f>其他调用!AR45</f>
        <v>6601429.9249264598</v>
      </c>
      <c r="AU45" s="3">
        <f>SUMPRODUCT(AP$5:AT45,其他调用!$C$6:$G46)</f>
        <v>8287226677.8920202</v>
      </c>
    </row>
    <row r="46" spans="2:47" x14ac:dyDescent="0.15">
      <c r="B46" s="3">
        <v>13</v>
      </c>
      <c r="C46" s="85"/>
      <c r="F46" s="3">
        <v>14</v>
      </c>
      <c r="G46" s="3">
        <v>345</v>
      </c>
      <c r="H46" s="3">
        <f>D27</f>
        <v>349</v>
      </c>
      <c r="I46" s="3">
        <f>H46-G46</f>
        <v>4</v>
      </c>
      <c r="Z46" s="3">
        <v>42</v>
      </c>
      <c r="AA46" s="3">
        <f>求节点(节奏总纲!P$4:P$163,其他调用!AW$6:AW$165,$Z46)*SUM($U$14:$U$17)</f>
        <v>46</v>
      </c>
      <c r="AB46" s="3">
        <f>求节点(节奏总纲!Q$4:Q$163,其他调用!AX$6:AX$165,$Z46)*SUM($U$14:$U$17)</f>
        <v>67.000000000000043</v>
      </c>
      <c r="AC46" s="3">
        <f>求节点(节奏总纲!R$4:R$163,其他调用!AY$6:AY$165,$Z46)*SUM($U$14:$U$17)</f>
        <v>90.999999999999929</v>
      </c>
      <c r="AD46" s="3">
        <f>求节点(节奏总纲!S$4:S$163,其他调用!AZ$6:AZ$165,$Z46)*SUM($U$14:$U$17)</f>
        <v>103.00000000000001</v>
      </c>
      <c r="AE46" s="3">
        <f>求节点(节奏总纲!T$4:T$163,其他调用!BA$6:BA$165,$Z46)*SUM($U$14:$U$17)</f>
        <v>102.99999999999996</v>
      </c>
      <c r="AF46" s="3">
        <f>SUMPRODUCT(AA$5:AE46,其他调用!$C$6:$G47)</f>
        <v>2774630.3891679361</v>
      </c>
      <c r="AH46" s="3">
        <v>42</v>
      </c>
      <c r="AI46" s="3">
        <f>其他调用!Y46</f>
        <v>8642468.5170712173</v>
      </c>
      <c r="AJ46" s="3">
        <f>其他调用!Z46</f>
        <v>9119404.2228590846</v>
      </c>
      <c r="AK46" s="3">
        <f>其他调用!AA46</f>
        <v>11735422.970951557</v>
      </c>
      <c r="AL46" s="3">
        <f>其他调用!AB46</f>
        <v>15907489.703735828</v>
      </c>
      <c r="AM46" s="3">
        <f>其他调用!AC46</f>
        <v>25564206.445741057</v>
      </c>
      <c r="AN46" s="3">
        <f>SUMPRODUCT(AI$5:AM46,其他调用!$C$6:$G47)</f>
        <v>272946630307.98285</v>
      </c>
      <c r="AP46" s="3">
        <f>其他调用!AN46</f>
        <v>1430407.6409123773</v>
      </c>
      <c r="AQ46" s="3">
        <f>其他调用!AO46</f>
        <v>2074536.8937512375</v>
      </c>
      <c r="AR46" s="3">
        <f>其他调用!AP46</f>
        <v>2791084.6982994378</v>
      </c>
      <c r="AS46" s="3">
        <f>其他调用!AQ46</f>
        <v>3771644.4275837988</v>
      </c>
      <c r="AT46" s="3">
        <f>其他调用!AR46</f>
        <v>6625389.5702513456</v>
      </c>
      <c r="AU46" s="3">
        <f>SUMPRODUCT(AP$5:AT46,其他调用!$C$6:$G47)</f>
        <v>9491635137.7798061</v>
      </c>
    </row>
    <row r="47" spans="2:47" x14ac:dyDescent="0.15">
      <c r="B47" s="3">
        <v>14</v>
      </c>
      <c r="C47" s="85"/>
      <c r="F47" s="3">
        <v>15</v>
      </c>
      <c r="G47" s="3">
        <v>352</v>
      </c>
      <c r="H47" s="3">
        <f>D28</f>
        <v>356</v>
      </c>
      <c r="I47" s="3">
        <f>H47-G47</f>
        <v>4</v>
      </c>
      <c r="Z47" s="3">
        <v>43</v>
      </c>
      <c r="AA47" s="3">
        <f>求节点(节奏总纲!P$4:P$163,其他调用!AW$6:AW$165,$Z47)*SUM($U$14:$U$17)</f>
        <v>46.000000000000021</v>
      </c>
      <c r="AB47" s="3">
        <f>求节点(节奏总纲!Q$4:Q$163,其他调用!AX$6:AX$165,$Z47)*SUM($U$14:$U$17)</f>
        <v>67.000000000000043</v>
      </c>
      <c r="AC47" s="3">
        <f>求节点(节奏总纲!R$4:R$163,其他调用!AY$6:AY$165,$Z47)*SUM($U$14:$U$17)</f>
        <v>90.999999999999957</v>
      </c>
      <c r="AD47" s="3">
        <f>求节点(节奏总纲!S$4:S$163,其他调用!AZ$6:AZ$165,$Z47)*SUM($U$14:$U$17)</f>
        <v>102.9999999999999</v>
      </c>
      <c r="AE47" s="3">
        <f>求节点(节奏总纲!T$4:T$163,其他调用!BA$6:BA$165,$Z47)*SUM($U$14:$U$17)</f>
        <v>103.00000000000003</v>
      </c>
      <c r="AF47" s="3">
        <f>SUMPRODUCT(AA$5:AE47,其他调用!$C$6:$G48)</f>
        <v>2812710.4932706328</v>
      </c>
      <c r="AH47" s="3">
        <v>43</v>
      </c>
      <c r="AI47" s="3">
        <f>其他调用!Y47</f>
        <v>8653799.2663096786</v>
      </c>
      <c r="AJ47" s="3">
        <f>其他调用!Z47</f>
        <v>9131103.3642119169</v>
      </c>
      <c r="AK47" s="3">
        <f>其他调用!AA47</f>
        <v>12016958.199020565</v>
      </c>
      <c r="AL47" s="3">
        <f>其他调用!AB47</f>
        <v>15907489.703735828</v>
      </c>
      <c r="AM47" s="3">
        <f>其他调用!AC47</f>
        <v>26211071.611731887</v>
      </c>
      <c r="AN47" s="3">
        <f>SUMPRODUCT(AI$5:AM47,其他调用!$C$6:$G48)</f>
        <v>278975346768.18475</v>
      </c>
      <c r="AP47" s="3">
        <f>其他调用!AN47</f>
        <v>1493656.8955313722</v>
      </c>
      <c r="AQ47" s="3">
        <f>其他调用!AO47</f>
        <v>2162351.0148487408</v>
      </c>
      <c r="AR47" s="3">
        <f>其他调用!AP47</f>
        <v>2842626.7950908542</v>
      </c>
      <c r="AS47" s="3">
        <f>其他调用!AQ47</f>
        <v>3771644.4275838137</v>
      </c>
      <c r="AT47" s="3">
        <f>其他调用!AR47</f>
        <v>6834001.3946599662</v>
      </c>
      <c r="AU47" s="3">
        <f>SUMPRODUCT(AP$5:AT47,其他调用!$C$6:$G48)</f>
        <v>10726900305.560417</v>
      </c>
    </row>
    <row r="48" spans="2:47" x14ac:dyDescent="0.15">
      <c r="B48" s="3">
        <v>15</v>
      </c>
      <c r="C48" s="85"/>
      <c r="F48" s="3">
        <v>16</v>
      </c>
      <c r="G48" s="3">
        <v>361</v>
      </c>
      <c r="Z48" s="3">
        <v>44</v>
      </c>
      <c r="AA48" s="3">
        <f>求节点(节奏总纲!P$4:P$163,其他调用!AW$6:AW$165,$Z48)*SUM($U$14:$U$17)</f>
        <v>46.000000000000036</v>
      </c>
      <c r="AB48" s="3">
        <f>求节点(节奏总纲!Q$4:Q$163,其他调用!AX$6:AX$165,$Z48)*SUM($U$14:$U$17)</f>
        <v>67.000000000000043</v>
      </c>
      <c r="AC48" s="3">
        <f>求节点(节奏总纲!R$4:R$163,其他调用!AY$6:AY$165,$Z48)*SUM($U$14:$U$17)</f>
        <v>90.999999999999986</v>
      </c>
      <c r="AD48" s="3">
        <f>求节点(节奏总纲!S$4:S$163,其他调用!AZ$6:AZ$165,$Z48)*SUM($U$14:$U$17)</f>
        <v>102.99999999999984</v>
      </c>
      <c r="AE48" s="3">
        <f>求节点(节奏总纲!T$4:T$163,其他调用!BA$6:BA$165,$Z48)*SUM($U$14:$U$17)</f>
        <v>103.0000000000001</v>
      </c>
      <c r="AF48" s="3">
        <f>SUMPRODUCT(AA$5:AE48,其他调用!$C$6:$G49)</f>
        <v>2850214.4010031428</v>
      </c>
      <c r="AH48" s="3">
        <v>44</v>
      </c>
      <c r="AI48" s="3">
        <f>其他调用!Y48</f>
        <v>8653799.2663097382</v>
      </c>
      <c r="AJ48" s="3">
        <f>其他调用!Z48</f>
        <v>9131103.3642118573</v>
      </c>
      <c r="AK48" s="3">
        <f>其他调用!AA48</f>
        <v>12016958.199020624</v>
      </c>
      <c r="AL48" s="3">
        <f>其他调用!AB48</f>
        <v>16039003.32812053</v>
      </c>
      <c r="AM48" s="3">
        <f>其他调用!AC48</f>
        <v>26211071.611732006</v>
      </c>
      <c r="AN48" s="3">
        <f>SUMPRODUCT(AI$5:AM48,其他调用!$C$6:$G49)</f>
        <v>284911451393.99054</v>
      </c>
      <c r="AP48" s="3">
        <f>其他调用!AN48</f>
        <v>1493656.8955313712</v>
      </c>
      <c r="AQ48" s="3">
        <f>其他调用!AO48</f>
        <v>2162351.0148487426</v>
      </c>
      <c r="AR48" s="3">
        <f>其他调用!AP48</f>
        <v>2842626.7950908616</v>
      </c>
      <c r="AS48" s="3">
        <f>其他调用!AQ48</f>
        <v>3806974.5988190472</v>
      </c>
      <c r="AT48" s="3">
        <f>其他调用!AR48</f>
        <v>6834001.3946599662</v>
      </c>
      <c r="AU48" s="3">
        <f>SUMPRODUCT(AP$5:AT48,其他调用!$C$6:$G49)</f>
        <v>11943632940.305574</v>
      </c>
    </row>
    <row r="49" spans="2:47" x14ac:dyDescent="0.15">
      <c r="B49" s="3">
        <v>16</v>
      </c>
      <c r="C49" s="85"/>
      <c r="Z49" s="3">
        <v>45</v>
      </c>
      <c r="AA49" s="3">
        <f>求节点(节奏总纲!P$4:P$163,其他调用!AW$6:AW$165,$Z49)*SUM($U$14:$U$17)</f>
        <v>46.000000000000036</v>
      </c>
      <c r="AB49" s="3">
        <f>求节点(节奏总纲!Q$4:Q$163,其他调用!AX$6:AX$165,$Z49)*SUM($U$14:$U$17)</f>
        <v>67.000000000000014</v>
      </c>
      <c r="AC49" s="3">
        <f>求节点(节奏总纲!R$4:R$163,其他调用!AY$6:AY$165,$Z49)*SUM($U$14:$U$17)</f>
        <v>91</v>
      </c>
      <c r="AD49" s="3">
        <f>求节点(节奏总纲!S$4:S$163,其他调用!AZ$6:AZ$165,$Z49)*SUM($U$14:$U$17)</f>
        <v>102.99999999999993</v>
      </c>
      <c r="AE49" s="3">
        <f>求节点(节奏总纲!T$4:T$163,其他调用!BA$6:BA$165,$Z49)*SUM($U$14:$U$17)</f>
        <v>103.00000000000016</v>
      </c>
      <c r="AF49" s="3">
        <f>SUMPRODUCT(AA$5:AE49,其他调用!$C$6:$G50)</f>
        <v>2887141.615870316</v>
      </c>
      <c r="AH49" s="3">
        <v>45</v>
      </c>
      <c r="AI49" s="3">
        <f>其他调用!Y49</f>
        <v>8685535.6422989964</v>
      </c>
      <c r="AJ49" s="3">
        <f>其他调用!Z49</f>
        <v>10021058.316098452</v>
      </c>
      <c r="AK49" s="3">
        <f>其他调用!AA49</f>
        <v>12129297.107124686</v>
      </c>
      <c r="AL49" s="3">
        <f>其他调用!AB49</f>
        <v>16374964.794856846</v>
      </c>
      <c r="AM49" s="3">
        <f>其他调用!AC49</f>
        <v>26302323.761337161</v>
      </c>
      <c r="AN49" s="3">
        <f>SUMPRODUCT(AI$5:AM49,其他调用!$C$6:$G50)</f>
        <v>291018713918.64685</v>
      </c>
      <c r="AP49" s="3">
        <f>其他调用!AN49</f>
        <v>1713827.5924942382</v>
      </c>
      <c r="AQ49" s="3">
        <f>其他调用!AO49</f>
        <v>2422494.5169036537</v>
      </c>
      <c r="AR49" s="3">
        <f>其他调用!AP49</f>
        <v>2863102.7513991371</v>
      </c>
      <c r="AS49" s="3">
        <f>其他调用!AQ49</f>
        <v>3897228.1843601763</v>
      </c>
      <c r="AT49" s="3">
        <f>其他调用!AR49</f>
        <v>6864336.7236522436</v>
      </c>
      <c r="AU49" s="3">
        <f>SUMPRODUCT(AP$5:AT49,其他调用!$C$6:$G50)</f>
        <v>13289293214.867575</v>
      </c>
    </row>
    <row r="50" spans="2:47" x14ac:dyDescent="0.15">
      <c r="B50" s="3">
        <v>17</v>
      </c>
      <c r="C50" s="85"/>
      <c r="Z50" s="3">
        <v>46</v>
      </c>
      <c r="AA50" s="3">
        <f>求节点(节奏总纲!P$4:P$163,其他调用!AW$6:AW$165,$Z50)*SUM($U$14:$U$17)</f>
        <v>46.000000000000028</v>
      </c>
      <c r="AB50" s="3">
        <f>求节点(节奏总纲!Q$4:Q$163,其他调用!AX$6:AX$165,$Z50)*SUM($U$14:$U$17)</f>
        <v>66.999999999999972</v>
      </c>
      <c r="AC50" s="3">
        <f>求节点(节奏总纲!R$4:R$163,其他调用!AY$6:AY$165,$Z50)*SUM($U$14:$U$17)</f>
        <v>90.999999999999972</v>
      </c>
      <c r="AD50" s="3">
        <f>求节点(节奏总纲!S$4:S$163,其他调用!AZ$6:AZ$165,$Z50)*SUM($U$14:$U$17)</f>
        <v>103</v>
      </c>
      <c r="AE50" s="3">
        <f>求节点(节奏总纲!T$4:T$163,其他调用!BA$6:BA$165,$Z50)*SUM($U$14:$U$17)</f>
        <v>103.00000000000006</v>
      </c>
      <c r="AF50" s="3">
        <f>SUMPRODUCT(AA$5:AE50,其他调用!$C$6:$G51)</f>
        <v>2923491.6413770015</v>
      </c>
      <c r="AH50" s="3">
        <v>46</v>
      </c>
      <c r="AI50" s="3">
        <f>其他调用!Y50</f>
        <v>8696388.9386999011</v>
      </c>
      <c r="AJ50" s="3">
        <f>其他调用!Z50</f>
        <v>10421505.980617762</v>
      </c>
      <c r="AK50" s="3">
        <f>其他调用!AA50</f>
        <v>12414477.335977852</v>
      </c>
      <c r="AL50" s="3">
        <f>其他调用!AB50</f>
        <v>16374964.794856906</v>
      </c>
      <c r="AM50" s="3">
        <f>其他调用!AC50</f>
        <v>26957123.399286389</v>
      </c>
      <c r="AN50" s="3">
        <f>SUMPRODUCT(AI$5:AM50,其他调用!$C$6:$G51)</f>
        <v>297150909886.67828</v>
      </c>
      <c r="AP50" s="3">
        <f>其他调用!AN50</f>
        <v>1789122.1955624968</v>
      </c>
      <c r="AQ50" s="3">
        <f>其他调用!AO50</f>
        <v>2539549.720222611</v>
      </c>
      <c r="AR50" s="3">
        <f>其他调用!AP50</f>
        <v>2915082.4083543792</v>
      </c>
      <c r="AS50" s="3">
        <f>其他调用!AQ50</f>
        <v>3897228.1843601912</v>
      </c>
      <c r="AT50" s="3">
        <f>其他调用!AR50</f>
        <v>7082014.4718165696</v>
      </c>
      <c r="AU50" s="3">
        <f>SUMPRODUCT(AP$5:AT50,其他调用!$C$6:$G51)</f>
        <v>14672511281.963585</v>
      </c>
    </row>
    <row r="51" spans="2:47" x14ac:dyDescent="0.15">
      <c r="B51" s="3">
        <v>18</v>
      </c>
      <c r="C51" s="85"/>
      <c r="Z51" s="3">
        <v>47</v>
      </c>
      <c r="AA51" s="3">
        <f>求节点(节奏总纲!P$4:P$163,其他调用!AW$6:AW$165,$Z51)*SUM($U$14:$U$17)</f>
        <v>46.000000000000021</v>
      </c>
      <c r="AB51" s="3">
        <f>求节点(节奏总纲!Q$4:Q$163,其他调用!AX$6:AX$165,$Z51)*SUM($U$14:$U$17)</f>
        <v>66.999999999999929</v>
      </c>
      <c r="AC51" s="3">
        <f>求节点(节奏总纲!R$4:R$163,其他调用!AY$6:AY$165,$Z51)*SUM($U$14:$U$17)</f>
        <v>90.999999999999943</v>
      </c>
      <c r="AD51" s="3">
        <f>求节点(节奏总纲!S$4:S$163,其他调用!AZ$6:AZ$165,$Z51)*SUM($U$14:$U$17)</f>
        <v>103.00000000000009</v>
      </c>
      <c r="AE51" s="3">
        <f>求节点(节奏总纲!T$4:T$163,其他调用!BA$6:BA$165,$Z51)*SUM($U$14:$U$17)</f>
        <v>102.99999999999997</v>
      </c>
      <c r="AF51" s="3">
        <f>SUMPRODUCT(AA$5:AE51,其他调用!$C$6:$G52)</f>
        <v>2959263.9810280483</v>
      </c>
      <c r="AH51" s="3">
        <v>47</v>
      </c>
      <c r="AI51" s="3">
        <f>其他调用!Y51</f>
        <v>8696388.9386999011</v>
      </c>
      <c r="AJ51" s="3">
        <f>其他调用!Z51</f>
        <v>10421505.980617821</v>
      </c>
      <c r="AK51" s="3">
        <f>其他调用!AA51</f>
        <v>12414477.335977852</v>
      </c>
      <c r="AL51" s="3">
        <f>其他调用!AB51</f>
        <v>16408345.331792831</v>
      </c>
      <c r="AM51" s="3">
        <f>其他调用!AC51</f>
        <v>26957123.399286389</v>
      </c>
      <c r="AN51" s="3">
        <f>SUMPRODUCT(AI$5:AM51,其他调用!$C$6:$G52)</f>
        <v>303184600942.245</v>
      </c>
      <c r="AP51" s="3">
        <f>其他调用!AN51</f>
        <v>1789122.1955624968</v>
      </c>
      <c r="AQ51" s="3">
        <f>其他调用!AO51</f>
        <v>2539549.720222611</v>
      </c>
      <c r="AR51" s="3">
        <f>其他调用!AP51</f>
        <v>2915082.4083543867</v>
      </c>
      <c r="AS51" s="3">
        <f>其他调用!AQ51</f>
        <v>3906264.4700348675</v>
      </c>
      <c r="AT51" s="3">
        <f>其他调用!AR51</f>
        <v>7082014.4718165398</v>
      </c>
      <c r="AU51" s="3">
        <f>SUMPRODUCT(AP$5:AT51,其他调用!$C$6:$G52)</f>
        <v>16033759711.777983</v>
      </c>
    </row>
    <row r="52" spans="2:47" x14ac:dyDescent="0.15">
      <c r="B52" s="3">
        <v>19</v>
      </c>
      <c r="C52" s="85"/>
      <c r="Z52" s="3">
        <v>48</v>
      </c>
      <c r="AA52" s="3">
        <f>求节点(节奏总纲!P$4:P$163,其他调用!AW$6:AW$165,$Z52)*SUM($U$14:$U$17)</f>
        <v>46.000000000000021</v>
      </c>
      <c r="AB52" s="3">
        <f>求节点(节奏总纲!Q$4:Q$163,其他调用!AX$6:AX$165,$Z52)*SUM($U$14:$U$17)</f>
        <v>66.999999999999929</v>
      </c>
      <c r="AC52" s="3">
        <f>求节点(节奏总纲!R$4:R$163,其他调用!AY$6:AY$165,$Z52)*SUM($U$14:$U$17)</f>
        <v>90.999999999999929</v>
      </c>
      <c r="AD52" s="3">
        <f>求节点(节奏总纲!S$4:S$163,其他调用!AZ$6:AZ$165,$Z52)*SUM($U$14:$U$17)</f>
        <v>103.00000000000004</v>
      </c>
      <c r="AE52" s="3">
        <f>求节点(节奏总纲!T$4:T$163,其他调用!BA$6:BA$165,$Z52)*SUM($U$14:$U$17)</f>
        <v>102.99999999999987</v>
      </c>
      <c r="AF52" s="3">
        <f>SUMPRODUCT(AA$5:AE52,其他调用!$C$6:$G53)</f>
        <v>2994458.1383283064</v>
      </c>
      <c r="AH52" s="3">
        <v>48</v>
      </c>
      <c r="AI52" s="3">
        <f>其他调用!Y52</f>
        <v>8713543.0841829181</v>
      </c>
      <c r="AJ52" s="3">
        <f>其他调用!Z52</f>
        <v>10615913.816886723</v>
      </c>
      <c r="AK52" s="3">
        <f>其他调用!AA52</f>
        <v>12423574.263869464</v>
      </c>
      <c r="AL52" s="3">
        <f>其他调用!AB52</f>
        <v>16851277.95689702</v>
      </c>
      <c r="AM52" s="3">
        <f>其他调用!AC52</f>
        <v>26957123.399286509</v>
      </c>
      <c r="AN52" s="3">
        <f>SUMPRODUCT(AI$5:AM52,其他调用!$C$6:$G53)</f>
        <v>309179189685.43585</v>
      </c>
      <c r="AP52" s="3">
        <f>其他调用!AN52</f>
        <v>1942698.4330387339</v>
      </c>
      <c r="AQ52" s="3">
        <f>其他调用!AO52</f>
        <v>2574465.0232627057</v>
      </c>
      <c r="AR52" s="3">
        <f>其他调用!AP52</f>
        <v>2916714.8898341432</v>
      </c>
      <c r="AS52" s="3">
        <f>其他调用!AQ52</f>
        <v>4026168.6448165625</v>
      </c>
      <c r="AT52" s="3">
        <f>其他调用!AR52</f>
        <v>7082014.4718165398</v>
      </c>
      <c r="AU52" s="3">
        <f>SUMPRODUCT(AP$5:AT52,其他调用!$C$6:$G53)</f>
        <v>17431556150.363693</v>
      </c>
    </row>
    <row r="53" spans="2:47" x14ac:dyDescent="0.15">
      <c r="B53" s="3">
        <v>20</v>
      </c>
      <c r="C53" s="85"/>
      <c r="Z53" s="3">
        <v>49</v>
      </c>
      <c r="AA53" s="3">
        <f>求节点(节奏总纲!P$4:P$163,其他调用!AW$6:AW$165,$Z53)*SUM($U$14:$U$17)</f>
        <v>46.000000000000021</v>
      </c>
      <c r="AB53" s="3">
        <f>求节点(节奏总纲!Q$4:Q$163,其他调用!AX$6:AX$165,$Z53)*SUM($U$14:$U$17)</f>
        <v>66.999999999999943</v>
      </c>
      <c r="AC53" s="3">
        <f>求节点(节奏总纲!R$4:R$163,其他调用!AY$6:AY$165,$Z53)*SUM($U$14:$U$17)</f>
        <v>90.999999999999986</v>
      </c>
      <c r="AD53" s="3">
        <f>求节点(节奏总纲!S$4:S$163,其他调用!AZ$6:AZ$165,$Z53)*SUM($U$14:$U$17)</f>
        <v>103.00000000000001</v>
      </c>
      <c r="AE53" s="3">
        <f>求节点(节奏总纲!T$4:T$163,其他调用!BA$6:BA$165,$Z53)*SUM($U$14:$U$17)</f>
        <v>102.9999999999999</v>
      </c>
      <c r="AF53" s="3">
        <f>SUMPRODUCT(AA$5:AE53,其他调用!$C$6:$G54)</f>
        <v>3029073.6167826247</v>
      </c>
      <c r="AH53" s="3">
        <v>49</v>
      </c>
      <c r="AI53" s="3">
        <f>其他调用!Y53</f>
        <v>8730899.470238328</v>
      </c>
      <c r="AJ53" s="3">
        <f>其他调用!Z53</f>
        <v>10781517.659198821</v>
      </c>
      <c r="AK53" s="3">
        <f>其他调用!AA53</f>
        <v>12825497.425548732</v>
      </c>
      <c r="AL53" s="3">
        <f>其他调用!AB53</f>
        <v>16851277.95689714</v>
      </c>
      <c r="AM53" s="3">
        <f>其他调用!AC53</f>
        <v>27594732.052242875</v>
      </c>
      <c r="AN53" s="3">
        <f>SUMPRODUCT(AI$5:AM53,其他调用!$C$6:$G54)</f>
        <v>315133212515.88257</v>
      </c>
      <c r="AP53" s="3">
        <f>其他调用!AN53</f>
        <v>2098085.2734515406</v>
      </c>
      <c r="AQ53" s="3">
        <f>其他调用!AO53</f>
        <v>2604207.1800085492</v>
      </c>
      <c r="AR53" s="3">
        <f>其他调用!AP53</f>
        <v>2988841.6699455976</v>
      </c>
      <c r="AS53" s="3">
        <f>其他调用!AQ53</f>
        <v>4026168.6448165476</v>
      </c>
      <c r="AT53" s="3">
        <f>其他调用!AR53</f>
        <v>7296349.8160468638</v>
      </c>
      <c r="AU53" s="3">
        <f>SUMPRODUCT(AP$5:AT53,其他调用!$C$6:$G54)</f>
        <v>18864319636.994373</v>
      </c>
    </row>
    <row r="54" spans="2:47" x14ac:dyDescent="0.15">
      <c r="B54" s="3">
        <v>21</v>
      </c>
      <c r="C54" s="85"/>
      <c r="Z54" s="3">
        <v>50</v>
      </c>
      <c r="AA54" s="3">
        <f>求节点(节奏总纲!P$4:P$163,其他调用!AW$6:AW$165,$Z54)*SUM($U$14:$U$17)</f>
        <v>46.000000000000014</v>
      </c>
      <c r="AB54" s="3">
        <f>求节点(节奏总纲!Q$4:Q$163,其他调用!AX$6:AX$165,$Z54)*SUM($U$14:$U$17)</f>
        <v>66.999999999999957</v>
      </c>
      <c r="AC54" s="3">
        <f>求节点(节奏总纲!R$4:R$163,其他调用!AY$6:AY$165,$Z54)*SUM($U$14:$U$17)</f>
        <v>91.000000000000028</v>
      </c>
      <c r="AD54" s="3">
        <f>求节点(节奏总纲!S$4:S$163,其他调用!AZ$6:AZ$165,$Z54)*SUM($U$14:$U$17)</f>
        <v>102.99999999999997</v>
      </c>
      <c r="AE54" s="3">
        <f>求节点(节奏总纲!T$4:T$163,其他调用!BA$6:BA$165,$Z54)*SUM($U$14:$U$17)</f>
        <v>102.99999999999997</v>
      </c>
      <c r="AF54" s="3">
        <f>SUMPRODUCT(AA$5:AE54,其他调用!$C$6:$G55)</f>
        <v>3063109.9198958534</v>
      </c>
      <c r="AH54" s="3">
        <v>50</v>
      </c>
      <c r="AI54" s="3">
        <f>其他调用!Y54</f>
        <v>8730899.470238328</v>
      </c>
      <c r="AJ54" s="3">
        <f>其他调用!Z54</f>
        <v>10781517.659198761</v>
      </c>
      <c r="AK54" s="3">
        <f>其他调用!AA54</f>
        <v>12825497.425548732</v>
      </c>
      <c r="AL54" s="3">
        <f>其他调用!AB54</f>
        <v>16851277.95689702</v>
      </c>
      <c r="AM54" s="3">
        <f>其他调用!AC54</f>
        <v>27725005.481113315</v>
      </c>
      <c r="AN54" s="3">
        <f>SUMPRODUCT(AI$5:AM54,其他调用!$C$6:$G55)</f>
        <v>320986783669.43134</v>
      </c>
      <c r="AP54" s="3">
        <f>其他调用!AN54</f>
        <v>2098085.2734515443</v>
      </c>
      <c r="AQ54" s="3">
        <f>其他调用!AO54</f>
        <v>2604207.1800085455</v>
      </c>
      <c r="AR54" s="3">
        <f>其他调用!AP54</f>
        <v>2988841.6699455902</v>
      </c>
      <c r="AS54" s="3">
        <f>其他调用!AQ54</f>
        <v>4026168.6448165625</v>
      </c>
      <c r="AT54" s="3">
        <f>其他调用!AR54</f>
        <v>7340141.8820602596</v>
      </c>
      <c r="AU54" s="3">
        <f>SUMPRODUCT(AP$5:AT54,其他调用!$C$6:$G55)</f>
        <v>20272932412.056816</v>
      </c>
    </row>
    <row r="55" spans="2:47" x14ac:dyDescent="0.15">
      <c r="B55" s="3">
        <v>22</v>
      </c>
      <c r="C55" s="85"/>
      <c r="Z55" s="3">
        <v>51</v>
      </c>
      <c r="AA55" s="3">
        <f>求节点(节奏总纲!P$4:P$163,其他调用!AW$6:AW$165,$Z55)*SUM($U$14:$U$17)</f>
        <v>46.000000000000014</v>
      </c>
      <c r="AB55" s="3">
        <f>求节点(节奏总纲!Q$4:Q$163,其他调用!AX$6:AX$165,$Z55)*SUM($U$14:$U$17)</f>
        <v>66.999999999999972</v>
      </c>
      <c r="AC55" s="3">
        <f>求节点(节奏总纲!R$4:R$163,其他调用!AY$6:AY$165,$Z55)*SUM($U$14:$U$17)</f>
        <v>91.000000000000085</v>
      </c>
      <c r="AD55" s="3">
        <f>求节点(节奏总纲!S$4:S$163,其他调用!AZ$6:AZ$165,$Z55)*SUM($U$14:$U$17)</f>
        <v>103</v>
      </c>
      <c r="AE55" s="3">
        <f>求节点(节奏总纲!T$4:T$163,其他调用!BA$6:BA$165,$Z55)*SUM($U$14:$U$17)</f>
        <v>103.00000000000003</v>
      </c>
      <c r="AF55" s="3">
        <f>SUMPRODUCT(AA$5:AE55,其他调用!$C$6:$G56)</f>
        <v>3096566.5511728413</v>
      </c>
      <c r="AH55" s="3">
        <v>51</v>
      </c>
      <c r="AI55" s="3">
        <f>其他调用!Y55</f>
        <v>8750565.2091562748</v>
      </c>
      <c r="AJ55" s="3">
        <f>其他调用!Z55</f>
        <v>10802925.288980603</v>
      </c>
      <c r="AK55" s="3">
        <f>其他调用!AA55</f>
        <v>12825497.425548732</v>
      </c>
      <c r="AL55" s="3">
        <f>其他调用!AB55</f>
        <v>17259822.72615242</v>
      </c>
      <c r="AM55" s="3">
        <f>其他调用!AC55</f>
        <v>27725005.481113195</v>
      </c>
      <c r="AN55" s="3">
        <f>SUMPRODUCT(AI$5:AM55,其他调用!$C$6:$G56)</f>
        <v>326752590984.36444</v>
      </c>
      <c r="AP55" s="3">
        <f>其他调用!AN55</f>
        <v>2103853.2072887234</v>
      </c>
      <c r="AQ55" s="3">
        <f>其他调用!AO55</f>
        <v>2608084.4343650341</v>
      </c>
      <c r="AR55" s="3">
        <f>其他调用!AP55</f>
        <v>2988841.6699455902</v>
      </c>
      <c r="AS55" s="3">
        <f>其他调用!AQ55</f>
        <v>4137572.5798936337</v>
      </c>
      <c r="AT55" s="3">
        <f>其他调用!AR55</f>
        <v>7340141.8820602596</v>
      </c>
      <c r="AU55" s="3">
        <f>SUMPRODUCT(AP$5:AT55,其他调用!$C$6:$G56)</f>
        <v>21660465060.348747</v>
      </c>
    </row>
    <row r="56" spans="2:47" x14ac:dyDescent="0.15">
      <c r="B56" s="3">
        <v>23</v>
      </c>
      <c r="C56" s="85"/>
      <c r="Z56" s="3">
        <v>52</v>
      </c>
      <c r="AA56" s="3">
        <f>求节点(节奏总纲!P$4:P$163,其他调用!AW$6:AW$165,$Z56)*SUM($U$14:$U$17)</f>
        <v>46</v>
      </c>
      <c r="AB56" s="3">
        <f>求节点(节奏总纲!Q$4:Q$163,其他调用!AX$6:AX$165,$Z56)*SUM($U$14:$U$17)</f>
        <v>67</v>
      </c>
      <c r="AC56" s="3">
        <f>求节点(节奏总纲!R$4:R$163,其他调用!AY$6:AY$165,$Z56)*SUM($U$14:$U$17)</f>
        <v>91.000000000000099</v>
      </c>
      <c r="AD56" s="3">
        <f>求节点(节奏总纲!S$4:S$163,其他调用!AZ$6:AZ$165,$Z56)*SUM($U$14:$U$17)</f>
        <v>103.00000000000003</v>
      </c>
      <c r="AE56" s="3">
        <f>求节点(节奏总纲!T$4:T$163,其他调用!BA$6:BA$165,$Z56)*SUM($U$14:$U$17)</f>
        <v>103.00000000000007</v>
      </c>
      <c r="AF56" s="3">
        <f>SUMPRODUCT(AA$5:AE56,其他调用!$C$6:$G57)</f>
        <v>3129443.0141184377</v>
      </c>
      <c r="AH56" s="3">
        <v>52</v>
      </c>
      <c r="AI56" s="3">
        <f>其他调用!Y56</f>
        <v>9971903.7055612803</v>
      </c>
      <c r="AJ56" s="3">
        <f>其他调用!Z56</f>
        <v>11140483.840162337</v>
      </c>
      <c r="AK56" s="3">
        <f>其他调用!AA56</f>
        <v>13034540.216695309</v>
      </c>
      <c r="AL56" s="3">
        <f>其他调用!AB56</f>
        <v>17339420.162768722</v>
      </c>
      <c r="AM56" s="3">
        <f>其他调用!AC56</f>
        <v>27915821.540930867</v>
      </c>
      <c r="AN56" s="3">
        <f>SUMPRODUCT(AI$5:AM56,其他调用!$C$6:$G57)</f>
        <v>332866043265.97308</v>
      </c>
      <c r="AP56" s="3">
        <f>其他调用!AN56</f>
        <v>2462070.0873894133</v>
      </c>
      <c r="AQ56" s="3">
        <f>其他调用!AO56</f>
        <v>2669221.5325154215</v>
      </c>
      <c r="AR56" s="3">
        <f>其他调用!AP56</f>
        <v>3025818.5658211038</v>
      </c>
      <c r="AS56" s="3">
        <f>其他调用!AQ56</f>
        <v>4159277.588324517</v>
      </c>
      <c r="AT56" s="3">
        <f>其他调用!AR56</f>
        <v>7404949.8878467679</v>
      </c>
      <c r="AU56" s="3">
        <f>SUMPRODUCT(AP$5:AT56,其他调用!$C$6:$G57)</f>
        <v>23145178704.919991</v>
      </c>
    </row>
    <row r="57" spans="2:47" x14ac:dyDescent="0.15">
      <c r="B57" s="3">
        <v>24</v>
      </c>
      <c r="C57" s="85"/>
      <c r="Z57" s="3">
        <v>53</v>
      </c>
      <c r="AA57" s="3">
        <f>求节点(节奏总纲!P$4:P$163,其他调用!AW$6:AW$165,$Z57)*SUM($U$14:$U$17)</f>
        <v>45.999999999999986</v>
      </c>
      <c r="AB57" s="3">
        <f>求节点(节奏总纲!Q$4:Q$163,其他调用!AX$6:AX$165,$Z57)*SUM($U$14:$U$17)</f>
        <v>67.000000000000028</v>
      </c>
      <c r="AC57" s="3">
        <f>求节点(节奏总纲!R$4:R$163,其他调用!AY$6:AY$165,$Z57)*SUM($U$14:$U$17)</f>
        <v>91.000000000000085</v>
      </c>
      <c r="AD57" s="3">
        <f>求节点(节奏总纲!S$4:S$163,其他调用!AZ$6:AZ$165,$Z57)*SUM($U$14:$U$17)</f>
        <v>103.00000000000006</v>
      </c>
      <c r="AE57" s="3">
        <f>求节点(节奏总纲!T$4:T$163,其他调用!BA$6:BA$165,$Z57)*SUM($U$14:$U$17)</f>
        <v>103.00000000000007</v>
      </c>
      <c r="AF57" s="3">
        <f>SUMPRODUCT(AA$5:AE57,其他调用!$C$6:$G58)</f>
        <v>3161738.8122374918</v>
      </c>
      <c r="AH57" s="3">
        <v>53</v>
      </c>
      <c r="AI57" s="3">
        <f>其他调用!Y57</f>
        <v>9971903.7055613399</v>
      </c>
      <c r="AJ57" s="3">
        <f>其他调用!Z57</f>
        <v>11140483.840162277</v>
      </c>
      <c r="AK57" s="3">
        <f>其他调用!AA57</f>
        <v>13250907.081245959</v>
      </c>
      <c r="AL57" s="3">
        <f>其他调用!AB57</f>
        <v>17339420.162768602</v>
      </c>
      <c r="AM57" s="3">
        <f>其他调用!AC57</f>
        <v>28505627.939024448</v>
      </c>
      <c r="AN57" s="3">
        <f>SUMPRODUCT(AI$5:AM57,其他调用!$C$6:$G58)</f>
        <v>338875056220.92596</v>
      </c>
      <c r="AP57" s="3">
        <f>其他调用!AN57</f>
        <v>2462070.0873894095</v>
      </c>
      <c r="AQ57" s="3">
        <f>其他调用!AO57</f>
        <v>2669221.5325154215</v>
      </c>
      <c r="AR57" s="3">
        <f>其他调用!AP57</f>
        <v>3064090.9930955321</v>
      </c>
      <c r="AS57" s="3">
        <f>其他调用!AQ57</f>
        <v>4159277.588324517</v>
      </c>
      <c r="AT57" s="3">
        <f>其他调用!AR57</f>
        <v>7605269.3813793361</v>
      </c>
      <c r="AU57" s="3">
        <f>SUMPRODUCT(AP$5:AT57,其他调用!$C$6:$G58)</f>
        <v>24604233927.118122</v>
      </c>
    </row>
    <row r="58" spans="2:47" x14ac:dyDescent="0.15">
      <c r="Z58" s="3">
        <v>54</v>
      </c>
      <c r="AA58" s="3">
        <f>求节点(节奏总纲!P$4:P$163,其他调用!AW$6:AW$165,$Z58)*SUM($U$14:$U$17)</f>
        <v>45.999999999999972</v>
      </c>
      <c r="AB58" s="3">
        <f>求节点(节奏总纲!Q$4:Q$163,其他调用!AX$6:AX$165,$Z58)*SUM($U$14:$U$17)</f>
        <v>67.000000000000057</v>
      </c>
      <c r="AC58" s="3">
        <f>求节点(节奏总纲!R$4:R$163,其他调用!AY$6:AY$165,$Z58)*SUM($U$14:$U$17)</f>
        <v>91.000000000000071</v>
      </c>
      <c r="AD58" s="3">
        <f>求节点(节奏总纲!S$4:S$163,其他调用!AZ$6:AZ$165,$Z58)*SUM($U$14:$U$17)</f>
        <v>103.00000000000006</v>
      </c>
      <c r="AE58" s="3">
        <f>求节点(节奏总纲!T$4:T$163,其他调用!BA$6:BA$165,$Z58)*SUM($U$14:$U$17)</f>
        <v>103.00000000000006</v>
      </c>
      <c r="AF58" s="3">
        <f>SUMPRODUCT(AA$5:AE58,其他调用!$C$6:$G59)</f>
        <v>3193453.4490348534</v>
      </c>
      <c r="AH58" s="3">
        <v>54</v>
      </c>
      <c r="AI58" s="3">
        <f>其他调用!Y58</f>
        <v>9971903.7055612803</v>
      </c>
      <c r="AJ58" s="3">
        <f>其他调用!Z58</f>
        <v>11140483.840162337</v>
      </c>
      <c r="AK58" s="3">
        <f>其他调用!AA58</f>
        <v>13250907.081245959</v>
      </c>
      <c r="AL58" s="3">
        <f>其他调用!AB58</f>
        <v>17528047.865397692</v>
      </c>
      <c r="AM58" s="3">
        <f>其他调用!AC58</f>
        <v>28505627.93902421</v>
      </c>
      <c r="AN58" s="3">
        <f>SUMPRODUCT(AI$5:AM58,其他调用!$C$6:$G59)</f>
        <v>344775002219.66437</v>
      </c>
      <c r="AP58" s="3">
        <f>其他调用!AN58</f>
        <v>2462070.0873894095</v>
      </c>
      <c r="AQ58" s="3">
        <f>其他调用!AO58</f>
        <v>2669221.5325154215</v>
      </c>
      <c r="AR58" s="3">
        <f>其他调用!AP58</f>
        <v>3064090.9930955395</v>
      </c>
      <c r="AS58" s="3">
        <f>其他调用!AQ58</f>
        <v>4211473.6864225268</v>
      </c>
      <c r="AT58" s="3">
        <f>其他调用!AR58</f>
        <v>7605269.3813793659</v>
      </c>
      <c r="AU58" s="3">
        <f>SUMPRODUCT(AP$5:AT58,其他调用!$C$6:$G59)</f>
        <v>26036785725.60918</v>
      </c>
    </row>
    <row r="59" spans="2:47" x14ac:dyDescent="0.15">
      <c r="Z59" s="3">
        <v>55</v>
      </c>
      <c r="AA59" s="3">
        <f>求节点(节奏总纲!P$4:P$163,其他调用!AW$6:AW$165,$Z59)*SUM($U$14:$U$17)</f>
        <v>45.999999999999964</v>
      </c>
      <c r="AB59" s="3">
        <f>求节点(节奏总纲!Q$4:Q$163,其他调用!AX$6:AX$165,$Z59)*SUM($U$14:$U$17)</f>
        <v>67.000000000000057</v>
      </c>
      <c r="AC59" s="3">
        <f>求节点(节奏总纲!R$4:R$163,其他调用!AY$6:AY$165,$Z59)*SUM($U$14:$U$17)</f>
        <v>91.000000000000057</v>
      </c>
      <c r="AD59" s="3">
        <f>求节点(节奏总纲!S$4:S$163,其他调用!AZ$6:AZ$165,$Z59)*SUM($U$14:$U$17)</f>
        <v>103.00000000000004</v>
      </c>
      <c r="AE59" s="3">
        <f>求节点(节奏总纲!T$4:T$163,其他调用!BA$6:BA$165,$Z59)*SUM($U$14:$U$17)</f>
        <v>103.00000000000006</v>
      </c>
      <c r="AF59" s="3">
        <f>SUMPRODUCT(AA$5:AE59,其他调用!$C$6:$G60)</f>
        <v>3224586.4280153723</v>
      </c>
      <c r="AH59" s="3">
        <v>55</v>
      </c>
      <c r="AI59" s="3">
        <f>其他调用!Y59</f>
        <v>10068856.686143577</v>
      </c>
      <c r="AJ59" s="3">
        <f>其他调用!Z59</f>
        <v>11284205.374177933</v>
      </c>
      <c r="AK59" s="3">
        <f>其他调用!AA59</f>
        <v>13250907.081245959</v>
      </c>
      <c r="AL59" s="3">
        <f>其他调用!AB59</f>
        <v>17843629.602542877</v>
      </c>
      <c r="AM59" s="3">
        <f>其他调用!AC59</f>
        <v>28505627.939024448</v>
      </c>
      <c r="AN59" s="3">
        <f>SUMPRODUCT(AI$5:AM59,其他调用!$C$6:$G60)</f>
        <v>350627604556.33405</v>
      </c>
      <c r="AP59" s="3">
        <f>其他调用!AN59</f>
        <v>2479746.2588852718</v>
      </c>
      <c r="AQ59" s="3">
        <f>其他调用!AO59</f>
        <v>2696333.1539337039</v>
      </c>
      <c r="AR59" s="3">
        <f>其他调用!AP59</f>
        <v>3064090.9930955172</v>
      </c>
      <c r="AS59" s="3">
        <f>其他调用!AQ59</f>
        <v>4298799.8589856774</v>
      </c>
      <c r="AT59" s="3">
        <f>其他调用!AR59</f>
        <v>7605269.3813793361</v>
      </c>
      <c r="AU59" s="3">
        <f>SUMPRODUCT(AP$5:AT59,其他调用!$C$6:$G60)</f>
        <v>27454344834.896542</v>
      </c>
    </row>
    <row r="60" spans="2:47" x14ac:dyDescent="0.15">
      <c r="Z60" s="3">
        <v>56</v>
      </c>
      <c r="AA60" s="3">
        <f>求节点(节奏总纲!P$4:P$163,其他调用!AW$6:AW$165,$Z60)*SUM($U$14:$U$17)</f>
        <v>45.999999999999979</v>
      </c>
      <c r="AB60" s="3">
        <f>求节点(节奏总纲!Q$4:Q$163,其他调用!AX$6:AX$165,$Z60)*SUM($U$14:$U$17)</f>
        <v>67.000000000000043</v>
      </c>
      <c r="AC60" s="3">
        <f>求节点(节奏总纲!R$4:R$163,其他调用!AY$6:AY$165,$Z60)*SUM($U$14:$U$17)</f>
        <v>91.000000000000043</v>
      </c>
      <c r="AD60" s="3">
        <f>求节点(节奏总纲!S$4:S$163,其他调用!AZ$6:AZ$165,$Z60)*SUM($U$14:$U$17)</f>
        <v>103.00000000000001</v>
      </c>
      <c r="AE60" s="3">
        <f>求节点(节奏总纲!T$4:T$163,其他调用!BA$6:BA$165,$Z60)*SUM($U$14:$U$17)</f>
        <v>103.00000000000004</v>
      </c>
      <c r="AF60" s="3">
        <f>SUMPRODUCT(AA$5:AE60,其他调用!$C$6:$G61)</f>
        <v>3255137.252683897</v>
      </c>
      <c r="AH60" s="3">
        <v>56</v>
      </c>
      <c r="AI60" s="3">
        <f>其他调用!Y60</f>
        <v>10312371.594514012</v>
      </c>
      <c r="AJ60" s="3">
        <f>其他调用!Z60</f>
        <v>11490597.199518263</v>
      </c>
      <c r="AK60" s="3">
        <f>其他调用!AA60</f>
        <v>13565998.840452433</v>
      </c>
      <c r="AL60" s="3">
        <f>其他调用!AB60</f>
        <v>17843629.602542877</v>
      </c>
      <c r="AM60" s="3">
        <f>其他调用!AC60</f>
        <v>28772746.713855028</v>
      </c>
      <c r="AN60" s="3">
        <f>SUMPRODUCT(AI$5:AM60,其他调用!$C$6:$G61)</f>
        <v>356490411066.40741</v>
      </c>
      <c r="AP60" s="3">
        <f>其他调用!AN60</f>
        <v>2524143.1537130997</v>
      </c>
      <c r="AQ60" s="3">
        <f>其他调用!AO60</f>
        <v>2735266.8952883407</v>
      </c>
      <c r="AR60" s="3">
        <f>其他调用!AP60</f>
        <v>3124315.6643974483</v>
      </c>
      <c r="AS60" s="3">
        <f>其他调用!AQ60</f>
        <v>4298799.8589856923</v>
      </c>
      <c r="AT60" s="3">
        <f>其他调用!AR60</f>
        <v>7695909.1641024947</v>
      </c>
      <c r="AU60" s="3">
        <f>SUMPRODUCT(AP$5:AT60,其他调用!$C$6:$G61)</f>
        <v>28867479689.362118</v>
      </c>
    </row>
    <row r="61" spans="2:47" x14ac:dyDescent="0.15">
      <c r="Z61" s="3">
        <v>57</v>
      </c>
      <c r="AA61" s="3">
        <f>求节点(节奏总纲!P$4:P$163,其他调用!AW$6:AW$165,$Z61)*SUM($U$14:$U$17)</f>
        <v>45.999999999999986</v>
      </c>
      <c r="AB61" s="3">
        <f>求节点(节奏总纲!Q$4:Q$163,其他调用!AX$6:AX$165,$Z61)*SUM($U$14:$U$17)</f>
        <v>67.000000000000014</v>
      </c>
      <c r="AC61" s="3">
        <f>求节点(节奏总纲!R$4:R$163,其他调用!AY$6:AY$165,$Z61)*SUM($U$14:$U$17)</f>
        <v>91.000000000000028</v>
      </c>
      <c r="AD61" s="3">
        <f>求节点(节奏总纲!S$4:S$163,其他调用!AZ$6:AZ$165,$Z61)*SUM($U$14:$U$17)</f>
        <v>103</v>
      </c>
      <c r="AE61" s="3">
        <f>求节点(节奏总纲!T$4:T$163,其他调用!BA$6:BA$165,$Z61)*SUM($U$14:$U$17)</f>
        <v>103.00000000000001</v>
      </c>
      <c r="AF61" s="3">
        <f>SUMPRODUCT(AA$5:AE61,其他调用!$C$6:$G62)</f>
        <v>3285105.4265452777</v>
      </c>
      <c r="AH61" s="3">
        <v>57</v>
      </c>
      <c r="AI61" s="3">
        <f>其他调用!Y61</f>
        <v>10312371.594514072</v>
      </c>
      <c r="AJ61" s="3">
        <f>其他调用!Z61</f>
        <v>11490597.199518263</v>
      </c>
      <c r="AK61" s="3">
        <f>其他调用!AA61</f>
        <v>13688460.436999917</v>
      </c>
      <c r="AL61" s="3">
        <f>其他调用!AB61</f>
        <v>17843629.602542877</v>
      </c>
      <c r="AM61" s="3">
        <f>其他调用!AC61</f>
        <v>29301999.446253777</v>
      </c>
      <c r="AN61" s="3">
        <f>SUMPRODUCT(AI$5:AM61,其他调用!$C$6:$G62)</f>
        <v>362242730451.18066</v>
      </c>
      <c r="AP61" s="3">
        <f>其他调用!AN61</f>
        <v>2524143.1537131071</v>
      </c>
      <c r="AQ61" s="3">
        <f>其他调用!AO61</f>
        <v>2735266.8952883407</v>
      </c>
      <c r="AR61" s="3">
        <f>其他调用!AP61</f>
        <v>3147722.2092647254</v>
      </c>
      <c r="AS61" s="3">
        <f>其他调用!AQ61</f>
        <v>4298799.8589856774</v>
      </c>
      <c r="AT61" s="3">
        <f>其他调用!AR61</f>
        <v>7875497.261946559</v>
      </c>
      <c r="AU61" s="3">
        <f>SUMPRODUCT(AP$5:AT61,其他调用!$C$6:$G62)</f>
        <v>30253871296.1605</v>
      </c>
    </row>
    <row r="62" spans="2:47" x14ac:dyDescent="0.15">
      <c r="Z62" s="3">
        <v>58</v>
      </c>
      <c r="AA62" s="3">
        <f>求节点(节奏总纲!P$4:P$163,其他调用!AW$6:AW$165,$Z62)*SUM($U$14:$U$17)</f>
        <v>46</v>
      </c>
      <c r="AB62" s="3">
        <f>求节点(节奏总纲!Q$4:Q$163,其他调用!AX$6:AX$165,$Z62)*SUM($U$14:$U$17)</f>
        <v>66.999999999999986</v>
      </c>
      <c r="AC62" s="3">
        <f>求节点(节奏总纲!R$4:R$163,其他调用!AY$6:AY$165,$Z62)*SUM($U$14:$U$17)</f>
        <v>91.000000000000014</v>
      </c>
      <c r="AD62" s="3">
        <f>求节点(节奏总纲!S$4:S$163,其他调用!AZ$6:AZ$165,$Z62)*SUM($U$14:$U$17)</f>
        <v>103</v>
      </c>
      <c r="AE62" s="3">
        <f>求节点(节奏总纲!T$4:T$163,其他调用!BA$6:BA$165,$Z62)*SUM($U$14:$U$17)</f>
        <v>102.99999999999999</v>
      </c>
      <c r="AF62" s="3">
        <f>SUMPRODUCT(AA$5:AE62,其他调用!$C$6:$G63)</f>
        <v>3314490.4531043638</v>
      </c>
      <c r="AH62" s="3">
        <v>58</v>
      </c>
      <c r="AI62" s="3">
        <f>其他调用!Y62</f>
        <v>10312371.594514072</v>
      </c>
      <c r="AJ62" s="3">
        <f>其他调用!Z62</f>
        <v>11490597.199518263</v>
      </c>
      <c r="AK62" s="3">
        <f>其他调用!AA62</f>
        <v>13688460.436999857</v>
      </c>
      <c r="AL62" s="3">
        <f>其他调用!AB62</f>
        <v>18147597.599850416</v>
      </c>
      <c r="AM62" s="3">
        <f>其他调用!AC62</f>
        <v>29301999.446253777</v>
      </c>
      <c r="AN62" s="3">
        <f>SUMPRODUCT(AI$5:AM62,其他调用!$C$6:$G63)</f>
        <v>367882571531.25549</v>
      </c>
      <c r="AP62" s="3">
        <f>其他调用!AN62</f>
        <v>2524143.1537130997</v>
      </c>
      <c r="AQ62" s="3">
        <f>其他调用!AO62</f>
        <v>2735266.8952883407</v>
      </c>
      <c r="AR62" s="3">
        <f>其他调用!AP62</f>
        <v>3147722.2092647403</v>
      </c>
      <c r="AS62" s="3">
        <f>其他调用!AQ62</f>
        <v>4383881.2720482349</v>
      </c>
      <c r="AT62" s="3">
        <f>其他调用!AR62</f>
        <v>7875497.2619465888</v>
      </c>
      <c r="AU62" s="3">
        <f>SUMPRODUCT(AP$5:AT62,其他调用!$C$6:$G63)</f>
        <v>31613155843.714203</v>
      </c>
    </row>
    <row r="63" spans="2:47" x14ac:dyDescent="0.15">
      <c r="Z63" s="3">
        <v>59</v>
      </c>
      <c r="AA63" s="3">
        <f>求节点(节奏总纲!P$4:P$163,其他调用!AW$6:AW$165,$Z63)*SUM($U$14:$U$17)</f>
        <v>46.000000000000007</v>
      </c>
      <c r="AB63" s="3">
        <f>求节点(节奏总纲!Q$4:Q$163,其他调用!AX$6:AX$165,$Z63)*SUM($U$14:$U$17)</f>
        <v>66.999999999999972</v>
      </c>
      <c r="AC63" s="3">
        <f>求节点(节奏总纲!R$4:R$163,其他调用!AY$6:AY$165,$Z63)*SUM($U$14:$U$17)</f>
        <v>91</v>
      </c>
      <c r="AD63" s="3">
        <f>求节点(节奏总纲!S$4:S$163,其他调用!AZ$6:AZ$165,$Z63)*SUM($U$14:$U$17)</f>
        <v>103.00000000000001</v>
      </c>
      <c r="AE63" s="3">
        <f>求节点(节奏总纲!T$4:T$163,其他调用!BA$6:BA$165,$Z63)*SUM($U$14:$U$17)</f>
        <v>102.99999999999996</v>
      </c>
      <c r="AF63" s="3">
        <f>SUMPRODUCT(AA$5:AE63,其他调用!$C$6:$G64)</f>
        <v>3343291.8358660038</v>
      </c>
      <c r="AH63" s="3">
        <v>59</v>
      </c>
      <c r="AI63" s="3">
        <f>其他调用!Y63</f>
        <v>10412001.956873238</v>
      </c>
      <c r="AJ63" s="3">
        <f>其他调用!Z63</f>
        <v>11635899.236018479</v>
      </c>
      <c r="AK63" s="3">
        <f>其他调用!AA63</f>
        <v>13688460.437000036</v>
      </c>
      <c r="AL63" s="3">
        <f>其他调用!AB63</f>
        <v>18361288.429836631</v>
      </c>
      <c r="AM63" s="3">
        <f>其他调用!AC63</f>
        <v>29301999.446253777</v>
      </c>
      <c r="AN63" s="3">
        <f>SUMPRODUCT(AI$5:AM63,其他调用!$C$6:$G64)</f>
        <v>373467347619.0282</v>
      </c>
      <c r="AP63" s="3">
        <f>其他调用!AN63</f>
        <v>2541960.0420098528</v>
      </c>
      <c r="AQ63" s="3">
        <f>其他调用!AO63</f>
        <v>2762399.510075219</v>
      </c>
      <c r="AR63" s="3">
        <f>其他调用!AP63</f>
        <v>3147722.2092647254</v>
      </c>
      <c r="AS63" s="3">
        <f>其他调用!AQ63</f>
        <v>4443693.8771079928</v>
      </c>
      <c r="AT63" s="3">
        <f>其他调用!AR63</f>
        <v>7875497.261946559</v>
      </c>
      <c r="AU63" s="3">
        <f>SUMPRODUCT(AP$5:AT63,其他调用!$C$6:$G64)</f>
        <v>32955825143.499954</v>
      </c>
    </row>
    <row r="64" spans="2:47" x14ac:dyDescent="0.15">
      <c r="Z64" s="3">
        <v>60</v>
      </c>
      <c r="AA64" s="3">
        <f>求节点(节奏总纲!P$4:P$163,其他调用!AW$6:AW$165,$Z64)*SUM($U$14:$U$17)</f>
        <v>46</v>
      </c>
      <c r="AB64" s="3">
        <f>求节点(节奏总纲!Q$4:Q$163,其他调用!AX$6:AX$165,$Z64)*SUM($U$14:$U$17)</f>
        <v>66.999999999999943</v>
      </c>
      <c r="AC64" s="3">
        <f>求节点(节奏总纲!R$4:R$163,其他调用!AY$6:AY$165,$Z64)*SUM($U$14:$U$17)</f>
        <v>91</v>
      </c>
      <c r="AD64" s="3">
        <f>求节点(节奏总纲!S$4:S$163,其他调用!AZ$6:AZ$165,$Z64)*SUM($U$14:$U$17)</f>
        <v>103.00000000000004</v>
      </c>
      <c r="AE64" s="3">
        <f>求节点(节奏总纲!T$4:T$163,其他调用!BA$6:BA$165,$Z64)*SUM($U$14:$U$17)</f>
        <v>102.99999999999994</v>
      </c>
      <c r="AF64" s="3">
        <f>SUMPRODUCT(AA$5:AE64,其他调用!$C$6:$G65)</f>
        <v>3372006.688755149</v>
      </c>
      <c r="AH64" s="3">
        <v>60</v>
      </c>
      <c r="AI64" s="3">
        <f>其他调用!Y64</f>
        <v>10660865.317928851</v>
      </c>
      <c r="AJ64" s="3">
        <f>其他调用!Z64</f>
        <v>11850975.158424497</v>
      </c>
      <c r="AK64" s="3">
        <f>其他调用!AA64</f>
        <v>13977281.582929492</v>
      </c>
      <c r="AL64" s="3">
        <f>其他调用!AB64</f>
        <v>18361288.42983675</v>
      </c>
      <c r="AM64" s="3">
        <f>其他调用!AC64</f>
        <v>29679037.159674168</v>
      </c>
      <c r="AN64" s="3">
        <f>SUMPRODUCT(AI$5:AM64,其他调用!$C$6:$G65)</f>
        <v>379150688186.80865</v>
      </c>
      <c r="AP64" s="3">
        <f>其他调用!AN64</f>
        <v>2586464.2533776015</v>
      </c>
      <c r="AQ64" s="3">
        <f>其他调用!AO64</f>
        <v>2802561.178095378</v>
      </c>
      <c r="AR64" s="3">
        <f>其他调用!AP64</f>
        <v>3201981.669092387</v>
      </c>
      <c r="AS64" s="3">
        <f>其他调用!AQ64</f>
        <v>4443693.8771079779</v>
      </c>
      <c r="AT64" s="3">
        <f>其他调用!AR64</f>
        <v>8005146.8904627562</v>
      </c>
      <c r="AU64" s="3">
        <f>SUMPRODUCT(AP$5:AT64,其他调用!$C$6:$G65)</f>
        <v>34315471589.442951</v>
      </c>
    </row>
    <row r="65" spans="26:47" x14ac:dyDescent="0.15">
      <c r="Z65" s="3">
        <v>61</v>
      </c>
      <c r="AA65" s="3">
        <f>求节点(节奏总纲!P$4:P$163,其他调用!AW$6:AW$165,$Z65)*SUM($U$14:$U$17)</f>
        <v>45.999999999999993</v>
      </c>
      <c r="AB65" s="3">
        <f>求节点(节奏总纲!Q$4:Q$163,其他调用!AX$6:AX$165,$Z65)*SUM($U$14:$U$17)</f>
        <v>66.999999999999929</v>
      </c>
      <c r="AC65" s="3">
        <f>求节点(节奏总纲!R$4:R$163,其他调用!AY$6:AY$165,$Z65)*SUM($U$14:$U$17)</f>
        <v>91</v>
      </c>
      <c r="AD65" s="3">
        <f>求节点(节奏总纲!S$4:S$163,其他调用!AZ$6:AZ$165,$Z65)*SUM($U$14:$U$17)</f>
        <v>103.00000000000006</v>
      </c>
      <c r="AE65" s="3">
        <f>求节点(节奏总纲!T$4:T$163,其他调用!BA$6:BA$165,$Z65)*SUM($U$14:$U$17)</f>
        <v>102.99999999999994</v>
      </c>
      <c r="AF65" s="3">
        <f>SUMPRODUCT(AA$5:AE65,其他调用!$C$6:$G66)</f>
        <v>3400634.9483956341</v>
      </c>
      <c r="AH65" s="3">
        <v>61</v>
      </c>
      <c r="AI65" s="3">
        <f>其他调用!Y65</f>
        <v>10660865.317928851</v>
      </c>
      <c r="AJ65" s="3">
        <f>其他调用!Z65</f>
        <v>11850975.158424437</v>
      </c>
      <c r="AK65" s="3">
        <f>其他调用!AA65</f>
        <v>14143488.482269645</v>
      </c>
      <c r="AL65" s="3">
        <f>其他调用!AB65</f>
        <v>18361288.42983675</v>
      </c>
      <c r="AM65" s="3">
        <f>其他调用!AC65</f>
        <v>30113992.195828438</v>
      </c>
      <c r="AN65" s="3">
        <f>SUMPRODUCT(AI$5:AM65,其他调用!$C$6:$G66)</f>
        <v>384819186356.16235</v>
      </c>
      <c r="AP65" s="3">
        <f>其他调用!AN65</f>
        <v>2586464.2533776015</v>
      </c>
      <c r="AQ65" s="3">
        <f>其他调用!AO65</f>
        <v>2802561.1780953705</v>
      </c>
      <c r="AR65" s="3">
        <f>其他调用!AP65</f>
        <v>3233206.1715393811</v>
      </c>
      <c r="AS65" s="3">
        <f>其他调用!AQ65</f>
        <v>4443693.8771079779</v>
      </c>
      <c r="AT65" s="3">
        <f>其他调用!AR65</f>
        <v>8154712.1908332109</v>
      </c>
      <c r="AU65" s="3">
        <f>SUMPRODUCT(AP$5:AT65,其他调用!$C$6:$G66)</f>
        <v>35671420219.892387</v>
      </c>
    </row>
    <row r="66" spans="26:47" x14ac:dyDescent="0.15">
      <c r="Z66" s="3">
        <v>62</v>
      </c>
      <c r="AA66" s="3">
        <f>求节点(节奏总纲!P$4:P$163,其他调用!AW$6:AW$165,$Z66)*SUM($U$14:$U$17)</f>
        <v>45.999999999999986</v>
      </c>
      <c r="AB66" s="3">
        <f>求节点(节奏总纲!Q$4:Q$163,其他调用!AX$6:AX$165,$Z66)*SUM($U$14:$U$17)</f>
        <v>66.999999999999915</v>
      </c>
      <c r="AC66" s="3">
        <f>求节点(节奏总纲!R$4:R$163,其他调用!AY$6:AY$165,$Z66)*SUM($U$14:$U$17)</f>
        <v>90.999999999999986</v>
      </c>
      <c r="AD66" s="3">
        <f>求节点(节奏总纲!S$4:S$163,其他调用!AZ$6:AZ$165,$Z66)*SUM($U$14:$U$17)</f>
        <v>103.00000000000006</v>
      </c>
      <c r="AE66" s="3">
        <f>求节点(节奏总纲!T$4:T$163,其他调用!BA$6:BA$165,$Z66)*SUM($U$14:$U$17)</f>
        <v>102.99999999999993</v>
      </c>
      <c r="AF66" s="3">
        <f>SUMPRODUCT(AA$5:AE66,其他调用!$C$6:$G67)</f>
        <v>3429176.5514112939</v>
      </c>
      <c r="AH66" s="3">
        <v>62</v>
      </c>
      <c r="AI66" s="3">
        <f>其他调用!Y66</f>
        <v>10660865.317928791</v>
      </c>
      <c r="AJ66" s="3">
        <f>其他调用!Z66</f>
        <v>11850975.158424497</v>
      </c>
      <c r="AK66" s="3">
        <f>其他调用!AA66</f>
        <v>14143488.482269764</v>
      </c>
      <c r="AL66" s="3">
        <f>其他调用!AB66</f>
        <v>18605379.016756892</v>
      </c>
      <c r="AM66" s="3">
        <f>其他调用!AC66</f>
        <v>30113992.195828438</v>
      </c>
      <c r="AN66" s="3">
        <f>SUMPRODUCT(AI$5:AM66,其他调用!$C$6:$G67)</f>
        <v>390470087294.53046</v>
      </c>
      <c r="AP66" s="3">
        <f>其他调用!AN66</f>
        <v>2586464.2533776015</v>
      </c>
      <c r="AQ66" s="3">
        <f>其他调用!AO66</f>
        <v>2802561.1780953705</v>
      </c>
      <c r="AR66" s="3">
        <f>其他调用!AP66</f>
        <v>3233206.171539396</v>
      </c>
      <c r="AS66" s="3">
        <f>其他调用!AQ66</f>
        <v>4514504.5086570978</v>
      </c>
      <c r="AT66" s="3">
        <f>其他调用!AR66</f>
        <v>8154712.1908331513</v>
      </c>
      <c r="AU66" s="3">
        <f>SUMPRODUCT(AP$5:AT66,其他调用!$C$6:$G67)</f>
        <v>37023174229.10482</v>
      </c>
    </row>
    <row r="67" spans="26:47" x14ac:dyDescent="0.15">
      <c r="Z67" s="3">
        <v>63</v>
      </c>
      <c r="AA67" s="3">
        <f>求节点(节奏总纲!P$4:P$163,其他调用!AW$6:AW$165,$Z67)*SUM($U$14:$U$17)</f>
        <v>45.999999999999979</v>
      </c>
      <c r="AB67" s="3">
        <f>求节点(节奏总纲!Q$4:Q$163,其他调用!AX$6:AX$165,$Z67)*SUM($U$14:$U$17)</f>
        <v>66.999999999999901</v>
      </c>
      <c r="AC67" s="3">
        <f>求节点(节奏总纲!R$4:R$163,其他调用!AY$6:AY$165,$Z67)*SUM($U$14:$U$17)</f>
        <v>90.999999999999986</v>
      </c>
      <c r="AD67" s="3">
        <f>求节点(节奏总纲!S$4:S$163,其他调用!AZ$6:AZ$165,$Z67)*SUM($U$14:$U$17)</f>
        <v>103.00000000000004</v>
      </c>
      <c r="AE67" s="3">
        <f>求节点(节奏总纲!T$4:T$163,其他调用!BA$6:BA$165,$Z67)*SUM($U$14:$U$17)</f>
        <v>102.99999999999993</v>
      </c>
      <c r="AF67" s="3">
        <f>SUMPRODUCT(AA$5:AE67,其他调用!$C$6:$G68)</f>
        <v>3457631.4344259626</v>
      </c>
      <c r="AH67" s="3">
        <v>63</v>
      </c>
      <c r="AI67" s="3">
        <f>其他调用!Y67</f>
        <v>10660865.317928851</v>
      </c>
      <c r="AJ67" s="3">
        <f>其他调用!Z67</f>
        <v>11910665.45757097</v>
      </c>
      <c r="AK67" s="3">
        <f>其他调用!AA67</f>
        <v>14143488.482269764</v>
      </c>
      <c r="AL67" s="3">
        <f>其他调用!AB67</f>
        <v>18886558.534463048</v>
      </c>
      <c r="AM67" s="3">
        <f>其他调用!AC67</f>
        <v>30113992.195828199</v>
      </c>
      <c r="AN67" s="3">
        <f>SUMPRODUCT(AI$5:AM67,其他调用!$C$6:$G68)</f>
        <v>396116818522.44855</v>
      </c>
      <c r="AP67" s="3">
        <f>其他调用!AN67</f>
        <v>2586464.2533776015</v>
      </c>
      <c r="AQ67" s="3">
        <f>其他调用!AO67</f>
        <v>2813263.4424762279</v>
      </c>
      <c r="AR67" s="3">
        <f>其他调用!AP67</f>
        <v>3233206.171539396</v>
      </c>
      <c r="AS67" s="3">
        <f>其他调用!AQ67</f>
        <v>4596074.6317767799</v>
      </c>
      <c r="AT67" s="3">
        <f>其他调用!AR67</f>
        <v>8154712.1908332109</v>
      </c>
      <c r="AU67" s="3">
        <f>SUMPRODUCT(AP$5:AT67,其他调用!$C$6:$G68)</f>
        <v>38373153959.23661</v>
      </c>
    </row>
    <row r="68" spans="26:47" x14ac:dyDescent="0.15">
      <c r="Z68" s="3">
        <v>64</v>
      </c>
      <c r="AA68" s="3">
        <f>求节点(节奏总纲!P$4:P$163,其他调用!AW$6:AW$165,$Z68)*SUM($U$14:$U$17)</f>
        <v>45.999999999999986</v>
      </c>
      <c r="AB68" s="3">
        <f>求节点(节奏总纲!Q$4:Q$163,其他调用!AX$6:AX$165,$Z68)*SUM($U$14:$U$17)</f>
        <v>66.999999999999943</v>
      </c>
      <c r="AC68" s="3">
        <f>求节点(节奏总纲!R$4:R$163,其他调用!AY$6:AY$165,$Z68)*SUM($U$14:$U$17)</f>
        <v>90.999999999999986</v>
      </c>
      <c r="AD68" s="3">
        <f>求节点(节奏总纲!S$4:S$163,其他调用!AZ$6:AZ$165,$Z68)*SUM($U$14:$U$17)</f>
        <v>103.00000000000001</v>
      </c>
      <c r="AE68" s="3">
        <f>求节点(节奏总纲!T$4:T$163,其他调用!BA$6:BA$165,$Z68)*SUM($U$14:$U$17)</f>
        <v>102.99999999999993</v>
      </c>
      <c r="AF68" s="3">
        <f>SUMPRODUCT(AA$5:AE68,其他调用!$C$6:$G69)</f>
        <v>3485999.5340634761</v>
      </c>
      <c r="AH68" s="3">
        <v>64</v>
      </c>
      <c r="AI68" s="3">
        <f>其他调用!Y68</f>
        <v>11017305.949358463</v>
      </c>
      <c r="AJ68" s="3">
        <f>其他调用!Z68</f>
        <v>12231089.809559047</v>
      </c>
      <c r="AK68" s="3">
        <f>其他调用!AA68</f>
        <v>14234631.254994631</v>
      </c>
      <c r="AL68" s="3">
        <f>其他调用!AB68</f>
        <v>18886558.534462929</v>
      </c>
      <c r="AM68" s="3">
        <f>其他调用!AC68</f>
        <v>30389459.1263659</v>
      </c>
      <c r="AN68" s="3">
        <f>SUMPRODUCT(AI$5:AM68,其他调用!$C$6:$G69)</f>
        <v>401906194193.58221</v>
      </c>
      <c r="AP68" s="3">
        <f>其他调用!AN68</f>
        <v>2649714.1194565967</v>
      </c>
      <c r="AQ68" s="3">
        <f>其他调用!AO68</f>
        <v>2870714.4215812683</v>
      </c>
      <c r="AR68" s="3">
        <f>其他调用!AP68</f>
        <v>3250473.0819651634</v>
      </c>
      <c r="AS68" s="3">
        <f>其他调用!AQ68</f>
        <v>4596074.6317768097</v>
      </c>
      <c r="AT68" s="3">
        <f>其他调用!AR68</f>
        <v>8248998.0528838634</v>
      </c>
      <c r="AU68" s="3">
        <f>SUMPRODUCT(AP$5:AT68,其他调用!$C$6:$G69)</f>
        <v>39747477613.6007</v>
      </c>
    </row>
    <row r="69" spans="26:47" x14ac:dyDescent="0.15">
      <c r="Z69" s="3">
        <v>65</v>
      </c>
      <c r="AA69" s="3">
        <f>求节点(节奏总纲!P$4:P$163,其他调用!AW$6:AW$165,$Z69)*SUM($U$14:$U$17)</f>
        <v>45.999999999999993</v>
      </c>
      <c r="AB69" s="3">
        <f>求节点(节奏总纲!Q$4:Q$163,其他调用!AX$6:AX$165,$Z69)*SUM($U$14:$U$17)</f>
        <v>66.999999999999986</v>
      </c>
      <c r="AC69" s="3">
        <f>求节点(节奏总纲!R$4:R$163,其他调用!AY$6:AY$165,$Z69)*SUM($U$14:$U$17)</f>
        <v>90.999999999999986</v>
      </c>
      <c r="AD69" s="3">
        <f>求节点(节奏总纲!S$4:S$163,其他调用!AZ$6:AZ$165,$Z69)*SUM($U$14:$U$17)</f>
        <v>102.99999999999999</v>
      </c>
      <c r="AE69" s="3">
        <f>求节点(节奏总纲!T$4:T$163,其他调用!BA$6:BA$165,$Z69)*SUM($U$14:$U$17)</f>
        <v>102.99999999999994</v>
      </c>
      <c r="AF69" s="3">
        <f>SUMPRODUCT(AA$5:AE69,其他调用!$C$6:$G70)</f>
        <v>3514280.7869476685</v>
      </c>
      <c r="AH69" s="3">
        <v>65</v>
      </c>
      <c r="AI69" s="3">
        <f>其他调用!Y69</f>
        <v>11017305.949358523</v>
      </c>
      <c r="AJ69" s="3">
        <f>其他调用!Z69</f>
        <v>12231089.809559107</v>
      </c>
      <c r="AK69" s="3">
        <f>其他调用!AA69</f>
        <v>14604950.652346849</v>
      </c>
      <c r="AL69" s="3">
        <f>其他调用!AB69</f>
        <v>18886558.534462929</v>
      </c>
      <c r="AM69" s="3">
        <f>其他调用!AC69</f>
        <v>30905347.5589571</v>
      </c>
      <c r="AN69" s="3">
        <f>SUMPRODUCT(AI$5:AM69,其他调用!$C$6:$G70)</f>
        <v>407683965032.70898</v>
      </c>
      <c r="AP69" s="3">
        <f>其他调用!AN69</f>
        <v>2649714.1194565967</v>
      </c>
      <c r="AQ69" s="3">
        <f>其他调用!AO69</f>
        <v>2870714.4215812683</v>
      </c>
      <c r="AR69" s="3">
        <f>其他调用!AP69</f>
        <v>3320629.7347839326</v>
      </c>
      <c r="AS69" s="3">
        <f>其他调用!AQ69</f>
        <v>4596074.6317767799</v>
      </c>
      <c r="AT69" s="3">
        <f>其他调用!AR69</f>
        <v>8425574.5497214198</v>
      </c>
      <c r="AU69" s="3">
        <f>SUMPRODUCT(AP$5:AT69,其他调用!$C$6:$G70)</f>
        <v>41118738869.403381</v>
      </c>
    </row>
    <row r="70" spans="26:47" x14ac:dyDescent="0.15">
      <c r="Z70" s="3">
        <v>66</v>
      </c>
      <c r="AA70" s="3">
        <f>求节点(节奏总纲!P$4:P$163,其他调用!AW$6:AW$165,$Z70)*SUM($U$14:$U$17)</f>
        <v>46</v>
      </c>
      <c r="AB70" s="3">
        <f>求节点(节奏总纲!Q$4:Q$163,其他调用!AX$6:AX$165,$Z70)*SUM($U$14:$U$17)</f>
        <v>67.000000000000028</v>
      </c>
      <c r="AC70" s="3">
        <f>求节点(节奏总纲!R$4:R$163,其他调用!AY$6:AY$165,$Z70)*SUM($U$14:$U$17)</f>
        <v>90.999999999999986</v>
      </c>
      <c r="AD70" s="3">
        <f>求节点(节奏总纲!S$4:S$163,其他调用!AZ$6:AZ$165,$Z70)*SUM($U$14:$U$17)</f>
        <v>102.99999999999997</v>
      </c>
      <c r="AE70" s="3">
        <f>求节点(节奏总纲!T$4:T$163,其他调用!BA$6:BA$165,$Z70)*SUM($U$14:$U$17)</f>
        <v>102.99999999999996</v>
      </c>
      <c r="AF70" s="3">
        <f>SUMPRODUCT(AA$5:AE70,其他调用!$C$6:$G71)</f>
        <v>3542475.1297023743</v>
      </c>
      <c r="AH70" s="3">
        <v>66</v>
      </c>
      <c r="AI70" s="3">
        <f>其他调用!Y70</f>
        <v>11017305.949358463</v>
      </c>
      <c r="AJ70" s="3">
        <f>其他调用!Z70</f>
        <v>12231089.809558988</v>
      </c>
      <c r="AK70" s="3">
        <f>其他调用!AA70</f>
        <v>14604950.65234673</v>
      </c>
      <c r="AL70" s="3">
        <f>其他调用!AB70</f>
        <v>18925989.243816376</v>
      </c>
      <c r="AM70" s="3">
        <f>其他调用!AC70</f>
        <v>30905347.5589571</v>
      </c>
      <c r="AN70" s="3">
        <f>SUMPRODUCT(AI$5:AM70,其他调用!$C$6:$G71)</f>
        <v>413442860259.72943</v>
      </c>
      <c r="AP70" s="3">
        <f>其他调用!AN70</f>
        <v>2649714.1194565967</v>
      </c>
      <c r="AQ70" s="3">
        <f>其他调用!AO70</f>
        <v>2870714.4215812534</v>
      </c>
      <c r="AR70" s="3">
        <f>其他调用!AP70</f>
        <v>3320629.7347839326</v>
      </c>
      <c r="AS70" s="3">
        <f>其他调用!AQ70</f>
        <v>4607918.8526857495</v>
      </c>
      <c r="AT70" s="3">
        <f>其他调用!AR70</f>
        <v>8425574.5497214198</v>
      </c>
      <c r="AU70" s="3">
        <f>SUMPRODUCT(AP$5:AT70,其他调用!$C$6:$G71)</f>
        <v>42485505453.375786</v>
      </c>
    </row>
    <row r="71" spans="26:47" x14ac:dyDescent="0.15">
      <c r="Z71" s="3">
        <v>67</v>
      </c>
      <c r="AA71" s="3">
        <f>求节点(节奏总纲!P$4:P$163,其他调用!AW$6:AW$165,$Z71)*SUM($U$14:$U$17)</f>
        <v>46.000000000000007</v>
      </c>
      <c r="AB71" s="3">
        <f>求节点(节奏总纲!Q$4:Q$163,其他调用!AX$6:AX$165,$Z71)*SUM($U$14:$U$17)</f>
        <v>67.000000000000071</v>
      </c>
      <c r="AC71" s="3">
        <f>求节点(节奏总纲!R$4:R$163,其他调用!AY$6:AY$165,$Z71)*SUM($U$14:$U$17)</f>
        <v>90.999999999999972</v>
      </c>
      <c r="AD71" s="3">
        <f>求节点(节奏总纲!S$4:S$163,其他调用!AZ$6:AZ$165,$Z71)*SUM($U$14:$U$17)</f>
        <v>102.99999999999996</v>
      </c>
      <c r="AE71" s="3">
        <f>求节点(节奏总纲!T$4:T$163,其他调用!BA$6:BA$165,$Z71)*SUM($U$14:$U$17)</f>
        <v>102.99999999999997</v>
      </c>
      <c r="AF71" s="3">
        <f>SUMPRODUCT(AA$5:AE71,其他调用!$C$6:$G72)</f>
        <v>3570582.4989514276</v>
      </c>
      <c r="AH71" s="3">
        <v>67</v>
      </c>
      <c r="AI71" s="3">
        <f>其他调用!Y71</f>
        <v>11017305.949358523</v>
      </c>
      <c r="AJ71" s="3">
        <f>其他调用!Z71</f>
        <v>12231089.809559107</v>
      </c>
      <c r="AK71" s="3">
        <f>其他调用!AA71</f>
        <v>14604950.65234673</v>
      </c>
      <c r="AL71" s="3">
        <f>其他调用!AB71</f>
        <v>19417254.488076806</v>
      </c>
      <c r="AM71" s="3">
        <f>其他调用!AC71</f>
        <v>30905347.5589571</v>
      </c>
      <c r="AN71" s="3">
        <f>SUMPRODUCT(AI$5:AM71,其他调用!$C$6:$G72)</f>
        <v>419184308134.32593</v>
      </c>
      <c r="AP71" s="3">
        <f>其他调用!AN71</f>
        <v>2649714.1194565967</v>
      </c>
      <c r="AQ71" s="3">
        <f>其他调用!AO71</f>
        <v>2870714.4215812683</v>
      </c>
      <c r="AR71" s="3">
        <f>其他调用!AP71</f>
        <v>3320629.7347839475</v>
      </c>
      <c r="AS71" s="3">
        <f>其他调用!AQ71</f>
        <v>4755485.4111709297</v>
      </c>
      <c r="AT71" s="3">
        <f>其他调用!AR71</f>
        <v>8425574.5497214198</v>
      </c>
      <c r="AU71" s="3">
        <f>SUMPRODUCT(AP$5:AT71,其他调用!$C$6:$G72)</f>
        <v>43848206822.639519</v>
      </c>
    </row>
    <row r="72" spans="26:47" x14ac:dyDescent="0.15">
      <c r="Z72" s="3">
        <v>68</v>
      </c>
      <c r="AA72" s="3">
        <f>求节点(节奏总纲!P$4:P$163,其他调用!AW$6:AW$165,$Z72)*SUM($U$14:$U$17)</f>
        <v>46.000000000000007</v>
      </c>
      <c r="AB72" s="3">
        <f>求节点(节奏总纲!Q$4:Q$163,其他调用!AX$6:AX$165,$Z72)*SUM($U$14:$U$17)</f>
        <v>67.000000000000071</v>
      </c>
      <c r="AC72" s="3">
        <f>求节点(节奏总纲!R$4:R$163,其他调用!AY$6:AY$165,$Z72)*SUM($U$14:$U$17)</f>
        <v>90.999999999999972</v>
      </c>
      <c r="AD72" s="3">
        <f>求节点(节奏总纲!S$4:S$163,其他调用!AZ$6:AZ$165,$Z72)*SUM($U$14:$U$17)</f>
        <v>102.99999999999994</v>
      </c>
      <c r="AE72" s="3">
        <f>求节点(节奏总纲!T$4:T$163,其他调用!BA$6:BA$165,$Z72)*SUM($U$14:$U$17)</f>
        <v>102.99999999999999</v>
      </c>
      <c r="AF72" s="3">
        <f>SUMPRODUCT(AA$5:AE72,其他调用!$C$6:$G73)</f>
        <v>3598602.8313186639</v>
      </c>
      <c r="AH72" s="3">
        <v>68</v>
      </c>
      <c r="AI72" s="3">
        <f>其他调用!Y72</f>
        <v>11165555.828587174</v>
      </c>
      <c r="AJ72" s="3">
        <f>其他调用!Z72</f>
        <v>12439806.612669945</v>
      </c>
      <c r="AK72" s="3">
        <f>其他调用!AA72</f>
        <v>14604950.652346849</v>
      </c>
      <c r="AL72" s="3">
        <f>其他调用!AB72</f>
        <v>19417254.488076687</v>
      </c>
      <c r="AM72" s="3">
        <f>其他调用!AC72</f>
        <v>30905347.5589571</v>
      </c>
      <c r="AN72" s="3">
        <f>SUMPRODUCT(AI$5:AM72,其他调用!$C$6:$G73)</f>
        <v>424988676946.05847</v>
      </c>
      <c r="AP72" s="3">
        <f>其他调用!AN72</f>
        <v>2675756.4487052858</v>
      </c>
      <c r="AQ72" s="3">
        <f>其他调用!AO72</f>
        <v>2910964.9993374646</v>
      </c>
      <c r="AR72" s="3">
        <f>其他调用!AP72</f>
        <v>3320629.7347839326</v>
      </c>
      <c r="AS72" s="3">
        <f>其他调用!AQ72</f>
        <v>4755485.4111709297</v>
      </c>
      <c r="AT72" s="3">
        <f>其他调用!AR72</f>
        <v>8425574.5497214198</v>
      </c>
      <c r="AU72" s="3">
        <f>SUMPRODUCT(AP$5:AT72,其他调用!$C$6:$G73)</f>
        <v>45221559694.306435</v>
      </c>
    </row>
    <row r="73" spans="26:47" x14ac:dyDescent="0.15">
      <c r="Z73" s="3">
        <v>69</v>
      </c>
      <c r="AA73" s="3">
        <f>求节点(节奏总纲!P$4:P$163,其他调用!AW$6:AW$165,$Z73)*SUM($U$14:$U$17)</f>
        <v>46</v>
      </c>
      <c r="AB73" s="3">
        <f>求节点(节奏总纲!Q$4:Q$163,其他调用!AX$6:AX$165,$Z73)*SUM($U$14:$U$17)</f>
        <v>67.000000000000057</v>
      </c>
      <c r="AC73" s="3">
        <f>求节点(节奏总纲!R$4:R$163,其他调用!AY$6:AY$165,$Z73)*SUM($U$14:$U$17)</f>
        <v>90.999999999999957</v>
      </c>
      <c r="AD73" s="3">
        <f>求节点(节奏总纲!S$4:S$163,其他调用!AZ$6:AZ$165,$Z73)*SUM($U$14:$U$17)</f>
        <v>102.99999999999993</v>
      </c>
      <c r="AE73" s="3">
        <f>求节点(节奏总纲!T$4:T$163,其他调用!BA$6:BA$165,$Z73)*SUM($U$14:$U$17)</f>
        <v>103</v>
      </c>
      <c r="AF73" s="3">
        <f>SUMPRODUCT(AA$5:AE73,其他调用!$C$6:$G74)</f>
        <v>3626536.0634279181</v>
      </c>
      <c r="AH73" s="3">
        <v>69</v>
      </c>
      <c r="AI73" s="3">
        <f>其他调用!Y73</f>
        <v>11382005.736801147</v>
      </c>
      <c r="AJ73" s="3">
        <f>其他调用!Z73</f>
        <v>12624953.940573812</v>
      </c>
      <c r="AK73" s="3">
        <f>其他调用!AA73</f>
        <v>14847685.438683629</v>
      </c>
      <c r="AL73" s="3">
        <f>其他调用!AB73</f>
        <v>19417254.488076806</v>
      </c>
      <c r="AM73" s="3">
        <f>其他调用!AC73</f>
        <v>31473836.148520708</v>
      </c>
      <c r="AN73" s="3">
        <f>SUMPRODUCT(AI$5:AM73,其他调用!$C$6:$G74)</f>
        <v>430871581693.89966</v>
      </c>
      <c r="AP73" s="3">
        <f>其他调用!AN73</f>
        <v>2713779.1425845921</v>
      </c>
      <c r="AQ73" s="3">
        <f>其他调用!AO73</f>
        <v>2946670.2554887235</v>
      </c>
      <c r="AR73" s="3">
        <f>其他调用!AP73</f>
        <v>3367621.175297603</v>
      </c>
      <c r="AS73" s="3">
        <f>其他调用!AQ73</f>
        <v>4755485.4111709297</v>
      </c>
      <c r="AT73" s="3">
        <f>其他调用!AR73</f>
        <v>8579079.4429206252</v>
      </c>
      <c r="AU73" s="3">
        <f>SUMPRODUCT(AP$5:AT73,其他调用!$C$6:$G74)</f>
        <v>46608342254.943298</v>
      </c>
    </row>
    <row r="74" spans="26:47" x14ac:dyDescent="0.15">
      <c r="Z74" s="3">
        <v>70</v>
      </c>
      <c r="AA74" s="3">
        <f>求节点(节奏总纲!P$4:P$163,其他调用!AW$6:AW$165,$Z74)*SUM($U$14:$U$17)</f>
        <v>45.999999999999986</v>
      </c>
      <c r="AB74" s="3">
        <f>求节点(节奏总纲!Q$4:Q$163,其他调用!AX$6:AX$165,$Z74)*SUM($U$14:$U$17)</f>
        <v>67.000000000000043</v>
      </c>
      <c r="AC74" s="3">
        <f>求节点(节奏总纲!R$4:R$163,其他调用!AY$6:AY$165,$Z74)*SUM($U$14:$U$17)</f>
        <v>90.999999999999929</v>
      </c>
      <c r="AD74" s="3">
        <f>求节点(节奏总纲!S$4:S$163,其他调用!AZ$6:AZ$165,$Z74)*SUM($U$14:$U$17)</f>
        <v>102.99999999999991</v>
      </c>
      <c r="AE74" s="3">
        <f>求节点(节奏总纲!T$4:T$163,其他调用!BA$6:BA$165,$Z74)*SUM($U$14:$U$17)</f>
        <v>103.00000000000001</v>
      </c>
      <c r="AF74" s="3">
        <f>SUMPRODUCT(AA$5:AE74,其他调用!$C$6:$G75)</f>
        <v>3654382.1319030244</v>
      </c>
      <c r="AH74" s="3">
        <v>70</v>
      </c>
      <c r="AI74" s="3">
        <f>其他调用!Y74</f>
        <v>11382005.736801147</v>
      </c>
      <c r="AJ74" s="3">
        <f>其他调用!Z74</f>
        <v>12624953.940573931</v>
      </c>
      <c r="AK74" s="3">
        <f>其他调用!AA74</f>
        <v>15081443.76857233</v>
      </c>
      <c r="AL74" s="3">
        <f>其他调用!AB74</f>
        <v>19417254.488076687</v>
      </c>
      <c r="AM74" s="3">
        <f>其他调用!AC74</f>
        <v>31552892.35913229</v>
      </c>
      <c r="AN74" s="3">
        <f>SUMPRODUCT(AI$5:AM74,其他调用!$C$6:$G75)</f>
        <v>436739230705.26239</v>
      </c>
      <c r="AP74" s="3">
        <f>其他调用!AN74</f>
        <v>2713779.142584607</v>
      </c>
      <c r="AQ74" s="3">
        <f>其他调用!AO74</f>
        <v>2946670.2554887086</v>
      </c>
      <c r="AR74" s="3">
        <f>其他调用!AP74</f>
        <v>3412874.8483261317</v>
      </c>
      <c r="AS74" s="3">
        <f>其他调用!AQ74</f>
        <v>4755485.4111709297</v>
      </c>
      <c r="AT74" s="3">
        <f>其他调用!AR74</f>
        <v>8600426.4240023494</v>
      </c>
      <c r="AU74" s="3">
        <f>SUMPRODUCT(AP$5:AT74,其他调用!$C$6:$G75)</f>
        <v>47991330740.042732</v>
      </c>
    </row>
    <row r="75" spans="26:47" x14ac:dyDescent="0.15">
      <c r="Z75" s="3">
        <v>71</v>
      </c>
      <c r="AA75" s="3">
        <f>求节点(节奏总纲!P$4:P$163,其他调用!AW$6:AW$165,$Z75)*SUM($U$14:$U$17)</f>
        <v>45.999999999999972</v>
      </c>
      <c r="AB75" s="3">
        <f>求节点(节奏总纲!Q$4:Q$163,其他调用!AX$6:AX$165,$Z75)*SUM($U$14:$U$17)</f>
        <v>67.000000000000028</v>
      </c>
      <c r="AC75" s="3">
        <f>求节点(节奏总纲!R$4:R$163,其他调用!AY$6:AY$165,$Z75)*SUM($U$14:$U$17)</f>
        <v>90.999999999999915</v>
      </c>
      <c r="AD75" s="3">
        <f>求节点(节奏总纲!S$4:S$163,其他调用!AZ$6:AZ$165,$Z75)*SUM($U$14:$U$17)</f>
        <v>102.99999999999991</v>
      </c>
      <c r="AE75" s="3">
        <f>求节点(节奏总纲!T$4:T$163,其他调用!BA$6:BA$165,$Z75)*SUM($U$14:$U$17)</f>
        <v>103.00000000000003</v>
      </c>
      <c r="AF75" s="3">
        <f>SUMPRODUCT(AA$5:AE75,其他调用!$C$6:$G76)</f>
        <v>3682140.9733678172</v>
      </c>
      <c r="AH75" s="3">
        <v>71</v>
      </c>
      <c r="AI75" s="3">
        <f>其他调用!Y75</f>
        <v>11382005.736801147</v>
      </c>
      <c r="AJ75" s="3">
        <f>其他调用!Z75</f>
        <v>12624953.940573812</v>
      </c>
      <c r="AK75" s="3">
        <f>其他调用!AA75</f>
        <v>15081443.768572211</v>
      </c>
      <c r="AL75" s="3">
        <f>其他调用!AB75</f>
        <v>19628252.804083705</v>
      </c>
      <c r="AM75" s="3">
        <f>其他调用!AC75</f>
        <v>31552892.359132051</v>
      </c>
      <c r="AN75" s="3">
        <f>SUMPRODUCT(AI$5:AM75,其他调用!$C$6:$G76)</f>
        <v>442587897912.26526</v>
      </c>
      <c r="AP75" s="3">
        <f>其他调用!AN75</f>
        <v>2713779.1425845921</v>
      </c>
      <c r="AQ75" s="3">
        <f>其他调用!AO75</f>
        <v>2946670.2554887086</v>
      </c>
      <c r="AR75" s="3">
        <f>其他调用!AP75</f>
        <v>3412874.8483261168</v>
      </c>
      <c r="AS75" s="3">
        <f>其他调用!AQ75</f>
        <v>4819620.2212977409</v>
      </c>
      <c r="AT75" s="3">
        <f>其他调用!AR75</f>
        <v>8600426.4240023494</v>
      </c>
      <c r="AU75" s="3">
        <f>SUMPRODUCT(AP$5:AT75,其他调用!$C$6:$G76)</f>
        <v>49369872009.32325</v>
      </c>
    </row>
    <row r="76" spans="26:47" x14ac:dyDescent="0.15">
      <c r="Z76" s="3">
        <v>72</v>
      </c>
      <c r="AA76" s="3">
        <f>求节点(节奏总纲!P$4:P$163,其他调用!AW$6:AW$165,$Z76)*SUM($U$14:$U$17)</f>
        <v>45.999999999999964</v>
      </c>
      <c r="AB76" s="3">
        <f>求节点(节奏总纲!Q$4:Q$163,其他调用!AX$6:AX$165,$Z76)*SUM($U$14:$U$17)</f>
        <v>67.000000000000014</v>
      </c>
      <c r="AC76" s="3">
        <f>求节点(节奏总纲!R$4:R$163,其他调用!AY$6:AY$165,$Z76)*SUM($U$14:$U$17)</f>
        <v>90.999999999999886</v>
      </c>
      <c r="AD76" s="3">
        <f>求节点(节奏总纲!S$4:S$163,其他调用!AZ$6:AZ$165,$Z76)*SUM($U$14:$U$17)</f>
        <v>102.99999999999996</v>
      </c>
      <c r="AE76" s="3">
        <f>求节点(节奏总纲!T$4:T$163,其他调用!BA$6:BA$165,$Z76)*SUM($U$14:$U$17)</f>
        <v>103.00000000000004</v>
      </c>
      <c r="AF76" s="3">
        <f>SUMPRODUCT(AA$5:AE76,其他调用!$C$6:$G77)</f>
        <v>3709812.5244461326</v>
      </c>
      <c r="AH76" s="3">
        <v>72</v>
      </c>
      <c r="AI76" s="3">
        <f>其他调用!Y76</f>
        <v>11382005.736801147</v>
      </c>
      <c r="AJ76" s="3">
        <f>其他调用!Z76</f>
        <v>12624953.940573812</v>
      </c>
      <c r="AK76" s="3">
        <f>其他调用!AA76</f>
        <v>15081443.76857233</v>
      </c>
      <c r="AL76" s="3">
        <f>其他调用!AB76</f>
        <v>19962415.063909054</v>
      </c>
      <c r="AM76" s="3">
        <f>其他调用!AC76</f>
        <v>31552892.35913229</v>
      </c>
      <c r="AN76" s="3">
        <f>SUMPRODUCT(AI$5:AM76,其他调用!$C$6:$G77)</f>
        <v>448417965980.60016</v>
      </c>
      <c r="AP76" s="3">
        <f>其他调用!AN76</f>
        <v>2713779.142584607</v>
      </c>
      <c r="AQ76" s="3">
        <f>其他调用!AO76</f>
        <v>2946670.2554887235</v>
      </c>
      <c r="AR76" s="3">
        <f>其他调用!AP76</f>
        <v>3412874.8483261317</v>
      </c>
      <c r="AS76" s="3">
        <f>其他调用!AQ76</f>
        <v>4921191.8048583269</v>
      </c>
      <c r="AT76" s="3">
        <f>其他调用!AR76</f>
        <v>8600426.4240023494</v>
      </c>
      <c r="AU76" s="3">
        <f>SUMPRODUCT(AP$5:AT76,其他调用!$C$6:$G77)</f>
        <v>50744082818.138618</v>
      </c>
    </row>
    <row r="77" spans="26:47" x14ac:dyDescent="0.15">
      <c r="Z77" s="3">
        <v>73</v>
      </c>
      <c r="AA77" s="3">
        <f>求节点(节奏总纲!P$4:P$163,其他调用!AW$6:AW$165,$Z77)*SUM($U$14:$U$17)</f>
        <v>45.999999999999964</v>
      </c>
      <c r="AB77" s="3">
        <f>求节点(节奏总纲!Q$4:Q$163,其他调用!AX$6:AX$165,$Z77)*SUM($U$14:$U$17)</f>
        <v>67</v>
      </c>
      <c r="AC77" s="3">
        <f>求节点(节奏总纲!R$4:R$163,其他调用!AY$6:AY$165,$Z77)*SUM($U$14:$U$17)</f>
        <v>90.999999999999858</v>
      </c>
      <c r="AD77" s="3">
        <f>求节点(节奏总纲!S$4:S$163,其他调用!AZ$6:AZ$165,$Z77)*SUM($U$14:$U$17)</f>
        <v>103</v>
      </c>
      <c r="AE77" s="3">
        <f>求节点(节奏总纲!T$4:T$163,其他调用!BA$6:BA$165,$Z77)*SUM($U$14:$U$17)</f>
        <v>103.00000000000006</v>
      </c>
      <c r="AF77" s="3">
        <f>SUMPRODUCT(AA$5:AE77,其他调用!$C$6:$G78)</f>
        <v>3737396.7217618045</v>
      </c>
      <c r="AH77" s="3">
        <v>73</v>
      </c>
      <c r="AI77" s="3">
        <f>其他调用!Y77</f>
        <v>11563443.772089124</v>
      </c>
      <c r="AJ77" s="3">
        <f>其他调用!Z77</f>
        <v>12866170.103618383</v>
      </c>
      <c r="AK77" s="3">
        <f>其他调用!AA77</f>
        <v>15081443.768572211</v>
      </c>
      <c r="AL77" s="3">
        <f>其他调用!AB77</f>
        <v>19962415.063909054</v>
      </c>
      <c r="AM77" s="3">
        <f>其他调用!AC77</f>
        <v>31686959.05418992</v>
      </c>
      <c r="AN77" s="3">
        <f>SUMPRODUCT(AI$5:AM77,其他调用!$C$6:$G78)</f>
        <v>454324045914.6601</v>
      </c>
      <c r="AP77" s="3">
        <f>其他调用!AN77</f>
        <v>2745172.3061695993</v>
      </c>
      <c r="AQ77" s="3">
        <f>其他调用!AO77</f>
        <v>2992664.9448300898</v>
      </c>
      <c r="AR77" s="3">
        <f>其他调用!AP77</f>
        <v>3412874.8483261317</v>
      </c>
      <c r="AS77" s="3">
        <f>其他调用!AQ77</f>
        <v>4921191.8048583269</v>
      </c>
      <c r="AT77" s="3">
        <f>其他调用!AR77</f>
        <v>8644123.8611326814</v>
      </c>
      <c r="AU77" s="3">
        <f>SUMPRODUCT(AP$5:AT77,其他调用!$C$6:$G78)</f>
        <v>52131146908.805176</v>
      </c>
    </row>
    <row r="78" spans="26:47" x14ac:dyDescent="0.15">
      <c r="Z78" s="3">
        <v>74</v>
      </c>
      <c r="AA78" s="3">
        <f>求节点(节奏总纲!P$4:P$163,其他调用!AW$6:AW$165,$Z78)*SUM($U$14:$U$17)</f>
        <v>45.999999999999979</v>
      </c>
      <c r="AB78" s="3">
        <f>求节点(节奏总纲!Q$4:Q$163,其他调用!AX$6:AX$165,$Z78)*SUM($U$14:$U$17)</f>
        <v>66.999999999999986</v>
      </c>
      <c r="AC78" s="3">
        <f>求节点(节奏总纲!R$4:R$163,其他调用!AY$6:AY$165,$Z78)*SUM($U$14:$U$17)</f>
        <v>90.999999999999901</v>
      </c>
      <c r="AD78" s="3">
        <f>求节点(节奏总纲!S$4:S$163,其他调用!AZ$6:AZ$165,$Z78)*SUM($U$14:$U$17)</f>
        <v>103.00000000000004</v>
      </c>
      <c r="AE78" s="3">
        <f>求节点(节奏总纲!T$4:T$163,其他调用!BA$6:BA$165,$Z78)*SUM($U$14:$U$17)</f>
        <v>103.00000000000007</v>
      </c>
      <c r="AF78" s="3">
        <f>SUMPRODUCT(AA$5:AE78,其他调用!$C$6:$G79)</f>
        <v>3764893.5019386671</v>
      </c>
      <c r="AH78" s="3">
        <v>74</v>
      </c>
      <c r="AI78" s="3">
        <f>其他调用!Y78</f>
        <v>11757416.564542651</v>
      </c>
      <c r="AJ78" s="3">
        <f>其他调用!Z78</f>
        <v>13026930.000027418</v>
      </c>
      <c r="AK78" s="3">
        <f>其他调用!AA78</f>
        <v>15432870.850521445</v>
      </c>
      <c r="AL78" s="3">
        <f>其他调用!AB78</f>
        <v>19962415.063909054</v>
      </c>
      <c r="AM78" s="3">
        <f>其他调用!AC78</f>
        <v>32154088.301095724</v>
      </c>
      <c r="AN78" s="3">
        <f>SUMPRODUCT(AI$5:AM78,其他调用!$C$6:$G79)</f>
        <v>460297508304.0448</v>
      </c>
      <c r="AP78" s="3">
        <f>其他调用!AN78</f>
        <v>2778734.2855796814</v>
      </c>
      <c r="AQ78" s="3">
        <f>其他调用!AO78</f>
        <v>3023318.3695449382</v>
      </c>
      <c r="AR78" s="3">
        <f>其他调用!AP78</f>
        <v>3485146.2441485524</v>
      </c>
      <c r="AS78" s="3">
        <f>其他调用!AQ78</f>
        <v>4921191.8048583567</v>
      </c>
      <c r="AT78" s="3">
        <f>其他调用!AR78</f>
        <v>8796379.0568737984</v>
      </c>
      <c r="AU78" s="3">
        <f>SUMPRODUCT(AP$5:AT78,其他调用!$C$6:$G79)</f>
        <v>53529510407.207359</v>
      </c>
    </row>
    <row r="79" spans="26:47" x14ac:dyDescent="0.15">
      <c r="Z79" s="3">
        <v>75</v>
      </c>
      <c r="AA79" s="3">
        <f>求节点(节奏总纲!P$4:P$163,其他调用!AW$6:AW$165,$Z79)*SUM($U$14:$U$17)</f>
        <v>45.999999999999986</v>
      </c>
      <c r="AB79" s="3">
        <f>求节点(节奏总纲!Q$4:Q$163,其他调用!AX$6:AX$165,$Z79)*SUM($U$14:$U$17)</f>
        <v>66.999999999999972</v>
      </c>
      <c r="AC79" s="3">
        <f>求节点(节奏总纲!R$4:R$163,其他调用!AY$6:AY$165,$Z79)*SUM($U$14:$U$17)</f>
        <v>90.999999999999943</v>
      </c>
      <c r="AD79" s="3">
        <f>求节点(节奏总纲!S$4:S$163,其他调用!AZ$6:AZ$165,$Z79)*SUM($U$14:$U$17)</f>
        <v>103.00000000000009</v>
      </c>
      <c r="AE79" s="3">
        <f>求节点(节奏总纲!T$4:T$163,其他调用!BA$6:BA$165,$Z79)*SUM($U$14:$U$17)</f>
        <v>103.00000000000009</v>
      </c>
      <c r="AF79" s="3">
        <f>SUMPRODUCT(AA$5:AE79,其他调用!$C$6:$G80)</f>
        <v>3792302.8016005559</v>
      </c>
      <c r="AH79" s="3">
        <v>75</v>
      </c>
      <c r="AI79" s="3">
        <f>其他调用!Y79</f>
        <v>11757416.564542651</v>
      </c>
      <c r="AJ79" s="3">
        <f>其他调用!Z79</f>
        <v>13026930.000027418</v>
      </c>
      <c r="AK79" s="3">
        <f>其他调用!AA79</f>
        <v>15578399.82689786</v>
      </c>
      <c r="AL79" s="3">
        <f>其他调用!AB79</f>
        <v>19962415.063909054</v>
      </c>
      <c r="AM79" s="3">
        <f>其他调用!AC79</f>
        <v>32154088.301095724</v>
      </c>
      <c r="AN79" s="3">
        <f>SUMPRODUCT(AI$5:AM79,其他调用!$C$6:$G80)</f>
        <v>466253309978.35962</v>
      </c>
      <c r="AP79" s="3">
        <f>其他调用!AN79</f>
        <v>2778734.2855796665</v>
      </c>
      <c r="AQ79" s="3">
        <f>其他调用!AO79</f>
        <v>3023318.3695449382</v>
      </c>
      <c r="AR79" s="3">
        <f>其他调用!AP79</f>
        <v>3515074.4505833089</v>
      </c>
      <c r="AS79" s="3">
        <f>其他调用!AQ79</f>
        <v>4921191.8048583269</v>
      </c>
      <c r="AT79" s="3">
        <f>其他调用!AR79</f>
        <v>8796379.0568737984</v>
      </c>
      <c r="AU79" s="3">
        <f>SUMPRODUCT(AP$5:AT79,其他调用!$C$6:$G80)</f>
        <v>54923649992.233887</v>
      </c>
    </row>
    <row r="80" spans="26:47" x14ac:dyDescent="0.15">
      <c r="Z80" s="3">
        <v>76</v>
      </c>
      <c r="AA80" s="3">
        <f>求节点(节奏总纲!P$4:P$163,其他调用!AW$6:AW$165,$Z80)*SUM($U$14:$U$17)</f>
        <v>46</v>
      </c>
      <c r="AB80" s="3">
        <f>求节点(节奏总纲!Q$4:Q$163,其他调用!AX$6:AX$165,$Z80)*SUM($U$14:$U$17)</f>
        <v>66.999999999999943</v>
      </c>
      <c r="AC80" s="3">
        <f>求节点(节奏总纲!R$4:R$163,其他调用!AY$6:AY$165,$Z80)*SUM($U$14:$U$17)</f>
        <v>91</v>
      </c>
      <c r="AD80" s="3">
        <f>求节点(节奏总纲!S$4:S$163,其他调用!AZ$6:AZ$165,$Z80)*SUM($U$14:$U$17)</f>
        <v>103.0000000000001</v>
      </c>
      <c r="AE80" s="3">
        <f>求节点(节奏总纲!T$4:T$163,其他调用!BA$6:BA$165,$Z80)*SUM($U$14:$U$17)</f>
        <v>103.0000000000001</v>
      </c>
      <c r="AF80" s="3">
        <f>SUMPRODUCT(AA$5:AE80,其他调用!$C$6:$G81)</f>
        <v>3819624.5573713053</v>
      </c>
      <c r="AH80" s="3">
        <v>76</v>
      </c>
      <c r="AI80" s="3">
        <f>其他调用!Y80</f>
        <v>11757416.564542651</v>
      </c>
      <c r="AJ80" s="3">
        <f>其他调用!Z80</f>
        <v>13026930.000027418</v>
      </c>
      <c r="AK80" s="3">
        <f>其他调用!AA80</f>
        <v>15578399.826897979</v>
      </c>
      <c r="AL80" s="3">
        <f>其他调用!AB80</f>
        <v>20192018.320418954</v>
      </c>
      <c r="AM80" s="3">
        <f>其他调用!AC80</f>
        <v>32154088.301095724</v>
      </c>
      <c r="AN80" s="3">
        <f>SUMPRODUCT(AI$5:AM80,其他调用!$C$6:$G81)</f>
        <v>472189518737.12445</v>
      </c>
      <c r="AP80" s="3">
        <f>其他调用!AN80</f>
        <v>2778734.2855796814</v>
      </c>
      <c r="AQ80" s="3">
        <f>其他调用!AO80</f>
        <v>3023318.3695449233</v>
      </c>
      <c r="AR80" s="3">
        <f>其他调用!AP80</f>
        <v>3515074.4505833089</v>
      </c>
      <c r="AS80" s="3">
        <f>其他调用!AQ80</f>
        <v>4991419.7658299804</v>
      </c>
      <c r="AT80" s="3">
        <f>其他调用!AR80</f>
        <v>8796379.0568737388</v>
      </c>
      <c r="AU80" s="3">
        <f>SUMPRODUCT(AP$5:AT80,其他调用!$C$6:$G81)</f>
        <v>56313240558.965233</v>
      </c>
    </row>
    <row r="81" spans="26:47" x14ac:dyDescent="0.15">
      <c r="Z81" s="3">
        <v>77</v>
      </c>
      <c r="AA81" s="3">
        <f>求节点(节奏总纲!P$4:P$163,其他调用!AW$6:AW$165,$Z81)*SUM($U$14:$U$17)</f>
        <v>46.000000000000014</v>
      </c>
      <c r="AB81" s="3">
        <f>求节点(节奏总纲!Q$4:Q$163,其他调用!AX$6:AX$165,$Z81)*SUM($U$14:$U$17)</f>
        <v>66.999999999999929</v>
      </c>
      <c r="AC81" s="3">
        <f>求节点(节奏总纲!R$4:R$163,其他调用!AY$6:AY$165,$Z81)*SUM($U$14:$U$17)</f>
        <v>91.000000000000043</v>
      </c>
      <c r="AD81" s="3">
        <f>求节点(节奏总纲!S$4:S$163,其他调用!AZ$6:AZ$165,$Z81)*SUM($U$14:$U$17)</f>
        <v>103.00000000000004</v>
      </c>
      <c r="AE81" s="3">
        <f>求节点(节奏总纲!T$4:T$163,其他调用!BA$6:BA$165,$Z81)*SUM($U$14:$U$17)</f>
        <v>103.0000000000001</v>
      </c>
      <c r="AF81" s="3">
        <f>SUMPRODUCT(AA$5:AE81,其他调用!$C$6:$G82)</f>
        <v>3846858.7058747504</v>
      </c>
      <c r="AH81" s="3">
        <v>77</v>
      </c>
      <c r="AI81" s="3">
        <f>其他调用!Y81</f>
        <v>11757416.564542651</v>
      </c>
      <c r="AJ81" s="3">
        <f>其他调用!Z81</f>
        <v>13026930.000027418</v>
      </c>
      <c r="AK81" s="3">
        <f>其他调用!AA81</f>
        <v>15578399.82689786</v>
      </c>
      <c r="AL81" s="3">
        <f>其他调用!AB81</f>
        <v>20518196.860739946</v>
      </c>
      <c r="AM81" s="3">
        <f>其他调用!AC81</f>
        <v>32154088.301095724</v>
      </c>
      <c r="AN81" s="3">
        <f>SUMPRODUCT(AI$5:AM81,其他调用!$C$6:$G82)</f>
        <v>478106431327.11401</v>
      </c>
      <c r="AP81" s="3">
        <f>其他调用!AN81</f>
        <v>2778734.2855796814</v>
      </c>
      <c r="AQ81" s="3">
        <f>其他调用!AO81</f>
        <v>3023318.3695449382</v>
      </c>
      <c r="AR81" s="3">
        <f>其他调用!AP81</f>
        <v>3515074.4505833387</v>
      </c>
      <c r="AS81" s="3">
        <f>其他调用!AQ81</f>
        <v>5091186.8777936101</v>
      </c>
      <c r="AT81" s="3">
        <f>其他调用!AR81</f>
        <v>8796379.0568737984</v>
      </c>
      <c r="AU81" s="3">
        <f>SUMPRODUCT(AP$5:AT81,其他调用!$C$6:$G82)</f>
        <v>57698373307.844032</v>
      </c>
    </row>
    <row r="82" spans="26:47" x14ac:dyDescent="0.15">
      <c r="Z82" s="3">
        <v>78</v>
      </c>
      <c r="AA82" s="3">
        <f>求节点(节奏总纲!P$4:P$163,其他调用!AW$6:AW$165,$Z82)*SUM($U$14:$U$17)</f>
        <v>46.000000000000021</v>
      </c>
      <c r="AB82" s="3">
        <f>求节点(节奏总纲!Q$4:Q$163,其他调用!AX$6:AX$165,$Z82)*SUM($U$14:$U$17)</f>
        <v>66.999999999999929</v>
      </c>
      <c r="AC82" s="3">
        <f>求节点(节奏总纲!R$4:R$163,其他调用!AY$6:AY$165,$Z82)*SUM($U$14:$U$17)</f>
        <v>91.000000000000099</v>
      </c>
      <c r="AD82" s="3">
        <f>求节点(节奏总纲!S$4:S$163,其他调用!AZ$6:AZ$165,$Z82)*SUM($U$14:$U$17)</f>
        <v>102.99999999999999</v>
      </c>
      <c r="AE82" s="3">
        <f>求节点(节奏总纲!T$4:T$163,其他调用!BA$6:BA$165,$Z82)*SUM($U$14:$U$17)</f>
        <v>103.00000000000011</v>
      </c>
      <c r="AF82" s="3">
        <f>SUMPRODUCT(AA$5:AE82,其他调用!$C$6:$G83)</f>
        <v>3874005.1837347248</v>
      </c>
      <c r="AH82" s="3">
        <v>78</v>
      </c>
      <c r="AI82" s="3">
        <f>其他调用!Y82</f>
        <v>11831459.953795433</v>
      </c>
      <c r="AJ82" s="3">
        <f>其他调用!Z82</f>
        <v>13167263.670804501</v>
      </c>
      <c r="AK82" s="3">
        <f>其他调用!AA82</f>
        <v>15578399.82689786</v>
      </c>
      <c r="AL82" s="3">
        <f>其他调用!AB82</f>
        <v>20518196.860739946</v>
      </c>
      <c r="AM82" s="3">
        <f>其他调用!AC82</f>
        <v>32240056.636291504</v>
      </c>
      <c r="AN82" s="3">
        <f>SUMPRODUCT(AI$5:AM82,其他调用!$C$6:$G83)</f>
        <v>484050552104.57343</v>
      </c>
      <c r="AP82" s="3">
        <f>其他调用!AN82</f>
        <v>2793656.7730266601</v>
      </c>
      <c r="AQ82" s="3">
        <f>其他调用!AO82</f>
        <v>3050574.9460585862</v>
      </c>
      <c r="AR82" s="3">
        <f>其他调用!AP82</f>
        <v>3515074.4505833089</v>
      </c>
      <c r="AS82" s="3">
        <f>其他调用!AQ82</f>
        <v>5091186.8777936101</v>
      </c>
      <c r="AT82" s="3">
        <f>其他调用!AR82</f>
        <v>8824601.2051150799</v>
      </c>
      <c r="AU82" s="3">
        <f>SUMPRODUCT(AP$5:AT82,其他调用!$C$6:$G83)</f>
        <v>59088100297.595337</v>
      </c>
    </row>
    <row r="83" spans="26:47" x14ac:dyDescent="0.15">
      <c r="Z83" s="3">
        <v>79</v>
      </c>
      <c r="AA83" s="3">
        <f>求节点(节奏总纲!P$4:P$163,其他调用!AW$6:AW$165,$Z83)*SUM($U$14:$U$17)</f>
        <v>46.000000000000014</v>
      </c>
      <c r="AB83" s="3">
        <f>求节点(节奏总纲!Q$4:Q$163,其他调用!AX$6:AX$165,$Z83)*SUM($U$14:$U$17)</f>
        <v>66.999999999999943</v>
      </c>
      <c r="AC83" s="3">
        <f>求节点(节奏总纲!R$4:R$163,其他调用!AY$6:AY$165,$Z83)*SUM($U$14:$U$17)</f>
        <v>91.000000000000085</v>
      </c>
      <c r="AD83" s="3">
        <f>求节点(节奏总纲!S$4:S$163,其他调用!AZ$6:AZ$165,$Z83)*SUM($U$14:$U$17)</f>
        <v>102.99999999999994</v>
      </c>
      <c r="AE83" s="3">
        <f>求节点(节奏总纲!T$4:T$163,其他调用!BA$6:BA$165,$Z83)*SUM($U$14:$U$17)</f>
        <v>103.0000000000001</v>
      </c>
      <c r="AF83" s="3">
        <f>SUMPRODUCT(AA$5:AE83,其他调用!$C$6:$G84)</f>
        <v>3901063.9275750644</v>
      </c>
      <c r="AH83" s="3">
        <v>79</v>
      </c>
      <c r="AI83" s="3">
        <f>其他调用!Y83</f>
        <v>12115533.550896645</v>
      </c>
      <c r="AJ83" s="3">
        <f>其他调用!Z83</f>
        <v>13427467.910565138</v>
      </c>
      <c r="AK83" s="3">
        <f>其他调用!AA83</f>
        <v>15946036.840905309</v>
      </c>
      <c r="AL83" s="3">
        <f>其他调用!AB83</f>
        <v>20518196.860739708</v>
      </c>
      <c r="AM83" s="3">
        <f>其他调用!AC83</f>
        <v>32754916.844224215</v>
      </c>
      <c r="AN83" s="3">
        <f>SUMPRODUCT(AI$5:AM83,其他调用!$C$6:$G84)</f>
        <v>490102399210.54175</v>
      </c>
      <c r="AP83" s="3">
        <f>其他调用!AN83</f>
        <v>2850908.1323923767</v>
      </c>
      <c r="AQ83" s="3">
        <f>其他调用!AO83</f>
        <v>3101113.6138703227</v>
      </c>
      <c r="AR83" s="3">
        <f>其他调用!AP83</f>
        <v>3595342.9811751842</v>
      </c>
      <c r="AS83" s="3">
        <f>其他调用!AQ83</f>
        <v>5091186.8777936101</v>
      </c>
      <c r="AT83" s="3">
        <f>其他调用!AR83</f>
        <v>8993622.2880377173</v>
      </c>
      <c r="AU83" s="3">
        <f>SUMPRODUCT(AP$5:AT83,其他调用!$C$6:$G84)</f>
        <v>60498618519.327652</v>
      </c>
    </row>
    <row r="84" spans="26:47" x14ac:dyDescent="0.15">
      <c r="Z84" s="3">
        <v>80</v>
      </c>
      <c r="AA84" s="3">
        <f>求节点(节奏总纲!P$4:P$163,其他调用!AW$6:AW$165,$Z84)*SUM($U$14:$U$17)</f>
        <v>46</v>
      </c>
      <c r="AB84" s="3">
        <f>求节点(节奏总纲!Q$4:Q$163,其他调用!AX$6:AX$165,$Z84)*SUM($U$14:$U$17)</f>
        <v>66.999999999999972</v>
      </c>
      <c r="AC84" s="3">
        <f>求节点(节奏总纲!R$4:R$163,其他调用!AY$6:AY$165,$Z84)*SUM($U$14:$U$17)</f>
        <v>91.000000000000057</v>
      </c>
      <c r="AD84" s="3">
        <f>求节点(节奏总纲!S$4:S$163,其他调用!AZ$6:AZ$165,$Z84)*SUM($U$14:$U$17)</f>
        <v>102.99999999999989</v>
      </c>
      <c r="AE84" s="3">
        <f>求节点(节奏总纲!T$4:T$163,其他调用!BA$6:BA$165,$Z84)*SUM($U$14:$U$17)</f>
        <v>103.00000000000009</v>
      </c>
      <c r="AF84" s="3">
        <f>SUMPRODUCT(AA$5:AE84,其他调用!$C$6:$G85)</f>
        <v>3928034.8740196032</v>
      </c>
      <c r="AH84" s="3">
        <v>80</v>
      </c>
      <c r="AI84" s="3">
        <f>其他调用!Y84</f>
        <v>12115533.550896764</v>
      </c>
      <c r="AJ84" s="3">
        <f>其他调用!Z84</f>
        <v>13427467.910565138</v>
      </c>
      <c r="AK84" s="3">
        <f>其他调用!AA84</f>
        <v>16069258.281269789</v>
      </c>
      <c r="AL84" s="3">
        <f>其他调用!AB84</f>
        <v>20518196.860739946</v>
      </c>
      <c r="AM84" s="3">
        <f>其他调用!AC84</f>
        <v>32754916.844224453</v>
      </c>
      <c r="AN84" s="3">
        <f>SUMPRODUCT(AI$5:AM84,其他调用!$C$6:$G85)</f>
        <v>496135500621.5108</v>
      </c>
      <c r="AP84" s="3">
        <f>其他调用!AN84</f>
        <v>2850908.1323923916</v>
      </c>
      <c r="AQ84" s="3">
        <f>其他调用!AO84</f>
        <v>3101113.6138703078</v>
      </c>
      <c r="AR84" s="3">
        <f>其他调用!AP84</f>
        <v>3622246.7029948533</v>
      </c>
      <c r="AS84" s="3">
        <f>其他调用!AQ84</f>
        <v>5091186.8777935803</v>
      </c>
      <c r="AT84" s="3">
        <f>其他调用!AR84</f>
        <v>8993622.2880376577</v>
      </c>
      <c r="AU84" s="3">
        <f>SUMPRODUCT(AP$5:AT84,其他调用!$C$6:$G85)</f>
        <v>61904720705.407654</v>
      </c>
    </row>
    <row r="85" spans="26:47" x14ac:dyDescent="0.15">
      <c r="Z85" s="3">
        <v>81</v>
      </c>
      <c r="AA85" s="3">
        <f>求节点(节奏总纲!P$4:P$163,其他调用!AW$6:AW$165,$Z85)*SUM($U$14:$U$17)</f>
        <v>45.999999999999993</v>
      </c>
      <c r="AB85" s="3">
        <f>求节点(节奏总纲!Q$4:Q$163,其他调用!AX$6:AX$165,$Z85)*SUM($U$14:$U$17)</f>
        <v>67</v>
      </c>
      <c r="AC85" s="3">
        <f>求节点(节奏总纲!R$4:R$163,其他调用!AY$6:AY$165,$Z85)*SUM($U$14:$U$17)</f>
        <v>91.000000000000028</v>
      </c>
      <c r="AD85" s="3">
        <f>求节点(节奏总纲!S$4:S$163,其他调用!AZ$6:AZ$165,$Z85)*SUM($U$14:$U$17)</f>
        <v>102.99999999999984</v>
      </c>
      <c r="AE85" s="3">
        <f>求节点(节奏总纲!T$4:T$163,其他调用!BA$6:BA$165,$Z85)*SUM($U$14:$U$17)</f>
        <v>103.00000000000006</v>
      </c>
      <c r="AF85" s="3">
        <f>SUMPRODUCT(AA$5:AE85,其他调用!$C$6:$G86)</f>
        <v>3954917.959692176</v>
      </c>
      <c r="AH85" s="3">
        <v>81</v>
      </c>
      <c r="AI85" s="3">
        <f>其他调用!Y85</f>
        <v>12115533.550896645</v>
      </c>
      <c r="AJ85" s="3">
        <f>其他调用!Z85</f>
        <v>13427467.910565019</v>
      </c>
      <c r="AK85" s="3">
        <f>其他调用!AA85</f>
        <v>16069258.281269908</v>
      </c>
      <c r="AL85" s="3">
        <f>其他调用!AB85</f>
        <v>20543958.653674603</v>
      </c>
      <c r="AM85" s="3">
        <f>其他调用!AC85</f>
        <v>32754916.844224453</v>
      </c>
      <c r="AN85" s="3">
        <f>SUMPRODUCT(AI$5:AM85,其他调用!$C$6:$G86)</f>
        <v>502147723073.89001</v>
      </c>
      <c r="AP85" s="3">
        <f>其他调用!AN85</f>
        <v>2850908.1323923767</v>
      </c>
      <c r="AQ85" s="3">
        <f>其他调用!AO85</f>
        <v>3101113.6138703227</v>
      </c>
      <c r="AR85" s="3">
        <f>其他调用!AP85</f>
        <v>3622246.7029948533</v>
      </c>
      <c r="AS85" s="3">
        <f>其他调用!AQ85</f>
        <v>5099304.5546693206</v>
      </c>
      <c r="AT85" s="3">
        <f>其他调用!AR85</f>
        <v>8993622.2880377173</v>
      </c>
      <c r="AU85" s="3">
        <f>SUMPRODUCT(AP$5:AT85,其他调用!$C$6:$G86)</f>
        <v>63305948905.613022</v>
      </c>
    </row>
    <row r="86" spans="26:47" x14ac:dyDescent="0.15">
      <c r="Z86" s="3">
        <v>82</v>
      </c>
      <c r="AA86" s="3">
        <f>求节点(节奏总纲!P$4:P$163,其他调用!AW$6:AW$165,$Z86)*SUM($U$14:$U$17)</f>
        <v>45.999999999999986</v>
      </c>
      <c r="AB86" s="3">
        <f>求节点(节奏总纲!Q$4:Q$163,其他调用!AX$6:AX$165,$Z86)*SUM($U$14:$U$17)</f>
        <v>67.000000000000028</v>
      </c>
      <c r="AC86" s="3">
        <f>求节点(节奏总纲!R$4:R$163,其他调用!AY$6:AY$165,$Z86)*SUM($U$14:$U$17)</f>
        <v>91</v>
      </c>
      <c r="AD86" s="3">
        <f>求节点(节奏总纲!S$4:S$163,其他调用!AZ$6:AZ$165,$Z86)*SUM($U$14:$U$17)</f>
        <v>102.99999999999986</v>
      </c>
      <c r="AE86" s="3">
        <f>求节点(节奏总纲!T$4:T$163,其他调用!BA$6:BA$165,$Z86)*SUM($U$14:$U$17)</f>
        <v>103.00000000000004</v>
      </c>
      <c r="AF86" s="3">
        <f>SUMPRODUCT(AA$5:AE86,其他调用!$C$6:$G87)</f>
        <v>3981713.1212166175</v>
      </c>
      <c r="AH86" s="3">
        <v>82</v>
      </c>
      <c r="AI86" s="3">
        <f>其他调用!Y86</f>
        <v>12115533.550896645</v>
      </c>
      <c r="AJ86" s="3">
        <f>其他调用!Z86</f>
        <v>13427467.910565138</v>
      </c>
      <c r="AK86" s="3">
        <f>其他调用!AA86</f>
        <v>16069258.281269789</v>
      </c>
      <c r="AL86" s="3">
        <f>其他调用!AB86</f>
        <v>21093399.90947032</v>
      </c>
      <c r="AM86" s="3">
        <f>其他调用!AC86</f>
        <v>32754916.844224453</v>
      </c>
      <c r="AN86" s="3">
        <f>SUMPRODUCT(AI$5:AM86,其他调用!$C$6:$G87)</f>
        <v>508140694991.88489</v>
      </c>
      <c r="AP86" s="3">
        <f>其他调用!AN86</f>
        <v>2850908.1323923916</v>
      </c>
      <c r="AQ86" s="3">
        <f>其他调用!AO86</f>
        <v>3101113.6138703078</v>
      </c>
      <c r="AR86" s="3">
        <f>其他调用!AP86</f>
        <v>3622246.7029948533</v>
      </c>
      <c r="AS86" s="3">
        <f>其他调用!AQ86</f>
        <v>5272436.3932803273</v>
      </c>
      <c r="AT86" s="3">
        <f>其他调用!AR86</f>
        <v>8993622.2880376577</v>
      </c>
      <c r="AU86" s="3">
        <f>SUMPRODUCT(AP$5:AT86,其他调用!$C$6:$G87)</f>
        <v>64702816741.158646</v>
      </c>
    </row>
    <row r="87" spans="26:47" x14ac:dyDescent="0.15">
      <c r="Z87" s="3">
        <v>83</v>
      </c>
      <c r="AA87" s="3">
        <f>求节点(节奏总纲!P$4:P$163,其他调用!AW$6:AW$165,$Z87)*SUM($U$14:$U$17)</f>
        <v>45.999999999999979</v>
      </c>
      <c r="AB87" s="3">
        <f>求节点(节奏总纲!Q$4:Q$163,其他调用!AX$6:AX$165,$Z87)*SUM($U$14:$U$17)</f>
        <v>67.000000000000043</v>
      </c>
      <c r="AC87" s="3">
        <f>求节点(节奏总纲!R$4:R$163,其他调用!AY$6:AY$165,$Z87)*SUM($U$14:$U$17)</f>
        <v>90.999999999999972</v>
      </c>
      <c r="AD87" s="3">
        <f>求节点(节奏总纲!S$4:S$163,其他调用!AZ$6:AZ$165,$Z87)*SUM($U$14:$U$17)</f>
        <v>102.99999999999987</v>
      </c>
      <c r="AE87" s="3">
        <f>求节点(节奏总纲!T$4:T$163,其他调用!BA$6:BA$165,$Z87)*SUM($U$14:$U$17)</f>
        <v>103.00000000000003</v>
      </c>
      <c r="AF87" s="3">
        <f>SUMPRODUCT(AA$5:AE87,其他调用!$C$6:$G88)</f>
        <v>4008420.2952167629</v>
      </c>
      <c r="AH87" s="3">
        <v>83</v>
      </c>
      <c r="AI87" s="3">
        <f>其他调用!Y87</f>
        <v>12115533.550896645</v>
      </c>
      <c r="AJ87" s="3">
        <f>其他调用!Z87</f>
        <v>13427467.910565138</v>
      </c>
      <c r="AK87" s="3">
        <f>其他调用!AA87</f>
        <v>16069258.281269789</v>
      </c>
      <c r="AL87" s="3">
        <f>其他调用!AB87</f>
        <v>21093399.909470081</v>
      </c>
      <c r="AM87" s="3">
        <f>其他调用!AC87</f>
        <v>32754916.844224453</v>
      </c>
      <c r="AN87" s="3">
        <f>SUMPRODUCT(AI$5:AM87,其他调用!$C$6:$G88)</f>
        <v>514112695684.89465</v>
      </c>
      <c r="AP87" s="3">
        <f>其他调用!AN87</f>
        <v>2850908.1323923767</v>
      </c>
      <c r="AQ87" s="3">
        <f>其他调用!AO87</f>
        <v>3101113.6138703227</v>
      </c>
      <c r="AR87" s="3">
        <f>其他调用!AP87</f>
        <v>3622246.7029948831</v>
      </c>
      <c r="AS87" s="3">
        <f>其他调用!AQ87</f>
        <v>5272436.3932803273</v>
      </c>
      <c r="AT87" s="3">
        <f>其他调用!AR87</f>
        <v>8993622.2880377173</v>
      </c>
      <c r="AU87" s="3">
        <f>SUMPRODUCT(AP$5:AT87,其他调用!$C$6:$G88)</f>
        <v>66094782509.51368</v>
      </c>
    </row>
    <row r="88" spans="26:47" x14ac:dyDescent="0.15">
      <c r="Z88" s="3">
        <v>84</v>
      </c>
      <c r="AA88" s="3">
        <f>求节点(节奏总纲!P$4:P$163,其他调用!AW$6:AW$165,$Z88)*SUM($U$14:$U$17)</f>
        <v>45.999999999999979</v>
      </c>
      <c r="AB88" s="3">
        <f>求节点(节奏总纲!Q$4:Q$163,其他调用!AX$6:AX$165,$Z88)*SUM($U$14:$U$17)</f>
        <v>67.000000000000057</v>
      </c>
      <c r="AC88" s="3">
        <f>求节点(节奏总纲!R$4:R$163,其他调用!AY$6:AY$165,$Z88)*SUM($U$14:$U$17)</f>
        <v>90.999999999999943</v>
      </c>
      <c r="AD88" s="3">
        <f>求节点(节奏总纲!S$4:S$163,其他调用!AZ$6:AZ$165,$Z88)*SUM($U$14:$U$17)</f>
        <v>102.9999999999999</v>
      </c>
      <c r="AE88" s="3">
        <f>求节点(节奏总纲!T$4:T$163,其他调用!BA$6:BA$165,$Z88)*SUM($U$14:$U$17)</f>
        <v>103.00000000000003</v>
      </c>
      <c r="AF88" s="3">
        <f>SUMPRODUCT(AA$5:AE88,其他调用!$C$6:$G89)</f>
        <v>4035039.4183164467</v>
      </c>
      <c r="AH88" s="3">
        <v>84</v>
      </c>
      <c r="AI88" s="3">
        <f>其他调用!Y88</f>
        <v>12318931.559425354</v>
      </c>
      <c r="AJ88" s="3">
        <f>其他调用!Z88</f>
        <v>13695164.756929636</v>
      </c>
      <c r="AK88" s="3">
        <f>其他调用!AA88</f>
        <v>16121194.433444262</v>
      </c>
      <c r="AL88" s="3">
        <f>其他调用!AB88</f>
        <v>21093399.909470081</v>
      </c>
      <c r="AM88" s="3">
        <f>其他调用!AC88</f>
        <v>33214506.175336838</v>
      </c>
      <c r="AN88" s="3">
        <f>SUMPRODUCT(AI$5:AM88,其他调用!$C$6:$G89)</f>
        <v>520167685968.1308</v>
      </c>
      <c r="AP88" s="3">
        <f>其他调用!AN88</f>
        <v>2891275.8635193557</v>
      </c>
      <c r="AQ88" s="3">
        <f>其他调用!AO88</f>
        <v>3151990.2194077969</v>
      </c>
      <c r="AR88" s="3">
        <f>其他调用!AP88</f>
        <v>3633643.9793100357</v>
      </c>
      <c r="AS88" s="3">
        <f>其他调用!AQ88</f>
        <v>5272436.3932803273</v>
      </c>
      <c r="AT88" s="3">
        <f>其他调用!AR88</f>
        <v>9145275.1286398768</v>
      </c>
      <c r="AU88" s="3">
        <f>SUMPRODUCT(AP$5:AT88,其他调用!$C$6:$G89)</f>
        <v>67502067914.801971</v>
      </c>
    </row>
    <row r="89" spans="26:47" x14ac:dyDescent="0.15">
      <c r="Z89" s="3">
        <v>85</v>
      </c>
      <c r="AA89" s="3">
        <f>求节点(节奏总纲!P$4:P$163,其他调用!AW$6:AW$165,$Z89)*SUM($U$14:$U$17)</f>
        <v>45.999999999999993</v>
      </c>
      <c r="AB89" s="3">
        <f>求节点(节奏总纲!Q$4:Q$163,其他调用!AX$6:AX$165,$Z89)*SUM($U$14:$U$17)</f>
        <v>67.000000000000043</v>
      </c>
      <c r="AC89" s="3">
        <f>求节点(节奏总纲!R$4:R$163,其他调用!AY$6:AY$165,$Z89)*SUM($U$14:$U$17)</f>
        <v>90.999999999999943</v>
      </c>
      <c r="AD89" s="3">
        <f>求节点(节奏总纲!S$4:S$163,其他调用!AZ$6:AZ$165,$Z89)*SUM($U$14:$U$17)</f>
        <v>102.99999999999991</v>
      </c>
      <c r="AE89" s="3">
        <f>求节点(节奏总纲!T$4:T$163,其他调用!BA$6:BA$165,$Z89)*SUM($U$14:$U$17)</f>
        <v>103.00000000000003</v>
      </c>
      <c r="AF89" s="3">
        <f>SUMPRODUCT(AA$5:AE89,其他调用!$C$6:$G90)</f>
        <v>4061570.4271395025</v>
      </c>
      <c r="AH89" s="3">
        <v>85</v>
      </c>
      <c r="AI89" s="3">
        <f>其他调用!Y89</f>
        <v>12484346.475946188</v>
      </c>
      <c r="AJ89" s="3">
        <f>其他调用!Z89</f>
        <v>13840763.935086966</v>
      </c>
      <c r="AK89" s="3">
        <f>其他调用!AA89</f>
        <v>16561792.051040053</v>
      </c>
      <c r="AL89" s="3">
        <f>其他调用!AB89</f>
        <v>21093399.909470081</v>
      </c>
      <c r="AM89" s="3">
        <f>其他调用!AC89</f>
        <v>33352535.22525382</v>
      </c>
      <c r="AN89" s="3">
        <f>SUMPRODUCT(AI$5:AM89,其他调用!$C$6:$G90)</f>
        <v>526276931153.10675</v>
      </c>
      <c r="AP89" s="3">
        <f>其他调用!AN89</f>
        <v>2924105.2157966942</v>
      </c>
      <c r="AQ89" s="3">
        <f>其他调用!AO89</f>
        <v>3179661.7891490757</v>
      </c>
      <c r="AR89" s="3">
        <f>其他调用!AP89</f>
        <v>3730332.1739741564</v>
      </c>
      <c r="AS89" s="3">
        <f>其他调用!AQ89</f>
        <v>5272436.3932803273</v>
      </c>
      <c r="AT89" s="3">
        <f>其他调用!AR89</f>
        <v>9190821.2196573019</v>
      </c>
      <c r="AU89" s="3">
        <f>SUMPRODUCT(AP$5:AT89,其他调用!$C$6:$G90)</f>
        <v>68919297984.294434</v>
      </c>
    </row>
    <row r="90" spans="26:47" x14ac:dyDescent="0.15">
      <c r="Z90" s="3">
        <v>86</v>
      </c>
      <c r="AA90" s="3">
        <f>求节点(节奏总纲!P$4:P$163,其他调用!AW$6:AW$165,$Z90)*SUM($U$14:$U$17)</f>
        <v>46</v>
      </c>
      <c r="AB90" s="3">
        <f>求节点(节奏总纲!Q$4:Q$163,其他调用!AX$6:AX$165,$Z90)*SUM($U$14:$U$17)</f>
        <v>67.000000000000028</v>
      </c>
      <c r="AC90" s="3">
        <f>求节点(节奏总纲!R$4:R$163,其他调用!AY$6:AY$165,$Z90)*SUM($U$14:$U$17)</f>
        <v>90.999999999999929</v>
      </c>
      <c r="AD90" s="3">
        <f>求节点(节奏总纲!S$4:S$163,其他调用!AZ$6:AZ$165,$Z90)*SUM($U$14:$U$17)</f>
        <v>102.99999999999993</v>
      </c>
      <c r="AE90" s="3">
        <f>求节点(节奏总纲!T$4:T$163,其他调用!BA$6:BA$165,$Z90)*SUM($U$14:$U$17)</f>
        <v>103.00000000000003</v>
      </c>
      <c r="AF90" s="3">
        <f>SUMPRODUCT(AA$5:AE90,其他调用!$C$6:$G91)</f>
        <v>4088013.2583097671</v>
      </c>
      <c r="AH90" s="3">
        <v>86</v>
      </c>
      <c r="AI90" s="3">
        <f>其他调用!Y90</f>
        <v>12484346.475946069</v>
      </c>
      <c r="AJ90" s="3">
        <f>其他调用!Z90</f>
        <v>13840763.935087085</v>
      </c>
      <c r="AK90" s="3">
        <f>其他调用!AA90</f>
        <v>16561792.051040173</v>
      </c>
      <c r="AL90" s="3">
        <f>其他调用!AB90</f>
        <v>21093399.90947032</v>
      </c>
      <c r="AM90" s="3">
        <f>其他调用!AC90</f>
        <v>33352535.22525382</v>
      </c>
      <c r="AN90" s="3">
        <f>SUMPRODUCT(AI$5:AM90,其他调用!$C$6:$G91)</f>
        <v>532364552094.99121</v>
      </c>
      <c r="AP90" s="3">
        <f>其他调用!AN90</f>
        <v>2924105.2157967091</v>
      </c>
      <c r="AQ90" s="3">
        <f>其他调用!AO90</f>
        <v>3179661.7891491055</v>
      </c>
      <c r="AR90" s="3">
        <f>其他调用!AP90</f>
        <v>3730332.1739741564</v>
      </c>
      <c r="AS90" s="3">
        <f>其他调用!AQ90</f>
        <v>5272436.3932802975</v>
      </c>
      <c r="AT90" s="3">
        <f>其他调用!AR90</f>
        <v>9190821.2196573019</v>
      </c>
      <c r="AU90" s="3">
        <f>SUMPRODUCT(AP$5:AT90,其他调用!$C$6:$G91)</f>
        <v>70331497127.966599</v>
      </c>
    </row>
    <row r="91" spans="26:47" x14ac:dyDescent="0.15">
      <c r="Z91" s="3">
        <v>87</v>
      </c>
      <c r="AA91" s="3">
        <f>求节点(节奏总纲!P$4:P$163,其他调用!AW$6:AW$165,$Z91)*SUM($U$14:$U$17)</f>
        <v>46.000000000000014</v>
      </c>
      <c r="AB91" s="3">
        <f>求节点(节奏总纲!Q$4:Q$163,其他调用!AX$6:AX$165,$Z91)*SUM($U$14:$U$17)</f>
        <v>67.000000000000028</v>
      </c>
      <c r="AC91" s="3">
        <f>求节点(节奏总纲!R$4:R$163,其他调用!AY$6:AY$165,$Z91)*SUM($U$14:$U$17)</f>
        <v>90.999999999999929</v>
      </c>
      <c r="AD91" s="3">
        <f>求节点(节奏总纲!S$4:S$163,其他调用!AZ$6:AZ$165,$Z91)*SUM($U$14:$U$17)</f>
        <v>102.99999999999994</v>
      </c>
      <c r="AE91" s="3">
        <f>求节点(节奏总纲!T$4:T$163,其他调用!BA$6:BA$165,$Z91)*SUM($U$14:$U$17)</f>
        <v>103.00000000000001</v>
      </c>
      <c r="AF91" s="3">
        <f>SUMPRODUCT(AA$5:AE91,其他调用!$C$6:$G92)</f>
        <v>4114367.8484510737</v>
      </c>
      <c r="AH91" s="3">
        <v>87</v>
      </c>
      <c r="AI91" s="3">
        <f>其他调用!Y91</f>
        <v>12484346.475946069</v>
      </c>
      <c r="AJ91" s="3">
        <f>其他调用!Z91</f>
        <v>13840763.935086966</v>
      </c>
      <c r="AK91" s="3">
        <f>其他调用!AA91</f>
        <v>16561792.051040053</v>
      </c>
      <c r="AL91" s="3">
        <f>其他调用!AB91</f>
        <v>21170106.19755435</v>
      </c>
      <c r="AM91" s="3">
        <f>其他调用!AC91</f>
        <v>33352535.225253582</v>
      </c>
      <c r="AN91" s="3">
        <f>SUMPRODUCT(AI$5:AM91,其他调用!$C$6:$G92)</f>
        <v>538430781581.03351</v>
      </c>
      <c r="AP91" s="3">
        <f>其他调用!AN91</f>
        <v>2924105.2157966942</v>
      </c>
      <c r="AQ91" s="3">
        <f>其他调用!AO91</f>
        <v>3179661.7891490757</v>
      </c>
      <c r="AR91" s="3">
        <f>其他调用!AP91</f>
        <v>3730332.1739741862</v>
      </c>
      <c r="AS91" s="3">
        <f>其他调用!AQ91</f>
        <v>5296858.5383405685</v>
      </c>
      <c r="AT91" s="3">
        <f>其他调用!AR91</f>
        <v>9190821.2196572423</v>
      </c>
      <c r="AU91" s="3">
        <f>SUMPRODUCT(AP$5:AT91,其他调用!$C$6:$G92)</f>
        <v>71738739993.657959</v>
      </c>
    </row>
    <row r="92" spans="26:47" x14ac:dyDescent="0.15">
      <c r="Z92" s="3">
        <v>88</v>
      </c>
      <c r="AA92" s="3">
        <f>求节点(节奏总纲!P$4:P$163,其他调用!AW$6:AW$165,$Z92)*SUM($U$14:$U$17)</f>
        <v>46.000000000000028</v>
      </c>
      <c r="AB92" s="3">
        <f>求节点(节奏总纲!Q$4:Q$163,其他调用!AX$6:AX$165,$Z92)*SUM($U$14:$U$17)</f>
        <v>67.000000000000014</v>
      </c>
      <c r="AC92" s="3">
        <f>求节点(节奏总纲!R$4:R$163,其他调用!AY$6:AY$165,$Z92)*SUM($U$14:$U$17)</f>
        <v>90.999999999999929</v>
      </c>
      <c r="AD92" s="3">
        <f>求节点(节奏总纲!S$4:S$163,其他调用!AZ$6:AZ$165,$Z92)*SUM($U$14:$U$17)</f>
        <v>103</v>
      </c>
      <c r="AE92" s="3">
        <f>求节点(节奏总纲!T$4:T$163,其他调用!BA$6:BA$165,$Z92)*SUM($U$14:$U$17)</f>
        <v>103.00000000000001</v>
      </c>
      <c r="AF92" s="3">
        <f>SUMPRODUCT(AA$5:AE92,其他调用!$C$6:$G93)</f>
        <v>4140634.1341872578</v>
      </c>
      <c r="AH92" s="3">
        <v>88</v>
      </c>
      <c r="AI92" s="3">
        <f>其他调用!Y92</f>
        <v>12484346.475946188</v>
      </c>
      <c r="AJ92" s="3">
        <f>其他调用!Z92</f>
        <v>13840763.935086966</v>
      </c>
      <c r="AK92" s="3">
        <f>其他调用!AA92</f>
        <v>16561792.051040053</v>
      </c>
      <c r="AL92" s="3">
        <f>其他调用!AB92</f>
        <v>21683059.59536314</v>
      </c>
      <c r="AM92" s="3">
        <f>其他调用!AC92</f>
        <v>33352535.225253582</v>
      </c>
      <c r="AN92" s="3">
        <f>SUMPRODUCT(AI$5:AM92,其他调用!$C$6:$G93)</f>
        <v>544476964148.91522</v>
      </c>
      <c r="AP92" s="3">
        <f>其他调用!AN92</f>
        <v>2924105.2157966942</v>
      </c>
      <c r="AQ92" s="3">
        <f>其他调用!AO92</f>
        <v>3179661.7891490757</v>
      </c>
      <c r="AR92" s="3">
        <f>其他调用!AP92</f>
        <v>3730332.1739741564</v>
      </c>
      <c r="AS92" s="3">
        <f>其他调用!AQ92</f>
        <v>5460175.2963706255</v>
      </c>
      <c r="AT92" s="3">
        <f>其他调用!AR92</f>
        <v>9190821.2196573019</v>
      </c>
      <c r="AU92" s="3">
        <f>SUMPRODUCT(AP$5:AT92,其他调用!$C$6:$G93)</f>
        <v>73141455194.06543</v>
      </c>
    </row>
    <row r="93" spans="26:47" x14ac:dyDescent="0.15">
      <c r="Z93" s="3">
        <v>89</v>
      </c>
      <c r="AA93" s="3">
        <f>求节点(节奏总纲!P$4:P$163,其他调用!AW$6:AW$165,$Z93)*SUM($U$14:$U$17)</f>
        <v>46.000000000000036</v>
      </c>
      <c r="AB93" s="3">
        <f>求节点(节奏总纲!Q$4:Q$163,其他调用!AX$6:AX$165,$Z93)*SUM($U$14:$U$17)</f>
        <v>67</v>
      </c>
      <c r="AC93" s="3">
        <f>求节点(节奏总纲!R$4:R$163,其他调用!AY$6:AY$165,$Z93)*SUM($U$14:$U$17)</f>
        <v>90.999999999999915</v>
      </c>
      <c r="AD93" s="3">
        <f>求节点(节奏总纲!S$4:S$163,其他调用!AZ$6:AZ$165,$Z93)*SUM($U$14:$U$17)</f>
        <v>103.00000000000006</v>
      </c>
      <c r="AE93" s="3">
        <f>求节点(节奏总纲!T$4:T$163,其他调用!BA$6:BA$165,$Z93)*SUM($U$14:$U$17)</f>
        <v>103.00000000000001</v>
      </c>
      <c r="AF93" s="3">
        <f>SUMPRODUCT(AA$5:AE93,其他调用!$C$6:$G94)</f>
        <v>4166812.0521421535</v>
      </c>
      <c r="AH93" s="3">
        <v>89</v>
      </c>
      <c r="AI93" s="3">
        <f>其他调用!Y93</f>
        <v>12484346.475946069</v>
      </c>
      <c r="AJ93" s="3">
        <f>其他调用!Z93</f>
        <v>13840763.935087085</v>
      </c>
      <c r="AK93" s="3">
        <f>其他调用!AA93</f>
        <v>16561792.051040053</v>
      </c>
      <c r="AL93" s="3">
        <f>其他调用!AB93</f>
        <v>21683059.59536314</v>
      </c>
      <c r="AM93" s="3">
        <f>其他调用!AC93</f>
        <v>33352535.225253582</v>
      </c>
      <c r="AN93" s="3">
        <f>SUMPRODUCT(AI$5:AM93,其他调用!$C$6:$G94)</f>
        <v>550501505202.71082</v>
      </c>
      <c r="AP93" s="3">
        <f>其他调用!AN93</f>
        <v>2924105.2157967091</v>
      </c>
      <c r="AQ93" s="3">
        <f>其他调用!AO93</f>
        <v>3179661.7891490757</v>
      </c>
      <c r="AR93" s="3">
        <f>其他调用!AP93</f>
        <v>3730332.1739741862</v>
      </c>
      <c r="AS93" s="3">
        <f>其他调用!AQ93</f>
        <v>5460175.2963706255</v>
      </c>
      <c r="AT93" s="3">
        <f>其他调用!AR93</f>
        <v>9190821.2196573019</v>
      </c>
      <c r="AU93" s="3">
        <f>SUMPRODUCT(AP$5:AT93,其他调用!$C$6:$G94)</f>
        <v>74539135565.314087</v>
      </c>
    </row>
    <row r="94" spans="26:47" x14ac:dyDescent="0.15">
      <c r="Z94" s="3">
        <v>90</v>
      </c>
      <c r="AA94" s="3">
        <f>求节点(节奏总纲!P$4:P$163,其他调用!AW$6:AW$165,$Z94)*SUM($U$14:$U$17)</f>
        <v>46.000000000000043</v>
      </c>
      <c r="AB94" s="3">
        <f>求节点(节奏总纲!Q$4:Q$163,其他调用!AX$6:AX$165,$Z94)*SUM($U$14:$U$17)</f>
        <v>67</v>
      </c>
      <c r="AC94" s="3">
        <f>求节点(节奏总纲!R$4:R$163,其他调用!AY$6:AY$165,$Z94)*SUM($U$14:$U$17)</f>
        <v>90.999999999999915</v>
      </c>
      <c r="AD94" s="3">
        <f>求节点(节奏总纲!S$4:S$163,其他调用!AZ$6:AZ$165,$Z94)*SUM($U$14:$U$17)</f>
        <v>103.0000000000001</v>
      </c>
      <c r="AE94" s="3">
        <f>求节点(节奏总纲!T$4:T$163,其他调用!BA$6:BA$165,$Z94)*SUM($U$14:$U$17)</f>
        <v>103</v>
      </c>
      <c r="AF94" s="3">
        <f>SUMPRODUCT(AA$5:AE94,其他调用!$C$6:$G95)</f>
        <v>4192796.0595936794</v>
      </c>
      <c r="AH94" s="3">
        <v>90</v>
      </c>
      <c r="AI94" s="3">
        <f>其他调用!Y94</f>
        <v>12662931.733768225</v>
      </c>
      <c r="AJ94" s="3">
        <f>其他调用!Z94</f>
        <v>14066317.065003753</v>
      </c>
      <c r="AK94" s="3">
        <f>其他调用!AA94</f>
        <v>16561792.051040053</v>
      </c>
      <c r="AL94" s="3">
        <f>其他调用!AB94</f>
        <v>21683059.59536314</v>
      </c>
      <c r="AM94" s="3">
        <f>其他调用!AC94</f>
        <v>35882924.687928677</v>
      </c>
      <c r="AN94" s="3">
        <f>SUMPRODUCT(AI$5:AM94,其他调用!$C$6:$G95)</f>
        <v>556569569658.92065</v>
      </c>
      <c r="AP94" s="3">
        <f>其他调用!AN94</f>
        <v>2959703.916990608</v>
      </c>
      <c r="AQ94" s="3">
        <f>其他调用!AO94</f>
        <v>3221865.6537094414</v>
      </c>
      <c r="AR94" s="3">
        <f>其他调用!AP94</f>
        <v>3730332.1739741564</v>
      </c>
      <c r="AS94" s="3">
        <f>其他调用!AQ94</f>
        <v>5460175.2963706255</v>
      </c>
      <c r="AT94" s="3">
        <f>其他调用!AR94</f>
        <v>10086434.611346602</v>
      </c>
      <c r="AU94" s="3">
        <f>SUMPRODUCT(AP$5:AT94,其他调用!$C$6:$G95)</f>
        <v>75943799067.542007</v>
      </c>
    </row>
    <row r="95" spans="26:47" x14ac:dyDescent="0.15">
      <c r="Z95" s="3">
        <v>91</v>
      </c>
      <c r="AA95" s="3">
        <f>求节点(节奏总纲!P$4:P$163,其他调用!AW$6:AW$165,$Z95)*SUM($U$14:$U$17)</f>
        <v>46.000000000000043</v>
      </c>
      <c r="AB95" s="3">
        <f>求节点(节奏总纲!Q$4:Q$163,其他调用!AX$6:AX$165,$Z95)*SUM($U$14:$U$17)</f>
        <v>67</v>
      </c>
      <c r="AC95" s="3">
        <f>求节点(节奏总纲!R$4:R$163,其他调用!AY$6:AY$165,$Z95)*SUM($U$14:$U$17)</f>
        <v>90.999999999999957</v>
      </c>
      <c r="AD95" s="3">
        <f>求节点(节奏总纲!S$4:S$163,其他调用!AZ$6:AZ$165,$Z95)*SUM($U$14:$U$17)</f>
        <v>103.00000000000016</v>
      </c>
      <c r="AE95" s="3">
        <f>求节点(节奏总纲!T$4:T$163,其他调用!BA$6:BA$165,$Z95)*SUM($U$14:$U$17)</f>
        <v>102.99999999999997</v>
      </c>
      <c r="AF95" s="3">
        <f>SUMPRODUCT(AA$5:AE95,其他调用!$C$6:$G96)</f>
        <v>4218586.1565418364</v>
      </c>
      <c r="AH95" s="3">
        <v>91</v>
      </c>
      <c r="AI95" s="3">
        <f>其他调用!Y95</f>
        <v>12848559.406907201</v>
      </c>
      <c r="AJ95" s="3">
        <f>其他调用!Z95</f>
        <v>14265663.831655502</v>
      </c>
      <c r="AK95" s="3">
        <f>其他调用!AA95</f>
        <v>16995126.666085005</v>
      </c>
      <c r="AL95" s="3">
        <f>其他调用!AB95</f>
        <v>21683059.59536314</v>
      </c>
      <c r="AM95" s="3">
        <f>其他调用!AC95</f>
        <v>36490832.016885281</v>
      </c>
      <c r="AN95" s="3">
        <f>SUMPRODUCT(AI$5:AM95,其他调用!$C$6:$G96)</f>
        <v>562681567533.39929</v>
      </c>
      <c r="AP95" s="3">
        <f>其他调用!AN95</f>
        <v>2996706.4341635406</v>
      </c>
      <c r="AQ95" s="3">
        <f>其他调用!AO95</f>
        <v>3259165.9737866521</v>
      </c>
      <c r="AR95" s="3">
        <f>其他调用!AP95</f>
        <v>3829344.5389651656</v>
      </c>
      <c r="AS95" s="3">
        <f>其他调用!AQ95</f>
        <v>5460175.2963706255</v>
      </c>
      <c r="AT95" s="3">
        <f>其他调用!AR95</f>
        <v>10301599.096004486</v>
      </c>
      <c r="AU95" s="3">
        <f>SUMPRODUCT(AP$5:AT95,其他调用!$C$6:$G96)</f>
        <v>77355552456.161301</v>
      </c>
    </row>
    <row r="96" spans="26:47" x14ac:dyDescent="0.15">
      <c r="Z96" s="3">
        <v>92</v>
      </c>
      <c r="AA96" s="3">
        <f>求节点(节奏总纲!P$4:P$163,其他调用!AW$6:AW$165,$Z96)*SUM($U$14:$U$17)</f>
        <v>46.000000000000036</v>
      </c>
      <c r="AB96" s="3">
        <f>求节点(节奏总纲!Q$4:Q$163,其他调用!AX$6:AX$165,$Z96)*SUM($U$14:$U$17)</f>
        <v>67</v>
      </c>
      <c r="AC96" s="3">
        <f>求节点(节奏总纲!R$4:R$163,其他调用!AY$6:AY$165,$Z96)*SUM($U$14:$U$17)</f>
        <v>91</v>
      </c>
      <c r="AD96" s="3">
        <f>求节点(节奏总纲!S$4:S$163,其他调用!AZ$6:AZ$165,$Z96)*SUM($U$14:$U$17)</f>
        <v>103.00000000000021</v>
      </c>
      <c r="AE96" s="3">
        <f>求节点(节奏总纲!T$4:T$163,其他调用!BA$6:BA$165,$Z96)*SUM($U$14:$U$17)</f>
        <v>102.99999999999994</v>
      </c>
      <c r="AF96" s="3">
        <f>SUMPRODUCT(AA$5:AE96,其他调用!$C$6:$G97)</f>
        <v>4244182.3429866228</v>
      </c>
      <c r="AH96" s="3">
        <v>92</v>
      </c>
      <c r="AI96" s="3">
        <f>其他调用!Y96</f>
        <v>12848559.406907082</v>
      </c>
      <c r="AJ96" s="3">
        <f>其他调用!Z96</f>
        <v>14265663.831655622</v>
      </c>
      <c r="AK96" s="3">
        <f>其他调用!AA96</f>
        <v>17046777.630273223</v>
      </c>
      <c r="AL96" s="3">
        <f>其他调用!AB96</f>
        <v>21683059.59536314</v>
      </c>
      <c r="AM96" s="3">
        <f>其他调用!AC96</f>
        <v>36490832.016885757</v>
      </c>
      <c r="AN96" s="3">
        <f>SUMPRODUCT(AI$5:AM96,其他调用!$C$6:$G97)</f>
        <v>568748487872.07141</v>
      </c>
      <c r="AP96" s="3">
        <f>其他调用!AN96</f>
        <v>2996706.4341635406</v>
      </c>
      <c r="AQ96" s="3">
        <f>其他调用!AO96</f>
        <v>3259165.9737866521</v>
      </c>
      <c r="AR96" s="3">
        <f>其他调用!AP96</f>
        <v>3841146.236638993</v>
      </c>
      <c r="AS96" s="3">
        <f>其他调用!AQ96</f>
        <v>5460175.2963705659</v>
      </c>
      <c r="AT96" s="3">
        <f>其他调用!AR96</f>
        <v>10301599.096004605</v>
      </c>
      <c r="AU96" s="3">
        <f>SUMPRODUCT(AP$5:AT96,其他调用!$C$6:$G97)</f>
        <v>78756891619.491669</v>
      </c>
    </row>
    <row r="97" spans="26:47" x14ac:dyDescent="0.15">
      <c r="Z97" s="3">
        <v>93</v>
      </c>
      <c r="AA97" s="3">
        <f>求节点(节奏总纲!P$4:P$163,其他调用!AW$6:AW$165,$Z97)*SUM($U$14:$U$17)</f>
        <v>46.000000000000036</v>
      </c>
      <c r="AB97" s="3">
        <f>求节点(节奏总纲!Q$4:Q$163,其他调用!AX$6:AX$165,$Z97)*SUM($U$14:$U$17)</f>
        <v>67.000000000000014</v>
      </c>
      <c r="AC97" s="3">
        <f>求节点(节奏总纲!R$4:R$163,其他调用!AY$6:AY$165,$Z97)*SUM($U$14:$U$17)</f>
        <v>91.000000000000043</v>
      </c>
      <c r="AD97" s="3">
        <f>求节点(节奏总纲!S$4:S$163,其他调用!AZ$6:AZ$165,$Z97)*SUM($U$14:$U$17)</f>
        <v>103.00000000000026</v>
      </c>
      <c r="AE97" s="3">
        <f>求节点(节奏总纲!T$4:T$163,其他调用!BA$6:BA$165,$Z97)*SUM($U$14:$U$17)</f>
        <v>102.99999999999993</v>
      </c>
      <c r="AF97" s="3">
        <f>SUMPRODUCT(AA$5:AE97,其他调用!$C$6:$G98)</f>
        <v>4269584.6189280394</v>
      </c>
      <c r="AH97" s="3">
        <v>93</v>
      </c>
      <c r="AI97" s="3">
        <f>其他调用!Y97</f>
        <v>12848559.406907201</v>
      </c>
      <c r="AJ97" s="3">
        <f>其他调用!Z97</f>
        <v>14265663.831655502</v>
      </c>
      <c r="AK97" s="3">
        <f>其他调用!AA97</f>
        <v>17046777.630273223</v>
      </c>
      <c r="AL97" s="3">
        <f>其他调用!AB97</f>
        <v>21683059.59536314</v>
      </c>
      <c r="AM97" s="3">
        <f>其他调用!AC97</f>
        <v>36490832.016885757</v>
      </c>
      <c r="AN97" s="3">
        <f>SUMPRODUCT(AI$5:AM97,其他调用!$C$6:$G98)</f>
        <v>574769446693.02637</v>
      </c>
      <c r="AP97" s="3">
        <f>其他调用!AN97</f>
        <v>2996706.4341635406</v>
      </c>
      <c r="AQ97" s="3">
        <f>其他调用!AO97</f>
        <v>3259165.9737866521</v>
      </c>
      <c r="AR97" s="3">
        <f>其他调用!AP97</f>
        <v>3841146.236638993</v>
      </c>
      <c r="AS97" s="3">
        <f>其他调用!AQ97</f>
        <v>5460175.2963706255</v>
      </c>
      <c r="AT97" s="3">
        <f>其他调用!AR97</f>
        <v>10301599.096004486</v>
      </c>
      <c r="AU97" s="3">
        <f>SUMPRODUCT(AP$5:AT97,其他调用!$C$6:$G98)</f>
        <v>80147614577.039246</v>
      </c>
    </row>
    <row r="98" spans="26:47" x14ac:dyDescent="0.15">
      <c r="Z98" s="3">
        <v>94</v>
      </c>
      <c r="AA98" s="3">
        <f>求节点(节奏总纲!P$4:P$163,其他调用!AW$6:AW$165,$Z98)*SUM($U$14:$U$17)</f>
        <v>46.000000000000036</v>
      </c>
      <c r="AB98" s="3">
        <f>求节点(节奏总纲!Q$4:Q$163,其他调用!AX$6:AX$165,$Z98)*SUM($U$14:$U$17)</f>
        <v>67.000000000000014</v>
      </c>
      <c r="AC98" s="3">
        <f>求节点(节奏总纲!R$4:R$163,其他调用!AY$6:AY$165,$Z98)*SUM($U$14:$U$17)</f>
        <v>91.000000000000099</v>
      </c>
      <c r="AD98" s="3">
        <f>求节点(节奏总纲!S$4:S$163,其他调用!AZ$6:AZ$165,$Z98)*SUM($U$14:$U$17)</f>
        <v>103.00000000000024</v>
      </c>
      <c r="AE98" s="3">
        <f>求节点(节奏总纲!T$4:T$163,其他调用!BA$6:BA$165,$Z98)*SUM($U$14:$U$17)</f>
        <v>102.9999999999999</v>
      </c>
      <c r="AF98" s="3">
        <f>SUMPRODUCT(AA$5:AE98,其他调用!$C$6:$G99)</f>
        <v>4294792.9843660872</v>
      </c>
      <c r="AH98" s="3">
        <v>94</v>
      </c>
      <c r="AI98" s="3">
        <f>其他调用!Y98</f>
        <v>12848559.406907201</v>
      </c>
      <c r="AJ98" s="3">
        <f>其他调用!Z98</f>
        <v>14265663.831655622</v>
      </c>
      <c r="AK98" s="3">
        <f>其他调用!AA98</f>
        <v>17046777.630273342</v>
      </c>
      <c r="AL98" s="3">
        <f>其他调用!AB98</f>
        <v>22145692.531853914</v>
      </c>
      <c r="AM98" s="3">
        <f>其他调用!AC98</f>
        <v>36490832.016885757</v>
      </c>
      <c r="AN98" s="3">
        <f>SUMPRODUCT(AI$5:AM98,其他调用!$C$6:$G99)</f>
        <v>580745820845.54846</v>
      </c>
      <c r="AP98" s="3">
        <f>其他调用!AN98</f>
        <v>2996706.4341635406</v>
      </c>
      <c r="AQ98" s="3">
        <f>其他调用!AO98</f>
        <v>3259165.9737866521</v>
      </c>
      <c r="AR98" s="3">
        <f>其他调用!AP98</f>
        <v>3841146.2366389632</v>
      </c>
      <c r="AS98" s="3">
        <f>其他调用!AQ98</f>
        <v>5605355.6977126002</v>
      </c>
      <c r="AT98" s="3">
        <f>其他调用!AR98</f>
        <v>10301599.096004486</v>
      </c>
      <c r="AU98" s="3">
        <f>SUMPRODUCT(AP$5:AT98,其他调用!$C$6:$G99)</f>
        <v>81528153402.519318</v>
      </c>
    </row>
    <row r="99" spans="26:47" x14ac:dyDescent="0.15">
      <c r="Z99" s="3">
        <v>95</v>
      </c>
      <c r="AA99" s="3">
        <f>求节点(节奏总纲!P$4:P$163,其他调用!AW$6:AW$165,$Z99)*SUM($U$14:$U$17)</f>
        <v>46.000000000000028</v>
      </c>
      <c r="AB99" s="3">
        <f>求节点(节奏总纲!Q$4:Q$163,其他调用!AX$6:AX$165,$Z99)*SUM($U$14:$U$17)</f>
        <v>67.000000000000014</v>
      </c>
      <c r="AC99" s="3">
        <f>求节点(节奏总纲!R$4:R$163,其他调用!AY$6:AY$165,$Z99)*SUM($U$14:$U$17)</f>
        <v>91.000000000000142</v>
      </c>
      <c r="AD99" s="3">
        <f>求节点(节奏总纲!S$4:S$163,其他调用!AZ$6:AZ$165,$Z99)*SUM($U$14:$U$17)</f>
        <v>103.0000000000002</v>
      </c>
      <c r="AE99" s="3">
        <f>求节点(节奏总纲!T$4:T$163,其他调用!BA$6:BA$165,$Z99)*SUM($U$14:$U$17)</f>
        <v>102.99999999999987</v>
      </c>
      <c r="AF99" s="3">
        <f>SUMPRODUCT(AA$5:AE99,其他调用!$C$6:$G100)</f>
        <v>4319807.4393007653</v>
      </c>
      <c r="AH99" s="3">
        <v>95</v>
      </c>
      <c r="AI99" s="3">
        <f>其他调用!Y99</f>
        <v>12848559.406907082</v>
      </c>
      <c r="AJ99" s="3">
        <f>其他调用!Z99</f>
        <v>14265663.831655502</v>
      </c>
      <c r="AK99" s="3">
        <f>其他调用!AA99</f>
        <v>17046777.630273342</v>
      </c>
      <c r="AL99" s="3">
        <f>其他调用!AB99</f>
        <v>22271660.232979536</v>
      </c>
      <c r="AM99" s="3">
        <f>其他调用!AC99</f>
        <v>36490832.016885281</v>
      </c>
      <c r="AN99" s="3">
        <f>SUMPRODUCT(AI$5:AM99,其他调用!$C$6:$G100)</f>
        <v>586676594899.89209</v>
      </c>
      <c r="AP99" s="3">
        <f>其他调用!AN99</f>
        <v>2996706.4341635406</v>
      </c>
      <c r="AQ99" s="3">
        <f>其他调用!AO99</f>
        <v>3259165.9737866521</v>
      </c>
      <c r="AR99" s="3">
        <f>其他调用!AP99</f>
        <v>3841146.236638993</v>
      </c>
      <c r="AS99" s="3">
        <f>其他调用!AQ99</f>
        <v>5644886.0466417074</v>
      </c>
      <c r="AT99" s="3">
        <f>其他调用!AR99</f>
        <v>10301599.096004605</v>
      </c>
      <c r="AU99" s="3">
        <f>SUMPRODUCT(AP$5:AT99,其他调用!$C$6:$G100)</f>
        <v>82898189440.500381</v>
      </c>
    </row>
    <row r="100" spans="26:47" x14ac:dyDescent="0.15">
      <c r="Z100" s="3">
        <v>96</v>
      </c>
      <c r="AA100" s="3">
        <f>求节点(节奏总纲!P$4:P$163,其他调用!AW$6:AW$165,$Z100)*SUM($U$14:$U$17)</f>
        <v>46.000000000000028</v>
      </c>
      <c r="AB100" s="3">
        <f>求节点(节奏总纲!Q$4:Q$163,其他调用!AX$6:AX$165,$Z100)*SUM($U$14:$U$17)</f>
        <v>67.000000000000014</v>
      </c>
      <c r="AC100" s="3">
        <f>求节点(节奏总纲!R$4:R$163,其他调用!AY$6:AY$165,$Z100)*SUM($U$14:$U$17)</f>
        <v>91.000000000000185</v>
      </c>
      <c r="AD100" s="3">
        <f>求节点(节奏总纲!S$4:S$163,其他调用!AZ$6:AZ$165,$Z100)*SUM($U$14:$U$17)</f>
        <v>103.00000000000016</v>
      </c>
      <c r="AE100" s="3">
        <f>求节点(节奏总纲!T$4:T$163,其他调用!BA$6:BA$165,$Z100)*SUM($U$14:$U$17)</f>
        <v>102.99999999999986</v>
      </c>
      <c r="AF100" s="3">
        <f>SUMPRODUCT(AA$5:AE100,其他调用!$C$6:$G101)</f>
        <v>4344627.9837320736</v>
      </c>
      <c r="AH100" s="3">
        <v>96</v>
      </c>
      <c r="AI100" s="3">
        <f>其他调用!Y100</f>
        <v>12848559.406907201</v>
      </c>
      <c r="AJ100" s="3">
        <f>其他调用!Z100</f>
        <v>14338773.700097322</v>
      </c>
      <c r="AK100" s="3">
        <f>其他调用!AA100</f>
        <v>17046777.630273342</v>
      </c>
      <c r="AL100" s="3">
        <f>其他调用!AB100</f>
        <v>22271660.232979536</v>
      </c>
      <c r="AM100" s="3">
        <f>其他调用!AC100</f>
        <v>36714979.680649757</v>
      </c>
      <c r="AN100" s="3">
        <f>SUMPRODUCT(AI$5:AM100,其他调用!$C$6:$G101)</f>
        <v>592576335909.17749</v>
      </c>
      <c r="AP100" s="3">
        <f>其他调用!AN100</f>
        <v>2996706.4341635406</v>
      </c>
      <c r="AQ100" s="3">
        <f>其他调用!AO100</f>
        <v>3272694.0615215003</v>
      </c>
      <c r="AR100" s="3">
        <f>其他调用!AP100</f>
        <v>3841146.236638993</v>
      </c>
      <c r="AS100" s="3">
        <f>其他调用!AQ100</f>
        <v>5644886.0466416478</v>
      </c>
      <c r="AT100" s="3">
        <f>其他调用!AR100</f>
        <v>10390278.018001795</v>
      </c>
      <c r="AU100" s="3">
        <f>SUMPRODUCT(AP$5:AT100,其他调用!$C$6:$G101)</f>
        <v>84260409891.107025</v>
      </c>
    </row>
    <row r="101" spans="26:47" x14ac:dyDescent="0.15">
      <c r="Z101" s="3">
        <v>97</v>
      </c>
      <c r="AA101" s="3">
        <f>求节点(节奏总纲!P$4:P$163,其他调用!AW$6:AW$165,$Z101)*SUM($U$14:$U$17)</f>
        <v>46.000000000000014</v>
      </c>
      <c r="AB101" s="3">
        <f>求节点(节奏总纲!Q$4:Q$163,其他调用!AX$6:AX$165,$Z101)*SUM($U$14:$U$17)</f>
        <v>67.000000000000014</v>
      </c>
      <c r="AC101" s="3">
        <f>求节点(节奏总纲!R$4:R$163,其他调用!AY$6:AY$165,$Z101)*SUM($U$14:$U$17)</f>
        <v>91.000000000000185</v>
      </c>
      <c r="AD101" s="3">
        <f>求节点(节奏总纲!S$4:S$163,其他调用!AZ$6:AZ$165,$Z101)*SUM($U$14:$U$17)</f>
        <v>103.00000000000011</v>
      </c>
      <c r="AE101" s="3">
        <f>求节点(节奏总纲!T$4:T$163,其他调用!BA$6:BA$165,$Z101)*SUM($U$14:$U$17)</f>
        <v>102.99999999999989</v>
      </c>
      <c r="AF101" s="3">
        <f>SUMPRODUCT(AA$5:AE101,其他调用!$C$6:$G102)</f>
        <v>4369254.617660014</v>
      </c>
      <c r="AH101" s="3">
        <v>97</v>
      </c>
      <c r="AI101" s="3">
        <f>其他调用!Y101</f>
        <v>13220952.975767612</v>
      </c>
      <c r="AJ101" s="3">
        <f>其他调用!Z101</f>
        <v>14699714.354703069</v>
      </c>
      <c r="AK101" s="3">
        <f>其他调用!AA101</f>
        <v>17232413.299930334</v>
      </c>
      <c r="AL101" s="3">
        <f>其他调用!AB101</f>
        <v>22271660.232979536</v>
      </c>
      <c r="AM101" s="3">
        <f>其他调用!AC101</f>
        <v>37130346.068036556</v>
      </c>
      <c r="AN101" s="3">
        <f>SUMPRODUCT(AI$5:AM101,其他调用!$C$6:$G102)</f>
        <v>598581240280.255</v>
      </c>
      <c r="AP101" s="3">
        <f>其他调用!AN101</f>
        <v>3069117.643451333</v>
      </c>
      <c r="AQ101" s="3">
        <f>其他调用!AO101</f>
        <v>3339481.7188741565</v>
      </c>
      <c r="AR101" s="3">
        <f>其他调用!AP101</f>
        <v>3888432.5193016827</v>
      </c>
      <c r="AS101" s="3">
        <f>其他调用!AQ101</f>
        <v>5644886.0466417074</v>
      </c>
      <c r="AT101" s="3">
        <f>其他调用!AR101</f>
        <v>10554608.276229382</v>
      </c>
      <c r="AU101" s="3">
        <f>SUMPRODUCT(AP$5:AT101,其他调用!$C$6:$G102)</f>
        <v>85640972426.780441</v>
      </c>
    </row>
    <row r="102" spans="26:47" x14ac:dyDescent="0.15">
      <c r="Z102" s="3">
        <v>98</v>
      </c>
      <c r="AA102" s="3">
        <f>求节点(节奏总纲!P$4:P$163,其他调用!AW$6:AW$165,$Z102)*SUM($U$14:$U$17)</f>
        <v>45.999999999999993</v>
      </c>
      <c r="AB102" s="3">
        <f>求节点(节奏总纲!Q$4:Q$163,其他调用!AX$6:AX$165,$Z102)*SUM($U$14:$U$17)</f>
        <v>67.000000000000028</v>
      </c>
      <c r="AC102" s="3">
        <f>求节点(节奏总纲!R$4:R$163,其他调用!AY$6:AY$165,$Z102)*SUM($U$14:$U$17)</f>
        <v>91.000000000000128</v>
      </c>
      <c r="AD102" s="3">
        <f>求节点(节奏总纲!S$4:S$163,其他调用!AZ$6:AZ$165,$Z102)*SUM($U$14:$U$17)</f>
        <v>103.00000000000007</v>
      </c>
      <c r="AE102" s="3">
        <f>求节点(节奏总纲!T$4:T$163,其他调用!BA$6:BA$165,$Z102)*SUM($U$14:$U$17)</f>
        <v>102.9999999999999</v>
      </c>
      <c r="AF102" s="3">
        <f>SUMPRODUCT(AA$5:AE102,其他调用!$C$6:$G103)</f>
        <v>4393687.3410845827</v>
      </c>
      <c r="AH102" s="3">
        <v>98</v>
      </c>
      <c r="AI102" s="3">
        <f>其他调用!Y102</f>
        <v>13223148.16201663</v>
      </c>
      <c r="AJ102" s="3">
        <f>其他调用!Z102</f>
        <v>14699714.354703069</v>
      </c>
      <c r="AK102" s="3">
        <f>其他调用!AA102</f>
        <v>17492827.084425211</v>
      </c>
      <c r="AL102" s="3">
        <f>其他调用!AB102</f>
        <v>22271660.232979536</v>
      </c>
      <c r="AM102" s="3">
        <f>其他调用!AC102</f>
        <v>37130346.068036556</v>
      </c>
      <c r="AN102" s="3">
        <f>SUMPRODUCT(AI$5:AM102,其他调用!$C$6:$G103)</f>
        <v>604543526431.67798</v>
      </c>
      <c r="AP102" s="3">
        <f>其他调用!AN102</f>
        <v>3069544.4931721389</v>
      </c>
      <c r="AQ102" s="3">
        <f>其他调用!AO102</f>
        <v>3339481.7188741267</v>
      </c>
      <c r="AR102" s="3">
        <f>其他调用!AP102</f>
        <v>3954766.7526181042</v>
      </c>
      <c r="AS102" s="3">
        <f>其他调用!AQ102</f>
        <v>5644886.0466416478</v>
      </c>
      <c r="AT102" s="3">
        <f>其他调用!AR102</f>
        <v>10554608.276229262</v>
      </c>
      <c r="AU102" s="3">
        <f>SUMPRODUCT(AP$5:AT102,其他调用!$C$6:$G103)</f>
        <v>87011825904.67981</v>
      </c>
    </row>
    <row r="103" spans="26:47" x14ac:dyDescent="0.15">
      <c r="Z103" s="3">
        <v>99</v>
      </c>
      <c r="AA103" s="3">
        <f>求节点(节奏总纲!P$4:P$163,其他调用!AW$6:AW$165,$Z103)*SUM($U$14:$U$17)</f>
        <v>45.999999999999979</v>
      </c>
      <c r="AB103" s="3">
        <f>求节点(节奏总纲!Q$4:Q$163,其他调用!AX$6:AX$165,$Z103)*SUM($U$14:$U$17)</f>
        <v>67.000000000000028</v>
      </c>
      <c r="AC103" s="3">
        <f>求节点(节奏总纲!R$4:R$163,其他调用!AY$6:AY$165,$Z103)*SUM($U$14:$U$17)</f>
        <v>91.000000000000071</v>
      </c>
      <c r="AD103" s="3">
        <f>求节点(节奏总纲!S$4:S$163,其他调用!AZ$6:AZ$165,$Z103)*SUM($U$14:$U$17)</f>
        <v>103.00000000000003</v>
      </c>
      <c r="AE103" s="3">
        <f>求节点(节奏总纲!T$4:T$163,其他调用!BA$6:BA$165,$Z103)*SUM($U$14:$U$17)</f>
        <v>102.99999999999991</v>
      </c>
      <c r="AF103" s="3">
        <f>SUMPRODUCT(AA$5:AE103,其他调用!$C$6:$G104)</f>
        <v>4417926.1540057827</v>
      </c>
      <c r="AH103" s="3">
        <v>99</v>
      </c>
      <c r="AI103" s="3">
        <f>其他调用!Y103</f>
        <v>13223148.16201663</v>
      </c>
      <c r="AJ103" s="3">
        <f>其他调用!Z103</f>
        <v>14699714.354703069</v>
      </c>
      <c r="AK103" s="3">
        <f>其他调用!AA103</f>
        <v>17492827.084425211</v>
      </c>
      <c r="AL103" s="3">
        <f>其他调用!AB103</f>
        <v>22271660.232979774</v>
      </c>
      <c r="AM103" s="3">
        <f>其他调用!AC103</f>
        <v>37130346.068037033</v>
      </c>
      <c r="AN103" s="3">
        <f>SUMPRODUCT(AI$5:AM103,其他调用!$C$6:$G104)</f>
        <v>610458492851.74048</v>
      </c>
      <c r="AP103" s="3">
        <f>其他调用!AN103</f>
        <v>3069544.4931721389</v>
      </c>
      <c r="AQ103" s="3">
        <f>其他调用!AO103</f>
        <v>3339481.7188741565</v>
      </c>
      <c r="AR103" s="3">
        <f>其他调用!AP103</f>
        <v>3954766.7526181042</v>
      </c>
      <c r="AS103" s="3">
        <f>其他调用!AQ103</f>
        <v>5644886.0466417074</v>
      </c>
      <c r="AT103" s="3">
        <f>其他调用!AR103</f>
        <v>10554608.276229382</v>
      </c>
      <c r="AU103" s="3">
        <f>SUMPRODUCT(AP$5:AT103,其他调用!$C$6:$G104)</f>
        <v>88371799593.072037</v>
      </c>
    </row>
    <row r="104" spans="26:47" x14ac:dyDescent="0.15">
      <c r="Z104" s="3">
        <v>100</v>
      </c>
      <c r="AA104" s="3">
        <f>求节点(节奏总纲!P$4:P$163,其他调用!AW$6:AW$165,$Z104)*SUM($U$14:$U$17)</f>
        <v>45.999999999999957</v>
      </c>
      <c r="AB104" s="3">
        <f>求节点(节奏总纲!Q$4:Q$163,其他调用!AX$6:AX$165,$Z104)*SUM($U$14:$U$17)</f>
        <v>67.000000000000028</v>
      </c>
      <c r="AC104" s="3">
        <f>求节点(节奏总纲!R$4:R$163,其他调用!AY$6:AY$165,$Z104)*SUM($U$14:$U$17)</f>
        <v>91</v>
      </c>
      <c r="AD104" s="3">
        <f>求节点(节奏总纲!S$4:S$163,其他调用!AZ$6:AZ$165,$Z104)*SUM($U$14:$U$17)</f>
        <v>102.99999999999999</v>
      </c>
      <c r="AE104" s="3">
        <f>求节点(节奏总纲!T$4:T$163,其他调用!BA$6:BA$165,$Z104)*SUM($U$14:$U$17)</f>
        <v>102.99999999999993</v>
      </c>
      <c r="AF104" s="3">
        <f>SUMPRODUCT(AA$5:AE104,其他调用!$C$6:$G105)</f>
        <v>4441971.0564236129</v>
      </c>
      <c r="AH104" s="3">
        <v>100</v>
      </c>
      <c r="AI104" s="3">
        <f>其他调用!Y104</f>
        <v>13223148.16201663</v>
      </c>
      <c r="AJ104" s="3">
        <f>其他调用!Z104</f>
        <v>14699714.354703069</v>
      </c>
      <c r="AK104" s="3">
        <f>其他调用!AA104</f>
        <v>17492827.084425211</v>
      </c>
      <c r="AL104" s="3">
        <f>其他调用!AB104</f>
        <v>22271660.232979536</v>
      </c>
      <c r="AM104" s="3">
        <f>其他调用!AC104</f>
        <v>37130346.068036556</v>
      </c>
      <c r="AN104" s="3">
        <f>SUMPRODUCT(AI$5:AM104,其他调用!$C$6:$G105)</f>
        <v>616326139540.44263</v>
      </c>
      <c r="AP104" s="3">
        <f>其他调用!AN104</f>
        <v>3069544.4931721389</v>
      </c>
      <c r="AQ104" s="3">
        <f>其他调用!AO104</f>
        <v>3339481.7188741565</v>
      </c>
      <c r="AR104" s="3">
        <f>其他调用!AP104</f>
        <v>3954766.7526181042</v>
      </c>
      <c r="AS104" s="3">
        <f>其他调用!AQ104</f>
        <v>5644886.0466416478</v>
      </c>
      <c r="AT104" s="3">
        <f>其他调用!AR104</f>
        <v>10554608.276229382</v>
      </c>
      <c r="AU104" s="3">
        <f>SUMPRODUCT(AP$5:AT104,其他调用!$C$6:$G105)</f>
        <v>89720893491.957138</v>
      </c>
    </row>
    <row r="105" spans="26:47" x14ac:dyDescent="0.15">
      <c r="Z105" s="3">
        <v>101</v>
      </c>
      <c r="AA105" s="3">
        <f>求节点(节奏总纲!P$4:P$163,其他调用!AW$6:AW$165,$Z105)*SUM($U$14:$U$17)</f>
        <v>45.999999999999943</v>
      </c>
      <c r="AB105" s="3">
        <f>求节点(节奏总纲!Q$4:Q$163,其他调用!AX$6:AX$165,$Z105)*SUM($U$14:$U$17)</f>
        <v>67.000000000000043</v>
      </c>
      <c r="AC105" s="3">
        <f>求节点(节奏总纲!R$4:R$163,其他调用!AY$6:AY$165,$Z105)*SUM($U$14:$U$17)</f>
        <v>90.999999999999943</v>
      </c>
      <c r="AD105" s="3">
        <f>求节点(节奏总纲!S$4:S$163,其他调用!AZ$6:AZ$165,$Z105)*SUM($U$14:$U$17)</f>
        <v>102.99999999999997</v>
      </c>
      <c r="AE105" s="3">
        <f>求节点(节奏总纲!T$4:T$163,其他调用!BA$6:BA$165,$Z105)*SUM($U$14:$U$17)</f>
        <v>102.99999999999994</v>
      </c>
      <c r="AF105" s="3">
        <f>SUMPRODUCT(AA$5:AE105,其他调用!$C$6:$G106)</f>
        <v>4465822.0483380742</v>
      </c>
      <c r="AH105" s="3">
        <v>101</v>
      </c>
      <c r="AI105" s="3">
        <f>其他调用!Y105</f>
        <v>13223148.16201663</v>
      </c>
      <c r="AJ105" s="3">
        <f>其他调用!Z105</f>
        <v>14699714.35470295</v>
      </c>
      <c r="AK105" s="3">
        <f>其他调用!AA105</f>
        <v>17492827.084425449</v>
      </c>
      <c r="AL105" s="3">
        <f>其他调用!AB105</f>
        <v>22856358.245207787</v>
      </c>
      <c r="AM105" s="3">
        <f>其他调用!AC105</f>
        <v>37130346.068036556</v>
      </c>
      <c r="AN105" s="3">
        <f>SUMPRODUCT(AI$5:AM105,其他调用!$C$6:$G106)</f>
        <v>622148112927.63379</v>
      </c>
      <c r="AP105" s="3">
        <f>其他调用!AN105</f>
        <v>3069544.4931721389</v>
      </c>
      <c r="AQ105" s="3">
        <f>其他调用!AO105</f>
        <v>3339481.7188741267</v>
      </c>
      <c r="AR105" s="3">
        <f>其他调用!AP105</f>
        <v>3954766.7526181042</v>
      </c>
      <c r="AS105" s="3">
        <f>其他调用!AQ105</f>
        <v>5832276.0386766791</v>
      </c>
      <c r="AT105" s="3">
        <f>其他调用!AR105</f>
        <v>10554608.276229262</v>
      </c>
      <c r="AU105" s="3">
        <f>SUMPRODUCT(AP$5:AT105,其他调用!$C$6:$G106)</f>
        <v>91059635265.992661</v>
      </c>
    </row>
    <row r="106" spans="26:47" x14ac:dyDescent="0.15">
      <c r="Z106" s="3">
        <v>102</v>
      </c>
      <c r="AA106" s="3">
        <f>求节点(节奏总纲!P$4:P$163,其他调用!AW$6:AW$165,$Z106)*SUM($U$14:$U$17)</f>
        <v>45.999999999999922</v>
      </c>
      <c r="AB106" s="3">
        <f>求节点(节奏总纲!Q$4:Q$163,其他调用!AX$6:AX$165,$Z106)*SUM($U$14:$U$17)</f>
        <v>67.000000000000043</v>
      </c>
      <c r="AC106" s="3">
        <f>求节点(节奏总纲!R$4:R$163,其他调用!AY$6:AY$165,$Z106)*SUM($U$14:$U$17)</f>
        <v>90.999999999999886</v>
      </c>
      <c r="AD106" s="3">
        <f>求节点(节奏总纲!S$4:S$163,其他调用!AZ$6:AZ$165,$Z106)*SUM($U$14:$U$17)</f>
        <v>102.99999999999996</v>
      </c>
      <c r="AE106" s="3">
        <f>求节点(节奏总纲!T$4:T$163,其他调用!BA$6:BA$165,$Z106)*SUM($U$14:$U$17)</f>
        <v>102.99999999999996</v>
      </c>
      <c r="AF106" s="3">
        <f>SUMPRODUCT(AA$5:AE106,其他调用!$C$6:$G107)</f>
        <v>4489479.1297491658</v>
      </c>
      <c r="AH106" s="3">
        <v>102</v>
      </c>
      <c r="AI106" s="3">
        <f>其他调用!Y106</f>
        <v>13223148.16201663</v>
      </c>
      <c r="AJ106" s="3">
        <f>其他调用!Z106</f>
        <v>14699714.354703069</v>
      </c>
      <c r="AK106" s="3">
        <f>其他调用!AA106</f>
        <v>17492827.084425211</v>
      </c>
      <c r="AL106" s="3">
        <f>其他调用!AB106</f>
        <v>22879438.466868877</v>
      </c>
      <c r="AM106" s="3">
        <f>其他调用!AC106</f>
        <v>37130346.068036556</v>
      </c>
      <c r="AN106" s="3">
        <f>SUMPRODUCT(AI$5:AM106,其他调用!$C$6:$G107)</f>
        <v>627922817660.23193</v>
      </c>
      <c r="AP106" s="3">
        <f>其他调用!AN106</f>
        <v>3069544.4931721687</v>
      </c>
      <c r="AQ106" s="3">
        <f>其他调用!AO106</f>
        <v>3339481.7188741565</v>
      </c>
      <c r="AR106" s="3">
        <f>其他调用!AP106</f>
        <v>3954766.7526181042</v>
      </c>
      <c r="AS106" s="3">
        <f>其他调用!AQ106</f>
        <v>5839673.0238943696</v>
      </c>
      <c r="AT106" s="3">
        <f>其他调用!AR106</f>
        <v>10554608.276229382</v>
      </c>
      <c r="AU106" s="3">
        <f>SUMPRODUCT(AP$5:AT106,其他调用!$C$6:$G107)</f>
        <v>92387513620.125244</v>
      </c>
    </row>
    <row r="107" spans="26:47" x14ac:dyDescent="0.15">
      <c r="Z107" s="3">
        <v>103</v>
      </c>
      <c r="AA107" s="3">
        <f>求节点(节奏总纲!P$4:P$163,其他调用!AW$6:AW$165,$Z107)*SUM($U$14:$U$17)</f>
        <v>45.999999999999908</v>
      </c>
      <c r="AB107" s="3">
        <f>求节点(节奏总纲!Q$4:Q$163,其他调用!AX$6:AX$165,$Z107)*SUM($U$14:$U$17)</f>
        <v>67.000000000000043</v>
      </c>
      <c r="AC107" s="3">
        <f>求节点(节奏总纲!R$4:R$163,其他调用!AY$6:AY$165,$Z107)*SUM($U$14:$U$17)</f>
        <v>90.999999999999815</v>
      </c>
      <c r="AD107" s="3">
        <f>求节点(节奏总纲!S$4:S$163,其他调用!AZ$6:AZ$165,$Z107)*SUM($U$14:$U$17)</f>
        <v>102.99999999999994</v>
      </c>
      <c r="AE107" s="3">
        <f>求节点(节奏总纲!T$4:T$163,其他调用!BA$6:BA$165,$Z107)*SUM($U$14:$U$17)</f>
        <v>102.99999999999997</v>
      </c>
      <c r="AF107" s="3">
        <f>SUMPRODUCT(AA$5:AE107,其他调用!$C$6:$G108)</f>
        <v>4512942.3006568877</v>
      </c>
      <c r="AH107" s="3">
        <v>103</v>
      </c>
      <c r="AI107" s="3">
        <f>其他调用!Y107</f>
        <v>13235356.722733378</v>
      </c>
      <c r="AJ107" s="3">
        <f>其他调用!Z107</f>
        <v>14911658.944047451</v>
      </c>
      <c r="AK107" s="3">
        <f>其他调用!AA107</f>
        <v>17492827.084425211</v>
      </c>
      <c r="AL107" s="3">
        <f>其他调用!AB107</f>
        <v>22879438.466869116</v>
      </c>
      <c r="AM107" s="3">
        <f>其他调用!AC107</f>
        <v>37430194.709015369</v>
      </c>
      <c r="AN107" s="3">
        <f>SUMPRODUCT(AI$5:AM107,其他调用!$C$6:$G108)</f>
        <v>633693217638.49854</v>
      </c>
      <c r="AP107" s="3">
        <f>其他调用!AN107</f>
        <v>3071876.4848837852</v>
      </c>
      <c r="AQ107" s="3">
        <f>其他调用!AO107</f>
        <v>3379277.7957314253</v>
      </c>
      <c r="AR107" s="3">
        <f>其他调用!AP107</f>
        <v>3954766.752618134</v>
      </c>
      <c r="AS107" s="3">
        <f>其他调用!AQ107</f>
        <v>5839673.02389431</v>
      </c>
      <c r="AT107" s="3">
        <f>其他调用!AR107</f>
        <v>10675292.468118191</v>
      </c>
      <c r="AU107" s="3">
        <f>SUMPRODUCT(AP$5:AT107,其他调用!$C$6:$G108)</f>
        <v>93712646376.422089</v>
      </c>
    </row>
    <row r="108" spans="26:47" x14ac:dyDescent="0.15">
      <c r="Z108" s="3">
        <v>104</v>
      </c>
      <c r="AA108" s="3">
        <f>求节点(节奏总纲!P$4:P$163,其他调用!AW$6:AW$165,$Z108)*SUM($U$14:$U$17)</f>
        <v>45.999999999999936</v>
      </c>
      <c r="AB108" s="3">
        <f>求节点(节奏总纲!Q$4:Q$163,其他调用!AX$6:AX$165,$Z108)*SUM($U$14:$U$17)</f>
        <v>67.000000000000028</v>
      </c>
      <c r="AC108" s="3">
        <f>求节点(节奏总纲!R$4:R$163,其他调用!AY$6:AY$165,$Z108)*SUM($U$14:$U$17)</f>
        <v>90.999999999999829</v>
      </c>
      <c r="AD108" s="3">
        <f>求节点(节奏总纲!S$4:S$163,其他调用!AZ$6:AZ$165,$Z108)*SUM($U$14:$U$17)</f>
        <v>102.99999999999993</v>
      </c>
      <c r="AE108" s="3">
        <f>求节点(节奏总纲!T$4:T$163,其他调用!BA$6:BA$165,$Z108)*SUM($U$14:$U$17)</f>
        <v>102.99999999999996</v>
      </c>
      <c r="AF108" s="3">
        <f>SUMPRODUCT(AA$5:AE108,其他调用!$C$6:$G109)</f>
        <v>4536211.5610612379</v>
      </c>
      <c r="AH108" s="3">
        <v>104</v>
      </c>
      <c r="AI108" s="3">
        <f>其他调用!Y108</f>
        <v>13608358.085223079</v>
      </c>
      <c r="AJ108" s="3">
        <f>其他调用!Z108</f>
        <v>15133555.641406178</v>
      </c>
      <c r="AK108" s="3">
        <f>其他调用!AA108</f>
        <v>17800593.240068436</v>
      </c>
      <c r="AL108" s="3">
        <f>其他调用!AB108</f>
        <v>22879438.466868877</v>
      </c>
      <c r="AM108" s="3">
        <f>其他调用!AC108</f>
        <v>37775158.057743549</v>
      </c>
      <c r="AN108" s="3">
        <f>SUMPRODUCT(AI$5:AM108,其他调用!$C$6:$G109)</f>
        <v>639534490700.93201</v>
      </c>
      <c r="AP108" s="3">
        <f>其他调用!AN108</f>
        <v>3143124.530082643</v>
      </c>
      <c r="AQ108" s="3">
        <f>其他调用!AO108</f>
        <v>3420942.5442857146</v>
      </c>
      <c r="AR108" s="3">
        <f>其他调用!AP108</f>
        <v>4032967.0400108695</v>
      </c>
      <c r="AS108" s="3">
        <f>其他调用!AQ108</f>
        <v>5839673.0238943696</v>
      </c>
      <c r="AT108" s="3">
        <f>其他调用!AR108</f>
        <v>10814134.594721556</v>
      </c>
      <c r="AU108" s="3">
        <f>SUMPRODUCT(AP$5:AT108,其他调用!$C$6:$G109)</f>
        <v>95049696036.890656</v>
      </c>
    </row>
    <row r="109" spans="26:47" x14ac:dyDescent="0.15">
      <c r="Z109" s="3">
        <v>105</v>
      </c>
      <c r="AA109" s="3">
        <f>求节点(节奏总纲!P$4:P$163,其他调用!AW$6:AW$165,$Z109)*SUM($U$14:$U$17)</f>
        <v>45.999999999999957</v>
      </c>
      <c r="AB109" s="3">
        <f>求节点(节奏总纲!Q$4:Q$163,其他调用!AX$6:AX$165,$Z109)*SUM($U$14:$U$17)</f>
        <v>67.000000000000028</v>
      </c>
      <c r="AC109" s="3">
        <f>求节点(节奏总纲!R$4:R$163,其他调用!AY$6:AY$165,$Z109)*SUM($U$14:$U$17)</f>
        <v>90.999999999999872</v>
      </c>
      <c r="AD109" s="3">
        <f>求节点(节奏总纲!S$4:S$163,其他调用!AZ$6:AZ$165,$Z109)*SUM($U$14:$U$17)</f>
        <v>102.99999999999991</v>
      </c>
      <c r="AE109" s="3">
        <f>求节点(节奏总纲!T$4:T$163,其他调用!BA$6:BA$165,$Z109)*SUM($U$14:$U$17)</f>
        <v>102.99999999999996</v>
      </c>
      <c r="AF109" s="3">
        <f>SUMPRODUCT(AA$5:AE109,其他调用!$C$6:$G110)</f>
        <v>4559286.9109622203</v>
      </c>
      <c r="AH109" s="3">
        <v>105</v>
      </c>
      <c r="AI109" s="3">
        <f>其他调用!Y109</f>
        <v>13608358.08522296</v>
      </c>
      <c r="AJ109" s="3">
        <f>其他调用!Z109</f>
        <v>15133555.641406059</v>
      </c>
      <c r="AK109" s="3">
        <f>其他调用!AA109</f>
        <v>17944509.733722925</v>
      </c>
      <c r="AL109" s="3">
        <f>其他调用!AB109</f>
        <v>22879438.466869116</v>
      </c>
      <c r="AM109" s="3">
        <f>其他调用!AC109</f>
        <v>37775158.057743549</v>
      </c>
      <c r="AN109" s="3">
        <f>SUMPRODUCT(AI$5:AM109,其他调用!$C$6:$G110)</f>
        <v>645329290281.02454</v>
      </c>
      <c r="AP109" s="3">
        <f>其他调用!AN109</f>
        <v>3143124.530082643</v>
      </c>
      <c r="AQ109" s="3">
        <f>其他调用!AO109</f>
        <v>3420942.5442856848</v>
      </c>
      <c r="AR109" s="3">
        <f>其他调用!AP109</f>
        <v>4069534.7748250365</v>
      </c>
      <c r="AS109" s="3">
        <f>其他调用!AQ109</f>
        <v>5839673.02389431</v>
      </c>
      <c r="AT109" s="3">
        <f>其他调用!AR109</f>
        <v>10814134.594721675</v>
      </c>
      <c r="AU109" s="3">
        <f>SUMPRODUCT(AP$5:AT109,其他调用!$C$6:$G110)</f>
        <v>96376163578.556198</v>
      </c>
    </row>
    <row r="110" spans="26:47" x14ac:dyDescent="0.15">
      <c r="Z110" s="3">
        <v>106</v>
      </c>
      <c r="AA110" s="3">
        <f>求节点(节奏总纲!P$4:P$163,其他调用!AW$6:AW$165,$Z110)*SUM($U$14:$U$17)</f>
        <v>45.999999999999986</v>
      </c>
      <c r="AB110" s="3">
        <f>求节点(节奏总纲!Q$4:Q$163,其他调用!AX$6:AX$165,$Z110)*SUM($U$14:$U$17)</f>
        <v>67.000000000000028</v>
      </c>
      <c r="AC110" s="3">
        <f>求节点(节奏总纲!R$4:R$163,其他调用!AY$6:AY$165,$Z110)*SUM($U$14:$U$17)</f>
        <v>90.999999999999901</v>
      </c>
      <c r="AD110" s="3">
        <f>求节点(节奏总纲!S$4:S$163,其他调用!AZ$6:AZ$165,$Z110)*SUM($U$14:$U$17)</f>
        <v>102.9999999999999</v>
      </c>
      <c r="AE110" s="3">
        <f>求节点(节奏总纲!T$4:T$163,其他调用!BA$6:BA$165,$Z110)*SUM($U$14:$U$17)</f>
        <v>102.99999999999994</v>
      </c>
      <c r="AF110" s="3">
        <f>SUMPRODUCT(AA$5:AE110,其他调用!$C$6:$G111)</f>
        <v>4582168.3503598329</v>
      </c>
      <c r="AH110" s="3">
        <v>106</v>
      </c>
      <c r="AI110" s="3">
        <f>其他调用!Y110</f>
        <v>13608358.08522296</v>
      </c>
      <c r="AJ110" s="3">
        <f>其他调用!Z110</f>
        <v>15133555.641406059</v>
      </c>
      <c r="AK110" s="3">
        <f>其他调用!AA110</f>
        <v>17944509.733722925</v>
      </c>
      <c r="AL110" s="3">
        <f>其他调用!AB110</f>
        <v>22879438.466869116</v>
      </c>
      <c r="AM110" s="3">
        <f>其他调用!AC110</f>
        <v>37775158.057743549</v>
      </c>
      <c r="AN110" s="3">
        <f>SUMPRODUCT(AI$5:AM110,其他调用!$C$6:$G111)</f>
        <v>651075394066.32642</v>
      </c>
      <c r="AP110" s="3">
        <f>其他调用!AN110</f>
        <v>3143124.5300826132</v>
      </c>
      <c r="AQ110" s="3">
        <f>其他调用!AO110</f>
        <v>3420942.5442857146</v>
      </c>
      <c r="AR110" s="3">
        <f>其他调用!AP110</f>
        <v>4069534.7748250365</v>
      </c>
      <c r="AS110" s="3">
        <f>其他调用!AQ110</f>
        <v>5839673.0238943696</v>
      </c>
      <c r="AT110" s="3">
        <f>其他调用!AR110</f>
        <v>10814134.594721675</v>
      </c>
      <c r="AU110" s="3">
        <f>SUMPRODUCT(AP$5:AT110,其他调用!$C$6:$G111)</f>
        <v>97691484334.157303</v>
      </c>
    </row>
    <row r="111" spans="26:47" x14ac:dyDescent="0.15">
      <c r="Z111" s="3">
        <v>107</v>
      </c>
      <c r="AA111" s="3">
        <f>求节点(节奏总纲!P$4:P$163,其他调用!AW$6:AW$165,$Z111)*SUM($U$14:$U$17)</f>
        <v>46.000000000000014</v>
      </c>
      <c r="AB111" s="3">
        <f>求节点(节奏总纲!Q$4:Q$163,其他调用!AX$6:AX$165,$Z111)*SUM($U$14:$U$17)</f>
        <v>67.000000000000014</v>
      </c>
      <c r="AC111" s="3">
        <f>求节点(节奏总纲!R$4:R$163,其他调用!AY$6:AY$165,$Z111)*SUM($U$14:$U$17)</f>
        <v>90.999999999999943</v>
      </c>
      <c r="AD111" s="3">
        <f>求节点(节奏总纲!S$4:S$163,其他调用!AZ$6:AZ$165,$Z111)*SUM($U$14:$U$17)</f>
        <v>102.99999999999987</v>
      </c>
      <c r="AE111" s="3">
        <f>求节点(节奏总纲!T$4:T$163,其他调用!BA$6:BA$165,$Z111)*SUM($U$14:$U$17)</f>
        <v>102.99999999999994</v>
      </c>
      <c r="AF111" s="3">
        <f>SUMPRODUCT(AA$5:AE111,其他调用!$C$6:$G112)</f>
        <v>4604855.8792540748</v>
      </c>
      <c r="AH111" s="3">
        <v>107</v>
      </c>
      <c r="AI111" s="3">
        <f>其他调用!Y111</f>
        <v>13608358.085223079</v>
      </c>
      <c r="AJ111" s="3">
        <f>其他调用!Z111</f>
        <v>15133555.641406298</v>
      </c>
      <c r="AK111" s="3">
        <f>其他调用!AA111</f>
        <v>17944509.733722925</v>
      </c>
      <c r="AL111" s="3">
        <f>其他调用!AB111</f>
        <v>22879438.466868877</v>
      </c>
      <c r="AM111" s="3">
        <f>其他调用!AC111</f>
        <v>37775158.057743549</v>
      </c>
      <c r="AN111" s="3">
        <f>SUMPRODUCT(AI$5:AM111,其他调用!$C$6:$G112)</f>
        <v>656772802056.83765</v>
      </c>
      <c r="AP111" s="3">
        <f>其他调用!AN111</f>
        <v>3143124.530082643</v>
      </c>
      <c r="AQ111" s="3">
        <f>其他调用!AO111</f>
        <v>3420942.5442856848</v>
      </c>
      <c r="AR111" s="3">
        <f>其他调用!AP111</f>
        <v>4069534.7748250365</v>
      </c>
      <c r="AS111" s="3">
        <f>其他调用!AQ111</f>
        <v>5839673.0238943696</v>
      </c>
      <c r="AT111" s="3">
        <f>其他调用!AR111</f>
        <v>10814134.594721556</v>
      </c>
      <c r="AU111" s="3">
        <f>SUMPRODUCT(AP$5:AT111,其他调用!$C$6:$G112)</f>
        <v>98995658303.694</v>
      </c>
    </row>
    <row r="112" spans="26:47" x14ac:dyDescent="0.15">
      <c r="Z112" s="3">
        <v>108</v>
      </c>
      <c r="AA112" s="3">
        <f>求节点(节奏总纲!P$4:P$163,其他调用!AW$6:AW$165,$Z112)*SUM($U$14:$U$17)</f>
        <v>46.000000000000036</v>
      </c>
      <c r="AB112" s="3">
        <f>求节点(节奏总纲!Q$4:Q$163,其他调用!AX$6:AX$165,$Z112)*SUM($U$14:$U$17)</f>
        <v>67.000000000000014</v>
      </c>
      <c r="AC112" s="3">
        <f>求节点(节奏总纲!R$4:R$163,其他调用!AY$6:AY$165,$Z112)*SUM($U$14:$U$17)</f>
        <v>90.999999999999986</v>
      </c>
      <c r="AD112" s="3">
        <f>求节点(节奏总纲!S$4:S$163,其他调用!AZ$6:AZ$165,$Z112)*SUM($U$14:$U$17)</f>
        <v>102.99999999999989</v>
      </c>
      <c r="AE112" s="3">
        <f>求节点(节奏总纲!T$4:T$163,其他调用!BA$6:BA$165,$Z112)*SUM($U$14:$U$17)</f>
        <v>102.99999999999993</v>
      </c>
      <c r="AF112" s="3">
        <f>SUMPRODUCT(AA$5:AE112,其他调用!$C$6:$G113)</f>
        <v>4627349.4976449469</v>
      </c>
      <c r="AH112" s="3">
        <v>108</v>
      </c>
      <c r="AI112" s="3">
        <f>其他调用!Y112</f>
        <v>13608358.08522296</v>
      </c>
      <c r="AJ112" s="3">
        <f>其他调用!Z112</f>
        <v>15133555.641406059</v>
      </c>
      <c r="AK112" s="3">
        <f>其他调用!AA112</f>
        <v>17944509.733722925</v>
      </c>
      <c r="AL112" s="3">
        <f>其他调用!AB112</f>
        <v>23237694.663774014</v>
      </c>
      <c r="AM112" s="3">
        <f>其他调用!AC112</f>
        <v>37775158.057743549</v>
      </c>
      <c r="AN112" s="3">
        <f>SUMPRODUCT(AI$5:AM112,其他调用!$C$6:$G113)</f>
        <v>662422465641.72705</v>
      </c>
      <c r="AP112" s="3">
        <f>其他调用!AN112</f>
        <v>3143124.530082643</v>
      </c>
      <c r="AQ112" s="3">
        <f>其他调用!AO112</f>
        <v>3420942.5442857146</v>
      </c>
      <c r="AR112" s="3">
        <f>其他调用!AP112</f>
        <v>4069534.7748250067</v>
      </c>
      <c r="AS112" s="3">
        <f>其他调用!AQ112</f>
        <v>5955715.2983036637</v>
      </c>
      <c r="AT112" s="3">
        <f>其他调用!AR112</f>
        <v>10814134.594721675</v>
      </c>
      <c r="AU112" s="3">
        <f>SUMPRODUCT(AP$5:AT112,其他调用!$C$6:$G113)</f>
        <v>100288993650.32988</v>
      </c>
    </row>
    <row r="113" spans="26:47" x14ac:dyDescent="0.15">
      <c r="Z113" s="3">
        <v>109</v>
      </c>
      <c r="AA113" s="3">
        <f>求节点(节奏总纲!P$4:P$163,其他调用!AW$6:AW$165,$Z113)*SUM($U$14:$U$17)</f>
        <v>46.000000000000064</v>
      </c>
      <c r="AB113" s="3">
        <f>求节点(节奏总纲!Q$4:Q$163,其他调用!AX$6:AX$165,$Z113)*SUM($U$14:$U$17)</f>
        <v>67</v>
      </c>
      <c r="AC113" s="3">
        <f>求节点(节奏总纲!R$4:R$163,其他调用!AY$6:AY$165,$Z113)*SUM($U$14:$U$17)</f>
        <v>91.000000000000028</v>
      </c>
      <c r="AD113" s="3">
        <f>求节点(节奏总纲!S$4:S$163,其他调用!AZ$6:AZ$165,$Z113)*SUM($U$14:$U$17)</f>
        <v>102.9999999999999</v>
      </c>
      <c r="AE113" s="3">
        <f>求节点(节奏总纲!T$4:T$163,其他调用!BA$6:BA$165,$Z113)*SUM($U$14:$U$17)</f>
        <v>102.99999999999993</v>
      </c>
      <c r="AF113" s="3">
        <f>SUMPRODUCT(AA$5:AE113,其他调用!$C$6:$G114)</f>
        <v>4649649.2055324512</v>
      </c>
      <c r="AH113" s="3">
        <v>109</v>
      </c>
      <c r="AI113" s="3">
        <f>其他调用!Y113</f>
        <v>13608358.08522296</v>
      </c>
      <c r="AJ113" s="3">
        <f>其他调用!Z113</f>
        <v>15133555.641406059</v>
      </c>
      <c r="AK113" s="3">
        <f>其他调用!AA113</f>
        <v>17944509.733722687</v>
      </c>
      <c r="AL113" s="3">
        <f>其他调用!AB113</f>
        <v>23497970.501074314</v>
      </c>
      <c r="AM113" s="3">
        <f>其他调用!AC113</f>
        <v>37809112.973165035</v>
      </c>
      <c r="AN113" s="3">
        <f>SUMPRODUCT(AI$5:AM113,其他调用!$C$6:$G114)</f>
        <v>668024136328.57324</v>
      </c>
      <c r="AP113" s="3">
        <f>其他调用!AN113</f>
        <v>3143124.530082643</v>
      </c>
      <c r="AQ113" s="3">
        <f>其他调用!AO113</f>
        <v>3420942.5442856848</v>
      </c>
      <c r="AR113" s="3">
        <f>其他调用!AP113</f>
        <v>4069534.7748250365</v>
      </c>
      <c r="AS113" s="3">
        <f>其他调用!AQ113</f>
        <v>6040020.8885349631</v>
      </c>
      <c r="AT113" s="3">
        <f>其他调用!AR113</f>
        <v>10827996.821234107</v>
      </c>
      <c r="AU113" s="3">
        <f>SUMPRODUCT(AP$5:AT113,其他调用!$C$6:$G114)</f>
        <v>101571412066.8569</v>
      </c>
    </row>
    <row r="114" spans="26:47" x14ac:dyDescent="0.15">
      <c r="Z114" s="3">
        <v>110</v>
      </c>
      <c r="AA114" s="3">
        <f>求节点(节奏总纲!P$4:P$163,其他调用!AW$6:AW$165,$Z114)*SUM($U$14:$U$17)</f>
        <v>46.000000000000085</v>
      </c>
      <c r="AB114" s="3">
        <f>求节点(节奏总纲!Q$4:Q$163,其他调用!AX$6:AX$165,$Z114)*SUM($U$14:$U$17)</f>
        <v>67</v>
      </c>
      <c r="AC114" s="3">
        <f>求节点(节奏总纲!R$4:R$163,其他调用!AY$6:AY$165,$Z114)*SUM($U$14:$U$17)</f>
        <v>91.000000000000057</v>
      </c>
      <c r="AD114" s="3">
        <f>求节点(节奏总纲!S$4:S$163,其他调用!AZ$6:AZ$165,$Z114)*SUM($U$14:$U$17)</f>
        <v>102.99999999999993</v>
      </c>
      <c r="AE114" s="3">
        <f>求节点(节奏总纲!T$4:T$163,其他调用!BA$6:BA$165,$Z114)*SUM($U$14:$U$17)</f>
        <v>102.99999999999999</v>
      </c>
      <c r="AF114" s="3">
        <f>SUMPRODUCT(AA$5:AE114,其他调用!$C$6:$G115)</f>
        <v>4671755.0029165847</v>
      </c>
      <c r="AH114" s="3">
        <v>110</v>
      </c>
      <c r="AI114" s="3">
        <f>其他调用!Y114</f>
        <v>13608358.085223079</v>
      </c>
      <c r="AJ114" s="3">
        <f>其他调用!Z114</f>
        <v>15147336.547172546</v>
      </c>
      <c r="AK114" s="3">
        <f>其他调用!AA114</f>
        <v>17944509.733722925</v>
      </c>
      <c r="AL114" s="3">
        <f>其他调用!AB114</f>
        <v>23497970.501074314</v>
      </c>
      <c r="AM114" s="3">
        <f>其他调用!AC114</f>
        <v>38417011.522402763</v>
      </c>
      <c r="AN114" s="3">
        <f>SUMPRODUCT(AI$5:AM114,其他调用!$C$6:$G115)</f>
        <v>673580032417.21118</v>
      </c>
      <c r="AP114" s="3">
        <f>其他调用!AN114</f>
        <v>3143124.5300826132</v>
      </c>
      <c r="AQ114" s="3">
        <f>其他调用!AO114</f>
        <v>3423484.9616116881</v>
      </c>
      <c r="AR114" s="3">
        <f>其他调用!AP114</f>
        <v>4069534.7748250067</v>
      </c>
      <c r="AS114" s="3">
        <f>其他调用!AQ114</f>
        <v>6040020.8885349631</v>
      </c>
      <c r="AT114" s="3">
        <f>其他调用!AR114</f>
        <v>11076173.772395253</v>
      </c>
      <c r="AU114" s="3">
        <f>SUMPRODUCT(AP$5:AT114,其他调用!$C$6:$G115)</f>
        <v>102843323318.34538</v>
      </c>
    </row>
    <row r="115" spans="26:47" x14ac:dyDescent="0.15">
      <c r="Z115" s="3">
        <v>111</v>
      </c>
      <c r="AA115" s="3">
        <f>求节点(节奏总纲!P$4:P$163,其他调用!AW$6:AW$165,$Z115)*SUM($U$14:$U$17)</f>
        <v>46.000000000000092</v>
      </c>
      <c r="AB115" s="3">
        <f>求节点(节奏总纲!Q$4:Q$163,其他调用!AX$6:AX$165,$Z115)*SUM($U$14:$U$17)</f>
        <v>67</v>
      </c>
      <c r="AC115" s="3">
        <f>求节点(节奏总纲!R$4:R$163,其他调用!AY$6:AY$165,$Z115)*SUM($U$14:$U$17)</f>
        <v>91.000000000000071</v>
      </c>
      <c r="AD115" s="3">
        <f>求节点(节奏总纲!S$4:S$163,其他调用!AZ$6:AZ$165,$Z115)*SUM($U$14:$U$17)</f>
        <v>102.99999999999994</v>
      </c>
      <c r="AE115" s="3">
        <f>求节点(节奏总纲!T$4:T$163,其他调用!BA$6:BA$165,$Z115)*SUM($U$14:$U$17)</f>
        <v>103.00000000000003</v>
      </c>
      <c r="AF115" s="3">
        <f>SUMPRODUCT(AA$5:AE115,其他调用!$C$6:$G116)</f>
        <v>4693666.8897973495</v>
      </c>
      <c r="AH115" s="3">
        <v>111</v>
      </c>
      <c r="AI115" s="3">
        <f>其他调用!Y115</f>
        <v>13834041.987608671</v>
      </c>
      <c r="AJ115" s="3">
        <f>其他调用!Z115</f>
        <v>15582445.080052376</v>
      </c>
      <c r="AK115" s="3">
        <f>其他调用!AA115</f>
        <v>18138192.655545473</v>
      </c>
      <c r="AL115" s="3">
        <f>其他调用!AB115</f>
        <v>23497970.501074314</v>
      </c>
      <c r="AM115" s="3">
        <f>其他调用!AC115</f>
        <v>38417011.522402763</v>
      </c>
      <c r="AN115" s="3">
        <f>SUMPRODUCT(AI$5:AM115,其他调用!$C$6:$G116)</f>
        <v>679208287195.00806</v>
      </c>
      <c r="AP115" s="3">
        <f>其他调用!AN115</f>
        <v>3185409.2524096966</v>
      </c>
      <c r="AQ115" s="3">
        <f>其他调用!AO115</f>
        <v>3503757.4408975244</v>
      </c>
      <c r="AR115" s="3">
        <f>其他调用!AP115</f>
        <v>4119844.7308599949</v>
      </c>
      <c r="AS115" s="3">
        <f>其他调用!AQ115</f>
        <v>6040020.8885350227</v>
      </c>
      <c r="AT115" s="3">
        <f>其他调用!AR115</f>
        <v>11076173.772395134</v>
      </c>
      <c r="AU115" s="3">
        <f>SUMPRODUCT(AP$5:AT115,其他调用!$C$6:$G116)</f>
        <v>104126747166.07018</v>
      </c>
    </row>
    <row r="116" spans="26:47" x14ac:dyDescent="0.15">
      <c r="Z116" s="3">
        <v>112</v>
      </c>
      <c r="AA116" s="3">
        <f>求节点(节奏总纲!P$4:P$163,其他调用!AW$6:AW$165,$Z116)*SUM($U$14:$U$17)</f>
        <v>46.000000000000078</v>
      </c>
      <c r="AB116" s="3">
        <f>求节点(节奏总纲!Q$4:Q$163,其他调用!AX$6:AX$165,$Z116)*SUM($U$14:$U$17)</f>
        <v>67</v>
      </c>
      <c r="AC116" s="3">
        <f>求节点(节奏总纲!R$4:R$163,其他调用!AY$6:AY$165,$Z116)*SUM($U$14:$U$17)</f>
        <v>91.000000000000057</v>
      </c>
      <c r="AD116" s="3">
        <f>求节点(节奏总纲!S$4:S$163,其他调用!AZ$6:AZ$165,$Z116)*SUM($U$14:$U$17)</f>
        <v>102.99999999999997</v>
      </c>
      <c r="AE116" s="3">
        <f>求节点(节奏总纲!T$4:T$163,其他调用!BA$6:BA$165,$Z116)*SUM($U$14:$U$17)</f>
        <v>103.00000000000009</v>
      </c>
      <c r="AF116" s="3">
        <f>SUMPRODUCT(AA$5:AE116,其他调用!$C$6:$G117)</f>
        <v>4715384.8661747435</v>
      </c>
      <c r="AH116" s="3">
        <v>112</v>
      </c>
      <c r="AI116" s="3">
        <f>其他调用!Y116</f>
        <v>14004622.962044835</v>
      </c>
      <c r="AJ116" s="3">
        <f>其他调用!Z116</f>
        <v>15582445.080052137</v>
      </c>
      <c r="AK116" s="3">
        <f>其他调用!AA116</f>
        <v>18407174.932686329</v>
      </c>
      <c r="AL116" s="3">
        <f>其他调用!AB116</f>
        <v>23497970.501074314</v>
      </c>
      <c r="AM116" s="3">
        <f>其他调用!AC116</f>
        <v>38417011.52240324</v>
      </c>
      <c r="AN116" s="3">
        <f>SUMPRODUCT(AI$5:AM116,其他调用!$C$6:$G117)</f>
        <v>684821155305.39673</v>
      </c>
      <c r="AP116" s="3">
        <f>其他调用!AN116</f>
        <v>3217369.7469866574</v>
      </c>
      <c r="AQ116" s="3">
        <f>其他调用!AO116</f>
        <v>3503757.4408975244</v>
      </c>
      <c r="AR116" s="3">
        <f>其他调用!AP116</f>
        <v>4189714.0121048689</v>
      </c>
      <c r="AS116" s="3">
        <f>其他调用!AQ116</f>
        <v>6040020.8885349631</v>
      </c>
      <c r="AT116" s="3">
        <f>其他调用!AR116</f>
        <v>11076173.772395253</v>
      </c>
      <c r="AU116" s="3">
        <f>SUMPRODUCT(AP$5:AT116,其他调用!$C$6:$G117)</f>
        <v>105405543105.26495</v>
      </c>
    </row>
    <row r="117" spans="26:47" x14ac:dyDescent="0.15">
      <c r="Z117" s="3">
        <v>113</v>
      </c>
      <c r="AA117" s="3">
        <f>求节点(节奏总纲!P$4:P$163,其他调用!AW$6:AW$165,$Z117)*SUM($U$14:$U$17)</f>
        <v>46.000000000000071</v>
      </c>
      <c r="AB117" s="3">
        <f>求节点(节奏总纲!Q$4:Q$163,其他调用!AX$6:AX$165,$Z117)*SUM($U$14:$U$17)</f>
        <v>67</v>
      </c>
      <c r="AC117" s="3">
        <f>求节点(节奏总纲!R$4:R$163,其他调用!AY$6:AY$165,$Z117)*SUM($U$14:$U$17)</f>
        <v>91.000000000000028</v>
      </c>
      <c r="AD117" s="3">
        <f>求节点(节奏总纲!S$4:S$163,其他调用!AZ$6:AZ$165,$Z117)*SUM($U$14:$U$17)</f>
        <v>102.99999999999999</v>
      </c>
      <c r="AE117" s="3">
        <f>求节点(节奏总纲!T$4:T$163,其他调用!BA$6:BA$165,$Z117)*SUM($U$14:$U$17)</f>
        <v>103.00000000000013</v>
      </c>
      <c r="AF117" s="3">
        <f>SUMPRODUCT(AA$5:AE117,其他调用!$C$6:$G118)</f>
        <v>4736908.9320487687</v>
      </c>
      <c r="AH117" s="3">
        <v>113</v>
      </c>
      <c r="AI117" s="3">
        <f>其他调用!Y117</f>
        <v>14004622.962044716</v>
      </c>
      <c r="AJ117" s="3">
        <f>其他调用!Z117</f>
        <v>15582445.080052376</v>
      </c>
      <c r="AK117" s="3">
        <f>其他调用!AA117</f>
        <v>18407174.932686329</v>
      </c>
      <c r="AL117" s="3">
        <f>其他调用!AB117</f>
        <v>23497970.501074076</v>
      </c>
      <c r="AM117" s="3">
        <f>其他调用!AC117</f>
        <v>38417011.522402763</v>
      </c>
      <c r="AN117" s="3">
        <f>SUMPRODUCT(AI$5:AM117,其他调用!$C$6:$G118)</f>
        <v>690383908521.94275</v>
      </c>
      <c r="AP117" s="3">
        <f>其他调用!AN117</f>
        <v>3217369.7469866574</v>
      </c>
      <c r="AQ117" s="3">
        <f>其他调用!AO117</f>
        <v>3503757.4408974946</v>
      </c>
      <c r="AR117" s="3">
        <f>其他调用!AP117</f>
        <v>4189714.0121048093</v>
      </c>
      <c r="AS117" s="3">
        <f>其他调用!AQ117</f>
        <v>6040020.8885350227</v>
      </c>
      <c r="AT117" s="3">
        <f>其他调用!AR117</f>
        <v>11076173.772395253</v>
      </c>
      <c r="AU117" s="3">
        <f>SUMPRODUCT(AP$5:AT117,其他调用!$C$6:$G118)</f>
        <v>106672921223.57405</v>
      </c>
    </row>
    <row r="118" spans="26:47" x14ac:dyDescent="0.15">
      <c r="Z118" s="3">
        <v>114</v>
      </c>
      <c r="AA118" s="3">
        <f>求节点(节奏总纲!P$4:P$163,其他调用!AW$6:AW$165,$Z118)*SUM($U$14:$U$17)</f>
        <v>46.000000000000057</v>
      </c>
      <c r="AB118" s="3">
        <f>求节点(节奏总纲!Q$4:Q$163,其他调用!AX$6:AX$165,$Z118)*SUM($U$14:$U$17)</f>
        <v>67</v>
      </c>
      <c r="AC118" s="3">
        <f>求节点(节奏总纲!R$4:R$163,其他调用!AY$6:AY$165,$Z118)*SUM($U$14:$U$17)</f>
        <v>91.000000000000014</v>
      </c>
      <c r="AD118" s="3">
        <f>求节点(节奏总纲!S$4:S$163,其他调用!AZ$6:AZ$165,$Z118)*SUM($U$14:$U$17)</f>
        <v>103</v>
      </c>
      <c r="AE118" s="3">
        <f>求节点(节奏总纲!T$4:T$163,其他调用!BA$6:BA$165,$Z118)*SUM($U$14:$U$17)</f>
        <v>103.00000000000018</v>
      </c>
      <c r="AF118" s="3">
        <f>SUMPRODUCT(AA$5:AE118,其他调用!$C$6:$G119)</f>
        <v>4758239.0874194242</v>
      </c>
      <c r="AH118" s="3">
        <v>114</v>
      </c>
      <c r="AI118" s="3">
        <f>其他调用!Y118</f>
        <v>14004622.962044954</v>
      </c>
      <c r="AJ118" s="3">
        <f>其他调用!Z118</f>
        <v>15582445.080052376</v>
      </c>
      <c r="AK118" s="3">
        <f>其他调用!AA118</f>
        <v>18407174.932686329</v>
      </c>
      <c r="AL118" s="3">
        <f>其他调用!AB118</f>
        <v>23497970.501074314</v>
      </c>
      <c r="AM118" s="3">
        <f>其他调用!AC118</f>
        <v>38417011.522402763</v>
      </c>
      <c r="AN118" s="3">
        <f>SUMPRODUCT(AI$5:AM118,其他调用!$C$6:$G119)</f>
        <v>695896546844.646</v>
      </c>
      <c r="AP118" s="3">
        <f>其他调用!AN118</f>
        <v>3217369.7469866872</v>
      </c>
      <c r="AQ118" s="3">
        <f>其他调用!AO118</f>
        <v>3503757.4408975244</v>
      </c>
      <c r="AR118" s="3">
        <f>其他调用!AP118</f>
        <v>4189714.0121048689</v>
      </c>
      <c r="AS118" s="3">
        <f>其他调用!AQ118</f>
        <v>6040020.8885349631</v>
      </c>
      <c r="AT118" s="3">
        <f>其他调用!AR118</f>
        <v>11076173.772395134</v>
      </c>
      <c r="AU118" s="3">
        <f>SUMPRODUCT(AP$5:AT118,其他调用!$C$6:$G119)</f>
        <v>107928881520.9975</v>
      </c>
    </row>
    <row r="119" spans="26:47" x14ac:dyDescent="0.15">
      <c r="Z119" s="3">
        <v>115</v>
      </c>
      <c r="AA119" s="3">
        <f>求节点(节奏总纲!P$4:P$163,其他调用!AW$6:AW$165,$Z119)*SUM($U$14:$U$17)</f>
        <v>46.00000000000005</v>
      </c>
      <c r="AB119" s="3">
        <f>求节点(节奏总纲!Q$4:Q$163,其他调用!AX$6:AX$165,$Z119)*SUM($U$14:$U$17)</f>
        <v>67</v>
      </c>
      <c r="AC119" s="3">
        <f>求节点(节奏总纲!R$4:R$163,其他调用!AY$6:AY$165,$Z119)*SUM($U$14:$U$17)</f>
        <v>90.999999999999986</v>
      </c>
      <c r="AD119" s="3">
        <f>求节点(节奏总纲!S$4:S$163,其他调用!AZ$6:AZ$165,$Z119)*SUM($U$14:$U$17)</f>
        <v>103.00000000000003</v>
      </c>
      <c r="AE119" s="3">
        <f>求节点(节奏总纲!T$4:T$163,其他调用!BA$6:BA$165,$Z119)*SUM($U$14:$U$17)</f>
        <v>103.00000000000023</v>
      </c>
      <c r="AF119" s="3">
        <f>SUMPRODUCT(AA$5:AE119,其他调用!$C$6:$G120)</f>
        <v>4779375.3322867109</v>
      </c>
      <c r="AH119" s="3">
        <v>115</v>
      </c>
      <c r="AI119" s="3">
        <f>其他调用!Y119</f>
        <v>14004622.962044954</v>
      </c>
      <c r="AJ119" s="3">
        <f>其他调用!Z119</f>
        <v>15582445.080052137</v>
      </c>
      <c r="AK119" s="3">
        <f>其他调用!AA119</f>
        <v>18407174.932686329</v>
      </c>
      <c r="AL119" s="3">
        <f>其他调用!AB119</f>
        <v>23497970.501074314</v>
      </c>
      <c r="AM119" s="3">
        <f>其他调用!AC119</f>
        <v>38417011.522402763</v>
      </c>
      <c r="AN119" s="3">
        <f>SUMPRODUCT(AI$5:AM119,其他调用!$C$6:$G120)</f>
        <v>701359070273.50647</v>
      </c>
      <c r="AP119" s="3">
        <f>其他调用!AN119</f>
        <v>3217369.7469866574</v>
      </c>
      <c r="AQ119" s="3">
        <f>其他调用!AO119</f>
        <v>3503757.4408975244</v>
      </c>
      <c r="AR119" s="3">
        <f>其他调用!AP119</f>
        <v>4189714.0121048093</v>
      </c>
      <c r="AS119" s="3">
        <f>其他调用!AQ119</f>
        <v>6040020.8885350227</v>
      </c>
      <c r="AT119" s="3">
        <f>其他调用!AR119</f>
        <v>11076173.772395253</v>
      </c>
      <c r="AU119" s="3">
        <f>SUMPRODUCT(AP$5:AT119,其他调用!$C$6:$G120)</f>
        <v>109173423997.53526</v>
      </c>
    </row>
    <row r="120" spans="26:47" x14ac:dyDescent="0.15">
      <c r="Z120" s="3">
        <v>116</v>
      </c>
      <c r="AA120" s="3">
        <f>求节点(节奏总纲!P$4:P$163,其他调用!AW$6:AW$165,$Z120)*SUM($U$14:$U$17)</f>
        <v>46.000000000000036</v>
      </c>
      <c r="AB120" s="3">
        <f>求节点(节奏总纲!Q$4:Q$163,其他调用!AX$6:AX$165,$Z120)*SUM($U$14:$U$17)</f>
        <v>67</v>
      </c>
      <c r="AC120" s="3">
        <f>求节点(节奏总纲!R$4:R$163,其他调用!AY$6:AY$165,$Z120)*SUM($U$14:$U$17)</f>
        <v>90.999999999999972</v>
      </c>
      <c r="AD120" s="3">
        <f>求节点(节奏总纲!S$4:S$163,其他调用!AZ$6:AZ$165,$Z120)*SUM($U$14:$U$17)</f>
        <v>103.00000000000004</v>
      </c>
      <c r="AE120" s="3">
        <f>求节点(节奏总纲!T$4:T$163,其他调用!BA$6:BA$165,$Z120)*SUM($U$14:$U$17)</f>
        <v>103.00000000000026</v>
      </c>
      <c r="AF120" s="3">
        <f>SUMPRODUCT(AA$5:AE120,其他调用!$C$6:$G121)</f>
        <v>4800317.6666506259</v>
      </c>
      <c r="AH120" s="3">
        <v>116</v>
      </c>
      <c r="AI120" s="3">
        <f>其他调用!Y120</f>
        <v>14004622.962044716</v>
      </c>
      <c r="AJ120" s="3">
        <f>其他调用!Z120</f>
        <v>15582445.080052376</v>
      </c>
      <c r="AK120" s="3">
        <f>其他调用!AA120</f>
        <v>18407174.93268609</v>
      </c>
      <c r="AL120" s="3">
        <f>其他调用!AB120</f>
        <v>24022650.200017452</v>
      </c>
      <c r="AM120" s="3">
        <f>其他调用!AC120</f>
        <v>38577573.188839436</v>
      </c>
      <c r="AN120" s="3">
        <f>SUMPRODUCT(AI$5:AM120,其他调用!$C$6:$G121)</f>
        <v>706772890925.5625</v>
      </c>
      <c r="AP120" s="3">
        <f>其他调用!AN120</f>
        <v>3217369.7469866872</v>
      </c>
      <c r="AQ120" s="3">
        <f>其他调用!AO120</f>
        <v>3503757.4408975244</v>
      </c>
      <c r="AR120" s="3">
        <f>其他调用!AP120</f>
        <v>4189714.0121048689</v>
      </c>
      <c r="AS120" s="3">
        <f>其他调用!AQ120</f>
        <v>6217011.5209157467</v>
      </c>
      <c r="AT120" s="3">
        <f>其他调用!AR120</f>
        <v>11142631.032018304</v>
      </c>
      <c r="AU120" s="3">
        <f>SUMPRODUCT(AP$5:AT120,其他调用!$C$6:$G121)</f>
        <v>110407033799.42934</v>
      </c>
    </row>
    <row r="121" spans="26:47" x14ac:dyDescent="0.15">
      <c r="Z121" s="3">
        <v>117</v>
      </c>
      <c r="AA121" s="3">
        <f>求节点(节奏总纲!P$4:P$163,其他调用!AW$6:AW$165,$Z121)*SUM($U$14:$U$17)</f>
        <v>46.000000000000021</v>
      </c>
      <c r="AB121" s="3">
        <f>求节点(节奏总纲!Q$4:Q$163,其他调用!AX$6:AX$165,$Z121)*SUM($U$14:$U$17)</f>
        <v>67</v>
      </c>
      <c r="AC121" s="3">
        <f>求节点(节奏总纲!R$4:R$163,其他调用!AY$6:AY$165,$Z121)*SUM($U$14:$U$17)</f>
        <v>90.999999999999957</v>
      </c>
      <c r="AD121" s="3">
        <f>求节点(节奏总纲!S$4:S$163,其他调用!AZ$6:AZ$165,$Z121)*SUM($U$14:$U$17)</f>
        <v>103.00000000000004</v>
      </c>
      <c r="AE121" s="3">
        <f>求节点(节奏总纲!T$4:T$163,其他调用!BA$6:BA$165,$Z121)*SUM($U$14:$U$17)</f>
        <v>103.00000000000018</v>
      </c>
      <c r="AF121" s="3">
        <f>SUMPRODUCT(AA$5:AE121,其他调用!$C$6:$G122)</f>
        <v>4821066.090511173</v>
      </c>
      <c r="AH121" s="3">
        <v>117</v>
      </c>
      <c r="AI121" s="3">
        <f>其他调用!Y121</f>
        <v>14004622.962044954</v>
      </c>
      <c r="AJ121" s="3">
        <f>其他调用!Z121</f>
        <v>15582445.080052137</v>
      </c>
      <c r="AK121" s="3">
        <f>其他调用!AA121</f>
        <v>18407174.932686329</v>
      </c>
      <c r="AL121" s="3">
        <f>其他调用!AB121</f>
        <v>24128607.370093107</v>
      </c>
      <c r="AM121" s="3">
        <f>其他调用!AC121</f>
        <v>39058309.873843193</v>
      </c>
      <c r="AN121" s="3">
        <f>SUMPRODUCT(AI$5:AM121,其他调用!$C$6:$G122)</f>
        <v>712137183889.15613</v>
      </c>
      <c r="AP121" s="3">
        <f>其他调用!AN121</f>
        <v>3217369.7469866574</v>
      </c>
      <c r="AQ121" s="3">
        <f>其他调用!AO121</f>
        <v>3503757.4408975244</v>
      </c>
      <c r="AR121" s="3">
        <f>其他调用!AP121</f>
        <v>4189714.0121048093</v>
      </c>
      <c r="AS121" s="3">
        <f>其他调用!AQ121</f>
        <v>6252754.1398407221</v>
      </c>
      <c r="AT121" s="3">
        <f>其他调用!AR121</f>
        <v>11341610.298954964</v>
      </c>
      <c r="AU121" s="3">
        <f>SUMPRODUCT(AP$5:AT121,其他调用!$C$6:$G122)</f>
        <v>111629449872.61278</v>
      </c>
    </row>
    <row r="122" spans="26:47" x14ac:dyDescent="0.15">
      <c r="Z122" s="3">
        <v>118</v>
      </c>
      <c r="AA122" s="3">
        <f>求节点(节奏总纲!P$4:P$163,其他调用!AW$6:AW$165,$Z122)*SUM($U$14:$U$17)</f>
        <v>46.000000000000014</v>
      </c>
      <c r="AB122" s="3">
        <f>求节点(节奏总纲!Q$4:Q$163,其他调用!AX$6:AX$165,$Z122)*SUM($U$14:$U$17)</f>
        <v>67</v>
      </c>
      <c r="AC122" s="3">
        <f>求节点(节奏总纲!R$4:R$163,其他调用!AY$6:AY$165,$Z122)*SUM($U$14:$U$17)</f>
        <v>90.999999999999929</v>
      </c>
      <c r="AD122" s="3">
        <f>求节点(节奏总纲!S$4:S$163,其他调用!AZ$6:AZ$165,$Z122)*SUM($U$14:$U$17)</f>
        <v>103.00000000000006</v>
      </c>
      <c r="AE122" s="3">
        <f>求节点(节奏总纲!T$4:T$163,其他调用!BA$6:BA$165,$Z122)*SUM($U$14:$U$17)</f>
        <v>103.00000000000011</v>
      </c>
      <c r="AF122" s="3">
        <f>SUMPRODUCT(AA$5:AE122,其他调用!$C$6:$G123)</f>
        <v>4841620.6038683504</v>
      </c>
      <c r="AH122" s="3">
        <v>118</v>
      </c>
      <c r="AI122" s="3">
        <f>其他调用!Y122</f>
        <v>14004622.962044716</v>
      </c>
      <c r="AJ122" s="3">
        <f>其他调用!Z122</f>
        <v>15582445.080052376</v>
      </c>
      <c r="AK122" s="3">
        <f>其他调用!AA122</f>
        <v>18407174.932686329</v>
      </c>
      <c r="AL122" s="3">
        <f>其他调用!AB122</f>
        <v>24128607.370093107</v>
      </c>
      <c r="AM122" s="3">
        <f>其他调用!AC122</f>
        <v>39058309.87384367</v>
      </c>
      <c r="AN122" s="3">
        <f>SUMPRODUCT(AI$5:AM122,其他调用!$C$6:$G123)</f>
        <v>717451343273.65088</v>
      </c>
      <c r="AP122" s="3">
        <f>其他调用!AN122</f>
        <v>3217369.7469866574</v>
      </c>
      <c r="AQ122" s="3">
        <f>其他调用!AO122</f>
        <v>3503757.4408975244</v>
      </c>
      <c r="AR122" s="3">
        <f>其他调用!AP122</f>
        <v>4189714.0121048689</v>
      </c>
      <c r="AS122" s="3">
        <f>其他调用!AQ122</f>
        <v>6252754.1398407221</v>
      </c>
      <c r="AT122" s="3">
        <f>其他调用!AR122</f>
        <v>11341610.298954844</v>
      </c>
      <c r="AU122" s="3">
        <f>SUMPRODUCT(AP$5:AT122,其他调用!$C$6:$G123)</f>
        <v>112840441496.51413</v>
      </c>
    </row>
    <row r="123" spans="26:47" x14ac:dyDescent="0.15">
      <c r="Z123" s="3">
        <v>119</v>
      </c>
      <c r="AA123" s="3">
        <f>求节点(节奏总纲!P$4:P$163,其他调用!AW$6:AW$165,$Z123)*SUM($U$14:$U$17)</f>
        <v>46</v>
      </c>
      <c r="AB123" s="3">
        <f>求节点(节奏总纲!Q$4:Q$163,其他调用!AX$6:AX$165,$Z123)*SUM($U$14:$U$17)</f>
        <v>67</v>
      </c>
      <c r="AC123" s="3">
        <f>求节点(节奏总纲!R$4:R$163,其他调用!AY$6:AY$165,$Z123)*SUM($U$14:$U$17)</f>
        <v>90.999999999999915</v>
      </c>
      <c r="AD123" s="3">
        <f>求节点(节奏总纲!S$4:S$163,其他调用!AZ$6:AZ$165,$Z123)*SUM($U$14:$U$17)</f>
        <v>103.00000000000007</v>
      </c>
      <c r="AE123" s="3">
        <f>求节点(节奏总纲!T$4:T$163,其他调用!BA$6:BA$165,$Z123)*SUM($U$14:$U$17)</f>
        <v>103.00000000000006</v>
      </c>
      <c r="AF123" s="3">
        <f>SUMPRODUCT(AA$5:AE123,其他调用!$C$6:$G124)</f>
        <v>4861981.206722158</v>
      </c>
      <c r="AH123" s="3">
        <v>119</v>
      </c>
      <c r="AI123" s="3">
        <f>其他调用!Y123</f>
        <v>14233415.305046082</v>
      </c>
      <c r="AJ123" s="3">
        <f>其他调用!Z123</f>
        <v>16027362.455865622</v>
      </c>
      <c r="AK123" s="3">
        <f>其他调用!AA123</f>
        <v>18547560.879213572</v>
      </c>
      <c r="AL123" s="3">
        <f>其他调用!AB123</f>
        <v>24128607.370093107</v>
      </c>
      <c r="AM123" s="3">
        <f>其他调用!AC123</f>
        <v>39058309.873843193</v>
      </c>
      <c r="AN123" s="3">
        <f>SUMPRODUCT(AI$5:AM123,其他调用!$C$6:$G124)</f>
        <v>722829315881.09009</v>
      </c>
      <c r="AP123" s="3">
        <f>其他调用!AN123</f>
        <v>3261129.2879732251</v>
      </c>
      <c r="AQ123" s="3">
        <f>其他调用!AO123</f>
        <v>3584823.9960905313</v>
      </c>
      <c r="AR123" s="3">
        <f>其他调用!AP123</f>
        <v>4226644.2631473541</v>
      </c>
      <c r="AS123" s="3">
        <f>其他调用!AQ123</f>
        <v>6252754.1398407221</v>
      </c>
      <c r="AT123" s="3">
        <f>其他调用!AR123</f>
        <v>11341610.298954964</v>
      </c>
      <c r="AU123" s="3">
        <f>SUMPRODUCT(AP$5:AT123,其他调用!$C$6:$G124)</f>
        <v>114061271680.636</v>
      </c>
    </row>
    <row r="124" spans="26:47" x14ac:dyDescent="0.15">
      <c r="Z124" s="3">
        <v>120</v>
      </c>
      <c r="AA124" s="3">
        <f>求节点(节奏总纲!P$4:P$163,其他调用!AW$6:AW$165,$Z124)*SUM($U$14:$U$17)</f>
        <v>46</v>
      </c>
      <c r="AB124" s="3">
        <f>求节点(节奏总纲!Q$4:Q$163,其他调用!AX$6:AX$165,$Z124)*SUM($U$14:$U$17)</f>
        <v>66.999999999999986</v>
      </c>
      <c r="AC124" s="3">
        <f>求节点(节奏总纲!R$4:R$163,其他调用!AY$6:AY$165,$Z124)*SUM($U$14:$U$17)</f>
        <v>90.999999999999929</v>
      </c>
      <c r="AD124" s="3">
        <f>求节点(节奏总纲!S$4:S$163,其他调用!AZ$6:AZ$165,$Z124)*SUM($U$14:$U$17)</f>
        <v>103.00000000000009</v>
      </c>
      <c r="AE124" s="3">
        <f>求节点(节奏总纲!T$4:T$163,其他调用!BA$6:BA$165,$Z124)*SUM($U$14:$U$17)</f>
        <v>102.99999999999999</v>
      </c>
      <c r="AF124" s="3">
        <f>SUMPRODUCT(AA$5:AE124,其他调用!$C$6:$G125)</f>
        <v>4882244.8543242812</v>
      </c>
      <c r="AH124" s="3">
        <v>120</v>
      </c>
      <c r="AI124" s="3">
        <f>其他调用!Y124</f>
        <v>14404765.51705122</v>
      </c>
      <c r="AJ124" s="3">
        <f>其他调用!Z124</f>
        <v>16042676.984270096</v>
      </c>
      <c r="AK124" s="3">
        <f>其他调用!AA124</f>
        <v>18880154.111635447</v>
      </c>
      <c r="AL124" s="3">
        <f>其他调用!AB124</f>
        <v>24128607.370093107</v>
      </c>
      <c r="AM124" s="3">
        <f>其他调用!AC124</f>
        <v>39058309.873843193</v>
      </c>
      <c r="AN124" s="3">
        <f>SUMPRODUCT(AI$5:AM124,其他调用!$C$6:$G125)</f>
        <v>728217301716.8374</v>
      </c>
      <c r="AP124" s="3">
        <f>其他调用!AN124</f>
        <v>3293902.2668541074</v>
      </c>
      <c r="AQ124" s="3">
        <f>其他调用!AO124</f>
        <v>3587614.3929813802</v>
      </c>
      <c r="AR124" s="3">
        <f>其他调用!AP124</f>
        <v>4314137.0063472986</v>
      </c>
      <c r="AS124" s="3">
        <f>其他调用!AQ124</f>
        <v>6252754.1398406625</v>
      </c>
      <c r="AT124" s="3">
        <f>其他调用!AR124</f>
        <v>11341610.298954964</v>
      </c>
      <c r="AU124" s="3">
        <f>SUMPRODUCT(AP$5:AT124,其他调用!$C$6:$G125)</f>
        <v>115283399948.74953</v>
      </c>
    </row>
    <row r="125" spans="26:47" x14ac:dyDescent="0.15">
      <c r="Z125" s="3">
        <v>121</v>
      </c>
      <c r="AA125" s="3">
        <f>求节点(节奏总纲!P$4:P$163,其他调用!AW$6:AW$165,$Z125)*SUM($U$14:$U$17)</f>
        <v>45.999999999999993</v>
      </c>
      <c r="AB125" s="3">
        <f>求节点(节奏总纲!Q$4:Q$163,其他调用!AX$6:AX$165,$Z125)*SUM($U$14:$U$17)</f>
        <v>66.999999999999986</v>
      </c>
      <c r="AC125" s="3">
        <f>求节点(节奏总纲!R$4:R$163,其他调用!AY$6:AY$165,$Z125)*SUM($U$14:$U$17)</f>
        <v>90.999999999999929</v>
      </c>
      <c r="AD125" s="3">
        <f>求节点(节奏总纲!S$4:S$163,其他调用!AZ$6:AZ$165,$Z125)*SUM($U$14:$U$17)</f>
        <v>103.00000000000009</v>
      </c>
      <c r="AE125" s="3">
        <f>求节点(节奏总纲!T$4:T$163,其他调用!BA$6:BA$165,$Z125)*SUM($U$14:$U$17)</f>
        <v>102.99999999999991</v>
      </c>
      <c r="AF125" s="3">
        <f>SUMPRODUCT(AA$5:AE125,其他调用!$C$6:$G126)</f>
        <v>4902411.54667472</v>
      </c>
      <c r="AH125" s="3">
        <v>121</v>
      </c>
      <c r="AI125" s="3">
        <f>其他调用!Y125</f>
        <v>14404765.51705122</v>
      </c>
      <c r="AJ125" s="3">
        <f>其他调用!Z125</f>
        <v>16042676.984270096</v>
      </c>
      <c r="AK125" s="3">
        <f>其他调用!AA125</f>
        <v>18880154.111635447</v>
      </c>
      <c r="AL125" s="3">
        <f>其他调用!AB125</f>
        <v>24128607.370093107</v>
      </c>
      <c r="AM125" s="3">
        <f>其他调用!AC125</f>
        <v>39058309.873843193</v>
      </c>
      <c r="AN125" s="3">
        <f>SUMPRODUCT(AI$5:AM125,其他调用!$C$6:$G126)</f>
        <v>733579507716.0498</v>
      </c>
      <c r="AP125" s="3">
        <f>其他调用!AN125</f>
        <v>3293902.2668541074</v>
      </c>
      <c r="AQ125" s="3">
        <f>其他调用!AO125</f>
        <v>3587614.39298141</v>
      </c>
      <c r="AR125" s="3">
        <f>其他调用!AP125</f>
        <v>4314137.006347239</v>
      </c>
      <c r="AS125" s="3">
        <f>其他调用!AQ125</f>
        <v>6252754.1398407221</v>
      </c>
      <c r="AT125" s="3">
        <f>其他调用!AR125</f>
        <v>11341610.298954964</v>
      </c>
      <c r="AU125" s="3">
        <f>SUMPRODUCT(AP$5:AT125,其他调用!$C$6:$G126)</f>
        <v>116499680713.1879</v>
      </c>
    </row>
    <row r="126" spans="26:47" x14ac:dyDescent="0.15">
      <c r="Z126" s="3">
        <v>122</v>
      </c>
      <c r="AA126" s="3">
        <f>求节点(节奏总纲!P$4:P$163,其他调用!AW$6:AW$165,$Z126)*SUM($U$14:$U$17)</f>
        <v>45.999999999999986</v>
      </c>
      <c r="AB126" s="3">
        <f>求节点(节奏总纲!Q$4:Q$163,其他调用!AX$6:AX$165,$Z126)*SUM($U$14:$U$17)</f>
        <v>66.999999999999972</v>
      </c>
      <c r="AC126" s="3">
        <f>求节点(节奏总纲!R$4:R$163,其他调用!AY$6:AY$165,$Z126)*SUM($U$14:$U$17)</f>
        <v>90.999999999999943</v>
      </c>
      <c r="AD126" s="3">
        <f>求节点(节奏总纲!S$4:S$163,其他调用!AZ$6:AZ$165,$Z126)*SUM($U$14:$U$17)</f>
        <v>103.0000000000001</v>
      </c>
      <c r="AE126" s="3">
        <f>求节点(节奏总纲!T$4:T$163,其他调用!BA$6:BA$165,$Z126)*SUM($U$14:$U$17)</f>
        <v>102.99999999999986</v>
      </c>
      <c r="AF126" s="3">
        <f>SUMPRODUCT(AA$5:AE126,其他调用!$C$6:$G127)</f>
        <v>4922481.2837734735</v>
      </c>
      <c r="AH126" s="3">
        <v>122</v>
      </c>
      <c r="AI126" s="3">
        <f>其他调用!Y126</f>
        <v>14404765.51705122</v>
      </c>
      <c r="AJ126" s="3">
        <f>其他调用!Z126</f>
        <v>16042676.984270096</v>
      </c>
      <c r="AK126" s="3">
        <f>其他调用!AA126</f>
        <v>18880154.111635447</v>
      </c>
      <c r="AL126" s="3">
        <f>其他调用!AB126</f>
        <v>24128607.370093107</v>
      </c>
      <c r="AM126" s="3">
        <f>其他调用!AC126</f>
        <v>39058309.873843193</v>
      </c>
      <c r="AN126" s="3">
        <f>SUMPRODUCT(AI$5:AM126,其他调用!$C$6:$G127)</f>
        <v>738915933878.72754</v>
      </c>
      <c r="AP126" s="3">
        <f>其他调用!AN126</f>
        <v>3293902.2668541074</v>
      </c>
      <c r="AQ126" s="3">
        <f>其他调用!AO126</f>
        <v>3587614.3929813802</v>
      </c>
      <c r="AR126" s="3">
        <f>其他调用!AP126</f>
        <v>4314137.0063472986</v>
      </c>
      <c r="AS126" s="3">
        <f>其他调用!AQ126</f>
        <v>6252754.1398407221</v>
      </c>
      <c r="AT126" s="3">
        <f>其他调用!AR126</f>
        <v>11341610.298954964</v>
      </c>
      <c r="AU126" s="3">
        <f>SUMPRODUCT(AP$5:AT126,其他调用!$C$6:$G127)</f>
        <v>117710113973.95107</v>
      </c>
    </row>
    <row r="127" spans="26:47" x14ac:dyDescent="0.15">
      <c r="Z127" s="3">
        <v>123</v>
      </c>
      <c r="AA127" s="3">
        <f>求节点(节奏总纲!P$4:P$163,其他调用!AW$6:AW$165,$Z127)*SUM($U$14:$U$17)</f>
        <v>45.999999999999979</v>
      </c>
      <c r="AB127" s="3">
        <f>求节点(节奏总纲!Q$4:Q$163,其他调用!AX$6:AX$165,$Z127)*SUM($U$14:$U$17)</f>
        <v>66.999999999999972</v>
      </c>
      <c r="AC127" s="3">
        <f>求节点(节奏总纲!R$4:R$163,其他调用!AY$6:AY$165,$Z127)*SUM($U$14:$U$17)</f>
        <v>90.999999999999943</v>
      </c>
      <c r="AD127" s="3">
        <f>求节点(节奏总纲!S$4:S$163,其他调用!AZ$6:AZ$165,$Z127)*SUM($U$14:$U$17)</f>
        <v>103.00000000000011</v>
      </c>
      <c r="AE127" s="3">
        <f>求节点(节奏总纲!T$4:T$163,其他调用!BA$6:BA$165,$Z127)*SUM($U$14:$U$17)</f>
        <v>102.99999999999979</v>
      </c>
      <c r="AF127" s="3">
        <f>SUMPRODUCT(AA$5:AE127,其他调用!$C$6:$G128)</f>
        <v>4942454.0656205425</v>
      </c>
      <c r="AH127" s="3">
        <v>123</v>
      </c>
      <c r="AI127" s="3">
        <f>其他调用!Y127</f>
        <v>14404765.51705122</v>
      </c>
      <c r="AJ127" s="3">
        <f>其他调用!Z127</f>
        <v>16042676.984269857</v>
      </c>
      <c r="AK127" s="3">
        <f>其他调用!AA127</f>
        <v>18880154.111635447</v>
      </c>
      <c r="AL127" s="3">
        <f>其他调用!AB127</f>
        <v>24128607.370093107</v>
      </c>
      <c r="AM127" s="3">
        <f>其他调用!AC127</f>
        <v>39058309.873843193</v>
      </c>
      <c r="AN127" s="3">
        <f>SUMPRODUCT(AI$5:AM127,其他调用!$C$6:$G128)</f>
        <v>744226580204.87061</v>
      </c>
      <c r="AP127" s="3">
        <f>其他调用!AN127</f>
        <v>3293902.2668541074</v>
      </c>
      <c r="AQ127" s="3">
        <f>其他调用!AO127</f>
        <v>3587614.3929813802</v>
      </c>
      <c r="AR127" s="3">
        <f>其他调用!AP127</f>
        <v>4314137.006347239</v>
      </c>
      <c r="AS127" s="3">
        <f>其他调用!AQ127</f>
        <v>6252754.1398407221</v>
      </c>
      <c r="AT127" s="3">
        <f>其他调用!AR127</f>
        <v>11341610.298954964</v>
      </c>
      <c r="AU127" s="3">
        <f>SUMPRODUCT(AP$5:AT127,其他调用!$C$6:$G128)</f>
        <v>118914699731.03905</v>
      </c>
    </row>
    <row r="128" spans="26:47" x14ac:dyDescent="0.15">
      <c r="Z128" s="3">
        <v>124</v>
      </c>
      <c r="AA128" s="3">
        <f>求节点(节奏总纲!P$4:P$163,其他调用!AW$6:AW$165,$Z128)*SUM($U$14:$U$17)</f>
        <v>45.999999999999972</v>
      </c>
      <c r="AB128" s="3">
        <f>求节点(节奏总纲!Q$4:Q$163,其他调用!AX$6:AX$165,$Z128)*SUM($U$14:$U$17)</f>
        <v>66.999999999999957</v>
      </c>
      <c r="AC128" s="3">
        <f>求节点(节奏总纲!R$4:R$163,其他调用!AY$6:AY$165,$Z128)*SUM($U$14:$U$17)</f>
        <v>90.999999999999957</v>
      </c>
      <c r="AD128" s="3">
        <f>求节点(节奏总纲!S$4:S$163,其他调用!AZ$6:AZ$165,$Z128)*SUM($U$14:$U$17)</f>
        <v>103.0000000000001</v>
      </c>
      <c r="AE128" s="3">
        <f>求节点(节奏总纲!T$4:T$163,其他调用!BA$6:BA$165,$Z128)*SUM($U$14:$U$17)</f>
        <v>102.9999999999998</v>
      </c>
      <c r="AF128" s="3">
        <f>SUMPRODUCT(AA$5:AE128,其他调用!$C$6:$G129)</f>
        <v>4962329.8922159262</v>
      </c>
      <c r="AH128" s="3">
        <v>124</v>
      </c>
      <c r="AI128" s="3">
        <f>其他调用!Y128</f>
        <v>14404765.517050982</v>
      </c>
      <c r="AJ128" s="3">
        <f>其他调用!Z128</f>
        <v>16042676.984270096</v>
      </c>
      <c r="AK128" s="3">
        <f>其他调用!AA128</f>
        <v>18880154.111635447</v>
      </c>
      <c r="AL128" s="3">
        <f>其他调用!AB128</f>
        <v>24701635.427498341</v>
      </c>
      <c r="AM128" s="3">
        <f>其他调用!AC128</f>
        <v>39579222.716510773</v>
      </c>
      <c r="AN128" s="3">
        <f>SUMPRODUCT(AI$5:AM128,其他调用!$C$6:$G129)</f>
        <v>749513145014.1698</v>
      </c>
      <c r="AP128" s="3">
        <f>其他调用!AN128</f>
        <v>3293902.2668541074</v>
      </c>
      <c r="AQ128" s="3">
        <f>其他调用!AO128</f>
        <v>3587614.3929813802</v>
      </c>
      <c r="AR128" s="3">
        <f>其他调用!AP128</f>
        <v>4314137.0063472986</v>
      </c>
      <c r="AS128" s="3">
        <f>其他调用!AQ128</f>
        <v>6455001.6089932919</v>
      </c>
      <c r="AT128" s="3">
        <f>其他调用!AR128</f>
        <v>11550917.978777885</v>
      </c>
      <c r="AU128" s="3">
        <f>SUMPRODUCT(AP$5:AT128,其他调用!$C$6:$G129)</f>
        <v>120114054680.39963</v>
      </c>
    </row>
    <row r="129" spans="11:47" x14ac:dyDescent="0.15">
      <c r="Z129" s="3">
        <v>125</v>
      </c>
      <c r="AA129" s="3">
        <f>求节点(节奏总纲!P$4:P$163,其他调用!AW$6:AW$165,$Z129)*SUM($U$14:$U$17)</f>
        <v>45.999999999999964</v>
      </c>
      <c r="AB129" s="3">
        <f>求节点(节奏总纲!Q$4:Q$163,其他调用!AX$6:AX$165,$Z129)*SUM($U$14:$U$17)</f>
        <v>66.999999999999957</v>
      </c>
      <c r="AC129" s="3">
        <f>求节点(节奏总纲!R$4:R$163,其他调用!AY$6:AY$165,$Z129)*SUM($U$14:$U$17)</f>
        <v>90.999999999999972</v>
      </c>
      <c r="AD129" s="3">
        <f>求节点(节奏总纲!S$4:S$163,其他调用!AZ$6:AZ$165,$Z129)*SUM($U$14:$U$17)</f>
        <v>103.00000000000007</v>
      </c>
      <c r="AE129" s="3">
        <f>求节点(节奏总纲!T$4:T$163,其他调用!BA$6:BA$165,$Z129)*SUM($U$14:$U$17)</f>
        <v>102.99999999999983</v>
      </c>
      <c r="AF129" s="3">
        <f>SUMPRODUCT(AA$5:AE129,其他调用!$C$6:$G130)</f>
        <v>4982108.7635596255</v>
      </c>
      <c r="AH129" s="3">
        <v>125</v>
      </c>
      <c r="AI129" s="3">
        <f>其他调用!Y129</f>
        <v>14404765.51705122</v>
      </c>
      <c r="AJ129" s="3">
        <f>其他调用!Z129</f>
        <v>16042676.984270096</v>
      </c>
      <c r="AK129" s="3">
        <f>其他调用!AA129</f>
        <v>18880154.111635447</v>
      </c>
      <c r="AL129" s="3">
        <f>其他调用!AB129</f>
        <v>24775728.436238289</v>
      </c>
      <c r="AM129" s="3">
        <f>其他调用!AC129</f>
        <v>39699798.992814064</v>
      </c>
      <c r="AN129" s="3">
        <f>SUMPRODUCT(AI$5:AM129,其他调用!$C$6:$G130)</f>
        <v>754774176184.62695</v>
      </c>
      <c r="AP129" s="3">
        <f>其他调用!AN129</f>
        <v>3293902.2668541372</v>
      </c>
      <c r="AQ129" s="3">
        <f>其他调用!AO129</f>
        <v>3587614.39298141</v>
      </c>
      <c r="AR129" s="3">
        <f>其他调用!AP129</f>
        <v>4314137.006347239</v>
      </c>
      <c r="AS129" s="3">
        <f>其他调用!AQ129</f>
        <v>6481152.3764922023</v>
      </c>
      <c r="AT129" s="3">
        <f>其他调用!AR129</f>
        <v>11599366.660721779</v>
      </c>
      <c r="AU129" s="3">
        <f>SUMPRODUCT(AP$5:AT129,其他调用!$C$6:$G130)</f>
        <v>121307652916.89174</v>
      </c>
    </row>
    <row r="130" spans="11:47" x14ac:dyDescent="0.15">
      <c r="Z130" s="3">
        <v>126</v>
      </c>
      <c r="AA130" s="3">
        <f>求节点(节奏总纲!P$4:P$163,其他调用!AW$6:AW$165,$Z130)*SUM($U$14:$U$17)</f>
        <v>45.999999999999957</v>
      </c>
      <c r="AB130" s="3">
        <f>求节点(节奏总纲!Q$4:Q$163,其他调用!AX$6:AX$165,$Z130)*SUM($U$14:$U$17)</f>
        <v>66.999999999999943</v>
      </c>
      <c r="AC130" s="3">
        <f>求节点(节奏总纲!R$4:R$163,其他调用!AY$6:AY$165,$Z130)*SUM($U$14:$U$17)</f>
        <v>90.999999999999972</v>
      </c>
      <c r="AD130" s="3">
        <f>求节点(节奏总纲!S$4:S$163,其他调用!AZ$6:AZ$165,$Z130)*SUM($U$14:$U$17)</f>
        <v>103.00000000000006</v>
      </c>
      <c r="AE130" s="3">
        <f>求节点(节奏总纲!T$4:T$163,其他调用!BA$6:BA$165,$Z130)*SUM($U$14:$U$17)</f>
        <v>102.99999999999986</v>
      </c>
      <c r="AF130" s="3">
        <f>SUMPRODUCT(AA$5:AE130,其他调用!$C$6:$G131)</f>
        <v>5001790.6796516404</v>
      </c>
      <c r="AH130" s="3">
        <v>126</v>
      </c>
      <c r="AI130" s="3">
        <f>其他调用!Y130</f>
        <v>14404765.51705122</v>
      </c>
      <c r="AJ130" s="3">
        <f>其他调用!Z130</f>
        <v>16042676.984270096</v>
      </c>
      <c r="AK130" s="3">
        <f>其他调用!AA130</f>
        <v>18880154.111635447</v>
      </c>
      <c r="AL130" s="3">
        <f>其他调用!AB130</f>
        <v>24775728.436237812</v>
      </c>
      <c r="AM130" s="3">
        <f>其他调用!AC130</f>
        <v>39699798.992814064</v>
      </c>
      <c r="AN130" s="3">
        <f>SUMPRODUCT(AI$5:AM130,其他调用!$C$6:$G131)</f>
        <v>760009417986.60144</v>
      </c>
      <c r="AP130" s="3">
        <f>其他调用!AN130</f>
        <v>3293902.2668541074</v>
      </c>
      <c r="AQ130" s="3">
        <f>其他调用!AO130</f>
        <v>3587614.3929813504</v>
      </c>
      <c r="AR130" s="3">
        <f>其他调用!AP130</f>
        <v>4314137.0063472986</v>
      </c>
      <c r="AS130" s="3">
        <f>其他调用!AQ130</f>
        <v>6481152.3764922023</v>
      </c>
      <c r="AT130" s="3">
        <f>其他调用!AR130</f>
        <v>11599366.66072166</v>
      </c>
      <c r="AU130" s="3">
        <f>SUMPRODUCT(AP$5:AT130,其他调用!$C$6:$G131)</f>
        <v>122495400181.63631</v>
      </c>
    </row>
    <row r="131" spans="11:47" x14ac:dyDescent="0.15">
      <c r="Z131" s="3">
        <v>127</v>
      </c>
      <c r="AA131" s="3">
        <f>求节点(节奏总纲!P$4:P$163,其他调用!AW$6:AW$165,$Z131)*SUM($U$14:$U$17)</f>
        <v>45.99999999999995</v>
      </c>
      <c r="AB131" s="3">
        <f>求节点(节奏总纲!Q$4:Q$163,其他调用!AX$6:AX$165,$Z131)*SUM($U$14:$U$17)</f>
        <v>66.999999999999943</v>
      </c>
      <c r="AC131" s="3">
        <f>求节点(节奏总纲!R$4:R$163,其他调用!AY$6:AY$165,$Z131)*SUM($U$14:$U$17)</f>
        <v>90.999999999999986</v>
      </c>
      <c r="AD131" s="3">
        <f>求节点(节奏总纲!S$4:S$163,其他调用!AZ$6:AZ$165,$Z131)*SUM($U$14:$U$17)</f>
        <v>103.00000000000003</v>
      </c>
      <c r="AE131" s="3">
        <f>求节点(节奏总纲!T$4:T$163,其他调用!BA$6:BA$165,$Z131)*SUM($U$14:$U$17)</f>
        <v>102.99999999999989</v>
      </c>
      <c r="AF131" s="3">
        <f>SUMPRODUCT(AA$5:AE131,其他调用!$C$6:$G132)</f>
        <v>5021375.6404919699</v>
      </c>
      <c r="AH131" s="3">
        <v>127</v>
      </c>
      <c r="AI131" s="3">
        <f>其他调用!Y131</f>
        <v>14404765.51705122</v>
      </c>
      <c r="AJ131" s="3">
        <f>其他调用!Z131</f>
        <v>16236347.851259708</v>
      </c>
      <c r="AK131" s="3">
        <f>其他调用!AA131</f>
        <v>18880154.111635447</v>
      </c>
      <c r="AL131" s="3">
        <f>其他调用!AB131</f>
        <v>24775728.436238289</v>
      </c>
      <c r="AM131" s="3">
        <f>其他调用!AC131</f>
        <v>39699798.992814064</v>
      </c>
      <c r="AN131" s="3">
        <f>SUMPRODUCT(AI$5:AM131,其他调用!$C$6:$G132)</f>
        <v>765249705681.26392</v>
      </c>
      <c r="AP131" s="3">
        <f>其他调用!AN131</f>
        <v>3293902.2668541074</v>
      </c>
      <c r="AQ131" s="3">
        <f>其他调用!AO131</f>
        <v>3622981.1936032772</v>
      </c>
      <c r="AR131" s="3">
        <f>其他调用!AP131</f>
        <v>4314137.006347239</v>
      </c>
      <c r="AS131" s="3">
        <f>其他调用!AQ131</f>
        <v>6481152.3764922023</v>
      </c>
      <c r="AT131" s="3">
        <f>其他调用!AR131</f>
        <v>11599366.66072166</v>
      </c>
      <c r="AU131" s="3">
        <f>SUMPRODUCT(AP$5:AT131,其他调用!$C$6:$G132)</f>
        <v>123682927391.40932</v>
      </c>
    </row>
    <row r="132" spans="11:47" x14ac:dyDescent="0.15">
      <c r="Z132" s="3">
        <v>128</v>
      </c>
      <c r="AA132" s="3">
        <f>求节点(节奏总纲!P$4:P$163,其他调用!AW$6:AW$165,$Z132)*SUM($U$14:$U$17)</f>
        <v>45.99999999999995</v>
      </c>
      <c r="AB132" s="3">
        <f>求节点(节奏总纲!Q$4:Q$163,其他调用!AX$6:AX$165,$Z132)*SUM($U$14:$U$17)</f>
        <v>66.999999999999943</v>
      </c>
      <c r="AC132" s="3">
        <f>求节点(节奏总纲!R$4:R$163,其他调用!AY$6:AY$165,$Z132)*SUM($U$14:$U$17)</f>
        <v>91</v>
      </c>
      <c r="AD132" s="3">
        <f>求节点(节奏总纲!S$4:S$163,其他调用!AZ$6:AZ$165,$Z132)*SUM($U$14:$U$17)</f>
        <v>103.00000000000001</v>
      </c>
      <c r="AE132" s="3">
        <f>求节点(节奏总纲!T$4:T$163,其他调用!BA$6:BA$165,$Z132)*SUM($U$14:$U$17)</f>
        <v>102.99999999999991</v>
      </c>
      <c r="AF132" s="3">
        <f>SUMPRODUCT(AA$5:AE132,其他调用!$C$6:$G133)</f>
        <v>5040863.6460806141</v>
      </c>
      <c r="AH132" s="3">
        <v>128</v>
      </c>
      <c r="AI132" s="3">
        <f>其他调用!Y132</f>
        <v>14815780.801638842</v>
      </c>
      <c r="AJ132" s="3">
        <f>其他调用!Z132</f>
        <v>16505718.579093933</v>
      </c>
      <c r="AK132" s="3">
        <f>其他调用!AA132</f>
        <v>19178671.590405703</v>
      </c>
      <c r="AL132" s="3">
        <f>其他调用!AB132</f>
        <v>24775728.436238289</v>
      </c>
      <c r="AM132" s="3">
        <f>其他调用!AC132</f>
        <v>39699798.992814064</v>
      </c>
      <c r="AN132" s="3">
        <f>SUMPRODUCT(AI$5:AM132,其他调用!$C$6:$G133)</f>
        <v>770576627081.08069</v>
      </c>
      <c r="AP132" s="3">
        <f>其他调用!AN132</f>
        <v>3371183.9601351321</v>
      </c>
      <c r="AQ132" s="3">
        <f>其他调用!AO132</f>
        <v>3672171.7661079168</v>
      </c>
      <c r="AR132" s="3">
        <f>其他调用!AP132</f>
        <v>4390609.0823072791</v>
      </c>
      <c r="AS132" s="3">
        <f>其他调用!AQ132</f>
        <v>6481152.3764922023</v>
      </c>
      <c r="AT132" s="3">
        <f>其他调用!AR132</f>
        <v>11599366.660721779</v>
      </c>
      <c r="AU132" s="3">
        <f>SUMPRODUCT(AP$5:AT132,其他调用!$C$6:$G133)</f>
        <v>124885775016.1277</v>
      </c>
    </row>
    <row r="133" spans="11:47" x14ac:dyDescent="0.15">
      <c r="Z133" s="3">
        <v>129</v>
      </c>
      <c r="AA133" s="3">
        <f>求节点(节奏总纲!P$4:P$163,其他调用!AW$6:AW$165,$Z133)*SUM($U$14:$U$17)</f>
        <v>45.999999999999957</v>
      </c>
      <c r="AB133" s="3">
        <f>求节点(节奏总纲!Q$4:Q$163,其他调用!AX$6:AX$165,$Z133)*SUM($U$14:$U$17)</f>
        <v>66.999999999999957</v>
      </c>
      <c r="AC133" s="3">
        <f>求节点(节奏总纲!R$4:R$163,其他调用!AY$6:AY$165,$Z133)*SUM($U$14:$U$17)</f>
        <v>91.000000000000014</v>
      </c>
      <c r="AD133" s="3">
        <f>求节点(节奏总纲!S$4:S$163,其他调用!AZ$6:AZ$165,$Z133)*SUM($U$14:$U$17)</f>
        <v>103</v>
      </c>
      <c r="AE133" s="3">
        <f>求节点(节奏总纲!T$4:T$163,其他调用!BA$6:BA$165,$Z133)*SUM($U$14:$U$17)</f>
        <v>102.99999999999994</v>
      </c>
      <c r="AF133" s="3">
        <f>SUMPRODUCT(AA$5:AE133,其他调用!$C$6:$G134)</f>
        <v>5060254.6964175748</v>
      </c>
      <c r="AH133" s="3">
        <v>129</v>
      </c>
      <c r="AI133" s="3">
        <f>其他调用!Y133</f>
        <v>14815780.801638842</v>
      </c>
      <c r="AJ133" s="3">
        <f>其他调用!Z133</f>
        <v>16505718.579093933</v>
      </c>
      <c r="AK133" s="3">
        <f>其他调用!AA133</f>
        <v>19362943.788431883</v>
      </c>
      <c r="AL133" s="3">
        <f>其他调用!AB133</f>
        <v>24775728.436237812</v>
      </c>
      <c r="AM133" s="3">
        <f>其他调用!AC133</f>
        <v>39699798.992814064</v>
      </c>
      <c r="AN133" s="3">
        <f>SUMPRODUCT(AI$5:AM133,其他调用!$C$6:$G134)</f>
        <v>775879417611.3186</v>
      </c>
      <c r="AP133" s="3">
        <f>其他调用!AN133</f>
        <v>3371183.9601351321</v>
      </c>
      <c r="AQ133" s="3">
        <f>其他调用!AO133</f>
        <v>3672171.7661078572</v>
      </c>
      <c r="AR133" s="3">
        <f>其他调用!AP133</f>
        <v>4437814.618086338</v>
      </c>
      <c r="AS133" s="3">
        <f>其他调用!AQ133</f>
        <v>6481152.3764922023</v>
      </c>
      <c r="AT133" s="3">
        <f>其他调用!AR133</f>
        <v>11599366.66072166</v>
      </c>
      <c r="AU133" s="3">
        <f>SUMPRODUCT(AP$5:AT133,其他调用!$C$6:$G134)</f>
        <v>126083245768.28883</v>
      </c>
    </row>
    <row r="134" spans="11:47" x14ac:dyDescent="0.15">
      <c r="Z134" s="3">
        <v>130</v>
      </c>
      <c r="AA134" s="3">
        <f>求节点(节奏总纲!P$4:P$163,其他调用!AW$6:AW$165,$Z134)*SUM($U$14:$U$17)</f>
        <v>45.999999999999957</v>
      </c>
      <c r="AB134" s="3">
        <f>求节点(节奏总纲!Q$4:Q$163,其他调用!AX$6:AX$165,$Z134)*SUM($U$14:$U$17)</f>
        <v>66.999999999999957</v>
      </c>
      <c r="AC134" s="3">
        <f>求节点(节奏总纲!R$4:R$163,其他调用!AY$6:AY$165,$Z134)*SUM($U$14:$U$17)</f>
        <v>91.000000000000028</v>
      </c>
      <c r="AD134" s="3">
        <f>求节点(节奏总纲!S$4:S$163,其他调用!AZ$6:AZ$165,$Z134)*SUM($U$14:$U$17)</f>
        <v>102.99999999999997</v>
      </c>
      <c r="AE134" s="3">
        <f>求节点(节奏总纲!T$4:T$163,其他调用!BA$6:BA$165,$Z134)*SUM($U$14:$U$17)</f>
        <v>102.99999999999997</v>
      </c>
      <c r="AF134" s="3">
        <f>SUMPRODUCT(AA$5:AE134,其他调用!$C$6:$G135)</f>
        <v>5079548.7915028511</v>
      </c>
      <c r="AH134" s="3">
        <v>130</v>
      </c>
      <c r="AI134" s="3">
        <f>其他调用!Y134</f>
        <v>14815780.80163908</v>
      </c>
      <c r="AJ134" s="3">
        <f>其他调用!Z134</f>
        <v>16505718.579093933</v>
      </c>
      <c r="AK134" s="3">
        <f>其他调用!AA134</f>
        <v>19362943.788432121</v>
      </c>
      <c r="AL134" s="3">
        <f>其他调用!AB134</f>
        <v>24775728.436238289</v>
      </c>
      <c r="AM134" s="3">
        <f>其他调用!AC134</f>
        <v>39699798.992814064</v>
      </c>
      <c r="AN134" s="3">
        <f>SUMPRODUCT(AI$5:AM134,其他调用!$C$6:$G135)</f>
        <v>781155694188.90527</v>
      </c>
      <c r="AP134" s="3">
        <f>其他调用!AN134</f>
        <v>3371183.9601351619</v>
      </c>
      <c r="AQ134" s="3">
        <f>其他调用!AO134</f>
        <v>3672171.7661079168</v>
      </c>
      <c r="AR134" s="3">
        <f>其他调用!AP134</f>
        <v>4437814.618086338</v>
      </c>
      <c r="AS134" s="3">
        <f>其他调用!AQ134</f>
        <v>6481152.3764921427</v>
      </c>
      <c r="AT134" s="3">
        <f>其他调用!AR134</f>
        <v>11599366.66072166</v>
      </c>
      <c r="AU134" s="3">
        <f>SUMPRODUCT(AP$5:AT134,其他调用!$C$6:$G135)</f>
        <v>127274729166.68919</v>
      </c>
    </row>
    <row r="135" spans="11:47" x14ac:dyDescent="0.15">
      <c r="Z135" s="3">
        <v>131</v>
      </c>
      <c r="AA135" s="3">
        <f>求节点(节奏总纲!P$4:P$163,其他调用!AW$6:AW$165,$Z135)*SUM($U$14:$U$17)</f>
        <v>45.999999999999957</v>
      </c>
      <c r="AB135" s="3">
        <f>求节点(节奏总纲!Q$4:Q$163,其他调用!AX$6:AX$165,$Z135)*SUM($U$14:$U$17)</f>
        <v>66.999999999999972</v>
      </c>
      <c r="AC135" s="3">
        <f>求节点(节奏总纲!R$4:R$163,其他调用!AY$6:AY$165,$Z135)*SUM($U$14:$U$17)</f>
        <v>91.000000000000043</v>
      </c>
      <c r="AD135" s="3">
        <f>求节点(节奏总纲!S$4:S$163,其他调用!AZ$6:AZ$165,$Z135)*SUM($U$14:$U$17)</f>
        <v>102.99999999999996</v>
      </c>
      <c r="AE135" s="3">
        <f>求节点(节奏总纲!T$4:T$163,其他调用!BA$6:BA$165,$Z135)*SUM($U$14:$U$17)</f>
        <v>102.99999999999999</v>
      </c>
      <c r="AF135" s="3">
        <f>SUMPRODUCT(AA$5:AE135,其他调用!$C$6:$G136)</f>
        <v>5098745.9313364411</v>
      </c>
      <c r="AH135" s="3">
        <v>131</v>
      </c>
      <c r="AI135" s="3">
        <f>其他调用!Y135</f>
        <v>14815780.801638842</v>
      </c>
      <c r="AJ135" s="3">
        <f>其他调用!Z135</f>
        <v>16505718.579093933</v>
      </c>
      <c r="AK135" s="3">
        <f>其他调用!AA135</f>
        <v>19362943.788431883</v>
      </c>
      <c r="AL135" s="3">
        <f>其他调用!AB135</f>
        <v>24775728.436237812</v>
      </c>
      <c r="AM135" s="3">
        <f>其他调用!AC135</f>
        <v>39946441.581571102</v>
      </c>
      <c r="AN135" s="3">
        <f>SUMPRODUCT(AI$5:AM135,其他调用!$C$6:$G136)</f>
        <v>786405618556.13098</v>
      </c>
      <c r="AP135" s="3">
        <f>其他调用!AN135</f>
        <v>3371183.9601351321</v>
      </c>
      <c r="AQ135" s="3">
        <f>其他调用!AO135</f>
        <v>3672171.7661079168</v>
      </c>
      <c r="AR135" s="3">
        <f>其他调用!AP135</f>
        <v>4437814.618086338</v>
      </c>
      <c r="AS135" s="3">
        <f>其他调用!AQ135</f>
        <v>6481152.3764922619</v>
      </c>
      <c r="AT135" s="3">
        <f>其他调用!AR135</f>
        <v>11699475.360815644</v>
      </c>
      <c r="AU135" s="3">
        <f>SUMPRODUCT(AP$5:AT135,其他调用!$C$6:$G136)</f>
        <v>128460290860.21165</v>
      </c>
    </row>
    <row r="136" spans="11:47" x14ac:dyDescent="0.15">
      <c r="Z136" s="3">
        <v>132</v>
      </c>
      <c r="AA136" s="3">
        <f>求节点(节奏总纲!P$4:P$163,其他调用!AW$6:AW$165,$Z136)*SUM($U$14:$U$17)</f>
        <v>45.999999999999964</v>
      </c>
      <c r="AB136" s="3">
        <f>求节点(节奏总纲!Q$4:Q$163,其他调用!AX$6:AX$165,$Z136)*SUM($U$14:$U$17)</f>
        <v>66.999999999999972</v>
      </c>
      <c r="AC136" s="3">
        <f>求节点(节奏总纲!R$4:R$163,其他调用!AY$6:AY$165,$Z136)*SUM($U$14:$U$17)</f>
        <v>91.000000000000057</v>
      </c>
      <c r="AD136" s="3">
        <f>求节点(节奏总纲!S$4:S$163,其他调用!AZ$6:AZ$165,$Z136)*SUM($U$14:$U$17)</f>
        <v>102.99999999999994</v>
      </c>
      <c r="AE136" s="3">
        <f>求节点(节奏总纲!T$4:T$163,其他调用!BA$6:BA$165,$Z136)*SUM($U$14:$U$17)</f>
        <v>102.99999999999999</v>
      </c>
      <c r="AF136" s="3">
        <f>SUMPRODUCT(AA$5:AE136,其他调用!$C$6:$G137)</f>
        <v>5117846.1159183457</v>
      </c>
      <c r="AH136" s="3">
        <v>132</v>
      </c>
      <c r="AI136" s="3">
        <f>其他调用!Y136</f>
        <v>14815780.801638842</v>
      </c>
      <c r="AJ136" s="3">
        <f>其他调用!Z136</f>
        <v>16505718.579093933</v>
      </c>
      <c r="AK136" s="3">
        <f>其他调用!AA136</f>
        <v>19362943.788431883</v>
      </c>
      <c r="AL136" s="3">
        <f>其他调用!AB136</f>
        <v>25034192.628346443</v>
      </c>
      <c r="AM136" s="3">
        <f>其他调用!AC136</f>
        <v>40347720</v>
      </c>
      <c r="AN136" s="3">
        <f>SUMPRODUCT(AI$5:AM136,其他调用!$C$6:$G137)</f>
        <v>791629872805.18298</v>
      </c>
      <c r="AP136" s="3">
        <f>其他调用!AN136</f>
        <v>3371183.9601351321</v>
      </c>
      <c r="AQ136" s="3">
        <f>其他调用!AO136</f>
        <v>3672171.7661079168</v>
      </c>
      <c r="AR136" s="3">
        <f>其他调用!AP136</f>
        <v>4437814.618086338</v>
      </c>
      <c r="AS136" s="3">
        <f>其他调用!AQ136</f>
        <v>6584992.0396450758</v>
      </c>
      <c r="AT136" s="3">
        <f>其他调用!AR136</f>
        <v>11862348.533073306</v>
      </c>
      <c r="AU136" s="3">
        <f>SUMPRODUCT(AP$5:AT136,其他调用!$C$6:$G137)</f>
        <v>129640205293.67912</v>
      </c>
    </row>
    <row r="137" spans="11:47" x14ac:dyDescent="0.15">
      <c r="Z137" s="3">
        <v>133</v>
      </c>
      <c r="AA137" s="3">
        <f>求节点(节奏总纲!P$4:P$163,其他调用!AW$6:AW$165,$Z137)*SUM($U$14:$U$17)</f>
        <v>45.999999999999964</v>
      </c>
      <c r="AB137" s="3">
        <f>求节点(节奏总纲!Q$4:Q$163,其他调用!AX$6:AX$165,$Z137)*SUM($U$14:$U$17)</f>
        <v>66.999999999999972</v>
      </c>
      <c r="AC137" s="3">
        <f>求节点(节奏总纲!R$4:R$163,其他调用!AY$6:AY$165,$Z137)*SUM($U$14:$U$17)</f>
        <v>91.000000000000071</v>
      </c>
      <c r="AD137" s="3">
        <f>求节点(节奏总纲!S$4:S$163,其他调用!AZ$6:AZ$165,$Z137)*SUM($U$14:$U$17)</f>
        <v>102.99999999999993</v>
      </c>
      <c r="AE137" s="3">
        <f>求节点(节奏总纲!T$4:T$163,其他调用!BA$6:BA$165,$Z137)*SUM($U$14:$U$17)</f>
        <v>102.99999999999999</v>
      </c>
      <c r="AF137" s="3">
        <f>SUMPRODUCT(AA$5:AE137,其他调用!$C$6:$G138)</f>
        <v>5136849.345248566</v>
      </c>
      <c r="AH137" s="3">
        <v>133</v>
      </c>
      <c r="AI137" s="3">
        <f>其他调用!Y137</f>
        <v>14815780.801638842</v>
      </c>
      <c r="AJ137" s="3">
        <f>其他调用!Z137</f>
        <v>16505718.579093933</v>
      </c>
      <c r="AK137" s="3">
        <f>其他调用!AA137</f>
        <v>19362943.788431883</v>
      </c>
      <c r="AL137" s="3">
        <f>其他调用!AB137</f>
        <v>25391119.369829655</v>
      </c>
      <c r="AM137" s="3">
        <f>其他调用!AC137</f>
        <v>40347720</v>
      </c>
      <c r="AN137" s="3">
        <f>SUMPRODUCT(AI$5:AM137,其他调用!$C$6:$G138)</f>
        <v>796828408774.27051</v>
      </c>
      <c r="AP137" s="3">
        <f>其他调用!AN137</f>
        <v>3371183.9601351321</v>
      </c>
      <c r="AQ137" s="3">
        <f>其他调用!AO137</f>
        <v>3672171.7661079168</v>
      </c>
      <c r="AR137" s="3">
        <f>其他调用!AP137</f>
        <v>4437814.618086338</v>
      </c>
      <c r="AS137" s="3">
        <f>其他调用!AQ137</f>
        <v>6728389.669713378</v>
      </c>
      <c r="AT137" s="3">
        <f>其他调用!AR137</f>
        <v>11862348.533073306</v>
      </c>
      <c r="AU137" s="3">
        <f>SUMPRODUCT(AP$5:AT137,其他调用!$C$6:$G138)</f>
        <v>130814452031.17998</v>
      </c>
    </row>
    <row r="138" spans="11:47" x14ac:dyDescent="0.15">
      <c r="Z138" s="3">
        <v>134</v>
      </c>
      <c r="AA138" s="3">
        <f>求节点(节奏总纲!P$4:P$163,其他调用!AW$6:AW$165,$Z138)*SUM($U$14:$U$17)</f>
        <v>45.999999999999964</v>
      </c>
      <c r="AB138" s="3">
        <f>求节点(节奏总纲!Q$4:Q$163,其他调用!AX$6:AX$165,$Z138)*SUM($U$14:$U$17)</f>
        <v>66.999999999999986</v>
      </c>
      <c r="AC138" s="3">
        <f>求节点(节奏总纲!R$4:R$163,其他调用!AY$6:AY$165,$Z138)*SUM($U$14:$U$17)</f>
        <v>91.000000000000085</v>
      </c>
      <c r="AD138" s="3">
        <f>求节点(节奏总纲!S$4:S$163,其他调用!AZ$6:AZ$165,$Z138)*SUM($U$14:$U$17)</f>
        <v>102.99999999999993</v>
      </c>
      <c r="AE138" s="3">
        <f>求节点(节奏总纲!T$4:T$163,其他调用!BA$6:BA$165,$Z138)*SUM($U$14:$U$17)</f>
        <v>102.99999999999999</v>
      </c>
      <c r="AF138" s="3">
        <f>SUMPRODUCT(AA$5:AE138,其他调用!$C$6:$G139)</f>
        <v>5155755.6193271009</v>
      </c>
      <c r="AH138" s="3">
        <v>134</v>
      </c>
      <c r="AI138" s="3">
        <f>其他调用!Y138</f>
        <v>14815780.801638842</v>
      </c>
      <c r="AJ138" s="3">
        <f>其他调用!Z138</f>
        <v>16505718.579093933</v>
      </c>
      <c r="AK138" s="3">
        <f>其他调用!AA138</f>
        <v>19362943.788431883</v>
      </c>
      <c r="AL138" s="3">
        <f>其他调用!AB138</f>
        <v>25391119.369829178</v>
      </c>
      <c r="AM138" s="3">
        <f>其他调用!AC138</f>
        <v>40347720</v>
      </c>
      <c r="AN138" s="3">
        <f>SUMPRODUCT(AI$5:AM138,其他调用!$C$6:$G139)</f>
        <v>802000421600.65845</v>
      </c>
      <c r="AP138" s="3">
        <f>其他调用!AN138</f>
        <v>3371183.9601351619</v>
      </c>
      <c r="AQ138" s="3">
        <f>其他调用!AO138</f>
        <v>3672171.7661078572</v>
      </c>
      <c r="AR138" s="3">
        <f>其他调用!AP138</f>
        <v>4437814.618086338</v>
      </c>
      <c r="AS138" s="3">
        <f>其他调用!AQ138</f>
        <v>6728389.6697134972</v>
      </c>
      <c r="AT138" s="3">
        <f>其他调用!AR138</f>
        <v>11862348.533073306</v>
      </c>
      <c r="AU138" s="3">
        <f>SUMPRODUCT(AP$5:AT138,其他调用!$C$6:$G139)</f>
        <v>131982707713.89764</v>
      </c>
    </row>
    <row r="139" spans="11:47" x14ac:dyDescent="0.15">
      <c r="K139" s="14"/>
      <c r="M139" s="14"/>
      <c r="Z139" s="3">
        <v>135</v>
      </c>
      <c r="AA139" s="3">
        <f>求节点(节奏总纲!P$4:P$163,其他调用!AW$6:AW$165,$Z139)*SUM($U$14:$U$17)</f>
        <v>45.999999999999972</v>
      </c>
      <c r="AB139" s="3">
        <f>求节点(节奏总纲!Q$4:Q$163,其他调用!AX$6:AX$165,$Z139)*SUM($U$14:$U$17)</f>
        <v>66.999999999999986</v>
      </c>
      <c r="AC139" s="3">
        <f>求节点(节奏总纲!R$4:R$163,其他调用!AY$6:AY$165,$Z139)*SUM($U$14:$U$17)</f>
        <v>91.000000000000099</v>
      </c>
      <c r="AD139" s="3">
        <f>求节点(节奏总纲!S$4:S$163,其他调用!AZ$6:AZ$165,$Z139)*SUM($U$14:$U$17)</f>
        <v>102.99999999999993</v>
      </c>
      <c r="AE139" s="3">
        <f>求节点(节奏总纲!T$4:T$163,其他调用!BA$6:BA$165,$Z139)*SUM($U$14:$U$17)</f>
        <v>103</v>
      </c>
      <c r="AF139" s="3">
        <f>SUMPRODUCT(AA$5:AE139,其他调用!$C$6:$G140)</f>
        <v>5174564.9381539514</v>
      </c>
      <c r="AH139" s="3">
        <v>135</v>
      </c>
      <c r="AI139" s="3">
        <f>其他调用!Y139</f>
        <v>14815780.80163908</v>
      </c>
      <c r="AJ139" s="3">
        <f>其他调用!Z139</f>
        <v>16505718.579093933</v>
      </c>
      <c r="AK139" s="3">
        <f>其他调用!AA139</f>
        <v>19362943.788431883</v>
      </c>
      <c r="AL139" s="3">
        <f>其他调用!AB139</f>
        <v>25391119.369829178</v>
      </c>
      <c r="AM139" s="3">
        <f>其他调用!AC139</f>
        <v>40347720</v>
      </c>
      <c r="AN139" s="3">
        <f>SUMPRODUCT(AI$5:AM139,其他调用!$C$6:$G140)</f>
        <v>807145911284.34705</v>
      </c>
      <c r="AP139" s="3">
        <f>其他调用!AN139</f>
        <v>3371183.9601351023</v>
      </c>
      <c r="AQ139" s="3">
        <f>其他调用!AO139</f>
        <v>3672171.7661079168</v>
      </c>
      <c r="AR139" s="3">
        <f>其他调用!AP139</f>
        <v>4437814.618086338</v>
      </c>
      <c r="AS139" s="3">
        <f>其他调用!AQ139</f>
        <v>6728389.669713378</v>
      </c>
      <c r="AT139" s="3">
        <f>其他调用!AR139</f>
        <v>11862348.533073425</v>
      </c>
      <c r="AU139" s="3">
        <f>SUMPRODUCT(AP$5:AT139,其他调用!$C$6:$G140)</f>
        <v>133144972341.83214</v>
      </c>
    </row>
    <row r="140" spans="11:47" x14ac:dyDescent="0.15">
      <c r="Z140" s="3">
        <v>136</v>
      </c>
      <c r="AA140" s="3">
        <f>求节点(节奏总纲!P$4:P$163,其他调用!AW$6:AW$165,$Z140)*SUM($U$14:$U$17)</f>
        <v>45.999999999999972</v>
      </c>
      <c r="AB140" s="3">
        <f>求节点(节奏总纲!Q$4:Q$163,其他调用!AX$6:AX$165,$Z140)*SUM($U$14:$U$17)</f>
        <v>66.999999999999986</v>
      </c>
      <c r="AC140" s="3">
        <f>求节点(节奏总纲!R$4:R$163,其他调用!AY$6:AY$165,$Z140)*SUM($U$14:$U$17)</f>
        <v>91.000000000000099</v>
      </c>
      <c r="AD140" s="3">
        <f>求节点(节奏总纲!S$4:S$163,其他调用!AZ$6:AZ$165,$Z140)*SUM($U$14:$U$17)</f>
        <v>102.99999999999991</v>
      </c>
      <c r="AE140" s="3">
        <f>求节点(节奏总纲!T$4:T$163,其他调用!BA$6:BA$165,$Z140)*SUM($U$14:$U$17)</f>
        <v>103</v>
      </c>
      <c r="AF140" s="3">
        <f>SUMPRODUCT(AA$5:AE140,其他调用!$C$6:$G141)</f>
        <v>5193277.3017291166</v>
      </c>
      <c r="AH140" s="3">
        <v>136</v>
      </c>
      <c r="AI140" s="3">
        <f>其他调用!Y140</f>
        <v>14815780.801638842</v>
      </c>
      <c r="AJ140" s="3">
        <f>其他调用!Z140</f>
        <v>16793011.152950048</v>
      </c>
      <c r="AK140" s="3">
        <f>其他调用!AA140</f>
        <v>19362943.788432121</v>
      </c>
      <c r="AL140" s="3">
        <f>其他调用!AB140</f>
        <v>25391119.369829655</v>
      </c>
      <c r="AM140" s="3">
        <f>其他调用!AC140</f>
        <v>40347720</v>
      </c>
      <c r="AN140" s="3">
        <f>SUMPRODUCT(AI$5:AM140,其他调用!$C$6:$G141)</f>
        <v>812308581069.26343</v>
      </c>
      <c r="AP140" s="3">
        <f>其他调用!AN140</f>
        <v>3371183.9601351619</v>
      </c>
      <c r="AQ140" s="3">
        <f>其他调用!AO140</f>
        <v>3727789.3993763924</v>
      </c>
      <c r="AR140" s="3">
        <f>其他调用!AP140</f>
        <v>4437814.618086338</v>
      </c>
      <c r="AS140" s="3">
        <f>其他调用!AQ140</f>
        <v>6728389.669713378</v>
      </c>
      <c r="AT140" s="3">
        <f>其他调用!AR140</f>
        <v>11862348.533073306</v>
      </c>
      <c r="AU140" s="3">
        <f>SUMPRODUCT(AP$5:AT140,其他调用!$C$6:$G141)</f>
        <v>134309706526.96785</v>
      </c>
    </row>
    <row r="141" spans="11:47" x14ac:dyDescent="0.15">
      <c r="Z141" s="3">
        <v>137</v>
      </c>
      <c r="AA141" s="3">
        <f>求节点(节奏总纲!P$4:P$163,其他调用!AW$6:AW$165,$Z141)*SUM($U$14:$U$17)</f>
        <v>45.999999999999972</v>
      </c>
      <c r="AB141" s="3">
        <f>求节点(节奏总纲!Q$4:Q$163,其他调用!AX$6:AX$165,$Z141)*SUM($U$14:$U$17)</f>
        <v>66.999999999999986</v>
      </c>
      <c r="AC141" s="3">
        <f>求节点(节奏总纲!R$4:R$163,其他调用!AY$6:AY$165,$Z141)*SUM($U$14:$U$17)</f>
        <v>91.000000000000114</v>
      </c>
      <c r="AD141" s="3">
        <f>求节点(节奏总纲!S$4:S$163,其他调用!AZ$6:AZ$165,$Z141)*SUM($U$14:$U$17)</f>
        <v>102.99999999999991</v>
      </c>
      <c r="AE141" s="3">
        <f>求节点(节奏总纲!T$4:T$163,其他调用!BA$6:BA$165,$Z141)*SUM($U$14:$U$17)</f>
        <v>103</v>
      </c>
      <c r="AF141" s="3">
        <f>SUMPRODUCT(AA$5:AE141,其他调用!$C$6:$G142)</f>
        <v>5211892.7100525973</v>
      </c>
      <c r="AH141" s="3">
        <v>137</v>
      </c>
      <c r="AI141" s="3">
        <f>其他调用!Y141</f>
        <v>15160438.940572739</v>
      </c>
      <c r="AJ141" s="3">
        <f>其他调用!Z141</f>
        <v>16997651.304230213</v>
      </c>
      <c r="AK141" s="3">
        <f>其他调用!AA141</f>
        <v>19601711.827488661</v>
      </c>
      <c r="AL141" s="3">
        <f>其他调用!AB141</f>
        <v>25391119.369829178</v>
      </c>
      <c r="AM141" s="3">
        <f>其他调用!AC141</f>
        <v>40347719.999999523</v>
      </c>
      <c r="AN141" s="3">
        <f>SUMPRODUCT(AI$5:AM141,其他调用!$C$6:$G142)</f>
        <v>817531317816.20056</v>
      </c>
      <c r="AP141" s="3">
        <f>其他调用!AN141</f>
        <v>3434876.2489210367</v>
      </c>
      <c r="AQ141" s="3">
        <f>其他调用!AO141</f>
        <v>3767406.1591593623</v>
      </c>
      <c r="AR141" s="3">
        <f>其他调用!AP141</f>
        <v>4499240.9072701931</v>
      </c>
      <c r="AS141" s="3">
        <f>其他调用!AQ141</f>
        <v>6728389.6697134972</v>
      </c>
      <c r="AT141" s="3">
        <f>其他调用!AR141</f>
        <v>11862348.533073306</v>
      </c>
      <c r="AU141" s="3">
        <f>SUMPRODUCT(AP$5:AT141,其他调用!$C$6:$G142)</f>
        <v>135484935459.6871</v>
      </c>
    </row>
    <row r="142" spans="11:47" x14ac:dyDescent="0.15">
      <c r="Z142" s="3">
        <v>138</v>
      </c>
      <c r="AA142" s="3">
        <f>求节点(节奏总纲!P$4:P$163,其他调用!AW$6:AW$165,$Z142)*SUM($U$14:$U$17)</f>
        <v>45.999999999999979</v>
      </c>
      <c r="AB142" s="3">
        <f>求节点(节奏总纲!Q$4:Q$163,其他调用!AX$6:AX$165,$Z142)*SUM($U$14:$U$17)</f>
        <v>66.999999999999972</v>
      </c>
      <c r="AC142" s="3">
        <f>求节点(节奏总纲!R$4:R$163,其他调用!AY$6:AY$165,$Z142)*SUM($U$14:$U$17)</f>
        <v>91.000000000000099</v>
      </c>
      <c r="AD142" s="3">
        <f>求节点(节奏总纲!S$4:S$163,其他调用!AZ$6:AZ$165,$Z142)*SUM($U$14:$U$17)</f>
        <v>102.9999999999999</v>
      </c>
      <c r="AE142" s="3">
        <f>求节点(节奏总纲!T$4:T$163,其他调用!BA$6:BA$165,$Z142)*SUM($U$14:$U$17)</f>
        <v>103</v>
      </c>
      <c r="AF142" s="3">
        <f>SUMPRODUCT(AA$5:AE142,其他调用!$C$6:$G143)</f>
        <v>5230411.1631243946</v>
      </c>
      <c r="AH142" s="3">
        <v>138</v>
      </c>
      <c r="AI142" s="3">
        <f>其他调用!Y142</f>
        <v>15239716.222913742</v>
      </c>
      <c r="AJ142" s="3">
        <f>其他调用!Z142</f>
        <v>16997651.304230213</v>
      </c>
      <c r="AK142" s="3">
        <f>其他调用!AA142</f>
        <v>19857482.010586262</v>
      </c>
      <c r="AL142" s="3">
        <f>其他调用!AB142</f>
        <v>25391119.369829178</v>
      </c>
      <c r="AM142" s="3">
        <f>其他调用!AC142</f>
        <v>40347720</v>
      </c>
      <c r="AN142" s="3">
        <f>SUMPRODUCT(AI$5:AM142,其他调用!$C$6:$G143)</f>
        <v>822742100087.67432</v>
      </c>
      <c r="AP142" s="3">
        <f>其他调用!AN142</f>
        <v>3449526.5675720572</v>
      </c>
      <c r="AQ142" s="3">
        <f>其他调用!AO142</f>
        <v>3767406.1591593623</v>
      </c>
      <c r="AR142" s="3">
        <f>其他调用!AP142</f>
        <v>4565041.2266662717</v>
      </c>
      <c r="AS142" s="3">
        <f>其他调用!AQ142</f>
        <v>6728389.669713378</v>
      </c>
      <c r="AT142" s="3">
        <f>其他调用!AR142</f>
        <v>11862348.533073425</v>
      </c>
      <c r="AU142" s="3">
        <f>SUMPRODUCT(AP$5:AT142,其他调用!$C$6:$G143)</f>
        <v>136657088850.90265</v>
      </c>
    </row>
    <row r="143" spans="11:47" x14ac:dyDescent="0.15">
      <c r="Z143" s="3">
        <v>139</v>
      </c>
      <c r="AA143" s="3">
        <f>求节点(节奏总纲!P$4:P$163,其他调用!AW$6:AW$165,$Z143)*SUM($U$14:$U$17)</f>
        <v>45.999999999999979</v>
      </c>
      <c r="AB143" s="3">
        <f>求节点(节奏总纲!Q$4:Q$163,其他调用!AX$6:AX$165,$Z143)*SUM($U$14:$U$17)</f>
        <v>66.999999999999972</v>
      </c>
      <c r="AC143" s="3">
        <f>求节点(节奏总纲!R$4:R$163,其他调用!AY$6:AY$165,$Z143)*SUM($U$14:$U$17)</f>
        <v>91.000000000000085</v>
      </c>
      <c r="AD143" s="3">
        <f>求节点(节奏总纲!S$4:S$163,其他调用!AZ$6:AZ$165,$Z143)*SUM($U$14:$U$17)</f>
        <v>102.9999999999999</v>
      </c>
      <c r="AE143" s="3">
        <f>求节点(节奏总纲!T$4:T$163,其他调用!BA$6:BA$165,$Z143)*SUM($U$14:$U$17)</f>
        <v>103.00000000000001</v>
      </c>
      <c r="AF143" s="3">
        <f>SUMPRODUCT(AA$5:AE143,其他调用!$C$6:$G144)</f>
        <v>5248832.6609445065</v>
      </c>
      <c r="AH143" s="3">
        <v>139</v>
      </c>
      <c r="AI143" s="3">
        <f>其他调用!Y143</f>
        <v>15239716.22291398</v>
      </c>
      <c r="AJ143" s="3">
        <f>其他调用!Z143</f>
        <v>16997651.304230213</v>
      </c>
      <c r="AK143" s="3">
        <f>其他调用!AA143</f>
        <v>19857482.010586262</v>
      </c>
      <c r="AL143" s="3">
        <f>其他调用!AB143</f>
        <v>25391119.369829655</v>
      </c>
      <c r="AM143" s="3">
        <f>其他调用!AC143</f>
        <v>44535813.335999966</v>
      </c>
      <c r="AN143" s="3">
        <f>SUMPRODUCT(AI$5:AM143,其他调用!$C$6:$G144)</f>
        <v>827928236259.94946</v>
      </c>
      <c r="AP143" s="3">
        <f>其他调用!AN143</f>
        <v>3449526.5675719976</v>
      </c>
      <c r="AQ143" s="3">
        <f>其他调用!AO143</f>
        <v>3767406.1591593623</v>
      </c>
      <c r="AR143" s="3">
        <f>其他调用!AP143</f>
        <v>4565041.2266663313</v>
      </c>
      <c r="AS143" s="3">
        <f>其他调用!AQ143</f>
        <v>6728389.669713378</v>
      </c>
      <c r="AT143" s="3">
        <f>其他调用!AR143</f>
        <v>13129237.809633017</v>
      </c>
      <c r="AU143" s="3">
        <f>SUMPRODUCT(AP$5:AT143,其他调用!$C$6:$G144)</f>
        <v>137823902541.45233</v>
      </c>
    </row>
    <row r="144" spans="11:47" x14ac:dyDescent="0.15">
      <c r="Z144" s="3">
        <v>140</v>
      </c>
      <c r="AA144" s="3">
        <f>求节点(节奏总纲!P$4:P$163,其他调用!AW$6:AW$165,$Z144)*SUM($U$14:$U$17)</f>
        <v>45.999999999999986</v>
      </c>
      <c r="AB144" s="3">
        <f>求节点(节奏总纲!Q$4:Q$163,其他调用!AX$6:AX$165,$Z144)*SUM($U$14:$U$17)</f>
        <v>66.999999999999972</v>
      </c>
      <c r="AC144" s="3">
        <f>求节点(节奏总纲!R$4:R$163,其他调用!AY$6:AY$165,$Z144)*SUM($U$14:$U$17)</f>
        <v>91.000000000000071</v>
      </c>
      <c r="AD144" s="3">
        <f>求节点(节奏总纲!S$4:S$163,其他调用!AZ$6:AZ$165,$Z144)*SUM($U$14:$U$17)</f>
        <v>102.99999999999989</v>
      </c>
      <c r="AE144" s="3">
        <f>求节点(节奏总纲!T$4:T$163,其他调用!BA$6:BA$165,$Z144)*SUM($U$14:$U$17)</f>
        <v>103.00000000000003</v>
      </c>
      <c r="AF144" s="3">
        <f>SUMPRODUCT(AA$5:AE144,其他调用!$C$6:$G145)</f>
        <v>5267157.2035129331</v>
      </c>
      <c r="AH144" s="3">
        <v>140</v>
      </c>
      <c r="AI144" s="3">
        <f>其他调用!Y144</f>
        <v>15239716.22291398</v>
      </c>
      <c r="AJ144" s="3">
        <f>其他调用!Z144</f>
        <v>16997651.304229975</v>
      </c>
      <c r="AK144" s="3">
        <f>其他调用!AA144</f>
        <v>19857482.010586262</v>
      </c>
      <c r="AL144" s="3">
        <f>其他调用!AB144</f>
        <v>25391119.369829178</v>
      </c>
      <c r="AM144" s="3">
        <f>其他调用!AC144</f>
        <v>48417264</v>
      </c>
      <c r="AN144" s="3">
        <f>SUMPRODUCT(AI$5:AM144,其他调用!$C$6:$G145)</f>
        <v>833089506642.59546</v>
      </c>
      <c r="AP144" s="3">
        <f>其他调用!AN144</f>
        <v>3449526.5675720572</v>
      </c>
      <c r="AQ144" s="3">
        <f>其他调用!AO144</f>
        <v>3767406.1591593623</v>
      </c>
      <c r="AR144" s="3">
        <f>其他调用!AP144</f>
        <v>4565041.2266663313</v>
      </c>
      <c r="AS144" s="3">
        <f>其他调用!AQ144</f>
        <v>6728389.6697134972</v>
      </c>
      <c r="AT144" s="3">
        <f>其他调用!AR144</f>
        <v>14303368.333766699</v>
      </c>
      <c r="AU144" s="3">
        <f>SUMPRODUCT(AP$5:AT144,其他调用!$C$6:$G145)</f>
        <v>138985310075.45084</v>
      </c>
    </row>
    <row r="145" spans="26:47" x14ac:dyDescent="0.15">
      <c r="Z145" s="3">
        <v>141</v>
      </c>
      <c r="AA145" s="3">
        <f>求节点(节奏总纲!P$4:P$163,其他调用!AW$6:AW$165,$Z145)*SUM($U$14:$U$17)</f>
        <v>45.999999999999986</v>
      </c>
      <c r="AB145" s="3">
        <f>求节点(节奏总纲!Q$4:Q$163,其他调用!AX$6:AX$165,$Z145)*SUM($U$14:$U$17)</f>
        <v>66.999999999999972</v>
      </c>
      <c r="AC145" s="3">
        <f>求节点(节奏总纲!R$4:R$163,其他调用!AY$6:AY$165,$Z145)*SUM($U$14:$U$17)</f>
        <v>91.000000000000057</v>
      </c>
      <c r="AD145" s="3">
        <f>求节点(节奏总纲!S$4:S$163,其他调用!AZ$6:AZ$165,$Z145)*SUM($U$14:$U$17)</f>
        <v>102.99999999999989</v>
      </c>
      <c r="AE145" s="3">
        <f>求节点(节奏总纲!T$4:T$163,其他调用!BA$6:BA$165,$Z145)*SUM($U$14:$U$17)</f>
        <v>103.00000000000004</v>
      </c>
      <c r="AF145" s="3">
        <f>SUMPRODUCT(AA$5:AE145,其他调用!$C$6:$G146)</f>
        <v>5285384.7908296753</v>
      </c>
      <c r="AH145" s="3">
        <v>141</v>
      </c>
      <c r="AI145" s="3">
        <f>其他调用!Y145</f>
        <v>15239716.222913742</v>
      </c>
      <c r="AJ145" s="3">
        <f>其他调用!Z145</f>
        <v>16997651.304230213</v>
      </c>
      <c r="AK145" s="3">
        <f>其他调用!AA145</f>
        <v>19857482.010586023</v>
      </c>
      <c r="AL145" s="3">
        <f>其他调用!AB145</f>
        <v>25542403.435463428</v>
      </c>
      <c r="AM145" s="3">
        <f>其他调用!AC145</f>
        <v>48417264</v>
      </c>
      <c r="AN145" s="3">
        <f>SUMPRODUCT(AI$5:AM145,其他调用!$C$6:$G146)</f>
        <v>838223794273.71741</v>
      </c>
      <c r="AP145" s="3">
        <f>其他调用!AN145</f>
        <v>3449526.5675719976</v>
      </c>
      <c r="AQ145" s="3">
        <f>其他调用!AO145</f>
        <v>3767406.1591594219</v>
      </c>
      <c r="AR145" s="3">
        <f>其他调用!AP145</f>
        <v>4565041.2266662717</v>
      </c>
      <c r="AS145" s="3">
        <f>其他调用!AQ145</f>
        <v>6791036.1352394819</v>
      </c>
      <c r="AT145" s="3">
        <f>其他调用!AR145</f>
        <v>14303368.333766699</v>
      </c>
      <c r="AU145" s="3">
        <f>SUMPRODUCT(AP$5:AT145,其他调用!$C$6:$G146)</f>
        <v>140140707408.78</v>
      </c>
    </row>
    <row r="146" spans="26:47" x14ac:dyDescent="0.15">
      <c r="Z146" s="3">
        <v>142</v>
      </c>
      <c r="AA146" s="3">
        <f>求节点(节奏总纲!P$4:P$163,其他调用!AW$6:AW$165,$Z146)*SUM($U$14:$U$17)</f>
        <v>45.999999999999986</v>
      </c>
      <c r="AB146" s="3">
        <f>求节点(节奏总纲!Q$4:Q$163,其他调用!AX$6:AX$165,$Z146)*SUM($U$14:$U$17)</f>
        <v>66.999999999999972</v>
      </c>
      <c r="AC146" s="3">
        <f>求节点(节奏总纲!R$4:R$163,其他调用!AY$6:AY$165,$Z146)*SUM($U$14:$U$17)</f>
        <v>91.000000000000057</v>
      </c>
      <c r="AD146" s="3">
        <f>求节点(节奏总纲!S$4:S$163,其他调用!AZ$6:AZ$165,$Z146)*SUM($U$14:$U$17)</f>
        <v>102.99999999999991</v>
      </c>
      <c r="AE146" s="3">
        <f>求节点(节奏总纲!T$4:T$163,其他调用!BA$6:BA$165,$Z146)*SUM($U$14:$U$17)</f>
        <v>103.00000000000007</v>
      </c>
      <c r="AF146" s="3">
        <f>SUMPRODUCT(AA$5:AE146,其他调用!$C$6:$G147)</f>
        <v>5303515.4228947321</v>
      </c>
      <c r="AH146" s="3">
        <v>142</v>
      </c>
      <c r="AI146" s="3">
        <f>其他调用!Y146</f>
        <v>15239716.22291398</v>
      </c>
      <c r="AJ146" s="3">
        <f>其他调用!Z146</f>
        <v>16997651.304230213</v>
      </c>
      <c r="AK146" s="3">
        <f>其他调用!AA146</f>
        <v>19857482.010586262</v>
      </c>
      <c r="AL146" s="3">
        <f>其他调用!AB146</f>
        <v>26022195.117844582</v>
      </c>
      <c r="AM146" s="3">
        <f>其他调用!AC146</f>
        <v>48417264</v>
      </c>
      <c r="AN146" s="3">
        <f>SUMPRODUCT(AI$5:AM146,其他调用!$C$6:$G147)</f>
        <v>843331798865.15759</v>
      </c>
      <c r="AP146" s="3">
        <f>其他调用!AN146</f>
        <v>3449526.5675720572</v>
      </c>
      <c r="AQ146" s="3">
        <f>其他调用!AO146</f>
        <v>3767406.1591593623</v>
      </c>
      <c r="AR146" s="3">
        <f>其他调用!AP146</f>
        <v>4565041.2266663313</v>
      </c>
      <c r="AS146" s="3">
        <f>其他调用!AQ146</f>
        <v>6989717.0271370411</v>
      </c>
      <c r="AT146" s="3">
        <f>其他调用!AR146</f>
        <v>14303368.333766699</v>
      </c>
      <c r="AU146" s="3">
        <f>SUMPRODUCT(AP$5:AT146,其他调用!$C$6:$G147)</f>
        <v>141290384290.88312</v>
      </c>
    </row>
    <row r="147" spans="26:47" x14ac:dyDescent="0.15">
      <c r="Z147" s="3">
        <v>143</v>
      </c>
      <c r="AA147" s="3">
        <f>求节点(节奏总纲!P$4:P$163,其他调用!AW$6:AW$165,$Z147)*SUM($U$14:$U$17)</f>
        <v>45.999999999999993</v>
      </c>
      <c r="AB147" s="3">
        <f>求节点(节奏总纲!Q$4:Q$163,其他调用!AX$6:AX$165,$Z147)*SUM($U$14:$U$17)</f>
        <v>66.999999999999957</v>
      </c>
      <c r="AC147" s="3">
        <f>求节点(节奏总纲!R$4:R$163,其他调用!AY$6:AY$165,$Z147)*SUM($U$14:$U$17)</f>
        <v>91.000000000000043</v>
      </c>
      <c r="AD147" s="3">
        <f>求节点(节奏总纲!S$4:S$163,其他调用!AZ$6:AZ$165,$Z147)*SUM($U$14:$U$17)</f>
        <v>102.99999999999994</v>
      </c>
      <c r="AE147" s="3">
        <f>求节点(节奏总纲!T$4:T$163,其他调用!BA$6:BA$165,$Z147)*SUM($U$14:$U$17)</f>
        <v>103.00000000000009</v>
      </c>
      <c r="AF147" s="3">
        <f>SUMPRODUCT(AA$5:AE147,其他调用!$C$6:$G148)</f>
        <v>5321549.0997081036</v>
      </c>
      <c r="AH147" s="3">
        <v>143</v>
      </c>
      <c r="AI147" s="3">
        <f>其他调用!Y147</f>
        <v>15239716.22291398</v>
      </c>
      <c r="AJ147" s="3">
        <f>其他调用!Z147</f>
        <v>16997651.304230213</v>
      </c>
      <c r="AK147" s="3">
        <f>其他调用!AA147</f>
        <v>19857482.010586262</v>
      </c>
      <c r="AL147" s="3">
        <f>其他调用!AB147</f>
        <v>26022195.117845058</v>
      </c>
      <c r="AM147" s="3">
        <f>其他调用!AC147</f>
        <v>48417264.000000477</v>
      </c>
      <c r="AN147" s="3">
        <f>SUMPRODUCT(AI$5:AM147,其他调用!$C$6:$G148)</f>
        <v>848412487924.02319</v>
      </c>
      <c r="AP147" s="3">
        <f>其他调用!AN147</f>
        <v>3449526.5675719976</v>
      </c>
      <c r="AQ147" s="3">
        <f>其他调用!AO147</f>
        <v>3767406.1591593623</v>
      </c>
      <c r="AR147" s="3">
        <f>其他调用!AP147</f>
        <v>4565041.2266663313</v>
      </c>
      <c r="AS147" s="3">
        <f>其他调用!AQ147</f>
        <v>6989717.0271369219</v>
      </c>
      <c r="AT147" s="3">
        <f>其他调用!AR147</f>
        <v>14303368.333766699</v>
      </c>
      <c r="AU147" s="3">
        <f>SUMPRODUCT(AP$5:AT147,其他调用!$C$6:$G148)</f>
        <v>142433913168.2691</v>
      </c>
    </row>
    <row r="148" spans="26:47" x14ac:dyDescent="0.15">
      <c r="Z148" s="3">
        <v>144</v>
      </c>
      <c r="AA148" s="3">
        <f>求节点(节奏总纲!P$4:P$163,其他调用!AW$6:AW$165,$Z148)*SUM($U$14:$U$17)</f>
        <v>45.999999999999993</v>
      </c>
      <c r="AB148" s="3">
        <f>求节点(节奏总纲!Q$4:Q$163,其他调用!AX$6:AX$165,$Z148)*SUM($U$14:$U$17)</f>
        <v>66.999999999999957</v>
      </c>
      <c r="AC148" s="3">
        <f>求节点(节奏总纲!R$4:R$163,其他调用!AY$6:AY$165,$Z148)*SUM($U$14:$U$17)</f>
        <v>91.000000000000028</v>
      </c>
      <c r="AD148" s="3">
        <f>求节点(节奏总纲!S$4:S$163,其他调用!AZ$6:AZ$165,$Z148)*SUM($U$14:$U$17)</f>
        <v>102.99999999999997</v>
      </c>
      <c r="AE148" s="3">
        <f>求节点(节奏总纲!T$4:T$163,其他调用!BA$6:BA$165,$Z148)*SUM($U$14:$U$17)</f>
        <v>103.00000000000011</v>
      </c>
      <c r="AF148" s="3">
        <f>SUMPRODUCT(AA$5:AE148,其他调用!$C$6:$G149)</f>
        <v>5339485.8212697906</v>
      </c>
      <c r="AH148" s="3">
        <v>144</v>
      </c>
      <c r="AI148" s="3">
        <f>其他调用!Y148</f>
        <v>15239716.222913742</v>
      </c>
      <c r="AJ148" s="3">
        <f>其他调用!Z148</f>
        <v>16997651.304230213</v>
      </c>
      <c r="AK148" s="3">
        <f>其他调用!AA148</f>
        <v>19857482.010586262</v>
      </c>
      <c r="AL148" s="3">
        <f>其他调用!AB148</f>
        <v>26022195.117844582</v>
      </c>
      <c r="AM148" s="3">
        <f>其他调用!AC148</f>
        <v>48417264</v>
      </c>
      <c r="AN148" s="3">
        <f>SUMPRODUCT(AI$5:AM148,其他调用!$C$6:$G149)</f>
        <v>853465861450.31421</v>
      </c>
      <c r="AP148" s="3">
        <f>其他调用!AN148</f>
        <v>3449526.5675720572</v>
      </c>
      <c r="AQ148" s="3">
        <f>其他调用!AO148</f>
        <v>3767406.1591593623</v>
      </c>
      <c r="AR148" s="3">
        <f>其他调用!AP148</f>
        <v>4565041.2266663313</v>
      </c>
      <c r="AS148" s="3">
        <f>其他调用!AQ148</f>
        <v>6989717.0271370411</v>
      </c>
      <c r="AT148" s="3">
        <f>其他调用!AR148</f>
        <v>14303368.333766699</v>
      </c>
      <c r="AU148" s="3">
        <f>SUMPRODUCT(AP$5:AT148,其他调用!$C$6:$G149)</f>
        <v>143571294040.93793</v>
      </c>
    </row>
    <row r="149" spans="26:47" x14ac:dyDescent="0.15">
      <c r="Z149" s="3">
        <v>145</v>
      </c>
      <c r="AA149" s="3">
        <f>求节点(节奏总纲!P$4:P$163,其他调用!AW$6:AW$165,$Z149)*SUM($U$14:$U$17)</f>
        <v>46</v>
      </c>
      <c r="AB149" s="3">
        <f>求节点(节奏总纲!Q$4:Q$163,其他调用!AX$6:AX$165,$Z149)*SUM($U$14:$U$17)</f>
        <v>66.999999999999957</v>
      </c>
      <c r="AC149" s="3">
        <f>求节点(节奏总纲!R$4:R$163,其他调用!AY$6:AY$165,$Z149)*SUM($U$14:$U$17)</f>
        <v>91.000000000000014</v>
      </c>
      <c r="AD149" s="3">
        <f>求节点(节奏总纲!S$4:S$163,其他调用!AZ$6:AZ$165,$Z149)*SUM($U$14:$U$17)</f>
        <v>103</v>
      </c>
      <c r="AE149" s="3">
        <f>求节点(节奏总纲!T$4:T$163,其他调用!BA$6:BA$165,$Z149)*SUM($U$14:$U$17)</f>
        <v>103.00000000000013</v>
      </c>
      <c r="AF149" s="3">
        <f>SUMPRODUCT(AA$5:AE149,其他调用!$C$6:$G150)</f>
        <v>5357325.5875797933</v>
      </c>
      <c r="AH149" s="3">
        <v>145</v>
      </c>
      <c r="AI149" s="3">
        <f>其他调用!Y149</f>
        <v>15239716.22291398</v>
      </c>
      <c r="AJ149" s="3">
        <f>其他调用!Z149</f>
        <v>16997651.304230213</v>
      </c>
      <c r="AK149" s="3">
        <f>其他调用!AA149</f>
        <v>19857482.010586262</v>
      </c>
      <c r="AL149" s="3">
        <f>其他调用!AB149</f>
        <v>26022195.117844582</v>
      </c>
      <c r="AM149" s="3">
        <f>其他调用!AC149</f>
        <v>48417264</v>
      </c>
      <c r="AN149" s="3">
        <f>SUMPRODUCT(AI$5:AM149,其他调用!$C$6:$G150)</f>
        <v>858491919444.03064</v>
      </c>
      <c r="AP149" s="3">
        <f>其他调用!AN149</f>
        <v>3449526.5675719976</v>
      </c>
      <c r="AQ149" s="3">
        <f>其他调用!AO149</f>
        <v>3767406.1591593623</v>
      </c>
      <c r="AR149" s="3">
        <f>其他调用!AP149</f>
        <v>4565041.2266663313</v>
      </c>
      <c r="AS149" s="3">
        <f>其他调用!AQ149</f>
        <v>6989717.0271370411</v>
      </c>
      <c r="AT149" s="3">
        <f>其他调用!AR149</f>
        <v>14303368.333766699</v>
      </c>
      <c r="AU149" s="3">
        <f>SUMPRODUCT(AP$5:AT149,其他调用!$C$6:$G150)</f>
        <v>144702526908.88962</v>
      </c>
    </row>
    <row r="150" spans="26:47" x14ac:dyDescent="0.15">
      <c r="Z150" s="3">
        <v>146</v>
      </c>
      <c r="AA150" s="3">
        <f>求节点(节奏总纲!P$4:P$163,其他调用!AW$6:AW$165,$Z150)*SUM($U$14:$U$17)</f>
        <v>46</v>
      </c>
      <c r="AB150" s="3">
        <f>求节点(节奏总纲!Q$4:Q$163,其他调用!AX$6:AX$165,$Z150)*SUM($U$14:$U$17)</f>
        <v>66.999999999999972</v>
      </c>
      <c r="AC150" s="3">
        <f>求节点(节奏总纲!R$4:R$163,其他调用!AY$6:AY$165,$Z150)*SUM($U$14:$U$17)</f>
        <v>91</v>
      </c>
      <c r="AD150" s="3">
        <f>求节点(节奏总纲!S$4:S$163,其他调用!AZ$6:AZ$165,$Z150)*SUM($U$14:$U$17)</f>
        <v>103.00000000000003</v>
      </c>
      <c r="AE150" s="3">
        <f>求节点(节奏总纲!T$4:T$163,其他调用!BA$6:BA$165,$Z150)*SUM($U$14:$U$17)</f>
        <v>103.00000000000014</v>
      </c>
      <c r="AF150" s="3">
        <f>SUMPRODUCT(AA$5:AE150,其他调用!$C$6:$G151)</f>
        <v>5375068.3986381115</v>
      </c>
      <c r="AH150" s="3">
        <v>146</v>
      </c>
      <c r="AI150" s="3">
        <f>其他调用!Y150</f>
        <v>15239716.222913742</v>
      </c>
      <c r="AJ150" s="3">
        <f>其他调用!Z150</f>
        <v>17417685.603625774</v>
      </c>
      <c r="AK150" s="3">
        <f>其他调用!AA150</f>
        <v>19857482.010586023</v>
      </c>
      <c r="AL150" s="3">
        <f>其他调用!AB150</f>
        <v>26022195.117845058</v>
      </c>
      <c r="AM150" s="3">
        <f>其他调用!AC150</f>
        <v>48417264</v>
      </c>
      <c r="AN150" s="3">
        <f>SUMPRODUCT(AI$5:AM150,其他调用!$C$6:$G151)</f>
        <v>863551247281.58276</v>
      </c>
      <c r="AP150" s="3">
        <f>其他调用!AN150</f>
        <v>3449526.5675720572</v>
      </c>
      <c r="AQ150" s="3">
        <f>其他调用!AO150</f>
        <v>3852102.3979818821</v>
      </c>
      <c r="AR150" s="3">
        <f>其他调用!AP150</f>
        <v>4565041.2266662717</v>
      </c>
      <c r="AS150" s="3">
        <f>其他调用!AQ150</f>
        <v>6989717.0271369219</v>
      </c>
      <c r="AT150" s="3">
        <f>其他调用!AR150</f>
        <v>14303368.333766699</v>
      </c>
      <c r="AU150" s="3">
        <f>SUMPRODUCT(AP$5:AT150,其他调用!$C$6:$G151)</f>
        <v>145839828282.81628</v>
      </c>
    </row>
    <row r="151" spans="26:47" x14ac:dyDescent="0.15">
      <c r="Z151" s="3">
        <v>147</v>
      </c>
      <c r="AA151" s="3">
        <f>求节点(节奏总纲!P$4:P$163,其他调用!AW$6:AW$165,$Z151)*SUM($U$14:$U$17)</f>
        <v>46.000000000000007</v>
      </c>
      <c r="AB151" s="3">
        <f>求节点(节奏总纲!Q$4:Q$163,其他调用!AX$6:AX$165,$Z151)*SUM($U$14:$U$17)</f>
        <v>66.999999999999986</v>
      </c>
      <c r="AC151" s="3">
        <f>求节点(节奏总纲!R$4:R$163,其他调用!AY$6:AY$165,$Z151)*SUM($U$14:$U$17)</f>
        <v>91</v>
      </c>
      <c r="AD151" s="3">
        <f>求节点(节奏总纲!S$4:S$163,其他调用!AZ$6:AZ$165,$Z151)*SUM($U$14:$U$17)</f>
        <v>103.00000000000006</v>
      </c>
      <c r="AE151" s="3">
        <f>求节点(节奏总纲!T$4:T$163,其他调用!BA$6:BA$165,$Z151)*SUM($U$14:$U$17)</f>
        <v>103.00000000000017</v>
      </c>
      <c r="AF151" s="3">
        <f>SUMPRODUCT(AA$5:AE151,其他调用!$C$6:$G152)</f>
        <v>5392714.2544447454</v>
      </c>
      <c r="AH151" s="3">
        <v>147</v>
      </c>
      <c r="AI151" s="3">
        <f>其他调用!Y151</f>
        <v>15658904.61901474</v>
      </c>
      <c r="AJ151" s="3">
        <f>其他调用!Z151</f>
        <v>17499938.722409487</v>
      </c>
      <c r="AK151" s="3">
        <f>其他调用!AA151</f>
        <v>20094675.214419603</v>
      </c>
      <c r="AL151" s="3">
        <f>其他调用!AB151</f>
        <v>26022195.117844582</v>
      </c>
      <c r="AM151" s="3">
        <f>其他调用!AC151</f>
        <v>48417264</v>
      </c>
      <c r="AN151" s="3">
        <f>SUMPRODUCT(AI$5:AM151,其他调用!$C$6:$G152)</f>
        <v>868658491534.94373</v>
      </c>
      <c r="AP151" s="3">
        <f>其他调用!AN151</f>
        <v>3525905.2473295331</v>
      </c>
      <c r="AQ151" s="3">
        <f>其他调用!AO151</f>
        <v>3868688.0192095041</v>
      </c>
      <c r="AR151" s="3">
        <f>其他调用!AP151</f>
        <v>4627169.5872114301</v>
      </c>
      <c r="AS151" s="3">
        <f>其他调用!AQ151</f>
        <v>6989717.0271370411</v>
      </c>
      <c r="AT151" s="3">
        <f>其他调用!AR151</f>
        <v>14303368.333766699</v>
      </c>
      <c r="AU151" s="3">
        <f>SUMPRODUCT(AP$5:AT151,其他调用!$C$6:$G152)</f>
        <v>146985133696.60181</v>
      </c>
    </row>
    <row r="152" spans="26:47" x14ac:dyDescent="0.15">
      <c r="Z152" s="3">
        <v>148</v>
      </c>
      <c r="AA152" s="3">
        <f>求节点(节奏总纲!P$4:P$163,其他调用!AW$6:AW$165,$Z152)*SUM($U$14:$U$17)</f>
        <v>46.000000000000014</v>
      </c>
      <c r="AB152" s="3">
        <f>求节点(节奏总纲!Q$4:Q$163,其他调用!AX$6:AX$165,$Z152)*SUM($U$14:$U$17)</f>
        <v>67.000000000000014</v>
      </c>
      <c r="AC152" s="3">
        <f>求节点(节奏总纲!R$4:R$163,其他调用!AY$6:AY$165,$Z152)*SUM($U$14:$U$17)</f>
        <v>91</v>
      </c>
      <c r="AD152" s="3">
        <f>求节点(节奏总纲!S$4:S$163,其他调用!AZ$6:AZ$165,$Z152)*SUM($U$14:$U$17)</f>
        <v>103.00000000000009</v>
      </c>
      <c r="AE152" s="3">
        <f>求节点(节奏总纲!T$4:T$163,其他调用!BA$6:BA$165,$Z152)*SUM($U$14:$U$17)</f>
        <v>103.00000000000018</v>
      </c>
      <c r="AF152" s="3">
        <f>SUMPRODUCT(AA$5:AE152,其他调用!$C$6:$G153)</f>
        <v>5410263.1549996939</v>
      </c>
      <c r="AH152" s="3">
        <v>148</v>
      </c>
      <c r="AI152" s="3">
        <f>其他调用!Y152</f>
        <v>15673384.56183219</v>
      </c>
      <c r="AJ152" s="3">
        <f>其他调用!Z152</f>
        <v>17499938.722409487</v>
      </c>
      <c r="AK152" s="3">
        <f>其他调用!AA152</f>
        <v>20364105.906038284</v>
      </c>
      <c r="AL152" s="3">
        <f>其他调用!AB152</f>
        <v>26022195.117844582</v>
      </c>
      <c r="AM152" s="3">
        <f>其他调用!AC152</f>
        <v>49289069.60492897</v>
      </c>
      <c r="AN152" s="3">
        <f>SUMPRODUCT(AI$5:AM152,其他调用!$C$6:$G153)</f>
        <v>873743429371.77759</v>
      </c>
      <c r="AP152" s="3">
        <f>其他调用!AN152</f>
        <v>3528543.5811328292</v>
      </c>
      <c r="AQ152" s="3">
        <f>其他调用!AO152</f>
        <v>3868688.0192095637</v>
      </c>
      <c r="AR152" s="3">
        <f>其他调用!AP152</f>
        <v>4697741.9597765207</v>
      </c>
      <c r="AS152" s="3">
        <f>其他调用!AQ152</f>
        <v>6989717.0271370411</v>
      </c>
      <c r="AT152" s="3">
        <f>其他调用!AR152</f>
        <v>14570109.379409313</v>
      </c>
      <c r="AU152" s="3">
        <f>SUMPRODUCT(AP$5:AT152,其他调用!$C$6:$G153)</f>
        <v>148125509717.60812</v>
      </c>
    </row>
    <row r="153" spans="26:47" x14ac:dyDescent="0.15">
      <c r="Z153" s="3">
        <v>149</v>
      </c>
      <c r="AA153" s="3">
        <f>求节点(节奏总纲!P$4:P$163,其他调用!AW$6:AW$165,$Z153)*SUM($U$14:$U$17)</f>
        <v>46.000000000000021</v>
      </c>
      <c r="AB153" s="3">
        <f>求节点(节奏总纲!Q$4:Q$163,其他调用!AX$6:AX$165,$Z153)*SUM($U$14:$U$17)</f>
        <v>67.000000000000028</v>
      </c>
      <c r="AC153" s="3">
        <f>求节点(节奏总纲!R$4:R$163,其他调用!AY$6:AY$165,$Z153)*SUM($U$14:$U$17)</f>
        <v>91</v>
      </c>
      <c r="AD153" s="3">
        <f>求节点(节奏总纲!S$4:S$163,其他调用!AZ$6:AZ$165,$Z153)*SUM($U$14:$U$17)</f>
        <v>103.00000000000011</v>
      </c>
      <c r="AE153" s="3">
        <f>求节点(节奏总纲!T$4:T$163,其他调用!BA$6:BA$165,$Z153)*SUM($U$14:$U$17)</f>
        <v>103.00000000000014</v>
      </c>
      <c r="AF153" s="3">
        <f>SUMPRODUCT(AA$5:AE153,其他调用!$C$6:$G154)</f>
        <v>5427715.1003029579</v>
      </c>
      <c r="AH153" s="3">
        <v>149</v>
      </c>
      <c r="AI153" s="3">
        <f>其他调用!Y153</f>
        <v>15673384.56183219</v>
      </c>
      <c r="AJ153" s="3">
        <f>其他调用!Z153</f>
        <v>17499938.722409725</v>
      </c>
      <c r="AK153" s="3">
        <f>其他调用!AA153</f>
        <v>20364105.906038284</v>
      </c>
      <c r="AL153" s="3">
        <f>其他调用!AB153</f>
        <v>26022195.117845058</v>
      </c>
      <c r="AM153" s="3">
        <f>其他调用!AC153</f>
        <v>56486808</v>
      </c>
      <c r="AN153" s="3">
        <f>SUMPRODUCT(AI$5:AM153,其他调用!$C$6:$G154)</f>
        <v>878804564633.1239</v>
      </c>
      <c r="AP153" s="3">
        <f>其他调用!AN153</f>
        <v>3528543.5811327696</v>
      </c>
      <c r="AQ153" s="3">
        <f>其他调用!AO153</f>
        <v>3868688.0192095041</v>
      </c>
      <c r="AR153" s="3">
        <f>其他调用!AP153</f>
        <v>4697741.9597765207</v>
      </c>
      <c r="AS153" s="3">
        <f>其他调用!AQ153</f>
        <v>6989717.0271369219</v>
      </c>
      <c r="AT153" s="3">
        <f>其他调用!AR153</f>
        <v>16772357.512372494</v>
      </c>
      <c r="AU153" s="3">
        <f>SUMPRODUCT(AP$5:AT153,其他调用!$C$6:$G154)</f>
        <v>149260898210.85583</v>
      </c>
    </row>
    <row r="154" spans="26:47" x14ac:dyDescent="0.15">
      <c r="Z154" s="3">
        <v>150</v>
      </c>
      <c r="AA154" s="3">
        <f>求节点(节奏总纲!P$4:P$163,其他调用!AW$6:AW$165,$Z154)*SUM($U$14:$U$17)</f>
        <v>46.000000000000028</v>
      </c>
      <c r="AB154" s="3">
        <f>求节点(节奏总纲!Q$4:Q$163,其他调用!AX$6:AX$165,$Z154)*SUM($U$14:$U$17)</f>
        <v>67.000000000000043</v>
      </c>
      <c r="AC154" s="3">
        <f>求节点(节奏总纲!R$4:R$163,其他调用!AY$6:AY$165,$Z154)*SUM($U$14:$U$17)</f>
        <v>91</v>
      </c>
      <c r="AD154" s="3">
        <f>求节点(节奏总纲!S$4:S$163,其他调用!AZ$6:AZ$165,$Z154)*SUM($U$14:$U$17)</f>
        <v>103.00000000000013</v>
      </c>
      <c r="AE154" s="3">
        <f>求节点(节奏总纲!T$4:T$163,其他调用!BA$6:BA$165,$Z154)*SUM($U$14:$U$17)</f>
        <v>103.00000000000011</v>
      </c>
      <c r="AF154" s="3">
        <f>SUMPRODUCT(AA$5:AE154,其他调用!$C$6:$G155)</f>
        <v>5445065.2425919529</v>
      </c>
      <c r="AH154" s="3">
        <v>150</v>
      </c>
      <c r="AI154" s="3">
        <f>其他调用!Y154</f>
        <v>15673384.56183219</v>
      </c>
      <c r="AJ154" s="3">
        <f>其他调用!Z154</f>
        <v>17499938.722409487</v>
      </c>
      <c r="AK154" s="3">
        <f>其他调用!AA154</f>
        <v>20364105.906038284</v>
      </c>
      <c r="AL154" s="3">
        <f>其他调用!AB154</f>
        <v>26022195.117844582</v>
      </c>
      <c r="AM154" s="3">
        <f>其他调用!AC154</f>
        <v>56486808</v>
      </c>
      <c r="AN154" s="3">
        <f>SUMPRODUCT(AI$5:AM154,其他调用!$C$6:$G155)</f>
        <v>883836176605.4458</v>
      </c>
      <c r="AP154" s="3">
        <f>其他调用!AN154</f>
        <v>3528543.5811328292</v>
      </c>
      <c r="AQ154" s="3">
        <f>其他调用!AO154</f>
        <v>3868688.0192095041</v>
      </c>
      <c r="AR154" s="3">
        <f>其他调用!AP154</f>
        <v>4697741.9597764611</v>
      </c>
      <c r="AS154" s="3">
        <f>其他调用!AQ154</f>
        <v>6989717.0271370411</v>
      </c>
      <c r="AT154" s="3">
        <f>其他调用!AR154</f>
        <v>16772357.512372732</v>
      </c>
      <c r="AU154" s="3">
        <f>SUMPRODUCT(AP$5:AT154,其他调用!$C$6:$G155)</f>
        <v>150389663604.5596</v>
      </c>
    </row>
    <row r="155" spans="26:47" x14ac:dyDescent="0.15">
      <c r="Z155" s="3">
        <v>151</v>
      </c>
      <c r="AA155" s="3">
        <f>求节点(节奏总纲!P$4:P$163,其他调用!AW$6:AW$165,$Z155)*SUM($U$14:$U$17)</f>
        <v>46.000000000000036</v>
      </c>
      <c r="AB155" s="3">
        <f>求节点(节奏总纲!Q$4:Q$163,其他调用!AX$6:AX$165,$Z155)*SUM($U$14:$U$17)</f>
        <v>67.000000000000071</v>
      </c>
      <c r="AC155" s="3">
        <f>求节点(节奏总纲!R$4:R$163,其他调用!AY$6:AY$165,$Z155)*SUM($U$14:$U$17)</f>
        <v>91</v>
      </c>
      <c r="AD155" s="3">
        <f>求节点(节奏总纲!S$4:S$163,其他调用!AZ$6:AZ$165,$Z155)*SUM($U$14:$U$17)</f>
        <v>103.00000000000016</v>
      </c>
      <c r="AE155" s="3">
        <f>求节点(节奏总纲!T$4:T$163,其他调用!BA$6:BA$165,$Z155)*SUM($U$14:$U$17)</f>
        <v>103.00000000000009</v>
      </c>
      <c r="AF155" s="3">
        <f>SUMPRODUCT(AA$5:AE155,其他调用!$C$6:$G156)</f>
        <v>5462313.5818666797</v>
      </c>
      <c r="AH155" s="3">
        <v>151</v>
      </c>
      <c r="AI155" s="3">
        <f>其他调用!Y155</f>
        <v>15673384.56183219</v>
      </c>
      <c r="AJ155" s="3">
        <f>其他调用!Z155</f>
        <v>17499938.722409487</v>
      </c>
      <c r="AK155" s="3">
        <f>其他调用!AA155</f>
        <v>20364105.906038284</v>
      </c>
      <c r="AL155" s="3">
        <f>其他调用!AB155</f>
        <v>26142679.687408924</v>
      </c>
      <c r="AM155" s="3">
        <f>其他调用!AC155</f>
        <v>56486808</v>
      </c>
      <c r="AN155" s="3">
        <f>SUMPRODUCT(AI$5:AM155,其他调用!$C$6:$G156)</f>
        <v>888838510637.51318</v>
      </c>
      <c r="AP155" s="3">
        <f>其他调用!AN155</f>
        <v>3528543.5811328292</v>
      </c>
      <c r="AQ155" s="3">
        <f>其他调用!AO155</f>
        <v>3868688.0192095041</v>
      </c>
      <c r="AR155" s="3">
        <f>其他调用!AP155</f>
        <v>4697741.9597765207</v>
      </c>
      <c r="AS155" s="3">
        <f>其他调用!AQ155</f>
        <v>7040395.6570258141</v>
      </c>
      <c r="AT155" s="3">
        <f>其他调用!AR155</f>
        <v>16772357.512372494</v>
      </c>
      <c r="AU155" s="3">
        <f>SUMPRODUCT(AP$5:AT155,其他调用!$C$6:$G156)</f>
        <v>151511909098.15451</v>
      </c>
    </row>
    <row r="156" spans="26:47" x14ac:dyDescent="0.15">
      <c r="Z156" s="3">
        <v>152</v>
      </c>
      <c r="AA156" s="3">
        <f>求节点(节奏总纲!P$4:P$163,其他调用!AW$6:AW$165,$Z156)*SUM($U$14:$U$17)</f>
        <v>46.000000000000043</v>
      </c>
      <c r="AB156" s="3">
        <f>求节点(节奏总纲!Q$4:Q$163,其他调用!AX$6:AX$165,$Z156)*SUM($U$14:$U$17)</f>
        <v>67.000000000000085</v>
      </c>
      <c r="AC156" s="3">
        <f>求节点(节奏总纲!R$4:R$163,其他调用!AY$6:AY$165,$Z156)*SUM($U$14:$U$17)</f>
        <v>91.000000000000014</v>
      </c>
      <c r="AD156" s="3">
        <f>求节点(节奏总纲!S$4:S$163,其他调用!AZ$6:AZ$165,$Z156)*SUM($U$14:$U$17)</f>
        <v>103.00000000000014</v>
      </c>
      <c r="AE156" s="3">
        <f>求节点(节奏总纲!T$4:T$163,其他调用!BA$6:BA$165,$Z156)*SUM($U$14:$U$17)</f>
        <v>103.00000000000004</v>
      </c>
      <c r="AF156" s="3">
        <f>SUMPRODUCT(AA$5:AE156,其他调用!$C$6:$G157)</f>
        <v>5479460.1181271365</v>
      </c>
      <c r="AH156" s="3">
        <v>152</v>
      </c>
      <c r="AI156" s="3">
        <f>其他调用!Y156</f>
        <v>15673384.56183219</v>
      </c>
      <c r="AJ156" s="3">
        <f>其他调用!Z156</f>
        <v>17499938.722409487</v>
      </c>
      <c r="AK156" s="3">
        <f>其他调用!AA156</f>
        <v>20364105.906038761</v>
      </c>
      <c r="AL156" s="3">
        <f>其他调用!AB156</f>
        <v>26663631.441866875</v>
      </c>
      <c r="AM156" s="3">
        <f>其他调用!AC156</f>
        <v>56486808</v>
      </c>
      <c r="AN156" s="3">
        <f>SUMPRODUCT(AI$5:AM156,其他调用!$C$6:$G157)</f>
        <v>893812374511.35583</v>
      </c>
      <c r="AP156" s="3">
        <f>其他调用!AN156</f>
        <v>3528543.5811327696</v>
      </c>
      <c r="AQ156" s="3">
        <f>其他调用!AO156</f>
        <v>3868688.0192095041</v>
      </c>
      <c r="AR156" s="3">
        <f>其他调用!AP156</f>
        <v>4697741.9597764611</v>
      </c>
      <c r="AS156" s="3">
        <f>其他调用!AQ156</f>
        <v>7259520.1577789783</v>
      </c>
      <c r="AT156" s="3">
        <f>其他调用!AR156</f>
        <v>16772357.512372494</v>
      </c>
      <c r="AU156" s="3">
        <f>SUMPRODUCT(AP$5:AT156,其他调用!$C$6:$G157)</f>
        <v>152627974463.66824</v>
      </c>
    </row>
    <row r="157" spans="26:47" x14ac:dyDescent="0.15">
      <c r="Z157" s="3">
        <v>153</v>
      </c>
      <c r="AA157" s="3">
        <f>求节点(节奏总纲!P$4:P$163,其他调用!AW$6:AW$165,$Z157)*SUM($U$14:$U$17)</f>
        <v>46.00000000000005</v>
      </c>
      <c r="AB157" s="3">
        <f>求节点(节奏总纲!Q$4:Q$163,其他调用!AX$6:AX$165,$Z157)*SUM($U$14:$U$17)</f>
        <v>67.000000000000099</v>
      </c>
      <c r="AC157" s="3">
        <f>求节点(节奏总纲!R$4:R$163,其他调用!AY$6:AY$165,$Z157)*SUM($U$14:$U$17)</f>
        <v>91.000000000000014</v>
      </c>
      <c r="AD157" s="3">
        <f>求节点(节奏总纲!S$4:S$163,其他调用!AZ$6:AZ$165,$Z157)*SUM($U$14:$U$17)</f>
        <v>103.00000000000014</v>
      </c>
      <c r="AE157" s="3">
        <f>求节点(节奏总纲!T$4:T$163,其他调用!BA$6:BA$165,$Z157)*SUM($U$14:$U$17)</f>
        <v>103.00000000000001</v>
      </c>
      <c r="AF157" s="3">
        <f>SUMPRODUCT(AA$5:AE157,其他调用!$C$6:$G158)</f>
        <v>5496504.8513733223</v>
      </c>
      <c r="AH157" s="3">
        <v>153</v>
      </c>
      <c r="AI157" s="3">
        <f>其他调用!Y157</f>
        <v>15673384.56183219</v>
      </c>
      <c r="AJ157" s="3">
        <f>其他调用!Z157</f>
        <v>17499938.722409725</v>
      </c>
      <c r="AK157" s="3">
        <f>其他调用!AA157</f>
        <v>20364105.906038284</v>
      </c>
      <c r="AL157" s="3">
        <f>其他调用!AB157</f>
        <v>26663631.441867352</v>
      </c>
      <c r="AM157" s="3">
        <f>其他调用!AC157</f>
        <v>56486808</v>
      </c>
      <c r="AN157" s="3">
        <f>SUMPRODUCT(AI$5:AM157,其他调用!$C$6:$G158)</f>
        <v>898756707386.79578</v>
      </c>
      <c r="AP157" s="3">
        <f>其他调用!AN157</f>
        <v>3528543.5811328292</v>
      </c>
      <c r="AQ157" s="3">
        <f>其他调用!AO157</f>
        <v>3868688.0192095637</v>
      </c>
      <c r="AR157" s="3">
        <f>其他调用!AP157</f>
        <v>4697741.9597765207</v>
      </c>
      <c r="AS157" s="3">
        <f>其他调用!AQ157</f>
        <v>7259520.1577789783</v>
      </c>
      <c r="AT157" s="3">
        <f>其他调用!AR157</f>
        <v>16772357.512372732</v>
      </c>
      <c r="AU157" s="3">
        <f>SUMPRODUCT(AP$5:AT157,其他调用!$C$6:$G158)</f>
        <v>153737413486.89313</v>
      </c>
    </row>
    <row r="158" spans="26:47" x14ac:dyDescent="0.15">
      <c r="Z158" s="3">
        <v>154</v>
      </c>
      <c r="AA158" s="3">
        <f>求节点(节奏总纲!P$4:P$163,其他调用!AW$6:AW$165,$Z158)*SUM($U$14:$U$17)</f>
        <v>46.000000000000057</v>
      </c>
      <c r="AB158" s="3">
        <f>求节点(节奏总纲!Q$4:Q$163,其他调用!AX$6:AX$165,$Z158)*SUM($U$14:$U$17)</f>
        <v>67.000000000000128</v>
      </c>
      <c r="AC158" s="3">
        <f>求节点(节奏总纲!R$4:R$163,其他调用!AY$6:AY$165,$Z158)*SUM($U$14:$U$17)</f>
        <v>91.000000000000014</v>
      </c>
      <c r="AD158" s="3">
        <f>求节点(节奏总纲!S$4:S$163,其他调用!AZ$6:AZ$165,$Z158)*SUM($U$14:$U$17)</f>
        <v>103.00000000000013</v>
      </c>
      <c r="AE158" s="3">
        <f>求节点(节奏总纲!T$4:T$163,其他调用!BA$6:BA$165,$Z158)*SUM($U$14:$U$17)</f>
        <v>102.99999999999999</v>
      </c>
      <c r="AF158" s="3">
        <f>SUMPRODUCT(AA$5:AE158,其他调用!$C$6:$G159)</f>
        <v>5513447.7816052409</v>
      </c>
      <c r="AH158" s="3">
        <v>154</v>
      </c>
      <c r="AI158" s="3">
        <f>其他调用!Y158</f>
        <v>15673384.56183219</v>
      </c>
      <c r="AJ158" s="3">
        <f>其他调用!Z158</f>
        <v>17499938.722409487</v>
      </c>
      <c r="AK158" s="3">
        <f>其他调用!AA158</f>
        <v>20364105.906038284</v>
      </c>
      <c r="AL158" s="3">
        <f>其他调用!AB158</f>
        <v>26663631.441867352</v>
      </c>
      <c r="AM158" s="3">
        <f>其他调用!AC158</f>
        <v>56486808</v>
      </c>
      <c r="AN158" s="3">
        <f>SUMPRODUCT(AI$5:AM158,其他调用!$C$6:$G159)</f>
        <v>903671509263.83289</v>
      </c>
      <c r="AP158" s="3">
        <f>其他调用!AN158</f>
        <v>3528543.5811328292</v>
      </c>
      <c r="AQ158" s="3">
        <f>其他调用!AO158</f>
        <v>3868688.0192095041</v>
      </c>
      <c r="AR158" s="3">
        <f>其他调用!AP158</f>
        <v>4697741.9597765207</v>
      </c>
      <c r="AS158" s="3">
        <f>其他调用!AQ158</f>
        <v>7259520.1577790976</v>
      </c>
      <c r="AT158" s="3">
        <f>其他调用!AR158</f>
        <v>16772357.512372494</v>
      </c>
      <c r="AU158" s="3">
        <f>SUMPRODUCT(AP$5:AT158,其他调用!$C$6:$G159)</f>
        <v>154840226167.82913</v>
      </c>
    </row>
    <row r="159" spans="26:47" x14ac:dyDescent="0.15">
      <c r="Z159" s="3">
        <v>155</v>
      </c>
      <c r="AA159" s="3">
        <f>求节点(节奏总纲!P$4:P$163,其他调用!AW$6:AW$165,$Z159)*SUM($U$14:$U$17)</f>
        <v>46.000000000000057</v>
      </c>
      <c r="AB159" s="3">
        <f>求节点(节奏总纲!Q$4:Q$163,其他调用!AX$6:AX$165,$Z159)*SUM($U$14:$U$17)</f>
        <v>67.000000000000142</v>
      </c>
      <c r="AC159" s="3">
        <f>求节点(节奏总纲!R$4:R$163,其他调用!AY$6:AY$165,$Z159)*SUM($U$14:$U$17)</f>
        <v>91.000000000000014</v>
      </c>
      <c r="AD159" s="3">
        <f>求节点(节奏总纲!S$4:S$163,其他调用!AZ$6:AZ$165,$Z159)*SUM($U$14:$U$17)</f>
        <v>103.00000000000013</v>
      </c>
      <c r="AE159" s="3">
        <f>求节点(节奏总纲!T$4:T$163,其他调用!BA$6:BA$165,$Z159)*SUM($U$14:$U$17)</f>
        <v>102.99999999999994</v>
      </c>
      <c r="AF159" s="3">
        <f>SUMPRODUCT(AA$5:AE159,其他调用!$C$6:$G160)</f>
        <v>5530288.9088228894</v>
      </c>
      <c r="AH159" s="3">
        <v>155</v>
      </c>
      <c r="AI159" s="3">
        <f>其他调用!Y159</f>
        <v>15673384.56183219</v>
      </c>
      <c r="AJ159" s="3">
        <f>其他调用!Z159</f>
        <v>17499938.722409487</v>
      </c>
      <c r="AK159" s="3">
        <f>其他调用!AA159</f>
        <v>20364105.906038284</v>
      </c>
      <c r="AL159" s="3">
        <f>其他调用!AB159</f>
        <v>26663631.441867352</v>
      </c>
      <c r="AM159" s="3">
        <f>其他调用!AC159</f>
        <v>56486808</v>
      </c>
      <c r="AN159" s="3">
        <f>SUMPRODUCT(AI$5:AM159,其他调用!$C$6:$G160)</f>
        <v>908556780142.46729</v>
      </c>
      <c r="AP159" s="3">
        <f>其他调用!AN159</f>
        <v>3528543.5811327696</v>
      </c>
      <c r="AQ159" s="3">
        <f>其他调用!AO159</f>
        <v>3868688.0192095041</v>
      </c>
      <c r="AR159" s="3">
        <f>其他调用!AP159</f>
        <v>4697741.9597764611</v>
      </c>
      <c r="AS159" s="3">
        <f>其他调用!AQ159</f>
        <v>7259520.1577789783</v>
      </c>
      <c r="AT159" s="3">
        <f>其他调用!AR159</f>
        <v>16772357.512372494</v>
      </c>
      <c r="AU159" s="3">
        <f>SUMPRODUCT(AP$5:AT159,其他调用!$C$6:$G160)</f>
        <v>155936412506.47626</v>
      </c>
    </row>
    <row r="160" spans="26:47" x14ac:dyDescent="0.15">
      <c r="Z160" s="3">
        <v>156</v>
      </c>
      <c r="AA160" s="3">
        <f>求节点(节奏总纲!P$4:P$163,其他调用!AW$6:AW$165,$Z160)*SUM($U$14:$U$17)</f>
        <v>46.000000000000064</v>
      </c>
      <c r="AB160" s="3">
        <f>求节点(节奏总纲!Q$4:Q$163,其他调用!AX$6:AX$165,$Z160)*SUM($U$14:$U$17)</f>
        <v>67.000000000000156</v>
      </c>
      <c r="AC160" s="3">
        <f>求节点(节奏总纲!R$4:R$163,其他调用!AY$6:AY$165,$Z160)*SUM($U$14:$U$17)</f>
        <v>91.000000000000014</v>
      </c>
      <c r="AD160" s="3">
        <f>求节点(节奏总纲!S$4:S$163,其他调用!AZ$6:AZ$165,$Z160)*SUM($U$14:$U$17)</f>
        <v>103.00000000000011</v>
      </c>
      <c r="AE160" s="3">
        <f>求节点(节奏总纲!T$4:T$163,其他调用!BA$6:BA$165,$Z160)*SUM($U$14:$U$17)</f>
        <v>102.99999999999991</v>
      </c>
      <c r="AF160" s="3">
        <f>SUMPRODUCT(AA$5:AE160,其他调用!$C$6:$G161)</f>
        <v>5547028.2330262708</v>
      </c>
      <c r="AH160" s="3">
        <v>156</v>
      </c>
      <c r="AI160" s="3">
        <f>其他调用!Y160</f>
        <v>15673384.56183219</v>
      </c>
      <c r="AJ160" s="3">
        <f>其他调用!Z160</f>
        <v>17622352.904357433</v>
      </c>
      <c r="AK160" s="3">
        <f>其他调用!AA160</f>
        <v>20364105.906038284</v>
      </c>
      <c r="AL160" s="3">
        <f>其他调用!AB160</f>
        <v>26663631.441867352</v>
      </c>
      <c r="AM160" s="3">
        <f>其他调用!AC160</f>
        <v>56486808</v>
      </c>
      <c r="AN160" s="3">
        <f>SUMPRODUCT(AI$5:AM160,其他调用!$C$6:$G161)</f>
        <v>913429178307.48413</v>
      </c>
      <c r="AP160" s="3">
        <f>其他调用!AN160</f>
        <v>3528543.5811328292</v>
      </c>
      <c r="AQ160" s="3">
        <f>其他调用!AO160</f>
        <v>3894581.3549268842</v>
      </c>
      <c r="AR160" s="3">
        <f>其他调用!AP160</f>
        <v>4697741.9597765207</v>
      </c>
      <c r="AS160" s="3">
        <f>其他调用!AQ160</f>
        <v>7259520.1577789783</v>
      </c>
      <c r="AT160" s="3">
        <f>其他调用!AR160</f>
        <v>16772357.512372732</v>
      </c>
      <c r="AU160" s="3">
        <f>SUMPRODUCT(AP$5:AT160,其他调用!$C$6:$G161)</f>
        <v>157029496102.41714</v>
      </c>
    </row>
    <row r="161" spans="26:47" x14ac:dyDescent="0.15">
      <c r="Z161" s="3">
        <v>157</v>
      </c>
      <c r="AA161" s="3">
        <f>求节点(节奏总纲!P$4:P$163,其他调用!AW$6:AW$165,$Z161)*SUM($U$14:$U$17)</f>
        <v>46.000000000000064</v>
      </c>
      <c r="AB161" s="3">
        <f>求节点(节奏总纲!Q$4:Q$163,其他调用!AX$6:AX$165,$Z161)*SUM($U$14:$U$17)</f>
        <v>67.000000000000128</v>
      </c>
      <c r="AC161" s="3">
        <f>求节点(节奏总纲!R$4:R$163,其他调用!AY$6:AY$165,$Z161)*SUM($U$14:$U$17)</f>
        <v>91.000000000000014</v>
      </c>
      <c r="AD161" s="3">
        <f>求节点(节奏总纲!S$4:S$163,其他调用!AZ$6:AZ$165,$Z161)*SUM($U$14:$U$17)</f>
        <v>103.00000000000011</v>
      </c>
      <c r="AE161" s="3">
        <f>求节点(节奏总纲!T$4:T$163,其他调用!BA$6:BA$165,$Z161)*SUM($U$14:$U$17)</f>
        <v>102.99999999999989</v>
      </c>
      <c r="AF161" s="3">
        <f>SUMPRODUCT(AA$5:AE161,其他调用!$C$6:$G162)</f>
        <v>5563665.754215382</v>
      </c>
      <c r="AH161" s="3">
        <v>157</v>
      </c>
      <c r="AI161" s="3">
        <f>其他调用!Y161</f>
        <v>15856754.216626883</v>
      </c>
      <c r="AJ161" s="3">
        <f>其他调用!Z161</f>
        <v>17995000.521348715</v>
      </c>
      <c r="AK161" s="3">
        <f>其他调用!AA161</f>
        <v>20364105.906038284</v>
      </c>
      <c r="AL161" s="3">
        <f>其他调用!AB161</f>
        <v>26663631.441867352</v>
      </c>
      <c r="AM161" s="3">
        <f>其他调用!AC161</f>
        <v>56486808</v>
      </c>
      <c r="AN161" s="3">
        <f>SUMPRODUCT(AI$5:AM161,其他调用!$C$6:$G162)</f>
        <v>918347499490.01355</v>
      </c>
      <c r="AP161" s="3">
        <f>其他调用!AN161</f>
        <v>3561961.0474623442</v>
      </c>
      <c r="AQ161" s="3">
        <f>其他调用!AO161</f>
        <v>3973404.6554422975</v>
      </c>
      <c r="AR161" s="3">
        <f>其他调用!AP161</f>
        <v>4697741.9597764611</v>
      </c>
      <c r="AS161" s="3">
        <f>其他调用!AQ161</f>
        <v>7259520.1577790976</v>
      </c>
      <c r="AT161" s="3">
        <f>其他调用!AR161</f>
        <v>16772357.512372494</v>
      </c>
      <c r="AU161" s="3">
        <f>SUMPRODUCT(AP$5:AT161,其他调用!$C$6:$G162)</f>
        <v>158131177042.61218</v>
      </c>
    </row>
    <row r="162" spans="26:47" x14ac:dyDescent="0.15">
      <c r="Z162" s="3">
        <v>158</v>
      </c>
      <c r="AA162" s="3">
        <f>求节点(节奏总纲!P$4:P$163,其他调用!AW$6:AW$165,$Z162)*SUM($U$14:$U$17)</f>
        <v>46.000000000000057</v>
      </c>
      <c r="AB162" s="3">
        <f>求节点(节奏总纲!Q$4:Q$163,其他调用!AX$6:AX$165,$Z162)*SUM($U$14:$U$17)</f>
        <v>67.000000000000114</v>
      </c>
      <c r="AC162" s="3">
        <f>求节点(节奏总纲!R$4:R$163,其他调用!AY$6:AY$165,$Z162)*SUM($U$14:$U$17)</f>
        <v>91.000000000000014</v>
      </c>
      <c r="AD162" s="3">
        <f>求节点(节奏总纲!S$4:S$163,其他调用!AZ$6:AZ$165,$Z162)*SUM($U$14:$U$17)</f>
        <v>103.0000000000001</v>
      </c>
      <c r="AE162" s="3">
        <f>求节点(节奏总纲!T$4:T$163,其他调用!BA$6:BA$165,$Z162)*SUM($U$14:$U$17)</f>
        <v>102.99999999999986</v>
      </c>
      <c r="AF162" s="3">
        <f>SUMPRODUCT(AA$5:AE162,其他调用!$C$6:$G163)</f>
        <v>5580201.4723902242</v>
      </c>
      <c r="AH162" s="3">
        <v>158</v>
      </c>
      <c r="AI162" s="3">
        <f>其他调用!Y162</f>
        <v>16116825.825303793</v>
      </c>
      <c r="AJ162" s="3">
        <f>其他调用!Z162</f>
        <v>17995000.521348953</v>
      </c>
      <c r="AK162" s="3">
        <f>其他调用!AA162</f>
        <v>20759308.420338631</v>
      </c>
      <c r="AL162" s="3">
        <f>其他调用!AB162</f>
        <v>26663631.441867352</v>
      </c>
      <c r="AM162" s="3">
        <f>其他调用!AC162</f>
        <v>59348589.00098896</v>
      </c>
      <c r="AN162" s="3">
        <f>SUMPRODUCT(AI$5:AM162,其他调用!$C$6:$G163)</f>
        <v>923277135699.12036</v>
      </c>
      <c r="AP162" s="3">
        <f>其他调用!AN162</f>
        <v>3609356.7533436418</v>
      </c>
      <c r="AQ162" s="3">
        <f>其他调用!AO162</f>
        <v>3973404.6554423571</v>
      </c>
      <c r="AR162" s="3">
        <f>其他调用!AP162</f>
        <v>4806530.930704236</v>
      </c>
      <c r="AS162" s="3">
        <f>其他调用!AQ162</f>
        <v>7259520.1577789783</v>
      </c>
      <c r="AT162" s="3">
        <f>其他调用!AR162</f>
        <v>17658971.897584915</v>
      </c>
      <c r="AU162" s="3">
        <f>SUMPRODUCT(AP$5:AT162,其他调用!$C$6:$G163)</f>
        <v>159234273135.22821</v>
      </c>
    </row>
    <row r="163" spans="26:47" x14ac:dyDescent="0.15">
      <c r="Z163" s="3">
        <v>159</v>
      </c>
      <c r="AA163" s="3">
        <f>求节点(节奏总纲!P$4:P$163,其他调用!AW$6:AW$165,$Z163)*SUM($U$14:$U$17)</f>
        <v>46.00000000000005</v>
      </c>
      <c r="AB163" s="3">
        <f>求节点(节奏总纲!Q$4:Q$163,其他调用!AX$6:AX$165,$Z163)*SUM($U$14:$U$17)</f>
        <v>67.000000000000085</v>
      </c>
      <c r="AC163" s="3">
        <f>求节点(节奏总纲!R$4:R$163,其他调用!AY$6:AY$165,$Z163)*SUM($U$14:$U$17)</f>
        <v>91</v>
      </c>
      <c r="AD163" s="3">
        <f>求节点(节奏总纲!S$4:S$163,其他调用!AZ$6:AZ$165,$Z163)*SUM($U$14:$U$17)</f>
        <v>103.00000000000009</v>
      </c>
      <c r="AE163" s="3">
        <f>求节点(节奏总纲!T$4:T$163,其他调用!BA$6:BA$165,$Z163)*SUM($U$14:$U$17)</f>
        <v>102.99999999999987</v>
      </c>
      <c r="AF163" s="3">
        <f>SUMPRODUCT(AA$5:AE163,其他调用!$C$6:$G164)</f>
        <v>5596635.3875507973</v>
      </c>
      <c r="AH163" s="3">
        <v>159</v>
      </c>
      <c r="AI163" s="3">
        <f>其他调用!Y163</f>
        <v>16116825.825303793</v>
      </c>
      <c r="AJ163" s="3">
        <f>其他调用!Z163</f>
        <v>17995000.521348715</v>
      </c>
      <c r="AK163" s="3">
        <f>其他调用!AA163</f>
        <v>20879263.45079565</v>
      </c>
      <c r="AL163" s="3">
        <f>其他调用!AB163</f>
        <v>26663631.441866875</v>
      </c>
      <c r="AM163" s="3">
        <f>其他调用!AC163</f>
        <v>64556352</v>
      </c>
      <c r="AN163" s="3">
        <f>SUMPRODUCT(AI$5:AM163,其他调用!$C$6:$G164)</f>
        <v>928180654091.71899</v>
      </c>
      <c r="AP163" s="3">
        <f>其他调用!AN163</f>
        <v>3609356.7533436418</v>
      </c>
      <c r="AQ163" s="3">
        <f>其他调用!AO163</f>
        <v>3973404.6554422975</v>
      </c>
      <c r="AR163" s="3">
        <f>其他调用!AP163</f>
        <v>4839551.4299388528</v>
      </c>
      <c r="AS163" s="3">
        <f>其他调用!AQ163</f>
        <v>7259520.1577789783</v>
      </c>
      <c r="AT163" s="3">
        <f>其他调用!AR163</f>
        <v>19272399.895081282</v>
      </c>
      <c r="AU163" s="3">
        <f>SUMPRODUCT(AP$5:AT163,其他调用!$C$6:$G164)</f>
        <v>160331843822.90121</v>
      </c>
    </row>
    <row r="164" spans="26:47" x14ac:dyDescent="0.15">
      <c r="Z164" s="3">
        <v>160</v>
      </c>
      <c r="AA164" s="3">
        <f>求节点(节奏总纲!P$4:P$163,其他调用!AW$6:AW$165,$Z164)*SUM($U$14:$U$17)</f>
        <v>46.000000000000043</v>
      </c>
      <c r="AB164" s="3">
        <f>求节点(节奏总纲!Q$4:Q$163,其他调用!AX$6:AX$165,$Z164)*SUM($U$14:$U$17)</f>
        <v>67.000000000000071</v>
      </c>
      <c r="AC164" s="3">
        <f>求节点(节奏总纲!R$4:R$163,其他调用!AY$6:AY$165,$Z164)*SUM($U$14:$U$17)</f>
        <v>91</v>
      </c>
      <c r="AD164" s="3">
        <f>求节点(节奏总纲!S$4:S$163,其他调用!AZ$6:AZ$165,$Z164)*SUM($U$14:$U$17)</f>
        <v>103.00000000000009</v>
      </c>
      <c r="AE164" s="3">
        <f>求节点(节奏总纲!T$4:T$163,其他调用!BA$6:BA$165,$Z164)*SUM($U$14:$U$17)</f>
        <v>102.99999999999989</v>
      </c>
      <c r="AF164" s="3">
        <f>SUMPRODUCT(AA$5:AE164,其他调用!$C$6:$G165)</f>
        <v>5612967.4996971022</v>
      </c>
      <c r="AH164" s="3">
        <v>160</v>
      </c>
      <c r="AI164" s="3">
        <f>其他调用!Y164</f>
        <v>16116825.825303793</v>
      </c>
      <c r="AJ164" s="3">
        <f>其他调用!Z164</f>
        <v>17995000.521348953</v>
      </c>
      <c r="AK164" s="3">
        <f>其他调用!AA164</f>
        <v>20879263.450795174</v>
      </c>
      <c r="AL164" s="3">
        <f>其他调用!AB164</f>
        <v>26663631.441867352</v>
      </c>
      <c r="AM164" s="3">
        <f>其他调用!AC164</f>
        <v>64556352</v>
      </c>
      <c r="AN164" s="3">
        <f>SUMPRODUCT(AI$5:AM164,其他调用!$C$6:$G165)</f>
        <v>933053796706.66443</v>
      </c>
      <c r="AP164" s="3">
        <f>其他调用!AN164</f>
        <v>3609356.7533436418</v>
      </c>
      <c r="AQ164" s="3">
        <f>其他调用!AO164</f>
        <v>3973404.6554423571</v>
      </c>
      <c r="AR164" s="3">
        <f>其他调用!AP164</f>
        <v>4839551.4299389124</v>
      </c>
      <c r="AS164" s="3">
        <f>其他调用!AQ164</f>
        <v>7259520.1577790976</v>
      </c>
      <c r="AT164" s="3">
        <f>其他调用!AR164</f>
        <v>19272399.895081282</v>
      </c>
      <c r="AU164" s="3">
        <f>SUMPRODUCT(AP$5:AT164,其他调用!$C$6:$G165)</f>
        <v>161422615400.11963</v>
      </c>
    </row>
    <row r="165" spans="26:47" x14ac:dyDescent="0.15">
      <c r="Z165" s="3">
        <v>161</v>
      </c>
      <c r="AA165" s="3">
        <f>求节点(节奏总纲!P$4:P$163,其他调用!AW$6:AW$165,$Z165)*SUM($U$14:$U$17)</f>
        <v>46.000000000000036</v>
      </c>
      <c r="AB165" s="3">
        <f>求节点(节奏总纲!Q$4:Q$163,其他调用!AX$6:AX$165,$Z165)*SUM($U$14:$U$17)</f>
        <v>67.000000000000057</v>
      </c>
      <c r="AC165" s="3">
        <f>求节点(节奏总纲!R$4:R$163,其他调用!AY$6:AY$165,$Z165)*SUM($U$14:$U$17)</f>
        <v>91</v>
      </c>
      <c r="AD165" s="3">
        <f>求节点(节奏总纲!S$4:S$163,其他调用!AZ$6:AZ$165,$Z165)*SUM($U$14:$U$17)</f>
        <v>103.00000000000007</v>
      </c>
      <c r="AE165" s="3">
        <f>求节点(节奏总纲!T$4:T$163,其他调用!BA$6:BA$165,$Z165)*SUM($U$14:$U$17)</f>
        <v>102.9999999999999</v>
      </c>
      <c r="AF165" s="3">
        <f>SUMPRODUCT(AA$5:AE165,其他调用!$C$6:$G166)</f>
        <v>5629197.8088291371</v>
      </c>
      <c r="AH165" s="3">
        <v>161</v>
      </c>
      <c r="AI165" s="3">
        <f>其他调用!Y165</f>
        <v>16116825.825303793</v>
      </c>
      <c r="AJ165" s="3">
        <f>其他调用!Z165</f>
        <v>17995000.521348715</v>
      </c>
      <c r="AK165" s="3">
        <f>其他调用!AA165</f>
        <v>20879263.45079565</v>
      </c>
      <c r="AL165" s="3">
        <f>其他调用!AB165</f>
        <v>26663631.441867352</v>
      </c>
      <c r="AM165" s="3">
        <f>其他调用!AC165</f>
        <v>64556351.999999046</v>
      </c>
      <c r="AN165" s="3">
        <f>SUMPRODUCT(AI$5:AM165,其他调用!$C$6:$G166)</f>
        <v>937896563543.95654</v>
      </c>
      <c r="AP165" s="3">
        <f>其他调用!AN165</f>
        <v>3609356.7533436418</v>
      </c>
      <c r="AQ165" s="3">
        <f>其他调用!AO165</f>
        <v>3973404.6554422975</v>
      </c>
      <c r="AR165" s="3">
        <f>其他调用!AP165</f>
        <v>4839551.4299388528</v>
      </c>
      <c r="AS165" s="3">
        <f>其他调用!AQ165</f>
        <v>7259520.1577789783</v>
      </c>
      <c r="AT165" s="3">
        <f>其他调用!AR165</f>
        <v>19272399.89508152</v>
      </c>
      <c r="AU165" s="3">
        <f>SUMPRODUCT(AP$5:AT165,其他调用!$C$6:$G166)</f>
        <v>162506587866.88342</v>
      </c>
    </row>
    <row r="166" spans="26:47" x14ac:dyDescent="0.15">
      <c r="Z166" s="3">
        <v>162</v>
      </c>
      <c r="AA166" s="3">
        <f>求节点(节奏总纲!P$4:P$163,其他调用!AW$6:AW$165,$Z166)*SUM($U$14:$U$17)</f>
        <v>46.000000000000021</v>
      </c>
      <c r="AB166" s="3">
        <f>求节点(节奏总纲!Q$4:Q$163,其他调用!AX$6:AX$165,$Z166)*SUM($U$14:$U$17)</f>
        <v>67.000000000000028</v>
      </c>
      <c r="AC166" s="3">
        <f>求节点(节奏总纲!R$4:R$163,其他调用!AY$6:AY$165,$Z166)*SUM($U$14:$U$17)</f>
        <v>90.999999999999986</v>
      </c>
      <c r="AD166" s="3">
        <f>求节点(节奏总纲!S$4:S$163,其他调用!AZ$6:AZ$165,$Z166)*SUM($U$14:$U$17)</f>
        <v>103.00000000000006</v>
      </c>
      <c r="AE166" s="3">
        <f>求节点(节奏总纲!T$4:T$163,其他调用!BA$6:BA$165,$Z166)*SUM($U$14:$U$17)</f>
        <v>102.99999999999991</v>
      </c>
      <c r="AF166" s="3">
        <f>SUMPRODUCT(AA$5:AE166,其他调用!$C$6:$G167)</f>
        <v>5645326.3149469038</v>
      </c>
      <c r="AH166" s="3">
        <v>162</v>
      </c>
      <c r="AI166" s="3">
        <f>其他调用!Y166</f>
        <v>16116825.825303793</v>
      </c>
      <c r="AJ166" s="3">
        <f>其他调用!Z166</f>
        <v>17995000.521348953</v>
      </c>
      <c r="AK166" s="3">
        <f>其他调用!AA166</f>
        <v>20879263.450795174</v>
      </c>
      <c r="AL166" s="3">
        <f>其他调用!AB166</f>
        <v>27767671.587184906</v>
      </c>
      <c r="AM166" s="3">
        <f>其他调用!AC166</f>
        <v>64556352</v>
      </c>
      <c r="AN166" s="3">
        <f>SUMPRODUCT(AI$5:AM166,其他调用!$C$6:$G167)</f>
        <v>942711056852.70654</v>
      </c>
      <c r="AP166" s="3">
        <f>其他调用!AN166</f>
        <v>3609356.7533437014</v>
      </c>
      <c r="AQ166" s="3">
        <f>其他调用!AO166</f>
        <v>3973404.6554423571</v>
      </c>
      <c r="AR166" s="3">
        <f>其他调用!AP166</f>
        <v>4839551.4299389124</v>
      </c>
      <c r="AS166" s="3">
        <f>其他调用!AQ166</f>
        <v>7677889.9790369272</v>
      </c>
      <c r="AT166" s="3">
        <f>其他调用!AR166</f>
        <v>19272399.895081282</v>
      </c>
      <c r="AU166" s="3">
        <f>SUMPRODUCT(AP$5:AT166,其他调用!$C$6:$G167)</f>
        <v>163584557858.70313</v>
      </c>
    </row>
    <row r="167" spans="26:47" x14ac:dyDescent="0.15">
      <c r="Z167" s="3">
        <v>163</v>
      </c>
      <c r="AA167" s="3">
        <f>求节点(节奏总纲!P$4:P$163,其他调用!AW$6:AW$165,$Z167)*SUM($U$14:$U$17)</f>
        <v>46.000000000000014</v>
      </c>
      <c r="AB167" s="3">
        <f>求节点(节奏总纲!Q$4:Q$163,其他调用!AX$6:AX$165,$Z167)*SUM($U$14:$U$17)</f>
        <v>67.000000000000014</v>
      </c>
      <c r="AC167" s="3">
        <f>求节点(节奏总纲!R$4:R$163,其他调用!AY$6:AY$165,$Z167)*SUM($U$14:$U$17)</f>
        <v>90.999999999999986</v>
      </c>
      <c r="AD167" s="3">
        <f>求节点(节奏总纲!S$4:S$163,其他调用!AZ$6:AZ$165,$Z167)*SUM($U$14:$U$17)</f>
        <v>103.00000000000003</v>
      </c>
      <c r="AE167" s="3">
        <f>求节点(节奏总纲!T$4:T$163,其他调用!BA$6:BA$165,$Z167)*SUM($U$14:$U$17)</f>
        <v>102.99999999999994</v>
      </c>
      <c r="AF167" s="3">
        <f>SUMPRODUCT(AA$5:AE167,其他调用!$C$6:$G168)</f>
        <v>5661353.0180504005</v>
      </c>
      <c r="AH167" s="3">
        <v>163</v>
      </c>
      <c r="AI167" s="3">
        <f>其他调用!Y167</f>
        <v>16116825.825303793</v>
      </c>
      <c r="AJ167" s="3">
        <f>其他调用!Z167</f>
        <v>17995000.521348715</v>
      </c>
      <c r="AK167" s="3">
        <f>其他调用!AA167</f>
        <v>20879263.450795174</v>
      </c>
      <c r="AL167" s="3">
        <f>其他调用!AB167</f>
        <v>29287041.493835926</v>
      </c>
      <c r="AM167" s="3">
        <f>其他调用!AC167</f>
        <v>64556352</v>
      </c>
      <c r="AN167" s="3">
        <f>SUMPRODUCT(AI$5:AM167,其他调用!$C$6:$G168)</f>
        <v>947498035949.13733</v>
      </c>
      <c r="AP167" s="3">
        <f>其他调用!AN167</f>
        <v>3609356.7533436418</v>
      </c>
      <c r="AQ167" s="3">
        <f>其他调用!AO167</f>
        <v>3973404.6554422975</v>
      </c>
      <c r="AR167" s="3">
        <f>其他调用!AP167</f>
        <v>4839551.4299389124</v>
      </c>
      <c r="AS167" s="3">
        <f>其他调用!AQ167</f>
        <v>8253646.6840500832</v>
      </c>
      <c r="AT167" s="3">
        <f>其他调用!AR167</f>
        <v>19272399.895081282</v>
      </c>
      <c r="AU167" s="3">
        <f>SUMPRODUCT(AP$5:AT167,其他调用!$C$6:$G168)</f>
        <v>164656813114.20306</v>
      </c>
    </row>
    <row r="168" spans="26:47" x14ac:dyDescent="0.15">
      <c r="Z168" s="3">
        <v>164</v>
      </c>
      <c r="AA168" s="3">
        <f>求节点(节奏总纲!P$4:P$163,其他调用!AW$6:AW$165,$Z168)*SUM($U$14:$U$17)</f>
        <v>46.000000000000007</v>
      </c>
      <c r="AB168" s="3">
        <f>求节点(节奏总纲!Q$4:Q$163,其他调用!AX$6:AX$165,$Z168)*SUM($U$14:$U$17)</f>
        <v>66.999999999999986</v>
      </c>
      <c r="AC168" s="3">
        <f>求节点(节奏总纲!R$4:R$163,其他调用!AY$6:AY$165,$Z168)*SUM($U$14:$U$17)</f>
        <v>90.999999999999986</v>
      </c>
      <c r="AD168" s="3">
        <f>求节点(节奏总纲!S$4:S$163,其他调用!AZ$6:AZ$165,$Z168)*SUM($U$14:$U$17)</f>
        <v>102.99999999999999</v>
      </c>
      <c r="AE168" s="3">
        <f>求节点(节奏总纲!T$4:T$163,其他调用!BA$6:BA$165,$Z168)*SUM($U$14:$U$17)</f>
        <v>102.99999999999996</v>
      </c>
      <c r="AF168" s="3">
        <f>SUMPRODUCT(AA$5:AE168,其他调用!$C$6:$G169)</f>
        <v>5677277.91813963</v>
      </c>
      <c r="AH168" s="3">
        <v>164</v>
      </c>
      <c r="AI168" s="3">
        <f>其他调用!Y168</f>
        <v>16116825.825303793</v>
      </c>
      <c r="AJ168" s="3">
        <f>其他调用!Z168</f>
        <v>17995000.521348953</v>
      </c>
      <c r="AK168" s="3">
        <f>其他调用!AA168</f>
        <v>20879263.45079565</v>
      </c>
      <c r="AL168" s="3">
        <f>其他调用!AB168</f>
        <v>29287041.493835926</v>
      </c>
      <c r="AM168" s="3">
        <f>其他调用!AC168</f>
        <v>64556352</v>
      </c>
      <c r="AN168" s="3">
        <f>SUMPRODUCT(AI$5:AM168,其他调用!$C$6:$G169)</f>
        <v>952254607737.33325</v>
      </c>
      <c r="AP168" s="3">
        <f>其他调用!AN168</f>
        <v>3609356.7533436418</v>
      </c>
      <c r="AQ168" s="3">
        <f>其他调用!AO168</f>
        <v>3973404.6554423571</v>
      </c>
      <c r="AR168" s="3">
        <f>其他调用!AP168</f>
        <v>4839551.4299388528</v>
      </c>
      <c r="AS168" s="3">
        <f>其他调用!AQ168</f>
        <v>8253646.684049964</v>
      </c>
      <c r="AT168" s="3">
        <f>其他调用!AR168</f>
        <v>19272399.89508152</v>
      </c>
      <c r="AU168" s="3">
        <f>SUMPRODUCT(AP$5:AT168,其他调用!$C$6:$G169)</f>
        <v>165722257310.91132</v>
      </c>
    </row>
    <row r="169" spans="26:47" x14ac:dyDescent="0.15">
      <c r="Z169" s="3">
        <v>165</v>
      </c>
      <c r="AA169" s="3">
        <f>求节点(节奏总纲!P$4:P$163,其他调用!AW$6:AW$165,$Z169)*SUM($U$14:$U$17)</f>
        <v>46</v>
      </c>
      <c r="AB169" s="3">
        <f>求节点(节奏总纲!Q$4:Q$163,其他调用!AX$6:AX$165,$Z169)*SUM($U$14:$U$17)</f>
        <v>66.999999999999972</v>
      </c>
      <c r="AC169" s="3">
        <f>求节点(节奏总纲!R$4:R$163,其他调用!AY$6:AY$165,$Z169)*SUM($U$14:$U$17)</f>
        <v>90.999999999999972</v>
      </c>
      <c r="AD169" s="3">
        <f>求节点(节奏总纲!S$4:S$163,其他调用!AZ$6:AZ$165,$Z169)*SUM($U$14:$U$17)</f>
        <v>102.99999999999996</v>
      </c>
      <c r="AE169" s="3">
        <f>求节点(节奏总纲!T$4:T$163,其他调用!BA$6:BA$165,$Z169)*SUM($U$14:$U$17)</f>
        <v>102.99999999999997</v>
      </c>
      <c r="AF169" s="3">
        <f>SUMPRODUCT(AA$5:AE169,其他调用!$C$6:$G170)</f>
        <v>5693101.0152145894</v>
      </c>
      <c r="AH169" s="3">
        <v>165</v>
      </c>
      <c r="AI169" s="3">
        <f>其他调用!Y169</f>
        <v>16116825.825303793</v>
      </c>
      <c r="AJ169" s="3">
        <f>其他调用!Z169</f>
        <v>17995000.521348715</v>
      </c>
      <c r="AK169" s="3">
        <f>其他调用!AA169</f>
        <v>20879263.450795174</v>
      </c>
      <c r="AL169" s="3">
        <f>其他调用!AB169</f>
        <v>29287041.493835449</v>
      </c>
      <c r="AM169" s="3">
        <f>其他调用!AC169</f>
        <v>64556352</v>
      </c>
      <c r="AN169" s="3">
        <f>SUMPRODUCT(AI$5:AM169,其他调用!$C$6:$G170)</f>
        <v>956980772217.29407</v>
      </c>
      <c r="AP169" s="3">
        <f>其他调用!AN169</f>
        <v>3609356.7533436418</v>
      </c>
      <c r="AQ169" s="3">
        <f>其他调用!AO169</f>
        <v>3973404.6554422975</v>
      </c>
      <c r="AR169" s="3">
        <f>其他调用!AP169</f>
        <v>4839551.4299389124</v>
      </c>
      <c r="AS169" s="3">
        <f>其他调用!AQ169</f>
        <v>8253646.684049964</v>
      </c>
      <c r="AT169" s="3">
        <f>其他调用!AR169</f>
        <v>19272399.895081282</v>
      </c>
      <c r="AU169" s="3">
        <f>SUMPRODUCT(AP$5:AT169,其他调用!$C$6:$G170)</f>
        <v>166780890448.82779</v>
      </c>
    </row>
    <row r="170" spans="26:47" x14ac:dyDescent="0.15">
      <c r="Z170" s="3">
        <v>166</v>
      </c>
      <c r="AA170" s="3">
        <f>求节点(节奏总纲!P$4:P$163,其他调用!AW$6:AW$165,$Z170)*SUM($U$14:$U$17)</f>
        <v>45.999999999999986</v>
      </c>
      <c r="AB170" s="3">
        <f>求节点(节奏总纲!Q$4:Q$163,其他调用!AX$6:AX$165,$Z170)*SUM($U$14:$U$17)</f>
        <v>66.999999999999943</v>
      </c>
      <c r="AC170" s="3">
        <f>求节点(节奏总纲!R$4:R$163,其他调用!AY$6:AY$165,$Z170)*SUM($U$14:$U$17)</f>
        <v>90.999999999999972</v>
      </c>
      <c r="AD170" s="3">
        <f>求节点(节奏总纲!S$4:S$163,其他调用!AZ$6:AZ$165,$Z170)*SUM($U$14:$U$17)</f>
        <v>102.99999999999993</v>
      </c>
      <c r="AE170" s="3">
        <f>求节点(节奏总纲!T$4:T$163,其他调用!BA$6:BA$165,$Z170)*SUM($U$14:$U$17)</f>
        <v>102.99999999999999</v>
      </c>
      <c r="AF170" s="3">
        <f>SUMPRODUCT(AA$5:AE170,其他调用!$C$6:$G171)</f>
        <v>5708822.3092752788</v>
      </c>
      <c r="AH170" s="3">
        <v>166</v>
      </c>
      <c r="AI170" s="3">
        <f>其他调用!Y170</f>
        <v>16116825.825303555</v>
      </c>
      <c r="AJ170" s="3">
        <f>其他调用!Z170</f>
        <v>17995000.521348715</v>
      </c>
      <c r="AK170" s="3">
        <f>其他调用!AA170</f>
        <v>20879263.45079565</v>
      </c>
      <c r="AL170" s="3">
        <f>其他调用!AB170</f>
        <v>29287041.493835926</v>
      </c>
      <c r="AM170" s="3">
        <f>其他调用!AC170</f>
        <v>64556352</v>
      </c>
      <c r="AN170" s="3">
        <f>SUMPRODUCT(AI$5:AM170,其他调用!$C$6:$G171)</f>
        <v>961676529389.01978</v>
      </c>
      <c r="AP170" s="3">
        <f>其他调用!AN170</f>
        <v>3609356.7533437014</v>
      </c>
      <c r="AQ170" s="3">
        <f>其他调用!AO170</f>
        <v>3973404.6554423571</v>
      </c>
      <c r="AR170" s="3">
        <f>其他调用!AP170</f>
        <v>4839551.4299388528</v>
      </c>
      <c r="AS170" s="3">
        <f>其他调用!AQ170</f>
        <v>8253646.684049964</v>
      </c>
      <c r="AT170" s="3">
        <f>其他调用!AR170</f>
        <v>19272399.895081282</v>
      </c>
      <c r="AU170" s="3">
        <f>SUMPRODUCT(AP$5:AT170,其他调用!$C$6:$G171)</f>
        <v>167832712527.95255</v>
      </c>
    </row>
    <row r="171" spans="26:47" x14ac:dyDescent="0.15">
      <c r="Z171" s="3">
        <v>167</v>
      </c>
      <c r="AA171" s="3">
        <f>求节点(节奏总纲!P$4:P$163,其他调用!AW$6:AW$165,$Z171)*SUM($U$14:$U$17)</f>
        <v>45.999999999999979</v>
      </c>
      <c r="AB171" s="3">
        <f>求节点(节奏总纲!Q$4:Q$163,其他调用!AX$6:AX$165,$Z171)*SUM($U$14:$U$17)</f>
        <v>66.999999999999929</v>
      </c>
      <c r="AC171" s="3">
        <f>求节点(节奏总纲!R$4:R$163,其他调用!AY$6:AY$165,$Z171)*SUM($U$14:$U$17)</f>
        <v>90.999999999999972</v>
      </c>
      <c r="AD171" s="3">
        <f>求节点(节奏总纲!S$4:S$163,其他调用!AZ$6:AZ$165,$Z171)*SUM($U$14:$U$17)</f>
        <v>102.9999999999999</v>
      </c>
      <c r="AE171" s="3">
        <f>求节点(节奏总纲!T$4:T$163,其他调用!BA$6:BA$165,$Z171)*SUM($U$14:$U$17)</f>
        <v>103</v>
      </c>
      <c r="AF171" s="3">
        <f>SUMPRODUCT(AA$5:AE171,其他调用!$C$6:$G172)</f>
        <v>5724441.8003216991</v>
      </c>
      <c r="AH171" s="3">
        <v>167</v>
      </c>
      <c r="AI171" s="3">
        <f>其他调用!Y171</f>
        <v>16116825.825303793</v>
      </c>
      <c r="AJ171" s="3">
        <f>其他调用!Z171</f>
        <v>18008137.410265446</v>
      </c>
      <c r="AK171" s="3">
        <f>其他调用!AA171</f>
        <v>20879263.450795174</v>
      </c>
      <c r="AL171" s="3">
        <f>其他调用!AB171</f>
        <v>29287041.493835926</v>
      </c>
      <c r="AM171" s="3">
        <f>其他调用!AC171</f>
        <v>64556352</v>
      </c>
      <c r="AN171" s="3">
        <f>SUMPRODUCT(AI$5:AM171,其他调用!$C$6:$G172)</f>
        <v>966343547344.63928</v>
      </c>
      <c r="AP171" s="3">
        <f>其他调用!AN171</f>
        <v>3609356.7533436418</v>
      </c>
      <c r="AQ171" s="3">
        <f>其他调用!AO171</f>
        <v>3976188.2110342979</v>
      </c>
      <c r="AR171" s="3">
        <f>其他调用!AP171</f>
        <v>4839551.4299389124</v>
      </c>
      <c r="AS171" s="3">
        <f>其他调用!AQ171</f>
        <v>8253646.684049964</v>
      </c>
      <c r="AT171" s="3">
        <f>其他调用!AR171</f>
        <v>19272399.89508152</v>
      </c>
      <c r="AU171" s="3">
        <f>SUMPRODUCT(AP$5:AT171,其他调用!$C$6:$G172)</f>
        <v>168878076997.81247</v>
      </c>
    </row>
    <row r="172" spans="26:47" x14ac:dyDescent="0.15">
      <c r="Z172" s="3">
        <v>168</v>
      </c>
      <c r="AA172" s="3">
        <f>求节点(节奏总纲!P$4:P$163,其他调用!AW$6:AW$165,$Z172)*SUM($U$14:$U$17)</f>
        <v>45.999999999999972</v>
      </c>
      <c r="AB172" s="3">
        <f>求节点(节奏总纲!Q$4:Q$163,其他调用!AX$6:AX$165,$Z172)*SUM($U$14:$U$17)</f>
        <v>66.999999999999929</v>
      </c>
      <c r="AC172" s="3">
        <f>求节点(节奏总纲!R$4:R$163,其他调用!AY$6:AY$165,$Z172)*SUM($U$14:$U$17)</f>
        <v>90.999999999999957</v>
      </c>
      <c r="AD172" s="3">
        <f>求节点(节奏总纲!S$4:S$163,其他调用!AZ$6:AZ$165,$Z172)*SUM($U$14:$U$17)</f>
        <v>102.99999999999986</v>
      </c>
      <c r="AE172" s="3">
        <f>求节点(节奏总纲!T$4:T$163,其他调用!BA$6:BA$165,$Z172)*SUM($U$14:$U$17)</f>
        <v>103.00000000000001</v>
      </c>
      <c r="AF172" s="3">
        <f>SUMPRODUCT(AA$5:AE172,其他调用!$C$6:$G173)</f>
        <v>5739959.4883538513</v>
      </c>
      <c r="AH172" s="3">
        <v>168</v>
      </c>
      <c r="AI172" s="3">
        <f>其他调用!Y172</f>
        <v>16163768.218082905</v>
      </c>
      <c r="AJ172" s="3">
        <f>其他调用!Z172</f>
        <v>18508951.570314884</v>
      </c>
      <c r="AK172" s="3">
        <f>其他调用!AA172</f>
        <v>20879263.45079565</v>
      </c>
      <c r="AL172" s="3">
        <f>其他调用!AB172</f>
        <v>29287041.493835926</v>
      </c>
      <c r="AM172" s="3">
        <f>其他调用!AC172</f>
        <v>64556352</v>
      </c>
      <c r="AN172" s="3">
        <f>SUMPRODUCT(AI$5:AM172,其他调用!$C$6:$G173)</f>
        <v>971049330697.2998</v>
      </c>
      <c r="AP172" s="3">
        <f>其他调用!AN172</f>
        <v>3617775.1597644687</v>
      </c>
      <c r="AQ172" s="3">
        <f>其他调用!AO172</f>
        <v>4082304.9685564041</v>
      </c>
      <c r="AR172" s="3">
        <f>其他调用!AP172</f>
        <v>4839551.4299389124</v>
      </c>
      <c r="AS172" s="3">
        <f>其他调用!AQ172</f>
        <v>8253646.6840500832</v>
      </c>
      <c r="AT172" s="3">
        <f>其他调用!AR172</f>
        <v>19272399.895081282</v>
      </c>
      <c r="AU172" s="3">
        <f>SUMPRODUCT(AP$5:AT172,其他调用!$C$6:$G173)</f>
        <v>169931091797.92972</v>
      </c>
    </row>
    <row r="173" spans="26:47" x14ac:dyDescent="0.15">
      <c r="Z173" s="3">
        <v>169</v>
      </c>
      <c r="AA173" s="3">
        <f>求节点(节奏总纲!P$4:P$163,其他调用!AW$6:AW$165,$Z173)*SUM($U$14:$U$17)</f>
        <v>45.999999999999972</v>
      </c>
      <c r="AB173" s="3">
        <f>求节点(节奏总纲!Q$4:Q$163,其他调用!AX$6:AX$165,$Z173)*SUM($U$14:$U$17)</f>
        <v>66.999999999999943</v>
      </c>
      <c r="AC173" s="3">
        <f>求节点(节奏总纲!R$4:R$163,其他调用!AY$6:AY$165,$Z173)*SUM($U$14:$U$17)</f>
        <v>90.999999999999957</v>
      </c>
      <c r="AD173" s="3">
        <f>求节点(节奏总纲!S$4:S$163,其他调用!AZ$6:AZ$165,$Z173)*SUM($U$14:$U$17)</f>
        <v>102.99999999999983</v>
      </c>
      <c r="AE173" s="3">
        <f>求节点(节奏总纲!T$4:T$163,其他调用!BA$6:BA$165,$Z173)*SUM($U$14:$U$17)</f>
        <v>103.00000000000003</v>
      </c>
      <c r="AF173" s="3">
        <f>SUMPRODUCT(AA$5:AE173,其他调用!$C$6:$G174)</f>
        <v>5755375.3733717352</v>
      </c>
      <c r="AH173" s="3">
        <v>169</v>
      </c>
      <c r="AI173" s="3">
        <f>其他调用!Y173</f>
        <v>16572632.877190828</v>
      </c>
      <c r="AJ173" s="3">
        <f>其他调用!Z173</f>
        <v>18508951.570314884</v>
      </c>
      <c r="AK173" s="3">
        <f>其他调用!AA173</f>
        <v>21018441.804622173</v>
      </c>
      <c r="AL173" s="3">
        <f>其他调用!AB173</f>
        <v>29287041.493835449</v>
      </c>
      <c r="AM173" s="3">
        <f>其他调用!AC173</f>
        <v>69801242.084338188</v>
      </c>
      <c r="AN173" s="3">
        <f>SUMPRODUCT(AI$5:AM173,其他调用!$C$6:$G174)</f>
        <v>975780394813.75378</v>
      </c>
      <c r="AP173" s="3">
        <f>其他调用!AN173</f>
        <v>3691098.837312758</v>
      </c>
      <c r="AQ173" s="3">
        <f>其他调用!AO173</f>
        <v>4082304.9685564041</v>
      </c>
      <c r="AR173" s="3">
        <f>其他调用!AP173</f>
        <v>4879364.1465070248</v>
      </c>
      <c r="AS173" s="3">
        <f>其他调用!AQ173</f>
        <v>8253646.684049964</v>
      </c>
      <c r="AT173" s="3">
        <f>其他调用!AR173</f>
        <v>20913065.316256285</v>
      </c>
      <c r="AU173" s="3">
        <f>SUMPRODUCT(AP$5:AT173,其他调用!$C$6:$G174)</f>
        <v>170987789118.38416</v>
      </c>
    </row>
    <row r="174" spans="26:47" x14ac:dyDescent="0.15">
      <c r="Z174" s="3">
        <v>170</v>
      </c>
      <c r="AA174" s="3">
        <f>求节点(节奏总纲!P$4:P$163,其他调用!AW$6:AW$165,$Z174)*SUM($U$14:$U$17)</f>
        <v>45.999999999999979</v>
      </c>
      <c r="AB174" s="3">
        <f>求节点(节奏总纲!Q$4:Q$163,其他调用!AX$6:AX$165,$Z174)*SUM($U$14:$U$17)</f>
        <v>66.999999999999943</v>
      </c>
      <c r="AC174" s="3">
        <f>求节点(节奏总纲!R$4:R$163,其他调用!AY$6:AY$165,$Z174)*SUM($U$14:$U$17)</f>
        <v>90.999999999999957</v>
      </c>
      <c r="AD174" s="3">
        <f>求节点(节奏总纲!S$4:S$163,其他调用!AZ$6:AZ$165,$Z174)*SUM($U$14:$U$17)</f>
        <v>102.9999999999998</v>
      </c>
      <c r="AE174" s="3">
        <f>求节点(节奏总纲!T$4:T$163,其他调用!BA$6:BA$165,$Z174)*SUM($U$14:$U$17)</f>
        <v>103.00000000000003</v>
      </c>
      <c r="AF174" s="3">
        <f>SUMPRODUCT(AA$5:AE174,其他调用!$C$6:$G175)</f>
        <v>5770689.4553753482</v>
      </c>
      <c r="AH174" s="3">
        <v>170</v>
      </c>
      <c r="AI174" s="3">
        <f>其他调用!Y174</f>
        <v>16572632.877190828</v>
      </c>
      <c r="AJ174" s="3">
        <f>其他调用!Z174</f>
        <v>18508951.570314884</v>
      </c>
      <c r="AK174" s="3">
        <f>其他调用!AA174</f>
        <v>21405184.552143574</v>
      </c>
      <c r="AL174" s="3">
        <f>其他调用!AB174</f>
        <v>29287041.493835926</v>
      </c>
      <c r="AM174" s="3">
        <f>其他调用!AC174</f>
        <v>72625896</v>
      </c>
      <c r="AN174" s="3">
        <f>SUMPRODUCT(AI$5:AM174,其他调用!$C$6:$G175)</f>
        <v>980485624011.00806</v>
      </c>
      <c r="AP174" s="3">
        <f>其他调用!AN174</f>
        <v>3691098.837312758</v>
      </c>
      <c r="AQ174" s="3">
        <f>其他调用!AO174</f>
        <v>4082304.9685564637</v>
      </c>
      <c r="AR174" s="3">
        <f>其他调用!AP174</f>
        <v>4989993.9892127514</v>
      </c>
      <c r="AS174" s="3">
        <f>其他调用!AQ174</f>
        <v>8253646.684049964</v>
      </c>
      <c r="AT174" s="3">
        <f>其他调用!AR174</f>
        <v>21796651.422293425</v>
      </c>
      <c r="AU174" s="3">
        <f>SUMPRODUCT(AP$5:AT174,其他调用!$C$6:$G175)</f>
        <v>172039094761.67673</v>
      </c>
    </row>
    <row r="175" spans="26:47" x14ac:dyDescent="0.15">
      <c r="Z175" s="3">
        <v>171</v>
      </c>
      <c r="AA175" s="3">
        <f>求节点(节奏总纲!P$4:P$163,其他调用!AW$6:AW$165,$Z175)*SUM($U$14:$U$17)</f>
        <v>45.999999999999979</v>
      </c>
      <c r="AB175" s="3">
        <f>求节点(节奏总纲!Q$4:Q$163,其他调用!AX$6:AX$165,$Z175)*SUM($U$14:$U$17)</f>
        <v>66.999999999999943</v>
      </c>
      <c r="AC175" s="3">
        <f>求节点(节奏总纲!R$4:R$163,其他调用!AY$6:AY$165,$Z175)*SUM($U$14:$U$17)</f>
        <v>90.999999999999957</v>
      </c>
      <c r="AD175" s="3">
        <f>求节点(节奏总纲!S$4:S$163,其他调用!AZ$6:AZ$165,$Z175)*SUM($U$14:$U$17)</f>
        <v>102.99999999999977</v>
      </c>
      <c r="AE175" s="3">
        <f>求节点(节奏总纲!T$4:T$163,其他调用!BA$6:BA$165,$Z175)*SUM($U$14:$U$17)</f>
        <v>103.00000000000004</v>
      </c>
      <c r="AF175" s="3">
        <f>SUMPRODUCT(AA$5:AE175,其他调用!$C$6:$G176)</f>
        <v>5785901.7343646931</v>
      </c>
      <c r="AH175" s="3">
        <v>171</v>
      </c>
      <c r="AI175" s="3">
        <f>其他调用!Y175</f>
        <v>16572632.877190828</v>
      </c>
      <c r="AJ175" s="3">
        <f>其他调用!Z175</f>
        <v>18508951.570315361</v>
      </c>
      <c r="AK175" s="3">
        <f>其他调用!AA175</f>
        <v>21405184.552143574</v>
      </c>
      <c r="AL175" s="3">
        <f>其他调用!AB175</f>
        <v>29287041.493835926</v>
      </c>
      <c r="AM175" s="3">
        <f>其他调用!AC175</f>
        <v>72625896</v>
      </c>
      <c r="AN175" s="3">
        <f>SUMPRODUCT(AI$5:AM175,其他调用!$C$6:$G176)</f>
        <v>985159574381.68982</v>
      </c>
      <c r="AP175" s="3">
        <f>其他调用!AN175</f>
        <v>3691098.837312758</v>
      </c>
      <c r="AQ175" s="3">
        <f>其他调用!AO175</f>
        <v>4082304.9685564041</v>
      </c>
      <c r="AR175" s="3">
        <f>其他调用!AP175</f>
        <v>4989993.9892127514</v>
      </c>
      <c r="AS175" s="3">
        <f>其他调用!AQ175</f>
        <v>8253646.684049964</v>
      </c>
      <c r="AT175" s="3">
        <f>其他调用!AR175</f>
        <v>21796651.422293186</v>
      </c>
      <c r="AU175" s="3">
        <f>SUMPRODUCT(AP$5:AT175,其他调用!$C$6:$G176)</f>
        <v>173083411668.49921</v>
      </c>
    </row>
    <row r="176" spans="26:47" x14ac:dyDescent="0.15">
      <c r="Z176" s="3">
        <v>172</v>
      </c>
      <c r="AA176" s="3">
        <f>求节点(节奏总纲!P$4:P$163,其他调用!AW$6:AW$165,$Z176)*SUM($U$14:$U$17)</f>
        <v>45.999999999999979</v>
      </c>
      <c r="AB176" s="3">
        <f>求节点(节奏总纲!Q$4:Q$163,其他调用!AX$6:AX$165,$Z176)*SUM($U$14:$U$17)</f>
        <v>66.999999999999943</v>
      </c>
      <c r="AC176" s="3">
        <f>求节点(节奏总纲!R$4:R$163,其他调用!AY$6:AY$165,$Z176)*SUM($U$14:$U$17)</f>
        <v>90.999999999999972</v>
      </c>
      <c r="AD176" s="3">
        <f>求节点(节奏总纲!S$4:S$163,其他调用!AZ$6:AZ$165,$Z176)*SUM($U$14:$U$17)</f>
        <v>102.99999999999973</v>
      </c>
      <c r="AE176" s="3">
        <f>求节点(节奏总纲!T$4:T$163,其他调用!BA$6:BA$165,$Z176)*SUM($U$14:$U$17)</f>
        <v>103.00000000000006</v>
      </c>
      <c r="AF176" s="3">
        <f>SUMPRODUCT(AA$5:AE176,其他调用!$C$6:$G177)</f>
        <v>5801012.2103397688</v>
      </c>
      <c r="AH176" s="3">
        <v>172</v>
      </c>
      <c r="AI176" s="3">
        <f>其他调用!Y176</f>
        <v>16572632.877190828</v>
      </c>
      <c r="AJ176" s="3">
        <f>其他调用!Z176</f>
        <v>18508951.570314884</v>
      </c>
      <c r="AK176" s="3">
        <f>其他调用!AA176</f>
        <v>21405184.552143574</v>
      </c>
      <c r="AL176" s="3">
        <f>其他调用!AB176</f>
        <v>29287041.493835926</v>
      </c>
      <c r="AM176" s="3">
        <f>其他调用!AC176</f>
        <v>72625895.999999046</v>
      </c>
      <c r="AN176" s="3">
        <f>SUMPRODUCT(AI$5:AM176,其他调用!$C$6:$G177)</f>
        <v>989802245925.79919</v>
      </c>
      <c r="AP176" s="3">
        <f>其他调用!AN176</f>
        <v>3691098.837312758</v>
      </c>
      <c r="AQ176" s="3">
        <f>其他调用!AO176</f>
        <v>4082304.9685564041</v>
      </c>
      <c r="AR176" s="3">
        <f>其他调用!AP176</f>
        <v>4989993.9892127514</v>
      </c>
      <c r="AS176" s="3">
        <f>其他调用!AQ176</f>
        <v>8253646.684049964</v>
      </c>
      <c r="AT176" s="3">
        <f>其他调用!AR176</f>
        <v>21796651.422293425</v>
      </c>
      <c r="AU176" s="3">
        <f>SUMPRODUCT(AP$5:AT176,其他调用!$C$6:$G177)</f>
        <v>174120739838.85156</v>
      </c>
    </row>
    <row r="177" spans="26:47" x14ac:dyDescent="0.15">
      <c r="Z177" s="3">
        <v>173</v>
      </c>
      <c r="AA177" s="3">
        <f>求节点(节奏总纲!P$4:P$163,其他调用!AW$6:AW$165,$Z177)*SUM($U$14:$U$17)</f>
        <v>45.999999999999986</v>
      </c>
      <c r="AB177" s="3">
        <f>求节点(节奏总纲!Q$4:Q$163,其他调用!AX$6:AX$165,$Z177)*SUM($U$14:$U$17)</f>
        <v>66.999999999999943</v>
      </c>
      <c r="AC177" s="3">
        <f>求节点(节奏总纲!R$4:R$163,其他调用!AY$6:AY$165,$Z177)*SUM($U$14:$U$17)</f>
        <v>90.999999999999972</v>
      </c>
      <c r="AD177" s="3">
        <f>求节点(节奏总纲!S$4:S$163,其他调用!AZ$6:AZ$165,$Z177)*SUM($U$14:$U$17)</f>
        <v>102.9999999999997</v>
      </c>
      <c r="AE177" s="3">
        <f>求节点(节奏总纲!T$4:T$163,其他调用!BA$6:BA$165,$Z177)*SUM($U$14:$U$17)</f>
        <v>103.00000000000007</v>
      </c>
      <c r="AF177" s="3">
        <f>SUMPRODUCT(AA$5:AE177,其他调用!$C$6:$G178)</f>
        <v>5816020.8833005764</v>
      </c>
      <c r="AH177" s="3">
        <v>173</v>
      </c>
      <c r="AI177" s="3">
        <f>其他调用!Y177</f>
        <v>16572632.877190828</v>
      </c>
      <c r="AJ177" s="3">
        <f>其他调用!Z177</f>
        <v>18508951.570314884</v>
      </c>
      <c r="AK177" s="3">
        <f>其他调用!AA177</f>
        <v>21405184.552143574</v>
      </c>
      <c r="AL177" s="3">
        <f>其他调用!AB177</f>
        <v>29299316.620245934</v>
      </c>
      <c r="AM177" s="3">
        <f>其他调用!AC177</f>
        <v>72625896</v>
      </c>
      <c r="AN177" s="3">
        <f>SUMPRODUCT(AI$5:AM177,其他调用!$C$6:$G178)</f>
        <v>994413660394.04602</v>
      </c>
      <c r="AP177" s="3">
        <f>其他调用!AN177</f>
        <v>3691098.837312758</v>
      </c>
      <c r="AQ177" s="3">
        <f>其他调用!AO177</f>
        <v>4082304.9685564637</v>
      </c>
      <c r="AR177" s="3">
        <f>其他调用!AP177</f>
        <v>4989993.9892127514</v>
      </c>
      <c r="AS177" s="3">
        <f>其他调用!AQ177</f>
        <v>8258740.9156309366</v>
      </c>
      <c r="AT177" s="3">
        <f>其他调用!AR177</f>
        <v>21796651.422293425</v>
      </c>
      <c r="AU177" s="3">
        <f>SUMPRODUCT(AP$5:AT177,其他调用!$C$6:$G178)</f>
        <v>175151088299.37427</v>
      </c>
    </row>
    <row r="178" spans="26:47" x14ac:dyDescent="0.15">
      <c r="Z178" s="3">
        <v>174</v>
      </c>
      <c r="AA178" s="3">
        <f>求节点(节奏总纲!P$4:P$163,其他调用!AW$6:AW$165,$Z178)*SUM($U$14:$U$17)</f>
        <v>45.999999999999986</v>
      </c>
      <c r="AB178" s="3">
        <f>求节点(节奏总纲!Q$4:Q$163,其他调用!AX$6:AX$165,$Z178)*SUM($U$14:$U$17)</f>
        <v>66.999999999999957</v>
      </c>
      <c r="AC178" s="3">
        <f>求节点(节奏总纲!R$4:R$163,其他调用!AY$6:AY$165,$Z178)*SUM($U$14:$U$17)</f>
        <v>90.999999999999972</v>
      </c>
      <c r="AD178" s="3">
        <f>求节点(节奏总纲!S$4:S$163,其他调用!AZ$6:AZ$165,$Z178)*SUM($U$14:$U$17)</f>
        <v>102.99999999999973</v>
      </c>
      <c r="AE178" s="3">
        <f>求节点(节奏总纲!T$4:T$163,其他调用!BA$6:BA$165,$Z178)*SUM($U$14:$U$17)</f>
        <v>103.00000000000009</v>
      </c>
      <c r="AF178" s="3">
        <f>SUMPRODUCT(AA$5:AE178,其他调用!$C$6:$G179)</f>
        <v>5830927.7532471139</v>
      </c>
      <c r="AH178" s="3">
        <v>174</v>
      </c>
      <c r="AI178" s="3">
        <f>其他调用!Y178</f>
        <v>16572632.877190828</v>
      </c>
      <c r="AJ178" s="3">
        <f>其他调用!Z178</f>
        <v>18508951.570314884</v>
      </c>
      <c r="AK178" s="3">
        <f>其他调用!AA178</f>
        <v>21405184.552143574</v>
      </c>
      <c r="AL178" s="3">
        <f>其他调用!AB178</f>
        <v>29830460.896630764</v>
      </c>
      <c r="AM178" s="3">
        <f>其他调用!AC178</f>
        <v>72625896</v>
      </c>
      <c r="AN178" s="3">
        <f>SUMPRODUCT(AI$5:AM178,其他调用!$C$6:$G179)</f>
        <v>998994730656.83289</v>
      </c>
      <c r="AP178" s="3">
        <f>其他调用!AN178</f>
        <v>3691098.837312758</v>
      </c>
      <c r="AQ178" s="3">
        <f>其他调用!AO178</f>
        <v>4082304.9685564041</v>
      </c>
      <c r="AR178" s="3">
        <f>其他调用!AP178</f>
        <v>4989993.9892126322</v>
      </c>
      <c r="AS178" s="3">
        <f>其他调用!AQ178</f>
        <v>8479168.1321303844</v>
      </c>
      <c r="AT178" s="3">
        <f>其他调用!AR178</f>
        <v>21796651.422293186</v>
      </c>
      <c r="AU178" s="3">
        <f>SUMPRODUCT(AP$5:AT178,其他调用!$C$6:$G179)</f>
        <v>176174835895.30927</v>
      </c>
    </row>
    <row r="179" spans="26:47" x14ac:dyDescent="0.15">
      <c r="Z179" s="3">
        <v>175</v>
      </c>
      <c r="AA179" s="3">
        <f>求节点(节奏总纲!P$4:P$163,其他调用!AW$6:AW$165,$Z179)*SUM($U$14:$U$17)</f>
        <v>45.999999999999986</v>
      </c>
      <c r="AB179" s="3">
        <f>求节点(节奏总纲!Q$4:Q$163,其他调用!AX$6:AX$165,$Z179)*SUM($U$14:$U$17)</f>
        <v>66.999999999999957</v>
      </c>
      <c r="AC179" s="3">
        <f>求节点(节奏总纲!R$4:R$163,其他调用!AY$6:AY$165,$Z179)*SUM($U$14:$U$17)</f>
        <v>90.999999999999972</v>
      </c>
      <c r="AD179" s="3">
        <f>求节点(节奏总纲!S$4:S$163,其他调用!AZ$6:AZ$165,$Z179)*SUM($U$14:$U$17)</f>
        <v>102.99999999999976</v>
      </c>
      <c r="AE179" s="3">
        <f>求节点(节奏总纲!T$4:T$163,其他调用!BA$6:BA$165,$Z179)*SUM($U$14:$U$17)</f>
        <v>103.00000000000009</v>
      </c>
      <c r="AF179" s="3">
        <f>SUMPRODUCT(AA$5:AE179,其他调用!$C$6:$G180)</f>
        <v>5845732.8201793823</v>
      </c>
      <c r="AH179" s="3">
        <v>175</v>
      </c>
      <c r="AI179" s="3">
        <f>其他调用!Y179</f>
        <v>16572632.877190828</v>
      </c>
      <c r="AJ179" s="3">
        <f>其他调用!Z179</f>
        <v>18508951.570314884</v>
      </c>
      <c r="AK179" s="3">
        <f>其他调用!AA179</f>
        <v>21405184.552143574</v>
      </c>
      <c r="AL179" s="3">
        <f>其他调用!AB179</f>
        <v>29830460.896630764</v>
      </c>
      <c r="AM179" s="3">
        <f>其他调用!AC179</f>
        <v>72625896</v>
      </c>
      <c r="AN179" s="3">
        <f>SUMPRODUCT(AI$5:AM179,其他调用!$C$6:$G180)</f>
        <v>1003544515561.7277</v>
      </c>
      <c r="AP179" s="3">
        <f>其他调用!AN179</f>
        <v>3691098.837312758</v>
      </c>
      <c r="AQ179" s="3">
        <f>其他调用!AO179</f>
        <v>4082304.9685564041</v>
      </c>
      <c r="AR179" s="3">
        <f>其他调用!AP179</f>
        <v>4989993.9892127514</v>
      </c>
      <c r="AS179" s="3">
        <f>其他调用!AQ179</f>
        <v>8479168.1321303844</v>
      </c>
      <c r="AT179" s="3">
        <f>其他调用!AR179</f>
        <v>21796651.422293425</v>
      </c>
      <c r="AU179" s="3">
        <f>SUMPRODUCT(AP$5:AT179,其他调用!$C$6:$G180)</f>
        <v>177191592044.24762</v>
      </c>
    </row>
    <row r="180" spans="26:47" x14ac:dyDescent="0.15">
      <c r="Z180" s="3">
        <v>176</v>
      </c>
      <c r="AA180" s="3">
        <f>求节点(节奏总纲!P$4:P$163,其他调用!AW$6:AW$165,$Z180)*SUM($U$14:$U$17)</f>
        <v>45.999999999999993</v>
      </c>
      <c r="AB180" s="3">
        <f>求节点(节奏总纲!Q$4:Q$163,其他调用!AX$6:AX$165,$Z180)*SUM($U$14:$U$17)</f>
        <v>66.999999999999957</v>
      </c>
      <c r="AC180" s="3">
        <f>求节点(节奏总纲!R$4:R$163,其他调用!AY$6:AY$165,$Z180)*SUM($U$14:$U$17)</f>
        <v>90.999999999999972</v>
      </c>
      <c r="AD180" s="3">
        <f>求节点(节奏总纲!S$4:S$163,其他调用!AZ$6:AZ$165,$Z180)*SUM($U$14:$U$17)</f>
        <v>102.99999999999979</v>
      </c>
      <c r="AE180" s="3">
        <f>求节点(节奏总纲!T$4:T$163,其他调用!BA$6:BA$165,$Z180)*SUM($U$14:$U$17)</f>
        <v>103.0000000000001</v>
      </c>
      <c r="AF180" s="3">
        <f>SUMPRODUCT(AA$5:AE180,其他调用!$C$6:$G181)</f>
        <v>5860436.0840973826</v>
      </c>
      <c r="AH180" s="3">
        <v>176</v>
      </c>
      <c r="AI180" s="3">
        <f>其他调用!Y180</f>
        <v>16572632.87719059</v>
      </c>
      <c r="AJ180" s="3">
        <f>其他调用!Z180</f>
        <v>18508951.570314884</v>
      </c>
      <c r="AK180" s="3">
        <f>其他调用!AA180</f>
        <v>21405184.552143574</v>
      </c>
      <c r="AL180" s="3">
        <f>其他调用!AB180</f>
        <v>29830460.896631241</v>
      </c>
      <c r="AM180" s="3">
        <f>其他调用!AC180</f>
        <v>72625896</v>
      </c>
      <c r="AN180" s="3">
        <f>SUMPRODUCT(AI$5:AM180,其他调用!$C$6:$G181)</f>
        <v>1008063015108.7302</v>
      </c>
      <c r="AP180" s="3">
        <f>其他调用!AN180</f>
        <v>3691098.8373126984</v>
      </c>
      <c r="AQ180" s="3">
        <f>其他调用!AO180</f>
        <v>4082304.9685564637</v>
      </c>
      <c r="AR180" s="3">
        <f>其他调用!AP180</f>
        <v>4989993.9892127514</v>
      </c>
      <c r="AS180" s="3">
        <f>其他调用!AQ180</f>
        <v>8479168.1321303844</v>
      </c>
      <c r="AT180" s="3">
        <f>其他调用!AR180</f>
        <v>21796651.422293425</v>
      </c>
      <c r="AU180" s="3">
        <f>SUMPRODUCT(AP$5:AT180,其他调用!$C$6:$G181)</f>
        <v>178201356746.18933</v>
      </c>
    </row>
    <row r="181" spans="26:47" x14ac:dyDescent="0.15">
      <c r="Z181" s="3">
        <v>177</v>
      </c>
      <c r="AA181" s="3">
        <f>求节点(节奏总纲!P$4:P$163,其他调用!AW$6:AW$165,$Z181)*SUM($U$14:$U$17)</f>
        <v>45.999999999999993</v>
      </c>
      <c r="AB181" s="3">
        <f>求节点(节奏总纲!Q$4:Q$163,其他调用!AX$6:AX$165,$Z181)*SUM($U$14:$U$17)</f>
        <v>66.999999999999957</v>
      </c>
      <c r="AC181" s="3">
        <f>求节点(节奏总纲!R$4:R$163,其他调用!AY$6:AY$165,$Z181)*SUM($U$14:$U$17)</f>
        <v>90.999999999999972</v>
      </c>
      <c r="AD181" s="3">
        <f>求节点(节奏总纲!S$4:S$163,其他调用!AZ$6:AZ$165,$Z181)*SUM($U$14:$U$17)</f>
        <v>102.99999999999982</v>
      </c>
      <c r="AE181" s="3">
        <f>求节点(节奏总纲!T$4:T$163,其他调用!BA$6:BA$165,$Z181)*SUM($U$14:$U$17)</f>
        <v>103.00000000000011</v>
      </c>
      <c r="AF181" s="3">
        <f>SUMPRODUCT(AA$5:AE181,其他调用!$C$6:$G182)</f>
        <v>5875037.5450011138</v>
      </c>
      <c r="AH181" s="3">
        <v>177</v>
      </c>
      <c r="AI181" s="3">
        <f>其他调用!Y181</f>
        <v>16572632.877190828</v>
      </c>
      <c r="AJ181" s="3">
        <f>其他调用!Z181</f>
        <v>18508951.570314884</v>
      </c>
      <c r="AK181" s="3">
        <f>其他调用!AA181</f>
        <v>21405184.552143574</v>
      </c>
      <c r="AL181" s="3">
        <f>其他调用!AB181</f>
        <v>29830460.896630764</v>
      </c>
      <c r="AM181" s="3">
        <f>其他调用!AC181</f>
        <v>72625896</v>
      </c>
      <c r="AN181" s="3">
        <f>SUMPRODUCT(AI$5:AM181,其他调用!$C$6:$G182)</f>
        <v>1012550229297.8406</v>
      </c>
      <c r="AP181" s="3">
        <f>其他调用!AN181</f>
        <v>3691098.837312758</v>
      </c>
      <c r="AQ181" s="3">
        <f>其他调用!AO181</f>
        <v>4082304.9685564041</v>
      </c>
      <c r="AR181" s="3">
        <f>其他调用!AP181</f>
        <v>4989993.9892127514</v>
      </c>
      <c r="AS181" s="3">
        <f>其他调用!AQ181</f>
        <v>8479168.1321303844</v>
      </c>
      <c r="AT181" s="3">
        <f>其他调用!AR181</f>
        <v>21796651.422293425</v>
      </c>
      <c r="AU181" s="3">
        <f>SUMPRODUCT(AP$5:AT181,其他调用!$C$6:$G182)</f>
        <v>179204130001.13443</v>
      </c>
    </row>
    <row r="182" spans="26:47" x14ac:dyDescent="0.15">
      <c r="Z182" s="3">
        <v>178</v>
      </c>
      <c r="AA182" s="3">
        <f>求节点(节奏总纲!P$4:P$163,其他调用!AW$6:AW$165,$Z182)*SUM($U$14:$U$17)</f>
        <v>45.999999999999993</v>
      </c>
      <c r="AB182" s="3">
        <f>求节点(节奏总纲!Q$4:Q$163,其他调用!AX$6:AX$165,$Z182)*SUM($U$14:$U$17)</f>
        <v>66.999999999999972</v>
      </c>
      <c r="AC182" s="3">
        <f>求节点(节奏总纲!R$4:R$163,其他调用!AY$6:AY$165,$Z182)*SUM($U$14:$U$17)</f>
        <v>90.999999999999986</v>
      </c>
      <c r="AD182" s="3">
        <f>求节点(节奏总纲!S$4:S$163,其他调用!AZ$6:AZ$165,$Z182)*SUM($U$14:$U$17)</f>
        <v>102.99999999999984</v>
      </c>
      <c r="AE182" s="3">
        <f>求节点(节奏总纲!T$4:T$163,其他调用!BA$6:BA$165,$Z182)*SUM($U$14:$U$17)</f>
        <v>103.00000000000013</v>
      </c>
      <c r="AF182" s="3">
        <f>SUMPRODUCT(AA$5:AE182,其他调用!$C$6:$G183)</f>
        <v>5889537.2028905759</v>
      </c>
      <c r="AH182" s="3">
        <v>178</v>
      </c>
      <c r="AI182" s="3">
        <f>其他调用!Y182</f>
        <v>16572632.877190828</v>
      </c>
      <c r="AJ182" s="3">
        <f>其他调用!Z182</f>
        <v>18508951.570314884</v>
      </c>
      <c r="AK182" s="3">
        <f>其他调用!AA182</f>
        <v>21405184.552143574</v>
      </c>
      <c r="AL182" s="3">
        <f>其他调用!AB182</f>
        <v>29830460.896631241</v>
      </c>
      <c r="AM182" s="3">
        <f>其他调用!AC182</f>
        <v>72625896</v>
      </c>
      <c r="AN182" s="3">
        <f>SUMPRODUCT(AI$5:AM182,其他调用!$C$6:$G183)</f>
        <v>1017006158129.0587</v>
      </c>
      <c r="AP182" s="3">
        <f>其他调用!AN182</f>
        <v>3691098.837312758</v>
      </c>
      <c r="AQ182" s="3">
        <f>其他调用!AO182</f>
        <v>4082304.9685564041</v>
      </c>
      <c r="AR182" s="3">
        <f>其他调用!AP182</f>
        <v>4989993.9892126322</v>
      </c>
      <c r="AS182" s="3">
        <f>其他调用!AQ182</f>
        <v>8479168.1321303844</v>
      </c>
      <c r="AT182" s="3">
        <f>其他调用!AR182</f>
        <v>21796651.422293186</v>
      </c>
      <c r="AU182" s="3">
        <f>SUMPRODUCT(AP$5:AT182,其他调用!$C$6:$G183)</f>
        <v>180199911809.08292</v>
      </c>
    </row>
    <row r="183" spans="26:47" x14ac:dyDescent="0.15">
      <c r="Z183" s="3">
        <v>179</v>
      </c>
      <c r="AA183" s="3">
        <f>求节点(节奏总纲!P$4:P$163,其他调用!AW$6:AW$165,$Z183)*SUM($U$14:$U$17)</f>
        <v>46</v>
      </c>
      <c r="AB183" s="3">
        <f>求节点(节奏总纲!Q$4:Q$163,其他调用!AX$6:AX$165,$Z183)*SUM($U$14:$U$17)</f>
        <v>66.999999999999972</v>
      </c>
      <c r="AC183" s="3">
        <f>求节点(节奏总纲!R$4:R$163,其他调用!AY$6:AY$165,$Z183)*SUM($U$14:$U$17)</f>
        <v>90.999999999999986</v>
      </c>
      <c r="AD183" s="3">
        <f>求节点(节奏总纲!S$4:S$163,其他调用!AZ$6:AZ$165,$Z183)*SUM($U$14:$U$17)</f>
        <v>102.99999999999987</v>
      </c>
      <c r="AE183" s="3">
        <f>求节点(节奏总纲!T$4:T$163,其他调用!BA$6:BA$165,$Z183)*SUM($U$14:$U$17)</f>
        <v>103.00000000000013</v>
      </c>
      <c r="AF183" s="3">
        <f>SUMPRODUCT(AA$5:AE183,其他调用!$C$6:$G184)</f>
        <v>5903935.0577657688</v>
      </c>
      <c r="AH183" s="3">
        <v>179</v>
      </c>
      <c r="AI183" s="3">
        <f>其他调用!Y183</f>
        <v>16572632.877190828</v>
      </c>
      <c r="AJ183" s="3">
        <f>其他调用!Z183</f>
        <v>18508951.570314884</v>
      </c>
      <c r="AK183" s="3">
        <f>其他调用!AA183</f>
        <v>21405184.552143574</v>
      </c>
      <c r="AL183" s="3">
        <f>其他调用!AB183</f>
        <v>29830460.896630764</v>
      </c>
      <c r="AM183" s="3">
        <f>其他调用!AC183</f>
        <v>72625896</v>
      </c>
      <c r="AN183" s="3">
        <f>SUMPRODUCT(AI$5:AM183,其他调用!$C$6:$G184)</f>
        <v>1021430801602.3848</v>
      </c>
      <c r="AP183" s="3">
        <f>其他调用!AN183</f>
        <v>3691098.837312758</v>
      </c>
      <c r="AQ183" s="3">
        <f>其他调用!AO183</f>
        <v>4082304.9685564041</v>
      </c>
      <c r="AR183" s="3">
        <f>其他调用!AP183</f>
        <v>4989993.9892127514</v>
      </c>
      <c r="AS183" s="3">
        <f>其他调用!AQ183</f>
        <v>8479168.1321303844</v>
      </c>
      <c r="AT183" s="3">
        <f>其他调用!AR183</f>
        <v>21796651.422293425</v>
      </c>
      <c r="AU183" s="3">
        <f>SUMPRODUCT(AP$5:AT183,其他调用!$C$6:$G184)</f>
        <v>181188702170.03476</v>
      </c>
    </row>
    <row r="184" spans="26:47" x14ac:dyDescent="0.15">
      <c r="Z184" s="3">
        <v>180</v>
      </c>
      <c r="AA184" s="3">
        <f>求节点(节奏总纲!P$4:P$163,其他调用!AW$6:AW$165,$Z184)*SUM($U$14:$U$17)</f>
        <v>46</v>
      </c>
      <c r="AB184" s="3">
        <f>求节点(节奏总纲!Q$4:Q$163,其他调用!AX$6:AX$165,$Z184)*SUM($U$14:$U$17)</f>
        <v>66.999999999999972</v>
      </c>
      <c r="AC184" s="3">
        <f>求节点(节奏总纲!R$4:R$163,其他调用!AY$6:AY$165,$Z184)*SUM($U$14:$U$17)</f>
        <v>90.999999999999986</v>
      </c>
      <c r="AD184" s="3">
        <f>求节点(节奏总纲!S$4:S$163,其他调用!AZ$6:AZ$165,$Z184)*SUM($U$14:$U$17)</f>
        <v>102.9999999999999</v>
      </c>
      <c r="AE184" s="3">
        <f>求节点(节奏总纲!T$4:T$163,其他调用!BA$6:BA$165,$Z184)*SUM($U$14:$U$17)</f>
        <v>103.00000000000014</v>
      </c>
      <c r="AF184" s="3">
        <f>SUMPRODUCT(AA$5:AE184,其他调用!$C$6:$G185)</f>
        <v>5918248.9251541886</v>
      </c>
      <c r="AH184" s="3">
        <v>180</v>
      </c>
      <c r="AI184" s="3">
        <f>其他调用!Y184</f>
        <v>16572632.877190828</v>
      </c>
      <c r="AJ184" s="3">
        <f>其他调用!Z184</f>
        <v>18952486.786907196</v>
      </c>
      <c r="AK184" s="3">
        <f>其他调用!AA184</f>
        <v>21405184.552143574</v>
      </c>
      <c r="AL184" s="3">
        <f>其他调用!AB184</f>
        <v>29830460.896631241</v>
      </c>
      <c r="AM184" s="3">
        <f>其他调用!AC184</f>
        <v>75508354.877246857</v>
      </c>
      <c r="AN184" s="3">
        <f>SUMPRODUCT(AI$5:AM184,其他调用!$C$6:$G185)</f>
        <v>1025882655481.2217</v>
      </c>
      <c r="AP184" s="3">
        <f>其他调用!AN184</f>
        <v>3691098.837312758</v>
      </c>
      <c r="AQ184" s="3">
        <f>其他调用!AO184</f>
        <v>4179968.8237504959</v>
      </c>
      <c r="AR184" s="3">
        <f>其他调用!AP184</f>
        <v>4989993.9892127514</v>
      </c>
      <c r="AS184" s="3">
        <f>其他调用!AQ184</f>
        <v>8479168.1321303844</v>
      </c>
      <c r="AT184" s="3">
        <f>其他调用!AR184</f>
        <v>22710120.825512886</v>
      </c>
      <c r="AU184" s="3">
        <f>SUMPRODUCT(AP$5:AT184,其他调用!$C$6:$G185)</f>
        <v>182183535769.95026</v>
      </c>
    </row>
    <row r="185" spans="26:47" x14ac:dyDescent="0.15">
      <c r="Z185" s="3">
        <v>181</v>
      </c>
      <c r="AA185" s="3">
        <f>求节点(节奏总纲!P$4:P$163,其他调用!AW$6:AW$165,$Z185)*SUM($U$14:$U$17)</f>
        <v>45.999999999999993</v>
      </c>
      <c r="AB185" s="3">
        <f>求节点(节奏总纲!Q$4:Q$163,其他调用!AX$6:AX$165,$Z185)*SUM($U$14:$U$17)</f>
        <v>66.999999999999972</v>
      </c>
      <c r="AC185" s="3">
        <f>求节点(节奏总纲!R$4:R$163,其他调用!AY$6:AY$165,$Z185)*SUM($U$14:$U$17)</f>
        <v>90.999999999999986</v>
      </c>
      <c r="AD185" s="3">
        <f>求节点(节奏总纲!S$4:S$163,其他调用!AZ$6:AZ$165,$Z185)*SUM($U$14:$U$17)</f>
        <v>102.99999999999994</v>
      </c>
      <c r="AE185" s="3">
        <f>求节点(节奏总纲!T$4:T$163,其他调用!BA$6:BA$165,$Z185)*SUM($U$14:$U$17)</f>
        <v>103.00000000000013</v>
      </c>
      <c r="AF185" s="3">
        <f>SUMPRODUCT(AA$5:AE185,其他调用!$C$6:$G186)</f>
        <v>5932478.8050558371</v>
      </c>
      <c r="AH185" s="3">
        <v>181</v>
      </c>
      <c r="AI185" s="3">
        <f>其他调用!Y185</f>
        <v>17024072.146571398</v>
      </c>
      <c r="AJ185" s="3">
        <f>其他调用!Z185</f>
        <v>19015462.632969856</v>
      </c>
      <c r="AK185" s="3">
        <f>其他调用!AA185</f>
        <v>21737134.544133663</v>
      </c>
      <c r="AL185" s="3">
        <f>其他调用!AB185</f>
        <v>29830460.896630764</v>
      </c>
      <c r="AM185" s="3">
        <f>其他调用!AC185</f>
        <v>80695440</v>
      </c>
      <c r="AN185" s="3">
        <f>SUMPRODUCT(AI$5:AM185,其他调用!$C$6:$G186)</f>
        <v>1030374292916.0441</v>
      </c>
      <c r="AP185" s="3">
        <f>其他调用!AN185</f>
        <v>3772372.2927817106</v>
      </c>
      <c r="AQ185" s="3">
        <f>其他调用!AO185</f>
        <v>4193835.7359607816</v>
      </c>
      <c r="AR185" s="3">
        <f>其他调用!AP185</f>
        <v>5100312.7040852308</v>
      </c>
      <c r="AS185" s="3">
        <f>其他调用!AQ185</f>
        <v>8479168.1321303844</v>
      </c>
      <c r="AT185" s="3">
        <f>其他调用!AR185</f>
        <v>24353940.825490236</v>
      </c>
      <c r="AU185" s="3">
        <f>SUMPRODUCT(AP$5:AT185,其他调用!$C$6:$G186)</f>
        <v>183185512255.50665</v>
      </c>
    </row>
    <row r="186" spans="26:47" x14ac:dyDescent="0.15">
      <c r="Z186" s="3">
        <v>182</v>
      </c>
      <c r="AA186" s="3">
        <f>求节点(节奏总纲!P$4:P$163,其他调用!AW$6:AW$165,$Z186)*SUM($U$14:$U$17)</f>
        <v>45.999999999999986</v>
      </c>
      <c r="AB186" s="3">
        <f>求节点(节奏总纲!Q$4:Q$163,其他调用!AX$6:AX$165,$Z186)*SUM($U$14:$U$17)</f>
        <v>66.999999999999972</v>
      </c>
      <c r="AC186" s="3">
        <f>求节点(节奏总纲!R$4:R$163,其他调用!AY$6:AY$165,$Z186)*SUM($U$14:$U$17)</f>
        <v>90.999999999999972</v>
      </c>
      <c r="AD186" s="3">
        <f>求节点(节奏总纲!S$4:S$163,其他调用!AZ$6:AZ$165,$Z186)*SUM($U$14:$U$17)</f>
        <v>102.99999999999997</v>
      </c>
      <c r="AE186" s="3">
        <f>求节点(节奏总纲!T$4:T$163,其他调用!BA$6:BA$165,$Z186)*SUM($U$14:$U$17)</f>
        <v>103.00000000000011</v>
      </c>
      <c r="AF186" s="3">
        <f>SUMPRODUCT(AA$5:AE186,其他调用!$C$6:$G187)</f>
        <v>5946624.6974707134</v>
      </c>
      <c r="AH186" s="3">
        <v>182</v>
      </c>
      <c r="AI186" s="3">
        <f>其他调用!Y186</f>
        <v>17032973.281144381</v>
      </c>
      <c r="AJ186" s="3">
        <f>其他调用!Z186</f>
        <v>19015462.632970333</v>
      </c>
      <c r="AK186" s="3">
        <f>其他调用!AA186</f>
        <v>21905109.238875866</v>
      </c>
      <c r="AL186" s="3">
        <f>其他调用!AB186</f>
        <v>29830460.896630764</v>
      </c>
      <c r="AM186" s="3">
        <f>其他调用!AC186</f>
        <v>80695440</v>
      </c>
      <c r="AN186" s="3">
        <f>SUMPRODUCT(AI$5:AM186,其他调用!$C$6:$G187)</f>
        <v>1034842034816.7246</v>
      </c>
      <c r="AP186" s="3">
        <f>其他调用!AN186</f>
        <v>3773974.7806764245</v>
      </c>
      <c r="AQ186" s="3">
        <f>其他调用!AO186</f>
        <v>4193835.735960722</v>
      </c>
      <c r="AR186" s="3">
        <f>其他调用!AP186</f>
        <v>5156136.6320929527</v>
      </c>
      <c r="AS186" s="3">
        <f>其他调用!AQ186</f>
        <v>8479168.1321303844</v>
      </c>
      <c r="AT186" s="3">
        <f>其他调用!AR186</f>
        <v>24353940.825489998</v>
      </c>
      <c r="AU186" s="3">
        <f>SUMPRODUCT(AP$5:AT186,其他调用!$C$6:$G187)</f>
        <v>184182285819.19818</v>
      </c>
    </row>
    <row r="187" spans="26:47" x14ac:dyDescent="0.15">
      <c r="Z187" s="3">
        <v>183</v>
      </c>
      <c r="AA187" s="3">
        <f>求节点(节奏总纲!P$4:P$163,其他调用!AW$6:AW$165,$Z187)*SUM($U$14:$U$17)</f>
        <v>45.999999999999986</v>
      </c>
      <c r="AB187" s="3">
        <f>求节点(节奏总纲!Q$4:Q$163,其他调用!AX$6:AX$165,$Z187)*SUM($U$14:$U$17)</f>
        <v>66.999999999999972</v>
      </c>
      <c r="AC187" s="3">
        <f>求节点(节奏总纲!R$4:R$163,其他调用!AY$6:AY$165,$Z187)*SUM($U$14:$U$17)</f>
        <v>90.999999999999957</v>
      </c>
      <c r="AD187" s="3">
        <f>求节点(节奏总纲!S$4:S$163,其他调用!AZ$6:AZ$165,$Z187)*SUM($U$14:$U$17)</f>
        <v>103</v>
      </c>
      <c r="AE187" s="3">
        <f>求节点(节奏总纲!T$4:T$163,其他调用!BA$6:BA$165,$Z187)*SUM($U$14:$U$17)</f>
        <v>103.00000000000011</v>
      </c>
      <c r="AF187" s="3">
        <f>SUMPRODUCT(AA$5:AE187,其他调用!$C$6:$G188)</f>
        <v>5960686.6023988184</v>
      </c>
      <c r="AH187" s="3">
        <v>183</v>
      </c>
      <c r="AI187" s="3">
        <f>其他调用!Y187</f>
        <v>17032973.281144619</v>
      </c>
      <c r="AJ187" s="3">
        <f>其他调用!Z187</f>
        <v>19015462.632969856</v>
      </c>
      <c r="AK187" s="3">
        <f>其他调用!AA187</f>
        <v>21905109.238875866</v>
      </c>
      <c r="AL187" s="3">
        <f>其他调用!AB187</f>
        <v>29830460.896631241</v>
      </c>
      <c r="AM187" s="3">
        <f>其他调用!AC187</f>
        <v>80695440</v>
      </c>
      <c r="AN187" s="3">
        <f>SUMPRODUCT(AI$5:AM187,其他调用!$C$6:$G188)</f>
        <v>1039283250684.068</v>
      </c>
      <c r="AP187" s="3">
        <f>其他调用!AN187</f>
        <v>3773974.7806763649</v>
      </c>
      <c r="AQ187" s="3">
        <f>其他调用!AO187</f>
        <v>4193835.735960722</v>
      </c>
      <c r="AR187" s="3">
        <f>其他调用!AP187</f>
        <v>5156136.6320929527</v>
      </c>
      <c r="AS187" s="3">
        <f>其他调用!AQ187</f>
        <v>8479168.1321303844</v>
      </c>
      <c r="AT187" s="3">
        <f>其他调用!AR187</f>
        <v>24353940.825489998</v>
      </c>
      <c r="AU187" s="3">
        <f>SUMPRODUCT(AP$5:AT187,其他调用!$C$6:$G188)</f>
        <v>185173141304.05524</v>
      </c>
    </row>
    <row r="188" spans="26:47" x14ac:dyDescent="0.15">
      <c r="Z188" s="3">
        <v>184</v>
      </c>
      <c r="AA188" s="3">
        <f>求节点(节奏总纲!P$4:P$163,其他调用!AW$6:AW$165,$Z188)*SUM($U$14:$U$17)</f>
        <v>45.999999999999979</v>
      </c>
      <c r="AB188" s="3">
        <f>求节点(节奏总纲!Q$4:Q$163,其他调用!AX$6:AX$165,$Z188)*SUM($U$14:$U$17)</f>
        <v>66.999999999999972</v>
      </c>
      <c r="AC188" s="3">
        <f>求节点(节奏总纲!R$4:R$163,其他调用!AY$6:AY$165,$Z188)*SUM($U$14:$U$17)</f>
        <v>90.999999999999957</v>
      </c>
      <c r="AD188" s="3">
        <f>求节点(节奏总纲!S$4:S$163,其他调用!AZ$6:AZ$165,$Z188)*SUM($U$14:$U$17)</f>
        <v>103.00000000000003</v>
      </c>
      <c r="AE188" s="3">
        <f>求节点(节奏总纲!T$4:T$163,其他调用!BA$6:BA$165,$Z188)*SUM($U$14:$U$17)</f>
        <v>103.0000000000001</v>
      </c>
      <c r="AF188" s="3">
        <f>SUMPRODUCT(AA$5:AE188,其他调用!$C$6:$G189)</f>
        <v>5974664.519840152</v>
      </c>
      <c r="AH188" s="3">
        <v>184</v>
      </c>
      <c r="AI188" s="3">
        <f>其他调用!Y188</f>
        <v>17032973.281144619</v>
      </c>
      <c r="AJ188" s="3">
        <f>其他调用!Z188</f>
        <v>19015462.632970333</v>
      </c>
      <c r="AK188" s="3">
        <f>其他调用!AA188</f>
        <v>21905109.238875866</v>
      </c>
      <c r="AL188" s="3">
        <f>其他调用!AB188</f>
        <v>29830460.896630764</v>
      </c>
      <c r="AM188" s="3">
        <f>其他调用!AC188</f>
        <v>80695440</v>
      </c>
      <c r="AN188" s="3">
        <f>SUMPRODUCT(AI$5:AM188,其他调用!$C$6:$G189)</f>
        <v>1043697940518.074</v>
      </c>
      <c r="AP188" s="3">
        <f>其他调用!AN188</f>
        <v>3773974.7806763649</v>
      </c>
      <c r="AQ188" s="3">
        <f>其他调用!AO188</f>
        <v>4193835.7359607816</v>
      </c>
      <c r="AR188" s="3">
        <f>其他调用!AP188</f>
        <v>5156136.6320929527</v>
      </c>
      <c r="AS188" s="3">
        <f>其他调用!AQ188</f>
        <v>8479168.1321303844</v>
      </c>
      <c r="AT188" s="3">
        <f>其他调用!AR188</f>
        <v>24353940.825490236</v>
      </c>
      <c r="AU188" s="3">
        <f>SUMPRODUCT(AP$5:AT188,其他调用!$C$6:$G189)</f>
        <v>186158078710.07782</v>
      </c>
    </row>
    <row r="189" spans="26:47" x14ac:dyDescent="0.15">
      <c r="Z189" s="3">
        <v>185</v>
      </c>
      <c r="AA189" s="3">
        <f>求节点(节奏总纲!P$4:P$163,其他调用!AW$6:AW$165,$Z189)*SUM($U$14:$U$17)</f>
        <v>45.999999999999972</v>
      </c>
      <c r="AB189" s="3">
        <f>求节点(节奏总纲!Q$4:Q$163,其他调用!AX$6:AX$165,$Z189)*SUM($U$14:$U$17)</f>
        <v>66.999999999999972</v>
      </c>
      <c r="AC189" s="3">
        <f>求节点(节奏总纲!R$4:R$163,其他调用!AY$6:AY$165,$Z189)*SUM($U$14:$U$17)</f>
        <v>90.999999999999943</v>
      </c>
      <c r="AD189" s="3">
        <f>求节点(节奏总纲!S$4:S$163,其他调用!AZ$6:AZ$165,$Z189)*SUM($U$14:$U$17)</f>
        <v>103.00000000000006</v>
      </c>
      <c r="AE189" s="3">
        <f>求节点(节奏总纲!T$4:T$163,其他调用!BA$6:BA$165,$Z189)*SUM($U$14:$U$17)</f>
        <v>103.00000000000009</v>
      </c>
      <c r="AF189" s="3">
        <f>SUMPRODUCT(AA$5:AE189,其他调用!$C$6:$G190)</f>
        <v>5988558.4497947125</v>
      </c>
      <c r="AH189" s="3">
        <v>185</v>
      </c>
      <c r="AI189" s="3">
        <f>其他调用!Y189</f>
        <v>17032973.281144142</v>
      </c>
      <c r="AJ189" s="3">
        <f>其他调用!Z189</f>
        <v>19015462.632969856</v>
      </c>
      <c r="AK189" s="3">
        <f>其他调用!AA189</f>
        <v>21905109.238875866</v>
      </c>
      <c r="AL189" s="3">
        <f>其他调用!AB189</f>
        <v>29830460.896631241</v>
      </c>
      <c r="AM189" s="3">
        <f>其他调用!AC189</f>
        <v>80695440</v>
      </c>
      <c r="AN189" s="3">
        <f>SUMPRODUCT(AI$5:AM189,其他调用!$C$6:$G190)</f>
        <v>1048086104318.7423</v>
      </c>
      <c r="AP189" s="3">
        <f>其他调用!AN189</f>
        <v>3773974.7806764245</v>
      </c>
      <c r="AQ189" s="3">
        <f>其他调用!AO189</f>
        <v>4193835.735960722</v>
      </c>
      <c r="AR189" s="3">
        <f>其他调用!AP189</f>
        <v>5156136.6320929527</v>
      </c>
      <c r="AS189" s="3">
        <f>其他调用!AQ189</f>
        <v>8479168.1321303844</v>
      </c>
      <c r="AT189" s="3">
        <f>其他调用!AR189</f>
        <v>24353940.825489998</v>
      </c>
      <c r="AU189" s="3">
        <f>SUMPRODUCT(AP$5:AT189,其他调用!$C$6:$G190)</f>
        <v>187137098037.26593</v>
      </c>
    </row>
    <row r="190" spans="26:47" x14ac:dyDescent="0.15">
      <c r="Z190" s="3">
        <v>186</v>
      </c>
      <c r="AA190" s="3">
        <f>求节点(节奏总纲!P$4:P$163,其他调用!AW$6:AW$165,$Z190)*SUM($U$14:$U$17)</f>
        <v>45.999999999999964</v>
      </c>
      <c r="AB190" s="3">
        <f>求节点(节奏总纲!Q$4:Q$163,其他调用!AX$6:AX$165,$Z190)*SUM($U$14:$U$17)</f>
        <v>66.999999999999972</v>
      </c>
      <c r="AC190" s="3">
        <f>求节点(节奏总纲!R$4:R$163,其他调用!AY$6:AY$165,$Z190)*SUM($U$14:$U$17)</f>
        <v>90.999999999999929</v>
      </c>
      <c r="AD190" s="3">
        <f>求节点(节奏总纲!S$4:S$163,其他调用!AZ$6:AZ$165,$Z190)*SUM($U$14:$U$17)</f>
        <v>103.00000000000007</v>
      </c>
      <c r="AE190" s="3">
        <f>求节点(节奏总纲!T$4:T$163,其他调用!BA$6:BA$165,$Z190)*SUM($U$14:$U$17)</f>
        <v>103.00000000000009</v>
      </c>
      <c r="AF190" s="3">
        <f>SUMPRODUCT(AA$5:AE190,其他调用!$C$6:$G191)</f>
        <v>6002368.3922625007</v>
      </c>
      <c r="AH190" s="3">
        <v>186</v>
      </c>
      <c r="AI190" s="3">
        <f>其他调用!Y190</f>
        <v>17032973.281144619</v>
      </c>
      <c r="AJ190" s="3">
        <f>其他调用!Z190</f>
        <v>19015462.632970333</v>
      </c>
      <c r="AK190" s="3">
        <f>其他调用!AA190</f>
        <v>21905109.238875389</v>
      </c>
      <c r="AL190" s="3">
        <f>其他调用!AB190</f>
        <v>30049486.699276924</v>
      </c>
      <c r="AM190" s="3">
        <f>其他调用!AC190</f>
        <v>80695440</v>
      </c>
      <c r="AN190" s="3">
        <f>SUMPRODUCT(AI$5:AM190,其他调用!$C$6:$G191)</f>
        <v>1052448099188.1029</v>
      </c>
      <c r="AP190" s="3">
        <f>其他调用!AN190</f>
        <v>3773974.7806763649</v>
      </c>
      <c r="AQ190" s="3">
        <f>其他调用!AO190</f>
        <v>4193835.7359607816</v>
      </c>
      <c r="AR190" s="3">
        <f>其他调用!AP190</f>
        <v>5156136.6320929527</v>
      </c>
      <c r="AS190" s="3">
        <f>其他调用!AQ190</f>
        <v>8567516.83228755</v>
      </c>
      <c r="AT190" s="3">
        <f>其他调用!AR190</f>
        <v>24353940.825489998</v>
      </c>
      <c r="AU190" s="3">
        <f>SUMPRODUCT(AP$5:AT190,其他调用!$C$6:$G191)</f>
        <v>188110343330.29263</v>
      </c>
    </row>
    <row r="191" spans="26:47" x14ac:dyDescent="0.15">
      <c r="Z191" s="3">
        <v>187</v>
      </c>
      <c r="AA191" s="3">
        <f>求节点(节奏总纲!P$4:P$163,其他调用!AW$6:AW$165,$Z191)*SUM($U$14:$U$17)</f>
        <v>45.999999999999964</v>
      </c>
      <c r="AB191" s="3">
        <f>求节点(节奏总纲!Q$4:Q$163,其他调用!AX$6:AX$165,$Z191)*SUM($U$14:$U$17)</f>
        <v>66.999999999999972</v>
      </c>
      <c r="AC191" s="3">
        <f>求节点(节奏总纲!R$4:R$163,其他调用!AY$6:AY$165,$Z191)*SUM($U$14:$U$17)</f>
        <v>90.999999999999929</v>
      </c>
      <c r="AD191" s="3">
        <f>求节点(节奏总纲!S$4:S$163,其他调用!AZ$6:AZ$165,$Z191)*SUM($U$14:$U$17)</f>
        <v>103.00000000000006</v>
      </c>
      <c r="AE191" s="3">
        <f>求节点(节奏总纲!T$4:T$163,其他调用!BA$6:BA$165,$Z191)*SUM($U$14:$U$17)</f>
        <v>103.00000000000007</v>
      </c>
      <c r="AF191" s="3">
        <f>SUMPRODUCT(AA$5:AE191,其他调用!$C$6:$G192)</f>
        <v>6016094.3472435176</v>
      </c>
      <c r="AH191" s="3">
        <v>187</v>
      </c>
      <c r="AI191" s="3">
        <f>其他调用!Y191</f>
        <v>17032973.281144619</v>
      </c>
      <c r="AJ191" s="3">
        <f>其他调用!Z191</f>
        <v>19015462.632970333</v>
      </c>
      <c r="AK191" s="3">
        <f>其他调用!AA191</f>
        <v>21905109.238875866</v>
      </c>
      <c r="AL191" s="3">
        <f>其他调用!AB191</f>
        <v>30344458.037769794</v>
      </c>
      <c r="AM191" s="3">
        <f>其他调用!AC191</f>
        <v>80695440</v>
      </c>
      <c r="AN191" s="3">
        <f>SUMPRODUCT(AI$5:AM191,其他调用!$C$6:$G192)</f>
        <v>1056784043851.9772</v>
      </c>
      <c r="AP191" s="3">
        <f>其他调用!AN191</f>
        <v>3773974.7806763649</v>
      </c>
      <c r="AQ191" s="3">
        <f>其他调用!AO191</f>
        <v>4193835.735960722</v>
      </c>
      <c r="AR191" s="3">
        <f>其他调用!AP191</f>
        <v>5156136.6320929527</v>
      </c>
      <c r="AS191" s="3">
        <f>其他调用!AQ191</f>
        <v>8686499.7741361856</v>
      </c>
      <c r="AT191" s="3">
        <f>其他调用!AR191</f>
        <v>24353940.825490236</v>
      </c>
      <c r="AU191" s="3">
        <f>SUMPRODUCT(AP$5:AT191,其他调用!$C$6:$G192)</f>
        <v>189077862479.73459</v>
      </c>
    </row>
    <row r="192" spans="26:47" x14ac:dyDescent="0.15">
      <c r="Z192" s="3">
        <v>188</v>
      </c>
      <c r="AA192" s="3">
        <f>求节点(节奏总纲!P$4:P$163,其他调用!AW$6:AW$165,$Z192)*SUM($U$14:$U$17)</f>
        <v>45.999999999999957</v>
      </c>
      <c r="AB192" s="3">
        <f>求节点(节奏总纲!Q$4:Q$163,其他调用!AX$6:AX$165,$Z192)*SUM($U$14:$U$17)</f>
        <v>66.999999999999972</v>
      </c>
      <c r="AC192" s="3">
        <f>求节点(节奏总纲!R$4:R$163,其他调用!AY$6:AY$165,$Z192)*SUM($U$14:$U$17)</f>
        <v>90.999999999999915</v>
      </c>
      <c r="AD192" s="3">
        <f>求节点(节奏总纲!S$4:S$163,其他调用!AZ$6:AZ$165,$Z192)*SUM($U$14:$U$17)</f>
        <v>103.00000000000006</v>
      </c>
      <c r="AE192" s="3">
        <f>求节点(节奏总纲!T$4:T$163,其他调用!BA$6:BA$165,$Z192)*SUM($U$14:$U$17)</f>
        <v>103.00000000000006</v>
      </c>
      <c r="AF192" s="3">
        <f>SUMPRODUCT(AA$5:AE192,其他调用!$C$6:$G193)</f>
        <v>6029736.3147377623</v>
      </c>
      <c r="AH192" s="3">
        <v>188</v>
      </c>
      <c r="AI192" s="3">
        <f>其他调用!Y192</f>
        <v>17032973.281144142</v>
      </c>
      <c r="AJ192" s="3">
        <f>其他调用!Z192</f>
        <v>19015462.632969856</v>
      </c>
      <c r="AK192" s="3">
        <f>其他调用!AA192</f>
        <v>21905109.238875866</v>
      </c>
      <c r="AL192" s="3">
        <f>其他调用!AB192</f>
        <v>30344458.037769794</v>
      </c>
      <c r="AM192" s="3">
        <f>其他调用!AC192</f>
        <v>80695440</v>
      </c>
      <c r="AN192" s="3">
        <f>SUMPRODUCT(AI$5:AM192,其他调用!$C$6:$G193)</f>
        <v>1061093457385.915</v>
      </c>
      <c r="AP192" s="3">
        <f>其他调用!AN192</f>
        <v>3773974.7806764245</v>
      </c>
      <c r="AQ192" s="3">
        <f>其他调用!AO192</f>
        <v>4193835.7359607816</v>
      </c>
      <c r="AR192" s="3">
        <f>其他调用!AP192</f>
        <v>5156136.6320929527</v>
      </c>
      <c r="AS192" s="3">
        <f>其他调用!AQ192</f>
        <v>8686499.7741360664</v>
      </c>
      <c r="AT192" s="3">
        <f>其他调用!AR192</f>
        <v>24353940.825489998</v>
      </c>
      <c r="AU192" s="3">
        <f>SUMPRODUCT(AP$5:AT192,其他调用!$C$6:$G193)</f>
        <v>190039461494.52087</v>
      </c>
    </row>
    <row r="193" spans="26:47" x14ac:dyDescent="0.15">
      <c r="Z193" s="3">
        <v>189</v>
      </c>
      <c r="AA193" s="3">
        <f>求节点(节奏总纲!P$4:P$163,其他调用!AW$6:AW$165,$Z193)*SUM($U$14:$U$17)</f>
        <v>45.99999999999995</v>
      </c>
      <c r="AB193" s="3">
        <f>求节点(节奏总纲!Q$4:Q$163,其他调用!AX$6:AX$165,$Z193)*SUM($U$14:$U$17)</f>
        <v>66.999999999999972</v>
      </c>
      <c r="AC193" s="3">
        <f>求节点(节奏总纲!R$4:R$163,其他调用!AY$6:AY$165,$Z193)*SUM($U$14:$U$17)</f>
        <v>90.999999999999901</v>
      </c>
      <c r="AD193" s="3">
        <f>求节点(节奏总纲!S$4:S$163,其他调用!AZ$6:AZ$165,$Z193)*SUM($U$14:$U$17)</f>
        <v>103.00000000000006</v>
      </c>
      <c r="AE193" s="3">
        <f>求节点(节奏总纲!T$4:T$163,其他调用!BA$6:BA$165,$Z193)*SUM($U$14:$U$17)</f>
        <v>103.00000000000006</v>
      </c>
      <c r="AF193" s="3">
        <f>SUMPRODUCT(AA$5:AE193,其他调用!$C$6:$G194)</f>
        <v>6043294.2947452357</v>
      </c>
      <c r="AH193" s="3">
        <v>189</v>
      </c>
      <c r="AI193" s="3">
        <f>其他调用!Y193</f>
        <v>17032973.281144619</v>
      </c>
      <c r="AJ193" s="3">
        <f>其他调用!Z193</f>
        <v>19015462.632970333</v>
      </c>
      <c r="AK193" s="3">
        <f>其他调用!AA193</f>
        <v>21905109.238875866</v>
      </c>
      <c r="AL193" s="3">
        <f>其他调用!AB193</f>
        <v>30344458.037769794</v>
      </c>
      <c r="AM193" s="3">
        <f>其他调用!AC193</f>
        <v>80695440</v>
      </c>
      <c r="AN193" s="3">
        <f>SUMPRODUCT(AI$5:AM193,其他调用!$C$6:$G194)</f>
        <v>1065376339789.9166</v>
      </c>
      <c r="AP193" s="3">
        <f>其他调用!AN193</f>
        <v>3773974.7806763649</v>
      </c>
      <c r="AQ193" s="3">
        <f>其他调用!AO193</f>
        <v>4193835.735960722</v>
      </c>
      <c r="AR193" s="3">
        <f>其他调用!AP193</f>
        <v>5156136.6320929527</v>
      </c>
      <c r="AS193" s="3">
        <f>其他调用!AQ193</f>
        <v>8686499.7741361856</v>
      </c>
      <c r="AT193" s="3">
        <f>其他调用!AR193</f>
        <v>24353940.825489998</v>
      </c>
      <c r="AU193" s="3">
        <f>SUMPRODUCT(AP$5:AT193,其他调用!$C$6:$G194)</f>
        <v>190995140374.65149</v>
      </c>
    </row>
    <row r="194" spans="26:47" x14ac:dyDescent="0.15">
      <c r="Z194" s="3">
        <v>190</v>
      </c>
      <c r="AA194" s="3">
        <f>求节点(节奏总纲!P$4:P$163,其他调用!AW$6:AW$165,$Z194)*SUM($U$14:$U$17)</f>
        <v>45.999999999999943</v>
      </c>
      <c r="AB194" s="3">
        <f>求节点(节奏总纲!Q$4:Q$163,其他调用!AX$6:AX$165,$Z194)*SUM($U$14:$U$17)</f>
        <v>66.999999999999972</v>
      </c>
      <c r="AC194" s="3">
        <f>求节点(节奏总纲!R$4:R$163,其他调用!AY$6:AY$165,$Z194)*SUM($U$14:$U$17)</f>
        <v>90.999999999999901</v>
      </c>
      <c r="AD194" s="3">
        <f>求节点(节奏总纲!S$4:S$163,其他调用!AZ$6:AZ$165,$Z194)*SUM($U$14:$U$17)</f>
        <v>103.00000000000004</v>
      </c>
      <c r="AE194" s="3">
        <f>求节点(节奏总纲!T$4:T$163,其他调用!BA$6:BA$165,$Z194)*SUM($U$14:$U$17)</f>
        <v>103.00000000000004</v>
      </c>
      <c r="AF194" s="3">
        <f>SUMPRODUCT(AA$5:AE194,其他调用!$C$6:$G195)</f>
        <v>6056768.2872659368</v>
      </c>
      <c r="AH194" s="3">
        <v>190</v>
      </c>
      <c r="AI194" s="3">
        <f>其他调用!Y194</f>
        <v>17032973.281144619</v>
      </c>
      <c r="AJ194" s="3">
        <f>其他调用!Z194</f>
        <v>19015462.632969856</v>
      </c>
      <c r="AK194" s="3">
        <f>其他调用!AA194</f>
        <v>21905109.238875866</v>
      </c>
      <c r="AL194" s="3">
        <f>其他调用!AB194</f>
        <v>30344458.037770271</v>
      </c>
      <c r="AM194" s="3">
        <f>其他调用!AC194</f>
        <v>80695440</v>
      </c>
      <c r="AN194" s="3">
        <f>SUMPRODUCT(AI$5:AM194,其他调用!$C$6:$G195)</f>
        <v>1069632691063.9819</v>
      </c>
      <c r="AP194" s="3">
        <f>其他调用!AN194</f>
        <v>3773974.7806764245</v>
      </c>
      <c r="AQ194" s="3">
        <f>其他调用!AO194</f>
        <v>4193835.735960722</v>
      </c>
      <c r="AR194" s="3">
        <f>其他调用!AP194</f>
        <v>5156136.6320929527</v>
      </c>
      <c r="AS194" s="3">
        <f>其他调用!AQ194</f>
        <v>8686499.7741361856</v>
      </c>
      <c r="AT194" s="3">
        <f>其他调用!AR194</f>
        <v>24353940.825490236</v>
      </c>
      <c r="AU194" s="3">
        <f>SUMPRODUCT(AP$5:AT194,其他调用!$C$6:$G195)</f>
        <v>191944899120.12643</v>
      </c>
    </row>
    <row r="195" spans="26:47" x14ac:dyDescent="0.15">
      <c r="Z195" s="3">
        <v>191</v>
      </c>
      <c r="AA195" s="3">
        <f>求节点(节奏总纲!P$4:P$163,其他调用!AW$6:AW$165,$Z195)*SUM($U$14:$U$17)</f>
        <v>45.999999999999943</v>
      </c>
      <c r="AB195" s="3">
        <f>求节点(节奏总纲!Q$4:Q$163,其他调用!AX$6:AX$165,$Z195)*SUM($U$14:$U$17)</f>
        <v>66.999999999999972</v>
      </c>
      <c r="AC195" s="3">
        <f>求节点(节奏总纲!R$4:R$163,其他调用!AY$6:AY$165,$Z195)*SUM($U$14:$U$17)</f>
        <v>90.999999999999886</v>
      </c>
      <c r="AD195" s="3">
        <f>求节点(节奏总纲!S$4:S$163,其他调用!AZ$6:AZ$165,$Z195)*SUM($U$14:$U$17)</f>
        <v>103.00000000000004</v>
      </c>
      <c r="AE195" s="3">
        <f>求节点(节奏总纲!T$4:T$163,其他调用!BA$6:BA$165,$Z195)*SUM($U$14:$U$17)</f>
        <v>103.00000000000003</v>
      </c>
      <c r="AF195" s="3">
        <f>SUMPRODUCT(AA$5:AE195,其他调用!$C$6:$G196)</f>
        <v>6070158.2922998667</v>
      </c>
      <c r="AH195" s="3">
        <v>191</v>
      </c>
      <c r="AI195" s="3">
        <f>其他调用!Y195</f>
        <v>17032973.281144619</v>
      </c>
      <c r="AJ195" s="3">
        <f>其他调用!Z195</f>
        <v>19015462.632970333</v>
      </c>
      <c r="AK195" s="3">
        <f>其他调用!AA195</f>
        <v>21905109.238875866</v>
      </c>
      <c r="AL195" s="3">
        <f>其他调用!AB195</f>
        <v>30344458.037769794</v>
      </c>
      <c r="AM195" s="3">
        <f>其他调用!AC195</f>
        <v>80695440</v>
      </c>
      <c r="AN195" s="3">
        <f>SUMPRODUCT(AI$5:AM195,其他调用!$C$6:$G196)</f>
        <v>1073862511208.1112</v>
      </c>
      <c r="AP195" s="3">
        <f>其他调用!AN195</f>
        <v>3773974.7806763649</v>
      </c>
      <c r="AQ195" s="3">
        <f>其他调用!AO195</f>
        <v>4193835.7359607816</v>
      </c>
      <c r="AR195" s="3">
        <f>其他调用!AP195</f>
        <v>5156136.6320929527</v>
      </c>
      <c r="AS195" s="3">
        <f>其他调用!AQ195</f>
        <v>8686499.7741360664</v>
      </c>
      <c r="AT195" s="3">
        <f>其他调用!AR195</f>
        <v>24353940.825489998</v>
      </c>
      <c r="AU195" s="3">
        <f>SUMPRODUCT(AP$5:AT195,其他调用!$C$6:$G196)</f>
        <v>192888737730.94568</v>
      </c>
    </row>
    <row r="196" spans="26:47" x14ac:dyDescent="0.15">
      <c r="Z196" s="3">
        <v>192</v>
      </c>
      <c r="AA196" s="3">
        <f>求节点(节奏总纲!P$4:P$163,其他调用!AW$6:AW$165,$Z196)*SUM($U$14:$U$17)</f>
        <v>45.999999999999936</v>
      </c>
      <c r="AB196" s="3">
        <f>求节点(节奏总纲!Q$4:Q$163,其他调用!AX$6:AX$165,$Z196)*SUM($U$14:$U$17)</f>
        <v>66.999999999999972</v>
      </c>
      <c r="AC196" s="3">
        <f>求节点(节奏总纲!R$4:R$163,其他调用!AY$6:AY$165,$Z196)*SUM($U$14:$U$17)</f>
        <v>90.999999999999872</v>
      </c>
      <c r="AD196" s="3">
        <f>求节点(节奏总纲!S$4:S$163,其他调用!AZ$6:AZ$165,$Z196)*SUM($U$14:$U$17)</f>
        <v>103.00000000000004</v>
      </c>
      <c r="AE196" s="3">
        <f>求节点(节奏总纲!T$4:T$163,其他调用!BA$6:BA$165,$Z196)*SUM($U$14:$U$17)</f>
        <v>103.00000000000003</v>
      </c>
      <c r="AF196" s="3">
        <f>SUMPRODUCT(AA$5:AE196,其他调用!$C$6:$G197)</f>
        <v>6083464.3098470243</v>
      </c>
      <c r="AH196" s="3">
        <v>192</v>
      </c>
      <c r="AI196" s="3">
        <f>其他调用!Y196</f>
        <v>17032973.281144142</v>
      </c>
      <c r="AJ196" s="3">
        <f>其他调用!Z196</f>
        <v>19015462.632970333</v>
      </c>
      <c r="AK196" s="3">
        <f>其他调用!AA196</f>
        <v>21905109.238875389</v>
      </c>
      <c r="AL196" s="3">
        <f>其他调用!AB196</f>
        <v>30344458.037769794</v>
      </c>
      <c r="AM196" s="3">
        <f>其他调用!AC196</f>
        <v>80695440</v>
      </c>
      <c r="AN196" s="3">
        <f>SUMPRODUCT(AI$5:AM196,其他调用!$C$6:$G197)</f>
        <v>1078065800222.3041</v>
      </c>
      <c r="AP196" s="3">
        <f>其他调用!AN196</f>
        <v>3773974.7806763649</v>
      </c>
      <c r="AQ196" s="3">
        <f>其他调用!AO196</f>
        <v>4193835.7359607816</v>
      </c>
      <c r="AR196" s="3">
        <f>其他调用!AP196</f>
        <v>5156136.6320929527</v>
      </c>
      <c r="AS196" s="3">
        <f>其他调用!AQ196</f>
        <v>8686499.7741361856</v>
      </c>
      <c r="AT196" s="3">
        <f>其他调用!AR196</f>
        <v>24353940.825489998</v>
      </c>
      <c r="AU196" s="3">
        <f>SUMPRODUCT(AP$5:AT196,其他调用!$C$6:$G197)</f>
        <v>193826656207.10928</v>
      </c>
    </row>
    <row r="197" spans="26:47" x14ac:dyDescent="0.15">
      <c r="Z197" s="3">
        <v>193</v>
      </c>
      <c r="AA197" s="3">
        <f>求节点(节奏总纲!P$4:P$163,其他调用!AW$6:AW$165,$Z197)*SUM($U$14:$U$17)</f>
        <v>45.999999999999929</v>
      </c>
      <c r="AB197" s="3">
        <f>求节点(节奏总纲!Q$4:Q$163,其他调用!AX$6:AX$165,$Z197)*SUM($U$14:$U$17)</f>
        <v>66.999999999999972</v>
      </c>
      <c r="AC197" s="3">
        <f>求节点(节奏总纲!R$4:R$163,其他调用!AY$6:AY$165,$Z197)*SUM($U$14:$U$17)</f>
        <v>90.999999999999886</v>
      </c>
      <c r="AD197" s="3">
        <f>求节点(节奏总纲!S$4:S$163,其他调用!AZ$6:AZ$165,$Z197)*SUM($U$14:$U$17)</f>
        <v>103.00000000000003</v>
      </c>
      <c r="AE197" s="3">
        <f>求节点(节奏总纲!T$4:T$163,其他调用!BA$6:BA$165,$Z197)*SUM($U$14:$U$17)</f>
        <v>103.00000000000001</v>
      </c>
      <c r="AF197" s="3">
        <f>SUMPRODUCT(AA$5:AE197,其他调用!$C$6:$G198)</f>
        <v>6096686.3399074096</v>
      </c>
      <c r="AH197" s="3">
        <v>193</v>
      </c>
      <c r="AI197" s="3">
        <f>其他调用!Y197</f>
        <v>17032973.281144619</v>
      </c>
      <c r="AJ197" s="3">
        <f>其他调用!Z197</f>
        <v>19452846.024722576</v>
      </c>
      <c r="AK197" s="3">
        <f>其他调用!AA197</f>
        <v>22072156.753041267</v>
      </c>
      <c r="AL197" s="3">
        <f>其他调用!AB197</f>
        <v>30344458.037769794</v>
      </c>
      <c r="AM197" s="3">
        <f>其他调用!AC197</f>
        <v>81948417.242106438</v>
      </c>
      <c r="AN197" s="3">
        <f>SUMPRODUCT(AI$5:AM197,其他调用!$C$6:$G198)</f>
        <v>1082291603084.9211</v>
      </c>
      <c r="AP197" s="3">
        <f>其他调用!AN197</f>
        <v>3773974.7806763649</v>
      </c>
      <c r="AQ197" s="3">
        <f>其他调用!AO197</f>
        <v>4307376.1368499994</v>
      </c>
      <c r="AR197" s="3">
        <f>其他调用!AP197</f>
        <v>5213144.5747596025</v>
      </c>
      <c r="AS197" s="3">
        <f>其他调用!AQ197</f>
        <v>8686499.7741360664</v>
      </c>
      <c r="AT197" s="3">
        <f>其他调用!AR197</f>
        <v>24757237.830074072</v>
      </c>
      <c r="AU197" s="3">
        <f>SUMPRODUCT(AP$5:AT197,其他调用!$C$6:$G198)</f>
        <v>194771541102.57925</v>
      </c>
    </row>
    <row r="198" spans="26:47" x14ac:dyDescent="0.15">
      <c r="Z198" s="3">
        <v>194</v>
      </c>
      <c r="AA198" s="3">
        <f>求节点(节奏总纲!P$4:P$163,其他调用!AW$6:AW$165,$Z198)*SUM($U$14:$U$17)</f>
        <v>45.999999999999936</v>
      </c>
      <c r="AB198" s="3">
        <f>求节点(节奏总纲!Q$4:Q$163,其他调用!AX$6:AX$165,$Z198)*SUM($U$14:$U$17)</f>
        <v>66.999999999999972</v>
      </c>
      <c r="AC198" s="3">
        <f>求节点(节奏总纲!R$4:R$163,其他调用!AY$6:AY$165,$Z198)*SUM($U$14:$U$17)</f>
        <v>90.999999999999901</v>
      </c>
      <c r="AD198" s="3">
        <f>求节点(节奏总纲!S$4:S$163,其他调用!AZ$6:AZ$165,$Z198)*SUM($U$14:$U$17)</f>
        <v>103.00000000000003</v>
      </c>
      <c r="AE198" s="3">
        <f>求节点(节奏总纲!T$4:T$163,其他调用!BA$6:BA$165,$Z198)*SUM($U$14:$U$17)</f>
        <v>103</v>
      </c>
      <c r="AF198" s="3">
        <f>SUMPRODUCT(AA$5:AE198,其他调用!$C$6:$G199)</f>
        <v>6109824.3824810237</v>
      </c>
      <c r="AH198" s="3">
        <v>194</v>
      </c>
      <c r="AI198" s="3">
        <f>其他调用!Y198</f>
        <v>17499559.461159706</v>
      </c>
      <c r="AJ198" s="3">
        <f>其他调用!Z198</f>
        <v>19472418.974054337</v>
      </c>
      <c r="AK198" s="3">
        <f>其他调用!AA198</f>
        <v>22417524.482094288</v>
      </c>
      <c r="AL198" s="3">
        <f>其他调用!AB198</f>
        <v>30344458.037770271</v>
      </c>
      <c r="AM198" s="3">
        <f>其他调用!AC198</f>
        <v>88764984</v>
      </c>
      <c r="AN198" s="3">
        <f>SUMPRODUCT(AI$5:AM198,其他调用!$C$6:$G199)</f>
        <v>1086549264926.2239</v>
      </c>
      <c r="AP198" s="3">
        <f>其他调用!AN198</f>
        <v>3857091.8646576405</v>
      </c>
      <c r="AQ198" s="3">
        <f>其他调用!AO198</f>
        <v>4312457.0808354616</v>
      </c>
      <c r="AR198" s="3">
        <f>其他调用!AP198</f>
        <v>5331007.4702068567</v>
      </c>
      <c r="AS198" s="3">
        <f>其他调用!AQ198</f>
        <v>8686499.7741361856</v>
      </c>
      <c r="AT198" s="3">
        <f>其他调用!AR198</f>
        <v>26951292.807786465</v>
      </c>
      <c r="AU198" s="3">
        <f>SUMPRODUCT(AP$5:AT198,其他调用!$C$6:$G199)</f>
        <v>195721982228.68555</v>
      </c>
    </row>
    <row r="199" spans="26:47" x14ac:dyDescent="0.15">
      <c r="Z199" s="3">
        <v>195</v>
      </c>
      <c r="AA199" s="3">
        <f>求节点(节奏总纲!P$4:P$163,其他调用!AW$6:AW$165,$Z199)*SUM($U$14:$U$17)</f>
        <v>45.999999999999943</v>
      </c>
      <c r="AB199" s="3">
        <f>求节点(节奏总纲!Q$4:Q$163,其他调用!AX$6:AX$165,$Z199)*SUM($U$14:$U$17)</f>
        <v>66.999999999999972</v>
      </c>
      <c r="AC199" s="3">
        <f>求节点(节奏总纲!R$4:R$163,其他调用!AY$6:AY$165,$Z199)*SUM($U$14:$U$17)</f>
        <v>90.999999999999929</v>
      </c>
      <c r="AD199" s="3">
        <f>求节点(节奏总纲!S$4:S$163,其他调用!AZ$6:AZ$165,$Z199)*SUM($U$14:$U$17)</f>
        <v>103.00000000000003</v>
      </c>
      <c r="AE199" s="3">
        <f>求节点(节奏总纲!T$4:T$163,其他调用!BA$6:BA$165,$Z199)*SUM($U$14:$U$17)</f>
        <v>103</v>
      </c>
      <c r="AF199" s="3">
        <f>SUMPRODUCT(AA$5:AE199,其他调用!$C$6:$G200)</f>
        <v>6122878.4375678636</v>
      </c>
      <c r="AH199" s="3">
        <v>195</v>
      </c>
      <c r="AI199" s="3">
        <f>其他调用!Y199</f>
        <v>17505092.94598484</v>
      </c>
      <c r="AJ199" s="3">
        <f>其他调用!Z199</f>
        <v>19472418.974054813</v>
      </c>
      <c r="AK199" s="3">
        <f>其他调用!AA199</f>
        <v>22417524.482093811</v>
      </c>
      <c r="AL199" s="3">
        <f>其他调用!AB199</f>
        <v>30344458.037769794</v>
      </c>
      <c r="AM199" s="3">
        <f>其他调用!AC199</f>
        <v>88764984</v>
      </c>
      <c r="AN199" s="3">
        <f>SUMPRODUCT(AI$5:AM199,其他调用!$C$6:$G200)</f>
        <v>1090780304395.6462</v>
      </c>
      <c r="AP199" s="3">
        <f>其他调用!AN199</f>
        <v>3858077.5927881598</v>
      </c>
      <c r="AQ199" s="3">
        <f>其他调用!AO199</f>
        <v>4312457.0808354616</v>
      </c>
      <c r="AR199" s="3">
        <f>其他调用!AP199</f>
        <v>5331007.4702069759</v>
      </c>
      <c r="AS199" s="3">
        <f>其他调用!AQ199</f>
        <v>8686499.7741360664</v>
      </c>
      <c r="AT199" s="3">
        <f>其他调用!AR199</f>
        <v>26951292.807786465</v>
      </c>
      <c r="AU199" s="3">
        <f>SUMPRODUCT(AP$5:AT199,其他调用!$C$6:$G200)</f>
        <v>196666453567.35736</v>
      </c>
    </row>
    <row r="200" spans="26:47" x14ac:dyDescent="0.15">
      <c r="Z200" s="3">
        <v>196</v>
      </c>
      <c r="AA200" s="3">
        <f>求节点(节奏总纲!P$4:P$163,其他调用!AW$6:AW$165,$Z200)*SUM($U$14:$U$17)</f>
        <v>45.99999999999995</v>
      </c>
      <c r="AB200" s="3">
        <f>求节点(节奏总纲!Q$4:Q$163,其他调用!AX$6:AX$165,$Z200)*SUM($U$14:$U$17)</f>
        <v>66.999999999999972</v>
      </c>
      <c r="AC200" s="3">
        <f>求节点(节奏总纲!R$4:R$163,其他调用!AY$6:AY$165,$Z200)*SUM($U$14:$U$17)</f>
        <v>90.999999999999957</v>
      </c>
      <c r="AD200" s="3">
        <f>求节点(节奏总纲!S$4:S$163,其他调用!AZ$6:AZ$165,$Z200)*SUM($U$14:$U$17)</f>
        <v>103.00000000000001</v>
      </c>
      <c r="AE200" s="3">
        <f>求节点(节奏总纲!T$4:T$163,其他调用!BA$6:BA$165,$Z200)*SUM($U$14:$U$17)</f>
        <v>102.99999999999999</v>
      </c>
      <c r="AF200" s="3">
        <f>SUMPRODUCT(AA$5:AE200,其他调用!$C$6:$G201)</f>
        <v>6135848.5051679322</v>
      </c>
      <c r="AH200" s="3">
        <v>196</v>
      </c>
      <c r="AI200" s="3">
        <f>其他调用!Y200</f>
        <v>17505092.945985317</v>
      </c>
      <c r="AJ200" s="3">
        <f>其他调用!Z200</f>
        <v>19472418.974054337</v>
      </c>
      <c r="AK200" s="3">
        <f>其他调用!AA200</f>
        <v>22417524.482094288</v>
      </c>
      <c r="AL200" s="3">
        <f>其他调用!AB200</f>
        <v>30344458.037769794</v>
      </c>
      <c r="AM200" s="3">
        <f>其他调用!AC200</f>
        <v>88764983.999999046</v>
      </c>
      <c r="AN200" s="3">
        <f>SUMPRODUCT(AI$5:AM200,其他调用!$C$6:$G201)</f>
        <v>1094984122103.7764</v>
      </c>
      <c r="AP200" s="3">
        <f>其他调用!AN200</f>
        <v>3858077.5927881598</v>
      </c>
      <c r="AQ200" s="3">
        <f>其他调用!AO200</f>
        <v>4312457.0808354616</v>
      </c>
      <c r="AR200" s="3">
        <f>其他调用!AP200</f>
        <v>5331007.4702068567</v>
      </c>
      <c r="AS200" s="3">
        <f>其他调用!AQ200</f>
        <v>8686499.7741361856</v>
      </c>
      <c r="AT200" s="3">
        <f>其他调用!AR200</f>
        <v>26951292.807786465</v>
      </c>
      <c r="AU200" s="3">
        <f>SUMPRODUCT(AP$5:AT200,其他调用!$C$6:$G201)</f>
        <v>197604848344.10764</v>
      </c>
    </row>
    <row r="201" spans="26:47" x14ac:dyDescent="0.15">
      <c r="Z201" s="3">
        <v>197</v>
      </c>
      <c r="AA201" s="3">
        <f>求节点(节奏总纲!P$4:P$163,其他调用!AW$6:AW$165,$Z201)*SUM($U$14:$U$17)</f>
        <v>45.999999999999957</v>
      </c>
      <c r="AB201" s="3">
        <f>求节点(节奏总纲!Q$4:Q$163,其他调用!AX$6:AX$165,$Z201)*SUM($U$14:$U$17)</f>
        <v>66.999999999999972</v>
      </c>
      <c r="AC201" s="3">
        <f>求节点(节奏总纲!R$4:R$163,其他调用!AY$6:AY$165,$Z201)*SUM($U$14:$U$17)</f>
        <v>90.999999999999986</v>
      </c>
      <c r="AD201" s="3">
        <f>求节点(节奏总纲!S$4:S$163,其他调用!AZ$6:AZ$165,$Z201)*SUM($U$14:$U$17)</f>
        <v>103.00000000000001</v>
      </c>
      <c r="AE201" s="3">
        <f>求节点(节奏总纲!T$4:T$163,其他调用!BA$6:BA$165,$Z201)*SUM($U$14:$U$17)</f>
        <v>102.99999999999997</v>
      </c>
      <c r="AF201" s="3">
        <f>SUMPRODUCT(AA$5:AE201,其他调用!$C$6:$G202)</f>
        <v>6148734.5852812296</v>
      </c>
      <c r="AH201" s="3">
        <v>197</v>
      </c>
      <c r="AI201" s="3">
        <f>其他调用!Y201</f>
        <v>17505092.94598484</v>
      </c>
      <c r="AJ201" s="3">
        <f>其他调用!Z201</f>
        <v>19472418.974054337</v>
      </c>
      <c r="AK201" s="3">
        <f>其他调用!AA201</f>
        <v>22417524.482094288</v>
      </c>
      <c r="AL201" s="3">
        <f>其他调用!AB201</f>
        <v>30344458.037769794</v>
      </c>
      <c r="AM201" s="3">
        <f>其他调用!AC201</f>
        <v>88764984</v>
      </c>
      <c r="AN201" s="3">
        <f>SUMPRODUCT(AI$5:AM201,其他调用!$C$6:$G202)</f>
        <v>1099160718050.6141</v>
      </c>
      <c r="AP201" s="3">
        <f>其他调用!AN201</f>
        <v>3858077.5927881598</v>
      </c>
      <c r="AQ201" s="3">
        <f>其他调用!AO201</f>
        <v>4312457.0808354616</v>
      </c>
      <c r="AR201" s="3">
        <f>其他调用!AP201</f>
        <v>5331007.4702068567</v>
      </c>
      <c r="AS201" s="3">
        <f>其他调用!AQ201</f>
        <v>8686499.7741360664</v>
      </c>
      <c r="AT201" s="3">
        <f>其他调用!AR201</f>
        <v>26951292.807786465</v>
      </c>
      <c r="AU201" s="3">
        <f>SUMPRODUCT(AP$5:AT201,其他调用!$C$6:$G202)</f>
        <v>198537166558.93625</v>
      </c>
    </row>
    <row r="202" spans="26:47" x14ac:dyDescent="0.15">
      <c r="Z202" s="3">
        <v>198</v>
      </c>
      <c r="AA202" s="3">
        <f>求节点(节奏总纲!P$4:P$163,其他调用!AW$6:AW$165,$Z202)*SUM($U$14:$U$17)</f>
        <v>45.999999999999964</v>
      </c>
      <c r="AB202" s="3">
        <f>求节点(节奏总纲!Q$4:Q$163,其他调用!AX$6:AX$165,$Z202)*SUM($U$14:$U$17)</f>
        <v>66.999999999999972</v>
      </c>
      <c r="AC202" s="3">
        <f>求节点(节奏总纲!R$4:R$163,其他调用!AY$6:AY$165,$Z202)*SUM($U$14:$U$17)</f>
        <v>91.000000000000014</v>
      </c>
      <c r="AD202" s="3">
        <f>求节点(节奏总纲!S$4:S$163,其他调用!AZ$6:AZ$165,$Z202)*SUM($U$14:$U$17)</f>
        <v>103.00000000000001</v>
      </c>
      <c r="AE202" s="3">
        <f>求节点(节奏总纲!T$4:T$163,其他调用!BA$6:BA$165,$Z202)*SUM($U$14:$U$17)</f>
        <v>102.99999999999997</v>
      </c>
      <c r="AF202" s="3">
        <f>SUMPRODUCT(AA$5:AE202,其他调用!$C$6:$G203)</f>
        <v>6161536.6779077547</v>
      </c>
      <c r="AH202" s="3">
        <v>198</v>
      </c>
      <c r="AI202" s="3">
        <f>其他调用!Y202</f>
        <v>17505092.945985317</v>
      </c>
      <c r="AJ202" s="3">
        <f>其他调用!Z202</f>
        <v>19472418.974054337</v>
      </c>
      <c r="AK202" s="3">
        <f>其他调用!AA202</f>
        <v>22417524.482094288</v>
      </c>
      <c r="AL202" s="3">
        <f>其他调用!AB202</f>
        <v>30344458.037770271</v>
      </c>
      <c r="AM202" s="3">
        <f>其他调用!AC202</f>
        <v>88764984</v>
      </c>
      <c r="AN202" s="3">
        <f>SUMPRODUCT(AI$5:AM202,其他调用!$C$6:$G203)</f>
        <v>1103310092236.1597</v>
      </c>
      <c r="AP202" s="3">
        <f>其他调用!AN202</f>
        <v>3858077.5927881598</v>
      </c>
      <c r="AQ202" s="3">
        <f>其他调用!AO202</f>
        <v>4312457.0808354616</v>
      </c>
      <c r="AR202" s="3">
        <f>其他调用!AP202</f>
        <v>5331007.4702069759</v>
      </c>
      <c r="AS202" s="3">
        <f>其他调用!AQ202</f>
        <v>8686499.7741361856</v>
      </c>
      <c r="AT202" s="3">
        <f>其他调用!AR202</f>
        <v>26951292.807786465</v>
      </c>
      <c r="AU202" s="3">
        <f>SUMPRODUCT(AP$5:AT202,其他调用!$C$6:$G203)</f>
        <v>199463408211.84326</v>
      </c>
    </row>
    <row r="203" spans="26:47" x14ac:dyDescent="0.15">
      <c r="Z203" s="3">
        <v>199</v>
      </c>
      <c r="AA203" s="3">
        <f>求节点(节奏总纲!P$4:P$163,其他调用!AW$6:AW$165,$Z203)*SUM($U$14:$U$17)</f>
        <v>45.999999999999972</v>
      </c>
      <c r="AB203" s="3">
        <f>求节点(节奏总纲!Q$4:Q$163,其他调用!AX$6:AX$165,$Z203)*SUM($U$14:$U$17)</f>
        <v>66.999999999999972</v>
      </c>
      <c r="AC203" s="3">
        <f>求节点(节奏总纲!R$4:R$163,其他调用!AY$6:AY$165,$Z203)*SUM($U$14:$U$17)</f>
        <v>91.000000000000043</v>
      </c>
      <c r="AD203" s="3">
        <f>求节点(节奏总纲!S$4:S$163,其他调用!AZ$6:AZ$165,$Z203)*SUM($U$14:$U$17)</f>
        <v>103</v>
      </c>
      <c r="AE203" s="3">
        <f>求节点(节奏总纲!T$4:T$163,其他调用!BA$6:BA$165,$Z203)*SUM($U$14:$U$17)</f>
        <v>102.99999999999996</v>
      </c>
      <c r="AF203" s="3">
        <f>SUMPRODUCT(AA$5:AE203,其他调用!$C$6:$G204)</f>
        <v>6174254.7830475084</v>
      </c>
      <c r="AH203" s="3">
        <v>199</v>
      </c>
      <c r="AI203" s="3">
        <f>其他调用!Y203</f>
        <v>17505092.94598484</v>
      </c>
      <c r="AJ203" s="3">
        <f>其他调用!Z203</f>
        <v>19472418.974054337</v>
      </c>
      <c r="AK203" s="3">
        <f>其他调用!AA203</f>
        <v>22417524.482094288</v>
      </c>
      <c r="AL203" s="3">
        <f>其他调用!AB203</f>
        <v>30344458.037769794</v>
      </c>
      <c r="AM203" s="3">
        <f>其他调用!AC203</f>
        <v>88764984</v>
      </c>
      <c r="AN203" s="3">
        <f>SUMPRODUCT(AI$5:AM203,其他调用!$C$6:$G204)</f>
        <v>1107432244660.4128</v>
      </c>
      <c r="AP203" s="3">
        <f>其他调用!AN203</f>
        <v>3858077.5927881598</v>
      </c>
      <c r="AQ203" s="3">
        <f>其他调用!AO203</f>
        <v>4312457.0808354616</v>
      </c>
      <c r="AR203" s="3">
        <f>其他调用!AP203</f>
        <v>5331007.4702068567</v>
      </c>
      <c r="AS203" s="3">
        <f>其他调用!AQ203</f>
        <v>8686499.7741360664</v>
      </c>
      <c r="AT203" s="3">
        <f>其他调用!AR203</f>
        <v>26951292.807785988</v>
      </c>
      <c r="AU203" s="3">
        <f>SUMPRODUCT(AP$5:AT203,其他调用!$C$6:$G204)</f>
        <v>200383573302.82867</v>
      </c>
    </row>
    <row r="204" spans="26:47" x14ac:dyDescent="0.15">
      <c r="Z204" s="3">
        <v>200</v>
      </c>
      <c r="AA204" s="3">
        <f>求节点(节奏总纲!P$4:P$163,其他调用!AW$6:AW$165,$Z204)*SUM($U$14:$U$17)</f>
        <v>45.999999999999986</v>
      </c>
      <c r="AB204" s="3">
        <f>求节点(节奏总纲!Q$4:Q$163,其他调用!AX$6:AX$165,$Z204)*SUM($U$14:$U$17)</f>
        <v>66.999999999999986</v>
      </c>
      <c r="AC204" s="3">
        <f>求节点(节奏总纲!R$4:R$163,其他调用!AY$6:AY$165,$Z204)*SUM($U$14:$U$17)</f>
        <v>91.000000000000057</v>
      </c>
      <c r="AD204" s="3">
        <f>求节点(节奏总纲!S$4:S$163,其他调用!AZ$6:AZ$165,$Z204)*SUM($U$14:$U$17)</f>
        <v>103.00000000000001</v>
      </c>
      <c r="AE204" s="3">
        <f>求节点(节奏总纲!T$4:T$163,其他调用!BA$6:BA$165,$Z204)*SUM($U$14:$U$17)</f>
        <v>102.99999999999994</v>
      </c>
      <c r="AF204" s="3">
        <f>SUMPRODUCT(AA$5:AE204,其他调用!$C$6:$G205)</f>
        <v>6186888.9007004909</v>
      </c>
      <c r="AH204" s="3">
        <v>200</v>
      </c>
      <c r="AI204" s="3">
        <f>其他调用!Y204</f>
        <v>17505092.945985317</v>
      </c>
      <c r="AJ204" s="3">
        <f>其他调用!Z204</f>
        <v>19472418.974054337</v>
      </c>
      <c r="AK204" s="3">
        <f>其他调用!AA204</f>
        <v>22417524.482093811</v>
      </c>
      <c r="AL204" s="3">
        <f>其他调用!AB204</f>
        <v>30658435.671369553</v>
      </c>
      <c r="AM204" s="3">
        <f>其他调用!AC204</f>
        <v>88764984</v>
      </c>
      <c r="AN204" s="3">
        <f>SUMPRODUCT(AI$5:AM204,其他调用!$C$6:$G205)</f>
        <v>1111527643649.9436</v>
      </c>
      <c r="AP204" s="3">
        <f>其他调用!AN204</f>
        <v>3858077.5927881598</v>
      </c>
      <c r="AQ204" s="3">
        <f>其他调用!AO204</f>
        <v>4312457.0808354616</v>
      </c>
      <c r="AR204" s="3">
        <f>其他调用!AP204</f>
        <v>5331007.4702068567</v>
      </c>
      <c r="AS204" s="3">
        <f>其他调用!AQ204</f>
        <v>8814465.3773818016</v>
      </c>
      <c r="AT204" s="3">
        <f>其他调用!AR204</f>
        <v>26951292.807786465</v>
      </c>
      <c r="AU204" s="3">
        <f>SUMPRODUCT(AP$5:AT204,其他调用!$C$6:$G205)</f>
        <v>201297852704.38019</v>
      </c>
    </row>
    <row r="205" spans="26:47" x14ac:dyDescent="0.15">
      <c r="Z205" s="3">
        <v>201</v>
      </c>
      <c r="AA205" s="3">
        <f>求节点(节奏总纲!P$4:P$163,其他调用!AW$6:AW$165,$Z205)*SUM($U$14:$U$17)</f>
        <v>45.999999999999993</v>
      </c>
      <c r="AB205" s="3">
        <f>求节点(节奏总纲!Q$4:Q$163,其他调用!AX$6:AX$165,$Z205)*SUM($U$14:$U$17)</f>
        <v>66.999999999999986</v>
      </c>
      <c r="AC205" s="3">
        <f>求节点(节奏总纲!R$4:R$163,其他调用!AY$6:AY$165,$Z205)*SUM($U$14:$U$17)</f>
        <v>91.000000000000085</v>
      </c>
      <c r="AD205" s="3">
        <f>求节点(节奏总纲!S$4:S$163,其他调用!AZ$6:AZ$165,$Z205)*SUM($U$14:$U$17)</f>
        <v>103.00000000000001</v>
      </c>
      <c r="AE205" s="3">
        <f>求节点(节奏总纲!T$4:T$163,其他调用!BA$6:BA$165,$Z205)*SUM($U$14:$U$17)</f>
        <v>102.99999999999994</v>
      </c>
      <c r="AF205" s="3">
        <f>SUMPRODUCT(AA$5:AE205,其他调用!$C$6:$G206)</f>
        <v>6199439.0308667002</v>
      </c>
      <c r="AH205" s="3">
        <v>201</v>
      </c>
      <c r="AI205" s="3">
        <f>其他调用!Y205</f>
        <v>17505092.945985317</v>
      </c>
      <c r="AJ205" s="3">
        <f>其他调用!Z205</f>
        <v>19472418.974054337</v>
      </c>
      <c r="AK205" s="3">
        <f>其他调用!AA205</f>
        <v>22417524.482094288</v>
      </c>
      <c r="AL205" s="3">
        <f>其他调用!AB205</f>
        <v>30862980.932321072</v>
      </c>
      <c r="AM205" s="3">
        <f>其他调用!AC205</f>
        <v>88764984</v>
      </c>
      <c r="AN205" s="3">
        <f>SUMPRODUCT(AI$5:AM205,其他调用!$C$6:$G206)</f>
        <v>1115596120834.8105</v>
      </c>
      <c r="AP205" s="3">
        <f>其他调用!AN205</f>
        <v>3858077.5927881002</v>
      </c>
      <c r="AQ205" s="3">
        <f>其他调用!AO205</f>
        <v>4312457.0808354616</v>
      </c>
      <c r="AR205" s="3">
        <f>其他调用!AP205</f>
        <v>5331007.4702068567</v>
      </c>
      <c r="AS205" s="3">
        <f>其他调用!AQ205</f>
        <v>8897830.4165039063</v>
      </c>
      <c r="AT205" s="3">
        <f>其他调用!AR205</f>
        <v>26951292.807786465</v>
      </c>
      <c r="AU205" s="3">
        <f>SUMPRODUCT(AP$5:AT205,其他调用!$C$6:$G206)</f>
        <v>202206177795.17325</v>
      </c>
    </row>
    <row r="206" spans="26:47" x14ac:dyDescent="0.15">
      <c r="Z206" s="3">
        <v>202</v>
      </c>
      <c r="AA206" s="3">
        <f>求节点(节奏总纲!P$4:P$163,其他调用!AW$6:AW$165,$Z206)*SUM($U$14:$U$17)</f>
        <v>46</v>
      </c>
      <c r="AB206" s="3">
        <f>求节点(节奏总纲!Q$4:Q$163,其他调用!AX$6:AX$165,$Z206)*SUM($U$14:$U$17)</f>
        <v>66.999999999999986</v>
      </c>
      <c r="AC206" s="3">
        <f>求节点(节奏总纲!R$4:R$163,其他调用!AY$6:AY$165,$Z206)*SUM($U$14:$U$17)</f>
        <v>91.000000000000114</v>
      </c>
      <c r="AD206" s="3">
        <f>求节点(节奏总纲!S$4:S$163,其他调用!AZ$6:AZ$165,$Z206)*SUM($U$14:$U$17)</f>
        <v>103.00000000000003</v>
      </c>
      <c r="AE206" s="3">
        <f>求节点(节奏总纲!T$4:T$163,其他调用!BA$6:BA$165,$Z206)*SUM($U$14:$U$17)</f>
        <v>102.99999999999993</v>
      </c>
      <c r="AF206" s="3">
        <f>SUMPRODUCT(AA$5:AE206,其他调用!$C$6:$G207)</f>
        <v>6211905.1735461373</v>
      </c>
      <c r="AH206" s="3">
        <v>202</v>
      </c>
      <c r="AI206" s="3">
        <f>其他调用!Y206</f>
        <v>17505092.94598484</v>
      </c>
      <c r="AJ206" s="3">
        <f>其他调用!Z206</f>
        <v>19472418.974054337</v>
      </c>
      <c r="AK206" s="3">
        <f>其他调用!AA206</f>
        <v>22417524.482094288</v>
      </c>
      <c r="AL206" s="3">
        <f>其他调用!AB206</f>
        <v>30862980.932320595</v>
      </c>
      <c r="AM206" s="3">
        <f>其他调用!AC206</f>
        <v>88764984</v>
      </c>
      <c r="AN206" s="3">
        <f>SUMPRODUCT(AI$5:AM206,其他调用!$C$6:$G207)</f>
        <v>1119637371116.9106</v>
      </c>
      <c r="AP206" s="3">
        <f>其他调用!AN206</f>
        <v>3858077.5927881598</v>
      </c>
      <c r="AQ206" s="3">
        <f>其他调用!AO206</f>
        <v>4312457.0808354616</v>
      </c>
      <c r="AR206" s="3">
        <f>其他调用!AP206</f>
        <v>5331007.4702069759</v>
      </c>
      <c r="AS206" s="3">
        <f>其他调用!AQ206</f>
        <v>8897830.4165041447</v>
      </c>
      <c r="AT206" s="3">
        <f>其他调用!AR206</f>
        <v>26951292.807786465</v>
      </c>
      <c r="AU206" s="3">
        <f>SUMPRODUCT(AP$5:AT206,其他调用!$C$6:$G207)</f>
        <v>203108424228.57092</v>
      </c>
    </row>
    <row r="207" spans="26:47" x14ac:dyDescent="0.15">
      <c r="Z207" s="3">
        <v>203</v>
      </c>
      <c r="AA207" s="3">
        <f>求节点(节奏总纲!P$4:P$163,其他调用!AW$6:AW$165,$Z207)*SUM($U$14:$U$17)</f>
        <v>46.000000000000007</v>
      </c>
      <c r="AB207" s="3">
        <f>求节点(节奏总纲!Q$4:Q$163,其他调用!AX$6:AX$165,$Z207)*SUM($U$14:$U$17)</f>
        <v>66.999999999999986</v>
      </c>
      <c r="AC207" s="3">
        <f>求节点(节奏总纲!R$4:R$163,其他调用!AY$6:AY$165,$Z207)*SUM($U$14:$U$17)</f>
        <v>91.000000000000142</v>
      </c>
      <c r="AD207" s="3">
        <f>求节点(节奏总纲!S$4:S$163,其他调用!AZ$6:AZ$165,$Z207)*SUM($U$14:$U$17)</f>
        <v>103.00000000000004</v>
      </c>
      <c r="AE207" s="3">
        <f>求节点(节奏总纲!T$4:T$163,其他调用!BA$6:BA$165,$Z207)*SUM($U$14:$U$17)</f>
        <v>102.99999999999991</v>
      </c>
      <c r="AF207" s="3">
        <f>SUMPRODUCT(AA$5:AE207,其他调用!$C$6:$G208)</f>
        <v>6224287.328738803</v>
      </c>
      <c r="AH207" s="3">
        <v>203</v>
      </c>
      <c r="AI207" s="3">
        <f>其他调用!Y207</f>
        <v>17505092.945985317</v>
      </c>
      <c r="AJ207" s="3">
        <f>其他调用!Z207</f>
        <v>19472418.974054337</v>
      </c>
      <c r="AK207" s="3">
        <f>其他调用!AA207</f>
        <v>22417524.482094288</v>
      </c>
      <c r="AL207" s="3">
        <f>其他调用!AB207</f>
        <v>30862980.932320595</v>
      </c>
      <c r="AM207" s="3">
        <f>其他调用!AC207</f>
        <v>88764984</v>
      </c>
      <c r="AN207" s="3">
        <f>SUMPRODUCT(AI$5:AM207,其他调用!$C$6:$G208)</f>
        <v>1123651394496.2441</v>
      </c>
      <c r="AP207" s="3">
        <f>其他调用!AN207</f>
        <v>3858077.5927881598</v>
      </c>
      <c r="AQ207" s="3">
        <f>其他调用!AO207</f>
        <v>4312457.0808354616</v>
      </c>
      <c r="AR207" s="3">
        <f>其他调用!AP207</f>
        <v>5331007.4702068567</v>
      </c>
      <c r="AS207" s="3">
        <f>其他调用!AQ207</f>
        <v>8897830.4165039063</v>
      </c>
      <c r="AT207" s="3">
        <f>其他调用!AR207</f>
        <v>26951292.807786465</v>
      </c>
      <c r="AU207" s="3">
        <f>SUMPRODUCT(AP$5:AT207,其他调用!$C$6:$G208)</f>
        <v>204004592004.57327</v>
      </c>
    </row>
    <row r="208" spans="26:47" x14ac:dyDescent="0.15">
      <c r="Z208" s="3">
        <v>204</v>
      </c>
      <c r="AA208" s="3">
        <f>求节点(节奏总纲!P$4:P$163,其他调用!AW$6:AW$165,$Z208)*SUM($U$14:$U$17)</f>
        <v>46.000000000000014</v>
      </c>
      <c r="AB208" s="3">
        <f>求节点(节奏总纲!Q$4:Q$163,其他调用!AX$6:AX$165,$Z208)*SUM($U$14:$U$17)</f>
        <v>66.999999999999986</v>
      </c>
      <c r="AC208" s="3">
        <f>求节点(节奏总纲!R$4:R$163,其他调用!AY$6:AY$165,$Z208)*SUM($U$14:$U$17)</f>
        <v>91.000000000000171</v>
      </c>
      <c r="AD208" s="3">
        <f>求节点(节奏总纲!S$4:S$163,其他调用!AZ$6:AZ$165,$Z208)*SUM($U$14:$U$17)</f>
        <v>103.00000000000006</v>
      </c>
      <c r="AE208" s="3">
        <f>求节点(节奏总纲!T$4:T$163,其他调用!BA$6:BA$165,$Z208)*SUM($U$14:$U$17)</f>
        <v>102.99999999999991</v>
      </c>
      <c r="AF208" s="3">
        <f>SUMPRODUCT(AA$5:AE208,其他调用!$C$6:$G209)</f>
        <v>6236585.4964446966</v>
      </c>
      <c r="AH208" s="3">
        <v>204</v>
      </c>
      <c r="AI208" s="3">
        <f>其他调用!Y208</f>
        <v>17505092.94598484</v>
      </c>
      <c r="AJ208" s="3">
        <f>其他调用!Z208</f>
        <v>19472418.974054337</v>
      </c>
      <c r="AK208" s="3">
        <f>其他调用!AA208</f>
        <v>22417524.482093811</v>
      </c>
      <c r="AL208" s="3">
        <f>其他调用!AB208</f>
        <v>30862980.932320595</v>
      </c>
      <c r="AM208" s="3">
        <f>其他调用!AC208</f>
        <v>88764984</v>
      </c>
      <c r="AN208" s="3">
        <f>SUMPRODUCT(AI$5:AM208,其他调用!$C$6:$G209)</f>
        <v>1127638190972.8105</v>
      </c>
      <c r="AP208" s="3">
        <f>其他调用!AN208</f>
        <v>3858077.5927881598</v>
      </c>
      <c r="AQ208" s="3">
        <f>其他调用!AO208</f>
        <v>4312457.0808354616</v>
      </c>
      <c r="AR208" s="3">
        <f>其他调用!AP208</f>
        <v>5331007.4702068567</v>
      </c>
      <c r="AS208" s="3">
        <f>其他调用!AQ208</f>
        <v>8897830.4165041447</v>
      </c>
      <c r="AT208" s="3">
        <f>其他调用!AR208</f>
        <v>26951292.807786465</v>
      </c>
      <c r="AU208" s="3">
        <f>SUMPRODUCT(AP$5:AT208,其他调用!$C$6:$G209)</f>
        <v>204894681123.18027</v>
      </c>
    </row>
    <row r="209" spans="26:47" x14ac:dyDescent="0.15">
      <c r="Z209" s="3">
        <v>205</v>
      </c>
      <c r="AA209" s="3">
        <f>求节点(节奏总纲!P$4:P$163,其他调用!AW$6:AW$165,$Z209)*SUM($U$14:$U$17)</f>
        <v>46.000000000000021</v>
      </c>
      <c r="AB209" s="3">
        <f>求节点(节奏总纲!Q$4:Q$163,其他调用!AX$6:AX$165,$Z209)*SUM($U$14:$U$17)</f>
        <v>66.999999999999986</v>
      </c>
      <c r="AC209" s="3">
        <f>求节点(节奏总纲!R$4:R$163,其他调用!AY$6:AY$165,$Z209)*SUM($U$14:$U$17)</f>
        <v>91.000000000000185</v>
      </c>
      <c r="AD209" s="3">
        <f>求节点(节奏总纲!S$4:S$163,其他调用!AZ$6:AZ$165,$Z209)*SUM($U$14:$U$17)</f>
        <v>103.00000000000007</v>
      </c>
      <c r="AE209" s="3">
        <f>求节点(节奏总纲!T$4:T$163,其他调用!BA$6:BA$165,$Z209)*SUM($U$14:$U$17)</f>
        <v>102.9999999999999</v>
      </c>
      <c r="AF209" s="3">
        <f>SUMPRODUCT(AA$5:AE209,其他调用!$C$6:$G210)</f>
        <v>6248799.6766638178</v>
      </c>
      <c r="AH209" s="3">
        <v>205</v>
      </c>
      <c r="AI209" s="3">
        <f>其他调用!Y209</f>
        <v>17505092.945985317</v>
      </c>
      <c r="AJ209" s="3">
        <f>其他调用!Z209</f>
        <v>19472418.974054337</v>
      </c>
      <c r="AK209" s="3">
        <f>其他调用!AA209</f>
        <v>22417524.482094288</v>
      </c>
      <c r="AL209" s="3">
        <f>其他调用!AB209</f>
        <v>30862980.932320595</v>
      </c>
      <c r="AM209" s="3">
        <f>其他调用!AC209</f>
        <v>88764984</v>
      </c>
      <c r="AN209" s="3">
        <f>SUMPRODUCT(AI$5:AM209,其他调用!$C$6:$G210)</f>
        <v>1131597760546.6101</v>
      </c>
      <c r="AP209" s="3">
        <f>其他调用!AN209</f>
        <v>3858077.5927881598</v>
      </c>
      <c r="AQ209" s="3">
        <f>其他调用!AO209</f>
        <v>4312457.0808354616</v>
      </c>
      <c r="AR209" s="3">
        <f>其他调用!AP209</f>
        <v>5331007.4702069759</v>
      </c>
      <c r="AS209" s="3">
        <f>其他调用!AQ209</f>
        <v>8897830.4165041447</v>
      </c>
      <c r="AT209" s="3">
        <f>其他调用!AR209</f>
        <v>26951292.807786465</v>
      </c>
      <c r="AU209" s="3">
        <f>SUMPRODUCT(AP$5:AT209,其他调用!$C$6:$G210)</f>
        <v>205778691584.39188</v>
      </c>
    </row>
    <row r="210" spans="26:47" x14ac:dyDescent="0.15">
      <c r="Z210" s="3">
        <v>206</v>
      </c>
      <c r="AA210" s="3">
        <f>求节点(节奏总纲!P$4:P$163,其他调用!AW$6:AW$165,$Z210)*SUM($U$14:$U$17)</f>
        <v>46.000000000000028</v>
      </c>
      <c r="AB210" s="3">
        <f>求节点(节奏总纲!Q$4:Q$163,其他调用!AX$6:AX$165,$Z210)*SUM($U$14:$U$17)</f>
        <v>66.999999999999986</v>
      </c>
      <c r="AC210" s="3">
        <f>求节点(节奏总纲!R$4:R$163,其他调用!AY$6:AY$165,$Z210)*SUM($U$14:$U$17)</f>
        <v>91.000000000000213</v>
      </c>
      <c r="AD210" s="3">
        <f>求节点(节奏总纲!S$4:S$163,其他调用!AZ$6:AZ$165,$Z210)*SUM($U$14:$U$17)</f>
        <v>103.00000000000009</v>
      </c>
      <c r="AE210" s="3">
        <f>求节点(节奏总纲!T$4:T$163,其他调用!BA$6:BA$165,$Z210)*SUM($U$14:$U$17)</f>
        <v>102.9999999999999</v>
      </c>
      <c r="AF210" s="3">
        <f>SUMPRODUCT(AA$5:AE210,其他调用!$C$6:$G211)</f>
        <v>6260929.8693961678</v>
      </c>
      <c r="AH210" s="3">
        <v>206</v>
      </c>
      <c r="AI210" s="3">
        <f>其他调用!Y210</f>
        <v>17505092.94598484</v>
      </c>
      <c r="AJ210" s="3">
        <f>其他调用!Z210</f>
        <v>19472418.974054337</v>
      </c>
      <c r="AK210" s="3">
        <f>其他调用!AA210</f>
        <v>22417524.482094288</v>
      </c>
      <c r="AL210" s="3">
        <f>其他调用!AB210</f>
        <v>30862980.932320595</v>
      </c>
      <c r="AM210" s="3">
        <f>其他调用!AC210</f>
        <v>88764984</v>
      </c>
      <c r="AN210" s="3">
        <f>SUMPRODUCT(AI$5:AM210,其他调用!$C$6:$G211)</f>
        <v>1135530103217.6431</v>
      </c>
      <c r="AP210" s="3">
        <f>其他调用!AN210</f>
        <v>3858077.5927881598</v>
      </c>
      <c r="AQ210" s="3">
        <f>其他调用!AO210</f>
        <v>4312457.0808354616</v>
      </c>
      <c r="AR210" s="3">
        <f>其他调用!AP210</f>
        <v>5331007.4702068567</v>
      </c>
      <c r="AS210" s="3">
        <f>其他调用!AQ210</f>
        <v>8897830.4165039063</v>
      </c>
      <c r="AT210" s="3">
        <f>其他调用!AR210</f>
        <v>26951292.807786465</v>
      </c>
      <c r="AU210" s="3">
        <f>SUMPRODUCT(AP$5:AT210,其他调用!$C$6:$G211)</f>
        <v>206656623388.20813</v>
      </c>
    </row>
    <row r="211" spans="26:47" x14ac:dyDescent="0.15">
      <c r="Z211" s="3">
        <v>207</v>
      </c>
      <c r="AA211" s="3">
        <f>求节点(节奏总纲!P$4:P$163,其他调用!AW$6:AW$165,$Z211)*SUM($U$14:$U$17)</f>
        <v>46.000000000000036</v>
      </c>
      <c r="AB211" s="3">
        <f>求节点(节奏总纲!Q$4:Q$163,其他调用!AX$6:AX$165,$Z211)*SUM($U$14:$U$17)</f>
        <v>66.999999999999986</v>
      </c>
      <c r="AC211" s="3">
        <f>求节点(节奏总纲!R$4:R$163,其他调用!AY$6:AY$165,$Z211)*SUM($U$14:$U$17)</f>
        <v>91.000000000000213</v>
      </c>
      <c r="AD211" s="3">
        <f>求节点(节奏总纲!S$4:S$163,其他调用!AZ$6:AZ$165,$Z211)*SUM($U$14:$U$17)</f>
        <v>103.00000000000009</v>
      </c>
      <c r="AE211" s="3">
        <f>求节点(节奏总纲!T$4:T$163,其他调用!BA$6:BA$165,$Z211)*SUM($U$14:$U$17)</f>
        <v>102.99999999999989</v>
      </c>
      <c r="AF211" s="3">
        <f>SUMPRODUCT(AA$5:AE211,其他调用!$C$6:$G212)</f>
        <v>6272976.0746417465</v>
      </c>
      <c r="AH211" s="3">
        <v>207</v>
      </c>
      <c r="AI211" s="3">
        <f>其他调用!Y211</f>
        <v>17535626.550601959</v>
      </c>
      <c r="AJ211" s="3">
        <f>其他调用!Z211</f>
        <v>19901670.247936249</v>
      </c>
      <c r="AK211" s="3">
        <f>其他调用!AA211</f>
        <v>22734622.426784992</v>
      </c>
      <c r="AL211" s="3">
        <f>其他调用!AB211</f>
        <v>30862980.932320595</v>
      </c>
      <c r="AM211" s="3">
        <f>其他调用!AC211</f>
        <v>89894616.708185196</v>
      </c>
      <c r="AN211" s="3">
        <f>SUMPRODUCT(AI$5:AM211,其他调用!$C$6:$G212)</f>
        <v>1139483287355.2009</v>
      </c>
      <c r="AP211" s="3">
        <f>其他调用!AN211</f>
        <v>3863576.4436662793</v>
      </c>
      <c r="AQ211" s="3">
        <f>其他调用!AO211</f>
        <v>4429727.3582479954</v>
      </c>
      <c r="AR211" s="3">
        <f>其他调用!AP211</f>
        <v>5444564.8780809641</v>
      </c>
      <c r="AS211" s="3">
        <f>其他调用!AQ211</f>
        <v>8897830.4165041447</v>
      </c>
      <c r="AT211" s="3">
        <f>其他调用!AR211</f>
        <v>27323255.192490578</v>
      </c>
      <c r="AU211" s="3">
        <f>SUMPRODUCT(AP$5:AT211,其他调用!$C$6:$G212)</f>
        <v>207541567657.72043</v>
      </c>
    </row>
    <row r="212" spans="26:47" x14ac:dyDescent="0.15">
      <c r="Z212" s="3">
        <v>208</v>
      </c>
      <c r="AA212" s="3">
        <f>求节点(节奏总纲!P$4:P$163,其他调用!AW$6:AW$165,$Z212)*SUM($U$14:$U$17)</f>
        <v>46.000000000000028</v>
      </c>
      <c r="AB212" s="3">
        <f>求节点(节奏总纲!Q$4:Q$163,其他调用!AX$6:AX$165,$Z212)*SUM($U$14:$U$17)</f>
        <v>66.999999999999986</v>
      </c>
      <c r="AC212" s="3">
        <f>求节点(节奏总纲!R$4:R$163,其他调用!AY$6:AY$165,$Z212)*SUM($U$14:$U$17)</f>
        <v>91.000000000000185</v>
      </c>
      <c r="AD212" s="3">
        <f>求节点(节奏总纲!S$4:S$163,其他调用!AZ$6:AZ$165,$Z212)*SUM($U$14:$U$17)</f>
        <v>103.0000000000001</v>
      </c>
      <c r="AE212" s="3">
        <f>求节点(节奏总纲!T$4:T$163,其他调用!BA$6:BA$165,$Z212)*SUM($U$14:$U$17)</f>
        <v>102.9999999999999</v>
      </c>
      <c r="AF212" s="3">
        <f>SUMPRODUCT(AA$5:AE212,其他调用!$C$6:$G213)</f>
        <v>6284938.292400552</v>
      </c>
      <c r="AH212" s="3">
        <v>208</v>
      </c>
      <c r="AI212" s="3">
        <f>其他调用!Y212</f>
        <v>17986797.864463329</v>
      </c>
      <c r="AJ212" s="3">
        <f>其他调用!Z212</f>
        <v>19938401.13829422</v>
      </c>
      <c r="AK212" s="3">
        <f>其他调用!AA212</f>
        <v>22927021.641513824</v>
      </c>
      <c r="AL212" s="3">
        <f>其他调用!AB212</f>
        <v>30862980.932320595</v>
      </c>
      <c r="AM212" s="3">
        <f>其他调用!AC212</f>
        <v>96834528</v>
      </c>
      <c r="AN212" s="3">
        <f>SUMPRODUCT(AI$5:AM212,其他调用!$C$6:$G213)</f>
        <v>1143461341775.2158</v>
      </c>
      <c r="AP212" s="3">
        <f>其他调用!AN212</f>
        <v>3944828.6838310957</v>
      </c>
      <c r="AQ212" s="3">
        <f>其他调用!AO212</f>
        <v>4439762.1373250484</v>
      </c>
      <c r="AR212" s="3">
        <f>其他调用!AP212</f>
        <v>5513465.848482728</v>
      </c>
      <c r="AS212" s="3">
        <f>其他调用!AQ212</f>
        <v>8897830.4165041447</v>
      </c>
      <c r="AT212" s="3">
        <f>其他调用!AR212</f>
        <v>29608410.300902367</v>
      </c>
      <c r="AU212" s="3">
        <f>SUMPRODUCT(AP$5:AT212,其他调用!$C$6:$G213)</f>
        <v>208430812158.8999</v>
      </c>
    </row>
    <row r="213" spans="26:47" x14ac:dyDescent="0.15">
      <c r="Z213" s="3">
        <v>209</v>
      </c>
      <c r="AA213" s="3">
        <f>求节点(节奏总纲!P$4:P$163,其他调用!AW$6:AW$165,$Z213)*SUM($U$14:$U$17)</f>
        <v>46.000000000000028</v>
      </c>
      <c r="AB213" s="3">
        <f>求节点(节奏总纲!Q$4:Q$163,其他调用!AX$6:AX$165,$Z213)*SUM($U$14:$U$17)</f>
        <v>66.999999999999986</v>
      </c>
      <c r="AC213" s="3">
        <f>求节点(节奏总纲!R$4:R$163,其他调用!AY$6:AY$165,$Z213)*SUM($U$14:$U$17)</f>
        <v>91.000000000000156</v>
      </c>
      <c r="AD213" s="3">
        <f>求节点(节奏总纲!S$4:S$163,其他调用!AZ$6:AZ$165,$Z213)*SUM($U$14:$U$17)</f>
        <v>103.00000000000011</v>
      </c>
      <c r="AE213" s="3">
        <f>求节点(节奏总纲!T$4:T$163,其他调用!BA$6:BA$165,$Z213)*SUM($U$14:$U$17)</f>
        <v>102.99999999999991</v>
      </c>
      <c r="AF213" s="3">
        <f>SUMPRODUCT(AA$5:AE213,其他调用!$C$6:$G214)</f>
        <v>6296816.5226725861</v>
      </c>
      <c r="AH213" s="3">
        <v>209</v>
      </c>
      <c r="AI213" s="3">
        <f>其他调用!Y213</f>
        <v>17986797.864463329</v>
      </c>
      <c r="AJ213" s="3">
        <f>其他调用!Z213</f>
        <v>19938401.13829422</v>
      </c>
      <c r="AK213" s="3">
        <f>其他调用!AA213</f>
        <v>22927021.641513348</v>
      </c>
      <c r="AL213" s="3">
        <f>其他调用!AB213</f>
        <v>30862980.932319641</v>
      </c>
      <c r="AM213" s="3">
        <f>其他调用!AC213</f>
        <v>96834528</v>
      </c>
      <c r="AN213" s="3">
        <f>SUMPRODUCT(AI$5:AM213,其他调用!$C$6:$G214)</f>
        <v>1147411466023.7764</v>
      </c>
      <c r="AP213" s="3">
        <f>其他调用!AN213</f>
        <v>3944828.6838312149</v>
      </c>
      <c r="AQ213" s="3">
        <f>其他调用!AO213</f>
        <v>4439762.1373249292</v>
      </c>
      <c r="AR213" s="3">
        <f>其他调用!AP213</f>
        <v>5513465.8484828472</v>
      </c>
      <c r="AS213" s="3">
        <f>其他调用!AQ213</f>
        <v>8897830.4165039063</v>
      </c>
      <c r="AT213" s="3">
        <f>其他调用!AR213</f>
        <v>29608410.30090189</v>
      </c>
      <c r="AU213" s="3">
        <f>SUMPRODUCT(AP$5:AT213,其他调用!$C$6:$G214)</f>
        <v>209313813218.24561</v>
      </c>
    </row>
    <row r="214" spans="26:47" x14ac:dyDescent="0.15">
      <c r="Z214" s="3">
        <v>210</v>
      </c>
      <c r="AA214" s="3">
        <f>求节点(节奏总纲!P$4:P$163,其他调用!AW$6:AW$165,$Z214)*SUM($U$14:$U$17)</f>
        <v>46.000000000000021</v>
      </c>
      <c r="AB214" s="3">
        <f>求节点(节奏总纲!Q$4:Q$163,其他调用!AX$6:AX$165,$Z214)*SUM($U$14:$U$17)</f>
        <v>66.999999999999986</v>
      </c>
      <c r="AC214" s="3">
        <f>求节点(节奏总纲!R$4:R$163,其他调用!AY$6:AY$165,$Z214)*SUM($U$14:$U$17)</f>
        <v>91.000000000000128</v>
      </c>
      <c r="AD214" s="3">
        <f>求节点(节奏总纲!S$4:S$163,其他调用!AZ$6:AZ$165,$Z214)*SUM($U$14:$U$17)</f>
        <v>103.00000000000013</v>
      </c>
      <c r="AE214" s="3">
        <f>求节点(节奏总纲!T$4:T$163,其他调用!BA$6:BA$165,$Z214)*SUM($U$14:$U$17)</f>
        <v>102.99999999999993</v>
      </c>
      <c r="AF214" s="3">
        <f>SUMPRODUCT(AA$5:AE214,其他调用!$C$6:$G215)</f>
        <v>6308625.4632680332</v>
      </c>
      <c r="AH214" s="3">
        <v>210</v>
      </c>
      <c r="AI214" s="3">
        <f>其他调用!Y214</f>
        <v>17986797.864462852</v>
      </c>
      <c r="AJ214" s="3">
        <f>其他调用!Z214</f>
        <v>19938401.13829422</v>
      </c>
      <c r="AK214" s="3">
        <f>其他调用!AA214</f>
        <v>22927021.641513824</v>
      </c>
      <c r="AL214" s="3">
        <f>其他调用!AB214</f>
        <v>30862980.932321548</v>
      </c>
      <c r="AM214" s="3">
        <f>其他调用!AC214</f>
        <v>96834528</v>
      </c>
      <c r="AN214" s="3">
        <f>SUMPRODUCT(AI$5:AM214,其他调用!$C$6:$G215)</f>
        <v>1151338547880.8867</v>
      </c>
      <c r="AP214" s="3">
        <f>其他调用!AN214</f>
        <v>3944828.6838310957</v>
      </c>
      <c r="AQ214" s="3">
        <f>其他调用!AO214</f>
        <v>4439762.1373250484</v>
      </c>
      <c r="AR214" s="3">
        <f>其他调用!AP214</f>
        <v>5513465.848482728</v>
      </c>
      <c r="AS214" s="3">
        <f>其他调用!AQ214</f>
        <v>8897830.4165041447</v>
      </c>
      <c r="AT214" s="3">
        <f>其他调用!AR214</f>
        <v>29608410.30090189</v>
      </c>
      <c r="AU214" s="3">
        <f>SUMPRODUCT(AP$5:AT214,其他调用!$C$6:$G215)</f>
        <v>210191663438.07849</v>
      </c>
    </row>
    <row r="215" spans="26:47" x14ac:dyDescent="0.15">
      <c r="Z215" s="3">
        <v>211</v>
      </c>
      <c r="AA215" s="3">
        <f>求节点(节奏总纲!P$4:P$163,其他调用!AW$6:AW$165,$Z215)*SUM($U$14:$U$17)</f>
        <v>46.000000000000021</v>
      </c>
      <c r="AB215" s="3">
        <f>求节点(节奏总纲!Q$4:Q$163,其他调用!AX$6:AX$165,$Z215)*SUM($U$14:$U$17)</f>
        <v>66.999999999999986</v>
      </c>
      <c r="AC215" s="3">
        <f>求节点(节奏总纲!R$4:R$163,其他调用!AY$6:AY$165,$Z215)*SUM($U$14:$U$17)</f>
        <v>91.000000000000099</v>
      </c>
      <c r="AD215" s="3">
        <f>求节点(节奏总纲!S$4:S$163,其他调用!AZ$6:AZ$165,$Z215)*SUM($U$14:$U$17)</f>
        <v>103.00000000000014</v>
      </c>
      <c r="AE215" s="3">
        <f>求节点(节奏总纲!T$4:T$163,其他调用!BA$6:BA$165,$Z215)*SUM($U$14:$U$17)</f>
        <v>102.99999999999994</v>
      </c>
      <c r="AF215" s="3">
        <f>SUMPRODUCT(AA$5:AE215,其他调用!$C$6:$G216)</f>
        <v>6320365.1141868941</v>
      </c>
      <c r="AH215" s="3">
        <v>211</v>
      </c>
      <c r="AI215" s="3">
        <f>其他调用!Y215</f>
        <v>17986797.864463329</v>
      </c>
      <c r="AJ215" s="3">
        <f>其他调用!Z215</f>
        <v>19938401.13829422</v>
      </c>
      <c r="AK215" s="3">
        <f>其他调用!AA215</f>
        <v>22927021.641513824</v>
      </c>
      <c r="AL215" s="3">
        <f>其他调用!AB215</f>
        <v>30862980.932319641</v>
      </c>
      <c r="AM215" s="3">
        <f>其他调用!AC215</f>
        <v>96834528</v>
      </c>
      <c r="AN215" s="3">
        <f>SUMPRODUCT(AI$5:AM215,其他调用!$C$6:$G216)</f>
        <v>1155242587346.5471</v>
      </c>
      <c r="AP215" s="3">
        <f>其他调用!AN215</f>
        <v>3944828.6838310957</v>
      </c>
      <c r="AQ215" s="3">
        <f>其他调用!AO215</f>
        <v>4439762.1373249292</v>
      </c>
      <c r="AR215" s="3">
        <f>其他调用!AP215</f>
        <v>5513465.8484828472</v>
      </c>
      <c r="AS215" s="3">
        <f>其他调用!AQ215</f>
        <v>8897830.4165041447</v>
      </c>
      <c r="AT215" s="3">
        <f>其他调用!AR215</f>
        <v>29608410.30090189</v>
      </c>
      <c r="AU215" s="3">
        <f>SUMPRODUCT(AP$5:AT215,其他调用!$C$6:$G216)</f>
        <v>211064362818.3985</v>
      </c>
    </row>
    <row r="216" spans="26:47" x14ac:dyDescent="0.15">
      <c r="Z216" s="3">
        <v>212</v>
      </c>
      <c r="AA216" s="3">
        <f>求节点(节奏总纲!P$4:P$163,其他调用!AW$6:AW$165,$Z216)*SUM($U$14:$U$17)</f>
        <v>46.000000000000014</v>
      </c>
      <c r="AB216" s="3">
        <f>求节点(节奏总纲!Q$4:Q$163,其他调用!AX$6:AX$165,$Z216)*SUM($U$14:$U$17)</f>
        <v>66.999999999999986</v>
      </c>
      <c r="AC216" s="3">
        <f>求节点(节奏总纲!R$4:R$163,其他调用!AY$6:AY$165,$Z216)*SUM($U$14:$U$17)</f>
        <v>91.000000000000071</v>
      </c>
      <c r="AD216" s="3">
        <f>求节点(节奏总纲!S$4:S$163,其他调用!AZ$6:AZ$165,$Z216)*SUM($U$14:$U$17)</f>
        <v>103.00000000000016</v>
      </c>
      <c r="AE216" s="3">
        <f>求节点(节奏总纲!T$4:T$163,其他调用!BA$6:BA$165,$Z216)*SUM($U$14:$U$17)</f>
        <v>102.99999999999996</v>
      </c>
      <c r="AF216" s="3">
        <f>SUMPRODUCT(AA$5:AE216,其他调用!$C$6:$G217)</f>
        <v>6332035.475429168</v>
      </c>
      <c r="AH216" s="3">
        <v>212</v>
      </c>
      <c r="AI216" s="3">
        <f>其他调用!Y216</f>
        <v>17986797.864463329</v>
      </c>
      <c r="AJ216" s="3">
        <f>其他调用!Z216</f>
        <v>19938401.13829422</v>
      </c>
      <c r="AK216" s="3">
        <f>其他调用!AA216</f>
        <v>22927021.641513824</v>
      </c>
      <c r="AL216" s="3">
        <f>其他调用!AB216</f>
        <v>30862980.932320595</v>
      </c>
      <c r="AM216" s="3">
        <f>其他调用!AC216</f>
        <v>96834528</v>
      </c>
      <c r="AN216" s="3">
        <f>SUMPRODUCT(AI$5:AM216,其他调用!$C$6:$G217)</f>
        <v>1159123584420.7576</v>
      </c>
      <c r="AP216" s="3">
        <f>其他调用!AN216</f>
        <v>3944828.6838310957</v>
      </c>
      <c r="AQ216" s="3">
        <f>其他调用!AO216</f>
        <v>4439762.1373250484</v>
      </c>
      <c r="AR216" s="3">
        <f>其他调用!AP216</f>
        <v>5513465.848482728</v>
      </c>
      <c r="AS216" s="3">
        <f>其他调用!AQ216</f>
        <v>8897830.4165039063</v>
      </c>
      <c r="AT216" s="3">
        <f>其他调用!AR216</f>
        <v>29608410.30090189</v>
      </c>
      <c r="AU216" s="3">
        <f>SUMPRODUCT(AP$5:AT216,其他调用!$C$6:$G217)</f>
        <v>211931911359.20569</v>
      </c>
    </row>
    <row r="217" spans="26:47" x14ac:dyDescent="0.15">
      <c r="Z217" s="3">
        <v>213</v>
      </c>
      <c r="AA217" s="3">
        <f>求节点(节奏总纲!P$4:P$163,其他调用!AW$6:AW$165,$Z217)*SUM($U$14:$U$17)</f>
        <v>46.000000000000014</v>
      </c>
      <c r="AB217" s="3">
        <f>求节点(节奏总纲!Q$4:Q$163,其他调用!AX$6:AX$165,$Z217)*SUM($U$14:$U$17)</f>
        <v>66.999999999999986</v>
      </c>
      <c r="AC217" s="3">
        <f>求节点(节奏总纲!R$4:R$163,其他调用!AY$6:AY$165,$Z217)*SUM($U$14:$U$17)</f>
        <v>91.000000000000043</v>
      </c>
      <c r="AD217" s="3">
        <f>求节点(节奏总纲!S$4:S$163,其他调用!AZ$6:AZ$165,$Z217)*SUM($U$14:$U$17)</f>
        <v>103.00000000000016</v>
      </c>
      <c r="AE217" s="3">
        <f>求节点(节奏总纲!T$4:T$163,其他调用!BA$6:BA$165,$Z217)*SUM($U$14:$U$17)</f>
        <v>102.99999999999997</v>
      </c>
      <c r="AF217" s="3">
        <f>SUMPRODUCT(AA$5:AE217,其他调用!$C$6:$G218)</f>
        <v>6343636.5469948538</v>
      </c>
      <c r="AH217" s="3">
        <v>213</v>
      </c>
      <c r="AI217" s="3">
        <f>其他调用!Y217</f>
        <v>17986797.864462852</v>
      </c>
      <c r="AJ217" s="3">
        <f>其他调用!Z217</f>
        <v>19938401.13829422</v>
      </c>
      <c r="AK217" s="3">
        <f>其他调用!AA217</f>
        <v>22927021.641513348</v>
      </c>
      <c r="AL217" s="3">
        <f>其他调用!AB217</f>
        <v>31080118.752134323</v>
      </c>
      <c r="AM217" s="3">
        <f>其他调用!AC217</f>
        <v>96834528</v>
      </c>
      <c r="AN217" s="3">
        <f>SUMPRODUCT(AI$5:AM217,其他调用!$C$6:$G218)</f>
        <v>1162981836502</v>
      </c>
      <c r="AP217" s="3">
        <f>其他调用!AN217</f>
        <v>3944828.6838312149</v>
      </c>
      <c r="AQ217" s="3">
        <f>其他调用!AO217</f>
        <v>4439762.1373250484</v>
      </c>
      <c r="AR217" s="3">
        <f>其他调用!AP217</f>
        <v>5513465.848482728</v>
      </c>
      <c r="AS217" s="3">
        <f>其他调用!AQ217</f>
        <v>8987542.3548023701</v>
      </c>
      <c r="AT217" s="3">
        <f>其他调用!AR217</f>
        <v>29608410.30090189</v>
      </c>
      <c r="AU217" s="3">
        <f>SUMPRODUCT(AP$5:AT217,其他调用!$C$6:$G218)</f>
        <v>212794431932.66617</v>
      </c>
    </row>
    <row r="218" spans="26:47" x14ac:dyDescent="0.15">
      <c r="Z218" s="3">
        <v>214</v>
      </c>
      <c r="AA218" s="3">
        <f>求节点(节奏总纲!P$4:P$163,其他调用!AW$6:AW$165,$Z218)*SUM($U$14:$U$17)</f>
        <v>46.000000000000007</v>
      </c>
      <c r="AB218" s="3">
        <f>求节点(节奏总纲!Q$4:Q$163,其他调用!AX$6:AX$165,$Z218)*SUM($U$14:$U$17)</f>
        <v>67</v>
      </c>
      <c r="AC218" s="3">
        <f>求节点(节奏总纲!R$4:R$163,其他调用!AY$6:AY$165,$Z218)*SUM($U$14:$U$17)</f>
        <v>91.000000000000014</v>
      </c>
      <c r="AD218" s="3">
        <f>求节点(节奏总纲!S$4:S$163,其他调用!AZ$6:AZ$165,$Z218)*SUM($U$14:$U$17)</f>
        <v>103.00000000000013</v>
      </c>
      <c r="AE218" s="3">
        <f>求节点(节奏总纲!T$4:T$163,其他调用!BA$6:BA$165,$Z218)*SUM($U$14:$U$17)</f>
        <v>102.99999999999999</v>
      </c>
      <c r="AF218" s="3">
        <f>SUMPRODUCT(AA$5:AE218,其他调用!$C$6:$G219)</f>
        <v>6355168.3288839543</v>
      </c>
      <c r="AH218" s="3">
        <v>214</v>
      </c>
      <c r="AI218" s="3">
        <f>其他调用!Y218</f>
        <v>17986797.864463329</v>
      </c>
      <c r="AJ218" s="3">
        <f>其他调用!Z218</f>
        <v>19938401.13829422</v>
      </c>
      <c r="AK218" s="3">
        <f>其他调用!AA218</f>
        <v>22927021.641513824</v>
      </c>
      <c r="AL218" s="3">
        <f>其他调用!AB218</f>
        <v>31381260.929169655</v>
      </c>
      <c r="AM218" s="3">
        <f>其他调用!AC218</f>
        <v>96834528</v>
      </c>
      <c r="AN218" s="3">
        <f>SUMPRODUCT(AI$5:AM218,其他调用!$C$6:$G219)</f>
        <v>1166817454405.4368</v>
      </c>
      <c r="AP218" s="3">
        <f>其他调用!AN218</f>
        <v>3944828.6838310957</v>
      </c>
      <c r="AQ218" s="3">
        <f>其他调用!AO218</f>
        <v>4439762.1373249292</v>
      </c>
      <c r="AR218" s="3">
        <f>其他调用!AP218</f>
        <v>5513465.8484828472</v>
      </c>
      <c r="AS218" s="3">
        <f>其他调用!AQ218</f>
        <v>9111961.2534930706</v>
      </c>
      <c r="AT218" s="3">
        <f>其他调用!AR218</f>
        <v>29608410.300902367</v>
      </c>
      <c r="AU218" s="3">
        <f>SUMPRODUCT(AP$5:AT218,其他调用!$C$6:$G219)</f>
        <v>213651970322.8031</v>
      </c>
    </row>
    <row r="219" spans="26:47" x14ac:dyDescent="0.15">
      <c r="Z219" s="3">
        <v>215</v>
      </c>
      <c r="AA219" s="3">
        <f>求节点(节奏总纲!P$4:P$163,其他调用!AW$6:AW$165,$Z219)*SUM($U$14:$U$17)</f>
        <v>46.000000000000007</v>
      </c>
      <c r="AB219" s="3">
        <f>求节点(节奏总纲!Q$4:Q$163,其他调用!AX$6:AX$165,$Z219)*SUM($U$14:$U$17)</f>
        <v>67</v>
      </c>
      <c r="AC219" s="3">
        <f>求节点(节奏总纲!R$4:R$163,其他调用!AY$6:AY$165,$Z219)*SUM($U$14:$U$17)</f>
        <v>90.999999999999986</v>
      </c>
      <c r="AD219" s="3">
        <f>求节点(节奏总纲!S$4:S$163,其他调用!AZ$6:AZ$165,$Z219)*SUM($U$14:$U$17)</f>
        <v>103.00000000000011</v>
      </c>
      <c r="AE219" s="3">
        <f>求节点(节奏总纲!T$4:T$163,其他调用!BA$6:BA$165,$Z219)*SUM($U$14:$U$17)</f>
        <v>102.99999999999999</v>
      </c>
      <c r="AF219" s="3">
        <f>SUMPRODUCT(AA$5:AE219,其他调用!$C$6:$G220)</f>
        <v>6366630.8210964669</v>
      </c>
      <c r="AH219" s="3">
        <v>215</v>
      </c>
      <c r="AI219" s="3">
        <f>其他调用!Y219</f>
        <v>17986797.864463329</v>
      </c>
      <c r="AJ219" s="3">
        <f>其他调用!Z219</f>
        <v>19938401.13829422</v>
      </c>
      <c r="AK219" s="3">
        <f>其他调用!AA219</f>
        <v>22927021.641513824</v>
      </c>
      <c r="AL219" s="3">
        <f>其他调用!AB219</f>
        <v>31381260.929170609</v>
      </c>
      <c r="AM219" s="3">
        <f>其他调用!AC219</f>
        <v>96834528</v>
      </c>
      <c r="AN219" s="3">
        <f>SUMPRODUCT(AI$5:AM219,其他调用!$C$6:$G220)</f>
        <v>1170630025677.6943</v>
      </c>
      <c r="AP219" s="3">
        <f>其他调用!AN219</f>
        <v>3944828.6838310957</v>
      </c>
      <c r="AQ219" s="3">
        <f>其他调用!AO219</f>
        <v>4439762.1373250484</v>
      </c>
      <c r="AR219" s="3">
        <f>其他调用!AP219</f>
        <v>5513465.848482728</v>
      </c>
      <c r="AS219" s="3">
        <f>其他调用!AQ219</f>
        <v>9111961.253493309</v>
      </c>
      <c r="AT219" s="3">
        <f>其他调用!AR219</f>
        <v>29608410.30090189</v>
      </c>
      <c r="AU219" s="3">
        <f>SUMPRODUCT(AP$5:AT219,其他调用!$C$6:$G220)</f>
        <v>214504356121.75467</v>
      </c>
    </row>
    <row r="220" spans="26:47" x14ac:dyDescent="0.15">
      <c r="Z220" s="3">
        <v>216</v>
      </c>
      <c r="AA220" s="3">
        <f>求节点(节奏总纲!P$4:P$163,其他调用!AW$6:AW$165,$Z220)*SUM($U$14:$U$17)</f>
        <v>46</v>
      </c>
      <c r="AB220" s="3">
        <f>求节点(节奏总纲!Q$4:Q$163,其他调用!AX$6:AX$165,$Z220)*SUM($U$14:$U$17)</f>
        <v>67</v>
      </c>
      <c r="AC220" s="3">
        <f>求节点(节奏总纲!R$4:R$163,其他调用!AY$6:AY$165,$Z220)*SUM($U$14:$U$17)</f>
        <v>90.999999999999957</v>
      </c>
      <c r="AD220" s="3">
        <f>求节点(节奏总纲!S$4:S$163,其他调用!AZ$6:AZ$165,$Z220)*SUM($U$14:$U$17)</f>
        <v>103.0000000000001</v>
      </c>
      <c r="AE220" s="3">
        <f>求节点(节奏总纲!T$4:T$163,其他调用!BA$6:BA$165,$Z220)*SUM($U$14:$U$17)</f>
        <v>103</v>
      </c>
      <c r="AF220" s="3">
        <f>SUMPRODUCT(AA$5:AE220,其他调用!$C$6:$G221)</f>
        <v>6378024.0236323941</v>
      </c>
      <c r="AH220" s="3">
        <v>216</v>
      </c>
      <c r="AI220" s="3">
        <f>其他调用!Y220</f>
        <v>17986797.864463329</v>
      </c>
      <c r="AJ220" s="3">
        <f>其他调用!Z220</f>
        <v>19938401.13829422</v>
      </c>
      <c r="AK220" s="3">
        <f>其他调用!AA220</f>
        <v>22927021.641513348</v>
      </c>
      <c r="AL220" s="3">
        <f>其他调用!AB220</f>
        <v>31381260.929170609</v>
      </c>
      <c r="AM220" s="3">
        <f>其他调用!AC220</f>
        <v>96834528</v>
      </c>
      <c r="AN220" s="3">
        <f>SUMPRODUCT(AI$5:AM220,其他调用!$C$6:$G221)</f>
        <v>1174419550318.7725</v>
      </c>
      <c r="AP220" s="3">
        <f>其他调用!AN220</f>
        <v>3944828.6838312149</v>
      </c>
      <c r="AQ220" s="3">
        <f>其他调用!AO220</f>
        <v>4439762.1373249292</v>
      </c>
      <c r="AR220" s="3">
        <f>其他调用!AP220</f>
        <v>5513465.8484828472</v>
      </c>
      <c r="AS220" s="3">
        <f>其他调用!AQ220</f>
        <v>9111961.253493309</v>
      </c>
      <c r="AT220" s="3">
        <f>其他调用!AR220</f>
        <v>29608410.30090189</v>
      </c>
      <c r="AU220" s="3">
        <f>SUMPRODUCT(AP$5:AT220,其他调用!$C$6:$G221)</f>
        <v>215351589329.5209</v>
      </c>
    </row>
    <row r="221" spans="26:47" x14ac:dyDescent="0.15">
      <c r="Z221" s="3">
        <v>217</v>
      </c>
      <c r="AA221" s="3">
        <f>求节点(节奏总纲!P$4:P$163,其他调用!AW$6:AW$165,$Z221)*SUM($U$14:$U$17)</f>
        <v>46</v>
      </c>
      <c r="AB221" s="3">
        <f>求节点(节奏总纲!Q$4:Q$163,其他调用!AX$6:AX$165,$Z221)*SUM($U$14:$U$17)</f>
        <v>67</v>
      </c>
      <c r="AC221" s="3">
        <f>求节点(节奏总纲!R$4:R$163,其他调用!AY$6:AY$165,$Z221)*SUM($U$14:$U$17)</f>
        <v>90.999999999999929</v>
      </c>
      <c r="AD221" s="3">
        <f>求节点(节奏总纲!S$4:S$163,其他调用!AZ$6:AZ$165,$Z221)*SUM($U$14:$U$17)</f>
        <v>103.00000000000009</v>
      </c>
      <c r="AE221" s="3">
        <f>求节点(节奏总纲!T$4:T$163,其他调用!BA$6:BA$165,$Z221)*SUM($U$14:$U$17)</f>
        <v>103.00000000000001</v>
      </c>
      <c r="AF221" s="3">
        <f>SUMPRODUCT(AA$5:AE221,其他调用!$C$6:$G222)</f>
        <v>6389347.9364917334</v>
      </c>
      <c r="AH221" s="3">
        <v>217</v>
      </c>
      <c r="AI221" s="3">
        <f>其他调用!Y221</f>
        <v>17986797.864462852</v>
      </c>
      <c r="AJ221" s="3">
        <f>其他调用!Z221</f>
        <v>19938401.13829422</v>
      </c>
      <c r="AK221" s="3">
        <f>其他调用!AA221</f>
        <v>22927021.641513824</v>
      </c>
      <c r="AL221" s="3">
        <f>其他调用!AB221</f>
        <v>31381260.929169655</v>
      </c>
      <c r="AM221" s="3">
        <f>其他调用!AC221</f>
        <v>96834528</v>
      </c>
      <c r="AN221" s="3">
        <f>SUMPRODUCT(AI$5:AM221,其他调用!$C$6:$G222)</f>
        <v>1178186028328.6709</v>
      </c>
      <c r="AP221" s="3">
        <f>其他调用!AN221</f>
        <v>3944828.6838310957</v>
      </c>
      <c r="AQ221" s="3">
        <f>其他调用!AO221</f>
        <v>4439762.1373250484</v>
      </c>
      <c r="AR221" s="3">
        <f>其他调用!AP221</f>
        <v>5513465.848482728</v>
      </c>
      <c r="AS221" s="3">
        <f>其他调用!AQ221</f>
        <v>9111961.253493309</v>
      </c>
      <c r="AT221" s="3">
        <f>其他调用!AR221</f>
        <v>29608410.30090189</v>
      </c>
      <c r="AU221" s="3">
        <f>SUMPRODUCT(AP$5:AT221,其他调用!$C$6:$G222)</f>
        <v>216193669946.10175</v>
      </c>
    </row>
    <row r="222" spans="26:47" x14ac:dyDescent="0.15">
      <c r="Z222" s="3">
        <v>218</v>
      </c>
      <c r="AA222" s="3">
        <f>求节点(节奏总纲!P$4:P$163,其他调用!AW$6:AW$165,$Z222)*SUM($U$14:$U$17)</f>
        <v>45.999999999999993</v>
      </c>
      <c r="AB222" s="3">
        <f>求节点(节奏总纲!Q$4:Q$163,其他调用!AX$6:AX$165,$Z222)*SUM($U$14:$U$17)</f>
        <v>67</v>
      </c>
      <c r="AC222" s="3">
        <f>求节点(节奏总纲!R$4:R$163,其他调用!AY$6:AY$165,$Z222)*SUM($U$14:$U$17)</f>
        <v>90.999999999999901</v>
      </c>
      <c r="AD222" s="3">
        <f>求节点(节奏总纲!S$4:S$163,其他调用!AZ$6:AZ$165,$Z222)*SUM($U$14:$U$17)</f>
        <v>103.00000000000007</v>
      </c>
      <c r="AE222" s="3">
        <f>求节点(节奏总纲!T$4:T$163,其他调用!BA$6:BA$165,$Z222)*SUM($U$14:$U$17)</f>
        <v>103.00000000000003</v>
      </c>
      <c r="AF222" s="3">
        <f>SUMPRODUCT(AA$5:AE222,其他调用!$C$6:$G223)</f>
        <v>6400602.5596744847</v>
      </c>
      <c r="AH222" s="3">
        <v>218</v>
      </c>
      <c r="AI222" s="3">
        <f>其他调用!Y222</f>
        <v>17986797.864463329</v>
      </c>
      <c r="AJ222" s="3">
        <f>其他调用!Z222</f>
        <v>19938401.138294697</v>
      </c>
      <c r="AK222" s="3">
        <f>其他调用!AA222</f>
        <v>22927021.641513824</v>
      </c>
      <c r="AL222" s="3">
        <f>其他调用!AB222</f>
        <v>31381260.929170609</v>
      </c>
      <c r="AM222" s="3">
        <f>其他调用!AC222</f>
        <v>96834528</v>
      </c>
      <c r="AN222" s="3">
        <f>SUMPRODUCT(AI$5:AM222,其他调用!$C$6:$G223)</f>
        <v>1181929459707.3901</v>
      </c>
      <c r="AP222" s="3">
        <f>其他调用!AN222</f>
        <v>3944828.6838310957</v>
      </c>
      <c r="AQ222" s="3">
        <f>其他调用!AO222</f>
        <v>4439762.1373250484</v>
      </c>
      <c r="AR222" s="3">
        <f>其他调用!AP222</f>
        <v>5513465.848482728</v>
      </c>
      <c r="AS222" s="3">
        <f>其他调用!AQ222</f>
        <v>9111961.253493309</v>
      </c>
      <c r="AT222" s="3">
        <f>其他调用!AR222</f>
        <v>29608410.30090189</v>
      </c>
      <c r="AU222" s="3">
        <f>SUMPRODUCT(AP$5:AT222,其他调用!$C$6:$G223)</f>
        <v>217030597971.49722</v>
      </c>
    </row>
    <row r="223" spans="26:47" x14ac:dyDescent="0.15">
      <c r="Z223" s="3">
        <v>219</v>
      </c>
      <c r="AA223" s="3">
        <f>求节点(节奏总纲!P$4:P$163,其他调用!AW$6:AW$165,$Z223)*SUM($U$14:$U$17)</f>
        <v>45.999999999999993</v>
      </c>
      <c r="AB223" s="3">
        <f>求节点(节奏总纲!Q$4:Q$163,其他调用!AX$6:AX$165,$Z223)*SUM($U$14:$U$17)</f>
        <v>67</v>
      </c>
      <c r="AC223" s="3">
        <f>求节点(节奏总纲!R$4:R$163,其他调用!AY$6:AY$165,$Z223)*SUM($U$14:$U$17)</f>
        <v>90.999999999999872</v>
      </c>
      <c r="AD223" s="3">
        <f>求节点(节奏总纲!S$4:S$163,其他调用!AZ$6:AZ$165,$Z223)*SUM($U$14:$U$17)</f>
        <v>103.00000000000006</v>
      </c>
      <c r="AE223" s="3">
        <f>求节点(节奏总纲!T$4:T$163,其他调用!BA$6:BA$165,$Z223)*SUM($U$14:$U$17)</f>
        <v>103.00000000000004</v>
      </c>
      <c r="AF223" s="3">
        <f>SUMPRODUCT(AA$5:AE223,其他调用!$C$6:$G224)</f>
        <v>6411787.8931806507</v>
      </c>
      <c r="AH223" s="3">
        <v>219</v>
      </c>
      <c r="AI223" s="3">
        <f>其他调用!Y223</f>
        <v>17986797.864463329</v>
      </c>
      <c r="AJ223" s="3">
        <f>其他调用!Z223</f>
        <v>19938401.13829422</v>
      </c>
      <c r="AK223" s="3">
        <f>其他调用!AA223</f>
        <v>22927021.641513824</v>
      </c>
      <c r="AL223" s="3">
        <f>其他调用!AB223</f>
        <v>31381260.929170609</v>
      </c>
      <c r="AM223" s="3">
        <f>其他调用!AC223</f>
        <v>96834528</v>
      </c>
      <c r="AN223" s="3">
        <f>SUMPRODUCT(AI$5:AM223,其他调用!$C$6:$G224)</f>
        <v>1185649844454.9297</v>
      </c>
      <c r="AP223" s="3">
        <f>其他调用!AN223</f>
        <v>3944828.6838310957</v>
      </c>
      <c r="AQ223" s="3">
        <f>其他调用!AO223</f>
        <v>4439762.1373249292</v>
      </c>
      <c r="AR223" s="3">
        <f>其他调用!AP223</f>
        <v>5513465.8484828472</v>
      </c>
      <c r="AS223" s="3">
        <f>其他调用!AQ223</f>
        <v>9111961.2534930706</v>
      </c>
      <c r="AT223" s="3">
        <f>其他调用!AR223</f>
        <v>29608410.300902367</v>
      </c>
      <c r="AU223" s="3">
        <f>SUMPRODUCT(AP$5:AT223,其他调用!$C$6:$G224)</f>
        <v>217862373405.70731</v>
      </c>
    </row>
    <row r="224" spans="26:47" x14ac:dyDescent="0.15">
      <c r="Z224" s="3">
        <v>220</v>
      </c>
      <c r="AA224" s="3">
        <f>求节点(节奏总纲!P$4:P$163,其他调用!AW$6:AW$165,$Z224)*SUM($U$14:$U$17)</f>
        <v>45.999999999999986</v>
      </c>
      <c r="AB224" s="3">
        <f>求节点(节奏总纲!Q$4:Q$163,其他调用!AX$6:AX$165,$Z224)*SUM($U$14:$U$17)</f>
        <v>67</v>
      </c>
      <c r="AC224" s="3">
        <f>求节点(节奏总纲!R$4:R$163,其他调用!AY$6:AY$165,$Z224)*SUM($U$14:$U$17)</f>
        <v>90.999999999999844</v>
      </c>
      <c r="AD224" s="3">
        <f>求节点(节奏总纲!S$4:S$163,其他调用!AZ$6:AZ$165,$Z224)*SUM($U$14:$U$17)</f>
        <v>103.00000000000004</v>
      </c>
      <c r="AE224" s="3">
        <f>求节点(节奏总纲!T$4:T$163,其他调用!BA$6:BA$165,$Z224)*SUM($U$14:$U$17)</f>
        <v>103.00000000000006</v>
      </c>
      <c r="AF224" s="3">
        <f>SUMPRODUCT(AA$5:AE224,其他调用!$C$6:$G225)</f>
        <v>6422903.9370102286</v>
      </c>
      <c r="AH224" s="3">
        <v>220</v>
      </c>
      <c r="AI224" s="3">
        <f>其他调用!Y224</f>
        <v>17986797.864463329</v>
      </c>
      <c r="AJ224" s="3">
        <f>其他调用!Z224</f>
        <v>19938401.13829422</v>
      </c>
      <c r="AK224" s="3">
        <f>其他调用!AA224</f>
        <v>22927021.641513348</v>
      </c>
      <c r="AL224" s="3">
        <f>其他调用!AB224</f>
        <v>31381260.929169655</v>
      </c>
      <c r="AM224" s="3">
        <f>其他调用!AC224</f>
        <v>96834528</v>
      </c>
      <c r="AN224" s="3">
        <f>SUMPRODUCT(AI$5:AM224,其他调用!$C$6:$G225)</f>
        <v>1189347182571.29</v>
      </c>
      <c r="AP224" s="3">
        <f>其他调用!AN224</f>
        <v>3944828.6838310957</v>
      </c>
      <c r="AQ224" s="3">
        <f>其他调用!AO224</f>
        <v>4439762.1373250484</v>
      </c>
      <c r="AR224" s="3">
        <f>其他调用!AP224</f>
        <v>5513465.848482728</v>
      </c>
      <c r="AS224" s="3">
        <f>其他调用!AQ224</f>
        <v>9111961.253493309</v>
      </c>
      <c r="AT224" s="3">
        <f>其他调用!AR224</f>
        <v>29608410.30090189</v>
      </c>
      <c r="AU224" s="3">
        <f>SUMPRODUCT(AP$5:AT224,其他调用!$C$6:$G225)</f>
        <v>218688996248.73206</v>
      </c>
    </row>
    <row r="225" spans="26:47" x14ac:dyDescent="0.15">
      <c r="Z225" s="3">
        <v>221</v>
      </c>
      <c r="AA225" s="3">
        <f>求节点(节奏总纲!P$4:P$163,其他调用!AW$6:AW$165,$Z225)*SUM($U$14:$U$17)</f>
        <v>45.999999999999979</v>
      </c>
      <c r="AB225" s="3">
        <f>求节点(节奏总纲!Q$4:Q$163,其他调用!AX$6:AX$165,$Z225)*SUM($U$14:$U$17)</f>
        <v>67</v>
      </c>
      <c r="AC225" s="3">
        <f>求节点(节奏总纲!R$4:R$163,其他调用!AY$6:AY$165,$Z225)*SUM($U$14:$U$17)</f>
        <v>90.999999999999815</v>
      </c>
      <c r="AD225" s="3">
        <f>求节点(节奏总纲!S$4:S$163,其他调用!AZ$6:AZ$165,$Z225)*SUM($U$14:$U$17)</f>
        <v>103.00000000000003</v>
      </c>
      <c r="AE225" s="3">
        <f>求节点(节奏总纲!T$4:T$163,其他调用!BA$6:BA$165,$Z225)*SUM($U$14:$U$17)</f>
        <v>103.00000000000007</v>
      </c>
      <c r="AF225" s="3">
        <f>SUMPRODUCT(AA$5:AE225,其他调用!$C$6:$G226)</f>
        <v>6433950.6911632186</v>
      </c>
      <c r="AH225" s="3">
        <v>221</v>
      </c>
      <c r="AI225" s="3">
        <f>其他调用!Y225</f>
        <v>17986797.864462852</v>
      </c>
      <c r="AJ225" s="3">
        <f>其他调用!Z225</f>
        <v>19938401.13829422</v>
      </c>
      <c r="AK225" s="3">
        <f>其他调用!AA225</f>
        <v>22927021.641513824</v>
      </c>
      <c r="AL225" s="3">
        <f>其他调用!AB225</f>
        <v>31381260.929170609</v>
      </c>
      <c r="AM225" s="3">
        <f>其他调用!AC225</f>
        <v>96834527.999998093</v>
      </c>
      <c r="AN225" s="3">
        <f>SUMPRODUCT(AI$5:AM225,其他调用!$C$6:$G226)</f>
        <v>1193021474056.4707</v>
      </c>
      <c r="AP225" s="3">
        <f>其他调用!AN225</f>
        <v>3944828.6838312149</v>
      </c>
      <c r="AQ225" s="3">
        <f>其他调用!AO225</f>
        <v>4439762.1373249292</v>
      </c>
      <c r="AR225" s="3">
        <f>其他调用!AP225</f>
        <v>5513465.8484828472</v>
      </c>
      <c r="AS225" s="3">
        <f>其他调用!AQ225</f>
        <v>9111961.253493309</v>
      </c>
      <c r="AT225" s="3">
        <f>其他调用!AR225</f>
        <v>29608410.30090189</v>
      </c>
      <c r="AU225" s="3">
        <f>SUMPRODUCT(AP$5:AT225,其他调用!$C$6:$G226)</f>
        <v>219510466500.57138</v>
      </c>
    </row>
    <row r="226" spans="26:47" x14ac:dyDescent="0.15">
      <c r="Z226" s="3">
        <v>222</v>
      </c>
      <c r="AA226" s="3">
        <f>求节点(节奏总纲!P$4:P$163,其他调用!AW$6:AW$165,$Z226)*SUM($U$14:$U$17)</f>
        <v>45.999999999999979</v>
      </c>
      <c r="AB226" s="3">
        <f>求节点(节奏总纲!Q$4:Q$163,其他调用!AX$6:AX$165,$Z226)*SUM($U$14:$U$17)</f>
        <v>67</v>
      </c>
      <c r="AC226" s="3">
        <f>求节点(节奏总纲!R$4:R$163,其他调用!AY$6:AY$165,$Z226)*SUM($U$14:$U$17)</f>
        <v>90.999999999999815</v>
      </c>
      <c r="AD226" s="3">
        <f>求节点(节奏总纲!S$4:S$163,其他调用!AZ$6:AZ$165,$Z226)*SUM($U$14:$U$17)</f>
        <v>103</v>
      </c>
      <c r="AE226" s="3">
        <f>求节点(节奏总纲!T$4:T$163,其他调用!BA$6:BA$165,$Z226)*SUM($U$14:$U$17)</f>
        <v>103.00000000000009</v>
      </c>
      <c r="AF226" s="3">
        <f>SUMPRODUCT(AA$5:AE226,其他调用!$C$6:$G227)</f>
        <v>6444928.1556396242</v>
      </c>
      <c r="AH226" s="3">
        <v>222</v>
      </c>
      <c r="AI226" s="3">
        <f>其他调用!Y226</f>
        <v>18056567.865160942</v>
      </c>
      <c r="AJ226" s="3">
        <f>其他调用!Z226</f>
        <v>20343754.260133743</v>
      </c>
      <c r="AK226" s="3">
        <f>其他调用!AA226</f>
        <v>23938835.570450306</v>
      </c>
      <c r="AL226" s="3">
        <f>其他调用!AB226</f>
        <v>31381260.929170609</v>
      </c>
      <c r="AM226" s="3">
        <f>其他调用!AC226</f>
        <v>96834528</v>
      </c>
      <c r="AN226" s="3">
        <f>SUMPRODUCT(AI$5:AM226,其他调用!$C$6:$G227)</f>
        <v>1196722578349.2798</v>
      </c>
      <c r="AP226" s="3">
        <f>其他调用!AN226</f>
        <v>3958739.1701356173</v>
      </c>
      <c r="AQ226" s="3">
        <f>其他调用!AO226</f>
        <v>4569513.3616505861</v>
      </c>
      <c r="AR226" s="3">
        <f>其他调用!AP226</f>
        <v>5871523.487462163</v>
      </c>
      <c r="AS226" s="3">
        <f>其他调用!AQ226</f>
        <v>9111961.253493309</v>
      </c>
      <c r="AT226" s="3">
        <f>其他调用!AR226</f>
        <v>29608410.30090189</v>
      </c>
      <c r="AU226" s="3">
        <f>SUMPRODUCT(AP$5:AT226,其他调用!$C$6:$G227)</f>
        <v>220342230594.89713</v>
      </c>
    </row>
    <row r="227" spans="26:47" x14ac:dyDescent="0.15">
      <c r="Z227" s="3">
        <v>223</v>
      </c>
      <c r="AA227" s="3">
        <f>求节点(节奏总纲!P$4:P$163,其他调用!AW$6:AW$165,$Z227)*SUM($U$14:$U$17)</f>
        <v>45.999999999999986</v>
      </c>
      <c r="AB227" s="3">
        <f>求节点(节奏总纲!Q$4:Q$163,其他调用!AX$6:AX$165,$Z227)*SUM($U$14:$U$17)</f>
        <v>67.000000000000014</v>
      </c>
      <c r="AC227" s="3">
        <f>求节点(节奏总纲!R$4:R$163,其他调用!AY$6:AY$165,$Z227)*SUM($U$14:$U$17)</f>
        <v>90.999999999999829</v>
      </c>
      <c r="AD227" s="3">
        <f>求节点(节奏总纲!S$4:S$163,其他调用!AZ$6:AZ$165,$Z227)*SUM($U$14:$U$17)</f>
        <v>102.99999999999999</v>
      </c>
      <c r="AE227" s="3">
        <f>求节点(节奏总纲!T$4:T$163,其他调用!BA$6:BA$165,$Z227)*SUM($U$14:$U$17)</f>
        <v>103.0000000000001</v>
      </c>
      <c r="AF227" s="3">
        <f>SUMPRODUCT(AA$5:AE227,其他调用!$C$6:$G228)</f>
        <v>6455836.3304394418</v>
      </c>
      <c r="AH227" s="3">
        <v>223</v>
      </c>
      <c r="AI227" s="3">
        <f>其他调用!Y227</f>
        <v>18488538.910921574</v>
      </c>
      <c r="AJ227" s="3">
        <f>其他调用!Z227</f>
        <v>20381410.014621735</v>
      </c>
      <c r="AK227" s="3">
        <f>其他调用!AA227</f>
        <v>25199628.663553715</v>
      </c>
      <c r="AL227" s="3">
        <f>其他调用!AB227</f>
        <v>31381260.929170609</v>
      </c>
      <c r="AM227" s="3">
        <f>其他调用!AC227</f>
        <v>96834528</v>
      </c>
      <c r="AN227" s="3">
        <f>SUMPRODUCT(AI$5:AM227,其他调用!$C$6:$G228)</f>
        <v>1200451636674.1042</v>
      </c>
      <c r="AP227" s="3">
        <f>其他调用!AN227</f>
        <v>4044863.9695615768</v>
      </c>
      <c r="AQ227" s="3">
        <f>其他调用!AO227</f>
        <v>4581566.7540740967</v>
      </c>
      <c r="AR227" s="3">
        <f>其他调用!AP227</f>
        <v>6317689.1165840626</v>
      </c>
      <c r="AS227" s="3">
        <f>其他调用!AQ227</f>
        <v>9111961.2534930706</v>
      </c>
      <c r="AT227" s="3">
        <f>其他调用!AR227</f>
        <v>29608410.30090189</v>
      </c>
      <c r="AU227" s="3">
        <f>SUMPRODUCT(AP$5:AT227,其他调用!$C$6:$G228)</f>
        <v>221180788836.05505</v>
      </c>
    </row>
    <row r="228" spans="26:47" x14ac:dyDescent="0.15">
      <c r="Z228" s="3">
        <v>224</v>
      </c>
      <c r="AA228" s="3">
        <f>求节点(节奏总纲!P$4:P$163,其他调用!AW$6:AW$165,$Z228)*SUM($U$14:$U$17)</f>
        <v>45.999999999999993</v>
      </c>
      <c r="AB228" s="3">
        <f>求节点(节奏总纲!Q$4:Q$163,其他调用!AX$6:AX$165,$Z228)*SUM($U$14:$U$17)</f>
        <v>67.000000000000014</v>
      </c>
      <c r="AC228" s="3">
        <f>求节点(节奏总纲!R$4:R$163,其他调用!AY$6:AY$165,$Z228)*SUM($U$14:$U$17)</f>
        <v>90.999999999999844</v>
      </c>
      <c r="AD228" s="3">
        <f>求节点(节奏总纲!S$4:S$163,其他调用!AZ$6:AZ$165,$Z228)*SUM($U$14:$U$17)</f>
        <v>102.99999999999997</v>
      </c>
      <c r="AE228" s="3">
        <f>求节点(节奏总纲!T$4:T$163,其他调用!BA$6:BA$165,$Z228)*SUM($U$14:$U$17)</f>
        <v>103.0000000000001</v>
      </c>
      <c r="AF228" s="3">
        <f>SUMPRODUCT(AA$5:AE228,其他调用!$C$6:$G229)</f>
        <v>6466675.2155626714</v>
      </c>
      <c r="AH228" s="3">
        <v>224</v>
      </c>
      <c r="AI228" s="3">
        <f>其他调用!Y228</f>
        <v>18488538.910921574</v>
      </c>
      <c r="AJ228" s="3">
        <f>其他调用!Z228</f>
        <v>20381410.014621735</v>
      </c>
      <c r="AK228" s="3">
        <f>其他调用!AA228</f>
        <v>25199628.663553715</v>
      </c>
      <c r="AL228" s="3">
        <f>其他调用!AB228</f>
        <v>31381260.929169655</v>
      </c>
      <c r="AM228" s="3">
        <f>其他调用!AC228</f>
        <v>102445711.24351311</v>
      </c>
      <c r="AN228" s="3">
        <f>SUMPRODUCT(AI$5:AM228,其他调用!$C$6:$G229)</f>
        <v>1204159085277.0264</v>
      </c>
      <c r="AP228" s="3">
        <f>其他调用!AN228</f>
        <v>4044863.9695615768</v>
      </c>
      <c r="AQ228" s="3">
        <f>其他调用!AO228</f>
        <v>4581566.7540742159</v>
      </c>
      <c r="AR228" s="3">
        <f>其他调用!AP228</f>
        <v>6317689.1165841818</v>
      </c>
      <c r="AS228" s="3">
        <f>其他调用!AQ228</f>
        <v>9111961.253493309</v>
      </c>
      <c r="AT228" s="3">
        <f>其他调用!AR228</f>
        <v>31480652.300762653</v>
      </c>
      <c r="AU228" s="3">
        <f>SUMPRODUCT(AP$5:AT228,其他调用!$C$6:$G229)</f>
        <v>222014713693.4404</v>
      </c>
    </row>
    <row r="229" spans="26:47" x14ac:dyDescent="0.15">
      <c r="Z229" s="3">
        <v>225</v>
      </c>
      <c r="AA229" s="3">
        <f>求节点(节奏总纲!P$4:P$163,其他调用!AW$6:AW$165,$Z229)*SUM($U$14:$U$17)</f>
        <v>46</v>
      </c>
      <c r="AB229" s="3">
        <f>求节点(节奏总纲!Q$4:Q$163,其他调用!AX$6:AX$165,$Z229)*SUM($U$14:$U$17)</f>
        <v>67.000000000000014</v>
      </c>
      <c r="AC229" s="3">
        <f>求节点(节奏总纲!R$4:R$163,其他调用!AY$6:AY$165,$Z229)*SUM($U$14:$U$17)</f>
        <v>90.999999999999858</v>
      </c>
      <c r="AD229" s="3">
        <f>求节点(节奏总纲!S$4:S$163,其他调用!AZ$6:AZ$165,$Z229)*SUM($U$14:$U$17)</f>
        <v>102.99999999999996</v>
      </c>
      <c r="AE229" s="3">
        <f>求节点(节奏总纲!T$4:T$163,其他调用!BA$6:BA$165,$Z229)*SUM($U$14:$U$17)</f>
        <v>103.00000000000009</v>
      </c>
      <c r="AF229" s="3">
        <f>SUMPRODUCT(AA$5:AE229,其他调用!$C$6:$G230)</f>
        <v>6477444.8110093158</v>
      </c>
      <c r="AH229" s="3">
        <v>225</v>
      </c>
      <c r="AI229" s="3">
        <f>其他调用!Y229</f>
        <v>18488538.910921097</v>
      </c>
      <c r="AJ229" s="3">
        <f>其他调用!Z229</f>
        <v>20381410.014622211</v>
      </c>
      <c r="AK229" s="3">
        <f>其他调用!AA229</f>
        <v>25199628.663553715</v>
      </c>
      <c r="AL229" s="3">
        <f>其他调用!AB229</f>
        <v>31381260.929170609</v>
      </c>
      <c r="AM229" s="3">
        <f>其他调用!AC229</f>
        <v>104904072</v>
      </c>
      <c r="AN229" s="3">
        <f>SUMPRODUCT(AI$5:AM229,其他调用!$C$6:$G230)</f>
        <v>1207843737702.437</v>
      </c>
      <c r="AP229" s="3">
        <f>其他调用!AN229</f>
        <v>4044863.9695615768</v>
      </c>
      <c r="AQ229" s="3">
        <f>其他调用!AO229</f>
        <v>4581566.7540740967</v>
      </c>
      <c r="AR229" s="3">
        <f>其他调用!AP229</f>
        <v>6317689.1165840626</v>
      </c>
      <c r="AS229" s="3">
        <f>其他调用!AQ229</f>
        <v>9111961.253493309</v>
      </c>
      <c r="AT229" s="3">
        <f>其他调用!AR229</f>
        <v>32300915.346783638</v>
      </c>
      <c r="AU229" s="3">
        <f>SUMPRODUCT(AP$5:AT229,其他调用!$C$6:$G230)</f>
        <v>222843609291.18774</v>
      </c>
    </row>
    <row r="230" spans="26:47" x14ac:dyDescent="0.15">
      <c r="Z230" s="3">
        <v>226</v>
      </c>
      <c r="AA230" s="3">
        <f>求节点(节奏总纲!P$4:P$163,其他调用!AW$6:AW$165,$Z230)*SUM($U$14:$U$17)</f>
        <v>46.000000000000007</v>
      </c>
      <c r="AB230" s="3">
        <f>求节点(节奏总纲!Q$4:Q$163,其他调用!AX$6:AX$165,$Z230)*SUM($U$14:$U$17)</f>
        <v>67.000000000000014</v>
      </c>
      <c r="AC230" s="3">
        <f>求节点(节奏总纲!R$4:R$163,其他调用!AY$6:AY$165,$Z230)*SUM($U$14:$U$17)</f>
        <v>90.999999999999886</v>
      </c>
      <c r="AD230" s="3">
        <f>求节点(节奏总纲!S$4:S$163,其他调用!AZ$6:AZ$165,$Z230)*SUM($U$14:$U$17)</f>
        <v>102.99999999999994</v>
      </c>
      <c r="AE230" s="3">
        <f>求节点(节奏总纲!T$4:T$163,其他调用!BA$6:BA$165,$Z230)*SUM($U$14:$U$17)</f>
        <v>103.00000000000009</v>
      </c>
      <c r="AF230" s="3">
        <f>SUMPRODUCT(AA$5:AE230,其他调用!$C$6:$G231)</f>
        <v>6488145.1167793721</v>
      </c>
      <c r="AH230" s="3">
        <v>226</v>
      </c>
      <c r="AI230" s="3">
        <f>其他调用!Y230</f>
        <v>18488538.910921574</v>
      </c>
      <c r="AJ230" s="3">
        <f>其他调用!Z230</f>
        <v>20381410.014621735</v>
      </c>
      <c r="AK230" s="3">
        <f>其他调用!AA230</f>
        <v>25199628.663553715</v>
      </c>
      <c r="AL230" s="3">
        <f>其他调用!AB230</f>
        <v>31381260.929170609</v>
      </c>
      <c r="AM230" s="3">
        <f>其他调用!AC230</f>
        <v>104904071.99999809</v>
      </c>
      <c r="AN230" s="3">
        <f>SUMPRODUCT(AI$5:AM230,其他调用!$C$6:$G231)</f>
        <v>1211504683724.3755</v>
      </c>
      <c r="AP230" s="3">
        <f>其他调用!AN230</f>
        <v>4044863.9695615768</v>
      </c>
      <c r="AQ230" s="3">
        <f>其他调用!AO230</f>
        <v>4581566.7540742159</v>
      </c>
      <c r="AR230" s="3">
        <f>其他调用!AP230</f>
        <v>6317689.1165840626</v>
      </c>
      <c r="AS230" s="3">
        <f>其他调用!AQ230</f>
        <v>9111961.253493309</v>
      </c>
      <c r="AT230" s="3">
        <f>其他调用!AR230</f>
        <v>32300915.346783638</v>
      </c>
      <c r="AU230" s="3">
        <f>SUMPRODUCT(AP$5:AT230,其他调用!$C$6:$G231)</f>
        <v>223667171920.93491</v>
      </c>
    </row>
    <row r="231" spans="26:47" x14ac:dyDescent="0.15">
      <c r="Z231" s="3">
        <v>227</v>
      </c>
      <c r="AA231" s="3">
        <f>求节点(节奏总纲!P$4:P$163,其他调用!AW$6:AW$165,$Z231)*SUM($U$14:$U$17)</f>
        <v>46.000000000000014</v>
      </c>
      <c r="AB231" s="3">
        <f>求节点(节奏总纲!Q$4:Q$163,其他调用!AX$6:AX$165,$Z231)*SUM($U$14:$U$17)</f>
        <v>67.000000000000028</v>
      </c>
      <c r="AC231" s="3">
        <f>求节点(节奏总纲!R$4:R$163,其他调用!AY$6:AY$165,$Z231)*SUM($U$14:$U$17)</f>
        <v>90.999999999999901</v>
      </c>
      <c r="AD231" s="3">
        <f>求节点(节奏总纲!S$4:S$163,其他调用!AZ$6:AZ$165,$Z231)*SUM($U$14:$U$17)</f>
        <v>102.99999999999994</v>
      </c>
      <c r="AE231" s="3">
        <f>求节点(节奏总纲!T$4:T$163,其他调用!BA$6:BA$165,$Z231)*SUM($U$14:$U$17)</f>
        <v>103.00000000000009</v>
      </c>
      <c r="AF231" s="3">
        <f>SUMPRODUCT(AA$5:AE231,其他调用!$C$6:$G232)</f>
        <v>6498776.1328728441</v>
      </c>
      <c r="AH231" s="3">
        <v>227</v>
      </c>
      <c r="AI231" s="3">
        <f>其他调用!Y231</f>
        <v>18488538.910921574</v>
      </c>
      <c r="AJ231" s="3">
        <f>其他调用!Z231</f>
        <v>20381410.014621735</v>
      </c>
      <c r="AK231" s="3">
        <f>其他调用!AA231</f>
        <v>25199628.663553715</v>
      </c>
      <c r="AL231" s="3">
        <f>其他调用!AB231</f>
        <v>31894443.028386116</v>
      </c>
      <c r="AM231" s="3">
        <f>其他调用!AC231</f>
        <v>104904072</v>
      </c>
      <c r="AN231" s="3">
        <f>SUMPRODUCT(AI$5:AM231,其他调用!$C$6:$G232)</f>
        <v>1215142567440.0889</v>
      </c>
      <c r="AP231" s="3">
        <f>其他调用!AN231</f>
        <v>4044863.9695615768</v>
      </c>
      <c r="AQ231" s="3">
        <f>其他调用!AO231</f>
        <v>4581566.7540740967</v>
      </c>
      <c r="AR231" s="3">
        <f>其他调用!AP231</f>
        <v>6317689.1165840626</v>
      </c>
      <c r="AS231" s="3">
        <f>其他调用!AQ231</f>
        <v>9317965.003926754</v>
      </c>
      <c r="AT231" s="3">
        <f>其他调用!AR231</f>
        <v>32300915.346783638</v>
      </c>
      <c r="AU231" s="3">
        <f>SUMPRODUCT(AP$5:AT231,其他调用!$C$6:$G232)</f>
        <v>224485660138.95029</v>
      </c>
    </row>
    <row r="232" spans="26:47" x14ac:dyDescent="0.15">
      <c r="Z232" s="3">
        <v>228</v>
      </c>
      <c r="AA232" s="3">
        <f>求节点(节奏总纲!P$4:P$163,其他调用!AW$6:AW$165,$Z232)*SUM($U$14:$U$17)</f>
        <v>46.000000000000021</v>
      </c>
      <c r="AB232" s="3">
        <f>求节点(节奏总纲!Q$4:Q$163,其他调用!AX$6:AX$165,$Z232)*SUM($U$14:$U$17)</f>
        <v>67.000000000000028</v>
      </c>
      <c r="AC232" s="3">
        <f>求节点(节奏总纲!R$4:R$163,其他调用!AY$6:AY$165,$Z232)*SUM($U$14:$U$17)</f>
        <v>90.999999999999915</v>
      </c>
      <c r="AD232" s="3">
        <f>求节点(节奏总纲!S$4:S$163,其他调用!AZ$6:AZ$165,$Z232)*SUM($U$14:$U$17)</f>
        <v>102.99999999999996</v>
      </c>
      <c r="AE232" s="3">
        <f>求节点(节奏总纲!T$4:T$163,其他调用!BA$6:BA$165,$Z232)*SUM($U$14:$U$17)</f>
        <v>103.00000000000007</v>
      </c>
      <c r="AF232" s="3">
        <f>SUMPRODUCT(AA$5:AE232,其他调用!$C$6:$G233)</f>
        <v>6509337.8592897272</v>
      </c>
      <c r="AH232" s="3">
        <v>228</v>
      </c>
      <c r="AI232" s="3">
        <f>其他调用!Y232</f>
        <v>18488538.910921574</v>
      </c>
      <c r="AJ232" s="3">
        <f>其他调用!Z232</f>
        <v>20381410.014621735</v>
      </c>
      <c r="AK232" s="3">
        <f>其他调用!AA232</f>
        <v>25199628.663553715</v>
      </c>
      <c r="AL232" s="3">
        <f>其他调用!AB232</f>
        <v>31898406.269311905</v>
      </c>
      <c r="AM232" s="3">
        <f>其他调用!AC232</f>
        <v>104904072</v>
      </c>
      <c r="AN232" s="3">
        <f>SUMPRODUCT(AI$5:AM232,其他调用!$C$6:$G233)</f>
        <v>1218756745496.1648</v>
      </c>
      <c r="AP232" s="3">
        <f>其他调用!AN232</f>
        <v>4044863.9695615768</v>
      </c>
      <c r="AQ232" s="3">
        <f>其他调用!AO232</f>
        <v>4581566.7540742159</v>
      </c>
      <c r="AR232" s="3">
        <f>其他调用!AP232</f>
        <v>6317689.1165841818</v>
      </c>
      <c r="AS232" s="3">
        <f>其他调用!AQ232</f>
        <v>9319555.9450290203</v>
      </c>
      <c r="AT232" s="3">
        <f>其他调用!AR232</f>
        <v>32300915.346783638</v>
      </c>
      <c r="AU232" s="3">
        <f>SUMPRODUCT(AP$5:AT232,其他调用!$C$6:$G233)</f>
        <v>225298815687.55869</v>
      </c>
    </row>
    <row r="233" spans="26:47" x14ac:dyDescent="0.15">
      <c r="Z233" s="3">
        <v>229</v>
      </c>
      <c r="AA233" s="3">
        <f>求节点(节奏总纲!P$4:P$163,其他调用!AW$6:AW$165,$Z233)*SUM($U$14:$U$17)</f>
        <v>46.000000000000028</v>
      </c>
      <c r="AB233" s="3">
        <f>求节点(节奏总纲!Q$4:Q$163,其他调用!AX$6:AX$165,$Z233)*SUM($U$14:$U$17)</f>
        <v>67.000000000000028</v>
      </c>
      <c r="AC233" s="3">
        <f>求节点(节奏总纲!R$4:R$163,其他调用!AY$6:AY$165,$Z233)*SUM($U$14:$U$17)</f>
        <v>90.999999999999929</v>
      </c>
      <c r="AD233" s="3">
        <f>求节点(节奏总纲!S$4:S$163,其他调用!AZ$6:AZ$165,$Z233)*SUM($U$14:$U$17)</f>
        <v>102.99999999999996</v>
      </c>
      <c r="AE233" s="3">
        <f>求节点(节奏总纲!T$4:T$163,其他调用!BA$6:BA$165,$Z233)*SUM($U$14:$U$17)</f>
        <v>103.00000000000007</v>
      </c>
      <c r="AF233" s="3">
        <f>SUMPRODUCT(AA$5:AE233,其他调用!$C$6:$G234)</f>
        <v>6519830.2960300231</v>
      </c>
      <c r="AH233" s="3">
        <v>229</v>
      </c>
      <c r="AI233" s="3">
        <f>其他调用!Y233</f>
        <v>18488538.910921574</v>
      </c>
      <c r="AJ233" s="3">
        <f>其他调用!Z233</f>
        <v>20381410.014621735</v>
      </c>
      <c r="AK233" s="3">
        <f>其他调用!AA233</f>
        <v>25199628.663554192</v>
      </c>
      <c r="AL233" s="3">
        <f>其他调用!AB233</f>
        <v>31898406.269311905</v>
      </c>
      <c r="AM233" s="3">
        <f>其他调用!AC233</f>
        <v>104904072</v>
      </c>
      <c r="AN233" s="3">
        <f>SUMPRODUCT(AI$5:AM233,其他调用!$C$6:$G234)</f>
        <v>1222347212918.3206</v>
      </c>
      <c r="AP233" s="3">
        <f>其他调用!AN233</f>
        <v>4044863.9695615768</v>
      </c>
      <c r="AQ233" s="3">
        <f>其他调用!AO233</f>
        <v>4581566.7540742159</v>
      </c>
      <c r="AR233" s="3">
        <f>其他调用!AP233</f>
        <v>6317689.1165840626</v>
      </c>
      <c r="AS233" s="3">
        <f>其他调用!AQ233</f>
        <v>9319555.9450290203</v>
      </c>
      <c r="AT233" s="3">
        <f>其他调用!AR233</f>
        <v>32300915.346783638</v>
      </c>
      <c r="AU233" s="3">
        <f>SUMPRODUCT(AP$5:AT233,其他调用!$C$6:$G234)</f>
        <v>226106636569.96255</v>
      </c>
    </row>
    <row r="234" spans="26:47" x14ac:dyDescent="0.15">
      <c r="Z234" s="3">
        <v>230</v>
      </c>
      <c r="AA234" s="3">
        <f>求节点(节奏总纲!P$4:P$163,其他调用!AW$6:AW$165,$Z234)*SUM($U$14:$U$17)</f>
        <v>46.000000000000036</v>
      </c>
      <c r="AB234" s="3">
        <f>求节点(节奏总纲!Q$4:Q$163,其他调用!AX$6:AX$165,$Z234)*SUM($U$14:$U$17)</f>
        <v>67.000000000000028</v>
      </c>
      <c r="AC234" s="3">
        <f>求节点(节奏总纲!R$4:R$163,其他调用!AY$6:AY$165,$Z234)*SUM($U$14:$U$17)</f>
        <v>90.999999999999957</v>
      </c>
      <c r="AD234" s="3">
        <f>求节点(节奏总纲!S$4:S$163,其他调用!AZ$6:AZ$165,$Z234)*SUM($U$14:$U$17)</f>
        <v>102.99999999999996</v>
      </c>
      <c r="AE234" s="3">
        <f>求节点(节奏总纲!T$4:T$163,其他调用!BA$6:BA$165,$Z234)*SUM($U$14:$U$17)</f>
        <v>103.00000000000006</v>
      </c>
      <c r="AF234" s="3">
        <f>SUMPRODUCT(AA$5:AE234,其他调用!$C$6:$G235)</f>
        <v>6530253.4430937339</v>
      </c>
      <c r="AH234" s="3">
        <v>230</v>
      </c>
      <c r="AI234" s="3">
        <f>其他调用!Y234</f>
        <v>18488538.910921097</v>
      </c>
      <c r="AJ234" s="3">
        <f>其他调用!Z234</f>
        <v>20381410.014621735</v>
      </c>
      <c r="AK234" s="3">
        <f>其他调用!AA234</f>
        <v>25199628.663553715</v>
      </c>
      <c r="AL234" s="3">
        <f>其他调用!AB234</f>
        <v>31898406.269311905</v>
      </c>
      <c r="AM234" s="3">
        <f>其他调用!AC234</f>
        <v>104904072</v>
      </c>
      <c r="AN234" s="3">
        <f>SUMPRODUCT(AI$5:AM234,其他调用!$C$6:$G235)</f>
        <v>1225913969706.5564</v>
      </c>
      <c r="AP234" s="3">
        <f>其他调用!AN234</f>
        <v>4044863.9695615768</v>
      </c>
      <c r="AQ234" s="3">
        <f>其他调用!AO234</f>
        <v>4581566.7540740967</v>
      </c>
      <c r="AR234" s="3">
        <f>其他调用!AP234</f>
        <v>6317689.1165840626</v>
      </c>
      <c r="AS234" s="3">
        <f>其他调用!AQ234</f>
        <v>9319555.9450290203</v>
      </c>
      <c r="AT234" s="3">
        <f>其他调用!AR234</f>
        <v>32300915.346783638</v>
      </c>
      <c r="AU234" s="3">
        <f>SUMPRODUCT(AP$5:AT234,其他调用!$C$6:$G235)</f>
        <v>226909122786.1619</v>
      </c>
    </row>
    <row r="235" spans="26:47" x14ac:dyDescent="0.15">
      <c r="Z235" s="3">
        <v>231</v>
      </c>
      <c r="AA235" s="3">
        <f>求节点(节奏总纲!P$4:P$163,其他调用!AW$6:AW$165,$Z235)*SUM($U$14:$U$17)</f>
        <v>46.000000000000043</v>
      </c>
      <c r="AB235" s="3">
        <f>求节点(节奏总纲!Q$4:Q$163,其他调用!AX$6:AX$165,$Z235)*SUM($U$14:$U$17)</f>
        <v>67.000000000000043</v>
      </c>
      <c r="AC235" s="3">
        <f>求节点(节奏总纲!R$4:R$163,其他调用!AY$6:AY$165,$Z235)*SUM($U$14:$U$17)</f>
        <v>90.999999999999972</v>
      </c>
      <c r="AD235" s="3">
        <f>求节点(节奏总纲!S$4:S$163,其他调用!AZ$6:AZ$165,$Z235)*SUM($U$14:$U$17)</f>
        <v>102.99999999999997</v>
      </c>
      <c r="AE235" s="3">
        <f>求节点(节奏总纲!T$4:T$163,其他调用!BA$6:BA$165,$Z235)*SUM($U$14:$U$17)</f>
        <v>103.00000000000006</v>
      </c>
      <c r="AF235" s="3">
        <f>SUMPRODUCT(AA$5:AE235,其他调用!$C$6:$G236)</f>
        <v>6540607.3004808566</v>
      </c>
      <c r="AH235" s="3">
        <v>231</v>
      </c>
      <c r="AI235" s="3">
        <f>其他调用!Y235</f>
        <v>18488538.910921574</v>
      </c>
      <c r="AJ235" s="3">
        <f>其他调用!Z235</f>
        <v>20381410.014622211</v>
      </c>
      <c r="AK235" s="3">
        <f>其他调用!AA235</f>
        <v>25199628.663553715</v>
      </c>
      <c r="AL235" s="3">
        <f>其他调用!AB235</f>
        <v>31898406.269311905</v>
      </c>
      <c r="AM235" s="3">
        <f>其他调用!AC235</f>
        <v>104904072</v>
      </c>
      <c r="AN235" s="3">
        <f>SUMPRODUCT(AI$5:AM235,其他调用!$C$6:$G236)</f>
        <v>1229457015860.8726</v>
      </c>
      <c r="AP235" s="3">
        <f>其他调用!AN235</f>
        <v>4044863.9695614576</v>
      </c>
      <c r="AQ235" s="3">
        <f>其他调用!AO235</f>
        <v>4581566.7540742159</v>
      </c>
      <c r="AR235" s="3">
        <f>其他调用!AP235</f>
        <v>6317689.1165841818</v>
      </c>
      <c r="AS235" s="3">
        <f>其他调用!AQ235</f>
        <v>9319555.9450287819</v>
      </c>
      <c r="AT235" s="3">
        <f>其他调用!AR235</f>
        <v>32300915.346783638</v>
      </c>
      <c r="AU235" s="3">
        <f>SUMPRODUCT(AP$5:AT235,其他调用!$C$6:$G236)</f>
        <v>227706274336.15665</v>
      </c>
    </row>
    <row r="236" spans="26:47" x14ac:dyDescent="0.15">
      <c r="Z236" s="3">
        <v>232</v>
      </c>
      <c r="AA236" s="3">
        <f>求节点(节奏总纲!P$4:P$163,其他调用!AW$6:AW$165,$Z236)*SUM($U$14:$U$17)</f>
        <v>46.00000000000005</v>
      </c>
      <c r="AB236" s="3">
        <f>求节点(节奏总纲!Q$4:Q$163,其他调用!AX$6:AX$165,$Z236)*SUM($U$14:$U$17)</f>
        <v>67.000000000000043</v>
      </c>
      <c r="AC236" s="3">
        <f>求节点(节奏总纲!R$4:R$163,其他调用!AY$6:AY$165,$Z236)*SUM($U$14:$U$17)</f>
        <v>90.999999999999986</v>
      </c>
      <c r="AD236" s="3">
        <f>求节点(节奏总纲!S$4:S$163,其他调用!AZ$6:AZ$165,$Z236)*SUM($U$14:$U$17)</f>
        <v>102.99999999999997</v>
      </c>
      <c r="AE236" s="3">
        <f>求节点(节奏总纲!T$4:T$163,其他调用!BA$6:BA$165,$Z236)*SUM($U$14:$U$17)</f>
        <v>103.00000000000006</v>
      </c>
      <c r="AF236" s="3">
        <f>SUMPRODUCT(AA$5:AE236,其他调用!$C$6:$G237)</f>
        <v>6550891.8681913922</v>
      </c>
      <c r="AH236" s="3">
        <v>232</v>
      </c>
      <c r="AI236" s="3">
        <f>其他调用!Y236</f>
        <v>18488538.910921574</v>
      </c>
      <c r="AJ236" s="3">
        <f>其他调用!Z236</f>
        <v>20381410.014621735</v>
      </c>
      <c r="AK236" s="3">
        <f>其他调用!AA236</f>
        <v>25199628.663553715</v>
      </c>
      <c r="AL236" s="3">
        <f>其他调用!AB236</f>
        <v>31898406.269311905</v>
      </c>
      <c r="AM236" s="3">
        <f>其他调用!AC236</f>
        <v>104904072</v>
      </c>
      <c r="AN236" s="3">
        <f>SUMPRODUCT(AI$5:AM236,其他调用!$C$6:$G237)</f>
        <v>1232976351381.2686</v>
      </c>
      <c r="AP236" s="3">
        <f>其他调用!AN236</f>
        <v>4044863.9695615768</v>
      </c>
      <c r="AQ236" s="3">
        <f>其他调用!AO236</f>
        <v>4581566.7540740967</v>
      </c>
      <c r="AR236" s="3">
        <f>其他调用!AP236</f>
        <v>6317689.1165840626</v>
      </c>
      <c r="AS236" s="3">
        <f>其他调用!AQ236</f>
        <v>9319555.9450290203</v>
      </c>
      <c r="AT236" s="3">
        <f>其他调用!AR236</f>
        <v>32300915.346783638</v>
      </c>
      <c r="AU236" s="3">
        <f>SUMPRODUCT(AP$5:AT236,其他调用!$C$6:$G237)</f>
        <v>228498091219.94687</v>
      </c>
    </row>
    <row r="237" spans="26:47" x14ac:dyDescent="0.15">
      <c r="Z237" s="3">
        <v>233</v>
      </c>
      <c r="AA237" s="3">
        <f>求节点(节奏总纲!P$4:P$163,其他调用!AW$6:AW$165,$Z237)*SUM($U$14:$U$17)</f>
        <v>46.000000000000057</v>
      </c>
      <c r="AB237" s="3">
        <f>求节点(节奏总纲!Q$4:Q$163,其他调用!AX$6:AX$165,$Z237)*SUM($U$14:$U$17)</f>
        <v>67.000000000000043</v>
      </c>
      <c r="AC237" s="3">
        <f>求节点(节奏总纲!R$4:R$163,其他调用!AY$6:AY$165,$Z237)*SUM($U$14:$U$17)</f>
        <v>91.000000000000014</v>
      </c>
      <c r="AD237" s="3">
        <f>求节点(节奏总纲!S$4:S$163,其他调用!AZ$6:AZ$165,$Z237)*SUM($U$14:$U$17)</f>
        <v>102.99999999999997</v>
      </c>
      <c r="AE237" s="3">
        <f>求节点(节奏总纲!T$4:T$163,其他调用!BA$6:BA$165,$Z237)*SUM($U$14:$U$17)</f>
        <v>103.00000000000004</v>
      </c>
      <c r="AF237" s="3">
        <f>SUMPRODUCT(AA$5:AE237,其他调用!$C$6:$G238)</f>
        <v>6561107.1462253416</v>
      </c>
      <c r="AH237" s="3">
        <v>233</v>
      </c>
      <c r="AI237" s="3">
        <f>其他调用!Y237</f>
        <v>18488538.910921574</v>
      </c>
      <c r="AJ237" s="3">
        <f>其他调用!Z237</f>
        <v>20381410.014621735</v>
      </c>
      <c r="AK237" s="3">
        <f>其他调用!AA237</f>
        <v>25199628.663553715</v>
      </c>
      <c r="AL237" s="3">
        <f>其他调用!AB237</f>
        <v>31898406.269311905</v>
      </c>
      <c r="AM237" s="3">
        <f>其他调用!AC237</f>
        <v>104904072</v>
      </c>
      <c r="AN237" s="3">
        <f>SUMPRODUCT(AI$5:AM237,其他调用!$C$6:$G238)</f>
        <v>1236471976267.7449</v>
      </c>
      <c r="AP237" s="3">
        <f>其他调用!AN237</f>
        <v>4044863.9695615768</v>
      </c>
      <c r="AQ237" s="3">
        <f>其他调用!AO237</f>
        <v>4581566.7540742159</v>
      </c>
      <c r="AR237" s="3">
        <f>其他调用!AP237</f>
        <v>6317689.1165840626</v>
      </c>
      <c r="AS237" s="3">
        <f>其他调用!AQ237</f>
        <v>9319555.9450290203</v>
      </c>
      <c r="AT237" s="3">
        <f>其他调用!AR237</f>
        <v>32300915.346784115</v>
      </c>
      <c r="AU237" s="3">
        <f>SUMPRODUCT(AP$5:AT237,其他调用!$C$6:$G238)</f>
        <v>229284573437.53256</v>
      </c>
    </row>
    <row r="238" spans="26:47" x14ac:dyDescent="0.15">
      <c r="Z238" s="3">
        <v>234</v>
      </c>
      <c r="AA238" s="3">
        <f>求节点(节奏总纲!P$4:P$163,其他调用!AW$6:AW$165,$Z238)*SUM($U$14:$U$17)</f>
        <v>46.000000000000064</v>
      </c>
      <c r="AB238" s="3">
        <f>求节点(节奏总纲!Q$4:Q$163,其他调用!AX$6:AX$165,$Z238)*SUM($U$14:$U$17)</f>
        <v>67.000000000000043</v>
      </c>
      <c r="AC238" s="3">
        <f>求节点(节奏总纲!R$4:R$163,其他调用!AY$6:AY$165,$Z238)*SUM($U$14:$U$17)</f>
        <v>91.000000000000028</v>
      </c>
      <c r="AD238" s="3">
        <f>求节点(节奏总纲!S$4:S$163,其他调用!AZ$6:AZ$165,$Z238)*SUM($U$14:$U$17)</f>
        <v>102.99999999999999</v>
      </c>
      <c r="AE238" s="3">
        <f>求节点(节奏总纲!T$4:T$163,其他调用!BA$6:BA$165,$Z238)*SUM($U$14:$U$17)</f>
        <v>103.00000000000004</v>
      </c>
      <c r="AF238" s="3">
        <f>SUMPRODUCT(AA$5:AE238,其他调用!$C$6:$G239)</f>
        <v>6571253.1345827039</v>
      </c>
      <c r="AH238" s="3">
        <v>234</v>
      </c>
      <c r="AI238" s="3">
        <f>其他调用!Y238</f>
        <v>18488538.910921574</v>
      </c>
      <c r="AJ238" s="3">
        <f>其他调用!Z238</f>
        <v>20381410.014621735</v>
      </c>
      <c r="AK238" s="3">
        <f>其他调用!AA238</f>
        <v>25199628.663553715</v>
      </c>
      <c r="AL238" s="3">
        <f>其他调用!AB238</f>
        <v>31898406.269311905</v>
      </c>
      <c r="AM238" s="3">
        <f>其他调用!AC238</f>
        <v>104904072</v>
      </c>
      <c r="AN238" s="3">
        <f>SUMPRODUCT(AI$5:AM238,其他调用!$C$6:$G239)</f>
        <v>1239943890520.3013</v>
      </c>
      <c r="AP238" s="3">
        <f>其他调用!AN238</f>
        <v>4044863.9695615768</v>
      </c>
      <c r="AQ238" s="3">
        <f>其他调用!AO238</f>
        <v>4581566.7540740967</v>
      </c>
      <c r="AR238" s="3">
        <f>其他调用!AP238</f>
        <v>6317689.1165840626</v>
      </c>
      <c r="AS238" s="3">
        <f>其他调用!AQ238</f>
        <v>9319555.9450290203</v>
      </c>
      <c r="AT238" s="3">
        <f>其他调用!AR238</f>
        <v>32300915.346783638</v>
      </c>
      <c r="AU238" s="3">
        <f>SUMPRODUCT(AP$5:AT238,其他调用!$C$6:$G239)</f>
        <v>230065720988.9137</v>
      </c>
    </row>
    <row r="239" spans="26:47" x14ac:dyDescent="0.15">
      <c r="Z239" s="3">
        <v>235</v>
      </c>
      <c r="AA239" s="3">
        <f>求节点(节奏总纲!P$4:P$163,其他调用!AW$6:AW$165,$Z239)*SUM($U$14:$U$17)</f>
        <v>46.000000000000071</v>
      </c>
      <c r="AB239" s="3">
        <f>求节点(节奏总纲!Q$4:Q$163,其他调用!AX$6:AX$165,$Z239)*SUM($U$14:$U$17)</f>
        <v>67.000000000000057</v>
      </c>
      <c r="AC239" s="3">
        <f>求节点(节奏总纲!R$4:R$163,其他调用!AY$6:AY$165,$Z239)*SUM($U$14:$U$17)</f>
        <v>91.000000000000043</v>
      </c>
      <c r="AD239" s="3">
        <f>求节点(节奏总纲!S$4:S$163,其他调用!AZ$6:AZ$165,$Z239)*SUM($U$14:$U$17)</f>
        <v>102.99999999999999</v>
      </c>
      <c r="AE239" s="3">
        <f>求节点(节奏总纲!T$4:T$163,其他调用!BA$6:BA$165,$Z239)*SUM($U$14:$U$17)</f>
        <v>103.00000000000003</v>
      </c>
      <c r="AF239" s="3">
        <f>SUMPRODUCT(AA$5:AE239,其他调用!$C$6:$G240)</f>
        <v>6581329.8332634792</v>
      </c>
      <c r="AH239" s="3">
        <v>235</v>
      </c>
      <c r="AI239" s="3">
        <f>其他调用!Y239</f>
        <v>18488538.910921097</v>
      </c>
      <c r="AJ239" s="3">
        <f>其他调用!Z239</f>
        <v>20381410.014621735</v>
      </c>
      <c r="AK239" s="3">
        <f>其他调用!AA239</f>
        <v>25199628.663553715</v>
      </c>
      <c r="AL239" s="3">
        <f>其他调用!AB239</f>
        <v>31898406.269311905</v>
      </c>
      <c r="AM239" s="3">
        <f>其他调用!AC239</f>
        <v>104904072</v>
      </c>
      <c r="AN239" s="3">
        <f>SUMPRODUCT(AI$5:AM239,其他调用!$C$6:$G240)</f>
        <v>1243392094138.9377</v>
      </c>
      <c r="AP239" s="3">
        <f>其他调用!AN239</f>
        <v>4044863.9695615768</v>
      </c>
      <c r="AQ239" s="3">
        <f>其他调用!AO239</f>
        <v>4581566.7540742159</v>
      </c>
      <c r="AR239" s="3">
        <f>其他调用!AP239</f>
        <v>6317689.1165841818</v>
      </c>
      <c r="AS239" s="3">
        <f>其他调用!AQ239</f>
        <v>9319555.9450290203</v>
      </c>
      <c r="AT239" s="3">
        <f>其他调用!AR239</f>
        <v>32300915.346783638</v>
      </c>
      <c r="AU239" s="3">
        <f>SUMPRODUCT(AP$5:AT239,其他调用!$C$6:$G240)</f>
        <v>230841533874.09027</v>
      </c>
    </row>
    <row r="240" spans="26:47" x14ac:dyDescent="0.15">
      <c r="Z240" s="3">
        <v>236</v>
      </c>
      <c r="AA240" s="3">
        <f>求节点(节奏总纲!P$4:P$163,其他调用!AW$6:AW$165,$Z240)*SUM($U$14:$U$17)</f>
        <v>46.000000000000078</v>
      </c>
      <c r="AB240" s="3">
        <f>求节点(节奏总纲!Q$4:Q$163,其他调用!AX$6:AX$165,$Z240)*SUM($U$14:$U$17)</f>
        <v>67.000000000000057</v>
      </c>
      <c r="AC240" s="3">
        <f>求节点(节奏总纲!R$4:R$163,其他调用!AY$6:AY$165,$Z240)*SUM($U$14:$U$17)</f>
        <v>91.000000000000057</v>
      </c>
      <c r="AD240" s="3">
        <f>求节点(节奏总纲!S$4:S$163,其他调用!AZ$6:AZ$165,$Z240)*SUM($U$14:$U$17)</f>
        <v>102.99999999999999</v>
      </c>
      <c r="AE240" s="3">
        <f>求节点(节奏总纲!T$4:T$163,其他调用!BA$6:BA$165,$Z240)*SUM($U$14:$U$17)</f>
        <v>103.00000000000003</v>
      </c>
      <c r="AF240" s="3">
        <f>SUMPRODUCT(AA$5:AE240,其他调用!$C$6:$G241)</f>
        <v>6591337.2422676673</v>
      </c>
      <c r="AH240" s="3">
        <v>236</v>
      </c>
      <c r="AI240" s="3">
        <f>其他调用!Y240</f>
        <v>18488538.910921574</v>
      </c>
      <c r="AJ240" s="3">
        <f>其他调用!Z240</f>
        <v>20381410.014621735</v>
      </c>
      <c r="AK240" s="3">
        <f>其他调用!AA240</f>
        <v>25199628.663553715</v>
      </c>
      <c r="AL240" s="3">
        <f>其他调用!AB240</f>
        <v>31898406.269311905</v>
      </c>
      <c r="AM240" s="3">
        <f>其他调用!AC240</f>
        <v>104904072</v>
      </c>
      <c r="AN240" s="3">
        <f>SUMPRODUCT(AI$5:AM240,其他调用!$C$6:$G241)</f>
        <v>1246816587123.6543</v>
      </c>
      <c r="AP240" s="3">
        <f>其他调用!AN240</f>
        <v>4044863.9695615768</v>
      </c>
      <c r="AQ240" s="3">
        <f>其他调用!AO240</f>
        <v>4581566.7540742159</v>
      </c>
      <c r="AR240" s="3">
        <f>其他调用!AP240</f>
        <v>6317689.1165840626</v>
      </c>
      <c r="AS240" s="3">
        <f>其他调用!AQ240</f>
        <v>9319555.9450290203</v>
      </c>
      <c r="AT240" s="3">
        <f>其他调用!AR240</f>
        <v>32300915.346783638</v>
      </c>
      <c r="AU240" s="3">
        <f>SUMPRODUCT(AP$5:AT240,其他调用!$C$6:$G241)</f>
        <v>231612012093.06229</v>
      </c>
    </row>
    <row r="241" spans="26:47" x14ac:dyDescent="0.15">
      <c r="Z241" s="3">
        <v>237</v>
      </c>
      <c r="AA241" s="3">
        <f>求节点(节奏总纲!P$4:P$163,其他调用!AW$6:AW$165,$Z241)*SUM($U$14:$U$17)</f>
        <v>46.000000000000085</v>
      </c>
      <c r="AB241" s="3">
        <f>求节点(节奏总纲!Q$4:Q$163,其他调用!AX$6:AX$165,$Z241)*SUM($U$14:$U$17)</f>
        <v>67.000000000000057</v>
      </c>
      <c r="AC241" s="3">
        <f>求节点(节奏总纲!R$4:R$163,其他调用!AY$6:AY$165,$Z241)*SUM($U$14:$U$17)</f>
        <v>91.000000000000085</v>
      </c>
      <c r="AD241" s="3">
        <f>求节点(节奏总纲!S$4:S$163,其他调用!AZ$6:AZ$165,$Z241)*SUM($U$14:$U$17)</f>
        <v>103</v>
      </c>
      <c r="AE241" s="3">
        <f>求节点(节奏总纲!T$4:T$163,其他调用!BA$6:BA$165,$Z241)*SUM($U$14:$U$17)</f>
        <v>103.00000000000003</v>
      </c>
      <c r="AF241" s="3">
        <f>SUMPRODUCT(AA$5:AE241,其他调用!$C$6:$G242)</f>
        <v>6601275.3615952693</v>
      </c>
      <c r="AH241" s="3">
        <v>237</v>
      </c>
      <c r="AI241" s="3">
        <f>其他调用!Y241</f>
        <v>18488538.910921574</v>
      </c>
      <c r="AJ241" s="3">
        <f>其他调用!Z241</f>
        <v>20669685.290069103</v>
      </c>
      <c r="AK241" s="3">
        <f>其他调用!AA241</f>
        <v>25199628.663553715</v>
      </c>
      <c r="AL241" s="3">
        <f>其他调用!AB241</f>
        <v>31898406.269311905</v>
      </c>
      <c r="AM241" s="3">
        <f>其他调用!AC241</f>
        <v>104904072</v>
      </c>
      <c r="AN241" s="3">
        <f>SUMPRODUCT(AI$5:AM241,其他调用!$C$6:$G242)</f>
        <v>1250240659621.4558</v>
      </c>
      <c r="AP241" s="3">
        <f>其他调用!AN241</f>
        <v>4044863.9695615768</v>
      </c>
      <c r="AQ241" s="3">
        <f>其他调用!AO241</f>
        <v>4676492.4258264303</v>
      </c>
      <c r="AR241" s="3">
        <f>其他调用!AP241</f>
        <v>6317689.1165840626</v>
      </c>
      <c r="AS241" s="3">
        <f>其他调用!AQ241</f>
        <v>9319555.9450290203</v>
      </c>
      <c r="AT241" s="3">
        <f>其他调用!AR241</f>
        <v>32300915.346783638</v>
      </c>
      <c r="AU241" s="3">
        <f>SUMPRODUCT(AP$5:AT241,其他调用!$C$6:$G242)</f>
        <v>232384824818.45035</v>
      </c>
    </row>
    <row r="242" spans="26:47" x14ac:dyDescent="0.15">
      <c r="Z242" s="3">
        <v>238</v>
      </c>
      <c r="AA242" s="3">
        <f>求节点(节奏总纲!P$4:P$163,其他调用!AW$6:AW$165,$Z242)*SUM($U$14:$U$17)</f>
        <v>46.000000000000092</v>
      </c>
      <c r="AB242" s="3">
        <f>求节点(节奏总纲!Q$4:Q$163,其他调用!AX$6:AX$165,$Z242)*SUM($U$14:$U$17)</f>
        <v>67.000000000000043</v>
      </c>
      <c r="AC242" s="3">
        <f>求节点(节奏总纲!R$4:R$163,其他调用!AY$6:AY$165,$Z242)*SUM($U$14:$U$17)</f>
        <v>91.000000000000085</v>
      </c>
      <c r="AD242" s="3">
        <f>求节点(节奏总纲!S$4:S$163,其他调用!AZ$6:AZ$165,$Z242)*SUM($U$14:$U$17)</f>
        <v>103</v>
      </c>
      <c r="AE242" s="3">
        <f>求节点(节奏总纲!T$4:T$163,其他调用!BA$6:BA$165,$Z242)*SUM($U$14:$U$17)</f>
        <v>103.00000000000001</v>
      </c>
      <c r="AF242" s="3">
        <f>SUMPRODUCT(AA$5:AE242,其他调用!$C$6:$G243)</f>
        <v>6611144.1912462842</v>
      </c>
      <c r="AH242" s="3">
        <v>238</v>
      </c>
      <c r="AI242" s="3">
        <f>其他调用!Y242</f>
        <v>18563064.531525135</v>
      </c>
      <c r="AJ242" s="3">
        <f>其他调用!Z242</f>
        <v>20831253.888572216</v>
      </c>
      <c r="AK242" s="3">
        <f>其他调用!AA242</f>
        <v>25596880.383427143</v>
      </c>
      <c r="AL242" s="3">
        <f>其他调用!AB242</f>
        <v>31898406.269311905</v>
      </c>
      <c r="AM242" s="3">
        <f>其他调用!AC242</f>
        <v>104904072</v>
      </c>
      <c r="AN242" s="3">
        <f>SUMPRODUCT(AI$5:AM242,其他调用!$C$6:$G243)</f>
        <v>1253662486940.665</v>
      </c>
      <c r="AP242" s="3">
        <f>其他调用!AN242</f>
        <v>4060865.2762633562</v>
      </c>
      <c r="AQ242" s="3">
        <f>其他调用!AO242</f>
        <v>4729695.0729254484</v>
      </c>
      <c r="AR242" s="3">
        <f>其他调用!AP242</f>
        <v>6485524.2479537725</v>
      </c>
      <c r="AS242" s="3">
        <f>其他调用!AQ242</f>
        <v>9319555.9450287819</v>
      </c>
      <c r="AT242" s="3">
        <f>其他调用!AR242</f>
        <v>32300915.346783638</v>
      </c>
      <c r="AU242" s="3">
        <f>SUMPRODUCT(AP$5:AT242,其他调用!$C$6:$G243)</f>
        <v>233158918880.70905</v>
      </c>
    </row>
    <row r="243" spans="26:47" x14ac:dyDescent="0.15">
      <c r="Z243" s="3">
        <v>239</v>
      </c>
      <c r="AA243" s="3">
        <f>求节点(节奏总纲!P$4:P$163,其他调用!AW$6:AW$165,$Z243)*SUM($U$14:$U$17)</f>
        <v>46.000000000000085</v>
      </c>
      <c r="AB243" s="3">
        <f>求节点(节奏总纲!Q$4:Q$163,其他调用!AX$6:AX$165,$Z243)*SUM($U$14:$U$17)</f>
        <v>67.000000000000043</v>
      </c>
      <c r="AC243" s="3">
        <f>求节点(节奏总纲!R$4:R$163,其他调用!AY$6:AY$165,$Z243)*SUM($U$14:$U$17)</f>
        <v>91.000000000000071</v>
      </c>
      <c r="AD243" s="3">
        <f>求节点(节奏总纲!S$4:S$163,其他调用!AZ$6:AZ$165,$Z243)*SUM($U$14:$U$17)</f>
        <v>103.00000000000001</v>
      </c>
      <c r="AE243" s="3">
        <f>求节点(节奏总纲!T$4:T$163,其他调用!BA$6:BA$165,$Z243)*SUM($U$14:$U$17)</f>
        <v>103.00000000000001</v>
      </c>
      <c r="AF243" s="3">
        <f>SUMPRODUCT(AA$5:AE243,其他调用!$C$6:$G244)</f>
        <v>6620943.7312207129</v>
      </c>
      <c r="AH243" s="3">
        <v>239</v>
      </c>
      <c r="AI243" s="3">
        <f>其他调用!Y243</f>
        <v>19007685.253937721</v>
      </c>
      <c r="AJ243" s="3">
        <f>其他调用!Z243</f>
        <v>20831253.888572216</v>
      </c>
      <c r="AK243" s="3">
        <f>其他调用!AA243</f>
        <v>25744847.799244404</v>
      </c>
      <c r="AL243" s="3">
        <f>其他调用!AB243</f>
        <v>31898406.269311905</v>
      </c>
      <c r="AM243" s="3">
        <f>其他调用!AC243</f>
        <v>104904072</v>
      </c>
      <c r="AN243" s="3">
        <f>SUMPRODUCT(AI$5:AM243,其他调用!$C$6:$G244)</f>
        <v>1257097174839.0469</v>
      </c>
      <c r="AP243" s="3">
        <f>其他调用!AN243</f>
        <v>4156329.2588202953</v>
      </c>
      <c r="AQ243" s="3">
        <f>其他调用!AO243</f>
        <v>4729695.0729254484</v>
      </c>
      <c r="AR243" s="3">
        <f>其他调用!AP243</f>
        <v>6548039.0954161882</v>
      </c>
      <c r="AS243" s="3">
        <f>其他调用!AQ243</f>
        <v>9319555.9450290203</v>
      </c>
      <c r="AT243" s="3">
        <f>其他调用!AR243</f>
        <v>32300915.346783638</v>
      </c>
      <c r="AU243" s="3">
        <f>SUMPRODUCT(AP$5:AT243,其他调用!$C$6:$G244)</f>
        <v>233935697545.49045</v>
      </c>
    </row>
    <row r="244" spans="26:47" x14ac:dyDescent="0.15">
      <c r="Z244" s="3">
        <v>240</v>
      </c>
      <c r="AA244" s="3">
        <f>求节点(节奏总纲!P$4:P$163,其他调用!AW$6:AW$165,$Z244)*SUM($U$14:$U$17)</f>
        <v>46.000000000000071</v>
      </c>
      <c r="AB244" s="3">
        <f>求节点(节奏总纲!Q$4:Q$163,其他调用!AX$6:AX$165,$Z244)*SUM($U$14:$U$17)</f>
        <v>67.000000000000028</v>
      </c>
      <c r="AC244" s="3">
        <f>求节点(节奏总纲!R$4:R$163,其他调用!AY$6:AY$165,$Z244)*SUM($U$14:$U$17)</f>
        <v>91.000000000000057</v>
      </c>
      <c r="AD244" s="3">
        <f>求节点(节奏总纲!S$4:S$163,其他调用!AZ$6:AZ$165,$Z244)*SUM($U$14:$U$17)</f>
        <v>103.00000000000001</v>
      </c>
      <c r="AE244" s="3">
        <f>求节点(节奏总纲!T$4:T$163,其他调用!BA$6:BA$165,$Z244)*SUM($U$14:$U$17)</f>
        <v>103</v>
      </c>
      <c r="AF244" s="3">
        <f>SUMPRODUCT(AA$5:AE244,其他调用!$C$6:$G245)</f>
        <v>6630686.1072119577</v>
      </c>
      <c r="AH244" s="3">
        <v>240</v>
      </c>
      <c r="AI244" s="3">
        <f>其他调用!Y244</f>
        <v>19007685.253938198</v>
      </c>
      <c r="AJ244" s="3">
        <f>其他调用!Z244</f>
        <v>20831253.888572216</v>
      </c>
      <c r="AK244" s="3">
        <f>其他调用!AA244</f>
        <v>25744847.799243927</v>
      </c>
      <c r="AL244" s="3">
        <f>其他调用!AB244</f>
        <v>31898406.269311905</v>
      </c>
      <c r="AM244" s="3">
        <f>其他调用!AC244</f>
        <v>104904072</v>
      </c>
      <c r="AN244" s="3">
        <f>SUMPRODUCT(AI$5:AM244,其他调用!$C$6:$G245)</f>
        <v>1260511827058.0215</v>
      </c>
      <c r="AP244" s="3">
        <f>其他调用!AN244</f>
        <v>4156329.2588201761</v>
      </c>
      <c r="AQ244" s="3">
        <f>其他调用!AO244</f>
        <v>4729695.0729255676</v>
      </c>
      <c r="AR244" s="3">
        <f>其他调用!AP244</f>
        <v>6548039.0954163074</v>
      </c>
      <c r="AS244" s="3">
        <f>其他调用!AQ244</f>
        <v>9319555.9450290203</v>
      </c>
      <c r="AT244" s="3">
        <f>其他调用!AR244</f>
        <v>32300915.346783638</v>
      </c>
      <c r="AU244" s="3">
        <f>SUMPRODUCT(AP$5:AT244,其他调用!$C$6:$G245)</f>
        <v>234707945001.39395</v>
      </c>
    </row>
    <row r="245" spans="26:47" x14ac:dyDescent="0.15">
      <c r="Z245" s="3">
        <v>241</v>
      </c>
      <c r="AA245" s="3">
        <f>求节点(节奏总纲!P$4:P$163,其他调用!AW$6:AW$165,$Z245)*SUM($U$14:$U$17)</f>
        <v>46.000000000000064</v>
      </c>
      <c r="AB245" s="3">
        <f>求节点(节奏总纲!Q$4:Q$163,其他调用!AX$6:AX$165,$Z245)*SUM($U$14:$U$17)</f>
        <v>67.000000000000028</v>
      </c>
      <c r="AC245" s="3">
        <f>求节点(节奏总纲!R$4:R$163,其他调用!AY$6:AY$165,$Z245)*SUM($U$14:$U$17)</f>
        <v>91.000000000000057</v>
      </c>
      <c r="AD245" s="3">
        <f>求节点(节奏总纲!S$4:S$163,其他调用!AZ$6:AZ$165,$Z245)*SUM($U$14:$U$17)</f>
        <v>103</v>
      </c>
      <c r="AE245" s="3">
        <f>求节点(节奏总纲!T$4:T$163,其他调用!BA$6:BA$165,$Z245)*SUM($U$14:$U$17)</f>
        <v>103</v>
      </c>
      <c r="AF245" s="3">
        <f>SUMPRODUCT(AA$5:AE245,其他调用!$C$6:$G246)</f>
        <v>6640371.3192200167</v>
      </c>
      <c r="AH245" s="3">
        <v>241</v>
      </c>
      <c r="AI245" s="3">
        <f>其他调用!Y245</f>
        <v>19007685.253938198</v>
      </c>
      <c r="AJ245" s="3">
        <f>其他调用!Z245</f>
        <v>20831253.888572216</v>
      </c>
      <c r="AK245" s="3">
        <f>其他调用!AA245</f>
        <v>25744847.799244404</v>
      </c>
      <c r="AL245" s="3">
        <f>其他调用!AB245</f>
        <v>32255447.077548981</v>
      </c>
      <c r="AM245" s="3">
        <f>其他调用!AC245</f>
        <v>106711672.04047966</v>
      </c>
      <c r="AN245" s="3">
        <f>SUMPRODUCT(AI$5:AM245,其他调用!$C$6:$G246)</f>
        <v>1263907449893.5139</v>
      </c>
      <c r="AP245" s="3">
        <f>其他调用!AN245</f>
        <v>4156329.2588202953</v>
      </c>
      <c r="AQ245" s="3">
        <f>其他调用!AO245</f>
        <v>4729695.0729254484</v>
      </c>
      <c r="AR245" s="3">
        <f>其他调用!AP245</f>
        <v>6548039.0954161882</v>
      </c>
      <c r="AS245" s="3">
        <f>其他调用!AQ245</f>
        <v>9464651.8322234154</v>
      </c>
      <c r="AT245" s="3">
        <f>其他调用!AR245</f>
        <v>32915262.985687733</v>
      </c>
      <c r="AU245" s="3">
        <f>SUMPRODUCT(AP$5:AT245,其他调用!$C$6:$G246)</f>
        <v>235476030412.71649</v>
      </c>
    </row>
    <row r="246" spans="26:47" x14ac:dyDescent="0.15">
      <c r="Z246" s="3">
        <v>242</v>
      </c>
      <c r="AA246" s="3">
        <f>求节点(节奏总纲!P$4:P$163,其他调用!AW$6:AW$165,$Z246)*SUM($U$14:$U$17)</f>
        <v>46.000000000000057</v>
      </c>
      <c r="AB246" s="3">
        <f>求节点(节奏总纲!Q$4:Q$163,其他调用!AX$6:AX$165,$Z246)*SUM($U$14:$U$17)</f>
        <v>67.000000000000014</v>
      </c>
      <c r="AC246" s="3">
        <f>求节点(节奏总纲!R$4:R$163,其他调用!AY$6:AY$165,$Z246)*SUM($U$14:$U$17)</f>
        <v>91.000000000000043</v>
      </c>
      <c r="AD246" s="3">
        <f>求节点(节奏总纲!S$4:S$163,其他调用!AZ$6:AZ$165,$Z246)*SUM($U$14:$U$17)</f>
        <v>103</v>
      </c>
      <c r="AE246" s="3">
        <f>求节点(节奏总纲!T$4:T$163,其他调用!BA$6:BA$165,$Z246)*SUM($U$14:$U$17)</f>
        <v>103</v>
      </c>
      <c r="AF246" s="3">
        <f>SUMPRODUCT(AA$5:AE246,其他调用!$C$6:$G247)</f>
        <v>6649999.3672448918</v>
      </c>
      <c r="AH246" s="3">
        <v>242</v>
      </c>
      <c r="AI246" s="3">
        <f>其他调用!Y246</f>
        <v>19007685.253938198</v>
      </c>
      <c r="AJ246" s="3">
        <f>其他调用!Z246</f>
        <v>20831253.888572216</v>
      </c>
      <c r="AK246" s="3">
        <f>其他调用!AA246</f>
        <v>25744847.799244404</v>
      </c>
      <c r="AL246" s="3">
        <f>其他调用!AB246</f>
        <v>32416584.184699059</v>
      </c>
      <c r="AM246" s="3">
        <f>其他调用!AC246</f>
        <v>112973616</v>
      </c>
      <c r="AN246" s="3">
        <f>SUMPRODUCT(AI$5:AM246,其他调用!$C$6:$G247)</f>
        <v>1267285273795.6667</v>
      </c>
      <c r="AP246" s="3">
        <f>其他调用!AN246</f>
        <v>4156329.2588202953</v>
      </c>
      <c r="AQ246" s="3">
        <f>其他调用!AO246</f>
        <v>4729695.0729254484</v>
      </c>
      <c r="AR246" s="3">
        <f>其他调用!AP246</f>
        <v>6548039.0954163074</v>
      </c>
      <c r="AS246" s="3">
        <f>其他调用!AQ246</f>
        <v>9530135.4715788364</v>
      </c>
      <c r="AT246" s="3">
        <f>其他调用!AR246</f>
        <v>35043505.074829102</v>
      </c>
      <c r="AU246" s="3">
        <f>SUMPRODUCT(AP$5:AT246,其他调用!$C$6:$G247)</f>
        <v>236240356839.24478</v>
      </c>
    </row>
    <row r="247" spans="26:47" x14ac:dyDescent="0.15">
      <c r="Z247" s="3">
        <v>243</v>
      </c>
      <c r="AA247" s="3">
        <f>求节点(节奏总纲!P$4:P$163,其他调用!AW$6:AW$165,$Z247)*SUM($U$14:$U$17)</f>
        <v>46.00000000000005</v>
      </c>
      <c r="AB247" s="3">
        <f>求节点(节奏总纲!Q$4:Q$163,其他调用!AX$6:AX$165,$Z247)*SUM($U$14:$U$17)</f>
        <v>67</v>
      </c>
      <c r="AC247" s="3">
        <f>求节点(节奏总纲!R$4:R$163,其他调用!AY$6:AY$165,$Z247)*SUM($U$14:$U$17)</f>
        <v>91.000000000000028</v>
      </c>
      <c r="AD247" s="3">
        <f>求节点(节奏总纲!S$4:S$163,其他调用!AZ$6:AZ$165,$Z247)*SUM($U$14:$U$17)</f>
        <v>102.99999999999999</v>
      </c>
      <c r="AE247" s="3">
        <f>求节点(节奏总纲!T$4:T$163,其他调用!BA$6:BA$165,$Z247)*SUM($U$14:$U$17)</f>
        <v>102.99999999999999</v>
      </c>
      <c r="AF247" s="3">
        <f>SUMPRODUCT(AA$5:AE247,其他调用!$C$6:$G248)</f>
        <v>6659570.251286583</v>
      </c>
      <c r="AH247" s="3">
        <v>243</v>
      </c>
      <c r="AI247" s="3">
        <f>其他调用!Y247</f>
        <v>19007685.253937721</v>
      </c>
      <c r="AJ247" s="3">
        <f>其他调用!Z247</f>
        <v>20831253.888572216</v>
      </c>
      <c r="AK247" s="3">
        <f>其他调用!AA247</f>
        <v>25744847.799243927</v>
      </c>
      <c r="AL247" s="3">
        <f>其他调用!AB247</f>
        <v>32416584.184699059</v>
      </c>
      <c r="AM247" s="3">
        <f>其他调用!AC247</f>
        <v>112973616</v>
      </c>
      <c r="AN247" s="3">
        <f>SUMPRODUCT(AI$5:AM247,其他调用!$C$6:$G248)</f>
        <v>1270643042763.7102</v>
      </c>
      <c r="AP247" s="3">
        <f>其他调用!AN247</f>
        <v>4156329.2588201761</v>
      </c>
      <c r="AQ247" s="3">
        <f>其他调用!AO247</f>
        <v>4729695.0729254484</v>
      </c>
      <c r="AR247" s="3">
        <f>其他调用!AP247</f>
        <v>6548039.0954161882</v>
      </c>
      <c r="AS247" s="3">
        <f>其他调用!AQ247</f>
        <v>9530135.4715788364</v>
      </c>
      <c r="AT247" s="3">
        <f>其他调用!AR247</f>
        <v>35043505.074828625</v>
      </c>
      <c r="AU247" s="3">
        <f>SUMPRODUCT(AP$5:AT247,其他调用!$C$6:$G248)</f>
        <v>237000145280.20416</v>
      </c>
    </row>
    <row r="248" spans="26:47" x14ac:dyDescent="0.15">
      <c r="Z248" s="3">
        <v>244</v>
      </c>
      <c r="AA248" s="3">
        <f>求节点(节奏总纲!P$4:P$163,其他调用!AW$6:AW$165,$Z248)*SUM($U$14:$U$17)</f>
        <v>46.000000000000043</v>
      </c>
      <c r="AB248" s="3">
        <f>求节点(节奏总纲!Q$4:Q$163,其他调用!AX$6:AX$165,$Z248)*SUM($U$14:$U$17)</f>
        <v>67</v>
      </c>
      <c r="AC248" s="3">
        <f>求节点(节奏总纲!R$4:R$163,其他调用!AY$6:AY$165,$Z248)*SUM($U$14:$U$17)</f>
        <v>91.000000000000028</v>
      </c>
      <c r="AD248" s="3">
        <f>求节点(节奏总纲!S$4:S$163,其他调用!AZ$6:AZ$165,$Z248)*SUM($U$14:$U$17)</f>
        <v>102.99999999999997</v>
      </c>
      <c r="AE248" s="3">
        <f>求节点(节奏总纲!T$4:T$163,其他调用!BA$6:BA$165,$Z248)*SUM($U$14:$U$17)</f>
        <v>102.99999999999999</v>
      </c>
      <c r="AF248" s="3">
        <f>SUMPRODUCT(AA$5:AE248,其他调用!$C$6:$G249)</f>
        <v>6669083.9713450912</v>
      </c>
      <c r="AH248" s="3">
        <v>244</v>
      </c>
      <c r="AI248" s="3">
        <f>其他调用!Y248</f>
        <v>19007685.253938198</v>
      </c>
      <c r="AJ248" s="3">
        <f>其他调用!Z248</f>
        <v>20831253.888572216</v>
      </c>
      <c r="AK248" s="3">
        <f>其他调用!AA248</f>
        <v>25744847.799244404</v>
      </c>
      <c r="AL248" s="3">
        <f>其他调用!AB248</f>
        <v>32416584.184699059</v>
      </c>
      <c r="AM248" s="3">
        <f>其他调用!AC248</f>
        <v>112973616</v>
      </c>
      <c r="AN248" s="3">
        <f>SUMPRODUCT(AI$5:AM248,其他调用!$C$6:$G249)</f>
        <v>1273980756797.644</v>
      </c>
      <c r="AP248" s="3">
        <f>其他调用!AN248</f>
        <v>4156329.2588202953</v>
      </c>
      <c r="AQ248" s="3">
        <f>其他调用!AO248</f>
        <v>4729695.0729255676</v>
      </c>
      <c r="AR248" s="3">
        <f>其他调用!AP248</f>
        <v>6548039.0954163074</v>
      </c>
      <c r="AS248" s="3">
        <f>其他调用!AQ248</f>
        <v>9530135.4715788364</v>
      </c>
      <c r="AT248" s="3">
        <f>其他调用!AR248</f>
        <v>35043505.074828625</v>
      </c>
      <c r="AU248" s="3">
        <f>SUMPRODUCT(AP$5:AT248,其他调用!$C$6:$G249)</f>
        <v>237755395735.5947</v>
      </c>
    </row>
    <row r="249" spans="26:47" x14ac:dyDescent="0.15">
      <c r="Z249" s="3">
        <v>245</v>
      </c>
      <c r="AA249" s="3">
        <f>求节点(节奏总纲!P$4:P$163,其他调用!AW$6:AW$165,$Z249)*SUM($U$14:$U$17)</f>
        <v>46.000000000000036</v>
      </c>
      <c r="AB249" s="3">
        <f>求节点(节奏总纲!Q$4:Q$163,其他调用!AX$6:AX$165,$Z249)*SUM($U$14:$U$17)</f>
        <v>66.999999999999986</v>
      </c>
      <c r="AC249" s="3">
        <f>求节点(节奏总纲!R$4:R$163,其他调用!AY$6:AY$165,$Z249)*SUM($U$14:$U$17)</f>
        <v>91.000000000000014</v>
      </c>
      <c r="AD249" s="3">
        <f>求节点(节奏总纲!S$4:S$163,其他调用!AZ$6:AZ$165,$Z249)*SUM($U$14:$U$17)</f>
        <v>102.99999999999996</v>
      </c>
      <c r="AE249" s="3">
        <f>求节点(节奏总纲!T$4:T$163,其他调用!BA$6:BA$165,$Z249)*SUM($U$14:$U$17)</f>
        <v>102.99999999999999</v>
      </c>
      <c r="AF249" s="3">
        <f>SUMPRODUCT(AA$5:AE249,其他调用!$C$6:$G250)</f>
        <v>6678540.5274204146</v>
      </c>
      <c r="AH249" s="3">
        <v>245</v>
      </c>
      <c r="AI249" s="3">
        <f>其他调用!Y249</f>
        <v>19007685.253938198</v>
      </c>
      <c r="AJ249" s="3">
        <f>其他调用!Z249</f>
        <v>20831253.888572216</v>
      </c>
      <c r="AK249" s="3">
        <f>其他调用!AA249</f>
        <v>25744847.799244404</v>
      </c>
      <c r="AL249" s="3">
        <f>其他调用!AB249</f>
        <v>32416584.184699059</v>
      </c>
      <c r="AM249" s="3">
        <f>其他调用!AC249</f>
        <v>112973616</v>
      </c>
      <c r="AN249" s="3">
        <f>SUMPRODUCT(AI$5:AM249,其他调用!$C$6:$G250)</f>
        <v>1277298415897.4688</v>
      </c>
      <c r="AP249" s="3">
        <f>其他调用!AN249</f>
        <v>4156329.2588201761</v>
      </c>
      <c r="AQ249" s="3">
        <f>其他调用!AO249</f>
        <v>4729695.0729254484</v>
      </c>
      <c r="AR249" s="3">
        <f>其他调用!AP249</f>
        <v>6548039.0954161882</v>
      </c>
      <c r="AS249" s="3">
        <f>其他调用!AQ249</f>
        <v>9530135.4715788364</v>
      </c>
      <c r="AT249" s="3">
        <f>其他调用!AR249</f>
        <v>35043505.074828625</v>
      </c>
      <c r="AU249" s="3">
        <f>SUMPRODUCT(AP$5:AT249,其他调用!$C$6:$G250)</f>
        <v>238506108205.41641</v>
      </c>
    </row>
    <row r="250" spans="26:47" x14ac:dyDescent="0.15">
      <c r="Z250" s="3">
        <v>246</v>
      </c>
      <c r="AA250" s="3">
        <f>求节点(节奏总纲!P$4:P$163,其他调用!AW$6:AW$165,$Z250)*SUM($U$14:$U$17)</f>
        <v>46.000000000000021</v>
      </c>
      <c r="AB250" s="3">
        <f>求节点(节奏总纲!Q$4:Q$163,其他调用!AX$6:AX$165,$Z250)*SUM($U$14:$U$17)</f>
        <v>66.999999999999986</v>
      </c>
      <c r="AC250" s="3">
        <f>求节点(节奏总纲!R$4:R$163,其他调用!AY$6:AY$165,$Z250)*SUM($U$14:$U$17)</f>
        <v>91</v>
      </c>
      <c r="AD250" s="3">
        <f>求节点(节奏总纲!S$4:S$163,其他调用!AZ$6:AZ$165,$Z250)*SUM($U$14:$U$17)</f>
        <v>102.99999999999996</v>
      </c>
      <c r="AE250" s="3">
        <f>求节点(节奏总纲!T$4:T$163,其他调用!BA$6:BA$165,$Z250)*SUM($U$14:$U$17)</f>
        <v>102.99999999999999</v>
      </c>
      <c r="AF250" s="3">
        <f>SUMPRODUCT(AA$5:AE250,其他调用!$C$6:$G251)</f>
        <v>6687939.9195125531</v>
      </c>
      <c r="AH250" s="3">
        <v>246</v>
      </c>
      <c r="AI250" s="3">
        <f>其他调用!Y250</f>
        <v>19007685.253937721</v>
      </c>
      <c r="AJ250" s="3">
        <f>其他调用!Z250</f>
        <v>20831253.888572216</v>
      </c>
      <c r="AK250" s="3">
        <f>其他调用!AA250</f>
        <v>25744847.799243927</v>
      </c>
      <c r="AL250" s="3">
        <f>其他调用!AB250</f>
        <v>32416584.184699059</v>
      </c>
      <c r="AM250" s="3">
        <f>其他调用!AC250</f>
        <v>112973616</v>
      </c>
      <c r="AN250" s="3">
        <f>SUMPRODUCT(AI$5:AM250,其他调用!$C$6:$G251)</f>
        <v>1280596020063.1836</v>
      </c>
      <c r="AP250" s="3">
        <f>其他调用!AN250</f>
        <v>4156329.2588202953</v>
      </c>
      <c r="AQ250" s="3">
        <f>其他调用!AO250</f>
        <v>4729695.0729254484</v>
      </c>
      <c r="AR250" s="3">
        <f>其他调用!AP250</f>
        <v>6548039.0954163074</v>
      </c>
      <c r="AS250" s="3">
        <f>其他调用!AQ250</f>
        <v>9530135.4715788364</v>
      </c>
      <c r="AT250" s="3">
        <f>其他调用!AR250</f>
        <v>35043505.074829102</v>
      </c>
      <c r="AU250" s="3">
        <f>SUMPRODUCT(AP$5:AT250,其他调用!$C$6:$G251)</f>
        <v>239252282689.66925</v>
      </c>
    </row>
    <row r="251" spans="26:47" x14ac:dyDescent="0.15">
      <c r="Z251" s="3">
        <v>247</v>
      </c>
      <c r="AA251" s="3">
        <f>求节点(节奏总纲!P$4:P$163,其他调用!AW$6:AW$165,$Z251)*SUM($U$14:$U$17)</f>
        <v>46.000000000000014</v>
      </c>
      <c r="AB251" s="3">
        <f>求节点(节奏总纲!Q$4:Q$163,其他调用!AX$6:AX$165,$Z251)*SUM($U$14:$U$17)</f>
        <v>66.999999999999972</v>
      </c>
      <c r="AC251" s="3">
        <f>求节点(节奏总纲!R$4:R$163,其他调用!AY$6:AY$165,$Z251)*SUM($U$14:$U$17)</f>
        <v>91</v>
      </c>
      <c r="AD251" s="3">
        <f>求节点(节奏总纲!S$4:S$163,其他调用!AZ$6:AZ$165,$Z251)*SUM($U$14:$U$17)</f>
        <v>102.99999999999994</v>
      </c>
      <c r="AE251" s="3">
        <f>求节点(节奏总纲!T$4:T$163,其他调用!BA$6:BA$165,$Z251)*SUM($U$14:$U$17)</f>
        <v>102.99999999999999</v>
      </c>
      <c r="AF251" s="3">
        <f>SUMPRODUCT(AA$5:AE251,其他调用!$C$6:$G252)</f>
        <v>6697282.1476215068</v>
      </c>
      <c r="AH251" s="3">
        <v>247</v>
      </c>
      <c r="AI251" s="3">
        <f>其他调用!Y251</f>
        <v>19007685.253938198</v>
      </c>
      <c r="AJ251" s="3">
        <f>其他调用!Z251</f>
        <v>20831253.888572216</v>
      </c>
      <c r="AK251" s="3">
        <f>其他调用!AA251</f>
        <v>25744847.799244881</v>
      </c>
      <c r="AL251" s="3">
        <f>其他调用!AB251</f>
        <v>32416584.184699059</v>
      </c>
      <c r="AM251" s="3">
        <f>其他调用!AC251</f>
        <v>112973615.99999809</v>
      </c>
      <c r="AN251" s="3">
        <f>SUMPRODUCT(AI$5:AM251,其他调用!$C$6:$G252)</f>
        <v>1283873569294.7893</v>
      </c>
      <c r="AP251" s="3">
        <f>其他调用!AN251</f>
        <v>4156329.2588201761</v>
      </c>
      <c r="AQ251" s="3">
        <f>其他调用!AO251</f>
        <v>4729695.0729254484</v>
      </c>
      <c r="AR251" s="3">
        <f>其他调用!AP251</f>
        <v>6548039.0954163074</v>
      </c>
      <c r="AS251" s="3">
        <f>其他调用!AQ251</f>
        <v>9530135.4715788364</v>
      </c>
      <c r="AT251" s="3">
        <f>其他调用!AR251</f>
        <v>35043505.074828625</v>
      </c>
      <c r="AU251" s="3">
        <f>SUMPRODUCT(AP$5:AT251,其他调用!$C$6:$G252)</f>
        <v>239993919188.35318</v>
      </c>
    </row>
    <row r="252" spans="26:47" x14ac:dyDescent="0.15">
      <c r="Z252" s="3">
        <v>248</v>
      </c>
      <c r="AA252" s="3">
        <f>求节点(节奏总纲!P$4:P$163,其他调用!AW$6:AW$165,$Z252)*SUM($U$14:$U$17)</f>
        <v>46.000000000000007</v>
      </c>
      <c r="AB252" s="3">
        <f>求节点(节奏总纲!Q$4:Q$163,其他调用!AX$6:AX$165,$Z252)*SUM($U$14:$U$17)</f>
        <v>66.999999999999972</v>
      </c>
      <c r="AC252" s="3">
        <f>求节点(节奏总纲!R$4:R$163,其他调用!AY$6:AY$165,$Z252)*SUM($U$14:$U$17)</f>
        <v>90.999999999999986</v>
      </c>
      <c r="AD252" s="3">
        <f>求节点(节奏总纲!S$4:S$163,其他调用!AZ$6:AZ$165,$Z252)*SUM($U$14:$U$17)</f>
        <v>102.99999999999993</v>
      </c>
      <c r="AE252" s="3">
        <f>求节点(节奏总纲!T$4:T$163,其他调用!BA$6:BA$165,$Z252)*SUM($U$14:$U$17)</f>
        <v>102.99999999999997</v>
      </c>
      <c r="AF252" s="3">
        <f>SUMPRODUCT(AA$5:AE252,其他调用!$C$6:$G253)</f>
        <v>6706567.2117472785</v>
      </c>
      <c r="AH252" s="3">
        <v>248</v>
      </c>
      <c r="AI252" s="3">
        <f>其他调用!Y252</f>
        <v>19007685.253938198</v>
      </c>
      <c r="AJ252" s="3">
        <f>其他调用!Z252</f>
        <v>20831253.888572216</v>
      </c>
      <c r="AK252" s="3">
        <f>其他调用!AA252</f>
        <v>25744847.799243927</v>
      </c>
      <c r="AL252" s="3">
        <f>其他调用!AB252</f>
        <v>32416584.184699059</v>
      </c>
      <c r="AM252" s="3">
        <f>其他调用!AC252</f>
        <v>112973616</v>
      </c>
      <c r="AN252" s="3">
        <f>SUMPRODUCT(AI$5:AM252,其他调用!$C$6:$G253)</f>
        <v>1287131063592.2854</v>
      </c>
      <c r="AP252" s="3">
        <f>其他调用!AN252</f>
        <v>4156329.2588202953</v>
      </c>
      <c r="AQ252" s="3">
        <f>其他调用!AO252</f>
        <v>4729695.0729255676</v>
      </c>
      <c r="AR252" s="3">
        <f>其他调用!AP252</f>
        <v>6548039.0954161882</v>
      </c>
      <c r="AS252" s="3">
        <f>其他调用!AQ252</f>
        <v>9530135.4715788364</v>
      </c>
      <c r="AT252" s="3">
        <f>其他调用!AR252</f>
        <v>35043505.074828625</v>
      </c>
      <c r="AU252" s="3">
        <f>SUMPRODUCT(AP$5:AT252,其他调用!$C$6:$G253)</f>
        <v>240731017701.46829</v>
      </c>
    </row>
    <row r="253" spans="26:47" x14ac:dyDescent="0.15">
      <c r="Z253" s="3">
        <v>249</v>
      </c>
      <c r="AA253" s="3">
        <f>求节点(节奏总纲!P$4:P$163,其他调用!AW$6:AW$165,$Z253)*SUM($U$14:$U$17)</f>
        <v>46</v>
      </c>
      <c r="AB253" s="3">
        <f>求节点(节奏总纲!Q$4:Q$163,其他调用!AX$6:AX$165,$Z253)*SUM($U$14:$U$17)</f>
        <v>66.999999999999957</v>
      </c>
      <c r="AC253" s="3">
        <f>求节点(节奏总纲!R$4:R$163,其他调用!AY$6:AY$165,$Z253)*SUM($U$14:$U$17)</f>
        <v>90.999999999999972</v>
      </c>
      <c r="AD253" s="3">
        <f>求节点(节奏总纲!S$4:S$163,其他调用!AZ$6:AZ$165,$Z253)*SUM($U$14:$U$17)</f>
        <v>102.99999999999991</v>
      </c>
      <c r="AE253" s="3">
        <f>求节点(节奏总纲!T$4:T$163,其他调用!BA$6:BA$165,$Z253)*SUM($U$14:$U$17)</f>
        <v>102.99999999999997</v>
      </c>
      <c r="AF253" s="3">
        <f>SUMPRODUCT(AA$5:AE253,其他调用!$C$6:$G254)</f>
        <v>6715795.1118898652</v>
      </c>
      <c r="AH253" s="3">
        <v>249</v>
      </c>
      <c r="AI253" s="3">
        <f>其他调用!Y253</f>
        <v>19007685.253938198</v>
      </c>
      <c r="AJ253" s="3">
        <f>其他调用!Z253</f>
        <v>20831253.888572216</v>
      </c>
      <c r="AK253" s="3">
        <f>其他调用!AA253</f>
        <v>25744847.799243927</v>
      </c>
      <c r="AL253" s="3">
        <f>其他调用!AB253</f>
        <v>32416584.184699059</v>
      </c>
      <c r="AM253" s="3">
        <f>其他调用!AC253</f>
        <v>112973616</v>
      </c>
      <c r="AN253" s="3">
        <f>SUMPRODUCT(AI$5:AM253,其他调用!$C$6:$G254)</f>
        <v>1290368502955.6721</v>
      </c>
      <c r="AP253" s="3">
        <f>其他调用!AN253</f>
        <v>4156329.2588202953</v>
      </c>
      <c r="AQ253" s="3">
        <f>其他调用!AO253</f>
        <v>4729695.0729254484</v>
      </c>
      <c r="AR253" s="3">
        <f>其他调用!AP253</f>
        <v>6548039.0954161882</v>
      </c>
      <c r="AS253" s="3">
        <f>其他调用!AQ253</f>
        <v>9530135.4715790749</v>
      </c>
      <c r="AT253" s="3">
        <f>其他调用!AR253</f>
        <v>35043505.074829102</v>
      </c>
      <c r="AU253" s="3">
        <f>SUMPRODUCT(AP$5:AT253,其他调用!$C$6:$G254)</f>
        <v>241463578229.0145</v>
      </c>
    </row>
    <row r="254" spans="26:47" x14ac:dyDescent="0.15">
      <c r="Z254" s="3">
        <v>250</v>
      </c>
      <c r="AA254" s="3">
        <f>求节点(节奏总纲!P$4:P$163,其他调用!AW$6:AW$165,$Z254)*SUM($U$14:$U$17)</f>
        <v>45.999999999999993</v>
      </c>
      <c r="AB254" s="3">
        <f>求节点(节奏总纲!Q$4:Q$163,其他调用!AX$6:AX$165,$Z254)*SUM($U$14:$U$17)</f>
        <v>66.999999999999957</v>
      </c>
      <c r="AC254" s="3">
        <f>求节点(节奏总纲!R$4:R$163,其他调用!AY$6:AY$165,$Z254)*SUM($U$14:$U$17)</f>
        <v>90.999999999999972</v>
      </c>
      <c r="AD254" s="3">
        <f>求节点(节奏总纲!S$4:S$163,其他调用!AZ$6:AZ$165,$Z254)*SUM($U$14:$U$17)</f>
        <v>102.99999999999991</v>
      </c>
      <c r="AE254" s="3">
        <f>求节点(节奏总纲!T$4:T$163,其他调用!BA$6:BA$165,$Z254)*SUM($U$14:$U$17)</f>
        <v>102.99999999999997</v>
      </c>
      <c r="AF254" s="3">
        <f>SUMPRODUCT(AA$5:AE254,其他调用!$C$6:$G255)</f>
        <v>6724965.8480492672</v>
      </c>
      <c r="AH254" s="3">
        <v>250</v>
      </c>
      <c r="AI254" s="3">
        <f>其他调用!Y254</f>
        <v>19007685.253937721</v>
      </c>
      <c r="AJ254" s="3">
        <f>其他调用!Z254</f>
        <v>20831253.888572216</v>
      </c>
      <c r="AK254" s="3">
        <f>其他调用!AA254</f>
        <v>25744847.799244881</v>
      </c>
      <c r="AL254" s="3">
        <f>其他调用!AB254</f>
        <v>32416584.184698105</v>
      </c>
      <c r="AM254" s="3">
        <f>其他调用!AC254</f>
        <v>112973616</v>
      </c>
      <c r="AN254" s="3">
        <f>SUMPRODUCT(AI$5:AM254,其他调用!$C$6:$G255)</f>
        <v>1293585887384.9492</v>
      </c>
      <c r="AP254" s="3">
        <f>其他调用!AN254</f>
        <v>4156329.2588201761</v>
      </c>
      <c r="AQ254" s="3">
        <f>其他调用!AO254</f>
        <v>4729695.0729254484</v>
      </c>
      <c r="AR254" s="3">
        <f>其他调用!AP254</f>
        <v>6548039.0954163074</v>
      </c>
      <c r="AS254" s="3">
        <f>其他调用!AQ254</f>
        <v>9530135.4715788364</v>
      </c>
      <c r="AT254" s="3">
        <f>其他调用!AR254</f>
        <v>35043505.074828625</v>
      </c>
      <c r="AU254" s="3">
        <f>SUMPRODUCT(AP$5:AT254,其他调用!$C$6:$G255)</f>
        <v>242191600770.99179</v>
      </c>
    </row>
    <row r="255" spans="26:47" x14ac:dyDescent="0.15">
      <c r="Z255" s="3">
        <v>251</v>
      </c>
      <c r="AA255" s="3">
        <f>求节点(节奏总纲!P$4:P$163,其他调用!AW$6:AW$165,$Z255)*SUM($U$14:$U$17)</f>
        <v>45.999999999999986</v>
      </c>
      <c r="AB255" s="3">
        <f>求节点(节奏总纲!Q$4:Q$163,其他调用!AX$6:AX$165,$Z255)*SUM($U$14:$U$17)</f>
        <v>66.999999999999943</v>
      </c>
      <c r="AC255" s="3">
        <f>求节点(节奏总纲!R$4:R$163,其他调用!AY$6:AY$165,$Z255)*SUM($U$14:$U$17)</f>
        <v>90.999999999999957</v>
      </c>
      <c r="AD255" s="3">
        <f>求节点(节奏总纲!S$4:S$163,其他调用!AZ$6:AZ$165,$Z255)*SUM($U$14:$U$17)</f>
        <v>102.9999999999999</v>
      </c>
      <c r="AE255" s="3">
        <f>求节点(节奏总纲!T$4:T$163,其他调用!BA$6:BA$165,$Z255)*SUM($U$14:$U$17)</f>
        <v>102.99999999999997</v>
      </c>
      <c r="AF255" s="3">
        <f>SUMPRODUCT(AA$5:AE255,其他调用!$C$6:$G256)</f>
        <v>6734079.4202254843</v>
      </c>
      <c r="AH255" s="3">
        <v>251</v>
      </c>
      <c r="AI255" s="3">
        <f>其他调用!Y255</f>
        <v>19007685.253938198</v>
      </c>
      <c r="AJ255" s="3">
        <f>其他调用!Z255</f>
        <v>20831253.888572216</v>
      </c>
      <c r="AK255" s="3">
        <f>其他调用!AA255</f>
        <v>25744847.799243927</v>
      </c>
      <c r="AL255" s="3">
        <f>其他调用!AB255</f>
        <v>32416584.184699059</v>
      </c>
      <c r="AM255" s="3">
        <f>其他调用!AC255</f>
        <v>112973616</v>
      </c>
      <c r="AN255" s="3">
        <f>SUMPRODUCT(AI$5:AM255,其他调用!$C$6:$G256)</f>
        <v>1296783216880.1167</v>
      </c>
      <c r="AP255" s="3">
        <f>其他调用!AN255</f>
        <v>4156329.2588202953</v>
      </c>
      <c r="AQ255" s="3">
        <f>其他调用!AO255</f>
        <v>4729695.0729255676</v>
      </c>
      <c r="AR255" s="3">
        <f>其他调用!AP255</f>
        <v>6548039.0954163074</v>
      </c>
      <c r="AS255" s="3">
        <f>其他调用!AQ255</f>
        <v>9530135.4715788364</v>
      </c>
      <c r="AT255" s="3">
        <f>其他调用!AR255</f>
        <v>35043505.074828625</v>
      </c>
      <c r="AU255" s="3">
        <f>SUMPRODUCT(AP$5:AT255,其他调用!$C$6:$G256)</f>
        <v>242915085327.40024</v>
      </c>
    </row>
    <row r="256" spans="26:47" x14ac:dyDescent="0.15">
      <c r="Z256" s="3">
        <v>252</v>
      </c>
      <c r="AA256" s="3">
        <f>求节点(节奏总纲!P$4:P$163,其他调用!AW$6:AW$165,$Z256)*SUM($U$14:$U$17)</f>
        <v>45.999999999999972</v>
      </c>
      <c r="AB256" s="3">
        <f>求节点(节奏总纲!Q$4:Q$163,其他调用!AX$6:AX$165,$Z256)*SUM($U$14:$U$17)</f>
        <v>66.999999999999943</v>
      </c>
      <c r="AC256" s="3">
        <f>求节点(节奏总纲!R$4:R$163,其他调用!AY$6:AY$165,$Z256)*SUM($U$14:$U$17)</f>
        <v>90.999999999999943</v>
      </c>
      <c r="AD256" s="3">
        <f>求节点(节奏总纲!S$4:S$163,其他调用!AZ$6:AZ$165,$Z256)*SUM($U$14:$U$17)</f>
        <v>102.99999999999989</v>
      </c>
      <c r="AE256" s="3">
        <f>求节点(节奏总纲!T$4:T$163,其他调用!BA$6:BA$165,$Z256)*SUM($U$14:$U$17)</f>
        <v>102.99999999999996</v>
      </c>
      <c r="AF256" s="3">
        <f>SUMPRODUCT(AA$5:AE256,其他调用!$C$6:$G257)</f>
        <v>6743135.8284185184</v>
      </c>
      <c r="AH256" s="3">
        <v>252</v>
      </c>
      <c r="AI256" s="3">
        <f>其他调用!Y256</f>
        <v>19007685.253938198</v>
      </c>
      <c r="AJ256" s="3">
        <f>其他调用!Z256</f>
        <v>20831253.888572216</v>
      </c>
      <c r="AK256" s="3">
        <f>其他调用!AA256</f>
        <v>25744847.799243927</v>
      </c>
      <c r="AL256" s="3">
        <f>其他调用!AB256</f>
        <v>32416584.184699059</v>
      </c>
      <c r="AM256" s="3">
        <f>其他调用!AC256</f>
        <v>112973616</v>
      </c>
      <c r="AN256" s="3">
        <f>SUMPRODUCT(AI$5:AM256,其他调用!$C$6:$G257)</f>
        <v>1299960491441.1748</v>
      </c>
      <c r="AP256" s="3">
        <f>其他调用!AN256</f>
        <v>4156329.2588201761</v>
      </c>
      <c r="AQ256" s="3">
        <f>其他调用!AO256</f>
        <v>4729695.0729254484</v>
      </c>
      <c r="AR256" s="3">
        <f>其他调用!AP256</f>
        <v>6548039.0954161882</v>
      </c>
      <c r="AS256" s="3">
        <f>其他调用!AQ256</f>
        <v>9530135.4715788364</v>
      </c>
      <c r="AT256" s="3">
        <f>其他调用!AR256</f>
        <v>35043505.074828625</v>
      </c>
      <c r="AU256" s="3">
        <f>SUMPRODUCT(AP$5:AT256,其他调用!$C$6:$G257)</f>
        <v>243634031898.23984</v>
      </c>
    </row>
    <row r="257" spans="26:47" x14ac:dyDescent="0.15">
      <c r="Z257" s="3">
        <v>253</v>
      </c>
      <c r="AA257" s="3">
        <f>求节点(节奏总纲!P$4:P$163,其他调用!AW$6:AW$165,$Z257)*SUM($U$14:$U$17)</f>
        <v>45.999999999999964</v>
      </c>
      <c r="AB257" s="3">
        <f>求节点(节奏总纲!Q$4:Q$163,其他调用!AX$6:AX$165,$Z257)*SUM($U$14:$U$17)</f>
        <v>66.999999999999929</v>
      </c>
      <c r="AC257" s="3">
        <f>求节点(节奏总纲!R$4:R$163,其他调用!AY$6:AY$165,$Z257)*SUM($U$14:$U$17)</f>
        <v>90.999999999999943</v>
      </c>
      <c r="AD257" s="3">
        <f>求节点(节奏总纲!S$4:S$163,其他调用!AZ$6:AZ$165,$Z257)*SUM($U$14:$U$17)</f>
        <v>102.99999999999987</v>
      </c>
      <c r="AE257" s="3">
        <f>求节点(节奏总纲!T$4:T$163,其他调用!BA$6:BA$165,$Z257)*SUM($U$14:$U$17)</f>
        <v>102.99999999999996</v>
      </c>
      <c r="AF257" s="3">
        <f>SUMPRODUCT(AA$5:AE257,其他调用!$C$6:$G258)</f>
        <v>6752135.0726283686</v>
      </c>
      <c r="AH257" s="3">
        <v>253</v>
      </c>
      <c r="AI257" s="3">
        <f>其他调用!Y257</f>
        <v>19007685.253938198</v>
      </c>
      <c r="AJ257" s="3">
        <f>其他调用!Z257</f>
        <v>20831253.888572693</v>
      </c>
      <c r="AK257" s="3">
        <f>其他调用!AA257</f>
        <v>25744847.799244881</v>
      </c>
      <c r="AL257" s="3">
        <f>其他调用!AB257</f>
        <v>32416584.184699059</v>
      </c>
      <c r="AM257" s="3">
        <f>其他调用!AC257</f>
        <v>112973616</v>
      </c>
      <c r="AN257" s="3">
        <f>SUMPRODUCT(AI$5:AM257,其他调用!$C$6:$G258)</f>
        <v>1303117711068.1235</v>
      </c>
      <c r="AP257" s="3">
        <f>其他调用!AN257</f>
        <v>4156329.2588202953</v>
      </c>
      <c r="AQ257" s="3">
        <f>其他调用!AO257</f>
        <v>4729695.0729254484</v>
      </c>
      <c r="AR257" s="3">
        <f>其他调用!AP257</f>
        <v>6548039.0954163074</v>
      </c>
      <c r="AS257" s="3">
        <f>其他调用!AQ257</f>
        <v>9530135.4715788364</v>
      </c>
      <c r="AT257" s="3">
        <f>其他调用!AR257</f>
        <v>35043505.074829102</v>
      </c>
      <c r="AU257" s="3">
        <f>SUMPRODUCT(AP$5:AT257,其他调用!$C$6:$G258)</f>
        <v>244348440483.51056</v>
      </c>
    </row>
    <row r="258" spans="26:47" x14ac:dyDescent="0.15">
      <c r="Z258" s="3">
        <v>254</v>
      </c>
      <c r="AA258" s="3">
        <f>求节点(节奏总纲!P$4:P$163,其他调用!AW$6:AW$165,$Z258)*SUM($U$14:$U$17)</f>
        <v>45.999999999999957</v>
      </c>
      <c r="AB258" s="3">
        <f>求节点(节奏总纲!Q$4:Q$163,其他调用!AX$6:AX$165,$Z258)*SUM($U$14:$U$17)</f>
        <v>66.999999999999943</v>
      </c>
      <c r="AC258" s="3">
        <f>求节点(节奏总纲!R$4:R$163,其他调用!AY$6:AY$165,$Z258)*SUM($U$14:$U$17)</f>
        <v>90.999999999999929</v>
      </c>
      <c r="AD258" s="3">
        <f>求节点(节奏总纲!S$4:S$163,其他调用!AZ$6:AZ$165,$Z258)*SUM($U$14:$U$17)</f>
        <v>102.99999999999987</v>
      </c>
      <c r="AE258" s="3">
        <f>求节点(节奏总纲!T$4:T$163,其他调用!BA$6:BA$165,$Z258)*SUM($U$14:$U$17)</f>
        <v>102.99999999999996</v>
      </c>
      <c r="AF258" s="3">
        <f>SUMPRODUCT(AA$5:AE258,其他调用!$C$6:$G259)</f>
        <v>6761077.1528550349</v>
      </c>
      <c r="AH258" s="3">
        <v>254</v>
      </c>
      <c r="AI258" s="3">
        <f>其他调用!Y258</f>
        <v>19007685.253937721</v>
      </c>
      <c r="AJ258" s="3">
        <f>其他调用!Z258</f>
        <v>21216297.200129509</v>
      </c>
      <c r="AK258" s="3">
        <f>其他调用!AA258</f>
        <v>25790329.10249424</v>
      </c>
      <c r="AL258" s="3">
        <f>其他调用!AB258</f>
        <v>32416584.184699059</v>
      </c>
      <c r="AM258" s="3">
        <f>其他调用!AC258</f>
        <v>112973616</v>
      </c>
      <c r="AN258" s="3">
        <f>SUMPRODUCT(AI$5:AM258,其他调用!$C$6:$G259)</f>
        <v>1306283136027.4692</v>
      </c>
      <c r="AP258" s="3">
        <f>其他调用!AN258</f>
        <v>4156329.2588201761</v>
      </c>
      <c r="AQ258" s="3">
        <f>其他调用!AO258</f>
        <v>4856081.0972040892</v>
      </c>
      <c r="AR258" s="3">
        <f>其他调用!AP258</f>
        <v>6567975.9074704647</v>
      </c>
      <c r="AS258" s="3">
        <f>其他调用!AQ258</f>
        <v>9530135.4715788364</v>
      </c>
      <c r="AT258" s="3">
        <f>其他调用!AR258</f>
        <v>35043505.074828625</v>
      </c>
      <c r="AU258" s="3">
        <f>SUMPRODUCT(AP$5:AT258,其他调用!$C$6:$G259)</f>
        <v>245067616907.88239</v>
      </c>
    </row>
    <row r="259" spans="26:47" x14ac:dyDescent="0.15">
      <c r="Z259" s="3">
        <v>255</v>
      </c>
      <c r="AA259" s="3">
        <f>求节点(节奏总纲!P$4:P$163,其他调用!AW$6:AW$165,$Z259)*SUM($U$14:$U$17)</f>
        <v>45.99999999999995</v>
      </c>
      <c r="AB259" s="3">
        <f>求节点(节奏总纲!Q$4:Q$163,其他调用!AX$6:AX$165,$Z259)*SUM($U$14:$U$17)</f>
        <v>66.999999999999957</v>
      </c>
      <c r="AC259" s="3">
        <f>求节点(节奏总纲!R$4:R$163,其他调用!AY$6:AY$165,$Z259)*SUM($U$14:$U$17)</f>
        <v>90.999999999999929</v>
      </c>
      <c r="AD259" s="3">
        <f>求节点(节奏总纲!S$4:S$163,其他调用!AZ$6:AZ$165,$Z259)*SUM($U$14:$U$17)</f>
        <v>102.99999999999986</v>
      </c>
      <c r="AE259" s="3">
        <f>求节点(节奏总纲!T$4:T$163,其他调用!BA$6:BA$165,$Z259)*SUM($U$14:$U$17)</f>
        <v>102.99999999999996</v>
      </c>
      <c r="AF259" s="3">
        <f>SUMPRODUCT(AA$5:AE259,其他调用!$C$6:$G260)</f>
        <v>6769962.0690985154</v>
      </c>
      <c r="AH259" s="3">
        <v>255</v>
      </c>
      <c r="AI259" s="3">
        <f>其他调用!Y259</f>
        <v>19007685.253938198</v>
      </c>
      <c r="AJ259" s="3">
        <f>其他调用!Z259</f>
        <v>21284824.239778519</v>
      </c>
      <c r="AK259" s="3">
        <f>其他调用!AA259</f>
        <v>26302886.86971283</v>
      </c>
      <c r="AL259" s="3">
        <f>其他调用!AB259</f>
        <v>33146782.856819153</v>
      </c>
      <c r="AM259" s="3">
        <f>其他调用!AC259</f>
        <v>112973616</v>
      </c>
      <c r="AN259" s="3">
        <f>SUMPRODUCT(AI$5:AM259,其他调用!$C$6:$G260)</f>
        <v>1309437063103.5066</v>
      </c>
      <c r="AP259" s="3">
        <f>其他调用!AN259</f>
        <v>4156329.2588202953</v>
      </c>
      <c r="AQ259" s="3">
        <f>其他调用!AO259</f>
        <v>4878574.3072839975</v>
      </c>
      <c r="AR259" s="3">
        <f>其他调用!AP259</f>
        <v>6792656.5375695229</v>
      </c>
      <c r="AS259" s="3">
        <f>其他调用!AQ259</f>
        <v>9751031.4287126064</v>
      </c>
      <c r="AT259" s="3">
        <f>其他调用!AR259</f>
        <v>35043505.074828625</v>
      </c>
      <c r="AU259" s="3">
        <f>SUMPRODUCT(AP$5:AT259,其他调用!$C$6:$G260)</f>
        <v>245785376979.99353</v>
      </c>
    </row>
    <row r="260" spans="26:47" x14ac:dyDescent="0.15">
      <c r="Z260" s="3">
        <v>256</v>
      </c>
      <c r="AA260" s="3">
        <f>求节点(节奏总纲!P$4:P$163,其他调用!AW$6:AW$165,$Z260)*SUM($U$14:$U$17)</f>
        <v>45.99999999999995</v>
      </c>
      <c r="AB260" s="3">
        <f>求节点(节奏总纲!Q$4:Q$163,其他调用!AX$6:AX$165,$Z260)*SUM($U$14:$U$17)</f>
        <v>66.999999999999957</v>
      </c>
      <c r="AC260" s="3">
        <f>求节点(节奏总纲!R$4:R$163,其他调用!AY$6:AY$165,$Z260)*SUM($U$14:$U$17)</f>
        <v>90.999999999999929</v>
      </c>
      <c r="AD260" s="3">
        <f>求节点(节奏总纲!S$4:S$163,其他调用!AZ$6:AZ$165,$Z260)*SUM($U$14:$U$17)</f>
        <v>102.99999999999987</v>
      </c>
      <c r="AE260" s="3">
        <f>求节点(节奏总纲!T$4:T$163,其他调用!BA$6:BA$165,$Z260)*SUM($U$14:$U$17)</f>
        <v>102.99999999999994</v>
      </c>
      <c r="AF260" s="3">
        <f>SUMPRODUCT(AA$5:AE260,其他调用!$C$6:$G261)</f>
        <v>6778789.821358813</v>
      </c>
      <c r="AH260" s="3">
        <v>256</v>
      </c>
      <c r="AI260" s="3">
        <f>其他调用!Y260</f>
        <v>19484650.580412865</v>
      </c>
      <c r="AJ260" s="3">
        <f>其他调用!Z260</f>
        <v>21284824.239778519</v>
      </c>
      <c r="AK260" s="3">
        <f>其他调用!AA260</f>
        <v>26302886.86971283</v>
      </c>
      <c r="AL260" s="3">
        <f>其他调用!AB260</f>
        <v>38867102.489647865</v>
      </c>
      <c r="AM260" s="3">
        <f>其他调用!AC260</f>
        <v>112973616</v>
      </c>
      <c r="AN260" s="3">
        <f>SUMPRODUCT(AI$5:AM260,其他调用!$C$6:$G261)</f>
        <v>1312611375100.991</v>
      </c>
      <c r="AP260" s="3">
        <f>其他调用!AN260</f>
        <v>4281722.5217761993</v>
      </c>
      <c r="AQ260" s="3">
        <f>其他调用!AO260</f>
        <v>4878574.3072839975</v>
      </c>
      <c r="AR260" s="3">
        <f>其他调用!AP260</f>
        <v>6792656.5375695229</v>
      </c>
      <c r="AS260" s="3">
        <f>其他调用!AQ260</f>
        <v>11481513.184774876</v>
      </c>
      <c r="AT260" s="3">
        <f>其他调用!AR260</f>
        <v>35043505.074828625</v>
      </c>
      <c r="AU260" s="3">
        <f>SUMPRODUCT(AP$5:AT260,其他调用!$C$6:$G261)</f>
        <v>246509449131.12122</v>
      </c>
    </row>
    <row r="261" spans="26:47" x14ac:dyDescent="0.15">
      <c r="Z261" s="3">
        <v>257</v>
      </c>
      <c r="AA261" s="3">
        <f>求节点(节奏总纲!P$4:P$163,其他调用!AW$6:AW$165,$Z261)*SUM($U$14:$U$17)</f>
        <v>45.99999999999995</v>
      </c>
      <c r="AB261" s="3">
        <f>求节点(节奏总纲!Q$4:Q$163,其他调用!AX$6:AX$165,$Z261)*SUM($U$14:$U$17)</f>
        <v>66.999999999999972</v>
      </c>
      <c r="AC261" s="3">
        <f>求节点(节奏总纲!R$4:R$163,其他调用!AY$6:AY$165,$Z261)*SUM($U$14:$U$17)</f>
        <v>90.999999999999943</v>
      </c>
      <c r="AD261" s="3">
        <f>求节点(节奏总纲!S$4:S$163,其他调用!AZ$6:AZ$165,$Z261)*SUM($U$14:$U$17)</f>
        <v>102.99999999999989</v>
      </c>
      <c r="AE261" s="3">
        <f>求节点(节奏总纲!T$4:T$163,其他调用!BA$6:BA$165,$Z261)*SUM($U$14:$U$17)</f>
        <v>102.99999999999994</v>
      </c>
      <c r="AF261" s="3">
        <f>SUMPRODUCT(AA$5:AE261,其他调用!$C$6:$G262)</f>
        <v>6787560.4096359257</v>
      </c>
      <c r="AH261" s="3">
        <v>257</v>
      </c>
      <c r="AI261" s="3">
        <f>其他调用!Y261</f>
        <v>19484650.580412865</v>
      </c>
      <c r="AJ261" s="3">
        <f>其他调用!Z261</f>
        <v>21284824.239778042</v>
      </c>
      <c r="AK261" s="3">
        <f>其他调用!AA261</f>
        <v>26302886.86971283</v>
      </c>
      <c r="AL261" s="3">
        <f>其他调用!AB261</f>
        <v>38867102.489647865</v>
      </c>
      <c r="AM261" s="3">
        <f>其他调用!AC261</f>
        <v>112973616</v>
      </c>
      <c r="AN261" s="3">
        <f>SUMPRODUCT(AI$5:AM261,其他调用!$C$6:$G262)</f>
        <v>1315765131886.6509</v>
      </c>
      <c r="AP261" s="3">
        <f>其他调用!AN261</f>
        <v>4281722.5217761993</v>
      </c>
      <c r="AQ261" s="3">
        <f>其他调用!AO261</f>
        <v>4878574.3072839975</v>
      </c>
      <c r="AR261" s="3">
        <f>其他调用!AP261</f>
        <v>6792656.5375695229</v>
      </c>
      <c r="AS261" s="3">
        <f>其他调用!AQ261</f>
        <v>11481513.184774637</v>
      </c>
      <c r="AT261" s="3">
        <f>其他调用!AR261</f>
        <v>35043505.074829102</v>
      </c>
      <c r="AU261" s="3">
        <f>SUMPRODUCT(AP$5:AT261,其他调用!$C$6:$G262)</f>
        <v>247228832563.41641</v>
      </c>
    </row>
    <row r="262" spans="26:47" x14ac:dyDescent="0.15">
      <c r="Z262" s="3">
        <v>258</v>
      </c>
      <c r="AA262" s="3">
        <f>求节点(节奏总纲!P$4:P$163,其他调用!AW$6:AW$165,$Z262)*SUM($U$14:$U$17)</f>
        <v>45.99999999999995</v>
      </c>
      <c r="AB262" s="3">
        <f>求节点(节奏总纲!Q$4:Q$163,其他调用!AX$6:AX$165,$Z262)*SUM($U$14:$U$17)</f>
        <v>66.999999999999986</v>
      </c>
      <c r="AC262" s="3">
        <f>求节点(节奏总纲!R$4:R$163,其他调用!AY$6:AY$165,$Z262)*SUM($U$14:$U$17)</f>
        <v>90.999999999999943</v>
      </c>
      <c r="AD262" s="3">
        <f>求节点(节奏总纲!S$4:S$163,其他调用!AZ$6:AZ$165,$Z262)*SUM($U$14:$U$17)</f>
        <v>102.9999999999999</v>
      </c>
      <c r="AE262" s="3">
        <f>求节点(节奏总纲!T$4:T$163,其他调用!BA$6:BA$165,$Z262)*SUM($U$14:$U$17)</f>
        <v>102.99999999999994</v>
      </c>
      <c r="AF262" s="3">
        <f>SUMPRODUCT(AA$5:AE262,其他调用!$C$6:$G263)</f>
        <v>6796273.8339298554</v>
      </c>
      <c r="AH262" s="3">
        <v>258</v>
      </c>
      <c r="AI262" s="3">
        <f>其他调用!Y262</f>
        <v>19484650.580412865</v>
      </c>
      <c r="AJ262" s="3">
        <f>其他调用!Z262</f>
        <v>21284824.239778519</v>
      </c>
      <c r="AK262" s="3">
        <f>其他调用!AA262</f>
        <v>26302886.869713783</v>
      </c>
      <c r="AL262" s="3">
        <f>其他调用!AB262</f>
        <v>38867102.489647865</v>
      </c>
      <c r="AM262" s="3">
        <f>其他调用!AC262</f>
        <v>116205315.68200111</v>
      </c>
      <c r="AN262" s="3">
        <f>SUMPRODUCT(AI$5:AM262,其他调用!$C$6:$G263)</f>
        <v>1318899295380.2495</v>
      </c>
      <c r="AP262" s="3">
        <f>其他调用!AN262</f>
        <v>4281722.5217761993</v>
      </c>
      <c r="AQ262" s="3">
        <f>其他调用!AO262</f>
        <v>4878574.3072841167</v>
      </c>
      <c r="AR262" s="3">
        <f>其他调用!AP262</f>
        <v>6792656.5375695229</v>
      </c>
      <c r="AS262" s="3">
        <f>其他调用!AQ262</f>
        <v>11481513.184774876</v>
      </c>
      <c r="AT262" s="3">
        <f>其他调用!AR262</f>
        <v>36163606.359576702</v>
      </c>
      <c r="AU262" s="3">
        <f>SUMPRODUCT(AP$5:AT262,其他调用!$C$6:$G263)</f>
        <v>247943860676.53534</v>
      </c>
    </row>
    <row r="263" spans="26:47" x14ac:dyDescent="0.15">
      <c r="Z263" s="3">
        <v>259</v>
      </c>
      <c r="AA263" s="3">
        <f>求节点(节奏总纲!P$4:P$163,其他调用!AW$6:AW$165,$Z263)*SUM($U$14:$U$17)</f>
        <v>45.999999999999957</v>
      </c>
      <c r="AB263" s="3">
        <f>求节点(节奏总纲!Q$4:Q$163,其他调用!AX$6:AX$165,$Z263)*SUM($U$14:$U$17)</f>
        <v>67</v>
      </c>
      <c r="AC263" s="3">
        <f>求节点(节奏总纲!R$4:R$163,其他调用!AY$6:AY$165,$Z263)*SUM($U$14:$U$17)</f>
        <v>90.999999999999943</v>
      </c>
      <c r="AD263" s="3">
        <f>求节点(节奏总纲!S$4:S$163,其他调用!AZ$6:AZ$165,$Z263)*SUM($U$14:$U$17)</f>
        <v>102.99999999999991</v>
      </c>
      <c r="AE263" s="3">
        <f>求节点(节奏总纲!T$4:T$163,其他调用!BA$6:BA$165,$Z263)*SUM($U$14:$U$17)</f>
        <v>102.99999999999994</v>
      </c>
      <c r="AF263" s="3">
        <f>SUMPRODUCT(AA$5:AE263,其他调用!$C$6:$G264)</f>
        <v>6804930.0942406002</v>
      </c>
      <c r="AH263" s="3">
        <v>259</v>
      </c>
      <c r="AI263" s="3">
        <f>其他调用!Y263</f>
        <v>19484650.580412865</v>
      </c>
      <c r="AJ263" s="3">
        <f>其他调用!Z263</f>
        <v>21284824.239778519</v>
      </c>
      <c r="AK263" s="3">
        <f>其他调用!AA263</f>
        <v>26302886.86971283</v>
      </c>
      <c r="AL263" s="3">
        <f>其他调用!AB263</f>
        <v>38867102.489647865</v>
      </c>
      <c r="AM263" s="3">
        <f>其他调用!AC263</f>
        <v>121043160</v>
      </c>
      <c r="AN263" s="3">
        <f>SUMPRODUCT(AI$5:AM263,其他调用!$C$6:$G264)</f>
        <v>1322014327895.2869</v>
      </c>
      <c r="AP263" s="3">
        <f>其他调用!AN263</f>
        <v>4281722.5217761993</v>
      </c>
      <c r="AQ263" s="3">
        <f>其他调用!AO263</f>
        <v>4878574.3072839975</v>
      </c>
      <c r="AR263" s="3">
        <f>其他调用!AP263</f>
        <v>6792656.5375695229</v>
      </c>
      <c r="AS263" s="3">
        <f>其他调用!AQ263</f>
        <v>11481513.184774637</v>
      </c>
      <c r="AT263" s="3">
        <f>其他调用!AR263</f>
        <v>37840394.480139732</v>
      </c>
      <c r="AU263" s="3">
        <f>SUMPRODUCT(AP$5:AT263,其他调用!$C$6:$G264)</f>
        <v>248654693707.50378</v>
      </c>
    </row>
    <row r="264" spans="26:47" x14ac:dyDescent="0.15">
      <c r="Z264" s="3">
        <v>260</v>
      </c>
      <c r="AA264" s="3">
        <f>求节点(节奏总纲!P$4:P$163,其他调用!AW$6:AW$165,$Z264)*SUM($U$14:$U$17)</f>
        <v>45.999999999999957</v>
      </c>
      <c r="AB264" s="3">
        <f>求节点(节奏总纲!Q$4:Q$163,其他调用!AX$6:AX$165,$Z264)*SUM($U$14:$U$17)</f>
        <v>67.000000000000014</v>
      </c>
      <c r="AC264" s="3">
        <f>求节点(节奏总纲!R$4:R$163,其他调用!AY$6:AY$165,$Z264)*SUM($U$14:$U$17)</f>
        <v>90.999999999999943</v>
      </c>
      <c r="AD264" s="3">
        <f>求节点(节奏总纲!S$4:S$163,其他调用!AZ$6:AZ$165,$Z264)*SUM($U$14:$U$17)</f>
        <v>102.99999999999993</v>
      </c>
      <c r="AE264" s="3">
        <f>求节点(节奏总纲!T$4:T$163,其他调用!BA$6:BA$165,$Z264)*SUM($U$14:$U$17)</f>
        <v>102.99999999999996</v>
      </c>
      <c r="AF264" s="3">
        <f>SUMPRODUCT(AA$5:AE264,其他调用!$C$6:$G265)</f>
        <v>6813529.1905681612</v>
      </c>
      <c r="AH264" s="3">
        <v>260</v>
      </c>
      <c r="AI264" s="3">
        <f>其他调用!Y264</f>
        <v>19484650.580412865</v>
      </c>
      <c r="AJ264" s="3">
        <f>其他调用!Z264</f>
        <v>21284824.239778519</v>
      </c>
      <c r="AK264" s="3">
        <f>其他调用!AA264</f>
        <v>26302886.86971283</v>
      </c>
      <c r="AL264" s="3">
        <f>其他调用!AB264</f>
        <v>38867102.489647865</v>
      </c>
      <c r="AM264" s="3">
        <f>其他调用!AC264</f>
        <v>121043159.99999809</v>
      </c>
      <c r="AN264" s="3">
        <f>SUMPRODUCT(AI$5:AM264,其他调用!$C$6:$G265)</f>
        <v>1325108789440.8855</v>
      </c>
      <c r="AP264" s="3">
        <f>其他调用!AN264</f>
        <v>4281722.5217761993</v>
      </c>
      <c r="AQ264" s="3">
        <f>其他调用!AO264</f>
        <v>4878574.3072839975</v>
      </c>
      <c r="AR264" s="3">
        <f>其他调用!AP264</f>
        <v>6792656.5375695229</v>
      </c>
      <c r="AS264" s="3">
        <f>其他调用!AQ264</f>
        <v>11481513.184774876</v>
      </c>
      <c r="AT264" s="3">
        <f>其他调用!AR264</f>
        <v>37840394.480139732</v>
      </c>
      <c r="AU264" s="3">
        <f>SUMPRODUCT(AP$5:AT264,其他调用!$C$6:$G265)</f>
        <v>249360832558.07901</v>
      </c>
    </row>
    <row r="265" spans="26:47" x14ac:dyDescent="0.15">
      <c r="Z265" s="3">
        <v>261</v>
      </c>
      <c r="AA265" s="3">
        <f>求节点(节奏总纲!P$4:P$163,其他调用!AW$6:AW$165,$Z265)*SUM($U$14:$U$17)</f>
        <v>45.999999999999957</v>
      </c>
      <c r="AB265" s="3">
        <f>求节点(节奏总纲!Q$4:Q$163,其他调用!AX$6:AX$165,$Z265)*SUM($U$14:$U$17)</f>
        <v>67.000000000000014</v>
      </c>
      <c r="AC265" s="3">
        <f>求节点(节奏总纲!R$4:R$163,其他调用!AY$6:AY$165,$Z265)*SUM($U$14:$U$17)</f>
        <v>90.999999999999943</v>
      </c>
      <c r="AD265" s="3">
        <f>求节点(节奏总纲!S$4:S$163,其他调用!AZ$6:AZ$165,$Z265)*SUM($U$14:$U$17)</f>
        <v>102.99999999999994</v>
      </c>
      <c r="AE265" s="3">
        <f>求节点(节奏总纲!T$4:T$163,其他调用!BA$6:BA$165,$Z265)*SUM($U$14:$U$17)</f>
        <v>102.99999999999996</v>
      </c>
      <c r="AF265" s="3">
        <f>SUMPRODUCT(AA$5:AE265,其他调用!$C$6:$G266)</f>
        <v>6822071.1229125373</v>
      </c>
      <c r="AH265" s="3">
        <v>261</v>
      </c>
      <c r="AI265" s="3">
        <f>其他调用!Y265</f>
        <v>19484650.580412865</v>
      </c>
      <c r="AJ265" s="3">
        <f>其他调用!Z265</f>
        <v>21284824.239778042</v>
      </c>
      <c r="AK265" s="3">
        <f>其他调用!AA265</f>
        <v>26302886.86971283</v>
      </c>
      <c r="AL265" s="3">
        <f>其他调用!AB265</f>
        <v>38867102.489647865</v>
      </c>
      <c r="AM265" s="3">
        <f>其他调用!AC265</f>
        <v>121043160</v>
      </c>
      <c r="AN265" s="3">
        <f>SUMPRODUCT(AI$5:AM265,其他调用!$C$6:$G266)</f>
        <v>1328182680017.0452</v>
      </c>
      <c r="AP265" s="3">
        <f>其他调用!AN265</f>
        <v>4281722.5217763186</v>
      </c>
      <c r="AQ265" s="3">
        <f>其他调用!AO265</f>
        <v>4878574.3072839975</v>
      </c>
      <c r="AR265" s="3">
        <f>其他调用!AP265</f>
        <v>6792656.5375695229</v>
      </c>
      <c r="AS265" s="3">
        <f>其他调用!AQ265</f>
        <v>11481513.184774876</v>
      </c>
      <c r="AT265" s="3">
        <f>其他调用!AR265</f>
        <v>37840394.480139256</v>
      </c>
      <c r="AU265" s="3">
        <f>SUMPRODUCT(AP$5:AT265,其他调用!$C$6:$G266)</f>
        <v>250062277228.26108</v>
      </c>
    </row>
    <row r="266" spans="26:47" x14ac:dyDescent="0.15">
      <c r="Z266" s="3">
        <v>262</v>
      </c>
      <c r="AA266" s="3">
        <f>求节点(节奏总纲!P$4:P$163,其他调用!AW$6:AW$165,$Z266)*SUM($U$14:$U$17)</f>
        <v>45.999999999999957</v>
      </c>
      <c r="AB266" s="3">
        <f>求节点(节奏总纲!Q$4:Q$163,其他调用!AX$6:AX$165,$Z266)*SUM($U$14:$U$17)</f>
        <v>67.000000000000028</v>
      </c>
      <c r="AC266" s="3">
        <f>求节点(节奏总纲!R$4:R$163,其他调用!AY$6:AY$165,$Z266)*SUM($U$14:$U$17)</f>
        <v>90.999999999999943</v>
      </c>
      <c r="AD266" s="3">
        <f>求节点(节奏总纲!S$4:S$163,其他调用!AZ$6:AZ$165,$Z266)*SUM($U$14:$U$17)</f>
        <v>102.99999999999996</v>
      </c>
      <c r="AE266" s="3">
        <f>求节点(节奏总纲!T$4:T$163,其他调用!BA$6:BA$165,$Z266)*SUM($U$14:$U$17)</f>
        <v>102.99999999999997</v>
      </c>
      <c r="AF266" s="3">
        <f>SUMPRODUCT(AA$5:AE266,其他调用!$C$6:$G267)</f>
        <v>6830555.8912737295</v>
      </c>
      <c r="AH266" s="3">
        <v>262</v>
      </c>
      <c r="AI266" s="3">
        <f>其他调用!Y266</f>
        <v>19484650.580412865</v>
      </c>
      <c r="AJ266" s="3">
        <f>其他调用!Z266</f>
        <v>21284824.239778519</v>
      </c>
      <c r="AK266" s="3">
        <f>其他调用!AA266</f>
        <v>26302886.869713783</v>
      </c>
      <c r="AL266" s="3">
        <f>其他调用!AB266</f>
        <v>38867102.489646912</v>
      </c>
      <c r="AM266" s="3">
        <f>其他调用!AC266</f>
        <v>121043160</v>
      </c>
      <c r="AN266" s="3">
        <f>SUMPRODUCT(AI$5:AM266,其他调用!$C$6:$G267)</f>
        <v>1331235999623.7656</v>
      </c>
      <c r="AP266" s="3">
        <f>其他调用!AN266</f>
        <v>4281722.5217761993</v>
      </c>
      <c r="AQ266" s="3">
        <f>其他调用!AO266</f>
        <v>4878574.3072839975</v>
      </c>
      <c r="AR266" s="3">
        <f>其他调用!AP266</f>
        <v>6792656.5375694036</v>
      </c>
      <c r="AS266" s="3">
        <f>其他调用!AQ266</f>
        <v>11481513.184774637</v>
      </c>
      <c r="AT266" s="3">
        <f>其他调用!AR266</f>
        <v>37840394.480139732</v>
      </c>
      <c r="AU266" s="3">
        <f>SUMPRODUCT(AP$5:AT266,其他调用!$C$6:$G267)</f>
        <v>250759027718.04993</v>
      </c>
    </row>
    <row r="267" spans="26:47" x14ac:dyDescent="0.15">
      <c r="Z267" s="3">
        <v>263</v>
      </c>
      <c r="AA267" s="3">
        <f>求节点(节奏总纲!P$4:P$163,其他调用!AW$6:AW$165,$Z267)*SUM($U$14:$U$17)</f>
        <v>45.999999999999957</v>
      </c>
      <c r="AB267" s="3">
        <f>求节点(节奏总纲!Q$4:Q$163,其他调用!AX$6:AX$165,$Z267)*SUM($U$14:$U$17)</f>
        <v>67.000000000000043</v>
      </c>
      <c r="AC267" s="3">
        <f>求节点(节奏总纲!R$4:R$163,其他调用!AY$6:AY$165,$Z267)*SUM($U$14:$U$17)</f>
        <v>90.999999999999943</v>
      </c>
      <c r="AD267" s="3">
        <f>求节点(节奏总纲!S$4:S$163,其他调用!AZ$6:AZ$165,$Z267)*SUM($U$14:$U$17)</f>
        <v>102.99999999999997</v>
      </c>
      <c r="AE267" s="3">
        <f>求节点(节奏总纲!T$4:T$163,其他调用!BA$6:BA$165,$Z267)*SUM($U$14:$U$17)</f>
        <v>102.99999999999997</v>
      </c>
      <c r="AF267" s="3">
        <f>SUMPRODUCT(AA$5:AE267,其他调用!$C$6:$G268)</f>
        <v>6838983.4956517378</v>
      </c>
      <c r="AH267" s="3">
        <v>263</v>
      </c>
      <c r="AI267" s="3">
        <f>其他调用!Y267</f>
        <v>19484650.580412388</v>
      </c>
      <c r="AJ267" s="3">
        <f>其他调用!Z267</f>
        <v>21284824.239778519</v>
      </c>
      <c r="AK267" s="3">
        <f>其他调用!AA267</f>
        <v>26302886.86971283</v>
      </c>
      <c r="AL267" s="3">
        <f>其他调用!AB267</f>
        <v>38867102.489647865</v>
      </c>
      <c r="AM267" s="3">
        <f>其他调用!AC267</f>
        <v>121043160</v>
      </c>
      <c r="AN267" s="3">
        <f>SUMPRODUCT(AI$5:AM267,其他调用!$C$6:$G268)</f>
        <v>1334268748261.0471</v>
      </c>
      <c r="AP267" s="3">
        <f>其他调用!AN267</f>
        <v>4281722.5217761993</v>
      </c>
      <c r="AQ267" s="3">
        <f>其他调用!AO267</f>
        <v>4878574.3072839975</v>
      </c>
      <c r="AR267" s="3">
        <f>其他调用!AP267</f>
        <v>6792656.5375695229</v>
      </c>
      <c r="AS267" s="3">
        <f>其他调用!AQ267</f>
        <v>11481513.184774876</v>
      </c>
      <c r="AT267" s="3">
        <f>其他调用!AR267</f>
        <v>37840394.480139732</v>
      </c>
      <c r="AU267" s="3">
        <f>SUMPRODUCT(AP$5:AT267,其他调用!$C$6:$G268)</f>
        <v>251451084027.44559</v>
      </c>
    </row>
    <row r="268" spans="26:47" x14ac:dyDescent="0.15">
      <c r="Z268" s="3">
        <v>264</v>
      </c>
      <c r="AA268" s="3">
        <f>求节点(节奏总纲!P$4:P$163,其他调用!AW$6:AW$165,$Z268)*SUM($U$14:$U$17)</f>
        <v>45.999999999999957</v>
      </c>
      <c r="AB268" s="3">
        <f>求节点(节奏总纲!Q$4:Q$163,其他调用!AX$6:AX$165,$Z268)*SUM($U$14:$U$17)</f>
        <v>67.000000000000057</v>
      </c>
      <c r="AC268" s="3">
        <f>求节点(节奏总纲!R$4:R$163,其他调用!AY$6:AY$165,$Z268)*SUM($U$14:$U$17)</f>
        <v>90.999999999999957</v>
      </c>
      <c r="AD268" s="3">
        <f>求节点(节奏总纲!S$4:S$163,其他调用!AZ$6:AZ$165,$Z268)*SUM($U$14:$U$17)</f>
        <v>102.99999999999999</v>
      </c>
      <c r="AE268" s="3">
        <f>求节点(节奏总纲!T$4:T$163,其他调用!BA$6:BA$165,$Z268)*SUM($U$14:$U$17)</f>
        <v>102.99999999999997</v>
      </c>
      <c r="AF268" s="3">
        <f>SUMPRODUCT(AA$5:AE268,其他调用!$C$6:$G269)</f>
        <v>6847353.9360465631</v>
      </c>
      <c r="AH268" s="3">
        <v>264</v>
      </c>
      <c r="AI268" s="3">
        <f>其他调用!Y268</f>
        <v>19484650.580412865</v>
      </c>
      <c r="AJ268" s="3">
        <f>其他调用!Z268</f>
        <v>21284824.239778519</v>
      </c>
      <c r="AK268" s="3">
        <f>其他调用!AA268</f>
        <v>26302886.86971283</v>
      </c>
      <c r="AL268" s="3">
        <f>其他调用!AB268</f>
        <v>38867102.489647865</v>
      </c>
      <c r="AM268" s="3">
        <f>其他调用!AC268</f>
        <v>121043160</v>
      </c>
      <c r="AN268" s="3">
        <f>SUMPRODUCT(AI$5:AM268,其他调用!$C$6:$G269)</f>
        <v>1337280925928.8901</v>
      </c>
      <c r="AP268" s="3">
        <f>其他调用!AN268</f>
        <v>4281722.5217761993</v>
      </c>
      <c r="AQ268" s="3">
        <f>其他调用!AO268</f>
        <v>4878574.3072839975</v>
      </c>
      <c r="AR268" s="3">
        <f>其他调用!AP268</f>
        <v>6792656.5375695229</v>
      </c>
      <c r="AS268" s="3">
        <f>其他调用!AQ268</f>
        <v>11481513.184774637</v>
      </c>
      <c r="AT268" s="3">
        <f>其他调用!AR268</f>
        <v>37840394.480139732</v>
      </c>
      <c r="AU268" s="3">
        <f>SUMPRODUCT(AP$5:AT268,其他调用!$C$6:$G269)</f>
        <v>252138446156.44806</v>
      </c>
    </row>
    <row r="269" spans="26:47" x14ac:dyDescent="0.15">
      <c r="Z269" s="3">
        <v>265</v>
      </c>
      <c r="AA269" s="3">
        <f>求节点(节奏总纲!P$4:P$163,其他调用!AW$6:AW$165,$Z269)*SUM($U$14:$U$17)</f>
        <v>45.999999999999964</v>
      </c>
      <c r="AB269" s="3">
        <f>求节点(节奏总纲!Q$4:Q$163,其他调用!AX$6:AX$165,$Z269)*SUM($U$14:$U$17)</f>
        <v>67.000000000000071</v>
      </c>
      <c r="AC269" s="3">
        <f>求节点(节奏总纲!R$4:R$163,其他调用!AY$6:AY$165,$Z269)*SUM($U$14:$U$17)</f>
        <v>90.999999999999957</v>
      </c>
      <c r="AD269" s="3">
        <f>求节点(节奏总纲!S$4:S$163,其他调用!AZ$6:AZ$165,$Z269)*SUM($U$14:$U$17)</f>
        <v>103</v>
      </c>
      <c r="AE269" s="3">
        <f>求节点(节奏总纲!T$4:T$163,其他调用!BA$6:BA$165,$Z269)*SUM($U$14:$U$17)</f>
        <v>102.99999999999999</v>
      </c>
      <c r="AF269" s="3">
        <f>SUMPRODUCT(AA$5:AE269,其他调用!$C$6:$G270)</f>
        <v>6855667.2124582026</v>
      </c>
      <c r="AH269" s="3">
        <v>265</v>
      </c>
      <c r="AI269" s="3">
        <f>其他调用!Y269</f>
        <v>19484650.580412865</v>
      </c>
      <c r="AJ269" s="3">
        <f>其他调用!Z269</f>
        <v>21284824.239778042</v>
      </c>
      <c r="AK269" s="3">
        <f>其他调用!AA269</f>
        <v>26302886.86971283</v>
      </c>
      <c r="AL269" s="3">
        <f>其他调用!AB269</f>
        <v>38867102.489647865</v>
      </c>
      <c r="AM269" s="3">
        <f>其他调用!AC269</f>
        <v>121043160</v>
      </c>
      <c r="AN269" s="3">
        <f>SUMPRODUCT(AI$5:AM269,其他调用!$C$6:$G270)</f>
        <v>1340272532627.2942</v>
      </c>
      <c r="AP269" s="3">
        <f>其他调用!AN269</f>
        <v>4281722.5217761993</v>
      </c>
      <c r="AQ269" s="3">
        <f>其他调用!AO269</f>
        <v>4878574.3072841167</v>
      </c>
      <c r="AR269" s="3">
        <f>其他调用!AP269</f>
        <v>6792656.5375695229</v>
      </c>
      <c r="AS269" s="3">
        <f>其他调用!AQ269</f>
        <v>11481513.184774876</v>
      </c>
      <c r="AT269" s="3">
        <f>其他调用!AR269</f>
        <v>37840394.480138779</v>
      </c>
      <c r="AU269" s="3">
        <f>SUMPRODUCT(AP$5:AT269,其他调用!$C$6:$G270)</f>
        <v>252821114105.05737</v>
      </c>
    </row>
    <row r="270" spans="26:47" x14ac:dyDescent="0.15">
      <c r="Z270" s="3">
        <v>266</v>
      </c>
      <c r="AA270" s="3">
        <f>求节点(节奏总纲!P$4:P$163,其他调用!AW$6:AW$165,$Z270)*SUM($U$14:$U$17)</f>
        <v>45.999999999999964</v>
      </c>
      <c r="AB270" s="3">
        <f>求节点(节奏总纲!Q$4:Q$163,其他调用!AX$6:AX$165,$Z270)*SUM($U$14:$U$17)</f>
        <v>67.000000000000071</v>
      </c>
      <c r="AC270" s="3">
        <f>求节点(节奏总纲!R$4:R$163,其他调用!AY$6:AY$165,$Z270)*SUM($U$14:$U$17)</f>
        <v>90.999999999999957</v>
      </c>
      <c r="AD270" s="3">
        <f>求节点(节奏总纲!S$4:S$163,其他调用!AZ$6:AZ$165,$Z270)*SUM($U$14:$U$17)</f>
        <v>103.00000000000001</v>
      </c>
      <c r="AE270" s="3">
        <f>求节点(节奏总纲!T$4:T$163,其他调用!BA$6:BA$165,$Z270)*SUM($U$14:$U$17)</f>
        <v>102.99999999999999</v>
      </c>
      <c r="AF270" s="3">
        <f>SUMPRODUCT(AA$5:AE270,其他调用!$C$6:$G271)</f>
        <v>6863923.3248866582</v>
      </c>
      <c r="AH270" s="3">
        <v>266</v>
      </c>
      <c r="AI270" s="3">
        <f>其他调用!Y270</f>
        <v>19484650.580412865</v>
      </c>
      <c r="AJ270" s="3">
        <f>其他调用!Z270</f>
        <v>21284824.239778519</v>
      </c>
      <c r="AK270" s="3">
        <f>其他调用!AA270</f>
        <v>26302886.86971283</v>
      </c>
      <c r="AL270" s="3">
        <f>其他调用!AB270</f>
        <v>38867102.489647865</v>
      </c>
      <c r="AM270" s="3">
        <f>其他调用!AC270</f>
        <v>121043160</v>
      </c>
      <c r="AN270" s="3">
        <f>SUMPRODUCT(AI$5:AM270,其他调用!$C$6:$G271)</f>
        <v>1343243568356.259</v>
      </c>
      <c r="AP270" s="3">
        <f>其他调用!AN270</f>
        <v>4281722.5217761993</v>
      </c>
      <c r="AQ270" s="3">
        <f>其他调用!AO270</f>
        <v>4878574.3072839975</v>
      </c>
      <c r="AR270" s="3">
        <f>其他调用!AP270</f>
        <v>6792656.5375695229</v>
      </c>
      <c r="AS270" s="3">
        <f>其他调用!AQ270</f>
        <v>11481513.184774637</v>
      </c>
      <c r="AT270" s="3">
        <f>其他调用!AR270</f>
        <v>37840394.480139732</v>
      </c>
      <c r="AU270" s="3">
        <f>SUMPRODUCT(AP$5:AT270,其他调用!$C$6:$G271)</f>
        <v>253499087873.2735</v>
      </c>
    </row>
    <row r="271" spans="26:47" x14ac:dyDescent="0.15">
      <c r="Z271" s="3">
        <v>267</v>
      </c>
      <c r="AA271" s="3">
        <f>求节点(节奏总纲!P$4:P$163,其他调用!AW$6:AW$165,$Z271)*SUM($U$14:$U$17)</f>
        <v>45.999999999999964</v>
      </c>
      <c r="AB271" s="3">
        <f>求节点(节奏总纲!Q$4:Q$163,其他调用!AX$6:AX$165,$Z271)*SUM($U$14:$U$17)</f>
        <v>67.000000000000085</v>
      </c>
      <c r="AC271" s="3">
        <f>求节点(节奏总纲!R$4:R$163,其他调用!AY$6:AY$165,$Z271)*SUM($U$14:$U$17)</f>
        <v>90.999999999999957</v>
      </c>
      <c r="AD271" s="3">
        <f>求节点(节奏总纲!S$4:S$163,其他调用!AZ$6:AZ$165,$Z271)*SUM($U$14:$U$17)</f>
        <v>103.00000000000003</v>
      </c>
      <c r="AE271" s="3">
        <f>求节点(节奏总纲!T$4:T$163,其他调用!BA$6:BA$165,$Z271)*SUM($U$14:$U$17)</f>
        <v>102.99999999999999</v>
      </c>
      <c r="AF271" s="3">
        <f>SUMPRODUCT(AA$5:AE271,其他调用!$C$6:$G272)</f>
        <v>6872122.2733319299</v>
      </c>
      <c r="AH271" s="3">
        <v>267</v>
      </c>
      <c r="AI271" s="3">
        <f>其他调用!Y271</f>
        <v>19484650.580412865</v>
      </c>
      <c r="AJ271" s="3">
        <f>其他调用!Z271</f>
        <v>21284824.239778519</v>
      </c>
      <c r="AK271" s="3">
        <f>其他调用!AA271</f>
        <v>26302886.869713783</v>
      </c>
      <c r="AL271" s="3">
        <f>其他调用!AB271</f>
        <v>38867102.489647865</v>
      </c>
      <c r="AM271" s="3">
        <f>其他调用!AC271</f>
        <v>121043160</v>
      </c>
      <c r="AN271" s="3">
        <f>SUMPRODUCT(AI$5:AM271,其他调用!$C$6:$G272)</f>
        <v>1346194033115.7849</v>
      </c>
      <c r="AP271" s="3">
        <f>其他调用!AN271</f>
        <v>4281722.5217761993</v>
      </c>
      <c r="AQ271" s="3">
        <f>其他调用!AO271</f>
        <v>4878574.3072839975</v>
      </c>
      <c r="AR271" s="3">
        <f>其他调用!AP271</f>
        <v>6792656.5375695229</v>
      </c>
      <c r="AS271" s="3">
        <f>其他调用!AQ271</f>
        <v>11481513.184774876</v>
      </c>
      <c r="AT271" s="3">
        <f>其他调用!AR271</f>
        <v>37840394.480139732</v>
      </c>
      <c r="AU271" s="3">
        <f>SUMPRODUCT(AP$5:AT271,其他调用!$C$6:$G272)</f>
        <v>254172367461.09644</v>
      </c>
    </row>
    <row r="272" spans="26:47" x14ac:dyDescent="0.15">
      <c r="Z272" s="3">
        <v>268</v>
      </c>
      <c r="AA272" s="3">
        <f>求节点(节奏总纲!P$4:P$163,其他调用!AW$6:AW$165,$Z272)*SUM($U$14:$U$17)</f>
        <v>45.999999999999964</v>
      </c>
      <c r="AB272" s="3">
        <f>求节点(节奏总纲!Q$4:Q$163,其他调用!AX$6:AX$165,$Z272)*SUM($U$14:$U$17)</f>
        <v>67.000000000000099</v>
      </c>
      <c r="AC272" s="3">
        <f>求节点(节奏总纲!R$4:R$163,其他调用!AY$6:AY$165,$Z272)*SUM($U$14:$U$17)</f>
        <v>90.999999999999957</v>
      </c>
      <c r="AD272" s="3">
        <f>求节点(节奏总纲!S$4:S$163,其他调用!AZ$6:AZ$165,$Z272)*SUM($U$14:$U$17)</f>
        <v>103.00000000000004</v>
      </c>
      <c r="AE272" s="3">
        <f>求节点(节奏总纲!T$4:T$163,其他调用!BA$6:BA$165,$Z272)*SUM($U$14:$U$17)</f>
        <v>103</v>
      </c>
      <c r="AF272" s="3">
        <f>SUMPRODUCT(AA$5:AE272,其他调用!$C$6:$G273)</f>
        <v>6880264.0577940186</v>
      </c>
      <c r="AH272" s="3">
        <v>268</v>
      </c>
      <c r="AI272" s="3">
        <f>其他调用!Y272</f>
        <v>19484650.580412865</v>
      </c>
      <c r="AJ272" s="3">
        <f>其他调用!Z272</f>
        <v>21284824.239778042</v>
      </c>
      <c r="AK272" s="3">
        <f>其他调用!AA272</f>
        <v>26302886.86971283</v>
      </c>
      <c r="AL272" s="3">
        <f>其他调用!AB272</f>
        <v>38867102.489647865</v>
      </c>
      <c r="AM272" s="3">
        <f>其他调用!AC272</f>
        <v>121043160</v>
      </c>
      <c r="AN272" s="3">
        <f>SUMPRODUCT(AI$5:AM272,其他调用!$C$6:$G273)</f>
        <v>1349123926905.8721</v>
      </c>
      <c r="AP272" s="3">
        <f>其他调用!AN272</f>
        <v>4281722.5217761993</v>
      </c>
      <c r="AQ272" s="3">
        <f>其他调用!AO272</f>
        <v>4878574.3072839975</v>
      </c>
      <c r="AR272" s="3">
        <f>其他调用!AP272</f>
        <v>6792656.5375695229</v>
      </c>
      <c r="AS272" s="3">
        <f>其他调用!AQ272</f>
        <v>11481513.184774876</v>
      </c>
      <c r="AT272" s="3">
        <f>其他调用!AR272</f>
        <v>37840394.480139732</v>
      </c>
      <c r="AU272" s="3">
        <f>SUMPRODUCT(AP$5:AT272,其他调用!$C$6:$G273)</f>
        <v>254840952868.52615</v>
      </c>
    </row>
    <row r="273" spans="26:47" x14ac:dyDescent="0.15">
      <c r="Z273" s="3">
        <v>269</v>
      </c>
      <c r="AA273" s="3">
        <f>求节点(节奏总纲!P$4:P$163,其他调用!AW$6:AW$165,$Z273)*SUM($U$14:$U$17)</f>
        <v>45.999999999999964</v>
      </c>
      <c r="AB273" s="3">
        <f>求节点(节奏总纲!Q$4:Q$163,其他调用!AX$6:AX$165,$Z273)*SUM($U$14:$U$17)</f>
        <v>67.000000000000114</v>
      </c>
      <c r="AC273" s="3">
        <f>求节点(节奏总纲!R$4:R$163,其他调用!AY$6:AY$165,$Z273)*SUM($U$14:$U$17)</f>
        <v>90.999999999999957</v>
      </c>
      <c r="AD273" s="3">
        <f>求节点(节奏总纲!S$4:S$163,其他调用!AZ$6:AZ$165,$Z273)*SUM($U$14:$U$17)</f>
        <v>103.00000000000006</v>
      </c>
      <c r="AE273" s="3">
        <f>求节点(节奏总纲!T$4:T$163,其他调用!BA$6:BA$165,$Z273)*SUM($U$14:$U$17)</f>
        <v>103</v>
      </c>
      <c r="AF273" s="3">
        <f>SUMPRODUCT(AA$5:AE273,其他调用!$C$6:$G274)</f>
        <v>6888348.6782729216</v>
      </c>
      <c r="AH273" s="3">
        <v>269</v>
      </c>
      <c r="AI273" s="3">
        <f>其他调用!Y273</f>
        <v>19484650.580412865</v>
      </c>
      <c r="AJ273" s="3">
        <f>其他调用!Z273</f>
        <v>21284824.239778519</v>
      </c>
      <c r="AK273" s="3">
        <f>其他调用!AA273</f>
        <v>26302886.86971283</v>
      </c>
      <c r="AL273" s="3">
        <f>其他调用!AB273</f>
        <v>38867102.489647865</v>
      </c>
      <c r="AM273" s="3">
        <f>其他调用!AC273</f>
        <v>121043160</v>
      </c>
      <c r="AN273" s="3">
        <f>SUMPRODUCT(AI$5:AM273,其他调用!$C$6:$G274)</f>
        <v>1352033249726.52</v>
      </c>
      <c r="AP273" s="3">
        <f>其他调用!AN273</f>
        <v>4281722.5217761993</v>
      </c>
      <c r="AQ273" s="3">
        <f>其他调用!AO273</f>
        <v>4878574.3072839975</v>
      </c>
      <c r="AR273" s="3">
        <f>其他调用!AP273</f>
        <v>6792656.5375695229</v>
      </c>
      <c r="AS273" s="3">
        <f>其他调用!AQ273</f>
        <v>11481513.184774637</v>
      </c>
      <c r="AT273" s="3">
        <f>其他调用!AR273</f>
        <v>37840394.480139732</v>
      </c>
      <c r="AU273" s="3">
        <f>SUMPRODUCT(AP$5:AT273,其他调用!$C$6:$G274)</f>
        <v>255504844095.56268</v>
      </c>
    </row>
    <row r="274" spans="26:47" x14ac:dyDescent="0.15">
      <c r="Z274" s="3">
        <v>270</v>
      </c>
      <c r="AA274" s="3">
        <f>求节点(节奏总纲!P$4:P$163,其他调用!AW$6:AW$165,$Z274)*SUM($U$14:$U$17)</f>
        <v>45.999999999999964</v>
      </c>
      <c r="AB274" s="3">
        <f>求节点(节奏总纲!Q$4:Q$163,其他调用!AX$6:AX$165,$Z274)*SUM($U$14:$U$17)</f>
        <v>67.000000000000128</v>
      </c>
      <c r="AC274" s="3">
        <f>求节点(节奏总纲!R$4:R$163,其他调用!AY$6:AY$165,$Z274)*SUM($U$14:$U$17)</f>
        <v>90.999999999999972</v>
      </c>
      <c r="AD274" s="3">
        <f>求节点(节奏总纲!S$4:S$163,其他调用!AZ$6:AZ$165,$Z274)*SUM($U$14:$U$17)</f>
        <v>103.00000000000007</v>
      </c>
      <c r="AE274" s="3">
        <f>求节点(节奏总纲!T$4:T$163,其他调用!BA$6:BA$165,$Z274)*SUM($U$14:$U$17)</f>
        <v>103</v>
      </c>
      <c r="AF274" s="3">
        <f>SUMPRODUCT(AA$5:AE274,其他调用!$C$6:$G275)</f>
        <v>6896386.1384656988</v>
      </c>
      <c r="AH274" s="3">
        <v>270</v>
      </c>
      <c r="AI274" s="3">
        <f>其他调用!Y274</f>
        <v>19484650.580412865</v>
      </c>
      <c r="AJ274" s="3">
        <f>其他调用!Z274</f>
        <v>21284824.239778519</v>
      </c>
      <c r="AK274" s="3">
        <f>其他调用!AA274</f>
        <v>26302886.86971283</v>
      </c>
      <c r="AL274" s="3">
        <f>其他调用!AB274</f>
        <v>38867102.489647865</v>
      </c>
      <c r="AM274" s="3">
        <f>其他调用!AC274</f>
        <v>121043160</v>
      </c>
      <c r="AN274" s="3">
        <f>SUMPRODUCT(AI$5:AM274,其他调用!$C$6:$G275)</f>
        <v>1354925601497.3809</v>
      </c>
      <c r="AP274" s="3">
        <f>其他调用!AN274</f>
        <v>4281722.5217761993</v>
      </c>
      <c r="AQ274" s="3">
        <f>其他调用!AO274</f>
        <v>4878574.3072839975</v>
      </c>
      <c r="AR274" s="3">
        <f>其他调用!AP274</f>
        <v>6792656.5375695229</v>
      </c>
      <c r="AS274" s="3">
        <f>其他调用!AQ274</f>
        <v>11481513.184774876</v>
      </c>
      <c r="AT274" s="3">
        <f>其他调用!AR274</f>
        <v>37840394.480138779</v>
      </c>
      <c r="AU274" s="3">
        <f>SUMPRODUCT(AP$5:AT274,其他调用!$C$6:$G275)</f>
        <v>256164862623.77481</v>
      </c>
    </row>
    <row r="275" spans="26:47" x14ac:dyDescent="0.15">
      <c r="Z275" s="3">
        <v>271</v>
      </c>
      <c r="AA275" s="3">
        <f>求节点(节奏总纲!P$4:P$163,其他调用!AW$6:AW$165,$Z275)*SUM($U$14:$U$17)</f>
        <v>45.999999999999972</v>
      </c>
      <c r="AB275" s="3">
        <f>求节点(节奏总纲!Q$4:Q$163,其他调用!AX$6:AX$165,$Z275)*SUM($U$14:$U$17)</f>
        <v>67.000000000000142</v>
      </c>
      <c r="AC275" s="3">
        <f>求节点(节奏总纲!R$4:R$163,其他调用!AY$6:AY$165,$Z275)*SUM($U$14:$U$17)</f>
        <v>90.999999999999972</v>
      </c>
      <c r="AD275" s="3">
        <f>求节点(节奏总纲!S$4:S$163,其他调用!AZ$6:AZ$165,$Z275)*SUM($U$14:$U$17)</f>
        <v>103.00000000000009</v>
      </c>
      <c r="AE275" s="3">
        <f>求节点(节奏总纲!T$4:T$163,其他调用!BA$6:BA$165,$Z275)*SUM($U$14:$U$17)</f>
        <v>103.00000000000001</v>
      </c>
      <c r="AF275" s="3">
        <f>SUMPRODUCT(AA$5:AE275,其他调用!$C$6:$G276)</f>
        <v>6904376.4383723466</v>
      </c>
      <c r="AH275" s="3">
        <v>271</v>
      </c>
      <c r="AI275" s="3">
        <f>其他调用!Y275</f>
        <v>19484650.580412865</v>
      </c>
      <c r="AJ275" s="3">
        <f>其他调用!Z275</f>
        <v>21284824.239778519</v>
      </c>
      <c r="AK275" s="3">
        <f>其他调用!AA275</f>
        <v>26302886.869713783</v>
      </c>
      <c r="AL275" s="3">
        <f>其他调用!AB275</f>
        <v>38867102.489647865</v>
      </c>
      <c r="AM275" s="3">
        <f>其他调用!AC275</f>
        <v>121043160</v>
      </c>
      <c r="AN275" s="3">
        <f>SUMPRODUCT(AI$5:AM275,其他调用!$C$6:$G276)</f>
        <v>1357800982218.4548</v>
      </c>
      <c r="AP275" s="3">
        <f>其他调用!AN275</f>
        <v>4281722.5217763186</v>
      </c>
      <c r="AQ275" s="3">
        <f>其他调用!AO275</f>
        <v>4878574.3072839975</v>
      </c>
      <c r="AR275" s="3">
        <f>其他调用!AP275</f>
        <v>6792656.5375695229</v>
      </c>
      <c r="AS275" s="3">
        <f>其他调用!AQ275</f>
        <v>11481513.184774637</v>
      </c>
      <c r="AT275" s="3">
        <f>其他调用!AR275</f>
        <v>37840394.480139732</v>
      </c>
      <c r="AU275" s="3">
        <f>SUMPRODUCT(AP$5:AT275,其他调用!$C$6:$G276)</f>
        <v>256821008453.1626</v>
      </c>
    </row>
    <row r="276" spans="26:47" x14ac:dyDescent="0.15">
      <c r="Z276" s="3">
        <v>272</v>
      </c>
      <c r="AA276" s="3">
        <f>求节点(节奏总纲!P$4:P$163,其他调用!AW$6:AW$165,$Z276)*SUM($U$14:$U$17)</f>
        <v>45.999999999999972</v>
      </c>
      <c r="AB276" s="3">
        <f>求节点(节奏总纲!Q$4:Q$163,其他调用!AX$6:AX$165,$Z276)*SUM($U$14:$U$17)</f>
        <v>67.000000000000142</v>
      </c>
      <c r="AC276" s="3">
        <f>求节点(节奏总纲!R$4:R$163,其他调用!AY$6:AY$165,$Z276)*SUM($U$14:$U$17)</f>
        <v>90.999999999999972</v>
      </c>
      <c r="AD276" s="3">
        <f>求节点(节奏总纲!S$4:S$163,其他调用!AZ$6:AZ$165,$Z276)*SUM($U$14:$U$17)</f>
        <v>103.0000000000001</v>
      </c>
      <c r="AE276" s="3">
        <f>求节点(节奏总纲!T$4:T$163,其他调用!BA$6:BA$165,$Z276)*SUM($U$14:$U$17)</f>
        <v>103.00000000000001</v>
      </c>
      <c r="AF276" s="3">
        <f>SUMPRODUCT(AA$5:AE276,其他调用!$C$6:$G277)</f>
        <v>6912319.5779928695</v>
      </c>
      <c r="AH276" s="3">
        <v>272</v>
      </c>
      <c r="AI276" s="3">
        <f>其他调用!Y276</f>
        <v>19484650.580412865</v>
      </c>
      <c r="AJ276" s="3">
        <f>其他调用!Z276</f>
        <v>22255962.847734928</v>
      </c>
      <c r="AK276" s="3">
        <f>其他调用!AA276</f>
        <v>26302886.86971283</v>
      </c>
      <c r="AL276" s="3">
        <f>其他调用!AB276</f>
        <v>38867102.489647865</v>
      </c>
      <c r="AM276" s="3">
        <f>其他调用!AC276</f>
        <v>121043160</v>
      </c>
      <c r="AN276" s="3">
        <f>SUMPRODUCT(AI$5:AM276,其他调用!$C$6:$G277)</f>
        <v>1360722101491.5864</v>
      </c>
      <c r="AP276" s="3">
        <f>其他调用!AN276</f>
        <v>4281722.5217761993</v>
      </c>
      <c r="AQ276" s="3">
        <f>其他调用!AO276</f>
        <v>5210006.0639834404</v>
      </c>
      <c r="AR276" s="3">
        <f>其他调用!AP276</f>
        <v>6792656.5375695229</v>
      </c>
      <c r="AS276" s="3">
        <f>其他调用!AQ276</f>
        <v>11481513.184774876</v>
      </c>
      <c r="AT276" s="3">
        <f>其他调用!AR276</f>
        <v>37840394.480139732</v>
      </c>
      <c r="AU276" s="3">
        <f>SUMPRODUCT(AP$5:AT276,其他调用!$C$6:$G277)</f>
        <v>257494683218.18997</v>
      </c>
    </row>
    <row r="277" spans="26:47" x14ac:dyDescent="0.15">
      <c r="Z277" s="3">
        <v>273</v>
      </c>
      <c r="AA277" s="3">
        <f>求节点(节奏总纲!P$4:P$163,其他调用!AW$6:AW$165,$Z277)*SUM($U$14:$U$17)</f>
        <v>45.999999999999972</v>
      </c>
      <c r="AB277" s="3">
        <f>求节点(节奏总纲!Q$4:Q$163,其他调用!AX$6:AX$165,$Z277)*SUM($U$14:$U$17)</f>
        <v>67.000000000000128</v>
      </c>
      <c r="AC277" s="3">
        <f>求节点(节奏总纲!R$4:R$163,其他调用!AY$6:AY$165,$Z277)*SUM($U$14:$U$17)</f>
        <v>90.999999999999972</v>
      </c>
      <c r="AD277" s="3">
        <f>求节点(节奏总纲!S$4:S$163,其他调用!AZ$6:AZ$165,$Z277)*SUM($U$14:$U$17)</f>
        <v>103.00000000000011</v>
      </c>
      <c r="AE277" s="3">
        <f>求节点(节奏总纲!T$4:T$163,其他调用!BA$6:BA$165,$Z277)*SUM($U$14:$U$17)</f>
        <v>103.00000000000001</v>
      </c>
      <c r="AF277" s="3">
        <f>SUMPRODUCT(AA$5:AE277,其他调用!$C$6:$G278)</f>
        <v>6920215.5573272649</v>
      </c>
      <c r="AH277" s="3">
        <v>273</v>
      </c>
      <c r="AI277" s="3">
        <f>其他调用!Y277</f>
        <v>19484650.580412865</v>
      </c>
      <c r="AJ277" s="3">
        <f>其他调用!Z277</f>
        <v>23394609.145766735</v>
      </c>
      <c r="AK277" s="3">
        <f>其他调用!AA277</f>
        <v>26741133.37512207</v>
      </c>
      <c r="AL277" s="3">
        <f>其他调用!AB277</f>
        <v>41366308.205807686</v>
      </c>
      <c r="AM277" s="3">
        <f>其他调用!AC277</f>
        <v>121043160</v>
      </c>
      <c r="AN277" s="3">
        <f>SUMPRODUCT(AI$5:AM277,其他调用!$C$6:$G278)</f>
        <v>1363703593085.6389</v>
      </c>
      <c r="AP277" s="3">
        <f>其他调用!AN277</f>
        <v>4281722.5217761993</v>
      </c>
      <c r="AQ277" s="3">
        <f>其他调用!AO277</f>
        <v>5598605.1163985729</v>
      </c>
      <c r="AR277" s="3">
        <f>其他调用!AP277</f>
        <v>6990003.0085132122</v>
      </c>
      <c r="AS277" s="3">
        <f>其他调用!AQ277</f>
        <v>12246143.063255548</v>
      </c>
      <c r="AT277" s="3">
        <f>其他调用!AR277</f>
        <v>37840394.480139732</v>
      </c>
      <c r="AU277" s="3">
        <f>SUMPRODUCT(AP$5:AT277,其他调用!$C$6:$G278)</f>
        <v>258191049203.38562</v>
      </c>
    </row>
    <row r="278" spans="26:47" x14ac:dyDescent="0.15">
      <c r="Z278" s="3">
        <v>274</v>
      </c>
      <c r="AA278" s="3">
        <f>求节点(节奏总纲!P$4:P$163,其他调用!AW$6:AW$165,$Z278)*SUM($U$14:$U$17)</f>
        <v>45.999999999999972</v>
      </c>
      <c r="AB278" s="3">
        <f>求节点(节奏总纲!Q$4:Q$163,其他调用!AX$6:AX$165,$Z278)*SUM($U$14:$U$17)</f>
        <v>67.000000000000128</v>
      </c>
      <c r="AC278" s="3">
        <f>求节点(节奏总纲!R$4:R$163,其他调用!AY$6:AY$165,$Z278)*SUM($U$14:$U$17)</f>
        <v>90.999999999999986</v>
      </c>
      <c r="AD278" s="3">
        <f>求节点(节奏总纲!S$4:S$163,其他调用!AZ$6:AZ$165,$Z278)*SUM($U$14:$U$17)</f>
        <v>103.0000000000001</v>
      </c>
      <c r="AE278" s="3">
        <f>求节点(节奏总纲!T$4:T$163,其他调用!BA$6:BA$165,$Z278)*SUM($U$14:$U$17)</f>
        <v>103.00000000000003</v>
      </c>
      <c r="AF278" s="3">
        <f>SUMPRODUCT(AA$5:AE278,其他调用!$C$6:$G279)</f>
        <v>6928064.3763755336</v>
      </c>
      <c r="AH278" s="3">
        <v>274</v>
      </c>
      <c r="AI278" s="3">
        <f>其他调用!Y278</f>
        <v>19791329.976624489</v>
      </c>
      <c r="AJ278" s="3">
        <f>其他调用!Z278</f>
        <v>23394609.145767212</v>
      </c>
      <c r="AK278" s="3">
        <f>其他调用!AA278</f>
        <v>26873734.719051361</v>
      </c>
      <c r="AL278" s="3">
        <f>其他调用!AB278</f>
        <v>45344849.760000229</v>
      </c>
      <c r="AM278" s="3">
        <f>其他调用!AC278</f>
        <v>121043160</v>
      </c>
      <c r="AN278" s="3">
        <f>SUMPRODUCT(AI$5:AM278,其他调用!$C$6:$G279)</f>
        <v>1366691500257.7134</v>
      </c>
      <c r="AP278" s="3">
        <f>其他调用!AN278</f>
        <v>4363024.1540571451</v>
      </c>
      <c r="AQ278" s="3">
        <f>其他调用!AO278</f>
        <v>5598605.1163985729</v>
      </c>
      <c r="AR278" s="3">
        <f>其他调用!AP278</f>
        <v>7049714.6250212193</v>
      </c>
      <c r="AS278" s="3">
        <f>其他调用!AQ278</f>
        <v>13463374.492201328</v>
      </c>
      <c r="AT278" s="3">
        <f>其他调用!AR278</f>
        <v>37840394.480139732</v>
      </c>
      <c r="AU278" s="3">
        <f>SUMPRODUCT(AP$5:AT278,其他调用!$C$6:$G279)</f>
        <v>258889956129.11658</v>
      </c>
    </row>
    <row r="279" spans="26:47" x14ac:dyDescent="0.15">
      <c r="Z279" s="3">
        <v>275</v>
      </c>
      <c r="AA279" s="3">
        <f>求节点(节奏总纲!P$4:P$163,其他调用!AW$6:AW$165,$Z279)*SUM($U$14:$U$17)</f>
        <v>45.999999999999979</v>
      </c>
      <c r="AB279" s="3">
        <f>求节点(节奏总纲!Q$4:Q$163,其他调用!AX$6:AX$165,$Z279)*SUM($U$14:$U$17)</f>
        <v>67.000000000000114</v>
      </c>
      <c r="AC279" s="3">
        <f>求节点(节奏总纲!R$4:R$163,其他调用!AY$6:AY$165,$Z279)*SUM($U$14:$U$17)</f>
        <v>90.999999999999986</v>
      </c>
      <c r="AD279" s="3">
        <f>求节点(节奏总纲!S$4:S$163,其他调用!AZ$6:AZ$165,$Z279)*SUM($U$14:$U$17)</f>
        <v>103.00000000000009</v>
      </c>
      <c r="AE279" s="3">
        <f>求节点(节奏总纲!T$4:T$163,其他调用!BA$6:BA$165,$Z279)*SUM($U$14:$U$17)</f>
        <v>103.00000000000003</v>
      </c>
      <c r="AF279" s="3">
        <f>SUMPRODUCT(AA$5:AE279,其他调用!$C$6:$G280)</f>
        <v>6935866.0351376748</v>
      </c>
      <c r="AH279" s="3">
        <v>275</v>
      </c>
      <c r="AI279" s="3">
        <f>其他调用!Y279</f>
        <v>19974558.785167217</v>
      </c>
      <c r="AJ279" s="3">
        <f>其他调用!Z279</f>
        <v>23394609.145766258</v>
      </c>
      <c r="AK279" s="3">
        <f>其他调用!AA279</f>
        <v>26873734.719051361</v>
      </c>
      <c r="AL279" s="3">
        <f>其他调用!AB279</f>
        <v>45344849.760000229</v>
      </c>
      <c r="AM279" s="3">
        <f>其他调用!AC279</f>
        <v>121043160</v>
      </c>
      <c r="AN279" s="3">
        <f>SUMPRODUCT(AI$5:AM279,其他调用!$C$6:$G280)</f>
        <v>1369673240175.3062</v>
      </c>
      <c r="AP279" s="3">
        <f>其他调用!AN279</f>
        <v>4411598.663461566</v>
      </c>
      <c r="AQ279" s="3">
        <f>其他调用!AO279</f>
        <v>5598605.1163985729</v>
      </c>
      <c r="AR279" s="3">
        <f>其他调用!AP279</f>
        <v>7049714.6250209808</v>
      </c>
      <c r="AS279" s="3">
        <f>其他调用!AQ279</f>
        <v>13463374.492201328</v>
      </c>
      <c r="AT279" s="3">
        <f>其他调用!AR279</f>
        <v>37914311.302508354</v>
      </c>
      <c r="AU279" s="3">
        <f>SUMPRODUCT(AP$5:AT279,其他调用!$C$6:$G280)</f>
        <v>259587807773.92075</v>
      </c>
    </row>
    <row r="280" spans="26:47" x14ac:dyDescent="0.15">
      <c r="Z280" s="3">
        <v>276</v>
      </c>
      <c r="AA280" s="3">
        <f>求节点(节奏总纲!P$4:P$163,其他调用!AW$6:AW$165,$Z280)*SUM($U$14:$U$17)</f>
        <v>45.999999999999986</v>
      </c>
      <c r="AB280" s="3">
        <f>求节点(节奏总纲!Q$4:Q$163,其他调用!AX$6:AX$165,$Z280)*SUM($U$14:$U$17)</f>
        <v>67.000000000000099</v>
      </c>
      <c r="AC280" s="3">
        <f>求节点(节奏总纲!R$4:R$163,其他调用!AY$6:AY$165,$Z280)*SUM($U$14:$U$17)</f>
        <v>90.999999999999986</v>
      </c>
      <c r="AD280" s="3">
        <f>求节点(节奏总纲!S$4:S$163,其他调用!AZ$6:AZ$165,$Z280)*SUM($U$14:$U$17)</f>
        <v>103.00000000000007</v>
      </c>
      <c r="AE280" s="3">
        <f>求节点(节奏总纲!T$4:T$163,其他调用!BA$6:BA$165,$Z280)*SUM($U$14:$U$17)</f>
        <v>103.00000000000003</v>
      </c>
      <c r="AF280" s="3">
        <f>SUMPRODUCT(AA$5:AE280,其他调用!$C$6:$G281)</f>
        <v>6943620.5336136892</v>
      </c>
      <c r="AH280" s="3">
        <v>276</v>
      </c>
      <c r="AI280" s="3">
        <f>其他调用!Y280</f>
        <v>19974558.785167217</v>
      </c>
      <c r="AJ280" s="3">
        <f>其他调用!Z280</f>
        <v>23394609.145767212</v>
      </c>
      <c r="AK280" s="3">
        <f>其他调用!AA280</f>
        <v>26873734.719051361</v>
      </c>
      <c r="AL280" s="3">
        <f>其他调用!AB280</f>
        <v>45344849.760000229</v>
      </c>
      <c r="AM280" s="3">
        <f>其他调用!AC280</f>
        <v>121043160</v>
      </c>
      <c r="AN280" s="3">
        <f>SUMPRODUCT(AI$5:AM280,其他调用!$C$6:$G281)</f>
        <v>1372636955758.3367</v>
      </c>
      <c r="AP280" s="3">
        <f>其他调用!AN280</f>
        <v>4411598.663461566</v>
      </c>
      <c r="AQ280" s="3">
        <f>其他调用!AO280</f>
        <v>5598605.1163985729</v>
      </c>
      <c r="AR280" s="3">
        <f>其他调用!AP280</f>
        <v>7049714.6250212193</v>
      </c>
      <c r="AS280" s="3">
        <f>其他调用!AQ280</f>
        <v>13463374.492201328</v>
      </c>
      <c r="AT280" s="3">
        <f>其他调用!AR280</f>
        <v>38173053.44670105</v>
      </c>
      <c r="AU280" s="3">
        <f>SUMPRODUCT(AP$5:AT280,其他调用!$C$6:$G281)</f>
        <v>260281509511.15558</v>
      </c>
    </row>
    <row r="281" spans="26:47" x14ac:dyDescent="0.15">
      <c r="Z281" s="3">
        <v>277</v>
      </c>
      <c r="AA281" s="3">
        <f>求节点(节奏总纲!P$4:P$163,其他调用!AW$6:AW$165,$Z281)*SUM($U$14:$U$17)</f>
        <v>45.999999999999993</v>
      </c>
      <c r="AB281" s="3">
        <f>求节点(节奏总纲!Q$4:Q$163,其他调用!AX$6:AX$165,$Z281)*SUM($U$14:$U$17)</f>
        <v>67.000000000000099</v>
      </c>
      <c r="AC281" s="3">
        <f>求节点(节奏总纲!R$4:R$163,其他调用!AY$6:AY$165,$Z281)*SUM($U$14:$U$17)</f>
        <v>90.999999999999986</v>
      </c>
      <c r="AD281" s="3">
        <f>求节点(节奏总纲!S$4:S$163,其他调用!AZ$6:AZ$165,$Z281)*SUM($U$14:$U$17)</f>
        <v>103.00000000000007</v>
      </c>
      <c r="AE281" s="3">
        <f>求节点(节奏总纲!T$4:T$163,其他调用!BA$6:BA$165,$Z281)*SUM($U$14:$U$17)</f>
        <v>103.00000000000001</v>
      </c>
      <c r="AF281" s="3">
        <f>SUMPRODUCT(AA$5:AE281,其他调用!$C$6:$G282)</f>
        <v>6951327.871803578</v>
      </c>
      <c r="AH281" s="3">
        <v>277</v>
      </c>
      <c r="AI281" s="3">
        <f>其他调用!Y281</f>
        <v>19974558.78516674</v>
      </c>
      <c r="AJ281" s="3">
        <f>其他调用!Z281</f>
        <v>23394609.145767212</v>
      </c>
      <c r="AK281" s="3">
        <f>其他调用!AA281</f>
        <v>26873734.719052315</v>
      </c>
      <c r="AL281" s="3">
        <f>其他调用!AB281</f>
        <v>45344849.759999275</v>
      </c>
      <c r="AM281" s="3">
        <f>其他调用!AC281</f>
        <v>121043160</v>
      </c>
      <c r="AN281" s="3">
        <f>SUMPRODUCT(AI$5:AM281,其他调用!$C$6:$G282)</f>
        <v>1375582647006.8049</v>
      </c>
      <c r="AP281" s="3">
        <f>其他调用!AN281</f>
        <v>4411598.6634614468</v>
      </c>
      <c r="AQ281" s="3">
        <f>其他调用!AO281</f>
        <v>5598605.1163984537</v>
      </c>
      <c r="AR281" s="3">
        <f>其他调用!AP281</f>
        <v>7049714.6250209808</v>
      </c>
      <c r="AS281" s="3">
        <f>其他调用!AQ281</f>
        <v>13463374.492201328</v>
      </c>
      <c r="AT281" s="3">
        <f>其他调用!AR281</f>
        <v>38173053.446700096</v>
      </c>
      <c r="AU281" s="3">
        <f>SUMPRODUCT(AP$5:AT281,其他调用!$C$6:$G282)</f>
        <v>260970992384.65396</v>
      </c>
    </row>
    <row r="282" spans="26:47" x14ac:dyDescent="0.15">
      <c r="Z282" s="3">
        <v>278</v>
      </c>
      <c r="AA282" s="3">
        <f>求节点(节奏总纲!P$4:P$163,其他调用!AW$6:AW$165,$Z282)*SUM($U$14:$U$17)</f>
        <v>45.999999999999993</v>
      </c>
      <c r="AB282" s="3">
        <f>求节点(节奏总纲!Q$4:Q$163,其他调用!AX$6:AX$165,$Z282)*SUM($U$14:$U$17)</f>
        <v>67.000000000000085</v>
      </c>
      <c r="AC282" s="3">
        <f>求节点(节奏总纲!R$4:R$163,其他调用!AY$6:AY$165,$Z282)*SUM($U$14:$U$17)</f>
        <v>91</v>
      </c>
      <c r="AD282" s="3">
        <f>求节点(节奏总纲!S$4:S$163,其他调用!AZ$6:AZ$165,$Z282)*SUM($U$14:$U$17)</f>
        <v>103.00000000000006</v>
      </c>
      <c r="AE282" s="3">
        <f>求节点(节奏总纲!T$4:T$163,其他调用!BA$6:BA$165,$Z282)*SUM($U$14:$U$17)</f>
        <v>103.00000000000001</v>
      </c>
      <c r="AF282" s="3">
        <f>SUMPRODUCT(AA$5:AE282,其他调用!$C$6:$G283)</f>
        <v>6958988.0497073391</v>
      </c>
      <c r="AH282" s="3">
        <v>278</v>
      </c>
      <c r="AI282" s="3">
        <f>其他调用!Y282</f>
        <v>19974558.785167217</v>
      </c>
      <c r="AJ282" s="3">
        <f>其他调用!Z282</f>
        <v>23394609.145766258</v>
      </c>
      <c r="AK282" s="3">
        <f>其他调用!AA282</f>
        <v>26873734.719051361</v>
      </c>
      <c r="AL282" s="3">
        <f>其他调用!AB282</f>
        <v>45344849.760000229</v>
      </c>
      <c r="AM282" s="3">
        <f>其他调用!AC282</f>
        <v>121043160</v>
      </c>
      <c r="AN282" s="3">
        <f>SUMPRODUCT(AI$5:AM282,其他调用!$C$6:$G283)</f>
        <v>1378510313920.7109</v>
      </c>
      <c r="AP282" s="3">
        <f>其他调用!AN282</f>
        <v>4411598.663461566</v>
      </c>
      <c r="AQ282" s="3">
        <f>其他调用!AO282</f>
        <v>5598605.1163985729</v>
      </c>
      <c r="AR282" s="3">
        <f>其他调用!AP282</f>
        <v>7049714.6250212193</v>
      </c>
      <c r="AS282" s="3">
        <f>其他调用!AQ282</f>
        <v>13463374.492201567</v>
      </c>
      <c r="AT282" s="3">
        <f>其他调用!AR282</f>
        <v>38173053.446700096</v>
      </c>
      <c r="AU282" s="3">
        <f>SUMPRODUCT(AP$5:AT282,其他调用!$C$6:$G283)</f>
        <v>261656256394.41589</v>
      </c>
    </row>
    <row r="283" spans="26:47" x14ac:dyDescent="0.15">
      <c r="Z283" s="3">
        <v>279</v>
      </c>
      <c r="AA283" s="3">
        <f>求节点(节奏总纲!P$4:P$163,其他调用!AW$6:AW$165,$Z283)*SUM($U$14:$U$17)</f>
        <v>46</v>
      </c>
      <c r="AB283" s="3">
        <f>求节点(节奏总纲!Q$4:Q$163,其他调用!AX$6:AX$165,$Z283)*SUM($U$14:$U$17)</f>
        <v>67.000000000000071</v>
      </c>
      <c r="AC283" s="3">
        <f>求节点(节奏总纲!R$4:R$163,其他调用!AY$6:AY$165,$Z283)*SUM($U$14:$U$17)</f>
        <v>91</v>
      </c>
      <c r="AD283" s="3">
        <f>求节点(节奏总纲!S$4:S$163,其他调用!AZ$6:AZ$165,$Z283)*SUM($U$14:$U$17)</f>
        <v>103.00000000000004</v>
      </c>
      <c r="AE283" s="3">
        <f>求节点(节奏总纲!T$4:T$163,其他调用!BA$6:BA$165,$Z283)*SUM($U$14:$U$17)</f>
        <v>103.00000000000001</v>
      </c>
      <c r="AF283" s="3">
        <f>SUMPRODUCT(AA$5:AE283,其他调用!$C$6:$G284)</f>
        <v>6966601.0673249718</v>
      </c>
      <c r="AH283" s="3">
        <v>279</v>
      </c>
      <c r="AI283" s="3">
        <f>其他调用!Y283</f>
        <v>19974558.785167217</v>
      </c>
      <c r="AJ283" s="3">
        <f>其他调用!Z283</f>
        <v>23394609.145767212</v>
      </c>
      <c r="AK283" s="3">
        <f>其他调用!AA283</f>
        <v>26873734.719051361</v>
      </c>
      <c r="AL283" s="3">
        <f>其他调用!AB283</f>
        <v>45344849.760000229</v>
      </c>
      <c r="AM283" s="3">
        <f>其他调用!AC283</f>
        <v>121043160</v>
      </c>
      <c r="AN283" s="3">
        <f>SUMPRODUCT(AI$5:AM283,其他调用!$C$6:$G284)</f>
        <v>1381419956500.0542</v>
      </c>
      <c r="AP283" s="3">
        <f>其他调用!AN283</f>
        <v>4411598.663461566</v>
      </c>
      <c r="AQ283" s="3">
        <f>其他调用!AO283</f>
        <v>5598605.1163985729</v>
      </c>
      <c r="AR283" s="3">
        <f>其他调用!AP283</f>
        <v>7049714.6250209808</v>
      </c>
      <c r="AS283" s="3">
        <f>其他调用!AQ283</f>
        <v>13463374.492201328</v>
      </c>
      <c r="AT283" s="3">
        <f>其他调用!AR283</f>
        <v>38173053.446700096</v>
      </c>
      <c r="AU283" s="3">
        <f>SUMPRODUCT(AP$5:AT283,其他调用!$C$6:$G284)</f>
        <v>262337301540.44141</v>
      </c>
    </row>
    <row r="284" spans="26:47" x14ac:dyDescent="0.15">
      <c r="Z284" s="3">
        <v>280</v>
      </c>
      <c r="AA284" s="3">
        <f>求节点(节奏总纲!P$4:P$163,其他调用!AW$6:AW$165,$Z284)*SUM($U$14:$U$17)</f>
        <v>46.000000000000007</v>
      </c>
      <c r="AB284" s="3">
        <f>求节点(节奏总纲!Q$4:Q$163,其他调用!AX$6:AX$165,$Z284)*SUM($U$14:$U$17)</f>
        <v>67.000000000000071</v>
      </c>
      <c r="AC284" s="3">
        <f>求节点(节奏总纲!R$4:R$163,其他调用!AY$6:AY$165,$Z284)*SUM($U$14:$U$17)</f>
        <v>91</v>
      </c>
      <c r="AD284" s="3">
        <f>求节点(节奏总纲!S$4:S$163,其他调用!AZ$6:AZ$165,$Z284)*SUM($U$14:$U$17)</f>
        <v>103.00000000000004</v>
      </c>
      <c r="AE284" s="3">
        <f>求节点(节奏总纲!T$4:T$163,其他调用!BA$6:BA$165,$Z284)*SUM($U$14:$U$17)</f>
        <v>103.00000000000001</v>
      </c>
      <c r="AF284" s="3">
        <f>SUMPRODUCT(AA$5:AE284,其他调用!$C$6:$G285)</f>
        <v>6974166.9246564796</v>
      </c>
      <c r="AH284" s="3">
        <v>280</v>
      </c>
      <c r="AI284" s="3">
        <f>其他调用!Y284</f>
        <v>19974558.78516674</v>
      </c>
      <c r="AJ284" s="3">
        <f>其他调用!Z284</f>
        <v>23394609.145766258</v>
      </c>
      <c r="AK284" s="3">
        <f>其他调用!AA284</f>
        <v>26873734.719051361</v>
      </c>
      <c r="AL284" s="3">
        <f>其他调用!AB284</f>
        <v>45344849.760000229</v>
      </c>
      <c r="AM284" s="3">
        <f>其他调用!AC284</f>
        <v>121043160</v>
      </c>
      <c r="AN284" s="3">
        <f>SUMPRODUCT(AI$5:AM284,其他调用!$C$6:$G285)</f>
        <v>1384311574744.8354</v>
      </c>
      <c r="AP284" s="3">
        <f>其他调用!AN284</f>
        <v>4411598.6634614468</v>
      </c>
      <c r="AQ284" s="3">
        <f>其他调用!AO284</f>
        <v>5598605.1163985729</v>
      </c>
      <c r="AR284" s="3">
        <f>其他调用!AP284</f>
        <v>7049714.6250212193</v>
      </c>
      <c r="AS284" s="3">
        <f>其他调用!AQ284</f>
        <v>13463374.492201328</v>
      </c>
      <c r="AT284" s="3">
        <f>其他调用!AR284</f>
        <v>38173053.44670105</v>
      </c>
      <c r="AU284" s="3">
        <f>SUMPRODUCT(AP$5:AT284,其他调用!$C$6:$G285)</f>
        <v>263014127822.73047</v>
      </c>
    </row>
    <row r="285" spans="26:47" x14ac:dyDescent="0.15">
      <c r="Z285" s="3">
        <v>281</v>
      </c>
      <c r="AA285" s="3">
        <f>求节点(节奏总纲!P$4:P$163,其他调用!AW$6:AW$165,$Z285)*SUM($U$14:$U$17)</f>
        <v>46.000000000000007</v>
      </c>
      <c r="AB285" s="3">
        <f>求节点(节奏总纲!Q$4:Q$163,其他调用!AX$6:AX$165,$Z285)*SUM($U$14:$U$17)</f>
        <v>67.000000000000057</v>
      </c>
      <c r="AC285" s="3">
        <f>求节点(节奏总纲!R$4:R$163,其他调用!AY$6:AY$165,$Z285)*SUM($U$14:$U$17)</f>
        <v>91.000000000000014</v>
      </c>
      <c r="AD285" s="3">
        <f>求节点(节奏总纲!S$4:S$163,其他调用!AZ$6:AZ$165,$Z285)*SUM($U$14:$U$17)</f>
        <v>103.00000000000003</v>
      </c>
      <c r="AE285" s="3">
        <f>求节点(节奏总纲!T$4:T$163,其他调用!BA$6:BA$165,$Z285)*SUM($U$14:$U$17)</f>
        <v>103</v>
      </c>
      <c r="AF285" s="3">
        <f>SUMPRODUCT(AA$5:AE285,其他调用!$C$6:$G286)</f>
        <v>6981685.6217018599</v>
      </c>
      <c r="AH285" s="3">
        <v>281</v>
      </c>
      <c r="AI285" s="3">
        <f>其他调用!Y285</f>
        <v>19974558.785167217</v>
      </c>
      <c r="AJ285" s="3">
        <f>其他调用!Z285</f>
        <v>23394609.145767212</v>
      </c>
      <c r="AK285" s="3">
        <f>其他调用!AA285</f>
        <v>26873734.719052315</v>
      </c>
      <c r="AL285" s="3">
        <f>其他调用!AB285</f>
        <v>45344849.759999275</v>
      </c>
      <c r="AM285" s="3">
        <f>其他调用!AC285</f>
        <v>121043160</v>
      </c>
      <c r="AN285" s="3">
        <f>SUMPRODUCT(AI$5:AM285,其他调用!$C$6:$G286)</f>
        <v>1387185168655.0547</v>
      </c>
      <c r="AP285" s="3">
        <f>其他调用!AN285</f>
        <v>4411598.663461566</v>
      </c>
      <c r="AQ285" s="3">
        <f>其他调用!AO285</f>
        <v>5598605.1163985729</v>
      </c>
      <c r="AR285" s="3">
        <f>其他调用!AP285</f>
        <v>7049714.6250209808</v>
      </c>
      <c r="AS285" s="3">
        <f>其他调用!AQ285</f>
        <v>13463374.492201328</v>
      </c>
      <c r="AT285" s="3">
        <f>其他调用!AR285</f>
        <v>38173053.446700096</v>
      </c>
      <c r="AU285" s="3">
        <f>SUMPRODUCT(AP$5:AT285,其他调用!$C$6:$G286)</f>
        <v>263686735241.28308</v>
      </c>
    </row>
    <row r="286" spans="26:47" x14ac:dyDescent="0.15">
      <c r="Z286" s="3">
        <v>282</v>
      </c>
      <c r="AA286" s="3">
        <f>求节点(节奏总纲!P$4:P$163,其他调用!AW$6:AW$165,$Z286)*SUM($U$14:$U$17)</f>
        <v>46.000000000000014</v>
      </c>
      <c r="AB286" s="3">
        <f>求节点(节奏总纲!Q$4:Q$163,其他调用!AX$6:AX$165,$Z286)*SUM($U$14:$U$17)</f>
        <v>67.000000000000057</v>
      </c>
      <c r="AC286" s="3">
        <f>求节点(节奏总纲!R$4:R$163,其他调用!AY$6:AY$165,$Z286)*SUM($U$14:$U$17)</f>
        <v>91.000000000000014</v>
      </c>
      <c r="AD286" s="3">
        <f>求节点(节奏总纲!S$4:S$163,其他调用!AZ$6:AZ$165,$Z286)*SUM($U$14:$U$17)</f>
        <v>103.00000000000001</v>
      </c>
      <c r="AE286" s="3">
        <f>求节点(节奏总纲!T$4:T$163,其他调用!BA$6:BA$165,$Z286)*SUM($U$14:$U$17)</f>
        <v>103</v>
      </c>
      <c r="AF286" s="3">
        <f>SUMPRODUCT(AA$5:AE286,其他调用!$C$6:$G287)</f>
        <v>6989157.1584611135</v>
      </c>
      <c r="AH286" s="3">
        <v>282</v>
      </c>
      <c r="AI286" s="3">
        <f>其他调用!Y286</f>
        <v>19974558.785167217</v>
      </c>
      <c r="AJ286" s="3">
        <f>其他调用!Z286</f>
        <v>23394609.145766258</v>
      </c>
      <c r="AK286" s="3">
        <f>其他调用!AA286</f>
        <v>26873734.719051361</v>
      </c>
      <c r="AL286" s="3">
        <f>其他调用!AB286</f>
        <v>45344849.760000229</v>
      </c>
      <c r="AM286" s="3">
        <f>其他调用!AC286</f>
        <v>121043159.99999809</v>
      </c>
      <c r="AN286" s="3">
        <f>SUMPRODUCT(AI$5:AM286,其他调用!$C$6:$G287)</f>
        <v>1390040738230.7112</v>
      </c>
      <c r="AP286" s="3">
        <f>其他调用!AN286</f>
        <v>4411598.6634614468</v>
      </c>
      <c r="AQ286" s="3">
        <f>其他调用!AO286</f>
        <v>5598605.1163985729</v>
      </c>
      <c r="AR286" s="3">
        <f>其他调用!AP286</f>
        <v>7049714.6250209808</v>
      </c>
      <c r="AS286" s="3">
        <f>其他调用!AQ286</f>
        <v>13463374.492201567</v>
      </c>
      <c r="AT286" s="3">
        <f>其他调用!AR286</f>
        <v>38173053.446700096</v>
      </c>
      <c r="AU286" s="3">
        <f>SUMPRODUCT(AP$5:AT286,其他调用!$C$6:$G287)</f>
        <v>264355123796.09924</v>
      </c>
    </row>
    <row r="287" spans="26:47" x14ac:dyDescent="0.15">
      <c r="Z287" s="3">
        <v>283</v>
      </c>
      <c r="AA287" s="3">
        <f>求节点(节奏总纲!P$4:P$163,其他调用!AW$6:AW$165,$Z287)*SUM($U$14:$U$17)</f>
        <v>46.000000000000021</v>
      </c>
      <c r="AB287" s="3">
        <f>求节点(节奏总纲!Q$4:Q$163,其他调用!AX$6:AX$165,$Z287)*SUM($U$14:$U$17)</f>
        <v>67.000000000000043</v>
      </c>
      <c r="AC287" s="3">
        <f>求节点(节奏总纲!R$4:R$163,其他调用!AY$6:AY$165,$Z287)*SUM($U$14:$U$17)</f>
        <v>91.000000000000014</v>
      </c>
      <c r="AD287" s="3">
        <f>求节点(节奏总纲!S$4:S$163,其他调用!AZ$6:AZ$165,$Z287)*SUM($U$14:$U$17)</f>
        <v>103</v>
      </c>
      <c r="AE287" s="3">
        <f>求节点(节奏总纲!T$4:T$163,其他调用!BA$6:BA$165,$Z287)*SUM($U$14:$U$17)</f>
        <v>103</v>
      </c>
      <c r="AF287" s="3">
        <f>SUMPRODUCT(AA$5:AE287,其他调用!$C$6:$G288)</f>
        <v>6996581.5349342385</v>
      </c>
      <c r="AH287" s="3">
        <v>283</v>
      </c>
      <c r="AI287" s="3">
        <f>其他调用!Y287</f>
        <v>19974558.78516674</v>
      </c>
      <c r="AJ287" s="3">
        <f>其他调用!Z287</f>
        <v>23394609.145767212</v>
      </c>
      <c r="AK287" s="3">
        <f>其他调用!AA287</f>
        <v>26873734.719051361</v>
      </c>
      <c r="AL287" s="3">
        <f>其他调用!AB287</f>
        <v>45344849.760000229</v>
      </c>
      <c r="AM287" s="3">
        <f>其他调用!AC287</f>
        <v>121043160</v>
      </c>
      <c r="AN287" s="3">
        <f>SUMPRODUCT(AI$5:AM287,其他调用!$C$6:$G288)</f>
        <v>1392878283471.8057</v>
      </c>
      <c r="AP287" s="3">
        <f>其他调用!AN287</f>
        <v>4411598.663461566</v>
      </c>
      <c r="AQ287" s="3">
        <f>其他调用!AO287</f>
        <v>5598605.1163984537</v>
      </c>
      <c r="AR287" s="3">
        <f>其他调用!AP287</f>
        <v>7049714.6250212193</v>
      </c>
      <c r="AS287" s="3">
        <f>其他调用!AQ287</f>
        <v>13463374.492201328</v>
      </c>
      <c r="AT287" s="3">
        <f>其他调用!AR287</f>
        <v>38173053.446700096</v>
      </c>
      <c r="AU287" s="3">
        <f>SUMPRODUCT(AP$5:AT287,其他调用!$C$6:$G288)</f>
        <v>265019293487.17899</v>
      </c>
    </row>
    <row r="288" spans="26:47" x14ac:dyDescent="0.15">
      <c r="Z288" s="3">
        <v>284</v>
      </c>
      <c r="AA288" s="3">
        <f>求节点(节奏总纲!P$4:P$163,其他调用!AW$6:AW$165,$Z288)*SUM($U$14:$U$17)</f>
        <v>46.000000000000028</v>
      </c>
      <c r="AB288" s="3">
        <f>求节点(节奏总纲!Q$4:Q$163,其他调用!AX$6:AX$165,$Z288)*SUM($U$14:$U$17)</f>
        <v>67.000000000000028</v>
      </c>
      <c r="AC288" s="3">
        <f>求节点(节奏总纲!R$4:R$163,其他调用!AY$6:AY$165,$Z288)*SUM($U$14:$U$17)</f>
        <v>91.000000000000028</v>
      </c>
      <c r="AD288" s="3">
        <f>求节点(节奏总纲!S$4:S$163,其他调用!AZ$6:AZ$165,$Z288)*SUM($U$14:$U$17)</f>
        <v>103</v>
      </c>
      <c r="AE288" s="3">
        <f>求节点(节奏总纲!T$4:T$163,其他调用!BA$6:BA$165,$Z288)*SUM($U$14:$U$17)</f>
        <v>103</v>
      </c>
      <c r="AF288" s="3">
        <f>SUMPRODUCT(AA$5:AE288,其他调用!$C$6:$G289)</f>
        <v>7003958.7511212369</v>
      </c>
      <c r="AH288" s="3">
        <v>284</v>
      </c>
      <c r="AI288" s="3">
        <f>其他调用!Y288</f>
        <v>19974558.785167217</v>
      </c>
      <c r="AJ288" s="3">
        <f>其他调用!Z288</f>
        <v>23394609.145767212</v>
      </c>
      <c r="AK288" s="3">
        <f>其他调用!AA288</f>
        <v>26873734.719051361</v>
      </c>
      <c r="AL288" s="3">
        <f>其他调用!AB288</f>
        <v>45344849.759999275</v>
      </c>
      <c r="AM288" s="3">
        <f>其他调用!AC288</f>
        <v>121043160</v>
      </c>
      <c r="AN288" s="3">
        <f>SUMPRODUCT(AI$5:AM288,其他调用!$C$6:$G289)</f>
        <v>1395697804378.3379</v>
      </c>
      <c r="AP288" s="3">
        <f>其他调用!AN288</f>
        <v>4411598.663461566</v>
      </c>
      <c r="AQ288" s="3">
        <f>其他调用!AO288</f>
        <v>5598605.1163985729</v>
      </c>
      <c r="AR288" s="3">
        <f>其他调用!AP288</f>
        <v>7049714.6250209808</v>
      </c>
      <c r="AS288" s="3">
        <f>其他调用!AQ288</f>
        <v>13463374.492201328</v>
      </c>
      <c r="AT288" s="3">
        <f>其他调用!AR288</f>
        <v>38173053.44670105</v>
      </c>
      <c r="AU288" s="3">
        <f>SUMPRODUCT(AP$5:AT288,其他调用!$C$6:$G289)</f>
        <v>265679244314.52228</v>
      </c>
    </row>
    <row r="289" spans="26:47" x14ac:dyDescent="0.15">
      <c r="Z289" s="3">
        <v>285</v>
      </c>
      <c r="AA289" s="3">
        <f>求节点(节奏总纲!P$4:P$163,其他调用!AW$6:AW$165,$Z289)*SUM($U$14:$U$17)</f>
        <v>46.000000000000028</v>
      </c>
      <c r="AB289" s="3">
        <f>求节点(节奏总纲!Q$4:Q$163,其他调用!AX$6:AX$165,$Z289)*SUM($U$14:$U$17)</f>
        <v>67.000000000000028</v>
      </c>
      <c r="AC289" s="3">
        <f>求节点(节奏总纲!R$4:R$163,其他调用!AY$6:AY$165,$Z289)*SUM($U$14:$U$17)</f>
        <v>91.000000000000028</v>
      </c>
      <c r="AD289" s="3">
        <f>求节点(节奏总纲!S$4:S$163,其他调用!AZ$6:AZ$165,$Z289)*SUM($U$14:$U$17)</f>
        <v>102.99999999999999</v>
      </c>
      <c r="AE289" s="3">
        <f>求节点(节奏总纲!T$4:T$163,其他调用!BA$6:BA$165,$Z289)*SUM($U$14:$U$17)</f>
        <v>102.99999999999999</v>
      </c>
      <c r="AF289" s="3">
        <f>SUMPRODUCT(AA$5:AE289,其他调用!$C$6:$G290)</f>
        <v>7011288.8070221106</v>
      </c>
      <c r="AH289" s="3">
        <v>285</v>
      </c>
      <c r="AI289" s="3">
        <f>其他调用!Y289</f>
        <v>19974558.785167217</v>
      </c>
      <c r="AJ289" s="3">
        <f>其他调用!Z289</f>
        <v>23394609.145766258</v>
      </c>
      <c r="AK289" s="3">
        <f>其他调用!AA289</f>
        <v>26873734.719052315</v>
      </c>
      <c r="AL289" s="3">
        <f>其他调用!AB289</f>
        <v>45344849.760000229</v>
      </c>
      <c r="AM289" s="3">
        <f>其他调用!AC289</f>
        <v>121043160</v>
      </c>
      <c r="AN289" s="3">
        <f>SUMPRODUCT(AI$5:AM289,其他调用!$C$6:$G290)</f>
        <v>1398499300950.3076</v>
      </c>
      <c r="AP289" s="3">
        <f>其他调用!AN289</f>
        <v>4411598.6634614468</v>
      </c>
      <c r="AQ289" s="3">
        <f>其他调用!AO289</f>
        <v>5598605.1163985729</v>
      </c>
      <c r="AR289" s="3">
        <f>其他调用!AP289</f>
        <v>7049714.6250212193</v>
      </c>
      <c r="AS289" s="3">
        <f>其他调用!AQ289</f>
        <v>13463374.492201328</v>
      </c>
      <c r="AT289" s="3">
        <f>其他调用!AR289</f>
        <v>38173053.446700096</v>
      </c>
      <c r="AU289" s="3">
        <f>SUMPRODUCT(AP$5:AT289,其他调用!$C$6:$G290)</f>
        <v>266334976278.12915</v>
      </c>
    </row>
    <row r="290" spans="26:47" x14ac:dyDescent="0.15">
      <c r="Z290" s="3">
        <v>286</v>
      </c>
      <c r="AA290" s="3">
        <f>求节点(节奏总纲!P$4:P$163,其他调用!AW$6:AW$165,$Z290)*SUM($U$14:$U$17)</f>
        <v>46.000000000000036</v>
      </c>
      <c r="AB290" s="3">
        <f>求节点(节奏总纲!Q$4:Q$163,其他调用!AX$6:AX$165,$Z290)*SUM($U$14:$U$17)</f>
        <v>67.000000000000014</v>
      </c>
      <c r="AC290" s="3">
        <f>求节点(节奏总纲!R$4:R$163,其他调用!AY$6:AY$165,$Z290)*SUM($U$14:$U$17)</f>
        <v>91.000000000000028</v>
      </c>
      <c r="AD290" s="3">
        <f>求节点(节奏总纲!S$4:S$163,其他调用!AZ$6:AZ$165,$Z290)*SUM($U$14:$U$17)</f>
        <v>102.99999999999997</v>
      </c>
      <c r="AE290" s="3">
        <f>求节点(节奏总纲!T$4:T$163,其他调用!BA$6:BA$165,$Z290)*SUM($U$14:$U$17)</f>
        <v>102.99999999999999</v>
      </c>
      <c r="AF290" s="3">
        <f>SUMPRODUCT(AA$5:AE290,其他调用!$C$6:$G291)</f>
        <v>7018571.7026368557</v>
      </c>
      <c r="AH290" s="3">
        <v>286</v>
      </c>
      <c r="AI290" s="3">
        <f>其他调用!Y290</f>
        <v>19974558.78516674</v>
      </c>
      <c r="AJ290" s="3">
        <f>其他调用!Z290</f>
        <v>23394609.145767212</v>
      </c>
      <c r="AK290" s="3">
        <f>其他调用!AA290</f>
        <v>26873734.719051361</v>
      </c>
      <c r="AL290" s="3">
        <f>其他调用!AB290</f>
        <v>45344849.760000229</v>
      </c>
      <c r="AM290" s="3">
        <f>其他调用!AC290</f>
        <v>121043160</v>
      </c>
      <c r="AN290" s="3">
        <f>SUMPRODUCT(AI$5:AM290,其他调用!$C$6:$G291)</f>
        <v>1401282773187.7153</v>
      </c>
      <c r="AP290" s="3">
        <f>其他调用!AN290</f>
        <v>4411598.663461566</v>
      </c>
      <c r="AQ290" s="3">
        <f>其他调用!AO290</f>
        <v>5598605.1163985729</v>
      </c>
      <c r="AR290" s="3">
        <f>其他调用!AP290</f>
        <v>7049714.6250209808</v>
      </c>
      <c r="AS290" s="3">
        <f>其他调用!AQ290</f>
        <v>13463374.492201328</v>
      </c>
      <c r="AT290" s="3">
        <f>其他调用!AR290</f>
        <v>38173053.446700096</v>
      </c>
      <c r="AU290" s="3">
        <f>SUMPRODUCT(AP$5:AT290,其他调用!$C$6:$G291)</f>
        <v>266986489377.99954</v>
      </c>
    </row>
    <row r="291" spans="26:47" x14ac:dyDescent="0.15">
      <c r="Z291" s="3">
        <v>287</v>
      </c>
      <c r="AA291" s="3">
        <f>求节点(节奏总纲!P$4:P$163,其他调用!AW$6:AW$165,$Z291)*SUM($U$14:$U$17)</f>
        <v>46.000000000000043</v>
      </c>
      <c r="AB291" s="3">
        <f>求节点(节奏总纲!Q$4:Q$163,其他调用!AX$6:AX$165,$Z291)*SUM($U$14:$U$17)</f>
        <v>67.000000000000014</v>
      </c>
      <c r="AC291" s="3">
        <f>求节点(节奏总纲!R$4:R$163,其他调用!AY$6:AY$165,$Z291)*SUM($U$14:$U$17)</f>
        <v>91.000000000000028</v>
      </c>
      <c r="AD291" s="3">
        <f>求节点(节奏总纲!S$4:S$163,其他调用!AZ$6:AZ$165,$Z291)*SUM($U$14:$U$17)</f>
        <v>102.99999999999996</v>
      </c>
      <c r="AE291" s="3">
        <f>求节点(节奏总纲!T$4:T$163,其他调用!BA$6:BA$165,$Z291)*SUM($U$14:$U$17)</f>
        <v>102.99999999999999</v>
      </c>
      <c r="AF291" s="3">
        <f>SUMPRODUCT(AA$5:AE291,其他调用!$C$6:$G292)</f>
        <v>7025807.4379654732</v>
      </c>
      <c r="AH291" s="3">
        <v>287</v>
      </c>
      <c r="AI291" s="3">
        <f>其他调用!Y291</f>
        <v>19974558.785167217</v>
      </c>
      <c r="AJ291" s="3">
        <f>其他调用!Z291</f>
        <v>23394609.145766258</v>
      </c>
      <c r="AK291" s="3">
        <f>其他调用!AA291</f>
        <v>26873734.719051361</v>
      </c>
      <c r="AL291" s="3">
        <f>其他调用!AB291</f>
        <v>45344849.760000229</v>
      </c>
      <c r="AM291" s="3">
        <f>其他调用!AC291</f>
        <v>121043160</v>
      </c>
      <c r="AN291" s="3">
        <f>SUMPRODUCT(AI$5:AM291,其他调用!$C$6:$G292)</f>
        <v>1404048221090.5605</v>
      </c>
      <c r="AP291" s="3">
        <f>其他调用!AN291</f>
        <v>4411598.663461566</v>
      </c>
      <c r="AQ291" s="3">
        <f>其他调用!AO291</f>
        <v>5598605.1163985729</v>
      </c>
      <c r="AR291" s="3">
        <f>其他调用!AP291</f>
        <v>7049714.6250212193</v>
      </c>
      <c r="AS291" s="3">
        <f>其他调用!AQ291</f>
        <v>13463374.492201567</v>
      </c>
      <c r="AT291" s="3">
        <f>其他调用!AR291</f>
        <v>38173053.446700096</v>
      </c>
      <c r="AU291" s="3">
        <f>SUMPRODUCT(AP$5:AT291,其他调用!$C$6:$G292)</f>
        <v>267633783614.13351</v>
      </c>
    </row>
    <row r="292" spans="26:47" x14ac:dyDescent="0.15">
      <c r="Z292" s="3">
        <v>288</v>
      </c>
      <c r="AA292" s="3">
        <f>求节点(节奏总纲!P$4:P$163,其他调用!AW$6:AW$165,$Z292)*SUM($U$14:$U$17)</f>
        <v>46.000000000000043</v>
      </c>
      <c r="AB292" s="3">
        <f>求节点(节奏总纲!Q$4:Q$163,其他调用!AX$6:AX$165,$Z292)*SUM($U$14:$U$17)</f>
        <v>67</v>
      </c>
      <c r="AC292" s="3">
        <f>求节点(节奏总纲!R$4:R$163,其他调用!AY$6:AY$165,$Z292)*SUM($U$14:$U$17)</f>
        <v>91.000000000000043</v>
      </c>
      <c r="AD292" s="3">
        <f>求节点(节奏总纲!S$4:S$163,其他调用!AZ$6:AZ$165,$Z292)*SUM($U$14:$U$17)</f>
        <v>102.99999999999996</v>
      </c>
      <c r="AE292" s="3">
        <f>求节点(节奏总纲!T$4:T$163,其他调用!BA$6:BA$165,$Z292)*SUM($U$14:$U$17)</f>
        <v>102.99999999999997</v>
      </c>
      <c r="AF292" s="3">
        <f>SUMPRODUCT(AA$5:AE292,其他调用!$C$6:$G293)</f>
        <v>7032996.013007964</v>
      </c>
      <c r="AH292" s="3">
        <v>288</v>
      </c>
      <c r="AI292" s="3">
        <f>其他调用!Y292</f>
        <v>19974558.785167217</v>
      </c>
      <c r="AJ292" s="3">
        <f>其他调用!Z292</f>
        <v>23394609.145767212</v>
      </c>
      <c r="AK292" s="3">
        <f>其他调用!AA292</f>
        <v>26873734.719051361</v>
      </c>
      <c r="AL292" s="3">
        <f>其他调用!AB292</f>
        <v>45344849.759999275</v>
      </c>
      <c r="AM292" s="3">
        <f>其他调用!AC292</f>
        <v>121043160</v>
      </c>
      <c r="AN292" s="3">
        <f>SUMPRODUCT(AI$5:AM292,其他调用!$C$6:$G293)</f>
        <v>1406795644658.8435</v>
      </c>
      <c r="AP292" s="3">
        <f>其他调用!AN292</f>
        <v>4411598.6634614468</v>
      </c>
      <c r="AQ292" s="3">
        <f>其他调用!AO292</f>
        <v>5598605.1163985729</v>
      </c>
      <c r="AR292" s="3">
        <f>其他调用!AP292</f>
        <v>7049714.6250209808</v>
      </c>
      <c r="AS292" s="3">
        <f>其他调用!AQ292</f>
        <v>13463374.492201328</v>
      </c>
      <c r="AT292" s="3">
        <f>其他调用!AR292</f>
        <v>38173053.446700096</v>
      </c>
      <c r="AU292" s="3">
        <f>SUMPRODUCT(AP$5:AT292,其他调用!$C$6:$G293)</f>
        <v>268276858986.53101</v>
      </c>
    </row>
    <row r="293" spans="26:47" x14ac:dyDescent="0.15">
      <c r="Z293" s="3">
        <v>289</v>
      </c>
      <c r="AA293" s="3">
        <f>求节点(节奏总纲!P$4:P$163,其他调用!AW$6:AW$165,$Z293)*SUM($U$14:$U$17)</f>
        <v>46.00000000000005</v>
      </c>
      <c r="AB293" s="3">
        <f>求节点(节奏总纲!Q$4:Q$163,其他调用!AX$6:AX$165,$Z293)*SUM($U$14:$U$17)</f>
        <v>66.999999999999986</v>
      </c>
      <c r="AC293" s="3">
        <f>求节点(节奏总纲!R$4:R$163,其他调用!AY$6:AY$165,$Z293)*SUM($U$14:$U$17)</f>
        <v>91.000000000000043</v>
      </c>
      <c r="AD293" s="3">
        <f>求节点(节奏总纲!S$4:S$163,其他调用!AZ$6:AZ$165,$Z293)*SUM($U$14:$U$17)</f>
        <v>102.99999999999994</v>
      </c>
      <c r="AE293" s="3">
        <f>求节点(节奏总纲!T$4:T$163,其他调用!BA$6:BA$165,$Z293)*SUM($U$14:$U$17)</f>
        <v>102.99999999999997</v>
      </c>
      <c r="AF293" s="3">
        <f>SUMPRODUCT(AA$5:AE293,其他调用!$C$6:$G294)</f>
        <v>7040137.4277643291</v>
      </c>
      <c r="AH293" s="3">
        <v>289</v>
      </c>
      <c r="AI293" s="3">
        <f>其他调用!Y293</f>
        <v>19974558.78516674</v>
      </c>
      <c r="AJ293" s="3">
        <f>其他调用!Z293</f>
        <v>23394609.145766258</v>
      </c>
      <c r="AK293" s="3">
        <f>其他调用!AA293</f>
        <v>26873734.719052315</v>
      </c>
      <c r="AL293" s="3">
        <f>其他调用!AB293</f>
        <v>45344849.760000229</v>
      </c>
      <c r="AM293" s="3">
        <f>其他调用!AC293</f>
        <v>121043160</v>
      </c>
      <c r="AN293" s="3">
        <f>SUMPRODUCT(AI$5:AM293,其他调用!$C$6:$G294)</f>
        <v>1409525043892.564</v>
      </c>
      <c r="AP293" s="3">
        <f>其他调用!AN293</f>
        <v>4411598.663461566</v>
      </c>
      <c r="AQ293" s="3">
        <f>其他调用!AO293</f>
        <v>5598605.1163985729</v>
      </c>
      <c r="AR293" s="3">
        <f>其他调用!AP293</f>
        <v>7049714.6250209808</v>
      </c>
      <c r="AS293" s="3">
        <f>其他调用!AQ293</f>
        <v>13463374.492201328</v>
      </c>
      <c r="AT293" s="3">
        <f>其他调用!AR293</f>
        <v>38173053.44670105</v>
      </c>
      <c r="AU293" s="3">
        <f>SUMPRODUCT(AP$5:AT293,其他调用!$C$6:$G294)</f>
        <v>268915715495.19208</v>
      </c>
    </row>
    <row r="294" spans="26:47" x14ac:dyDescent="0.15">
      <c r="Z294" s="3">
        <v>290</v>
      </c>
      <c r="AA294" s="3">
        <f>求节点(节奏总纲!P$4:P$163,其他调用!AW$6:AW$165,$Z294)*SUM($U$14:$U$17)</f>
        <v>46.000000000000057</v>
      </c>
      <c r="AB294" s="3">
        <f>求节点(节奏总纲!Q$4:Q$163,其他调用!AX$6:AX$165,$Z294)*SUM($U$14:$U$17)</f>
        <v>66.999999999999986</v>
      </c>
      <c r="AC294" s="3">
        <f>求节点(节奏总纲!R$4:R$163,其他调用!AY$6:AY$165,$Z294)*SUM($U$14:$U$17)</f>
        <v>91.000000000000043</v>
      </c>
      <c r="AD294" s="3">
        <f>求节点(节奏总纲!S$4:S$163,其他调用!AZ$6:AZ$165,$Z294)*SUM($U$14:$U$17)</f>
        <v>102.99999999999993</v>
      </c>
      <c r="AE294" s="3">
        <f>求节点(节奏总纲!T$4:T$163,其他调用!BA$6:BA$165,$Z294)*SUM($U$14:$U$17)</f>
        <v>102.99999999999997</v>
      </c>
      <c r="AF294" s="3">
        <f>SUMPRODUCT(AA$5:AE294,其他调用!$C$6:$G295)</f>
        <v>7047231.6822345667</v>
      </c>
      <c r="AH294" s="3">
        <v>290</v>
      </c>
      <c r="AI294" s="3">
        <f>其他调用!Y294</f>
        <v>19974558.785167217</v>
      </c>
      <c r="AJ294" s="3">
        <f>其他调用!Z294</f>
        <v>23394609.145767212</v>
      </c>
      <c r="AK294" s="3">
        <f>其他调用!AA294</f>
        <v>26873734.719051361</v>
      </c>
      <c r="AL294" s="3">
        <f>其他调用!AB294</f>
        <v>45344849.760000229</v>
      </c>
      <c r="AM294" s="3">
        <f>其他调用!AC294</f>
        <v>121043160</v>
      </c>
      <c r="AN294" s="3">
        <f>SUMPRODUCT(AI$5:AM294,其他调用!$C$6:$G295)</f>
        <v>1412236418791.7224</v>
      </c>
      <c r="AP294" s="3">
        <f>其他调用!AN294</f>
        <v>4411598.6634614468</v>
      </c>
      <c r="AQ294" s="3">
        <f>其他调用!AO294</f>
        <v>5598605.1163984537</v>
      </c>
      <c r="AR294" s="3">
        <f>其他调用!AP294</f>
        <v>7049714.6250212193</v>
      </c>
      <c r="AS294" s="3">
        <f>其他调用!AQ294</f>
        <v>13463374.492201328</v>
      </c>
      <c r="AT294" s="3">
        <f>其他调用!AR294</f>
        <v>38173053.446700096</v>
      </c>
      <c r="AU294" s="3">
        <f>SUMPRODUCT(AP$5:AT294,其他调用!$C$6:$G295)</f>
        <v>269550353140.1167</v>
      </c>
    </row>
    <row r="295" spans="26:47" x14ac:dyDescent="0.15">
      <c r="Z295" s="3">
        <v>291</v>
      </c>
      <c r="AA295" s="3">
        <f>求节点(节奏总纲!P$4:P$163,其他调用!AW$6:AW$165,$Z295)*SUM($U$14:$U$17)</f>
        <v>46.000000000000064</v>
      </c>
      <c r="AB295" s="3">
        <f>求节点(节奏总纲!Q$4:Q$163,其他调用!AX$6:AX$165,$Z295)*SUM($U$14:$U$17)</f>
        <v>66.999999999999972</v>
      </c>
      <c r="AC295" s="3">
        <f>求节点(节奏总纲!R$4:R$163,其他调用!AY$6:AY$165,$Z295)*SUM($U$14:$U$17)</f>
        <v>91.000000000000057</v>
      </c>
      <c r="AD295" s="3">
        <f>求节点(节奏总纲!S$4:S$163,其他调用!AZ$6:AZ$165,$Z295)*SUM($U$14:$U$17)</f>
        <v>102.99999999999991</v>
      </c>
      <c r="AE295" s="3">
        <f>求节点(节奏总纲!T$4:T$163,其他调用!BA$6:BA$165,$Z295)*SUM($U$14:$U$17)</f>
        <v>102.99999999999997</v>
      </c>
      <c r="AF295" s="3">
        <f>SUMPRODUCT(AA$5:AE295,其他调用!$C$6:$G296)</f>
        <v>7054278.7764186766</v>
      </c>
      <c r="AH295" s="3">
        <v>291</v>
      </c>
      <c r="AI295" s="3">
        <f>其他调用!Y295</f>
        <v>19974558.78516674</v>
      </c>
      <c r="AJ295" s="3">
        <f>其他调用!Z295</f>
        <v>23394609.145767212</v>
      </c>
      <c r="AK295" s="3">
        <f>其他调用!AA295</f>
        <v>26873734.719051361</v>
      </c>
      <c r="AL295" s="3">
        <f>其他调用!AB295</f>
        <v>45344849.760000229</v>
      </c>
      <c r="AM295" s="3">
        <f>其他调用!AC295</f>
        <v>121043160</v>
      </c>
      <c r="AN295" s="3">
        <f>SUMPRODUCT(AI$5:AM295,其他调用!$C$6:$G296)</f>
        <v>1414929769356.3184</v>
      </c>
      <c r="AP295" s="3">
        <f>其他调用!AN295</f>
        <v>4411598.663461566</v>
      </c>
      <c r="AQ295" s="3">
        <f>其他调用!AO295</f>
        <v>5598605.1163985729</v>
      </c>
      <c r="AR295" s="3">
        <f>其他调用!AP295</f>
        <v>7049714.6250209808</v>
      </c>
      <c r="AS295" s="3">
        <f>其他调用!AQ295</f>
        <v>13463374.492201567</v>
      </c>
      <c r="AT295" s="3">
        <f>其他调用!AR295</f>
        <v>38173053.446700096</v>
      </c>
      <c r="AU295" s="3">
        <f>SUMPRODUCT(AP$5:AT295,其他调用!$C$6:$G296)</f>
        <v>270180771921.3049</v>
      </c>
    </row>
    <row r="296" spans="26:47" x14ac:dyDescent="0.15">
      <c r="Z296" s="3">
        <v>292</v>
      </c>
      <c r="AA296" s="3">
        <f>求节点(节奏总纲!P$4:P$163,其他调用!AW$6:AW$165,$Z296)*SUM($U$14:$U$17)</f>
        <v>46.000000000000064</v>
      </c>
      <c r="AB296" s="3">
        <f>求节点(节奏总纲!Q$4:Q$163,其他调用!AX$6:AX$165,$Z296)*SUM($U$14:$U$17)</f>
        <v>66.999999999999972</v>
      </c>
      <c r="AC296" s="3">
        <f>求节点(节奏总纲!R$4:R$163,其他调用!AY$6:AY$165,$Z296)*SUM($U$14:$U$17)</f>
        <v>91.000000000000057</v>
      </c>
      <c r="AD296" s="3">
        <f>求节点(节奏总纲!S$4:S$163,其他调用!AZ$6:AZ$165,$Z296)*SUM($U$14:$U$17)</f>
        <v>102.99999999999991</v>
      </c>
      <c r="AE296" s="3">
        <f>求节点(节奏总纲!T$4:T$163,其他调用!BA$6:BA$165,$Z296)*SUM($U$14:$U$17)</f>
        <v>102.99999999999996</v>
      </c>
      <c r="AF296" s="3">
        <f>SUMPRODUCT(AA$5:AE296,其他调用!$C$6:$G297)</f>
        <v>7061278.7103166599</v>
      </c>
      <c r="AH296" s="3">
        <v>292</v>
      </c>
      <c r="AI296" s="3">
        <f>其他调用!Y296</f>
        <v>19974558.785167217</v>
      </c>
      <c r="AJ296" s="3">
        <f>其他调用!Z296</f>
        <v>23756443.403556824</v>
      </c>
      <c r="AK296" s="3">
        <f>其他调用!AA296</f>
        <v>26873734.719051361</v>
      </c>
      <c r="AL296" s="3">
        <f>其他调用!AB296</f>
        <v>48126919.645253181</v>
      </c>
      <c r="AM296" s="3">
        <f>其他调用!AC296</f>
        <v>121043160</v>
      </c>
      <c r="AN296" s="3">
        <f>SUMPRODUCT(AI$5:AM296,其他调用!$C$6:$G297)</f>
        <v>1417627985110.1199</v>
      </c>
      <c r="AP296" s="3">
        <f>其他调用!AN296</f>
        <v>4411598.663461566</v>
      </c>
      <c r="AQ296" s="3">
        <f>其他调用!AO296</f>
        <v>5734970.2343608141</v>
      </c>
      <c r="AR296" s="3">
        <f>其他调用!AP296</f>
        <v>7049714.6250212193</v>
      </c>
      <c r="AS296" s="3">
        <f>其他调用!AQ296</f>
        <v>14325251.498022079</v>
      </c>
      <c r="AT296" s="3">
        <f>其他调用!AR296</f>
        <v>38173053.446700096</v>
      </c>
      <c r="AU296" s="3">
        <f>SUMPRODUCT(AP$5:AT296,其他调用!$C$6:$G297)</f>
        <v>270815444039.32248</v>
      </c>
    </row>
    <row r="297" spans="26:47" x14ac:dyDescent="0.15">
      <c r="Z297" s="3">
        <v>293</v>
      </c>
      <c r="AA297" s="3">
        <f>求节点(节奏总纲!P$4:P$163,其他调用!AW$6:AW$165,$Z297)*SUM($U$14:$U$17)</f>
        <v>46.000000000000071</v>
      </c>
      <c r="AB297" s="3">
        <f>求节点(节奏总纲!Q$4:Q$163,其他调用!AX$6:AX$165,$Z297)*SUM($U$14:$U$17)</f>
        <v>66.999999999999972</v>
      </c>
      <c r="AC297" s="3">
        <f>求节点(节奏总纲!R$4:R$163,其他调用!AY$6:AY$165,$Z297)*SUM($U$14:$U$17)</f>
        <v>91.000000000000057</v>
      </c>
      <c r="AD297" s="3">
        <f>求节点(节奏总纲!S$4:S$163,其他调用!AZ$6:AZ$165,$Z297)*SUM($U$14:$U$17)</f>
        <v>102.99999999999991</v>
      </c>
      <c r="AE297" s="3">
        <f>求节点(节奏总纲!T$4:T$163,其他调用!BA$6:BA$165,$Z297)*SUM($U$14:$U$17)</f>
        <v>102.99999999999996</v>
      </c>
      <c r="AF297" s="3">
        <f>SUMPRODUCT(AA$5:AE297,其他调用!$C$6:$G298)</f>
        <v>7068231.4839285165</v>
      </c>
      <c r="AH297" s="3">
        <v>293</v>
      </c>
      <c r="AI297" s="3">
        <f>其他调用!Y297</f>
        <v>19974558.785167217</v>
      </c>
      <c r="AJ297" s="3">
        <f>其他调用!Z297</f>
        <v>23883226.35559845</v>
      </c>
      <c r="AK297" s="3">
        <f>其他调用!AA297</f>
        <v>27218920.099280357</v>
      </c>
      <c r="AL297" s="3">
        <f>其他调用!AB297</f>
        <v>51822685.43999958</v>
      </c>
      <c r="AM297" s="3">
        <f>其他调用!AC297</f>
        <v>121043160</v>
      </c>
      <c r="AN297" s="3">
        <f>SUMPRODUCT(AI$5:AM297,其他调用!$C$6:$G298)</f>
        <v>1420319814685.9746</v>
      </c>
      <c r="AP297" s="3">
        <f>其他调用!AN297</f>
        <v>4411598.6634614468</v>
      </c>
      <c r="AQ297" s="3">
        <f>其他调用!AO297</f>
        <v>5782751.1501760483</v>
      </c>
      <c r="AR297" s="3">
        <f>其他调用!AP297</f>
        <v>7207672.9837036133</v>
      </c>
      <c r="AS297" s="3">
        <f>其他调用!AQ297</f>
        <v>15470188.788876772</v>
      </c>
      <c r="AT297" s="3">
        <f>其他调用!AR297</f>
        <v>38173053.44670105</v>
      </c>
      <c r="AU297" s="3">
        <f>SUMPRODUCT(AP$5:AT297,其他调用!$C$6:$G298)</f>
        <v>271450209522.46988</v>
      </c>
    </row>
    <row r="298" spans="26:47" x14ac:dyDescent="0.15">
      <c r="Z298" s="3">
        <v>294</v>
      </c>
      <c r="AA298" s="3">
        <f>求节点(节奏总纲!P$4:P$163,其他调用!AW$6:AW$165,$Z298)*SUM($U$14:$U$17)</f>
        <v>46.000000000000064</v>
      </c>
      <c r="AB298" s="3">
        <f>求节点(节奏总纲!Q$4:Q$163,其他调用!AX$6:AX$165,$Z298)*SUM($U$14:$U$17)</f>
        <v>66.999999999999986</v>
      </c>
      <c r="AC298" s="3">
        <f>求节点(节奏总纲!R$4:R$163,其他调用!AY$6:AY$165,$Z298)*SUM($U$14:$U$17)</f>
        <v>91.000000000000057</v>
      </c>
      <c r="AD298" s="3">
        <f>求节点(节奏总纲!S$4:S$163,其他调用!AZ$6:AZ$165,$Z298)*SUM($U$14:$U$17)</f>
        <v>102.99999999999991</v>
      </c>
      <c r="AE298" s="3">
        <f>求节点(节奏总纲!T$4:T$163,其他调用!BA$6:BA$165,$Z298)*SUM($U$14:$U$17)</f>
        <v>102.99999999999996</v>
      </c>
      <c r="AF298" s="3">
        <f>SUMPRODUCT(AA$5:AE298,其他调用!$C$6:$G299)</f>
        <v>7075137.0972542465</v>
      </c>
      <c r="AH298" s="3">
        <v>294</v>
      </c>
      <c r="AI298" s="3">
        <f>其他调用!Y298</f>
        <v>20439586.88044405</v>
      </c>
      <c r="AJ298" s="3">
        <f>其他调用!Z298</f>
        <v>23883226.355597496</v>
      </c>
      <c r="AK298" s="3">
        <f>其他调用!AA298</f>
        <v>27451596.238500595</v>
      </c>
      <c r="AL298" s="3">
        <f>其他调用!AB298</f>
        <v>51822685.43999958</v>
      </c>
      <c r="AM298" s="3">
        <f>其他调用!AC298</f>
        <v>121043160</v>
      </c>
      <c r="AN298" s="3">
        <f>SUMPRODUCT(AI$5:AM298,其他调用!$C$6:$G299)</f>
        <v>1423020928528.8992</v>
      </c>
      <c r="AP298" s="3">
        <f>其他调用!AN298</f>
        <v>4535592.4348740578</v>
      </c>
      <c r="AQ298" s="3">
        <f>其他调用!AO298</f>
        <v>5782751.1501760483</v>
      </c>
      <c r="AR298" s="3">
        <f>其他调用!AP298</f>
        <v>7314146.6154415607</v>
      </c>
      <c r="AS298" s="3">
        <f>其他调用!AQ298</f>
        <v>15470188.78887701</v>
      </c>
      <c r="AT298" s="3">
        <f>其他调用!AR298</f>
        <v>38389729.281495094</v>
      </c>
      <c r="AU298" s="3">
        <f>SUMPRODUCT(AP$5:AT298,其他调用!$C$6:$G299)</f>
        <v>272088268095.263</v>
      </c>
    </row>
    <row r="299" spans="26:47" x14ac:dyDescent="0.15">
      <c r="Z299" s="3">
        <v>295</v>
      </c>
      <c r="AA299" s="3">
        <f>求节点(节奏总纲!P$4:P$163,其他调用!AW$6:AW$165,$Z299)*SUM($U$14:$U$17)</f>
        <v>46.000000000000064</v>
      </c>
      <c r="AB299" s="3">
        <f>求节点(节奏总纲!Q$4:Q$163,其他调用!AX$6:AX$165,$Z299)*SUM($U$14:$U$17)</f>
        <v>66.999999999999986</v>
      </c>
      <c r="AC299" s="3">
        <f>求节点(节奏总纲!R$4:R$163,其他调用!AY$6:AY$165,$Z299)*SUM($U$14:$U$17)</f>
        <v>91.000000000000057</v>
      </c>
      <c r="AD299" s="3">
        <f>求节点(节奏总纲!S$4:S$163,其他调用!AZ$6:AZ$165,$Z299)*SUM($U$14:$U$17)</f>
        <v>102.99999999999993</v>
      </c>
      <c r="AE299" s="3">
        <f>求节点(节奏总纲!T$4:T$163,其他调用!BA$6:BA$165,$Z299)*SUM($U$14:$U$17)</f>
        <v>102.99999999999996</v>
      </c>
      <c r="AF299" s="3">
        <f>SUMPRODUCT(AA$5:AE299,其他调用!$C$6:$G300)</f>
        <v>7081995.5502938488</v>
      </c>
      <c r="AH299" s="3">
        <v>295</v>
      </c>
      <c r="AI299" s="3">
        <f>其他调用!Y299</f>
        <v>20472863.082972527</v>
      </c>
      <c r="AJ299" s="3">
        <f>其他调用!Z299</f>
        <v>23883226.35559845</v>
      </c>
      <c r="AK299" s="3">
        <f>其他调用!AA299</f>
        <v>27451596.238499641</v>
      </c>
      <c r="AL299" s="3">
        <f>其他调用!AB299</f>
        <v>51822685.440000534</v>
      </c>
      <c r="AM299" s="3">
        <f>其他调用!AC299</f>
        <v>121043160</v>
      </c>
      <c r="AN299" s="3">
        <f>SUMPRODUCT(AI$5:AM299,其他调用!$C$6:$G300)</f>
        <v>1425705477394.0037</v>
      </c>
      <c r="AP299" s="3">
        <f>其他调用!AN299</f>
        <v>4544465.1070665121</v>
      </c>
      <c r="AQ299" s="3">
        <f>其他调用!AO299</f>
        <v>5782751.1501761675</v>
      </c>
      <c r="AR299" s="3">
        <f>其他调用!AP299</f>
        <v>7314146.6154417992</v>
      </c>
      <c r="AS299" s="3">
        <f>其他调用!AQ299</f>
        <v>15470188.78887701</v>
      </c>
      <c r="AT299" s="3">
        <f>其他调用!AR299</f>
        <v>38548143.477454185</v>
      </c>
      <c r="AU299" s="3">
        <f>SUMPRODUCT(AP$5:AT299,其他调用!$C$6:$G300)</f>
        <v>272722508027.6994</v>
      </c>
    </row>
    <row r="300" spans="26:47" x14ac:dyDescent="0.15">
      <c r="Z300" s="3">
        <v>296</v>
      </c>
      <c r="AA300" s="3">
        <f>求节点(节奏总纲!P$4:P$163,其他调用!AW$6:AW$165,$Z300)*SUM($U$14:$U$17)</f>
        <v>46.000000000000057</v>
      </c>
      <c r="AB300" s="3">
        <f>求节点(节奏总纲!Q$4:Q$163,其他调用!AX$6:AX$165,$Z300)*SUM($U$14:$U$17)</f>
        <v>66.999999999999986</v>
      </c>
      <c r="AC300" s="3">
        <f>求节点(节奏总纲!R$4:R$163,其他调用!AY$6:AY$165,$Z300)*SUM($U$14:$U$17)</f>
        <v>91.000000000000057</v>
      </c>
      <c r="AD300" s="3">
        <f>求节点(节奏总纲!S$4:S$163,其他调用!AZ$6:AZ$165,$Z300)*SUM($U$14:$U$17)</f>
        <v>102.99999999999993</v>
      </c>
      <c r="AE300" s="3">
        <f>求节点(节奏总纲!T$4:T$163,其他调用!BA$6:BA$165,$Z300)*SUM($U$14:$U$17)</f>
        <v>102.99999999999996</v>
      </c>
      <c r="AF300" s="3">
        <f>SUMPRODUCT(AA$5:AE300,其他调用!$C$6:$G301)</f>
        <v>7088806.8430473246</v>
      </c>
      <c r="AH300" s="3">
        <v>296</v>
      </c>
      <c r="AI300" s="3">
        <f>其他调用!Y300</f>
        <v>20472863.082972527</v>
      </c>
      <c r="AJ300" s="3">
        <f>其他调用!Z300</f>
        <v>23883226.355597496</v>
      </c>
      <c r="AK300" s="3">
        <f>其他调用!AA300</f>
        <v>27451596.238500595</v>
      </c>
      <c r="AL300" s="3">
        <f>其他调用!AB300</f>
        <v>51822685.43999958</v>
      </c>
      <c r="AM300" s="3">
        <f>其他调用!AC300</f>
        <v>121043160</v>
      </c>
      <c r="AN300" s="3">
        <f>SUMPRODUCT(AI$5:AM300,其他调用!$C$6:$G301)</f>
        <v>1428371566689.3088</v>
      </c>
      <c r="AP300" s="3">
        <f>其他调用!AN300</f>
        <v>4544465.1070666313</v>
      </c>
      <c r="AQ300" s="3">
        <f>其他调用!AO300</f>
        <v>5782751.1501760483</v>
      </c>
      <c r="AR300" s="3">
        <f>其他调用!AP300</f>
        <v>7314146.6154415607</v>
      </c>
      <c r="AS300" s="3">
        <f>其他调用!AQ300</f>
        <v>15470188.78887701</v>
      </c>
      <c r="AT300" s="3">
        <f>其他调用!AR300</f>
        <v>38548143.477455139</v>
      </c>
      <c r="AU300" s="3">
        <f>SUMPRODUCT(AP$5:AT300,其他调用!$C$6:$G301)</f>
        <v>273352386781.81842</v>
      </c>
    </row>
    <row r="301" spans="26:47" x14ac:dyDescent="0.15">
      <c r="Z301" s="3">
        <v>297</v>
      </c>
      <c r="AA301" s="3">
        <f>求节点(节奏总纲!P$4:P$163,其他调用!AW$6:AW$165,$Z301)*SUM($U$14:$U$17)</f>
        <v>46.000000000000057</v>
      </c>
      <c r="AB301" s="3">
        <f>求节点(节奏总纲!Q$4:Q$163,其他调用!AX$6:AX$165,$Z301)*SUM($U$14:$U$17)</f>
        <v>66.999999999999986</v>
      </c>
      <c r="AC301" s="3">
        <f>求节点(节奏总纲!R$4:R$163,其他调用!AY$6:AY$165,$Z301)*SUM($U$14:$U$17)</f>
        <v>91.000000000000057</v>
      </c>
      <c r="AD301" s="3">
        <f>求节点(节奏总纲!S$4:S$163,其他调用!AZ$6:AZ$165,$Z301)*SUM($U$14:$U$17)</f>
        <v>102.99999999999993</v>
      </c>
      <c r="AE301" s="3">
        <f>求节点(节奏总纲!T$4:T$163,其他调用!BA$6:BA$165,$Z301)*SUM($U$14:$U$17)</f>
        <v>102.99999999999996</v>
      </c>
      <c r="AF301" s="3">
        <f>SUMPRODUCT(AA$5:AE301,其他调用!$C$6:$G302)</f>
        <v>7095570.9755146736</v>
      </c>
      <c r="AH301" s="3">
        <v>297</v>
      </c>
      <c r="AI301" s="3">
        <f>其他调用!Y301</f>
        <v>20472863.082972527</v>
      </c>
      <c r="AJ301" s="3">
        <f>其他调用!Z301</f>
        <v>23883226.355597496</v>
      </c>
      <c r="AK301" s="3">
        <f>其他调用!AA301</f>
        <v>27451596.238500595</v>
      </c>
      <c r="AL301" s="3">
        <f>其他调用!AB301</f>
        <v>51822685.440000534</v>
      </c>
      <c r="AM301" s="3">
        <f>其他调用!AC301</f>
        <v>121043160</v>
      </c>
      <c r="AN301" s="3">
        <f>SUMPRODUCT(AI$5:AM301,其他调用!$C$6:$G302)</f>
        <v>1431019196414.8147</v>
      </c>
      <c r="AP301" s="3">
        <f>其他调用!AN301</f>
        <v>4544465.1070666313</v>
      </c>
      <c r="AQ301" s="3">
        <f>其他调用!AO301</f>
        <v>5782751.1501760483</v>
      </c>
      <c r="AR301" s="3">
        <f>其他调用!AP301</f>
        <v>7314146.6154417992</v>
      </c>
      <c r="AS301" s="3">
        <f>其他调用!AQ301</f>
        <v>15470188.78887701</v>
      </c>
      <c r="AT301" s="3">
        <f>其他调用!AR301</f>
        <v>38548143.477454185</v>
      </c>
      <c r="AU301" s="3">
        <f>SUMPRODUCT(AP$5:AT301,其他调用!$C$6:$G302)</f>
        <v>273977904357.62015</v>
      </c>
    </row>
    <row r="302" spans="26:47" x14ac:dyDescent="0.15">
      <c r="Z302" s="3">
        <v>298</v>
      </c>
      <c r="AA302" s="3">
        <f>求节点(节奏总纲!P$4:P$163,其他调用!AW$6:AW$165,$Z302)*SUM($U$14:$U$17)</f>
        <v>46.00000000000005</v>
      </c>
      <c r="AB302" s="3">
        <f>求节点(节奏总纲!Q$4:Q$163,其他调用!AX$6:AX$165,$Z302)*SUM($U$14:$U$17)</f>
        <v>67</v>
      </c>
      <c r="AC302" s="3">
        <f>求节点(节奏总纲!R$4:R$163,其他调用!AY$6:AY$165,$Z302)*SUM($U$14:$U$17)</f>
        <v>91.000000000000057</v>
      </c>
      <c r="AD302" s="3">
        <f>求节点(节奏总纲!S$4:S$163,其他调用!AZ$6:AZ$165,$Z302)*SUM($U$14:$U$17)</f>
        <v>102.99999999999993</v>
      </c>
      <c r="AE302" s="3">
        <f>求节点(节奏总纲!T$4:T$163,其他调用!BA$6:BA$165,$Z302)*SUM($U$14:$U$17)</f>
        <v>102.99999999999996</v>
      </c>
      <c r="AF302" s="3">
        <f>SUMPRODUCT(AA$5:AE302,其他调用!$C$6:$G303)</f>
        <v>7102287.947695896</v>
      </c>
      <c r="AH302" s="3">
        <v>298</v>
      </c>
      <c r="AI302" s="3">
        <f>其他调用!Y302</f>
        <v>20472863.082972527</v>
      </c>
      <c r="AJ302" s="3">
        <f>其他调用!Z302</f>
        <v>23883226.35559845</v>
      </c>
      <c r="AK302" s="3">
        <f>其他调用!AA302</f>
        <v>27451596.238499641</v>
      </c>
      <c r="AL302" s="3">
        <f>其他调用!AB302</f>
        <v>51822685.43999958</v>
      </c>
      <c r="AM302" s="3">
        <f>其他调用!AC302</f>
        <v>121043160</v>
      </c>
      <c r="AN302" s="3">
        <f>SUMPRODUCT(AI$5:AM302,其他调用!$C$6:$G303)</f>
        <v>1433648366570.521</v>
      </c>
      <c r="AP302" s="3">
        <f>其他调用!AN302</f>
        <v>4544465.1070666313</v>
      </c>
      <c r="AQ302" s="3">
        <f>其他调用!AO302</f>
        <v>5782751.1501761675</v>
      </c>
      <c r="AR302" s="3">
        <f>其他调用!AP302</f>
        <v>7314146.6154417992</v>
      </c>
      <c r="AS302" s="3">
        <f>其他调用!AQ302</f>
        <v>15470188.78887701</v>
      </c>
      <c r="AT302" s="3">
        <f>其他调用!AR302</f>
        <v>38548143.477455139</v>
      </c>
      <c r="AU302" s="3">
        <f>SUMPRODUCT(AP$5:AT302,其他调用!$C$6:$G303)</f>
        <v>274599060755.10449</v>
      </c>
    </row>
    <row r="303" spans="26:47" x14ac:dyDescent="0.15">
      <c r="Z303" s="3">
        <v>299</v>
      </c>
      <c r="AA303" s="3">
        <f>求节点(节奏总纲!P$4:P$163,其他调用!AW$6:AW$165,$Z303)*SUM($U$14:$U$17)</f>
        <v>46.00000000000005</v>
      </c>
      <c r="AB303" s="3">
        <f>求节点(节奏总纲!Q$4:Q$163,其他调用!AX$6:AX$165,$Z303)*SUM($U$14:$U$17)</f>
        <v>67</v>
      </c>
      <c r="AC303" s="3">
        <f>求节点(节奏总纲!R$4:R$163,其他调用!AY$6:AY$165,$Z303)*SUM($U$14:$U$17)</f>
        <v>91.000000000000057</v>
      </c>
      <c r="AD303" s="3">
        <f>求节点(节奏总纲!S$4:S$163,其他调用!AZ$6:AZ$165,$Z303)*SUM($U$14:$U$17)</f>
        <v>102.99999999999993</v>
      </c>
      <c r="AE303" s="3">
        <f>求节点(节奏总纲!T$4:T$163,其他调用!BA$6:BA$165,$Z303)*SUM($U$14:$U$17)</f>
        <v>102.99999999999996</v>
      </c>
      <c r="AF303" s="3">
        <f>SUMPRODUCT(AA$5:AE303,其他调用!$C$6:$G304)</f>
        <v>7108957.7595909908</v>
      </c>
      <c r="AH303" s="3">
        <v>299</v>
      </c>
      <c r="AI303" s="3">
        <f>其他调用!Y303</f>
        <v>20472863.082972527</v>
      </c>
      <c r="AJ303" s="3">
        <f>其他调用!Z303</f>
        <v>23883226.355597496</v>
      </c>
      <c r="AK303" s="3">
        <f>其他调用!AA303</f>
        <v>27451596.238500595</v>
      </c>
      <c r="AL303" s="3">
        <f>其他调用!AB303</f>
        <v>51822685.440000534</v>
      </c>
      <c r="AM303" s="3">
        <f>其他调用!AC303</f>
        <v>121043160</v>
      </c>
      <c r="AN303" s="3">
        <f>SUMPRODUCT(AI$5:AM303,其他调用!$C$6:$G304)</f>
        <v>1436259077156.428</v>
      </c>
      <c r="AP303" s="3">
        <f>其他调用!AN303</f>
        <v>4544465.1070666313</v>
      </c>
      <c r="AQ303" s="3">
        <f>其他调用!AO303</f>
        <v>5782751.1501760483</v>
      </c>
      <c r="AR303" s="3">
        <f>其他调用!AP303</f>
        <v>7314146.6154415607</v>
      </c>
      <c r="AS303" s="3">
        <f>其他调用!AQ303</f>
        <v>15470188.788876772</v>
      </c>
      <c r="AT303" s="3">
        <f>其他调用!AR303</f>
        <v>38548143.477454185</v>
      </c>
      <c r="AU303" s="3">
        <f>SUMPRODUCT(AP$5:AT303,其他调用!$C$6:$G304)</f>
        <v>275215855974.27148</v>
      </c>
    </row>
    <row r="304" spans="26:47" x14ac:dyDescent="0.15">
      <c r="Z304" s="3">
        <v>300</v>
      </c>
      <c r="AA304" s="3">
        <f>求节点(节奏总纲!P$4:P$163,其他调用!AW$6:AW$165,$Z304)*SUM($U$14:$U$17)</f>
        <v>46.000000000000043</v>
      </c>
      <c r="AB304" s="3">
        <f>求节点(节奏总纲!Q$4:Q$163,其他调用!AX$6:AX$165,$Z304)*SUM($U$14:$U$17)</f>
        <v>67</v>
      </c>
      <c r="AC304" s="3">
        <f>求节点(节奏总纲!R$4:R$163,其他调用!AY$6:AY$165,$Z304)*SUM($U$14:$U$17)</f>
        <v>91.000000000000057</v>
      </c>
      <c r="AD304" s="3">
        <f>求节点(节奏总纲!S$4:S$163,其他调用!AZ$6:AZ$165,$Z304)*SUM($U$14:$U$17)</f>
        <v>102.99999999999994</v>
      </c>
      <c r="AE304" s="3">
        <f>求节点(节奏总纲!T$4:T$163,其他调用!BA$6:BA$165,$Z304)*SUM($U$14:$U$17)</f>
        <v>102.99999999999996</v>
      </c>
      <c r="AF304" s="3">
        <f>SUMPRODUCT(AA$5:AE304,其他调用!$C$6:$G305)</f>
        <v>7115588.6642500302</v>
      </c>
      <c r="AH304" s="3">
        <v>300</v>
      </c>
      <c r="AI304" s="3">
        <f>其他调用!Y304</f>
        <v>20472863.082972527</v>
      </c>
      <c r="AJ304" s="3">
        <f>其他调用!Z304</f>
        <v>23883226.35559845</v>
      </c>
      <c r="AK304" s="3">
        <f>其他调用!AA304</f>
        <v>27451596.238500595</v>
      </c>
      <c r="AL304" s="3">
        <f>其他调用!AB304</f>
        <v>51822685.43999958</v>
      </c>
      <c r="AM304" s="3">
        <f>其他调用!AC304</f>
        <v>121043160</v>
      </c>
      <c r="AN304" s="3">
        <f>SUMPRODUCT(AI$5:AM304,其他调用!$C$6:$G305)</f>
        <v>1438854558597.2507</v>
      </c>
      <c r="AP304" s="3">
        <f>其他调用!AN304</f>
        <v>4544465.1070666313</v>
      </c>
      <c r="AQ304" s="3">
        <f>其他调用!AO304</f>
        <v>5782751.1501760483</v>
      </c>
      <c r="AR304" s="3">
        <f>其他调用!AP304</f>
        <v>7314146.6154417992</v>
      </c>
      <c r="AS304" s="3">
        <f>其他调用!AQ304</f>
        <v>15470188.78887701</v>
      </c>
      <c r="AT304" s="3">
        <f>其他调用!AR304</f>
        <v>38548143.477455139</v>
      </c>
      <c r="AU304" s="3">
        <f>SUMPRODUCT(AP$5:AT304,其他调用!$C$6:$G305)</f>
        <v>275829053221.32678</v>
      </c>
    </row>
    <row r="305" spans="26:47" x14ac:dyDescent="0.15">
      <c r="Z305" s="3">
        <v>301</v>
      </c>
      <c r="AA305" s="3">
        <f>求节点(节奏总纲!P$4:P$163,其他调用!AW$6:AW$165,$Z305)*SUM($U$14:$U$17)</f>
        <v>46.000000000000036</v>
      </c>
      <c r="AB305" s="3">
        <f>求节点(节奏总纲!Q$4:Q$163,其他调用!AX$6:AX$165,$Z305)*SUM($U$14:$U$17)</f>
        <v>67</v>
      </c>
      <c r="AC305" s="3">
        <f>求节点(节奏总纲!R$4:R$163,其他调用!AY$6:AY$165,$Z305)*SUM($U$14:$U$17)</f>
        <v>91.000000000000057</v>
      </c>
      <c r="AD305" s="3">
        <f>求节点(节奏总纲!S$4:S$163,其他调用!AZ$6:AZ$165,$Z305)*SUM($U$14:$U$17)</f>
        <v>102.99999999999994</v>
      </c>
      <c r="AE305" s="3">
        <f>求节点(节奏总纲!T$4:T$163,其他调用!BA$6:BA$165,$Z305)*SUM($U$14:$U$17)</f>
        <v>102.99999999999996</v>
      </c>
      <c r="AF305" s="3">
        <f>SUMPRODUCT(AA$5:AE305,其他调用!$C$6:$G306)</f>
        <v>7122180.6616730159</v>
      </c>
      <c r="AH305" s="3">
        <v>301</v>
      </c>
      <c r="AI305" s="3">
        <f>其他调用!Y305</f>
        <v>20472863.082972527</v>
      </c>
      <c r="AJ305" s="3">
        <f>其他调用!Z305</f>
        <v>23883226.355597496</v>
      </c>
      <c r="AK305" s="3">
        <f>其他调用!AA305</f>
        <v>27451596.238499641</v>
      </c>
      <c r="AL305" s="3">
        <f>其他调用!AB305</f>
        <v>51822685.43999958</v>
      </c>
      <c r="AM305" s="3">
        <f>其他调用!AC305</f>
        <v>121043160</v>
      </c>
      <c r="AN305" s="3">
        <f>SUMPRODUCT(AI$5:AM305,其他调用!$C$6:$G306)</f>
        <v>1441434810892.9888</v>
      </c>
      <c r="AP305" s="3">
        <f>其他调用!AN305</f>
        <v>4544465.1070666313</v>
      </c>
      <c r="AQ305" s="3">
        <f>其他调用!AO305</f>
        <v>5782751.1501761675</v>
      </c>
      <c r="AR305" s="3">
        <f>其他调用!AP305</f>
        <v>7314146.6154415607</v>
      </c>
      <c r="AS305" s="3">
        <f>其他调用!AQ305</f>
        <v>15470188.78887701</v>
      </c>
      <c r="AT305" s="3">
        <f>其他调用!AR305</f>
        <v>38548143.477454185</v>
      </c>
      <c r="AU305" s="3">
        <f>SUMPRODUCT(AP$5:AT305,其他调用!$C$6:$G306)</f>
        <v>276438652496.2702</v>
      </c>
    </row>
    <row r="306" spans="26:47" x14ac:dyDescent="0.15">
      <c r="Z306" s="3">
        <v>302</v>
      </c>
      <c r="AA306" s="3">
        <f>求节点(节奏总纲!P$4:P$163,其他调用!AW$6:AW$165,$Z306)*SUM($U$14:$U$17)</f>
        <v>46.000000000000036</v>
      </c>
      <c r="AB306" s="3">
        <f>求节点(节奏总纲!Q$4:Q$163,其他调用!AX$6:AX$165,$Z306)*SUM($U$14:$U$17)</f>
        <v>67.000000000000014</v>
      </c>
      <c r="AC306" s="3">
        <f>求节点(节奏总纲!R$4:R$163,其他调用!AY$6:AY$165,$Z306)*SUM($U$14:$U$17)</f>
        <v>91.000000000000057</v>
      </c>
      <c r="AD306" s="3">
        <f>求节点(节奏总纲!S$4:S$163,其他调用!AZ$6:AZ$165,$Z306)*SUM($U$14:$U$17)</f>
        <v>102.99999999999994</v>
      </c>
      <c r="AE306" s="3">
        <f>求节点(节奏总纲!T$4:T$163,其他调用!BA$6:BA$165,$Z306)*SUM($U$14:$U$17)</f>
        <v>102.99999999999996</v>
      </c>
      <c r="AF306" s="3">
        <f>SUMPRODUCT(AA$5:AE306,其他调用!$C$6:$G307)</f>
        <v>7128733.7518599471</v>
      </c>
      <c r="AH306" s="3">
        <v>302</v>
      </c>
      <c r="AI306" s="3">
        <f>其他调用!Y306</f>
        <v>20472863.082972527</v>
      </c>
      <c r="AJ306" s="3">
        <f>其他调用!Z306</f>
        <v>23883226.35559845</v>
      </c>
      <c r="AK306" s="3">
        <f>其他调用!AA306</f>
        <v>27451596.238500595</v>
      </c>
      <c r="AL306" s="3">
        <f>其他调用!AB306</f>
        <v>51822685.440000534</v>
      </c>
      <c r="AM306" s="3">
        <f>其他调用!AC306</f>
        <v>121043160</v>
      </c>
      <c r="AN306" s="3">
        <f>SUMPRODUCT(AI$5:AM306,其他调用!$C$6:$G307)</f>
        <v>1443999834043.6426</v>
      </c>
      <c r="AP306" s="3">
        <f>其他调用!AN306</f>
        <v>4544465.1070666313</v>
      </c>
      <c r="AQ306" s="3">
        <f>其他调用!AO306</f>
        <v>5782751.1501759291</v>
      </c>
      <c r="AR306" s="3">
        <f>其他调用!AP306</f>
        <v>7314146.6154417992</v>
      </c>
      <c r="AS306" s="3">
        <f>其他调用!AQ306</f>
        <v>15470188.78887701</v>
      </c>
      <c r="AT306" s="3">
        <f>其他调用!AR306</f>
        <v>38548143.477454185</v>
      </c>
      <c r="AU306" s="3">
        <f>SUMPRODUCT(AP$5:AT306,其他调用!$C$6:$G307)</f>
        <v>277044653799.10175</v>
      </c>
    </row>
    <row r="307" spans="26:47" x14ac:dyDescent="0.15">
      <c r="Z307" s="3">
        <v>303</v>
      </c>
      <c r="AA307" s="3">
        <f>求节点(节奏总纲!P$4:P$163,其他调用!AW$6:AW$165,$Z307)*SUM($U$14:$U$17)</f>
        <v>46.000000000000028</v>
      </c>
      <c r="AB307" s="3">
        <f>求节点(节奏总纲!Q$4:Q$163,其他调用!AX$6:AX$165,$Z307)*SUM($U$14:$U$17)</f>
        <v>67.000000000000014</v>
      </c>
      <c r="AC307" s="3">
        <f>求节点(节奏总纲!R$4:R$163,其他调用!AY$6:AY$165,$Z307)*SUM($U$14:$U$17)</f>
        <v>91.000000000000071</v>
      </c>
      <c r="AD307" s="3">
        <f>求节点(节奏总纲!S$4:S$163,其他调用!AZ$6:AZ$165,$Z307)*SUM($U$14:$U$17)</f>
        <v>102.99999999999994</v>
      </c>
      <c r="AE307" s="3">
        <f>求节点(节奏总纲!T$4:T$163,其他调用!BA$6:BA$165,$Z307)*SUM($U$14:$U$17)</f>
        <v>102.99999999999996</v>
      </c>
      <c r="AF307" s="3">
        <f>SUMPRODUCT(AA$5:AE307,其他调用!$C$6:$G308)</f>
        <v>7135247.9348108228</v>
      </c>
      <c r="AH307" s="3">
        <v>303</v>
      </c>
      <c r="AI307" s="3">
        <f>其他调用!Y307</f>
        <v>20472863.082972527</v>
      </c>
      <c r="AJ307" s="3">
        <f>其他调用!Z307</f>
        <v>23883226.355597496</v>
      </c>
      <c r="AK307" s="3">
        <f>其他调用!AA307</f>
        <v>27451596.238500595</v>
      </c>
      <c r="AL307" s="3">
        <f>其他调用!AB307</f>
        <v>51822685.43999958</v>
      </c>
      <c r="AM307" s="3">
        <f>其他调用!AC307</f>
        <v>121043160</v>
      </c>
      <c r="AN307" s="3">
        <f>SUMPRODUCT(AI$5:AM307,其他调用!$C$6:$G308)</f>
        <v>1446549628049.2114</v>
      </c>
      <c r="AP307" s="3">
        <f>其他调用!AN307</f>
        <v>4544465.1070666313</v>
      </c>
      <c r="AQ307" s="3">
        <f>其他调用!AO307</f>
        <v>5782751.1501762867</v>
      </c>
      <c r="AR307" s="3">
        <f>其他调用!AP307</f>
        <v>7314146.6154415607</v>
      </c>
      <c r="AS307" s="3">
        <f>其他调用!AQ307</f>
        <v>15470188.78887701</v>
      </c>
      <c r="AT307" s="3">
        <f>其他调用!AR307</f>
        <v>38548143.477455139</v>
      </c>
      <c r="AU307" s="3">
        <f>SUMPRODUCT(AP$5:AT307,其他调用!$C$6:$G308)</f>
        <v>277647057129.82153</v>
      </c>
    </row>
    <row r="308" spans="26:47" x14ac:dyDescent="0.15">
      <c r="Z308" s="3">
        <v>304</v>
      </c>
      <c r="AA308" s="3">
        <f>求节点(节奏总纲!P$4:P$163,其他调用!AW$6:AW$165,$Z308)*SUM($U$14:$U$17)</f>
        <v>46.000000000000028</v>
      </c>
      <c r="AB308" s="3">
        <f>求节点(节奏总纲!Q$4:Q$163,其他调用!AX$6:AX$165,$Z308)*SUM($U$14:$U$17)</f>
        <v>67.000000000000014</v>
      </c>
      <c r="AC308" s="3">
        <f>求节点(节奏总纲!R$4:R$163,其他调用!AY$6:AY$165,$Z308)*SUM($U$14:$U$17)</f>
        <v>91.000000000000071</v>
      </c>
      <c r="AD308" s="3">
        <f>求节点(节奏总纲!S$4:S$163,其他调用!AZ$6:AZ$165,$Z308)*SUM($U$14:$U$17)</f>
        <v>102.99999999999994</v>
      </c>
      <c r="AE308" s="3">
        <f>求节点(节奏总纲!T$4:T$163,其他调用!BA$6:BA$165,$Z308)*SUM($U$14:$U$17)</f>
        <v>102.99999999999996</v>
      </c>
      <c r="AF308" s="3">
        <f>SUMPRODUCT(AA$5:AE308,其他调用!$C$6:$G309)</f>
        <v>7141723.2105256449</v>
      </c>
      <c r="AH308" s="3">
        <v>304</v>
      </c>
      <c r="AI308" s="3">
        <f>其他调用!Y308</f>
        <v>20472863.082972527</v>
      </c>
      <c r="AJ308" s="3">
        <f>其他调用!Z308</f>
        <v>23883226.35559845</v>
      </c>
      <c r="AK308" s="3">
        <f>其他调用!AA308</f>
        <v>27451596.238500595</v>
      </c>
      <c r="AL308" s="3">
        <f>其他调用!AB308</f>
        <v>51822685.440000534</v>
      </c>
      <c r="AM308" s="3">
        <f>其他调用!AC308</f>
        <v>121043160</v>
      </c>
      <c r="AN308" s="3">
        <f>SUMPRODUCT(AI$5:AM308,其他调用!$C$6:$G309)</f>
        <v>1449084192909.696</v>
      </c>
      <c r="AP308" s="3">
        <f>其他调用!AN308</f>
        <v>4544465.1070666313</v>
      </c>
      <c r="AQ308" s="3">
        <f>其他调用!AO308</f>
        <v>5782751.1501760483</v>
      </c>
      <c r="AR308" s="3">
        <f>其他调用!AP308</f>
        <v>7314146.6154417992</v>
      </c>
      <c r="AS308" s="3">
        <f>其他调用!AQ308</f>
        <v>15470188.78887701</v>
      </c>
      <c r="AT308" s="3">
        <f>其他调用!AR308</f>
        <v>38548143.477455139</v>
      </c>
      <c r="AU308" s="3">
        <f>SUMPRODUCT(AP$5:AT308,其他调用!$C$6:$G309)</f>
        <v>278245862488.4295</v>
      </c>
    </row>
    <row r="309" spans="26:47" x14ac:dyDescent="0.15">
      <c r="Z309" s="3">
        <v>305</v>
      </c>
      <c r="AA309" s="3">
        <f>求节点(节奏总纲!P$4:P$163,其他调用!AW$6:AW$165,$Z309)*SUM($U$14:$U$17)</f>
        <v>46.000000000000021</v>
      </c>
      <c r="AB309" s="3">
        <f>求节点(节奏总纲!Q$4:Q$163,其他调用!AX$6:AX$165,$Z309)*SUM($U$14:$U$17)</f>
        <v>67.000000000000014</v>
      </c>
      <c r="AC309" s="3">
        <f>求节点(节奏总纲!R$4:R$163,其他调用!AY$6:AY$165,$Z309)*SUM($U$14:$U$17)</f>
        <v>91.000000000000071</v>
      </c>
      <c r="AD309" s="3">
        <f>求节点(节奏总纲!S$4:S$163,其他调用!AZ$6:AZ$165,$Z309)*SUM($U$14:$U$17)</f>
        <v>102.99999999999996</v>
      </c>
      <c r="AE309" s="3">
        <f>求节点(节奏总纲!T$4:T$163,其他调用!BA$6:BA$165,$Z309)*SUM($U$14:$U$17)</f>
        <v>102.99999999999996</v>
      </c>
      <c r="AF309" s="3">
        <f>SUMPRODUCT(AA$5:AE309,其他调用!$C$6:$G310)</f>
        <v>7148159.5790044125</v>
      </c>
      <c r="AH309" s="3">
        <v>305</v>
      </c>
      <c r="AI309" s="3">
        <f>其他调用!Y309</f>
        <v>20472863.082972527</v>
      </c>
      <c r="AJ309" s="3">
        <f>其他调用!Z309</f>
        <v>23883226.355597496</v>
      </c>
      <c r="AK309" s="3">
        <f>其他调用!AA309</f>
        <v>27451596.238499641</v>
      </c>
      <c r="AL309" s="3">
        <f>其他调用!AB309</f>
        <v>51822685.43999958</v>
      </c>
      <c r="AM309" s="3">
        <f>其他调用!AC309</f>
        <v>121043160</v>
      </c>
      <c r="AN309" s="3">
        <f>SUMPRODUCT(AI$5:AM309,其他调用!$C$6:$G310)</f>
        <v>1451603528625.0962</v>
      </c>
      <c r="AP309" s="3">
        <f>其他调用!AN309</f>
        <v>4544465.1070665121</v>
      </c>
      <c r="AQ309" s="3">
        <f>其他调用!AO309</f>
        <v>5782751.1501760483</v>
      </c>
      <c r="AR309" s="3">
        <f>其他调用!AP309</f>
        <v>7314146.6154417992</v>
      </c>
      <c r="AS309" s="3">
        <f>其他调用!AQ309</f>
        <v>15470188.78887701</v>
      </c>
      <c r="AT309" s="3">
        <f>其他调用!AR309</f>
        <v>38548143.477454185</v>
      </c>
      <c r="AU309" s="3">
        <f>SUMPRODUCT(AP$5:AT309,其他调用!$C$6:$G310)</f>
        <v>278841069874.92572</v>
      </c>
    </row>
    <row r="310" spans="26:47" x14ac:dyDescent="0.15">
      <c r="Z310" s="3">
        <v>306</v>
      </c>
      <c r="AA310" s="3">
        <f>求节点(节奏总纲!P$4:P$163,其他调用!AW$6:AW$165,$Z310)*SUM($U$14:$U$17)</f>
        <v>46.000000000000021</v>
      </c>
      <c r="AB310" s="3">
        <f>求节点(节奏总纲!Q$4:Q$163,其他调用!AX$6:AX$165,$Z310)*SUM($U$14:$U$17)</f>
        <v>67.000000000000028</v>
      </c>
      <c r="AC310" s="3">
        <f>求节点(节奏总纲!R$4:R$163,其他调用!AY$6:AY$165,$Z310)*SUM($U$14:$U$17)</f>
        <v>91.000000000000071</v>
      </c>
      <c r="AD310" s="3">
        <f>求节点(节奏总纲!S$4:S$163,其他调用!AZ$6:AZ$165,$Z310)*SUM($U$14:$U$17)</f>
        <v>102.99999999999996</v>
      </c>
      <c r="AE310" s="3">
        <f>求节点(节奏总纲!T$4:T$163,其他调用!BA$6:BA$165,$Z310)*SUM($U$14:$U$17)</f>
        <v>102.99999999999996</v>
      </c>
      <c r="AF310" s="3">
        <f>SUMPRODUCT(AA$5:AE310,其他调用!$C$6:$G311)</f>
        <v>7154557.0402471237</v>
      </c>
      <c r="AH310" s="3">
        <v>306</v>
      </c>
      <c r="AI310" s="3">
        <f>其他调用!Y310</f>
        <v>20472863.082972527</v>
      </c>
      <c r="AJ310" s="3">
        <f>其他调用!Z310</f>
        <v>23883226.355597496</v>
      </c>
      <c r="AK310" s="3">
        <f>其他调用!AA310</f>
        <v>27451596.238500595</v>
      </c>
      <c r="AL310" s="3">
        <f>其他调用!AB310</f>
        <v>51822685.440000534</v>
      </c>
      <c r="AM310" s="3">
        <f>其他调用!AC310</f>
        <v>121043160</v>
      </c>
      <c r="AN310" s="3">
        <f>SUMPRODUCT(AI$5:AM310,其他调用!$C$6:$G311)</f>
        <v>1454107635195.4121</v>
      </c>
      <c r="AP310" s="3">
        <f>其他调用!AN310</f>
        <v>4544465.1070666313</v>
      </c>
      <c r="AQ310" s="3">
        <f>其他调用!AO310</f>
        <v>5782751.1501760483</v>
      </c>
      <c r="AR310" s="3">
        <f>其他调用!AP310</f>
        <v>7314146.6154415607</v>
      </c>
      <c r="AS310" s="3">
        <f>其他调用!AQ310</f>
        <v>15470188.78887701</v>
      </c>
      <c r="AT310" s="3">
        <f>其他调用!AR310</f>
        <v>38548143.477454185</v>
      </c>
      <c r="AU310" s="3">
        <f>SUMPRODUCT(AP$5:AT310,其他调用!$C$6:$G311)</f>
        <v>279432679289.31006</v>
      </c>
    </row>
    <row r="311" spans="26:47" x14ac:dyDescent="0.15">
      <c r="Z311" s="3">
        <v>307</v>
      </c>
      <c r="AA311" s="3">
        <f>求节点(节奏总纲!P$4:P$163,其他调用!AW$6:AW$165,$Z311)*SUM($U$14:$U$17)</f>
        <v>46.000000000000014</v>
      </c>
      <c r="AB311" s="3">
        <f>求节点(节奏总纲!Q$4:Q$163,其他调用!AX$6:AX$165,$Z311)*SUM($U$14:$U$17)</f>
        <v>67.000000000000028</v>
      </c>
      <c r="AC311" s="3">
        <f>求节点(节奏总纲!R$4:R$163,其他调用!AY$6:AY$165,$Z311)*SUM($U$14:$U$17)</f>
        <v>91.000000000000071</v>
      </c>
      <c r="AD311" s="3">
        <f>求节点(节奏总纲!S$4:S$163,其他调用!AZ$6:AZ$165,$Z311)*SUM($U$14:$U$17)</f>
        <v>102.99999999999996</v>
      </c>
      <c r="AE311" s="3">
        <f>求节点(节奏总纲!T$4:T$163,其他调用!BA$6:BA$165,$Z311)*SUM($U$14:$U$17)</f>
        <v>102.99999999999996</v>
      </c>
      <c r="AF311" s="3">
        <f>SUMPRODUCT(AA$5:AE311,其他调用!$C$6:$G312)</f>
        <v>7160915.5942537822</v>
      </c>
      <c r="AH311" s="3">
        <v>307</v>
      </c>
      <c r="AI311" s="3">
        <f>其他调用!Y311</f>
        <v>20472863.082972527</v>
      </c>
      <c r="AJ311" s="3">
        <f>其他调用!Z311</f>
        <v>23883226.35559845</v>
      </c>
      <c r="AK311" s="3">
        <f>其他调用!AA311</f>
        <v>27451596.238500595</v>
      </c>
      <c r="AL311" s="3">
        <f>其他调用!AB311</f>
        <v>51822685.43999958</v>
      </c>
      <c r="AM311" s="3">
        <f>其他调用!AC311</f>
        <v>121043160</v>
      </c>
      <c r="AN311" s="3">
        <f>SUMPRODUCT(AI$5:AM311,其他调用!$C$6:$G312)</f>
        <v>1456596512620.6436</v>
      </c>
      <c r="AP311" s="3">
        <f>其他调用!AN311</f>
        <v>4544465.1070666313</v>
      </c>
      <c r="AQ311" s="3">
        <f>其他调用!AO311</f>
        <v>5782751.1501760483</v>
      </c>
      <c r="AR311" s="3">
        <f>其他调用!AP311</f>
        <v>7314146.6154417992</v>
      </c>
      <c r="AS311" s="3">
        <f>其他调用!AQ311</f>
        <v>15470188.78887701</v>
      </c>
      <c r="AT311" s="3">
        <f>其他调用!AR311</f>
        <v>38548143.477455139</v>
      </c>
      <c r="AU311" s="3">
        <f>SUMPRODUCT(AP$5:AT311,其他调用!$C$6:$G312)</f>
        <v>280020690731.58258</v>
      </c>
    </row>
    <row r="312" spans="26:47" x14ac:dyDescent="0.15">
      <c r="Z312" s="3">
        <v>308</v>
      </c>
      <c r="AA312" s="3">
        <f>求节点(节奏总纲!P$4:P$163,其他调用!AW$6:AW$165,$Z312)*SUM($U$14:$U$17)</f>
        <v>46.000000000000014</v>
      </c>
      <c r="AB312" s="3">
        <f>求节点(节奏总纲!Q$4:Q$163,其他调用!AX$6:AX$165,$Z312)*SUM($U$14:$U$17)</f>
        <v>67.000000000000028</v>
      </c>
      <c r="AC312" s="3">
        <f>求节点(节奏总纲!R$4:R$163,其他调用!AY$6:AY$165,$Z312)*SUM($U$14:$U$17)</f>
        <v>91.000000000000071</v>
      </c>
      <c r="AD312" s="3">
        <f>求节点(节奏总纲!S$4:S$163,其他调用!AZ$6:AZ$165,$Z312)*SUM($U$14:$U$17)</f>
        <v>102.99999999999996</v>
      </c>
      <c r="AE312" s="3">
        <f>求节点(节奏总纲!T$4:T$163,其他调用!BA$6:BA$165,$Z312)*SUM($U$14:$U$17)</f>
        <v>102.99999999999996</v>
      </c>
      <c r="AF312" s="3">
        <f>SUMPRODUCT(AA$5:AE312,其他调用!$C$6:$G313)</f>
        <v>7167235.2410243852</v>
      </c>
      <c r="AH312" s="3">
        <v>308</v>
      </c>
      <c r="AI312" s="3">
        <f>其他调用!Y312</f>
        <v>20472863.082972527</v>
      </c>
      <c r="AJ312" s="3">
        <f>其他调用!Z312</f>
        <v>23883226.355597496</v>
      </c>
      <c r="AK312" s="3">
        <f>其他调用!AA312</f>
        <v>27451596.238499641</v>
      </c>
      <c r="AL312" s="3">
        <f>其他调用!AB312</f>
        <v>51822685.43999958</v>
      </c>
      <c r="AM312" s="3">
        <f>其他调用!AC312</f>
        <v>121043160</v>
      </c>
      <c r="AN312" s="3">
        <f>SUMPRODUCT(AI$5:AM312,其他调用!$C$6:$G313)</f>
        <v>1459070160900.7905</v>
      </c>
      <c r="AP312" s="3">
        <f>其他调用!AN312</f>
        <v>4544465.1070666313</v>
      </c>
      <c r="AQ312" s="3">
        <f>其他调用!AO312</f>
        <v>5782751.1501760483</v>
      </c>
      <c r="AR312" s="3">
        <f>其他调用!AP312</f>
        <v>7314146.6154415607</v>
      </c>
      <c r="AS312" s="3">
        <f>其他调用!AQ312</f>
        <v>15470188.78887701</v>
      </c>
      <c r="AT312" s="3">
        <f>其他调用!AR312</f>
        <v>38548143.477454185</v>
      </c>
      <c r="AU312" s="3">
        <f>SUMPRODUCT(AP$5:AT312,其他调用!$C$6:$G313)</f>
        <v>280605104201.74329</v>
      </c>
    </row>
    <row r="313" spans="26:47" x14ac:dyDescent="0.15">
      <c r="Z313" s="3">
        <v>309</v>
      </c>
      <c r="AA313" s="3">
        <f>求节点(节奏总纲!P$4:P$163,其他调用!AW$6:AW$165,$Z313)*SUM($U$14:$U$17)</f>
        <v>46.000000000000007</v>
      </c>
      <c r="AB313" s="3">
        <f>求节点(节奏总纲!Q$4:Q$163,其他调用!AX$6:AX$165,$Z313)*SUM($U$14:$U$17)</f>
        <v>67.000000000000028</v>
      </c>
      <c r="AC313" s="3">
        <f>求节点(节奏总纲!R$4:R$163,其他调用!AY$6:AY$165,$Z313)*SUM($U$14:$U$17)</f>
        <v>91.000000000000071</v>
      </c>
      <c r="AD313" s="3">
        <f>求节点(节奏总纲!S$4:S$163,其他调用!AZ$6:AZ$165,$Z313)*SUM($U$14:$U$17)</f>
        <v>102.99999999999996</v>
      </c>
      <c r="AE313" s="3">
        <f>求节点(节奏总纲!T$4:T$163,其他调用!BA$6:BA$165,$Z313)*SUM($U$14:$U$17)</f>
        <v>102.99999999999996</v>
      </c>
      <c r="AF313" s="3">
        <f>SUMPRODUCT(AA$5:AE313,其他调用!$C$6:$G314)</f>
        <v>7173515.9805589318</v>
      </c>
      <c r="AH313" s="3">
        <v>309</v>
      </c>
      <c r="AI313" s="3">
        <f>其他调用!Y313</f>
        <v>20472863.082972527</v>
      </c>
      <c r="AJ313" s="3">
        <f>其他调用!Z313</f>
        <v>23883226.35559845</v>
      </c>
      <c r="AK313" s="3">
        <f>其他调用!AA313</f>
        <v>27451596.238500595</v>
      </c>
      <c r="AL313" s="3">
        <f>其他调用!AB313</f>
        <v>51822685.440000534</v>
      </c>
      <c r="AM313" s="3">
        <f>其他调用!AC313</f>
        <v>121043160</v>
      </c>
      <c r="AN313" s="3">
        <f>SUMPRODUCT(AI$5:AM313,其他调用!$C$6:$G314)</f>
        <v>1461528580035.853</v>
      </c>
      <c r="AP313" s="3">
        <f>其他调用!AN313</f>
        <v>4544465.1070666313</v>
      </c>
      <c r="AQ313" s="3">
        <f>其他调用!AO313</f>
        <v>5782751.1501762867</v>
      </c>
      <c r="AR313" s="3">
        <f>其他调用!AP313</f>
        <v>7314146.6154417992</v>
      </c>
      <c r="AS313" s="3">
        <f>其他调用!AQ313</f>
        <v>15470188.78887701</v>
      </c>
      <c r="AT313" s="3">
        <f>其他调用!AR313</f>
        <v>38548143.477455139</v>
      </c>
      <c r="AU313" s="3">
        <f>SUMPRODUCT(AP$5:AT313,其他调用!$C$6:$G314)</f>
        <v>281185919699.79224</v>
      </c>
    </row>
    <row r="314" spans="26:47" x14ac:dyDescent="0.15">
      <c r="Z314" s="3">
        <v>310</v>
      </c>
      <c r="AA314" s="3">
        <f>求节点(节奏总纲!P$4:P$163,其他调用!AW$6:AW$165,$Z314)*SUM($U$14:$U$17)</f>
        <v>46</v>
      </c>
      <c r="AB314" s="3">
        <f>求节点(节奏总纲!Q$4:Q$163,其他调用!AX$6:AX$165,$Z314)*SUM($U$14:$U$17)</f>
        <v>67.000000000000043</v>
      </c>
      <c r="AC314" s="3">
        <f>求节点(节奏总纲!R$4:R$163,其他调用!AY$6:AY$165,$Z314)*SUM($U$14:$U$17)</f>
        <v>91.000000000000071</v>
      </c>
      <c r="AD314" s="3">
        <f>求节点(节奏总纲!S$4:S$163,其他调用!AZ$6:AZ$165,$Z314)*SUM($U$14:$U$17)</f>
        <v>102.99999999999997</v>
      </c>
      <c r="AE314" s="3">
        <f>求节点(节奏总纲!T$4:T$163,其他调用!BA$6:BA$165,$Z314)*SUM($U$14:$U$17)</f>
        <v>102.99999999999996</v>
      </c>
      <c r="AF314" s="3">
        <f>SUMPRODUCT(AA$5:AE314,其他调用!$C$6:$G315)</f>
        <v>7179757.8128574258</v>
      </c>
      <c r="AH314" s="3">
        <v>310</v>
      </c>
      <c r="AI314" s="3">
        <f>其他调用!Y314</f>
        <v>20472863.082972527</v>
      </c>
      <c r="AJ314" s="3">
        <f>其他调用!Z314</f>
        <v>23883226.355597496</v>
      </c>
      <c r="AK314" s="3">
        <f>其他调用!AA314</f>
        <v>27451596.238500595</v>
      </c>
      <c r="AL314" s="3">
        <f>其他调用!AB314</f>
        <v>51822685.43999958</v>
      </c>
      <c r="AM314" s="3">
        <f>其他调用!AC314</f>
        <v>121043160</v>
      </c>
      <c r="AN314" s="3">
        <f>SUMPRODUCT(AI$5:AM314,其他调用!$C$6:$G315)</f>
        <v>1463971770025.8313</v>
      </c>
      <c r="AP314" s="3">
        <f>其他调用!AN314</f>
        <v>4544465.1070666313</v>
      </c>
      <c r="AQ314" s="3">
        <f>其他调用!AO314</f>
        <v>5782751.1501760483</v>
      </c>
      <c r="AR314" s="3">
        <f>其他调用!AP314</f>
        <v>7314146.6154417992</v>
      </c>
      <c r="AS314" s="3">
        <f>其他调用!AQ314</f>
        <v>15470188.78887701</v>
      </c>
      <c r="AT314" s="3">
        <f>其他调用!AR314</f>
        <v>38548143.477454185</v>
      </c>
      <c r="AU314" s="3">
        <f>SUMPRODUCT(AP$5:AT314,其他调用!$C$6:$G315)</f>
        <v>281763137225.72931</v>
      </c>
    </row>
    <row r="315" spans="26:47" x14ac:dyDescent="0.15">
      <c r="Z315" s="3">
        <v>311</v>
      </c>
      <c r="AA315" s="3">
        <f>求节点(节奏总纲!P$4:P$163,其他调用!AW$6:AW$165,$Z315)*SUM($U$14:$U$17)</f>
        <v>46</v>
      </c>
      <c r="AB315" s="3">
        <f>求节点(节奏总纲!Q$4:Q$163,其他调用!AX$6:AX$165,$Z315)*SUM($U$14:$U$17)</f>
        <v>67.000000000000043</v>
      </c>
      <c r="AC315" s="3">
        <f>求节点(节奏总纲!R$4:R$163,其他调用!AY$6:AY$165,$Z315)*SUM($U$14:$U$17)</f>
        <v>91.000000000000071</v>
      </c>
      <c r="AD315" s="3">
        <f>求节点(节奏总纲!S$4:S$163,其他调用!AZ$6:AZ$165,$Z315)*SUM($U$14:$U$17)</f>
        <v>102.99999999999997</v>
      </c>
      <c r="AE315" s="3">
        <f>求节点(节奏总纲!T$4:T$163,其他调用!BA$6:BA$165,$Z315)*SUM($U$14:$U$17)</f>
        <v>102.99999999999996</v>
      </c>
      <c r="AF315" s="3">
        <f>SUMPRODUCT(AA$5:AE315,其他调用!$C$6:$G316)</f>
        <v>7185960.7379198633</v>
      </c>
      <c r="AH315" s="3">
        <v>311</v>
      </c>
      <c r="AI315" s="3">
        <f>其他调用!Y315</f>
        <v>20472863.082972527</v>
      </c>
      <c r="AJ315" s="3">
        <f>其他调用!Z315</f>
        <v>23883226.35559845</v>
      </c>
      <c r="AK315" s="3">
        <f>其他调用!AA315</f>
        <v>27451596.238500595</v>
      </c>
      <c r="AL315" s="3">
        <f>其他调用!AB315</f>
        <v>51822685.440000534</v>
      </c>
      <c r="AM315" s="3">
        <f>其他调用!AC315</f>
        <v>121043159.99999619</v>
      </c>
      <c r="AN315" s="3">
        <f>SUMPRODUCT(AI$5:AM315,其他调用!$C$6:$G316)</f>
        <v>1466399730870.7249</v>
      </c>
      <c r="AP315" s="3">
        <f>其他调用!AN315</f>
        <v>4544465.1070666313</v>
      </c>
      <c r="AQ315" s="3">
        <f>其他调用!AO315</f>
        <v>5782751.1501760483</v>
      </c>
      <c r="AR315" s="3">
        <f>其他调用!AP315</f>
        <v>7314146.6154415607</v>
      </c>
      <c r="AS315" s="3">
        <f>其他调用!AQ315</f>
        <v>15470188.78887701</v>
      </c>
      <c r="AT315" s="3">
        <f>其他调用!AR315</f>
        <v>38548143.477455139</v>
      </c>
      <c r="AU315" s="3">
        <f>SUMPRODUCT(AP$5:AT315,其他调用!$C$6:$G316)</f>
        <v>282336756779.55463</v>
      </c>
    </row>
    <row r="316" spans="26:47" x14ac:dyDescent="0.15">
      <c r="Z316" s="3">
        <v>312</v>
      </c>
      <c r="AA316" s="3">
        <f>求节点(节奏总纲!P$4:P$163,其他调用!AW$6:AW$165,$Z316)*SUM($U$14:$U$17)</f>
        <v>45.999999999999993</v>
      </c>
      <c r="AB316" s="3">
        <f>求节点(节奏总纲!Q$4:Q$163,其他调用!AX$6:AX$165,$Z316)*SUM($U$14:$U$17)</f>
        <v>67.000000000000043</v>
      </c>
      <c r="AC316" s="3">
        <f>求节点(节奏总纲!R$4:R$163,其他调用!AY$6:AY$165,$Z316)*SUM($U$14:$U$17)</f>
        <v>91.000000000000071</v>
      </c>
      <c r="AD316" s="3">
        <f>求节点(节奏总纲!S$4:S$163,其他调用!AZ$6:AZ$165,$Z316)*SUM($U$14:$U$17)</f>
        <v>102.99999999999997</v>
      </c>
      <c r="AE316" s="3">
        <f>求节点(节奏总纲!T$4:T$163,其他调用!BA$6:BA$165,$Z316)*SUM($U$14:$U$17)</f>
        <v>102.99999999999996</v>
      </c>
      <c r="AF316" s="3">
        <f>SUMPRODUCT(AA$5:AE316,其他调用!$C$6:$G317)</f>
        <v>7192124.7557462463</v>
      </c>
      <c r="AH316" s="3">
        <v>312</v>
      </c>
      <c r="AI316" s="3">
        <f>其他调用!Y316</f>
        <v>20472863.082972527</v>
      </c>
      <c r="AJ316" s="3">
        <f>其他调用!Z316</f>
        <v>24022148.393802643</v>
      </c>
      <c r="AK316" s="3">
        <f>其他调用!AA316</f>
        <v>27451596.238499641</v>
      </c>
      <c r="AL316" s="3">
        <f>其他调用!AB316</f>
        <v>54891624.10649395</v>
      </c>
      <c r="AM316" s="3">
        <f>其他调用!AC316</f>
        <v>121043160</v>
      </c>
      <c r="AN316" s="3">
        <f>SUMPRODUCT(AI$5:AM316,其他调用!$C$6:$G317)</f>
        <v>1468821657308.0767</v>
      </c>
      <c r="AP316" s="3">
        <f>其他调用!AN316</f>
        <v>4544465.1070666313</v>
      </c>
      <c r="AQ316" s="3">
        <f>其他调用!AO316</f>
        <v>5836726.4810507298</v>
      </c>
      <c r="AR316" s="3">
        <f>其他调用!AP316</f>
        <v>7314146.6154417992</v>
      </c>
      <c r="AS316" s="3">
        <f>其他调用!AQ316</f>
        <v>16430143.45620966</v>
      </c>
      <c r="AT316" s="3">
        <f>其他调用!AR316</f>
        <v>38548143.477454185</v>
      </c>
      <c r="AU316" s="3">
        <f>SUMPRODUCT(AP$5:AT316,其他调用!$C$6:$G317)</f>
        <v>282910181651.62592</v>
      </c>
    </row>
    <row r="317" spans="26:47" x14ac:dyDescent="0.15">
      <c r="Z317" s="3">
        <v>313</v>
      </c>
      <c r="AA317" s="3">
        <f>求节点(节奏总纲!P$4:P$163,其他调用!AW$6:AW$165,$Z317)*SUM($U$14:$U$17)</f>
        <v>45.999999999999993</v>
      </c>
      <c r="AB317" s="3">
        <f>求节点(节奏总纲!Q$4:Q$163,其他调用!AX$6:AX$165,$Z317)*SUM($U$14:$U$17)</f>
        <v>67.000000000000043</v>
      </c>
      <c r="AC317" s="3">
        <f>求节点(节奏总纲!R$4:R$163,其他调用!AY$6:AY$165,$Z317)*SUM($U$14:$U$17)</f>
        <v>91.000000000000071</v>
      </c>
      <c r="AD317" s="3">
        <f>求节点(节奏总纲!S$4:S$163,其他调用!AZ$6:AZ$165,$Z317)*SUM($U$14:$U$17)</f>
        <v>102.99999999999997</v>
      </c>
      <c r="AE317" s="3">
        <f>求节点(节奏总纲!T$4:T$163,其他调用!BA$6:BA$165,$Z317)*SUM($U$14:$U$17)</f>
        <v>102.99999999999996</v>
      </c>
      <c r="AF317" s="3">
        <f>SUMPRODUCT(AA$5:AE317,其他调用!$C$6:$G318)</f>
        <v>7198249.8663365748</v>
      </c>
      <c r="AH317" s="3">
        <v>313</v>
      </c>
      <c r="AI317" s="3">
        <f>其他调用!Y317</f>
        <v>20472863.082972527</v>
      </c>
      <c r="AJ317" s="3">
        <f>其他调用!Z317</f>
        <v>24380779.194338799</v>
      </c>
      <c r="AK317" s="3">
        <f>其他调用!AA317</f>
        <v>27504772.710068703</v>
      </c>
      <c r="AL317" s="3">
        <f>其他调用!AB317</f>
        <v>58300521.119998932</v>
      </c>
      <c r="AM317" s="3">
        <f>其他调用!AC317</f>
        <v>121043160</v>
      </c>
      <c r="AN317" s="3">
        <f>SUMPRODUCT(AI$5:AM317,其他调用!$C$6:$G318)</f>
        <v>1471248835360.6902</v>
      </c>
      <c r="AP317" s="3">
        <f>其他调用!AN317</f>
        <v>4544465.1070665121</v>
      </c>
      <c r="AQ317" s="3">
        <f>其他调用!AO317</f>
        <v>5976065.1804461479</v>
      </c>
      <c r="AR317" s="3">
        <f>其他调用!AP317</f>
        <v>7337764.8472685814</v>
      </c>
      <c r="AS317" s="3">
        <f>其他调用!AQ317</f>
        <v>17496436.05902338</v>
      </c>
      <c r="AT317" s="3">
        <f>其他调用!AR317</f>
        <v>38548143.477455139</v>
      </c>
      <c r="AU317" s="3">
        <f>SUMPRODUCT(AP$5:AT317,其他调用!$C$6:$G318)</f>
        <v>283487792335.49988</v>
      </c>
    </row>
    <row r="318" spans="26:47" x14ac:dyDescent="0.15">
      <c r="Z318" s="3">
        <v>314</v>
      </c>
      <c r="AA318" s="3">
        <f>求节点(节奏总纲!P$4:P$163,其他调用!AW$6:AW$165,$Z318)*SUM($U$14:$U$17)</f>
        <v>45.999999999999986</v>
      </c>
      <c r="AB318" s="3">
        <f>求节点(节奏总纲!Q$4:Q$163,其他调用!AX$6:AX$165,$Z318)*SUM($U$14:$U$17)</f>
        <v>67.000000000000043</v>
      </c>
      <c r="AC318" s="3">
        <f>求节点(节奏总纲!R$4:R$163,其他调用!AY$6:AY$165,$Z318)*SUM($U$14:$U$17)</f>
        <v>91.000000000000071</v>
      </c>
      <c r="AD318" s="3">
        <f>求节点(节奏总纲!S$4:S$163,其他调用!AZ$6:AZ$165,$Z318)*SUM($U$14:$U$17)</f>
        <v>102.99999999999997</v>
      </c>
      <c r="AE318" s="3">
        <f>求节点(节奏总纲!T$4:T$163,其他调用!BA$6:BA$165,$Z318)*SUM($U$14:$U$17)</f>
        <v>102.99999999999996</v>
      </c>
      <c r="AF318" s="3">
        <f>SUMPRODUCT(AA$5:AE318,其他调用!$C$6:$G319)</f>
        <v>7204336.0696908487</v>
      </c>
      <c r="AH318" s="3">
        <v>314</v>
      </c>
      <c r="AI318" s="3">
        <f>其他调用!Y318</f>
        <v>20472863.082972527</v>
      </c>
      <c r="AJ318" s="3">
        <f>其他调用!Z318</f>
        <v>24380779.194339752</v>
      </c>
      <c r="AK318" s="3">
        <f>其他调用!AA318</f>
        <v>28019239.914936066</v>
      </c>
      <c r="AL318" s="3">
        <f>其他调用!AB318</f>
        <v>58300521.120000839</v>
      </c>
      <c r="AM318" s="3">
        <f>其他调用!AC318</f>
        <v>121043160</v>
      </c>
      <c r="AN318" s="3">
        <f>SUMPRODUCT(AI$5:AM318,其他调用!$C$6:$G319)</f>
        <v>1473662673626.1152</v>
      </c>
      <c r="AP318" s="3">
        <f>其他调用!AN318</f>
        <v>4544465.1070666313</v>
      </c>
      <c r="AQ318" s="3">
        <f>其他调用!AO318</f>
        <v>5976065.1804463863</v>
      </c>
      <c r="AR318" s="3">
        <f>其他调用!AP318</f>
        <v>7566264.507994175</v>
      </c>
      <c r="AS318" s="3">
        <f>其他调用!AQ318</f>
        <v>17496436.05902338</v>
      </c>
      <c r="AT318" s="3">
        <f>其他调用!AR318</f>
        <v>38700703.819704056</v>
      </c>
      <c r="AU318" s="3">
        <f>SUMPRODUCT(AP$5:AT318,其他调用!$C$6:$G319)</f>
        <v>284062688581.44012</v>
      </c>
    </row>
    <row r="319" spans="26:47" x14ac:dyDescent="0.15">
      <c r="Z319" s="3">
        <v>315</v>
      </c>
      <c r="AA319" s="3">
        <f>求节点(节奏总纲!P$4:P$163,其他调用!AW$6:AW$165,$Z319)*SUM($U$14:$U$17)</f>
        <v>45.999999999999986</v>
      </c>
      <c r="AB319" s="3">
        <f>求节点(节奏总纲!Q$4:Q$163,其他调用!AX$6:AX$165,$Z319)*SUM($U$14:$U$17)</f>
        <v>67.000000000000043</v>
      </c>
      <c r="AC319" s="3">
        <f>求节点(节奏总纲!R$4:R$163,其他调用!AY$6:AY$165,$Z319)*SUM($U$14:$U$17)</f>
        <v>91.000000000000071</v>
      </c>
      <c r="AD319" s="3">
        <f>求节点(节奏总纲!S$4:S$163,其他调用!AZ$6:AZ$165,$Z319)*SUM($U$14:$U$17)</f>
        <v>102.99999999999996</v>
      </c>
      <c r="AE319" s="3">
        <f>求节点(节奏总纲!T$4:T$163,其他调用!BA$6:BA$165,$Z319)*SUM($U$14:$U$17)</f>
        <v>102.99999999999996</v>
      </c>
      <c r="AF319" s="3">
        <f>SUMPRODUCT(AA$5:AE319,其他调用!$C$6:$G320)</f>
        <v>7210383.365809069</v>
      </c>
      <c r="AH319" s="3">
        <v>315</v>
      </c>
      <c r="AI319" s="3">
        <f>其他调用!Y319</f>
        <v>22157978.799233437</v>
      </c>
      <c r="AJ319" s="3">
        <f>其他调用!Z319</f>
        <v>24380779.194338799</v>
      </c>
      <c r="AK319" s="3">
        <f>其他调用!AA319</f>
        <v>28019239.914935112</v>
      </c>
      <c r="AL319" s="3">
        <f>其他调用!AB319</f>
        <v>58300521.119998932</v>
      </c>
      <c r="AM319" s="3">
        <f>其他调用!AC319</f>
        <v>121043160</v>
      </c>
      <c r="AN319" s="3">
        <f>SUMPRODUCT(AI$5:AM319,其他调用!$C$6:$G320)</f>
        <v>1476145098633.8599</v>
      </c>
      <c r="AP319" s="3">
        <f>其他调用!AN319</f>
        <v>5111869.0543065071</v>
      </c>
      <c r="AQ319" s="3">
        <f>其他调用!AO319</f>
        <v>5976065.1804461479</v>
      </c>
      <c r="AR319" s="3">
        <f>其他调用!AP319</f>
        <v>7566264.5079939365</v>
      </c>
      <c r="AS319" s="3">
        <f>其他调用!AQ319</f>
        <v>17496436.059023857</v>
      </c>
      <c r="AT319" s="3">
        <f>其他调用!AR319</f>
        <v>38895872.370746613</v>
      </c>
      <c r="AU319" s="3">
        <f>SUMPRODUCT(AP$5:AT319,其他调用!$C$6:$G320)</f>
        <v>284662240029.52991</v>
      </c>
    </row>
    <row r="320" spans="26:47" x14ac:dyDescent="0.15">
      <c r="Z320" s="3">
        <v>316</v>
      </c>
      <c r="AA320" s="3">
        <f>求节点(节奏总纲!P$4:P$163,其他调用!AW$6:AW$165,$Z320)*SUM($U$14:$U$17)</f>
        <v>45.999999999999986</v>
      </c>
      <c r="AB320" s="3">
        <f>求节点(节奏总纲!Q$4:Q$163,其他调用!AX$6:AX$165,$Z320)*SUM($U$14:$U$17)</f>
        <v>67.000000000000043</v>
      </c>
      <c r="AC320" s="3">
        <f>求节点(节奏总纲!R$4:R$163,其他调用!AY$6:AY$165,$Z320)*SUM($U$14:$U$17)</f>
        <v>91.000000000000071</v>
      </c>
      <c r="AD320" s="3">
        <f>求节点(节奏总纲!S$4:S$163,其他调用!AZ$6:AZ$165,$Z320)*SUM($U$14:$U$17)</f>
        <v>102.99999999999996</v>
      </c>
      <c r="AE320" s="3">
        <f>求节点(节奏总纲!T$4:T$163,其他调用!BA$6:BA$165,$Z320)*SUM($U$14:$U$17)</f>
        <v>102.99999999999996</v>
      </c>
      <c r="AF320" s="3">
        <f>SUMPRODUCT(AA$5:AE320,其他调用!$C$6:$G321)</f>
        <v>7216391.7546912339</v>
      </c>
      <c r="AH320" s="3">
        <v>316</v>
      </c>
      <c r="AI320" s="3">
        <f>其他调用!Y320</f>
        <v>22510413.524868011</v>
      </c>
      <c r="AJ320" s="3">
        <f>其他调用!Z320</f>
        <v>24380779.194339752</v>
      </c>
      <c r="AK320" s="3">
        <f>其他调用!AA320</f>
        <v>28019239.914936066</v>
      </c>
      <c r="AL320" s="3">
        <f>其他调用!AB320</f>
        <v>58300521.120000839</v>
      </c>
      <c r="AM320" s="3">
        <f>其他调用!AC320</f>
        <v>121043160</v>
      </c>
      <c r="AN320" s="3">
        <f>SUMPRODUCT(AI$5:AM320,其他调用!$C$6:$G321)</f>
        <v>1478629011038.2175</v>
      </c>
      <c r="AP320" s="3">
        <f>其他调用!AN320</f>
        <v>5230539.1566261053</v>
      </c>
      <c r="AQ320" s="3">
        <f>其他调用!AO320</f>
        <v>5976065.1804461479</v>
      </c>
      <c r="AR320" s="3">
        <f>其他调用!AP320</f>
        <v>7566264.507994175</v>
      </c>
      <c r="AS320" s="3">
        <f>其他调用!AQ320</f>
        <v>17496436.05902338</v>
      </c>
      <c r="AT320" s="3">
        <f>其他调用!AR320</f>
        <v>38895872.370746613</v>
      </c>
      <c r="AU320" s="3">
        <f>SUMPRODUCT(AP$5:AT320,其他调用!$C$6:$G321)</f>
        <v>285263812738.69824</v>
      </c>
    </row>
    <row r="321" spans="26:47" x14ac:dyDescent="0.15">
      <c r="Z321" s="3">
        <v>317</v>
      </c>
      <c r="AA321" s="3">
        <f>求节点(节奏总纲!P$4:P$163,其他调用!AW$6:AW$165,$Z321)*SUM($U$14:$U$17)</f>
        <v>45.999999999999986</v>
      </c>
      <c r="AB321" s="3">
        <f>求节点(节奏总纲!Q$4:Q$163,其他调用!AX$6:AX$165,$Z321)*SUM($U$14:$U$17)</f>
        <v>67.000000000000043</v>
      </c>
      <c r="AC321" s="3">
        <f>求节点(节奏总纲!R$4:R$163,其他调用!AY$6:AY$165,$Z321)*SUM($U$14:$U$17)</f>
        <v>91.000000000000071</v>
      </c>
      <c r="AD321" s="3">
        <f>求节点(节奏总纲!S$4:S$163,其他调用!AZ$6:AZ$165,$Z321)*SUM($U$14:$U$17)</f>
        <v>102.99999999999996</v>
      </c>
      <c r="AE321" s="3">
        <f>求节点(节奏总纲!T$4:T$163,其他调用!BA$6:BA$165,$Z321)*SUM($U$14:$U$17)</f>
        <v>102.99999999999997</v>
      </c>
      <c r="AF321" s="3">
        <f>SUMPRODUCT(AA$5:AE321,其他调用!$C$6:$G322)</f>
        <v>7222361.2363373442</v>
      </c>
      <c r="AH321" s="3">
        <v>317</v>
      </c>
      <c r="AI321" s="3">
        <f>其他调用!Y321</f>
        <v>22510413.524868011</v>
      </c>
      <c r="AJ321" s="3">
        <f>其他调用!Z321</f>
        <v>24380779.194338799</v>
      </c>
      <c r="AK321" s="3">
        <f>其他调用!AA321</f>
        <v>28019239.914935112</v>
      </c>
      <c r="AL321" s="3">
        <f>其他调用!AB321</f>
        <v>58300521.119998932</v>
      </c>
      <c r="AM321" s="3">
        <f>其他调用!AC321</f>
        <v>121043160</v>
      </c>
      <c r="AN321" s="3">
        <f>SUMPRODUCT(AI$5:AM321,其他调用!$C$6:$G322)</f>
        <v>1481096838903.4163</v>
      </c>
      <c r="AP321" s="3">
        <f>其他调用!AN321</f>
        <v>5230539.1566261053</v>
      </c>
      <c r="AQ321" s="3">
        <f>其他调用!AO321</f>
        <v>5976065.1804461479</v>
      </c>
      <c r="AR321" s="3">
        <f>其他调用!AP321</f>
        <v>7566264.5079939365</v>
      </c>
      <c r="AS321" s="3">
        <f>其他调用!AQ321</f>
        <v>17496436.05902338</v>
      </c>
      <c r="AT321" s="3">
        <f>其他调用!AR321</f>
        <v>38895872.370747566</v>
      </c>
      <c r="AU321" s="3">
        <f>SUMPRODUCT(AP$5:AT321,其他调用!$C$6:$G322)</f>
        <v>285861489972.41406</v>
      </c>
    </row>
    <row r="322" spans="26:47" x14ac:dyDescent="0.15">
      <c r="Z322" s="3">
        <v>318</v>
      </c>
      <c r="AA322" s="3">
        <f>求节点(节奏总纲!P$4:P$163,其他调用!AW$6:AW$165,$Z322)*SUM($U$14:$U$17)</f>
        <v>45.999999999999986</v>
      </c>
      <c r="AB322" s="3">
        <f>求节点(节奏总纲!Q$4:Q$163,其他调用!AX$6:AX$165,$Z322)*SUM($U$14:$U$17)</f>
        <v>67.000000000000028</v>
      </c>
      <c r="AC322" s="3">
        <f>求节点(节奏总纲!R$4:R$163,其他调用!AY$6:AY$165,$Z322)*SUM($U$14:$U$17)</f>
        <v>91.000000000000057</v>
      </c>
      <c r="AD322" s="3">
        <f>求节点(节奏总纲!S$4:S$163,其他调用!AZ$6:AZ$165,$Z322)*SUM($U$14:$U$17)</f>
        <v>102.99999999999996</v>
      </c>
      <c r="AE322" s="3">
        <f>求节点(节奏总纲!T$4:T$163,其他调用!BA$6:BA$165,$Z322)*SUM($U$14:$U$17)</f>
        <v>102.99999999999997</v>
      </c>
      <c r="AF322" s="3">
        <f>SUMPRODUCT(AA$5:AE322,其他调用!$C$6:$G323)</f>
        <v>7228291.810747399</v>
      </c>
      <c r="AH322" s="3">
        <v>318</v>
      </c>
      <c r="AI322" s="3">
        <f>其他调用!Y322</f>
        <v>22510413.524868011</v>
      </c>
      <c r="AJ322" s="3">
        <f>其他调用!Z322</f>
        <v>24380779.194339752</v>
      </c>
      <c r="AK322" s="3">
        <f>其他调用!AA322</f>
        <v>28019239.914936066</v>
      </c>
      <c r="AL322" s="3">
        <f>其他调用!AB322</f>
        <v>58300521.120000839</v>
      </c>
      <c r="AM322" s="3">
        <f>其他调用!AC322</f>
        <v>121043160</v>
      </c>
      <c r="AN322" s="3">
        <f>SUMPRODUCT(AI$5:AM322,其他调用!$C$6:$G323)</f>
        <v>1483548582229.4563</v>
      </c>
      <c r="AP322" s="3">
        <f>其他调用!AN322</f>
        <v>5230539.1566262245</v>
      </c>
      <c r="AQ322" s="3">
        <f>其他调用!AO322</f>
        <v>5976065.1804461479</v>
      </c>
      <c r="AR322" s="3">
        <f>其他调用!AP322</f>
        <v>7566264.507994175</v>
      </c>
      <c r="AS322" s="3">
        <f>其他调用!AQ322</f>
        <v>17496436.05902338</v>
      </c>
      <c r="AT322" s="3">
        <f>其他调用!AR322</f>
        <v>38895872.370746613</v>
      </c>
      <c r="AU322" s="3">
        <f>SUMPRODUCT(AP$5:AT322,其他调用!$C$6:$G323)</f>
        <v>286455271730.67743</v>
      </c>
    </row>
    <row r="323" spans="26:47" x14ac:dyDescent="0.15">
      <c r="Z323" s="3">
        <v>319</v>
      </c>
      <c r="AA323" s="3">
        <f>求节点(节奏总纲!P$4:P$163,其他调用!AW$6:AW$165,$Z323)*SUM($U$14:$U$17)</f>
        <v>45.999999999999986</v>
      </c>
      <c r="AB323" s="3">
        <f>求节点(节奏总纲!Q$4:Q$163,其他调用!AX$6:AX$165,$Z323)*SUM($U$14:$U$17)</f>
        <v>67.000000000000028</v>
      </c>
      <c r="AC323" s="3">
        <f>求节点(节奏总纲!R$4:R$163,其他调用!AY$6:AY$165,$Z323)*SUM($U$14:$U$17)</f>
        <v>91.000000000000057</v>
      </c>
      <c r="AD323" s="3">
        <f>求节点(节奏总纲!S$4:S$163,其他调用!AZ$6:AZ$165,$Z323)*SUM($U$14:$U$17)</f>
        <v>102.99999999999996</v>
      </c>
      <c r="AE323" s="3">
        <f>求节点(节奏总纲!T$4:T$163,其他调用!BA$6:BA$165,$Z323)*SUM($U$14:$U$17)</f>
        <v>102.99999999999997</v>
      </c>
      <c r="AF323" s="3">
        <f>SUMPRODUCT(AA$5:AE323,其他调用!$C$6:$G324)</f>
        <v>7234183.4779214002</v>
      </c>
      <c r="AH323" s="3">
        <v>319</v>
      </c>
      <c r="AI323" s="3">
        <f>其他调用!Y323</f>
        <v>22510413.524868011</v>
      </c>
      <c r="AJ323" s="3">
        <f>其他调用!Z323</f>
        <v>24380779.194338799</v>
      </c>
      <c r="AK323" s="3">
        <f>其他调用!AA323</f>
        <v>28019239.914935112</v>
      </c>
      <c r="AL323" s="3">
        <f>其他调用!AB323</f>
        <v>58300521.119998932</v>
      </c>
      <c r="AM323" s="3">
        <f>其他调用!AC323</f>
        <v>121043160</v>
      </c>
      <c r="AN323" s="3">
        <f>SUMPRODUCT(AI$5:AM323,其他调用!$C$6:$G324)</f>
        <v>1485984241016.3376</v>
      </c>
      <c r="AP323" s="3">
        <f>其他调用!AN323</f>
        <v>5230539.1566261053</v>
      </c>
      <c r="AQ323" s="3">
        <f>其他调用!AO323</f>
        <v>5976065.1804463863</v>
      </c>
      <c r="AR323" s="3">
        <f>其他调用!AP323</f>
        <v>7566264.5079939365</v>
      </c>
      <c r="AS323" s="3">
        <f>其他调用!AQ323</f>
        <v>17496436.059023857</v>
      </c>
      <c r="AT323" s="3">
        <f>其他调用!AR323</f>
        <v>38895872.370746613</v>
      </c>
      <c r="AU323" s="3">
        <f>SUMPRODUCT(AP$5:AT323,其他调用!$C$6:$G324)</f>
        <v>287045158013.48828</v>
      </c>
    </row>
    <row r="324" spans="26:47" x14ac:dyDescent="0.15">
      <c r="Z324" s="3">
        <v>320</v>
      </c>
      <c r="AA324" s="3">
        <f>求节点(节奏总纲!P$4:P$163,其他调用!AW$6:AW$165,$Z324)*SUM($U$14:$U$17)</f>
        <v>45.999999999999986</v>
      </c>
      <c r="AB324" s="3">
        <f>求节点(节奏总纲!Q$4:Q$163,其他调用!AX$6:AX$165,$Z324)*SUM($U$14:$U$17)</f>
        <v>67.000000000000028</v>
      </c>
      <c r="AC324" s="3">
        <f>求节点(节奏总纲!R$4:R$163,其他调用!AY$6:AY$165,$Z324)*SUM($U$14:$U$17)</f>
        <v>91.000000000000057</v>
      </c>
      <c r="AD324" s="3">
        <f>求节点(节奏总纲!S$4:S$163,其他调用!AZ$6:AZ$165,$Z324)*SUM($U$14:$U$17)</f>
        <v>102.99999999999994</v>
      </c>
      <c r="AE324" s="3">
        <f>求节点(节奏总纲!T$4:T$163,其他调用!BA$6:BA$165,$Z324)*SUM($U$14:$U$17)</f>
        <v>102.99999999999997</v>
      </c>
      <c r="AF324" s="3">
        <f>SUMPRODUCT(AA$5:AE324,其他调用!$C$6:$G325)</f>
        <v>7240036.237859346</v>
      </c>
      <c r="AH324" s="3">
        <v>320</v>
      </c>
      <c r="AI324" s="3">
        <f>其他调用!Y324</f>
        <v>22510413.524868011</v>
      </c>
      <c r="AJ324" s="3">
        <f>其他调用!Z324</f>
        <v>24380779.194339752</v>
      </c>
      <c r="AK324" s="3">
        <f>其他调用!AA324</f>
        <v>28019239.914936066</v>
      </c>
      <c r="AL324" s="3">
        <f>其他调用!AB324</f>
        <v>58300521.120000839</v>
      </c>
      <c r="AM324" s="3">
        <f>其他调用!AC324</f>
        <v>121043160</v>
      </c>
      <c r="AN324" s="3">
        <f>SUMPRODUCT(AI$5:AM324,其他调用!$C$6:$G325)</f>
        <v>1488403815264.0608</v>
      </c>
      <c r="AP324" s="3">
        <f>其他调用!AN324</f>
        <v>5230539.1566261053</v>
      </c>
      <c r="AQ324" s="3">
        <f>其他调用!AO324</f>
        <v>5976065.1804461479</v>
      </c>
      <c r="AR324" s="3">
        <f>其他调用!AP324</f>
        <v>7566264.507994175</v>
      </c>
      <c r="AS324" s="3">
        <f>其他调用!AQ324</f>
        <v>17496436.05902338</v>
      </c>
      <c r="AT324" s="3">
        <f>其他调用!AR324</f>
        <v>38895872.370747566</v>
      </c>
      <c r="AU324" s="3">
        <f>SUMPRODUCT(AP$5:AT324,其他调用!$C$6:$G325)</f>
        <v>287631148820.84656</v>
      </c>
    </row>
    <row r="325" spans="26:47" x14ac:dyDescent="0.15">
      <c r="Z325" s="3">
        <v>321</v>
      </c>
      <c r="AA325" s="3">
        <f>求节点(节奏总纲!P$4:P$163,其他调用!AW$6:AW$165,$Z325)*SUM($U$14:$U$17)</f>
        <v>45.999999999999986</v>
      </c>
      <c r="AB325" s="3">
        <f>求节点(节奏总纲!Q$4:Q$163,其他调用!AX$6:AX$165,$Z325)*SUM($U$14:$U$17)</f>
        <v>67.000000000000028</v>
      </c>
      <c r="AC325" s="3">
        <f>求节点(节奏总纲!R$4:R$163,其他调用!AY$6:AY$165,$Z325)*SUM($U$14:$U$17)</f>
        <v>91.000000000000057</v>
      </c>
      <c r="AD325" s="3">
        <f>求节点(节奏总纲!S$4:S$163,其他调用!AZ$6:AZ$165,$Z325)*SUM($U$14:$U$17)</f>
        <v>102.99999999999994</v>
      </c>
      <c r="AE325" s="3">
        <f>求节点(节奏总纲!T$4:T$163,其他调用!BA$6:BA$165,$Z325)*SUM($U$14:$U$17)</f>
        <v>102.99999999999997</v>
      </c>
      <c r="AF325" s="3">
        <f>SUMPRODUCT(AA$5:AE325,其他调用!$C$6:$G326)</f>
        <v>7245850.0905612372</v>
      </c>
      <c r="AH325" s="3">
        <v>321</v>
      </c>
      <c r="AI325" s="3">
        <f>其他调用!Y325</f>
        <v>22510413.524868011</v>
      </c>
      <c r="AJ325" s="3">
        <f>其他调用!Z325</f>
        <v>24380779.194338799</v>
      </c>
      <c r="AK325" s="3">
        <f>其他调用!AA325</f>
        <v>28019239.914935112</v>
      </c>
      <c r="AL325" s="3">
        <f>其他调用!AB325</f>
        <v>58300521.120000839</v>
      </c>
      <c r="AM325" s="3">
        <f>其他调用!AC325</f>
        <v>121043160</v>
      </c>
      <c r="AN325" s="3">
        <f>SUMPRODUCT(AI$5:AM325,其他调用!$C$6:$G326)</f>
        <v>1490807304972.6252</v>
      </c>
      <c r="AP325" s="3">
        <f>其他调用!AN325</f>
        <v>5230539.1566262245</v>
      </c>
      <c r="AQ325" s="3">
        <f>其他调用!AO325</f>
        <v>5976065.1804461479</v>
      </c>
      <c r="AR325" s="3">
        <f>其他调用!AP325</f>
        <v>7566264.5079939365</v>
      </c>
      <c r="AS325" s="3">
        <f>其他调用!AQ325</f>
        <v>17496436.05902338</v>
      </c>
      <c r="AT325" s="3">
        <f>其他调用!AR325</f>
        <v>38895872.370746613</v>
      </c>
      <c r="AU325" s="3">
        <f>SUMPRODUCT(AP$5:AT325,其他调用!$C$6:$G326)</f>
        <v>288213244152.75232</v>
      </c>
    </row>
    <row r="326" spans="26:47" x14ac:dyDescent="0.15">
      <c r="Z326" s="3">
        <v>322</v>
      </c>
      <c r="AA326" s="3">
        <f>求节点(节奏总纲!P$4:P$163,其他调用!AW$6:AW$165,$Z326)*SUM($U$14:$U$17)</f>
        <v>45.999999999999986</v>
      </c>
      <c r="AB326" s="3">
        <f>求节点(节奏总纲!Q$4:Q$163,其他调用!AX$6:AX$165,$Z326)*SUM($U$14:$U$17)</f>
        <v>67.000000000000028</v>
      </c>
      <c r="AC326" s="3">
        <f>求节点(节奏总纲!R$4:R$163,其他调用!AY$6:AY$165,$Z326)*SUM($U$14:$U$17)</f>
        <v>91.000000000000057</v>
      </c>
      <c r="AD326" s="3">
        <f>求节点(节奏总纲!S$4:S$163,其他调用!AZ$6:AZ$165,$Z326)*SUM($U$14:$U$17)</f>
        <v>102.99999999999994</v>
      </c>
      <c r="AE326" s="3">
        <f>求节点(节奏总纲!T$4:T$163,其他调用!BA$6:BA$165,$Z326)*SUM($U$14:$U$17)</f>
        <v>102.99999999999999</v>
      </c>
      <c r="AF326" s="3">
        <f>SUMPRODUCT(AA$5:AE326,其他调用!$C$6:$G327)</f>
        <v>7251625.0360270748</v>
      </c>
      <c r="AH326" s="3">
        <v>322</v>
      </c>
      <c r="AI326" s="3">
        <f>其他调用!Y326</f>
        <v>22510413.524868011</v>
      </c>
      <c r="AJ326" s="3">
        <f>其他调用!Z326</f>
        <v>24380779.194338799</v>
      </c>
      <c r="AK326" s="3">
        <f>其他调用!AA326</f>
        <v>28019239.914936066</v>
      </c>
      <c r="AL326" s="3">
        <f>其他调用!AB326</f>
        <v>58300521.119998932</v>
      </c>
      <c r="AM326" s="3">
        <f>其他调用!AC326</f>
        <v>121043160</v>
      </c>
      <c r="AN326" s="3">
        <f>SUMPRODUCT(AI$5:AM326,其他调用!$C$6:$G327)</f>
        <v>1493194710142.0308</v>
      </c>
      <c r="AP326" s="3">
        <f>其他调用!AN326</f>
        <v>5230539.1566261053</v>
      </c>
      <c r="AQ326" s="3">
        <f>其他调用!AO326</f>
        <v>5976065.1804461479</v>
      </c>
      <c r="AR326" s="3">
        <f>其他调用!AP326</f>
        <v>7566264.507994175</v>
      </c>
      <c r="AS326" s="3">
        <f>其他调用!AQ326</f>
        <v>17496436.05902338</v>
      </c>
      <c r="AT326" s="3">
        <f>其他调用!AR326</f>
        <v>38895872.370746613</v>
      </c>
      <c r="AU326" s="3">
        <f>SUMPRODUCT(AP$5:AT326,其他调用!$C$6:$G327)</f>
        <v>288791444009.20557</v>
      </c>
    </row>
    <row r="327" spans="26:47" x14ac:dyDescent="0.15">
      <c r="Z327" s="3">
        <v>323</v>
      </c>
      <c r="AA327" s="3">
        <f>求节点(节奏总纲!P$4:P$163,其他调用!AW$6:AW$165,$Z327)*SUM($U$14:$U$17)</f>
        <v>45.999999999999986</v>
      </c>
      <c r="AB327" s="3">
        <f>求节点(节奏总纲!Q$4:Q$163,其他调用!AX$6:AX$165,$Z327)*SUM($U$14:$U$17)</f>
        <v>67.000000000000028</v>
      </c>
      <c r="AC327" s="3">
        <f>求节点(节奏总纲!R$4:R$163,其他调用!AY$6:AY$165,$Z327)*SUM($U$14:$U$17)</f>
        <v>91.000000000000057</v>
      </c>
      <c r="AD327" s="3">
        <f>求节点(节奏总纲!S$4:S$163,其他调用!AZ$6:AZ$165,$Z327)*SUM($U$14:$U$17)</f>
        <v>102.99999999999994</v>
      </c>
      <c r="AE327" s="3">
        <f>求节点(节奏总纲!T$4:T$163,其他调用!BA$6:BA$165,$Z327)*SUM($U$14:$U$17)</f>
        <v>102.99999999999999</v>
      </c>
      <c r="AF327" s="3">
        <f>SUMPRODUCT(AA$5:AE327,其他调用!$C$6:$G328)</f>
        <v>7257361.0742568569</v>
      </c>
      <c r="AH327" s="3">
        <v>323</v>
      </c>
      <c r="AI327" s="3">
        <f>其他调用!Y327</f>
        <v>22510413.524868011</v>
      </c>
      <c r="AJ327" s="3">
        <f>其他调用!Z327</f>
        <v>24380779.194339752</v>
      </c>
      <c r="AK327" s="3">
        <f>其他调用!AA327</f>
        <v>28019239.914935112</v>
      </c>
      <c r="AL327" s="3">
        <f>其他调用!AB327</f>
        <v>58300521.119998932</v>
      </c>
      <c r="AM327" s="3">
        <f>其他调用!AC327</f>
        <v>121043160</v>
      </c>
      <c r="AN327" s="3">
        <f>SUMPRODUCT(AI$5:AM327,其他调用!$C$6:$G328)</f>
        <v>1495566030772.2781</v>
      </c>
      <c r="AP327" s="3">
        <f>其他调用!AN327</f>
        <v>5230539.1566261053</v>
      </c>
      <c r="AQ327" s="3">
        <f>其他调用!AO327</f>
        <v>5976065.1804463863</v>
      </c>
      <c r="AR327" s="3">
        <f>其他调用!AP327</f>
        <v>7566264.507994175</v>
      </c>
      <c r="AS327" s="3">
        <f>其他调用!AQ327</f>
        <v>17496436.059023857</v>
      </c>
      <c r="AT327" s="3">
        <f>其他调用!AR327</f>
        <v>38895872.370747566</v>
      </c>
      <c r="AU327" s="3">
        <f>SUMPRODUCT(AP$5:AT327,其他调用!$C$6:$G328)</f>
        <v>289365748390.20624</v>
      </c>
    </row>
    <row r="328" spans="26:47" x14ac:dyDescent="0.15">
      <c r="Z328" s="3">
        <v>324</v>
      </c>
      <c r="AA328" s="3">
        <f>求节点(节奏总纲!P$4:P$163,其他调用!AW$6:AW$165,$Z328)*SUM($U$14:$U$17)</f>
        <v>45.999999999999986</v>
      </c>
      <c r="AB328" s="3">
        <f>求节点(节奏总纲!Q$4:Q$163,其他调用!AX$6:AX$165,$Z328)*SUM($U$14:$U$17)</f>
        <v>67.000000000000028</v>
      </c>
      <c r="AC328" s="3">
        <f>求节点(节奏总纲!R$4:R$163,其他调用!AY$6:AY$165,$Z328)*SUM($U$14:$U$17)</f>
        <v>91.000000000000057</v>
      </c>
      <c r="AD328" s="3">
        <f>求节点(节奏总纲!S$4:S$163,其他调用!AZ$6:AZ$165,$Z328)*SUM($U$14:$U$17)</f>
        <v>102.99999999999994</v>
      </c>
      <c r="AE328" s="3">
        <f>求节点(节奏总纲!T$4:T$163,其他调用!BA$6:BA$165,$Z328)*SUM($U$14:$U$17)</f>
        <v>102.99999999999999</v>
      </c>
      <c r="AF328" s="3">
        <f>SUMPRODUCT(AA$5:AE328,其他调用!$C$6:$G329)</f>
        <v>7263058.2052505845</v>
      </c>
      <c r="AH328" s="3">
        <v>324</v>
      </c>
      <c r="AI328" s="3">
        <f>其他调用!Y328</f>
        <v>22510413.524867058</v>
      </c>
      <c r="AJ328" s="3">
        <f>其他调用!Z328</f>
        <v>24380779.194339752</v>
      </c>
      <c r="AK328" s="3">
        <f>其他调用!AA328</f>
        <v>28019239.914936066</v>
      </c>
      <c r="AL328" s="3">
        <f>其他调用!AB328</f>
        <v>58300521.120000839</v>
      </c>
      <c r="AM328" s="3">
        <f>其他调用!AC328</f>
        <v>121043160</v>
      </c>
      <c r="AN328" s="3">
        <f>SUMPRODUCT(AI$5:AM328,其他调用!$C$6:$G329)</f>
        <v>1497921266863.3665</v>
      </c>
      <c r="AP328" s="3">
        <f>其他调用!AN328</f>
        <v>5230539.1566261053</v>
      </c>
      <c r="AQ328" s="3">
        <f>其他调用!AO328</f>
        <v>5976065.1804461479</v>
      </c>
      <c r="AR328" s="3">
        <f>其他调用!AP328</f>
        <v>7566264.5079939365</v>
      </c>
      <c r="AS328" s="3">
        <f>其他调用!AQ328</f>
        <v>17496436.05902338</v>
      </c>
      <c r="AT328" s="3">
        <f>其他调用!AR328</f>
        <v>38895872.370746613</v>
      </c>
      <c r="AU328" s="3">
        <f>SUMPRODUCT(AP$5:AT328,其他调用!$C$6:$G329)</f>
        <v>289936157295.75439</v>
      </c>
    </row>
    <row r="329" spans="26:47" x14ac:dyDescent="0.15">
      <c r="Z329" s="3">
        <v>325</v>
      </c>
      <c r="AA329" s="3">
        <f>求节点(节奏总纲!P$4:P$163,其他调用!AW$6:AW$165,$Z329)*SUM($U$14:$U$17)</f>
        <v>45.999999999999986</v>
      </c>
      <c r="AB329" s="3">
        <f>求节点(节奏总纲!Q$4:Q$163,其他调用!AX$6:AX$165,$Z329)*SUM($U$14:$U$17)</f>
        <v>67.000000000000028</v>
      </c>
      <c r="AC329" s="3">
        <f>求节点(节奏总纲!R$4:R$163,其他调用!AY$6:AY$165,$Z329)*SUM($U$14:$U$17)</f>
        <v>91.000000000000057</v>
      </c>
      <c r="AD329" s="3">
        <f>求节点(节奏总纲!S$4:S$163,其他调用!AZ$6:AZ$165,$Z329)*SUM($U$14:$U$17)</f>
        <v>102.99999999999993</v>
      </c>
      <c r="AE329" s="3">
        <f>求节点(节奏总纲!T$4:T$163,其他调用!BA$6:BA$165,$Z329)*SUM($U$14:$U$17)</f>
        <v>102.99999999999999</v>
      </c>
      <c r="AF329" s="3">
        <f>SUMPRODUCT(AA$5:AE329,其他调用!$C$6:$G330)</f>
        <v>7268716.4290082566</v>
      </c>
      <c r="AH329" s="3">
        <v>325</v>
      </c>
      <c r="AI329" s="3">
        <f>其他调用!Y329</f>
        <v>22510413.524868011</v>
      </c>
      <c r="AJ329" s="3">
        <f>其他调用!Z329</f>
        <v>24380779.194338799</v>
      </c>
      <c r="AK329" s="3">
        <f>其他调用!AA329</f>
        <v>28019239.914935112</v>
      </c>
      <c r="AL329" s="3">
        <f>其他调用!AB329</f>
        <v>58300521.120000839</v>
      </c>
      <c r="AM329" s="3">
        <f>其他调用!AC329</f>
        <v>121043160</v>
      </c>
      <c r="AN329" s="3">
        <f>SUMPRODUCT(AI$5:AM329,其他调用!$C$6:$G330)</f>
        <v>1500260418415.2961</v>
      </c>
      <c r="AP329" s="3">
        <f>其他调用!AN329</f>
        <v>5230539.1566262245</v>
      </c>
      <c r="AQ329" s="3">
        <f>其他调用!AO329</f>
        <v>5976065.1804461479</v>
      </c>
      <c r="AR329" s="3">
        <f>其他调用!AP329</f>
        <v>7566264.507994175</v>
      </c>
      <c r="AS329" s="3">
        <f>其他调用!AQ329</f>
        <v>17496436.05902338</v>
      </c>
      <c r="AT329" s="3">
        <f>其他调用!AR329</f>
        <v>38895872.370746613</v>
      </c>
      <c r="AU329" s="3">
        <f>SUMPRODUCT(AP$5:AT329,其他调用!$C$6:$G330)</f>
        <v>290502670725.85004</v>
      </c>
    </row>
    <row r="330" spans="26:47" x14ac:dyDescent="0.15">
      <c r="Z330" s="3">
        <v>326</v>
      </c>
      <c r="AA330" s="3">
        <f>求节点(节奏总纲!P$4:P$163,其他调用!AW$6:AW$165,$Z330)*SUM($U$14:$U$17)</f>
        <v>45.999999999999993</v>
      </c>
      <c r="AB330" s="3">
        <f>求节点(节奏总纲!Q$4:Q$163,其他调用!AX$6:AX$165,$Z330)*SUM($U$14:$U$17)</f>
        <v>67.000000000000028</v>
      </c>
      <c r="AC330" s="3">
        <f>求节点(节奏总纲!R$4:R$163,其他调用!AY$6:AY$165,$Z330)*SUM($U$14:$U$17)</f>
        <v>91.000000000000057</v>
      </c>
      <c r="AD330" s="3">
        <f>求节点(节奏总纲!S$4:S$163,其他调用!AZ$6:AZ$165,$Z330)*SUM($U$14:$U$17)</f>
        <v>102.99999999999993</v>
      </c>
      <c r="AE330" s="3">
        <f>求节点(节奏总纲!T$4:T$163,其他调用!BA$6:BA$165,$Z330)*SUM($U$14:$U$17)</f>
        <v>102.99999999999999</v>
      </c>
      <c r="AF330" s="3">
        <f>SUMPRODUCT(AA$5:AE330,其他调用!$C$6:$G331)</f>
        <v>7274335.7455298742</v>
      </c>
      <c r="AH330" s="3">
        <v>326</v>
      </c>
      <c r="AI330" s="3">
        <f>其他调用!Y330</f>
        <v>22510413.524868011</v>
      </c>
      <c r="AJ330" s="3">
        <f>其他调用!Z330</f>
        <v>24380779.194338799</v>
      </c>
      <c r="AK330" s="3">
        <f>其他调用!AA330</f>
        <v>28019239.914936066</v>
      </c>
      <c r="AL330" s="3">
        <f>其他调用!AB330</f>
        <v>58300521.119998932</v>
      </c>
      <c r="AM330" s="3">
        <f>其他调用!AC330</f>
        <v>121043160</v>
      </c>
      <c r="AN330" s="3">
        <f>SUMPRODUCT(AI$5:AM330,其他调用!$C$6:$G331)</f>
        <v>1502583485428.0671</v>
      </c>
      <c r="AP330" s="3">
        <f>其他调用!AN330</f>
        <v>5230539.1566261053</v>
      </c>
      <c r="AQ330" s="3">
        <f>其他调用!AO330</f>
        <v>5976065.1804461479</v>
      </c>
      <c r="AR330" s="3">
        <f>其他调用!AP330</f>
        <v>7566264.5079939365</v>
      </c>
      <c r="AS330" s="3">
        <f>其他调用!AQ330</f>
        <v>17496436.05902338</v>
      </c>
      <c r="AT330" s="3">
        <f>其他调用!AR330</f>
        <v>38895872.370747566</v>
      </c>
      <c r="AU330" s="3">
        <f>SUMPRODUCT(AP$5:AT330,其他调用!$C$6:$G331)</f>
        <v>291065288680.49316</v>
      </c>
    </row>
    <row r="331" spans="26:47" x14ac:dyDescent="0.15">
      <c r="Z331" s="3">
        <v>327</v>
      </c>
      <c r="AA331" s="3">
        <f>求节点(节奏总纲!P$4:P$163,其他调用!AW$6:AW$165,$Z331)*SUM($U$14:$U$17)</f>
        <v>45.999999999999993</v>
      </c>
      <c r="AB331" s="3">
        <f>求节点(节奏总纲!Q$4:Q$163,其他调用!AX$6:AX$165,$Z331)*SUM($U$14:$U$17)</f>
        <v>67.000000000000028</v>
      </c>
      <c r="AC331" s="3">
        <f>求节点(节奏总纲!R$4:R$163,其他调用!AY$6:AY$165,$Z331)*SUM($U$14:$U$17)</f>
        <v>91.000000000000057</v>
      </c>
      <c r="AD331" s="3">
        <f>求节点(节奏总纲!S$4:S$163,其他调用!AZ$6:AZ$165,$Z331)*SUM($U$14:$U$17)</f>
        <v>102.99999999999993</v>
      </c>
      <c r="AE331" s="3">
        <f>求节点(节奏总纲!T$4:T$163,其他调用!BA$6:BA$165,$Z331)*SUM($U$14:$U$17)</f>
        <v>102.99999999999999</v>
      </c>
      <c r="AF331" s="3">
        <f>SUMPRODUCT(AA$5:AE331,其他调用!$C$6:$G332)</f>
        <v>7279916.1548154363</v>
      </c>
      <c r="AH331" s="3">
        <v>327</v>
      </c>
      <c r="AI331" s="3">
        <f>其他调用!Y331</f>
        <v>22510413.524868011</v>
      </c>
      <c r="AJ331" s="3">
        <f>其他调用!Z331</f>
        <v>24380779.194339752</v>
      </c>
      <c r="AK331" s="3">
        <f>其他调用!AA331</f>
        <v>28019239.914935112</v>
      </c>
      <c r="AL331" s="3">
        <f>其他调用!AB331</f>
        <v>58300521.120000839</v>
      </c>
      <c r="AM331" s="3">
        <f>其他调用!AC331</f>
        <v>121043160</v>
      </c>
      <c r="AN331" s="3">
        <f>SUMPRODUCT(AI$5:AM331,其他调用!$C$6:$G332)</f>
        <v>1504890467901.6794</v>
      </c>
      <c r="AP331" s="3">
        <f>其他调用!AN331</f>
        <v>5230539.1566261053</v>
      </c>
      <c r="AQ331" s="3">
        <f>其他调用!AO331</f>
        <v>5976065.1804463863</v>
      </c>
      <c r="AR331" s="3">
        <f>其他调用!AP331</f>
        <v>7566264.507994175</v>
      </c>
      <c r="AS331" s="3">
        <f>其他调用!AQ331</f>
        <v>17496436.059023857</v>
      </c>
      <c r="AT331" s="3">
        <f>其他调用!AR331</f>
        <v>38895872.370746613</v>
      </c>
      <c r="AU331" s="3">
        <f>SUMPRODUCT(AP$5:AT331,其他调用!$C$6:$G332)</f>
        <v>291624011159.68372</v>
      </c>
    </row>
    <row r="332" spans="26:47" x14ac:dyDescent="0.15">
      <c r="Z332" s="3">
        <v>328</v>
      </c>
      <c r="AA332" s="3">
        <f>求节点(节奏总纲!P$4:P$163,其他调用!AW$6:AW$165,$Z332)*SUM($U$14:$U$17)</f>
        <v>45.999999999999993</v>
      </c>
      <c r="AB332" s="3">
        <f>求节点(节奏总纲!Q$4:Q$163,其他调用!AX$6:AX$165,$Z332)*SUM($U$14:$U$17)</f>
        <v>67.000000000000028</v>
      </c>
      <c r="AC332" s="3">
        <f>求节点(节奏总纲!R$4:R$163,其他调用!AY$6:AY$165,$Z332)*SUM($U$14:$U$17)</f>
        <v>91.000000000000043</v>
      </c>
      <c r="AD332" s="3">
        <f>求节点(节奏总纲!S$4:S$163,其他调用!AZ$6:AZ$165,$Z332)*SUM($U$14:$U$17)</f>
        <v>102.99999999999993</v>
      </c>
      <c r="AE332" s="3">
        <f>求节点(节奏总纲!T$4:T$163,其他调用!BA$6:BA$165,$Z332)*SUM($U$14:$U$17)</f>
        <v>103</v>
      </c>
      <c r="AF332" s="3">
        <f>SUMPRODUCT(AA$5:AE332,其他调用!$C$6:$G333)</f>
        <v>7285457.6568649448</v>
      </c>
      <c r="AH332" s="3">
        <v>328</v>
      </c>
      <c r="AI332" s="3">
        <f>其他调用!Y332</f>
        <v>22510413.524868011</v>
      </c>
      <c r="AJ332" s="3">
        <f>其他调用!Z332</f>
        <v>24380779.194338799</v>
      </c>
      <c r="AK332" s="3">
        <f>其他调用!AA332</f>
        <v>28019239.914936066</v>
      </c>
      <c r="AL332" s="3">
        <f>其他调用!AB332</f>
        <v>58300521.119998932</v>
      </c>
      <c r="AM332" s="3">
        <f>其他调用!AC332</f>
        <v>121043160</v>
      </c>
      <c r="AN332" s="3">
        <f>SUMPRODUCT(AI$5:AM332,其他调用!$C$6:$G333)</f>
        <v>1507181365836.1331</v>
      </c>
      <c r="AP332" s="3">
        <f>其他调用!AN332</f>
        <v>5230539.1566261053</v>
      </c>
      <c r="AQ332" s="3">
        <f>其他调用!AO332</f>
        <v>5976065.1804461479</v>
      </c>
      <c r="AR332" s="3">
        <f>其他调用!AP332</f>
        <v>7566264.5079939365</v>
      </c>
      <c r="AS332" s="3">
        <f>其他调用!AQ332</f>
        <v>17496436.05902338</v>
      </c>
      <c r="AT332" s="3">
        <f>其他调用!AR332</f>
        <v>38895872.370746613</v>
      </c>
      <c r="AU332" s="3">
        <f>SUMPRODUCT(AP$5:AT332,其他调用!$C$6:$G333)</f>
        <v>292178838163.42181</v>
      </c>
    </row>
    <row r="333" spans="26:47" x14ac:dyDescent="0.15">
      <c r="Z333" s="3">
        <v>329</v>
      </c>
      <c r="AA333" s="3">
        <f>求节点(节奏总纲!P$4:P$163,其他调用!AW$6:AW$165,$Z333)*SUM($U$14:$U$17)</f>
        <v>45.999999999999993</v>
      </c>
      <c r="AB333" s="3">
        <f>求节点(节奏总纲!Q$4:Q$163,其他调用!AX$6:AX$165,$Z333)*SUM($U$14:$U$17)</f>
        <v>67.000000000000014</v>
      </c>
      <c r="AC333" s="3">
        <f>求节点(节奏总纲!R$4:R$163,其他调用!AY$6:AY$165,$Z333)*SUM($U$14:$U$17)</f>
        <v>91.000000000000043</v>
      </c>
      <c r="AD333" s="3">
        <f>求节点(节奏总纲!S$4:S$163,其他调用!AZ$6:AZ$165,$Z333)*SUM($U$14:$U$17)</f>
        <v>102.99999999999993</v>
      </c>
      <c r="AE333" s="3">
        <f>求节点(节奏总纲!T$4:T$163,其他调用!BA$6:BA$165,$Z333)*SUM($U$14:$U$17)</f>
        <v>103</v>
      </c>
      <c r="AF333" s="3">
        <f>SUMPRODUCT(AA$5:AE333,其他调用!$C$6:$G334)</f>
        <v>7290960.2516783979</v>
      </c>
      <c r="AH333" s="3">
        <v>329</v>
      </c>
      <c r="AI333" s="3">
        <f>其他调用!Y333</f>
        <v>22510413.524868011</v>
      </c>
      <c r="AJ333" s="3">
        <f>其他调用!Z333</f>
        <v>24380779.194339752</v>
      </c>
      <c r="AK333" s="3">
        <f>其他调用!AA333</f>
        <v>28019239.914935112</v>
      </c>
      <c r="AL333" s="3">
        <f>其他调用!AB333</f>
        <v>58300521.120000839</v>
      </c>
      <c r="AM333" s="3">
        <f>其他调用!AC333</f>
        <v>121043160</v>
      </c>
      <c r="AN333" s="3">
        <f>SUMPRODUCT(AI$5:AM333,其他调用!$C$6:$G334)</f>
        <v>1509456179231.428</v>
      </c>
      <c r="AP333" s="3">
        <f>其他调用!AN333</f>
        <v>5230539.1566262245</v>
      </c>
      <c r="AQ333" s="3">
        <f>其他调用!AO333</f>
        <v>5976065.1804461479</v>
      </c>
      <c r="AR333" s="3">
        <f>其他调用!AP333</f>
        <v>7566264.507994175</v>
      </c>
      <c r="AS333" s="3">
        <f>其他调用!AQ333</f>
        <v>17496436.05902338</v>
      </c>
      <c r="AT333" s="3">
        <f>其他调用!AR333</f>
        <v>38895872.370747566</v>
      </c>
      <c r="AU333" s="3">
        <f>SUMPRODUCT(AP$5:AT333,其他调用!$C$6:$G334)</f>
        <v>292729769691.7074</v>
      </c>
    </row>
    <row r="334" spans="26:47" x14ac:dyDescent="0.15">
      <c r="Z334" s="3">
        <v>330</v>
      </c>
      <c r="AA334" s="3">
        <f>求节点(节奏总纲!P$4:P$163,其他调用!AW$6:AW$165,$Z334)*SUM($U$14:$U$17)</f>
        <v>45.999999999999993</v>
      </c>
      <c r="AB334" s="3">
        <f>求节点(节奏总纲!Q$4:Q$163,其他调用!AX$6:AX$165,$Z334)*SUM($U$14:$U$17)</f>
        <v>67.000000000000014</v>
      </c>
      <c r="AC334" s="3">
        <f>求节点(节奏总纲!R$4:R$163,其他调用!AY$6:AY$165,$Z334)*SUM($U$14:$U$17)</f>
        <v>91.000000000000043</v>
      </c>
      <c r="AD334" s="3">
        <f>求节点(节奏总纲!S$4:S$163,其他调用!AZ$6:AZ$165,$Z334)*SUM($U$14:$U$17)</f>
        <v>102.99999999999993</v>
      </c>
      <c r="AE334" s="3">
        <f>求节点(节奏总纲!T$4:T$163,其他调用!BA$6:BA$165,$Z334)*SUM($U$14:$U$17)</f>
        <v>103</v>
      </c>
      <c r="AF334" s="3">
        <f>SUMPRODUCT(AA$5:AE334,其他调用!$C$6:$G335)</f>
        <v>7296430.7480221065</v>
      </c>
      <c r="AH334" s="3">
        <v>330</v>
      </c>
      <c r="AI334" s="3">
        <f>其他调用!Y334</f>
        <v>22510413.524868011</v>
      </c>
      <c r="AJ334" s="3">
        <f>其他调用!Z334</f>
        <v>24380779.194338799</v>
      </c>
      <c r="AK334" s="3">
        <f>其他调用!AA334</f>
        <v>28019239.914936066</v>
      </c>
      <c r="AL334" s="3">
        <f>其他调用!AB334</f>
        <v>58300521.119998932</v>
      </c>
      <c r="AM334" s="3">
        <f>其他调用!AC334</f>
        <v>121043160</v>
      </c>
      <c r="AN334" s="3">
        <f>SUMPRODUCT(AI$5:AM334,其他调用!$C$6:$G335)</f>
        <v>1511717722881.9172</v>
      </c>
      <c r="AP334" s="3">
        <f>其他调用!AN334</f>
        <v>5230539.1566259861</v>
      </c>
      <c r="AQ334" s="3">
        <f>其他调用!AO334</f>
        <v>5976065.1804461479</v>
      </c>
      <c r="AR334" s="3">
        <f>其他调用!AP334</f>
        <v>7566264.5079939365</v>
      </c>
      <c r="AS334" s="3">
        <f>其他调用!AQ334</f>
        <v>17496436.05902338</v>
      </c>
      <c r="AT334" s="3">
        <f>其他调用!AR334</f>
        <v>38895872.370746613</v>
      </c>
      <c r="AU334" s="3">
        <f>SUMPRODUCT(AP$5:AT334,其他调用!$C$6:$G335)</f>
        <v>293277487452.74457</v>
      </c>
    </row>
    <row r="335" spans="26:47" x14ac:dyDescent="0.15">
      <c r="Z335" s="3">
        <v>331</v>
      </c>
      <c r="AA335" s="3">
        <f>求节点(节奏总纲!P$4:P$163,其他调用!AW$6:AW$165,$Z335)*SUM($U$14:$U$17)</f>
        <v>45.999999999999993</v>
      </c>
      <c r="AB335" s="3">
        <f>求节点(节奏总纲!Q$4:Q$163,其他调用!AX$6:AX$165,$Z335)*SUM($U$14:$U$17)</f>
        <v>67.000000000000014</v>
      </c>
      <c r="AC335" s="3">
        <f>求节点(节奏总纲!R$4:R$163,其他调用!AY$6:AY$165,$Z335)*SUM($U$14:$U$17)</f>
        <v>91.000000000000043</v>
      </c>
      <c r="AD335" s="3">
        <f>求节点(节奏总纲!S$4:S$163,其他调用!AZ$6:AZ$165,$Z335)*SUM($U$14:$U$17)</f>
        <v>102.99999999999991</v>
      </c>
      <c r="AE335" s="3">
        <f>求节点(节奏总纲!T$4:T$163,其他调用!BA$6:BA$165,$Z335)*SUM($U$14:$U$17)</f>
        <v>103</v>
      </c>
      <c r="AF335" s="3">
        <f>SUMPRODUCT(AA$5:AE335,其他调用!$C$6:$G336)</f>
        <v>7301869.1458960697</v>
      </c>
      <c r="AH335" s="3">
        <v>331</v>
      </c>
      <c r="AI335" s="3">
        <f>其他调用!Y335</f>
        <v>22510413.524868011</v>
      </c>
      <c r="AJ335" s="3">
        <f>其他调用!Z335</f>
        <v>24380779.194339752</v>
      </c>
      <c r="AK335" s="3">
        <f>其他调用!AA335</f>
        <v>28019239.914935112</v>
      </c>
      <c r="AL335" s="3">
        <f>其他调用!AB335</f>
        <v>58300521.120000839</v>
      </c>
      <c r="AM335" s="3">
        <f>其他调用!AC335</f>
        <v>121043160</v>
      </c>
      <c r="AN335" s="3">
        <f>SUMPRODUCT(AI$5:AM335,其他调用!$C$6:$G336)</f>
        <v>1513965996787.6006</v>
      </c>
      <c r="AP335" s="3">
        <f>其他调用!AN335</f>
        <v>5230539.1566262245</v>
      </c>
      <c r="AQ335" s="3">
        <f>其他调用!AO335</f>
        <v>5976065.1804461479</v>
      </c>
      <c r="AR335" s="3">
        <f>其他调用!AP335</f>
        <v>7566264.507994175</v>
      </c>
      <c r="AS335" s="3">
        <f>其他调用!AQ335</f>
        <v>17496436.059023857</v>
      </c>
      <c r="AT335" s="3">
        <f>其他调用!AR335</f>
        <v>38895872.370746613</v>
      </c>
      <c r="AU335" s="3">
        <f>SUMPRODUCT(AP$5:AT335,其他调用!$C$6:$G336)</f>
        <v>293821991446.53345</v>
      </c>
    </row>
    <row r="336" spans="26:47" x14ac:dyDescent="0.15">
      <c r="Z336" s="3">
        <v>332</v>
      </c>
      <c r="AA336" s="3">
        <f>求节点(节奏总纲!P$4:P$163,其他调用!AW$6:AW$165,$Z336)*SUM($U$14:$U$17)</f>
        <v>45.999999999999993</v>
      </c>
      <c r="AB336" s="3">
        <f>求节点(节奏总纲!Q$4:Q$163,其他调用!AX$6:AX$165,$Z336)*SUM($U$14:$U$17)</f>
        <v>67.000000000000014</v>
      </c>
      <c r="AC336" s="3">
        <f>求节点(节奏总纲!R$4:R$163,其他调用!AY$6:AY$165,$Z336)*SUM($U$14:$U$17)</f>
        <v>91.000000000000043</v>
      </c>
      <c r="AD336" s="3">
        <f>求节点(节奏总纲!S$4:S$163,其他调用!AZ$6:AZ$165,$Z336)*SUM($U$14:$U$17)</f>
        <v>102.99999999999991</v>
      </c>
      <c r="AE336" s="3">
        <f>求节点(节奏总纲!T$4:T$163,其他调用!BA$6:BA$165,$Z336)*SUM($U$14:$U$17)</f>
        <v>103</v>
      </c>
      <c r="AF336" s="3">
        <f>SUMPRODUCT(AA$5:AE336,其他调用!$C$6:$G337)</f>
        <v>7307275.4453002876</v>
      </c>
      <c r="AH336" s="3">
        <v>332</v>
      </c>
      <c r="AI336" s="3">
        <f>其他调用!Y336</f>
        <v>22510413.524867058</v>
      </c>
      <c r="AJ336" s="3">
        <f>其他调用!Z336</f>
        <v>24380779.194338799</v>
      </c>
      <c r="AK336" s="3">
        <f>其他调用!AA336</f>
        <v>28019239.914936066</v>
      </c>
      <c r="AL336" s="3">
        <f>其他调用!AB336</f>
        <v>58300521.119998932</v>
      </c>
      <c r="AM336" s="3">
        <f>其他调用!AC336</f>
        <v>121043160</v>
      </c>
      <c r="AN336" s="3">
        <f>SUMPRODUCT(AI$5:AM336,其他调用!$C$6:$G337)</f>
        <v>1516201000948.478</v>
      </c>
      <c r="AP336" s="3">
        <f>其他调用!AN336</f>
        <v>5230539.1566262245</v>
      </c>
      <c r="AQ336" s="3">
        <f>其他调用!AO336</f>
        <v>5976065.1804463863</v>
      </c>
      <c r="AR336" s="3">
        <f>其他调用!AP336</f>
        <v>7566264.5079939365</v>
      </c>
      <c r="AS336" s="3">
        <f>其他调用!AQ336</f>
        <v>17496436.05902338</v>
      </c>
      <c r="AT336" s="3">
        <f>其他调用!AR336</f>
        <v>38895872.370747566</v>
      </c>
      <c r="AU336" s="3">
        <f>SUMPRODUCT(AP$5:AT336,其他调用!$C$6:$G337)</f>
        <v>294363281673.07397</v>
      </c>
    </row>
    <row r="337" spans="26:47" x14ac:dyDescent="0.15">
      <c r="Z337" s="3">
        <v>333</v>
      </c>
      <c r="AA337" s="3">
        <f>求节点(节奏总纲!P$4:P$163,其他调用!AW$6:AW$165,$Z337)*SUM($U$14:$U$17)</f>
        <v>45.999999999999993</v>
      </c>
      <c r="AB337" s="3">
        <f>求节点(节奏总纲!Q$4:Q$163,其他调用!AX$6:AX$165,$Z337)*SUM($U$14:$U$17)</f>
        <v>67.000000000000014</v>
      </c>
      <c r="AC337" s="3">
        <f>求节点(节奏总纲!R$4:R$163,其他调用!AY$6:AY$165,$Z337)*SUM($U$14:$U$17)</f>
        <v>91.000000000000043</v>
      </c>
      <c r="AD337" s="3">
        <f>求节点(节奏总纲!S$4:S$163,其他调用!AZ$6:AZ$165,$Z337)*SUM($U$14:$U$17)</f>
        <v>102.99999999999991</v>
      </c>
      <c r="AE337" s="3">
        <f>求节点(节奏总纲!T$4:T$163,其他调用!BA$6:BA$165,$Z337)*SUM($U$14:$U$17)</f>
        <v>103</v>
      </c>
      <c r="AF337" s="3">
        <f>SUMPRODUCT(AA$5:AE337,其他调用!$C$6:$G338)</f>
        <v>7312649.646234761</v>
      </c>
      <c r="AH337" s="3">
        <v>333</v>
      </c>
      <c r="AI337" s="3">
        <f>其他调用!Y337</f>
        <v>22510413.524868011</v>
      </c>
      <c r="AJ337" s="3">
        <f>其他调用!Z337</f>
        <v>24380779.194339752</v>
      </c>
      <c r="AK337" s="3">
        <f>其他调用!AA337</f>
        <v>28247690.908708572</v>
      </c>
      <c r="AL337" s="3">
        <f>其他调用!AB337</f>
        <v>60199651.424720764</v>
      </c>
      <c r="AM337" s="3">
        <f>其他调用!AC337</f>
        <v>121043160</v>
      </c>
      <c r="AN337" s="3">
        <f>SUMPRODUCT(AI$5:AM337,其他调用!$C$6:$G338)</f>
        <v>1518424755067.6663</v>
      </c>
      <c r="AP337" s="3">
        <f>其他调用!AN337</f>
        <v>5230539.1566259861</v>
      </c>
      <c r="AQ337" s="3">
        <f>其他调用!AO337</f>
        <v>5976065.1804461479</v>
      </c>
      <c r="AR337" s="3">
        <f>其他调用!AP337</f>
        <v>7670272.3057267666</v>
      </c>
      <c r="AS337" s="3">
        <f>其他调用!AQ337</f>
        <v>18098253.168922901</v>
      </c>
      <c r="AT337" s="3">
        <f>其他调用!AR337</f>
        <v>38895872.370746613</v>
      </c>
      <c r="AU337" s="3">
        <f>SUMPRODUCT(AP$5:AT337,其他调用!$C$6:$G338)</f>
        <v>294902110904.12006</v>
      </c>
    </row>
    <row r="338" spans="26:47" x14ac:dyDescent="0.15">
      <c r="Z338" s="3">
        <v>334</v>
      </c>
      <c r="AA338" s="3">
        <f>求节点(节奏总纲!P$4:P$163,其他调用!AW$6:AW$165,$Z338)*SUM($U$14:$U$17)</f>
        <v>45.999999999999993</v>
      </c>
      <c r="AB338" s="3">
        <f>求节点(节奏总纲!Q$4:Q$163,其他调用!AX$6:AX$165,$Z338)*SUM($U$14:$U$17)</f>
        <v>67.000000000000014</v>
      </c>
      <c r="AC338" s="3">
        <f>求节点(节奏总纲!R$4:R$163,其他调用!AY$6:AY$165,$Z338)*SUM($U$14:$U$17)</f>
        <v>91.000000000000028</v>
      </c>
      <c r="AD338" s="3">
        <f>求节点(节奏总纲!S$4:S$163,其他调用!AZ$6:AZ$165,$Z338)*SUM($U$14:$U$17)</f>
        <v>102.99999999999993</v>
      </c>
      <c r="AE338" s="3">
        <f>求节点(节奏总纲!T$4:T$163,其他调用!BA$6:BA$165,$Z338)*SUM($U$14:$U$17)</f>
        <v>103.00000000000001</v>
      </c>
      <c r="AF338" s="3">
        <f>SUMPRODUCT(AA$5:AE338,其他调用!$C$6:$G339)</f>
        <v>7317991.7486994881</v>
      </c>
      <c r="AH338" s="3">
        <v>334</v>
      </c>
      <c r="AI338" s="3">
        <f>其他调用!Y338</f>
        <v>22510413.524868011</v>
      </c>
      <c r="AJ338" s="3">
        <f>其他调用!Z338</f>
        <v>24380779.194338799</v>
      </c>
      <c r="AK338" s="3">
        <f>其他调用!AA338</f>
        <v>28594081.618257523</v>
      </c>
      <c r="AL338" s="3">
        <f>其他调用!AB338</f>
        <v>64778356.800001144</v>
      </c>
      <c r="AM338" s="3">
        <f>其他调用!AC338</f>
        <v>121043160</v>
      </c>
      <c r="AN338" s="3">
        <f>SUMPRODUCT(AI$5:AM338,其他调用!$C$6:$G339)</f>
        <v>1520639343109.7544</v>
      </c>
      <c r="AP338" s="3">
        <f>其他调用!AN338</f>
        <v>5230539.1566262245</v>
      </c>
      <c r="AQ338" s="3">
        <f>其他调用!AO338</f>
        <v>5976065.1804461479</v>
      </c>
      <c r="AR338" s="3">
        <f>其他调用!AP338</f>
        <v>7827974.9896159172</v>
      </c>
      <c r="AS338" s="3">
        <f>其他调用!AQ338</f>
        <v>19549203.232319355</v>
      </c>
      <c r="AT338" s="3">
        <f>其他调用!AR338</f>
        <v>38895872.370746613</v>
      </c>
      <c r="AU338" s="3">
        <f>SUMPRODUCT(AP$5:AT338,其他调用!$C$6:$G339)</f>
        <v>295439196040.80615</v>
      </c>
    </row>
    <row r="339" spans="26:47" x14ac:dyDescent="0.15">
      <c r="Z339" s="3">
        <v>335</v>
      </c>
      <c r="AA339" s="3">
        <f>求节点(节奏总纲!P$4:P$163,其他调用!AW$6:AW$165,$Z339)*SUM($U$14:$U$17)</f>
        <v>45.999999999999993</v>
      </c>
      <c r="AB339" s="3">
        <f>求节点(节奏总纲!Q$4:Q$163,其他调用!AX$6:AX$165,$Z339)*SUM($U$14:$U$17)</f>
        <v>67.000000000000014</v>
      </c>
      <c r="AC339" s="3">
        <f>求节点(节奏总纲!R$4:R$163,其他调用!AY$6:AY$165,$Z339)*SUM($U$14:$U$17)</f>
        <v>91.000000000000028</v>
      </c>
      <c r="AD339" s="3">
        <f>求节点(节奏总纲!S$4:S$163,其他调用!AZ$6:AZ$165,$Z339)*SUM($U$14:$U$17)</f>
        <v>102.99999999999994</v>
      </c>
      <c r="AE339" s="3">
        <f>求节点(节奏总纲!T$4:T$163,其他调用!BA$6:BA$165,$Z339)*SUM($U$14:$U$17)</f>
        <v>103.00000000000001</v>
      </c>
      <c r="AF339" s="3">
        <f>SUMPRODUCT(AA$5:AE339,其他调用!$C$6:$G340)</f>
        <v>7323301.7526944708</v>
      </c>
      <c r="AH339" s="3">
        <v>335</v>
      </c>
      <c r="AI339" s="3">
        <f>其他调用!Y339</f>
        <v>22510413.524868011</v>
      </c>
      <c r="AJ339" s="3">
        <f>其他调用!Z339</f>
        <v>24879210.266413689</v>
      </c>
      <c r="AK339" s="3">
        <f>其他调用!AA339</f>
        <v>28594081.618257523</v>
      </c>
      <c r="AL339" s="3">
        <f>其他调用!AB339</f>
        <v>64778356.799999237</v>
      </c>
      <c r="AM339" s="3">
        <f>其他调用!AC339</f>
        <v>121043160</v>
      </c>
      <c r="AN339" s="3">
        <f>SUMPRODUCT(AI$5:AM339,其他调用!$C$6:$G340)</f>
        <v>1522862140567.0598</v>
      </c>
      <c r="AP339" s="3">
        <f>其他调用!AN339</f>
        <v>5230539.1566262245</v>
      </c>
      <c r="AQ339" s="3">
        <f>其他调用!AO339</f>
        <v>6173211.6114230156</v>
      </c>
      <c r="AR339" s="3">
        <f>其他调用!AP339</f>
        <v>7827974.9896159172</v>
      </c>
      <c r="AS339" s="3">
        <f>其他调用!AQ339</f>
        <v>19549203.232318878</v>
      </c>
      <c r="AT339" s="3">
        <f>其他调用!AR339</f>
        <v>38895872.370747566</v>
      </c>
      <c r="AU339" s="3">
        <f>SUMPRODUCT(AP$5:AT339,其他调用!$C$6:$G340)</f>
        <v>295981564347.17542</v>
      </c>
    </row>
    <row r="340" spans="26:47" x14ac:dyDescent="0.15">
      <c r="Z340" s="3">
        <v>336</v>
      </c>
      <c r="AA340" s="3">
        <f>求节点(节奏总纲!P$4:P$163,其他调用!AW$6:AW$165,$Z340)*SUM($U$14:$U$17)</f>
        <v>45.999999999999993</v>
      </c>
      <c r="AB340" s="3">
        <f>求节点(节奏总纲!Q$4:Q$163,其他调用!AX$6:AX$165,$Z340)*SUM($U$14:$U$17)</f>
        <v>67</v>
      </c>
      <c r="AC340" s="3">
        <f>求节点(节奏总纲!R$4:R$163,其他调用!AY$6:AY$165,$Z340)*SUM($U$14:$U$17)</f>
        <v>91.000000000000028</v>
      </c>
      <c r="AD340" s="3">
        <f>求节点(节奏总纲!S$4:S$163,其他调用!AZ$6:AZ$165,$Z340)*SUM($U$14:$U$17)</f>
        <v>102.99999999999996</v>
      </c>
      <c r="AE340" s="3">
        <f>求节点(节奏总纲!T$4:T$163,其他调用!BA$6:BA$165,$Z340)*SUM($U$14:$U$17)</f>
        <v>103.00000000000001</v>
      </c>
      <c r="AF340" s="3">
        <f>SUMPRODUCT(AA$5:AE340,其他调用!$C$6:$G341)</f>
        <v>7328579.6582197072</v>
      </c>
      <c r="AH340" s="3">
        <v>336</v>
      </c>
      <c r="AI340" s="3">
        <f>其他调用!Y340</f>
        <v>22510413.524868011</v>
      </c>
      <c r="AJ340" s="3">
        <f>其他调用!Z340</f>
        <v>24879823.894775391</v>
      </c>
      <c r="AK340" s="3">
        <f>其他调用!AA340</f>
        <v>28594081.618257523</v>
      </c>
      <c r="AL340" s="3">
        <f>其他调用!AB340</f>
        <v>64778356.799999237</v>
      </c>
      <c r="AM340" s="3">
        <f>其他调用!AC340</f>
        <v>121043160</v>
      </c>
      <c r="AN340" s="3">
        <f>SUMPRODUCT(AI$5:AM340,其他调用!$C$6:$G341)</f>
        <v>1525071527753.4761</v>
      </c>
      <c r="AP340" s="3">
        <f>其他调用!AN340</f>
        <v>5230539.1566259861</v>
      </c>
      <c r="AQ340" s="3">
        <f>其他调用!AO340</f>
        <v>6173454.3222978115</v>
      </c>
      <c r="AR340" s="3">
        <f>其他调用!AP340</f>
        <v>7827974.9896156788</v>
      </c>
      <c r="AS340" s="3">
        <f>其他调用!AQ340</f>
        <v>19549203.232319355</v>
      </c>
      <c r="AT340" s="3">
        <f>其他调用!AR340</f>
        <v>38956878.859811783</v>
      </c>
      <c r="AU340" s="3">
        <f>SUMPRODUCT(AP$5:AT340,其他调用!$C$6:$G341)</f>
        <v>296520675501.59375</v>
      </c>
    </row>
    <row r="341" spans="26:47" x14ac:dyDescent="0.15">
      <c r="Z341" s="3">
        <v>337</v>
      </c>
      <c r="AA341" s="3">
        <f>求节点(节奏总纲!P$4:P$163,其他调用!AW$6:AW$165,$Z341)*SUM($U$14:$U$17)</f>
        <v>45.999999999999993</v>
      </c>
      <c r="AB341" s="3">
        <f>求节点(节奏总纲!Q$4:Q$163,其他调用!AX$6:AX$165,$Z341)*SUM($U$14:$U$17)</f>
        <v>67</v>
      </c>
      <c r="AC341" s="3">
        <f>求节点(节奏总纲!R$4:R$163,其他调用!AY$6:AY$165,$Z341)*SUM($U$14:$U$17)</f>
        <v>91.000000000000014</v>
      </c>
      <c r="AD341" s="3">
        <f>求节点(节奏总纲!S$4:S$163,其他调用!AZ$6:AZ$165,$Z341)*SUM($U$14:$U$17)</f>
        <v>102.99999999999999</v>
      </c>
      <c r="AE341" s="3">
        <f>求节点(节奏总纲!T$4:T$163,其他调用!BA$6:BA$165,$Z341)*SUM($U$14:$U$17)</f>
        <v>103.00000000000001</v>
      </c>
      <c r="AF341" s="3">
        <f>SUMPRODUCT(AA$5:AE341,其他调用!$C$6:$G342)</f>
        <v>7333825.4652751992</v>
      </c>
      <c r="AH341" s="3">
        <v>337</v>
      </c>
      <c r="AI341" s="3">
        <f>其他调用!Y341</f>
        <v>22603708.882413864</v>
      </c>
      <c r="AJ341" s="3">
        <f>其他调用!Z341</f>
        <v>24879823.894775391</v>
      </c>
      <c r="AK341" s="3">
        <f>其他调用!AA341</f>
        <v>28594081.618257523</v>
      </c>
      <c r="AL341" s="3">
        <f>其他调用!AB341</f>
        <v>64778356.800001144</v>
      </c>
      <c r="AM341" s="3">
        <f>其他调用!AC341</f>
        <v>121043160</v>
      </c>
      <c r="AN341" s="3">
        <f>SUMPRODUCT(AI$5:AM341,其他调用!$C$6:$G342)</f>
        <v>1527271513259.1313</v>
      </c>
      <c r="AP341" s="3">
        <f>其他调用!AN341</f>
        <v>5265213.775179863</v>
      </c>
      <c r="AQ341" s="3">
        <f>其他调用!AO341</f>
        <v>6173454.3222978115</v>
      </c>
      <c r="AR341" s="3">
        <f>其他调用!AP341</f>
        <v>7827974.9896159172</v>
      </c>
      <c r="AS341" s="3">
        <f>其他调用!AQ341</f>
        <v>19549203.232318878</v>
      </c>
      <c r="AT341" s="3">
        <f>其他调用!AR341</f>
        <v>39263060.631054878</v>
      </c>
      <c r="AU341" s="3">
        <f>SUMPRODUCT(AP$5:AT341,其他调用!$C$6:$G342)</f>
        <v>297058062525.37714</v>
      </c>
    </row>
    <row r="342" spans="26:47" x14ac:dyDescent="0.15">
      <c r="Z342" s="3">
        <v>338</v>
      </c>
      <c r="AA342" s="3">
        <f>求节点(节奏总纲!P$4:P$163,其他调用!AW$6:AW$165,$Z342)*SUM($U$14:$U$17)</f>
        <v>45.999999999999993</v>
      </c>
      <c r="AB342" s="3">
        <f>求节点(节奏总纲!Q$4:Q$163,其他调用!AX$6:AX$165,$Z342)*SUM($U$14:$U$17)</f>
        <v>67</v>
      </c>
      <c r="AC342" s="3">
        <f>求节点(节奏总纲!R$4:R$163,其他调用!AY$6:AY$165,$Z342)*SUM($U$14:$U$17)</f>
        <v>91.000000000000014</v>
      </c>
      <c r="AD342" s="3">
        <f>求节点(节奏总纲!S$4:S$163,其他调用!AZ$6:AZ$165,$Z342)*SUM($U$14:$U$17)</f>
        <v>103</v>
      </c>
      <c r="AE342" s="3">
        <f>求节点(节奏总纲!T$4:T$163,其他调用!BA$6:BA$165,$Z342)*SUM($U$14:$U$17)</f>
        <v>103.00000000000001</v>
      </c>
      <c r="AF342" s="3">
        <f>SUMPRODUCT(AA$5:AE342,其他调用!$C$6:$G343)</f>
        <v>7339039.1738609448</v>
      </c>
      <c r="AH342" s="3">
        <v>338</v>
      </c>
      <c r="AI342" s="3">
        <f>其他调用!Y342</f>
        <v>22963358.926239967</v>
      </c>
      <c r="AJ342" s="3">
        <f>其他调用!Z342</f>
        <v>24879823.894775391</v>
      </c>
      <c r="AK342" s="3">
        <f>其他调用!AA342</f>
        <v>28594081.618257523</v>
      </c>
      <c r="AL342" s="3">
        <f>其他调用!AB342</f>
        <v>64778356.799999237</v>
      </c>
      <c r="AM342" s="3">
        <f>其他调用!AC342</f>
        <v>121043160</v>
      </c>
      <c r="AN342" s="3">
        <f>SUMPRODUCT(AI$5:AM342,其他调用!$C$6:$G343)</f>
        <v>1529473497210.3511</v>
      </c>
      <c r="AP342" s="3">
        <f>其他调用!AN342</f>
        <v>5398883.1067581177</v>
      </c>
      <c r="AQ342" s="3">
        <f>其他调用!AO342</f>
        <v>6173454.3222978115</v>
      </c>
      <c r="AR342" s="3">
        <f>其他调用!AP342</f>
        <v>7827974.9896159172</v>
      </c>
      <c r="AS342" s="3">
        <f>其他调用!AQ342</f>
        <v>19549203.232319355</v>
      </c>
      <c r="AT342" s="3">
        <f>其他调用!AR342</f>
        <v>39263060.631054878</v>
      </c>
      <c r="AU342" s="3">
        <f>SUMPRODUCT(AP$5:AT342,其他调用!$C$6:$G343)</f>
        <v>297597907243.76324</v>
      </c>
    </row>
    <row r="343" spans="26:47" x14ac:dyDescent="0.15">
      <c r="Z343" s="3">
        <v>339</v>
      </c>
      <c r="AA343" s="3">
        <f>求节点(节奏总纲!P$4:P$163,其他调用!AW$6:AW$165,$Z343)*SUM($U$14:$U$17)</f>
        <v>46</v>
      </c>
      <c r="AB343" s="3">
        <f>求节点(节奏总纲!Q$4:Q$163,其他调用!AX$6:AX$165,$Z343)*SUM($U$14:$U$17)</f>
        <v>66.999999999999986</v>
      </c>
      <c r="AC343" s="3">
        <f>求节点(节奏总纲!R$4:R$163,其他调用!AY$6:AY$165,$Z343)*SUM($U$14:$U$17)</f>
        <v>91.000000000000014</v>
      </c>
      <c r="AD343" s="3">
        <f>求节点(节奏总纲!S$4:S$163,其他调用!AZ$6:AZ$165,$Z343)*SUM($U$14:$U$17)</f>
        <v>103.00000000000001</v>
      </c>
      <c r="AE343" s="3">
        <f>求节点(节奏总纲!T$4:T$163,其他调用!BA$6:BA$165,$Z343)*SUM($U$14:$U$17)</f>
        <v>103.00000000000001</v>
      </c>
      <c r="AF343" s="3">
        <f>SUMPRODUCT(AA$5:AE343,其他调用!$C$6:$G344)</f>
        <v>7344220.783976947</v>
      </c>
      <c r="AH343" s="3">
        <v>339</v>
      </c>
      <c r="AI343" s="3">
        <f>其他调用!Y343</f>
        <v>22963358.926240921</v>
      </c>
      <c r="AJ343" s="3">
        <f>其他调用!Z343</f>
        <v>24879823.894775391</v>
      </c>
      <c r="AK343" s="3">
        <f>其他调用!AA343</f>
        <v>28594081.618257523</v>
      </c>
      <c r="AL343" s="3">
        <f>其他调用!AB343</f>
        <v>64778356.800001144</v>
      </c>
      <c r="AM343" s="3">
        <f>其他调用!AC343</f>
        <v>121043160</v>
      </c>
      <c r="AN343" s="3">
        <f>SUMPRODUCT(AI$5:AM343,其他调用!$C$6:$G344)</f>
        <v>1531661924532.1438</v>
      </c>
      <c r="AP343" s="3">
        <f>其他调用!AN343</f>
        <v>5398883.1067583561</v>
      </c>
      <c r="AQ343" s="3">
        <f>其他调用!AO343</f>
        <v>6173454.3222978115</v>
      </c>
      <c r="AR343" s="3">
        <f>其他调用!AP343</f>
        <v>7827974.9896156788</v>
      </c>
      <c r="AS343" s="3">
        <f>其他调用!AQ343</f>
        <v>19549203.232318878</v>
      </c>
      <c r="AT343" s="3">
        <f>其他调用!AR343</f>
        <v>39263060.631053925</v>
      </c>
      <c r="AU343" s="3">
        <f>SUMPRODUCT(AP$5:AT343,其他调用!$C$6:$G344)</f>
        <v>298134428379.8902</v>
      </c>
    </row>
    <row r="344" spans="26:47" x14ac:dyDescent="0.15">
      <c r="Z344" s="3">
        <v>340</v>
      </c>
      <c r="AA344" s="3">
        <f>求节点(节奏总纲!P$4:P$163,其他调用!AW$6:AW$165,$Z344)*SUM($U$14:$U$17)</f>
        <v>46</v>
      </c>
      <c r="AB344" s="3">
        <f>求节点(节奏总纲!Q$4:Q$163,其他调用!AX$6:AX$165,$Z344)*SUM($U$14:$U$17)</f>
        <v>66.999999999999986</v>
      </c>
      <c r="AC344" s="3">
        <f>求节点(节奏总纲!R$4:R$163,其他调用!AY$6:AY$165,$Z344)*SUM($U$14:$U$17)</f>
        <v>91</v>
      </c>
      <c r="AD344" s="3">
        <f>求节点(节奏总纲!S$4:S$163,其他调用!AZ$6:AZ$165,$Z344)*SUM($U$14:$U$17)</f>
        <v>103.00000000000003</v>
      </c>
      <c r="AE344" s="3">
        <f>求节点(节奏总纲!T$4:T$163,其他调用!BA$6:BA$165,$Z344)*SUM($U$14:$U$17)</f>
        <v>103.00000000000001</v>
      </c>
      <c r="AF344" s="3">
        <f>SUMPRODUCT(AA$5:AE344,其他调用!$C$6:$G345)</f>
        <v>7349370.2956232037</v>
      </c>
      <c r="AH344" s="3">
        <v>340</v>
      </c>
      <c r="AI344" s="3">
        <f>其他调用!Y344</f>
        <v>22963358.926240921</v>
      </c>
      <c r="AJ344" s="3">
        <f>其他调用!Z344</f>
        <v>24879823.894775391</v>
      </c>
      <c r="AK344" s="3">
        <f>其他调用!AA344</f>
        <v>28594081.618257523</v>
      </c>
      <c r="AL344" s="3">
        <f>其他调用!AB344</f>
        <v>64778356.799999237</v>
      </c>
      <c r="AM344" s="3">
        <f>其他调用!AC344</f>
        <v>121043160</v>
      </c>
      <c r="AN344" s="3">
        <f>SUMPRODUCT(AI$5:AM344,其他调用!$C$6:$G345)</f>
        <v>1533836795224.51</v>
      </c>
      <c r="AP344" s="3">
        <f>其他调用!AN344</f>
        <v>5398883.1067581177</v>
      </c>
      <c r="AQ344" s="3">
        <f>其他调用!AO344</f>
        <v>6173454.3222978115</v>
      </c>
      <c r="AR344" s="3">
        <f>其他调用!AP344</f>
        <v>7827974.9896159172</v>
      </c>
      <c r="AS344" s="3">
        <f>其他调用!AQ344</f>
        <v>19549203.232319355</v>
      </c>
      <c r="AT344" s="3">
        <f>其他调用!AR344</f>
        <v>39263060.631054878</v>
      </c>
      <c r="AU344" s="3">
        <f>SUMPRODUCT(AP$5:AT344,其他调用!$C$6:$G345)</f>
        <v>298667625933.75787</v>
      </c>
    </row>
    <row r="345" spans="26:47" x14ac:dyDescent="0.15">
      <c r="Z345" s="3">
        <v>341</v>
      </c>
      <c r="AA345" s="3">
        <f>求节点(节奏总纲!P$4:P$163,其他调用!AW$6:AW$165,$Z345)*SUM($U$14:$U$17)</f>
        <v>46</v>
      </c>
      <c r="AB345" s="3">
        <f>求节点(节奏总纲!Q$4:Q$163,其他调用!AX$6:AX$165,$Z345)*SUM($U$14:$U$17)</f>
        <v>66.999999999999986</v>
      </c>
      <c r="AC345" s="3">
        <f>求节点(节奏总纲!R$4:R$163,其他调用!AY$6:AY$165,$Z345)*SUM($U$14:$U$17)</f>
        <v>91</v>
      </c>
      <c r="AD345" s="3">
        <f>求节点(节奏总纲!S$4:S$163,其他调用!AZ$6:AZ$165,$Z345)*SUM($U$14:$U$17)</f>
        <v>103.00000000000004</v>
      </c>
      <c r="AE345" s="3">
        <f>求节点(节奏总纲!T$4:T$163,其他调用!BA$6:BA$165,$Z345)*SUM($U$14:$U$17)</f>
        <v>103.00000000000001</v>
      </c>
      <c r="AF345" s="3">
        <f>SUMPRODUCT(AA$5:AE345,其他调用!$C$6:$G346)</f>
        <v>7354487.7087997152</v>
      </c>
      <c r="AH345" s="3">
        <v>341</v>
      </c>
      <c r="AI345" s="3">
        <f>其他调用!Y345</f>
        <v>22963358.926240921</v>
      </c>
      <c r="AJ345" s="3">
        <f>其他调用!Z345</f>
        <v>24879823.894775391</v>
      </c>
      <c r="AK345" s="3">
        <f>其他调用!AA345</f>
        <v>28594081.618257523</v>
      </c>
      <c r="AL345" s="3">
        <f>其他调用!AB345</f>
        <v>64778356.799999237</v>
      </c>
      <c r="AM345" s="3">
        <f>其他调用!AC345</f>
        <v>121043160</v>
      </c>
      <c r="AN345" s="3">
        <f>SUMPRODUCT(AI$5:AM345,其他调用!$C$6:$G346)</f>
        <v>1535998109287.449</v>
      </c>
      <c r="AP345" s="3">
        <f>其他调用!AN345</f>
        <v>5398883.1067583561</v>
      </c>
      <c r="AQ345" s="3">
        <f>其他调用!AO345</f>
        <v>6173454.3222980499</v>
      </c>
      <c r="AR345" s="3">
        <f>其他调用!AP345</f>
        <v>7827974.9896159172</v>
      </c>
      <c r="AS345" s="3">
        <f>其他调用!AQ345</f>
        <v>19549203.232318878</v>
      </c>
      <c r="AT345" s="3">
        <f>其他调用!AR345</f>
        <v>39263060.631054878</v>
      </c>
      <c r="AU345" s="3">
        <f>SUMPRODUCT(AP$5:AT345,其他调用!$C$6:$G346)</f>
        <v>299197499905.36633</v>
      </c>
    </row>
    <row r="346" spans="26:47" x14ac:dyDescent="0.15">
      <c r="Z346" s="3">
        <v>342</v>
      </c>
      <c r="AA346" s="3">
        <f>求节点(节奏总纲!P$4:P$163,其他调用!AW$6:AW$165,$Z346)*SUM($U$14:$U$17)</f>
        <v>46.000000000000007</v>
      </c>
      <c r="AB346" s="3">
        <f>求节点(节奏总纲!Q$4:Q$163,其他调用!AX$6:AX$165,$Z346)*SUM($U$14:$U$17)</f>
        <v>66.999999999999972</v>
      </c>
      <c r="AC346" s="3">
        <f>求节点(节奏总纲!R$4:R$163,其他调用!AY$6:AY$165,$Z346)*SUM($U$14:$U$17)</f>
        <v>91</v>
      </c>
      <c r="AD346" s="3">
        <f>求节点(节奏总纲!S$4:S$163,其他调用!AZ$6:AZ$165,$Z346)*SUM($U$14:$U$17)</f>
        <v>103.00000000000006</v>
      </c>
      <c r="AE346" s="3">
        <f>求节点(节奏总纲!T$4:T$163,其他调用!BA$6:BA$165,$Z346)*SUM($U$14:$U$17)</f>
        <v>103.00000000000003</v>
      </c>
      <c r="AF346" s="3">
        <f>SUMPRODUCT(AA$5:AE346,其他调用!$C$6:$G347)</f>
        <v>7359573.0235064812</v>
      </c>
      <c r="AH346" s="3">
        <v>342</v>
      </c>
      <c r="AI346" s="3">
        <f>其他调用!Y346</f>
        <v>22963358.926240921</v>
      </c>
      <c r="AJ346" s="3">
        <f>其他调用!Z346</f>
        <v>24879823.894775391</v>
      </c>
      <c r="AK346" s="3">
        <f>其他调用!AA346</f>
        <v>28594081.618258476</v>
      </c>
      <c r="AL346" s="3">
        <f>其他调用!AB346</f>
        <v>64778356.800001144</v>
      </c>
      <c r="AM346" s="3">
        <f>其他调用!AC346</f>
        <v>121043160</v>
      </c>
      <c r="AN346" s="3">
        <f>SUMPRODUCT(AI$5:AM346,其他调用!$C$6:$G347)</f>
        <v>1538145866720.9607</v>
      </c>
      <c r="AP346" s="3">
        <f>其他调用!AN346</f>
        <v>5398883.1067583561</v>
      </c>
      <c r="AQ346" s="3">
        <f>其他调用!AO346</f>
        <v>6173454.3222978115</v>
      </c>
      <c r="AR346" s="3">
        <f>其他调用!AP346</f>
        <v>7827974.9896159172</v>
      </c>
      <c r="AS346" s="3">
        <f>其他调用!AQ346</f>
        <v>19549203.232318878</v>
      </c>
      <c r="AT346" s="3">
        <f>其他调用!AR346</f>
        <v>39263060.631053925</v>
      </c>
      <c r="AU346" s="3">
        <f>SUMPRODUCT(AP$5:AT346,其他调用!$C$6:$G347)</f>
        <v>299724050294.7157</v>
      </c>
    </row>
    <row r="347" spans="26:47" x14ac:dyDescent="0.15">
      <c r="Z347" s="3">
        <v>343</v>
      </c>
      <c r="AA347" s="3">
        <f>求节点(节奏总纲!P$4:P$163,其他调用!AW$6:AW$165,$Z347)*SUM($U$14:$U$17)</f>
        <v>46.000000000000007</v>
      </c>
      <c r="AB347" s="3">
        <f>求节点(节奏总纲!Q$4:Q$163,其他调用!AX$6:AX$165,$Z347)*SUM($U$14:$U$17)</f>
        <v>66.999999999999972</v>
      </c>
      <c r="AC347" s="3">
        <f>求节点(节奏总纲!R$4:R$163,其他调用!AY$6:AY$165,$Z347)*SUM($U$14:$U$17)</f>
        <v>90.999999999999986</v>
      </c>
      <c r="AD347" s="3">
        <f>求节点(节奏总纲!S$4:S$163,其他调用!AZ$6:AZ$165,$Z347)*SUM($U$14:$U$17)</f>
        <v>103.00000000000007</v>
      </c>
      <c r="AE347" s="3">
        <f>求节点(节奏总纲!T$4:T$163,其他调用!BA$6:BA$165,$Z347)*SUM($U$14:$U$17)</f>
        <v>103.00000000000003</v>
      </c>
      <c r="AF347" s="3">
        <f>SUMPRODUCT(AA$5:AE347,其他调用!$C$6:$G348)</f>
        <v>7364626.2397435019</v>
      </c>
      <c r="AH347" s="3">
        <v>343</v>
      </c>
      <c r="AI347" s="3">
        <f>其他调用!Y347</f>
        <v>22963358.926240921</v>
      </c>
      <c r="AJ347" s="3">
        <f>其他调用!Z347</f>
        <v>24879823.894775391</v>
      </c>
      <c r="AK347" s="3">
        <f>其他调用!AA347</f>
        <v>28594081.618257523</v>
      </c>
      <c r="AL347" s="3">
        <f>其他调用!AB347</f>
        <v>64778356.799999237</v>
      </c>
      <c r="AM347" s="3">
        <f>其他调用!AC347</f>
        <v>121043160</v>
      </c>
      <c r="AN347" s="3">
        <f>SUMPRODUCT(AI$5:AM347,其他调用!$C$6:$G348)</f>
        <v>1540280067525.0454</v>
      </c>
      <c r="AP347" s="3">
        <f>其他调用!AN347</f>
        <v>5398883.1067581177</v>
      </c>
      <c r="AQ347" s="3">
        <f>其他调用!AO347</f>
        <v>6173454.3222978115</v>
      </c>
      <c r="AR347" s="3">
        <f>其他调用!AP347</f>
        <v>7827974.9896156788</v>
      </c>
      <c r="AS347" s="3">
        <f>其他调用!AQ347</f>
        <v>19549203.232319355</v>
      </c>
      <c r="AT347" s="3">
        <f>其他调用!AR347</f>
        <v>39263060.631054878</v>
      </c>
      <c r="AU347" s="3">
        <f>SUMPRODUCT(AP$5:AT347,其他调用!$C$6:$G348)</f>
        <v>300247277101.80579</v>
      </c>
    </row>
    <row r="348" spans="26:47" x14ac:dyDescent="0.15">
      <c r="Z348" s="3">
        <v>344</v>
      </c>
      <c r="AA348" s="3">
        <f>求节点(节奏总纲!P$4:P$163,其他调用!AW$6:AW$165,$Z348)*SUM($U$14:$U$17)</f>
        <v>46.000000000000007</v>
      </c>
      <c r="AB348" s="3">
        <f>求节点(节奏总纲!Q$4:Q$163,其他调用!AX$6:AX$165,$Z348)*SUM($U$14:$U$17)</f>
        <v>66.999999999999972</v>
      </c>
      <c r="AC348" s="3">
        <f>求节点(节奏总纲!R$4:R$163,其他调用!AY$6:AY$165,$Z348)*SUM($U$14:$U$17)</f>
        <v>90.999999999999986</v>
      </c>
      <c r="AD348" s="3">
        <f>求节点(节奏总纲!S$4:S$163,其他调用!AZ$6:AZ$165,$Z348)*SUM($U$14:$U$17)</f>
        <v>103.00000000000009</v>
      </c>
      <c r="AE348" s="3">
        <f>求节点(节奏总纲!T$4:T$163,其他调用!BA$6:BA$165,$Z348)*SUM($U$14:$U$17)</f>
        <v>103.00000000000003</v>
      </c>
      <c r="AF348" s="3">
        <f>SUMPRODUCT(AA$5:AE348,其他调用!$C$6:$G349)</f>
        <v>7369647.3575107781</v>
      </c>
      <c r="AH348" s="3">
        <v>344</v>
      </c>
      <c r="AI348" s="3">
        <f>其他调用!Y348</f>
        <v>22963358.926240921</v>
      </c>
      <c r="AJ348" s="3">
        <f>其他调用!Z348</f>
        <v>24879823.894776344</v>
      </c>
      <c r="AK348" s="3">
        <f>其他调用!AA348</f>
        <v>28594081.618257523</v>
      </c>
      <c r="AL348" s="3">
        <f>其他调用!AB348</f>
        <v>64778356.799999237</v>
      </c>
      <c r="AM348" s="3">
        <f>其他调用!AC348</f>
        <v>121043160</v>
      </c>
      <c r="AN348" s="3">
        <f>SUMPRODUCT(AI$5:AM348,其他调用!$C$6:$G349)</f>
        <v>1542400711699.7031</v>
      </c>
      <c r="AP348" s="3">
        <f>其他调用!AN348</f>
        <v>5398883.1067583561</v>
      </c>
      <c r="AQ348" s="3">
        <f>其他调用!AO348</f>
        <v>6173454.3222978115</v>
      </c>
      <c r="AR348" s="3">
        <f>其他调用!AP348</f>
        <v>7827974.9896159172</v>
      </c>
      <c r="AS348" s="3">
        <f>其他调用!AQ348</f>
        <v>19549203.232318878</v>
      </c>
      <c r="AT348" s="3">
        <f>其他调用!AR348</f>
        <v>39263060.631054878</v>
      </c>
      <c r="AU348" s="3">
        <f>SUMPRODUCT(AP$5:AT348,其他调用!$C$6:$G349)</f>
        <v>300767180326.63672</v>
      </c>
    </row>
    <row r="349" spans="26:47" x14ac:dyDescent="0.15">
      <c r="Z349" s="3">
        <v>345</v>
      </c>
      <c r="AA349" s="3">
        <f>求节点(节奏总纲!P$4:P$163,其他调用!AW$6:AW$165,$Z349)*SUM($U$14:$U$17)</f>
        <v>46.000000000000007</v>
      </c>
      <c r="AB349" s="3">
        <f>求节点(节奏总纲!Q$4:Q$163,其他调用!AX$6:AX$165,$Z349)*SUM($U$14:$U$17)</f>
        <v>66.999999999999957</v>
      </c>
      <c r="AC349" s="3">
        <f>求节点(节奏总纲!R$4:R$163,其他调用!AY$6:AY$165,$Z349)*SUM($U$14:$U$17)</f>
        <v>90.999999999999972</v>
      </c>
      <c r="AD349" s="3">
        <f>求节点(节奏总纲!S$4:S$163,其他调用!AZ$6:AZ$165,$Z349)*SUM($U$14:$U$17)</f>
        <v>103.0000000000001</v>
      </c>
      <c r="AE349" s="3">
        <f>求节点(节奏总纲!T$4:T$163,其他调用!BA$6:BA$165,$Z349)*SUM($U$14:$U$17)</f>
        <v>103.00000000000003</v>
      </c>
      <c r="AF349" s="3">
        <f>SUMPRODUCT(AA$5:AE349,其他调用!$C$6:$G350)</f>
        <v>7374636.376808309</v>
      </c>
      <c r="AH349" s="3">
        <v>345</v>
      </c>
      <c r="AI349" s="3">
        <f>其他调用!Y349</f>
        <v>22963358.926240921</v>
      </c>
      <c r="AJ349" s="3">
        <f>其他调用!Z349</f>
        <v>24879823.894775391</v>
      </c>
      <c r="AK349" s="3">
        <f>其他调用!AA349</f>
        <v>28594081.618257523</v>
      </c>
      <c r="AL349" s="3">
        <f>其他调用!AB349</f>
        <v>64778356.800001144</v>
      </c>
      <c r="AM349" s="3">
        <f>其他调用!AC349</f>
        <v>121043160</v>
      </c>
      <c r="AN349" s="3">
        <f>SUMPRODUCT(AI$5:AM349,其他调用!$C$6:$G350)</f>
        <v>1544507799244.9338</v>
      </c>
      <c r="AP349" s="3">
        <f>其他调用!AN349</f>
        <v>5398883.1067583561</v>
      </c>
      <c r="AQ349" s="3">
        <f>其他调用!AO349</f>
        <v>6173454.3222978115</v>
      </c>
      <c r="AR349" s="3">
        <f>其他调用!AP349</f>
        <v>7827974.9896159172</v>
      </c>
      <c r="AS349" s="3">
        <f>其他调用!AQ349</f>
        <v>19549203.232319355</v>
      </c>
      <c r="AT349" s="3">
        <f>其他调用!AR349</f>
        <v>39263060.631053925</v>
      </c>
      <c r="AU349" s="3">
        <f>SUMPRODUCT(AP$5:AT349,其他调用!$C$6:$G350)</f>
        <v>301283759969.20837</v>
      </c>
    </row>
    <row r="350" spans="26:47" x14ac:dyDescent="0.15">
      <c r="Z350" s="3">
        <v>346</v>
      </c>
      <c r="AA350" s="3">
        <f>求节点(节奏总纲!P$4:P$163,其他调用!AW$6:AW$165,$Z350)*SUM($U$14:$U$17)</f>
        <v>46.000000000000014</v>
      </c>
      <c r="AB350" s="3">
        <f>求节点(节奏总纲!Q$4:Q$163,其他调用!AX$6:AX$165,$Z350)*SUM($U$14:$U$17)</f>
        <v>66.999999999999957</v>
      </c>
      <c r="AC350" s="3">
        <f>求节点(节奏总纲!R$4:R$163,其他调用!AY$6:AY$165,$Z350)*SUM($U$14:$U$17)</f>
        <v>90.999999999999972</v>
      </c>
      <c r="AD350" s="3">
        <f>求节点(节奏总纲!S$4:S$163,其他调用!AZ$6:AZ$165,$Z350)*SUM($U$14:$U$17)</f>
        <v>103.00000000000011</v>
      </c>
      <c r="AE350" s="3">
        <f>求节点(节奏总纲!T$4:T$163,其他调用!BA$6:BA$165,$Z350)*SUM($U$14:$U$17)</f>
        <v>103.00000000000003</v>
      </c>
      <c r="AF350" s="3">
        <f>SUMPRODUCT(AA$5:AE350,其他调用!$C$6:$G351)</f>
        <v>7379593.2976360945</v>
      </c>
      <c r="AH350" s="3">
        <v>346</v>
      </c>
      <c r="AI350" s="3">
        <f>其他调用!Y350</f>
        <v>22963358.926240921</v>
      </c>
      <c r="AJ350" s="3">
        <f>其他调用!Z350</f>
        <v>24879823.894775391</v>
      </c>
      <c r="AK350" s="3">
        <f>其他调用!AA350</f>
        <v>28594081.618257523</v>
      </c>
      <c r="AL350" s="3">
        <f>其他调用!AB350</f>
        <v>64778356.799999237</v>
      </c>
      <c r="AM350" s="3">
        <f>其他调用!AC350</f>
        <v>121043160</v>
      </c>
      <c r="AN350" s="3">
        <f>SUMPRODUCT(AI$5:AM350,其他调用!$C$6:$G351)</f>
        <v>1546601330160.7378</v>
      </c>
      <c r="AP350" s="3">
        <f>其他调用!AN350</f>
        <v>5398883.1067581177</v>
      </c>
      <c r="AQ350" s="3">
        <f>其他调用!AO350</f>
        <v>6173454.3222980499</v>
      </c>
      <c r="AR350" s="3">
        <f>其他调用!AP350</f>
        <v>7827974.9896159172</v>
      </c>
      <c r="AS350" s="3">
        <f>其他调用!AQ350</f>
        <v>19549203.232318878</v>
      </c>
      <c r="AT350" s="3">
        <f>其他调用!AR350</f>
        <v>39263060.631054878</v>
      </c>
      <c r="AU350" s="3">
        <f>SUMPRODUCT(AP$5:AT350,其他调用!$C$6:$G351)</f>
        <v>301797016029.52087</v>
      </c>
    </row>
    <row r="351" spans="26:47" x14ac:dyDescent="0.15">
      <c r="Z351" s="3">
        <v>347</v>
      </c>
      <c r="AA351" s="3">
        <f>求节点(节奏总纲!P$4:P$163,其他调用!AW$6:AW$165,$Z351)*SUM($U$14:$U$17)</f>
        <v>46.000000000000014</v>
      </c>
      <c r="AB351" s="3">
        <f>求节点(节奏总纲!Q$4:Q$163,其他调用!AX$6:AX$165,$Z351)*SUM($U$14:$U$17)</f>
        <v>66.999999999999957</v>
      </c>
      <c r="AC351" s="3">
        <f>求节点(节奏总纲!R$4:R$163,其他调用!AY$6:AY$165,$Z351)*SUM($U$14:$U$17)</f>
        <v>90.999999999999972</v>
      </c>
      <c r="AD351" s="3">
        <f>求节点(节奏总纲!S$4:S$163,其他调用!AZ$6:AZ$165,$Z351)*SUM($U$14:$U$17)</f>
        <v>103.00000000000013</v>
      </c>
      <c r="AE351" s="3">
        <f>求节点(节奏总纲!T$4:T$163,其他调用!BA$6:BA$165,$Z351)*SUM($U$14:$U$17)</f>
        <v>103.00000000000003</v>
      </c>
      <c r="AF351" s="3">
        <f>SUMPRODUCT(AA$5:AE351,其他调用!$C$6:$G352)</f>
        <v>7384518.1199941356</v>
      </c>
      <c r="AH351" s="3">
        <v>347</v>
      </c>
      <c r="AI351" s="3">
        <f>其他调用!Y351</f>
        <v>22963358.926240921</v>
      </c>
      <c r="AJ351" s="3">
        <f>其他调用!Z351</f>
        <v>24879823.894775391</v>
      </c>
      <c r="AK351" s="3">
        <f>其他调用!AA351</f>
        <v>28594081.618257523</v>
      </c>
      <c r="AL351" s="3">
        <f>其他调用!AB351</f>
        <v>64778356.799999237</v>
      </c>
      <c r="AM351" s="3">
        <f>其他调用!AC351</f>
        <v>121043160</v>
      </c>
      <c r="AN351" s="3">
        <f>SUMPRODUCT(AI$5:AM351,其他调用!$C$6:$G352)</f>
        <v>1548681304447.1145</v>
      </c>
      <c r="AP351" s="3">
        <f>其他调用!AN351</f>
        <v>5398883.1067583561</v>
      </c>
      <c r="AQ351" s="3">
        <f>其他调用!AO351</f>
        <v>6173454.3222978115</v>
      </c>
      <c r="AR351" s="3">
        <f>其他调用!AP351</f>
        <v>7827974.9896156788</v>
      </c>
      <c r="AS351" s="3">
        <f>其他调用!AQ351</f>
        <v>19549203.232318878</v>
      </c>
      <c r="AT351" s="3">
        <f>其他调用!AR351</f>
        <v>39263060.631053925</v>
      </c>
      <c r="AU351" s="3">
        <f>SUMPRODUCT(AP$5:AT351,其他调用!$C$6:$G352)</f>
        <v>302306948507.57428</v>
      </c>
    </row>
    <row r="352" spans="26:47" x14ac:dyDescent="0.15">
      <c r="Z352" s="3">
        <v>348</v>
      </c>
      <c r="AA352" s="3">
        <f>求节点(节奏总纲!P$4:P$163,其他调用!AW$6:AW$165,$Z352)*SUM($U$14:$U$17)</f>
        <v>46.000000000000014</v>
      </c>
      <c r="AB352" s="3">
        <f>求节点(节奏总纲!Q$4:Q$163,其他调用!AX$6:AX$165,$Z352)*SUM($U$14:$U$17)</f>
        <v>66.999999999999943</v>
      </c>
      <c r="AC352" s="3">
        <f>求节点(节奏总纲!R$4:R$163,其他调用!AY$6:AY$165,$Z352)*SUM($U$14:$U$17)</f>
        <v>90.999999999999957</v>
      </c>
      <c r="AD352" s="3">
        <f>求节点(节奏总纲!S$4:S$163,其他调用!AZ$6:AZ$165,$Z352)*SUM($U$14:$U$17)</f>
        <v>103.00000000000014</v>
      </c>
      <c r="AE352" s="3">
        <f>求节点(节奏总纲!T$4:T$163,其他调用!BA$6:BA$165,$Z352)*SUM($U$14:$U$17)</f>
        <v>103.00000000000003</v>
      </c>
      <c r="AF352" s="3">
        <f>SUMPRODUCT(AA$5:AE352,其他调用!$C$6:$G353)</f>
        <v>7389410.8438824303</v>
      </c>
      <c r="AH352" s="3">
        <v>348</v>
      </c>
      <c r="AI352" s="3">
        <f>其他调用!Y352</f>
        <v>22963358.926240921</v>
      </c>
      <c r="AJ352" s="3">
        <f>其他调用!Z352</f>
        <v>24879823.894775391</v>
      </c>
      <c r="AK352" s="3">
        <f>其他调用!AA352</f>
        <v>28594081.618257523</v>
      </c>
      <c r="AL352" s="3">
        <f>其他调用!AB352</f>
        <v>64778356.800001144</v>
      </c>
      <c r="AM352" s="3">
        <f>其他调用!AC352</f>
        <v>121043160</v>
      </c>
      <c r="AN352" s="3">
        <f>SUMPRODUCT(AI$5:AM352,其他调用!$C$6:$G353)</f>
        <v>1550747722104.064</v>
      </c>
      <c r="AP352" s="3">
        <f>其他调用!AN352</f>
        <v>5398883.1067583561</v>
      </c>
      <c r="AQ352" s="3">
        <f>其他调用!AO352</f>
        <v>6173454.3222978115</v>
      </c>
      <c r="AR352" s="3">
        <f>其他调用!AP352</f>
        <v>7827974.9896159172</v>
      </c>
      <c r="AS352" s="3">
        <f>其他调用!AQ352</f>
        <v>19549203.232319355</v>
      </c>
      <c r="AT352" s="3">
        <f>其他调用!AR352</f>
        <v>39263060.631054878</v>
      </c>
      <c r="AU352" s="3">
        <f>SUMPRODUCT(AP$5:AT352,其他调用!$C$6:$G353)</f>
        <v>302813557403.36853</v>
      </c>
    </row>
    <row r="353" spans="26:47" x14ac:dyDescent="0.15">
      <c r="Z353" s="3">
        <v>349</v>
      </c>
      <c r="AA353" s="3">
        <f>求节点(节奏总纲!P$4:P$163,其他调用!AW$6:AW$165,$Z353)*SUM($U$14:$U$17)</f>
        <v>46.000000000000021</v>
      </c>
      <c r="AB353" s="3">
        <f>求节点(节奏总纲!Q$4:Q$163,其他调用!AX$6:AX$165,$Z353)*SUM($U$14:$U$17)</f>
        <v>66.999999999999943</v>
      </c>
      <c r="AC353" s="3">
        <f>求节点(节奏总纲!R$4:R$163,其他调用!AY$6:AY$165,$Z353)*SUM($U$14:$U$17)</f>
        <v>90.999999999999957</v>
      </c>
      <c r="AD353" s="3">
        <f>求节点(节奏总纲!S$4:S$163,其他调用!AZ$6:AZ$165,$Z353)*SUM($U$14:$U$17)</f>
        <v>103.00000000000016</v>
      </c>
      <c r="AE353" s="3">
        <f>求节点(节奏总纲!T$4:T$163,其他调用!BA$6:BA$165,$Z353)*SUM($U$14:$U$17)</f>
        <v>103.00000000000003</v>
      </c>
      <c r="AF353" s="3">
        <f>SUMPRODUCT(AA$5:AE353,其他调用!$C$6:$G354)</f>
        <v>7394271.4693009816</v>
      </c>
      <c r="AH353" s="3">
        <v>349</v>
      </c>
      <c r="AI353" s="3">
        <f>其他调用!Y353</f>
        <v>22963358.926240921</v>
      </c>
      <c r="AJ353" s="3">
        <f>其他调用!Z353</f>
        <v>24879823.894775391</v>
      </c>
      <c r="AK353" s="3">
        <f>其他调用!AA353</f>
        <v>28594081.618257523</v>
      </c>
      <c r="AL353" s="3">
        <f>其他调用!AB353</f>
        <v>64778356.799999237</v>
      </c>
      <c r="AM353" s="3">
        <f>其他调用!AC353</f>
        <v>121043160</v>
      </c>
      <c r="AN353" s="3">
        <f>SUMPRODUCT(AI$5:AM353,其他调用!$C$6:$G354)</f>
        <v>1552800583131.5867</v>
      </c>
      <c r="AP353" s="3">
        <f>其他调用!AN353</f>
        <v>5398883.1067581177</v>
      </c>
      <c r="AQ353" s="3">
        <f>其他调用!AO353</f>
        <v>6173454.3222978115</v>
      </c>
      <c r="AR353" s="3">
        <f>其他调用!AP353</f>
        <v>7827974.9896159172</v>
      </c>
      <c r="AS353" s="3">
        <f>其他调用!AQ353</f>
        <v>19549203.232318878</v>
      </c>
      <c r="AT353" s="3">
        <f>其他调用!AR353</f>
        <v>39263060.631054878</v>
      </c>
      <c r="AU353" s="3">
        <f>SUMPRODUCT(AP$5:AT353,其他调用!$C$6:$G354)</f>
        <v>303316842716.90344</v>
      </c>
    </row>
    <row r="354" spans="26:47" x14ac:dyDescent="0.15">
      <c r="Z354" s="3">
        <v>350</v>
      </c>
      <c r="AA354" s="3">
        <f>求节点(节奏总纲!P$4:P$163,其他调用!AW$6:AW$165,$Z354)*SUM($U$14:$U$17)</f>
        <v>46.000000000000021</v>
      </c>
      <c r="AB354" s="3">
        <f>求节点(节奏总纲!Q$4:Q$163,其他调用!AX$6:AX$165,$Z354)*SUM($U$14:$U$17)</f>
        <v>66.999999999999943</v>
      </c>
      <c r="AC354" s="3">
        <f>求节点(节奏总纲!R$4:R$163,其他调用!AY$6:AY$165,$Z354)*SUM($U$14:$U$17)</f>
        <v>90.999999999999957</v>
      </c>
      <c r="AD354" s="3">
        <f>求节点(节奏总纲!S$4:S$163,其他调用!AZ$6:AZ$165,$Z354)*SUM($U$14:$U$17)</f>
        <v>103.00000000000017</v>
      </c>
      <c r="AE354" s="3">
        <f>求节点(节奏总纲!T$4:T$163,其他调用!BA$6:BA$165,$Z354)*SUM($U$14:$U$17)</f>
        <v>103.00000000000003</v>
      </c>
      <c r="AF354" s="3">
        <f>SUMPRODUCT(AA$5:AE354,其他调用!$C$6:$G355)</f>
        <v>7399099.9962497866</v>
      </c>
      <c r="AH354" s="3">
        <v>350</v>
      </c>
      <c r="AI354" s="3">
        <f>其他调用!Y354</f>
        <v>22963358.926240921</v>
      </c>
      <c r="AJ354" s="3">
        <f>其他调用!Z354</f>
        <v>24879823.894775391</v>
      </c>
      <c r="AK354" s="3">
        <f>其他调用!AA354</f>
        <v>28594081.618257523</v>
      </c>
      <c r="AL354" s="3">
        <f>其他调用!AB354</f>
        <v>64778356.800001144</v>
      </c>
      <c r="AM354" s="3">
        <f>其他调用!AC354</f>
        <v>121043160</v>
      </c>
      <c r="AN354" s="3">
        <f>SUMPRODUCT(AI$5:AM354,其他调用!$C$6:$G355)</f>
        <v>1554839887529.6824</v>
      </c>
      <c r="AP354" s="3">
        <f>其他调用!AN354</f>
        <v>5398883.1067583561</v>
      </c>
      <c r="AQ354" s="3">
        <f>其他调用!AO354</f>
        <v>6173454.3222978115</v>
      </c>
      <c r="AR354" s="3">
        <f>其他调用!AP354</f>
        <v>7827974.9896156788</v>
      </c>
      <c r="AS354" s="3">
        <f>其他调用!AQ354</f>
        <v>19549203.232319355</v>
      </c>
      <c r="AT354" s="3">
        <f>其他调用!AR354</f>
        <v>39263060.631053925</v>
      </c>
      <c r="AU354" s="3">
        <f>SUMPRODUCT(AP$5:AT354,其他调用!$C$6:$G355)</f>
        <v>303816804448.1792</v>
      </c>
    </row>
    <row r="355" spans="26:47" x14ac:dyDescent="0.15">
      <c r="Z355" s="3">
        <v>351</v>
      </c>
      <c r="AA355" s="3">
        <f>求节点(节奏总纲!P$4:P$163,其他调用!AW$6:AW$165,$Z355)*SUM($U$14:$U$17)</f>
        <v>46.000000000000021</v>
      </c>
      <c r="AB355" s="3">
        <f>求节点(节奏总纲!Q$4:Q$163,其他调用!AX$6:AX$165,$Z355)*SUM($U$14:$U$17)</f>
        <v>66.999999999999929</v>
      </c>
      <c r="AC355" s="3">
        <f>求节点(节奏总纲!R$4:R$163,其他调用!AY$6:AY$165,$Z355)*SUM($U$14:$U$17)</f>
        <v>90.999999999999943</v>
      </c>
      <c r="AD355" s="3">
        <f>求节点(节奏总纲!S$4:S$163,其他调用!AZ$6:AZ$165,$Z355)*SUM($U$14:$U$17)</f>
        <v>103.00000000000018</v>
      </c>
      <c r="AE355" s="3">
        <f>求节点(节奏总纲!T$4:T$163,其他调用!BA$6:BA$165,$Z355)*SUM($U$14:$U$17)</f>
        <v>103.00000000000003</v>
      </c>
      <c r="AF355" s="3">
        <f>SUMPRODUCT(AA$5:AE355,其他调用!$C$6:$G356)</f>
        <v>7403896.4247288471</v>
      </c>
      <c r="AH355" s="3">
        <v>351</v>
      </c>
      <c r="AI355" s="3">
        <f>其他调用!Y355</f>
        <v>22963358.926240921</v>
      </c>
      <c r="AJ355" s="3">
        <f>其他调用!Z355</f>
        <v>24879823.894775391</v>
      </c>
      <c r="AK355" s="3">
        <f>其他调用!AA355</f>
        <v>28594081.618257523</v>
      </c>
      <c r="AL355" s="3">
        <f>其他调用!AB355</f>
        <v>64778356.799999237</v>
      </c>
      <c r="AM355" s="3">
        <f>其他调用!AC355</f>
        <v>121043160</v>
      </c>
      <c r="AN355" s="3">
        <f>SUMPRODUCT(AI$5:AM355,其他调用!$C$6:$G356)</f>
        <v>1556865635298.3508</v>
      </c>
      <c r="AP355" s="3">
        <f>其他调用!AN355</f>
        <v>5398883.1067581177</v>
      </c>
      <c r="AQ355" s="3">
        <f>其他调用!AO355</f>
        <v>6173454.3222978115</v>
      </c>
      <c r="AR355" s="3">
        <f>其他调用!AP355</f>
        <v>7827974.9896159172</v>
      </c>
      <c r="AS355" s="3">
        <f>其他调用!AQ355</f>
        <v>19549203.232318878</v>
      </c>
      <c r="AT355" s="3">
        <f>其他调用!AR355</f>
        <v>39263060.631054878</v>
      </c>
      <c r="AU355" s="3">
        <f>SUMPRODUCT(AP$5:AT355,其他调用!$C$6:$G356)</f>
        <v>304313442597.19574</v>
      </c>
    </row>
    <row r="356" spans="26:47" x14ac:dyDescent="0.15">
      <c r="Z356" s="3">
        <v>352</v>
      </c>
      <c r="AA356" s="3">
        <f>求节点(节奏总纲!P$4:P$163,其他调用!AW$6:AW$165,$Z356)*SUM($U$14:$U$17)</f>
        <v>46.000000000000021</v>
      </c>
      <c r="AB356" s="3">
        <f>求节点(节奏总纲!Q$4:Q$163,其他调用!AX$6:AX$165,$Z356)*SUM($U$14:$U$17)</f>
        <v>66.999999999999929</v>
      </c>
      <c r="AC356" s="3">
        <f>求节点(节奏总纲!R$4:R$163,其他调用!AY$6:AY$165,$Z356)*SUM($U$14:$U$17)</f>
        <v>90.999999999999943</v>
      </c>
      <c r="AD356" s="3">
        <f>求节点(节奏总纲!S$4:S$163,其他调用!AZ$6:AZ$165,$Z356)*SUM($U$14:$U$17)</f>
        <v>103.0000000000002</v>
      </c>
      <c r="AE356" s="3">
        <f>求节点(节奏总纲!T$4:T$163,其他调用!BA$6:BA$165,$Z356)*SUM($U$14:$U$17)</f>
        <v>103.00000000000003</v>
      </c>
      <c r="AF356" s="3">
        <f>SUMPRODUCT(AA$5:AE356,其他调用!$C$6:$G357)</f>
        <v>7408660.7547381623</v>
      </c>
      <c r="AH356" s="3">
        <v>352</v>
      </c>
      <c r="AI356" s="3">
        <f>其他调用!Y356</f>
        <v>22963358.926240921</v>
      </c>
      <c r="AJ356" s="3">
        <f>其他调用!Z356</f>
        <v>24879823.894775391</v>
      </c>
      <c r="AK356" s="3">
        <f>其他调用!AA356</f>
        <v>28594081.618257523</v>
      </c>
      <c r="AL356" s="3">
        <f>其他调用!AB356</f>
        <v>64778356.799999237</v>
      </c>
      <c r="AM356" s="3">
        <f>其他调用!AC356</f>
        <v>121043160</v>
      </c>
      <c r="AN356" s="3">
        <f>SUMPRODUCT(AI$5:AM356,其他调用!$C$6:$G357)</f>
        <v>1558877826437.5928</v>
      </c>
      <c r="AP356" s="3">
        <f>其他调用!AN356</f>
        <v>5398883.1067583561</v>
      </c>
      <c r="AQ356" s="3">
        <f>其他调用!AO356</f>
        <v>6173454.3222978115</v>
      </c>
      <c r="AR356" s="3">
        <f>其他调用!AP356</f>
        <v>7827974.9896159172</v>
      </c>
      <c r="AS356" s="3">
        <f>其他调用!AQ356</f>
        <v>19549203.232319355</v>
      </c>
      <c r="AT356" s="3">
        <f>其他调用!AR356</f>
        <v>39263060.631054878</v>
      </c>
      <c r="AU356" s="3">
        <f>SUMPRODUCT(AP$5:AT356,其他调用!$C$6:$G357)</f>
        <v>304806757163.95319</v>
      </c>
    </row>
    <row r="357" spans="26:47" x14ac:dyDescent="0.15">
      <c r="Z357" s="3">
        <v>353</v>
      </c>
      <c r="AA357" s="3">
        <f>求节点(节奏总纲!P$4:P$163,其他调用!AW$6:AW$165,$Z357)*SUM($U$14:$U$17)</f>
        <v>46.000000000000028</v>
      </c>
      <c r="AB357" s="3">
        <f>求节点(节奏总纲!Q$4:Q$163,其他调用!AX$6:AX$165,$Z357)*SUM($U$14:$U$17)</f>
        <v>66.999999999999929</v>
      </c>
      <c r="AC357" s="3">
        <f>求节点(节奏总纲!R$4:R$163,其他调用!AY$6:AY$165,$Z357)*SUM($U$14:$U$17)</f>
        <v>90.999999999999929</v>
      </c>
      <c r="AD357" s="3">
        <f>求节点(节奏总纲!S$4:S$163,其他调用!AZ$6:AZ$165,$Z357)*SUM($U$14:$U$17)</f>
        <v>103.00000000000021</v>
      </c>
      <c r="AE357" s="3">
        <f>求节点(节奏总纲!T$4:T$163,其他调用!BA$6:BA$165,$Z357)*SUM($U$14:$U$17)</f>
        <v>103.00000000000003</v>
      </c>
      <c r="AF357" s="3">
        <f>SUMPRODUCT(AA$5:AE357,其他调用!$C$6:$G358)</f>
        <v>7413392.9862777321</v>
      </c>
      <c r="AH357" s="3">
        <v>353</v>
      </c>
      <c r="AI357" s="3">
        <f>其他调用!Y357</f>
        <v>22963358.926240921</v>
      </c>
      <c r="AJ357" s="3">
        <f>其他调用!Z357</f>
        <v>24879823.894775391</v>
      </c>
      <c r="AK357" s="3">
        <f>其他调用!AA357</f>
        <v>28594081.618257523</v>
      </c>
      <c r="AL357" s="3">
        <f>其他调用!AB357</f>
        <v>64778356.800001144</v>
      </c>
      <c r="AM357" s="3">
        <f>其他调用!AC357</f>
        <v>121043160</v>
      </c>
      <c r="AN357" s="3">
        <f>SUMPRODUCT(AI$5:AM357,其他调用!$C$6:$G358)</f>
        <v>1560876460947.4072</v>
      </c>
      <c r="AP357" s="3">
        <f>其他调用!AN357</f>
        <v>5398883.1067583561</v>
      </c>
      <c r="AQ357" s="3">
        <f>其他调用!AO357</f>
        <v>6173454.3222980499</v>
      </c>
      <c r="AR357" s="3">
        <f>其他调用!AP357</f>
        <v>7827974.9896159172</v>
      </c>
      <c r="AS357" s="3">
        <f>其他调用!AQ357</f>
        <v>19549203.232318878</v>
      </c>
      <c r="AT357" s="3">
        <f>其他调用!AR357</f>
        <v>39263060.631053925</v>
      </c>
      <c r="AU357" s="3">
        <f>SUMPRODUCT(AP$5:AT357,其他调用!$C$6:$G358)</f>
        <v>305296748148.45142</v>
      </c>
    </row>
    <row r="358" spans="26:47" x14ac:dyDescent="0.15">
      <c r="Z358" s="3">
        <v>354</v>
      </c>
      <c r="AA358" s="3">
        <f>求节点(节奏总纲!P$4:P$163,其他调用!AW$6:AW$165,$Z358)*SUM($U$14:$U$17)</f>
        <v>46.000000000000028</v>
      </c>
      <c r="AB358" s="3">
        <f>求节点(节奏总纲!Q$4:Q$163,其他调用!AX$6:AX$165,$Z358)*SUM($U$14:$U$17)</f>
        <v>66.999999999999915</v>
      </c>
      <c r="AC358" s="3">
        <f>求节点(节奏总纲!R$4:R$163,其他调用!AY$6:AY$165,$Z358)*SUM($U$14:$U$17)</f>
        <v>90.999999999999929</v>
      </c>
      <c r="AD358" s="3">
        <f>求节点(节奏总纲!S$4:S$163,其他调用!AZ$6:AZ$165,$Z358)*SUM($U$14:$U$17)</f>
        <v>103.00000000000024</v>
      </c>
      <c r="AE358" s="3">
        <f>求节点(节奏总纲!T$4:T$163,其他调用!BA$6:BA$165,$Z358)*SUM($U$14:$U$17)</f>
        <v>103.00000000000003</v>
      </c>
      <c r="AF358" s="3">
        <f>SUMPRODUCT(AA$5:AE358,其他调用!$C$6:$G359)</f>
        <v>7418093.1193475565</v>
      </c>
      <c r="AH358" s="3">
        <v>354</v>
      </c>
      <c r="AI358" s="3">
        <f>其他调用!Y358</f>
        <v>22963358.926240921</v>
      </c>
      <c r="AJ358" s="3">
        <f>其他调用!Z358</f>
        <v>24879823.894776344</v>
      </c>
      <c r="AK358" s="3">
        <f>其他调用!AA358</f>
        <v>28594081.618257523</v>
      </c>
      <c r="AL358" s="3">
        <f>其他调用!AB358</f>
        <v>64778356.799999237</v>
      </c>
      <c r="AM358" s="3">
        <f>其他调用!AC358</f>
        <v>121043160</v>
      </c>
      <c r="AN358" s="3">
        <f>SUMPRODUCT(AI$5:AM358,其他调用!$C$6:$G359)</f>
        <v>1562861538827.7947</v>
      </c>
      <c r="AP358" s="3">
        <f>其他调用!AN358</f>
        <v>5398883.1067581177</v>
      </c>
      <c r="AQ358" s="3">
        <f>其他调用!AO358</f>
        <v>6173454.3222978115</v>
      </c>
      <c r="AR358" s="3">
        <f>其他调用!AP358</f>
        <v>7827974.9896156788</v>
      </c>
      <c r="AS358" s="3">
        <f>其他调用!AQ358</f>
        <v>19549203.232319355</v>
      </c>
      <c r="AT358" s="3">
        <f>其他调用!AR358</f>
        <v>39263060.631054878</v>
      </c>
      <c r="AU358" s="3">
        <f>SUMPRODUCT(AP$5:AT358,其他调用!$C$6:$G359)</f>
        <v>305783415550.69043</v>
      </c>
    </row>
    <row r="359" spans="26:47" x14ac:dyDescent="0.15">
      <c r="Z359" s="3">
        <v>355</v>
      </c>
      <c r="AA359" s="3">
        <f>求节点(节奏总纲!P$4:P$163,其他调用!AW$6:AW$165,$Z359)*SUM($U$14:$U$17)</f>
        <v>46.000000000000028</v>
      </c>
      <c r="AB359" s="3">
        <f>求节点(节奏总纲!Q$4:Q$163,其他调用!AX$6:AX$165,$Z359)*SUM($U$14:$U$17)</f>
        <v>66.999999999999915</v>
      </c>
      <c r="AC359" s="3">
        <f>求节点(节奏总纲!R$4:R$163,其他调用!AY$6:AY$165,$Z359)*SUM($U$14:$U$17)</f>
        <v>90.999999999999929</v>
      </c>
      <c r="AD359" s="3">
        <f>求节点(节奏总纲!S$4:S$163,其他调用!AZ$6:AZ$165,$Z359)*SUM($U$14:$U$17)</f>
        <v>103.00000000000026</v>
      </c>
      <c r="AE359" s="3">
        <f>求节点(节奏总纲!T$4:T$163,其他调用!BA$6:BA$165,$Z359)*SUM($U$14:$U$17)</f>
        <v>103.00000000000004</v>
      </c>
      <c r="AF359" s="3">
        <f>SUMPRODUCT(AA$5:AE359,其他调用!$C$6:$G360)</f>
        <v>7422761.1539476356</v>
      </c>
      <c r="AH359" s="3">
        <v>355</v>
      </c>
      <c r="AI359" s="3">
        <f>其他调用!Y359</f>
        <v>22963358.926240921</v>
      </c>
      <c r="AJ359" s="3">
        <f>其他调用!Z359</f>
        <v>24879823.894775391</v>
      </c>
      <c r="AK359" s="3">
        <f>其他调用!AA359</f>
        <v>33726099.850491524</v>
      </c>
      <c r="AL359" s="3">
        <f>其他调用!AB359</f>
        <v>64778356.799999237</v>
      </c>
      <c r="AM359" s="3">
        <f>其他调用!AC359</f>
        <v>121043160</v>
      </c>
      <c r="AN359" s="3">
        <f>SUMPRODUCT(AI$5:AM359,其他调用!$C$6:$G360)</f>
        <v>1564848957776.1853</v>
      </c>
      <c r="AP359" s="3">
        <f>其他调用!AN359</f>
        <v>5398883.1067583561</v>
      </c>
      <c r="AQ359" s="3">
        <f>其他调用!AO359</f>
        <v>6173454.3222978115</v>
      </c>
      <c r="AR359" s="3">
        <f>其他调用!AP359</f>
        <v>9339787.2708668709</v>
      </c>
      <c r="AS359" s="3">
        <f>其他调用!AQ359</f>
        <v>19549203.232318878</v>
      </c>
      <c r="AT359" s="3">
        <f>其他调用!AR359</f>
        <v>39263060.631053925</v>
      </c>
      <c r="AU359" s="3">
        <f>SUMPRODUCT(AP$5:AT359,其他调用!$C$6:$G360)</f>
        <v>306271442583.61505</v>
      </c>
    </row>
    <row r="360" spans="26:47" x14ac:dyDescent="0.15">
      <c r="Z360" s="3">
        <v>356</v>
      </c>
      <c r="AA360" s="3">
        <f>求节点(节奏总纲!P$4:P$163,其他调用!AW$6:AW$165,$Z360)*SUM($U$14:$U$17)</f>
        <v>46.000000000000036</v>
      </c>
      <c r="AB360" s="3">
        <f>求节点(节奏总纲!Q$4:Q$163,其他调用!AX$6:AX$165,$Z360)*SUM($U$14:$U$17)</f>
        <v>66.999999999999915</v>
      </c>
      <c r="AC360" s="3">
        <f>求节点(节奏总纲!R$4:R$163,其他调用!AY$6:AY$165,$Z360)*SUM($U$14:$U$17)</f>
        <v>90.999999999999929</v>
      </c>
      <c r="AD360" s="3">
        <f>求节点(节奏总纲!S$4:S$163,其他调用!AZ$6:AZ$165,$Z360)*SUM($U$14:$U$17)</f>
        <v>103.00000000000024</v>
      </c>
      <c r="AE360" s="3">
        <f>求节点(节奏总纲!T$4:T$163,其他调用!BA$6:BA$165,$Z360)*SUM($U$14:$U$17)</f>
        <v>103.00000000000004</v>
      </c>
      <c r="AF360" s="3">
        <f>SUMPRODUCT(AA$5:AE360,其他调用!$C$6:$G361)</f>
        <v>7427397.0900779692</v>
      </c>
      <c r="AH360" s="3">
        <v>356</v>
      </c>
      <c r="AI360" s="3">
        <f>其他调用!Y360</f>
        <v>22963358.926240921</v>
      </c>
      <c r="AJ360" s="3">
        <f>其他调用!Z360</f>
        <v>24879823.894775391</v>
      </c>
      <c r="AK360" s="3">
        <f>其他调用!AA360</f>
        <v>34445869.796403885</v>
      </c>
      <c r="AL360" s="3">
        <f>其他调用!AB360</f>
        <v>68713547.761539459</v>
      </c>
      <c r="AM360" s="3">
        <f>其他调用!AC360</f>
        <v>121043160</v>
      </c>
      <c r="AN360" s="3">
        <f>SUMPRODUCT(AI$5:AM360,其他调用!$C$6:$G361)</f>
        <v>1566827078928.0652</v>
      </c>
      <c r="AP360" s="3">
        <f>其他调用!AN360</f>
        <v>5398883.1067583561</v>
      </c>
      <c r="AQ360" s="3">
        <f>其他调用!AO360</f>
        <v>6173454.3222978115</v>
      </c>
      <c r="AR360" s="3">
        <f>其他调用!AP360</f>
        <v>9551820.2361962795</v>
      </c>
      <c r="AS360" s="3">
        <f>其他调用!AQ360</f>
        <v>20815765.387626171</v>
      </c>
      <c r="AT360" s="3">
        <f>其他调用!AR360</f>
        <v>39263060.631054878</v>
      </c>
      <c r="AU360" s="3">
        <f>SUMPRODUCT(AP$5:AT360,其他调用!$C$6:$G361)</f>
        <v>306757459356.45068</v>
      </c>
    </row>
    <row r="361" spans="26:47" x14ac:dyDescent="0.15">
      <c r="Z361" s="3">
        <v>357</v>
      </c>
      <c r="AA361" s="3">
        <f>求节点(节奏总纲!P$4:P$163,其他调用!AW$6:AW$165,$Z361)*SUM($U$14:$U$17)</f>
        <v>46.000000000000036</v>
      </c>
      <c r="AB361" s="3">
        <f>求节点(节奏总纲!Q$4:Q$163,其他调用!AX$6:AX$165,$Z361)*SUM($U$14:$U$17)</f>
        <v>66.999999999999901</v>
      </c>
      <c r="AC361" s="3">
        <f>求节点(节奏总纲!R$4:R$163,其他调用!AY$6:AY$165,$Z361)*SUM($U$14:$U$17)</f>
        <v>90.999999999999929</v>
      </c>
      <c r="AD361" s="3">
        <f>求节点(节奏总纲!S$4:S$163,其他调用!AZ$6:AZ$165,$Z361)*SUM($U$14:$U$17)</f>
        <v>103.00000000000023</v>
      </c>
      <c r="AE361" s="3">
        <f>求节点(节奏总纲!T$4:T$163,其他调用!BA$6:BA$165,$Z361)*SUM($U$14:$U$17)</f>
        <v>103.00000000000004</v>
      </c>
      <c r="AF361" s="3">
        <f>SUMPRODUCT(AA$5:AE361,其他调用!$C$6:$G362)</f>
        <v>7432000.9277385576</v>
      </c>
      <c r="AH361" s="3">
        <v>357</v>
      </c>
      <c r="AI361" s="3">
        <f>其他调用!Y361</f>
        <v>22963358.926240921</v>
      </c>
      <c r="AJ361" s="3">
        <f>其他调用!Z361</f>
        <v>24879823.894775391</v>
      </c>
      <c r="AK361" s="3">
        <f>其他调用!AA361</f>
        <v>34445869.796402931</v>
      </c>
      <c r="AL361" s="3">
        <f>其他调用!AB361</f>
        <v>71256192.48000145</v>
      </c>
      <c r="AM361" s="3">
        <f>其他调用!AC361</f>
        <v>121043160</v>
      </c>
      <c r="AN361" s="3">
        <f>SUMPRODUCT(AI$5:AM361,其他调用!$C$6:$G362)</f>
        <v>1568792885898.9063</v>
      </c>
      <c r="AP361" s="3">
        <f>其他调用!AN361</f>
        <v>5398883.1067581177</v>
      </c>
      <c r="AQ361" s="3">
        <f>其他调用!AO361</f>
        <v>6173454.3222978115</v>
      </c>
      <c r="AR361" s="3">
        <f>其他调用!AP361</f>
        <v>9551820.2361962795</v>
      </c>
      <c r="AS361" s="3">
        <f>其他调用!AQ361</f>
        <v>21634129.123024464</v>
      </c>
      <c r="AT361" s="3">
        <f>其他调用!AR361</f>
        <v>39263060.631054878</v>
      </c>
      <c r="AU361" s="3">
        <f>SUMPRODUCT(AP$5:AT361,其他调用!$C$6:$G362)</f>
        <v>307240555834.92175</v>
      </c>
    </row>
    <row r="362" spans="26:47" x14ac:dyDescent="0.15">
      <c r="Z362" s="3">
        <v>358</v>
      </c>
      <c r="AA362" s="3">
        <f>求节点(节奏总纲!P$4:P$163,其他调用!AW$6:AW$165,$Z362)*SUM($U$14:$U$17)</f>
        <v>46.000000000000036</v>
      </c>
      <c r="AB362" s="3">
        <f>求节点(节奏总纲!Q$4:Q$163,其他调用!AX$6:AX$165,$Z362)*SUM($U$14:$U$17)</f>
        <v>66.999999999999901</v>
      </c>
      <c r="AC362" s="3">
        <f>求节点(节奏总纲!R$4:R$163,其他调用!AY$6:AY$165,$Z362)*SUM($U$14:$U$17)</f>
        <v>90.999999999999943</v>
      </c>
      <c r="AD362" s="3">
        <f>求节点(节奏总纲!S$4:S$163,其他调用!AZ$6:AZ$165,$Z362)*SUM($U$14:$U$17)</f>
        <v>103.00000000000023</v>
      </c>
      <c r="AE362" s="3">
        <f>求节点(节奏总纲!T$4:T$163,其他调用!BA$6:BA$165,$Z362)*SUM($U$14:$U$17)</f>
        <v>103.00000000000004</v>
      </c>
      <c r="AF362" s="3">
        <f>SUMPRODUCT(AA$5:AE362,其他调用!$C$6:$G363)</f>
        <v>7436572.6669294015</v>
      </c>
      <c r="AH362" s="3">
        <v>358</v>
      </c>
      <c r="AI362" s="3">
        <f>其他调用!Y362</f>
        <v>22963358.926240921</v>
      </c>
      <c r="AJ362" s="3">
        <f>其他调用!Z362</f>
        <v>24879823.894775391</v>
      </c>
      <c r="AK362" s="3">
        <f>其他调用!AA362</f>
        <v>34445869.796403885</v>
      </c>
      <c r="AL362" s="3">
        <f>其他调用!AB362</f>
        <v>71256192.479999542</v>
      </c>
      <c r="AM362" s="3">
        <f>其他调用!AC362</f>
        <v>121043160</v>
      </c>
      <c r="AN362" s="3">
        <f>SUMPRODUCT(AI$5:AM362,其他调用!$C$6:$G363)</f>
        <v>1570744987044.2534</v>
      </c>
      <c r="AP362" s="3">
        <f>其他调用!AN362</f>
        <v>5398883.1067583561</v>
      </c>
      <c r="AQ362" s="3">
        <f>其他调用!AO362</f>
        <v>6173454.3222980499</v>
      </c>
      <c r="AR362" s="3">
        <f>其他调用!AP362</f>
        <v>9551820.2361960411</v>
      </c>
      <c r="AS362" s="3">
        <f>其他调用!AQ362</f>
        <v>21634129.12302494</v>
      </c>
      <c r="AT362" s="3">
        <f>其他调用!AR362</f>
        <v>39263060.631053925</v>
      </c>
      <c r="AU362" s="3">
        <f>SUMPRODUCT(AP$5:AT362,其他调用!$C$6:$G363)</f>
        <v>307720284110.85376</v>
      </c>
    </row>
    <row r="363" spans="26:47" x14ac:dyDescent="0.15">
      <c r="Z363" s="3">
        <v>359</v>
      </c>
      <c r="AA363" s="3">
        <f>求节点(节奏总纲!P$4:P$163,其他调用!AW$6:AW$165,$Z363)*SUM($U$14:$U$17)</f>
        <v>46.000000000000036</v>
      </c>
      <c r="AB363" s="3">
        <f>求节点(节奏总纲!Q$4:Q$163,其他调用!AX$6:AX$165,$Z363)*SUM($U$14:$U$17)</f>
        <v>66.999999999999901</v>
      </c>
      <c r="AC363" s="3">
        <f>求节点(节奏总纲!R$4:R$163,其他调用!AY$6:AY$165,$Z363)*SUM($U$14:$U$17)</f>
        <v>90.999999999999943</v>
      </c>
      <c r="AD363" s="3">
        <f>求节点(节奏总纲!S$4:S$163,其他调用!AZ$6:AZ$165,$Z363)*SUM($U$14:$U$17)</f>
        <v>103.00000000000021</v>
      </c>
      <c r="AE363" s="3">
        <f>求节点(节奏总纲!T$4:T$163,其他调用!BA$6:BA$165,$Z363)*SUM($U$14:$U$17)</f>
        <v>103.00000000000004</v>
      </c>
      <c r="AF363" s="3">
        <f>SUMPRODUCT(AA$5:AE363,其他调用!$C$6:$G364)</f>
        <v>7441112.3076505018</v>
      </c>
      <c r="AH363" s="3">
        <v>359</v>
      </c>
      <c r="AI363" s="3">
        <f>其他调用!Y363</f>
        <v>22963358.926240921</v>
      </c>
      <c r="AJ363" s="3">
        <f>其他调用!Z363</f>
        <v>25243361.155497551</v>
      </c>
      <c r="AK363" s="3">
        <f>其他调用!AA363</f>
        <v>34445869.796403885</v>
      </c>
      <c r="AL363" s="3">
        <f>其他调用!AB363</f>
        <v>71256192.479999542</v>
      </c>
      <c r="AM363" s="3">
        <f>其他调用!AC363</f>
        <v>121043160</v>
      </c>
      <c r="AN363" s="3">
        <f>SUMPRODUCT(AI$5:AM363,其他调用!$C$6:$G364)</f>
        <v>1572696798610.9575</v>
      </c>
      <c r="AP363" s="3">
        <f>其他调用!AN363</f>
        <v>5398883.1067583561</v>
      </c>
      <c r="AQ363" s="3">
        <f>其他调用!AO363</f>
        <v>6320508.308932066</v>
      </c>
      <c r="AR363" s="3">
        <f>其他调用!AP363</f>
        <v>9551820.2361962795</v>
      </c>
      <c r="AS363" s="3">
        <f>其他调用!AQ363</f>
        <v>21634129.123024464</v>
      </c>
      <c r="AT363" s="3">
        <f>其他调用!AR363</f>
        <v>39263060.631054878</v>
      </c>
      <c r="AU363" s="3">
        <f>SUMPRODUCT(AP$5:AT363,其他调用!$C$6:$G364)</f>
        <v>308202071172.8891</v>
      </c>
    </row>
    <row r="364" spans="26:47" x14ac:dyDescent="0.15">
      <c r="Z364" s="3">
        <v>360</v>
      </c>
      <c r="AA364" s="3">
        <f>求节点(节奏总纲!P$4:P$163,其他调用!AW$6:AW$165,$Z364)*SUM($U$14:$U$17)</f>
        <v>46.000000000000043</v>
      </c>
      <c r="AB364" s="3">
        <f>求节点(节奏总纲!Q$4:Q$163,其他调用!AX$6:AX$165,$Z364)*SUM($U$14:$U$17)</f>
        <v>66.999999999999901</v>
      </c>
      <c r="AC364" s="3">
        <f>求节点(节奏总纲!R$4:R$163,其他调用!AY$6:AY$165,$Z364)*SUM($U$14:$U$17)</f>
        <v>90.999999999999943</v>
      </c>
      <c r="AD364" s="3">
        <f>求节点(节奏总纲!S$4:S$163,其他调用!AZ$6:AZ$165,$Z364)*SUM($U$14:$U$17)</f>
        <v>103.0000000000002</v>
      </c>
      <c r="AE364" s="3">
        <f>求节点(节奏总纲!T$4:T$163,其他调用!BA$6:BA$165,$Z364)*SUM($U$14:$U$17)</f>
        <v>103.00000000000004</v>
      </c>
      <c r="AF364" s="3">
        <f>SUMPRODUCT(AA$5:AE364,其他调用!$C$6:$G365)</f>
        <v>7441112.3076505018</v>
      </c>
      <c r="AH364" s="3">
        <v>360</v>
      </c>
      <c r="AI364" s="3">
        <f>其他调用!Y364</f>
        <v>22963358.926240921</v>
      </c>
      <c r="AJ364" s="3">
        <f>其他调用!Z364</f>
        <v>25387925.646205902</v>
      </c>
      <c r="AK364" s="3">
        <f>其他调用!AA364</f>
        <v>34445869.796402931</v>
      </c>
      <c r="AL364" s="3">
        <f>其他调用!AB364</f>
        <v>71256192.479999542</v>
      </c>
      <c r="AM364" s="3">
        <f>其他调用!AC364</f>
        <v>121043160</v>
      </c>
      <c r="AN364" s="3">
        <f>SUMPRODUCT(AI$5:AM364,其他调用!$C$6:$G365)</f>
        <v>1572696798610.9575</v>
      </c>
      <c r="AP364" s="3">
        <f>其他调用!AN364</f>
        <v>5398883.1067581177</v>
      </c>
      <c r="AQ364" s="3">
        <f>其他调用!AO364</f>
        <v>6378985.9038894176</v>
      </c>
      <c r="AR364" s="3">
        <f>其他调用!AP364</f>
        <v>9551820.2361962795</v>
      </c>
      <c r="AS364" s="3">
        <f>其他调用!AQ364</f>
        <v>21634129.12302494</v>
      </c>
      <c r="AT364" s="3">
        <f>其他调用!AR364</f>
        <v>39263060.631054878</v>
      </c>
      <c r="AU364" s="3">
        <f>SUMPRODUCT(AP$5:AT364,其他调用!$C$6:$G365)</f>
        <v>308202071172.8891</v>
      </c>
    </row>
  </sheetData>
  <mergeCells count="21">
    <mergeCell ref="C52:C57"/>
    <mergeCell ref="H23:H28"/>
    <mergeCell ref="C34:C35"/>
    <mergeCell ref="C36:C38"/>
    <mergeCell ref="C39:C42"/>
    <mergeCell ref="C43:C46"/>
    <mergeCell ref="C47:C51"/>
    <mergeCell ref="BA18:BH18"/>
    <mergeCell ref="N20:O20"/>
    <mergeCell ref="H5:H6"/>
    <mergeCell ref="H7:H9"/>
    <mergeCell ref="H10:H13"/>
    <mergeCell ref="H14:H17"/>
    <mergeCell ref="H18:H22"/>
    <mergeCell ref="H3:J3"/>
    <mergeCell ref="AA3:AE3"/>
    <mergeCell ref="AI3:AM3"/>
    <mergeCell ref="AP3:AT3"/>
    <mergeCell ref="N10:N11"/>
    <mergeCell ref="O10:Q10"/>
    <mergeCell ref="R10:T10"/>
  </mergeCells>
  <phoneticPr fontId="1" type="noConversion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C77B5-E81C-435C-B0BD-4C0A209E41A4}">
  <sheetPr codeName="Sheet9"/>
  <dimension ref="B1:BI221"/>
  <sheetViews>
    <sheetView workbookViewId="0">
      <selection activeCell="I17" sqref="A13:I17"/>
    </sheetView>
  </sheetViews>
  <sheetFormatPr defaultColWidth="6.625" defaultRowHeight="11.25" x14ac:dyDescent="0.15"/>
  <cols>
    <col min="1" max="1" width="6.625" style="7"/>
    <col min="2" max="2" width="6.75" style="7" bestFit="1" customWidth="1"/>
    <col min="3" max="3" width="56.25" style="7" bestFit="1" customWidth="1"/>
    <col min="4" max="4" width="6.75" style="7" bestFit="1" customWidth="1"/>
    <col min="5" max="6" width="9.875" style="7" bestFit="1" customWidth="1"/>
    <col min="7" max="7" width="9.75" style="7" customWidth="1"/>
    <col min="8" max="8" width="7.25" style="7" customWidth="1"/>
    <col min="9" max="9" width="9.875" style="7" bestFit="1" customWidth="1"/>
    <col min="10" max="11" width="6.75" style="7" bestFit="1" customWidth="1"/>
    <col min="12" max="12" width="6.625" style="39"/>
    <col min="13" max="14" width="6.625" style="7"/>
    <col min="15" max="23" width="6.75" style="7" bestFit="1" customWidth="1"/>
    <col min="24" max="24" width="6.625" style="7"/>
    <col min="25" max="25" width="6.625" style="39"/>
    <col min="26" max="31" width="6.75" style="7" bestFit="1" customWidth="1"/>
    <col min="32" max="32" width="9.75" style="7" bestFit="1" customWidth="1"/>
    <col min="33" max="33" width="6.625" style="39"/>
    <col min="34" max="34" width="6.75" style="7" bestFit="1" customWidth="1"/>
    <col min="35" max="38" width="9" style="7" bestFit="1" customWidth="1"/>
    <col min="39" max="39" width="7.5" style="7" bestFit="1" customWidth="1"/>
    <col min="40" max="40" width="9.75" style="7" bestFit="1" customWidth="1"/>
    <col min="41" max="41" width="6.625" style="7"/>
    <col min="42" max="42" width="8.25" style="7" bestFit="1" customWidth="1"/>
    <col min="43" max="43" width="9" style="7" bestFit="1" customWidth="1"/>
    <col min="44" max="45" width="8.25" style="7" bestFit="1" customWidth="1"/>
    <col min="46" max="47" width="9.75" style="7" bestFit="1" customWidth="1"/>
    <col min="48" max="48" width="6.625" style="7"/>
    <col min="49" max="49" width="6.625" style="39"/>
    <col min="50" max="51" width="6.625" style="7"/>
    <col min="52" max="61" width="6.75" style="7" bestFit="1" customWidth="1"/>
    <col min="62" max="16384" width="6.625" style="7"/>
  </cols>
  <sheetData>
    <row r="1" spans="2:61" x14ac:dyDescent="0.15">
      <c r="E1" s="44" t="s">
        <v>205</v>
      </c>
      <c r="H1" s="7" t="s">
        <v>206</v>
      </c>
    </row>
    <row r="2" spans="2:61" x14ac:dyDescent="0.15">
      <c r="E2" s="7">
        <v>10000</v>
      </c>
      <c r="H2" s="7">
        <v>7</v>
      </c>
    </row>
    <row r="3" spans="2:61" x14ac:dyDescent="0.15">
      <c r="H3" s="81" t="s">
        <v>155</v>
      </c>
      <c r="I3" s="81"/>
      <c r="J3" s="81"/>
      <c r="AA3" s="81" t="s">
        <v>149</v>
      </c>
      <c r="AB3" s="81"/>
      <c r="AC3" s="81"/>
      <c r="AD3" s="81"/>
      <c r="AE3" s="81"/>
      <c r="AI3" s="81" t="s">
        <v>188</v>
      </c>
      <c r="AJ3" s="81"/>
      <c r="AK3" s="81"/>
      <c r="AL3" s="81"/>
      <c r="AM3" s="81"/>
      <c r="AP3" s="81" t="s">
        <v>189</v>
      </c>
      <c r="AQ3" s="81"/>
      <c r="AR3" s="81"/>
      <c r="AS3" s="81"/>
      <c r="AT3" s="81"/>
    </row>
    <row r="4" spans="2:61" s="38" customFormat="1" ht="45" x14ac:dyDescent="0.15">
      <c r="B4" s="45" t="s">
        <v>108</v>
      </c>
      <c r="C4" s="45" t="s">
        <v>107</v>
      </c>
      <c r="D4" s="38" t="s">
        <v>204</v>
      </c>
      <c r="E4" s="38" t="s">
        <v>164</v>
      </c>
      <c r="F4" s="38" t="s">
        <v>194</v>
      </c>
      <c r="G4" s="38" t="s">
        <v>195</v>
      </c>
      <c r="H4" s="38" t="s">
        <v>179</v>
      </c>
      <c r="I4" s="38" t="s">
        <v>183</v>
      </c>
      <c r="J4" s="38" t="s">
        <v>186</v>
      </c>
      <c r="K4" s="38" t="s">
        <v>185</v>
      </c>
      <c r="L4" s="46"/>
      <c r="Y4" s="46"/>
      <c r="Z4" s="38" t="s">
        <v>70</v>
      </c>
      <c r="AA4" s="38" t="s">
        <v>51</v>
      </c>
      <c r="AB4" s="38" t="s">
        <v>30</v>
      </c>
      <c r="AC4" s="38" t="s">
        <v>52</v>
      </c>
      <c r="AD4" s="38" t="s">
        <v>53</v>
      </c>
      <c r="AE4" s="38" t="s">
        <v>54</v>
      </c>
      <c r="AF4" s="38" t="s">
        <v>150</v>
      </c>
      <c r="AG4" s="46"/>
      <c r="AH4" s="38" t="s">
        <v>70</v>
      </c>
      <c r="AI4" s="38" t="s">
        <v>51</v>
      </c>
      <c r="AJ4" s="38" t="s">
        <v>30</v>
      </c>
      <c r="AK4" s="38" t="s">
        <v>52</v>
      </c>
      <c r="AL4" s="38" t="s">
        <v>53</v>
      </c>
      <c r="AM4" s="38" t="s">
        <v>54</v>
      </c>
      <c r="AN4" s="38" t="s">
        <v>151</v>
      </c>
      <c r="AP4" s="38" t="s">
        <v>51</v>
      </c>
      <c r="AQ4" s="38" t="s">
        <v>30</v>
      </c>
      <c r="AR4" s="38" t="s">
        <v>52</v>
      </c>
      <c r="AS4" s="38" t="s">
        <v>53</v>
      </c>
      <c r="AT4" s="38" t="s">
        <v>54</v>
      </c>
      <c r="AU4" s="38" t="s">
        <v>151</v>
      </c>
      <c r="AW4" s="46"/>
      <c r="AZ4" s="38" t="s">
        <v>154</v>
      </c>
      <c r="BA4" s="38" t="s">
        <v>184</v>
      </c>
      <c r="BB4" s="38" t="s">
        <v>156</v>
      </c>
      <c r="BC4" s="38" t="s">
        <v>181</v>
      </c>
      <c r="BD4" s="38" t="s">
        <v>182</v>
      </c>
      <c r="BE4" s="38" t="s">
        <v>157</v>
      </c>
      <c r="BF4" s="38" t="s">
        <v>158</v>
      </c>
      <c r="BG4" s="38" t="s">
        <v>159</v>
      </c>
      <c r="BH4" s="38" t="s">
        <v>160</v>
      </c>
      <c r="BI4" s="38" t="s">
        <v>161</v>
      </c>
    </row>
    <row r="5" spans="2:61" x14ac:dyDescent="0.15">
      <c r="B5" s="47">
        <v>1</v>
      </c>
      <c r="C5" s="12" t="s">
        <v>247</v>
      </c>
      <c r="D5" s="7">
        <f>基础信息!E9</f>
        <v>0.5</v>
      </c>
      <c r="E5" s="48">
        <f>求节点($Z$5:$Z$204,$AF$5:$AF$204,D5)*$E$2/SUM(其他调用!$C$5:$G$5)</f>
        <v>99218.124347826088</v>
      </c>
      <c r="F5" s="48">
        <f>求节点($AH$5:$AH$204,$AN$5:$AN$204,D5)*$E$2/SUM(其他调用!$C$5:$G$5)</f>
        <v>1330136709.2656016</v>
      </c>
      <c r="G5" s="49">
        <f>求节点($AH$5:$AH$204,$AU$5:$AU$204,D5)*$E$2/SUM(其他调用!$C$5:$G$5)</f>
        <v>0</v>
      </c>
      <c r="H5" s="55">
        <v>7</v>
      </c>
      <c r="I5" s="7">
        <f>求节点($BD$5:$BD$11,$BF$5:$BF$11,$D5)/求节点(其他调用!$B$5:$B$124,其他调用!$N$5:$N$124,$D5)*求节点($BA$20:$BA$27,$BI$20:$BI$27,$D5)</f>
        <v>8.9622129249306983</v>
      </c>
      <c r="J5" s="7" t="str">
        <f t="shared" ref="J5:J28" si="0">IF(INT(求节点($BD$5:$BD$11,$BA$5:$BA$11,D5))=0,"",INT(求节点($BD$5:$BD$11,$BA$5:$BA$11,D5)))</f>
        <v/>
      </c>
      <c r="Z5" s="7">
        <v>1</v>
      </c>
      <c r="AA5" s="7">
        <f>其他调用!AW6*SUM($U$14:$U$17)</f>
        <v>46</v>
      </c>
      <c r="AB5" s="7">
        <f>其他调用!AX6*SUM($U$14:$U$17)</f>
        <v>67</v>
      </c>
      <c r="AC5" s="7">
        <f>其他调用!AY6*SUM($U$14:$U$17)</f>
        <v>91</v>
      </c>
      <c r="AD5" s="7">
        <f>其他调用!AZ6*SUM($U$14:$U$17)</f>
        <v>103</v>
      </c>
      <c r="AE5" s="7">
        <f>其他调用!BA6*SUM($U$14:$U$17)</f>
        <v>103</v>
      </c>
      <c r="AF5" s="7">
        <f>SUMPRODUCT(AA$5:AE5,其他调用!$C$6:$G6)</f>
        <v>198436.24869565218</v>
      </c>
      <c r="AH5" s="7">
        <v>1</v>
      </c>
      <c r="AI5" s="7">
        <f>其他调用!Y5</f>
        <v>650531.61554129585</v>
      </c>
      <c r="AJ5" s="7">
        <f>其他调用!Z5</f>
        <v>723873.61701285827</v>
      </c>
      <c r="AK5" s="7">
        <f>其他调用!AA5</f>
        <v>844493.17651458911</v>
      </c>
      <c r="AL5" s="7">
        <f>其他调用!AB5</f>
        <v>1104443.3676645255</v>
      </c>
      <c r="AM5" s="7">
        <f>其他调用!AC5</f>
        <v>2000481.6794019348</v>
      </c>
      <c r="AN5" s="7">
        <f>SUMPRODUCT(AI$5:AM5,其他调用!$C$6:$G6)</f>
        <v>2660273418.5312033</v>
      </c>
      <c r="AP5" s="7">
        <f>其他调用!AN5</f>
        <v>0</v>
      </c>
      <c r="AQ5" s="7">
        <f>其他调用!AO5</f>
        <v>0</v>
      </c>
      <c r="AR5" s="7">
        <f>其他调用!AP5</f>
        <v>0</v>
      </c>
      <c r="AS5" s="7">
        <f>其他调用!AQ5</f>
        <v>0</v>
      </c>
      <c r="AT5" s="7">
        <f>其他调用!AR5</f>
        <v>0</v>
      </c>
      <c r="AU5" s="7">
        <f>SUMPRODUCT(AP$5:AT5,其他调用!$C$6:$G6)</f>
        <v>0</v>
      </c>
      <c r="AY5" s="7" t="str">
        <f>IF([1]服务器生态!AL3="","",[1]服务器生态!AL3)</f>
        <v>第1赛季</v>
      </c>
      <c r="AZ5" s="7" t="str">
        <f>IF([1]服务器生态!AM3="","",[1]服务器生态!AM3)</f>
        <v>木石铜粮、驻防部队攻防</v>
      </c>
      <c r="BA5" s="7">
        <v>1</v>
      </c>
      <c r="BB5" s="7">
        <f>IF([1]服务器生态!AO3="","",[1]服务器生态!AO3)</f>
        <v>44</v>
      </c>
      <c r="BC5" s="7">
        <f>IF([1]服务器生态!AP3="","",[1]服务器生态!AP3)</f>
        <v>1.5</v>
      </c>
      <c r="BD5" s="7">
        <f>IF([1]服务器生态!AQ3="","",[1]服务器生态!AQ3)</f>
        <v>1.5</v>
      </c>
      <c r="BE5" s="7">
        <f>IF([1]服务器生态!AR3="","",[1]服务器生态!AR3)</f>
        <v>33.607392759355037</v>
      </c>
      <c r="BF5" s="7">
        <f>IF([1]服务器生态!AS3="","",[1]服务器生态!AS3)</f>
        <v>13.245829901886026</v>
      </c>
      <c r="BG5" s="7">
        <f>IF([1]服务器生态!AT3="","",[1]服务器生态!AT3)</f>
        <v>1.660900084249723</v>
      </c>
      <c r="BH5" s="7">
        <f>IF([1]服务器生态!AU3="","",[1]服务器生态!AU3)</f>
        <v>3.321800168499446</v>
      </c>
      <c r="BI5" s="7">
        <f>IF([1]服务器生态!AV3="","",[1]服务器生态!AV3)</f>
        <v>1.3092357480706995</v>
      </c>
    </row>
    <row r="6" spans="2:61" x14ac:dyDescent="0.15">
      <c r="B6" s="47">
        <v>2</v>
      </c>
      <c r="C6" s="12" t="s">
        <v>248</v>
      </c>
      <c r="D6" s="7">
        <f>基础信息!E10</f>
        <v>1</v>
      </c>
      <c r="E6" s="7">
        <f>(求节点($Z$5:$Z$204,$AF$5:$AF$204,D6)-求节点($Z$5:$Z$204,$AF$5:$AF$204,D5))*$E$2/SUM(其他调用!$C$5:$G$5)</f>
        <v>99218.124347826088</v>
      </c>
      <c r="F6" s="7">
        <f>(求节点($AH$5:$AH$204,$AN$5:$AN$204,D6)-求节点($AH$5:$AH$204,$AN$5:$AN$204,D5))*$E$2/SUM(其他调用!$C$5:$G$5)</f>
        <v>1330136709.2656016</v>
      </c>
      <c r="G6" s="50">
        <f>(求节点($AH$5:$AH$204,$AU$5:$AU$204,D6)-求节点($AH$5:$AH$204,$AU$5:$AU$204,D5))*$E$2/SUM(其他调用!$C$5:$G$5)</f>
        <v>0</v>
      </c>
      <c r="H6" s="7">
        <f>MAX(IF($D6&lt;1,7,求节点(其他调用!$B$5:$B$124,其他调用!$N$5:$N$124,$D6))-(5-$H$2),1)</f>
        <v>7</v>
      </c>
      <c r="I6" s="7">
        <f>求节点($BD$5:$BD$11,$BF$5:$BF$11,$D6)/求节点(其他调用!$B$5:$B$124,其他调用!$N$5:$N$124,$D6)*求节点($BA$20:$BA$27,$BI$20:$BI$27,$D6)</f>
        <v>17.924425849861397</v>
      </c>
      <c r="J6" s="7" t="str">
        <f t="shared" si="0"/>
        <v/>
      </c>
      <c r="Z6" s="7">
        <v>2</v>
      </c>
      <c r="AA6" s="7">
        <f>其他调用!AW7*SUM($U$14:$U$17)</f>
        <v>46.000000000000007</v>
      </c>
      <c r="AB6" s="7">
        <f>其他调用!AX7*SUM($U$14:$U$17)</f>
        <v>67</v>
      </c>
      <c r="AC6" s="7">
        <f>其他调用!AY7*SUM($U$14:$U$17)</f>
        <v>91.000000000000014</v>
      </c>
      <c r="AD6" s="7">
        <f>其他调用!AZ7*SUM($U$14:$U$17)</f>
        <v>102.99999999999999</v>
      </c>
      <c r="AE6" s="7">
        <f>其他调用!BA7*SUM($U$14:$U$17)</f>
        <v>103</v>
      </c>
      <c r="AF6" s="7">
        <f>SUMPRODUCT(AA$5:AE6,其他调用!$C$6:$G7)</f>
        <v>359840.80660869565</v>
      </c>
      <c r="AH6" s="7">
        <v>2</v>
      </c>
      <c r="AI6" s="7">
        <f>其他调用!Y6</f>
        <v>1156325.3750176609</v>
      </c>
      <c r="AJ6" s="7">
        <f>其他调用!Z6</f>
        <v>1268324.2455294225</v>
      </c>
      <c r="AK6" s="7">
        <f>其他调用!AA6</f>
        <v>1549273.3368850346</v>
      </c>
      <c r="AL6" s="7">
        <f>其他调用!AB6</f>
        <v>2267146.6295857057</v>
      </c>
      <c r="AM6" s="7">
        <f>其他调用!AC6</f>
        <v>4478523.3214759454</v>
      </c>
      <c r="AN6" s="7">
        <f>SUMPRODUCT(AI$5:AM6,其他调用!$C$6:$G7)</f>
        <v>6461863899.1923323</v>
      </c>
      <c r="AP6" s="7">
        <f>其他调用!AN6</f>
        <v>0</v>
      </c>
      <c r="AQ6" s="7">
        <f>其他调用!AO6</f>
        <v>0</v>
      </c>
      <c r="AR6" s="7">
        <f>其他调用!AP6</f>
        <v>0</v>
      </c>
      <c r="AS6" s="7">
        <f>其他调用!AQ6</f>
        <v>0</v>
      </c>
      <c r="AT6" s="7">
        <f>其他调用!AR6</f>
        <v>0</v>
      </c>
      <c r="AU6" s="7">
        <f>SUMPRODUCT(AP$5:AT6,其他调用!$C$6:$G7)</f>
        <v>0</v>
      </c>
      <c r="AY6" s="7" t="str">
        <f>IF([1]服务器生态!AL4="","",[1]服务器生态!AL4)</f>
        <v/>
      </c>
      <c r="AZ6" s="7" t="str">
        <f>IF([1]服务器生态!AM4="","",[1]服务器生态!AM4)</f>
        <v>木石铜粮铁刀</v>
      </c>
      <c r="BA6" s="7">
        <v>2</v>
      </c>
      <c r="BB6" s="7">
        <f>IF([1]服务器生态!AO4="","",[1]服务器生态!AO4)</f>
        <v>50</v>
      </c>
      <c r="BC6" s="7">
        <f>IF([1]服务器生态!AP4="","",[1]服务器生态!AP4)</f>
        <v>2</v>
      </c>
      <c r="BD6" s="7">
        <f>IF([1]服务器生态!AQ4="","",[1]服务器生态!AQ4)</f>
        <v>3.5</v>
      </c>
      <c r="BE6" s="7">
        <f>IF([1]服务器生态!AR4="","",[1]服务器生态!AR4)</f>
        <v>16.557287377357532</v>
      </c>
      <c r="BF6" s="7">
        <f>IF([1]服务器生态!AS4="","",[1]服务器生态!AS4)</f>
        <v>10.98330500163452</v>
      </c>
      <c r="BG6" s="7">
        <f>IF([1]服务器生态!AT4="","",[1]服务器生态!AT4)</f>
        <v>1.468504448857991</v>
      </c>
      <c r="BH6" s="7">
        <f>IF([1]服务器生态!AU4="","",[1]服务器生态!AU4)</f>
        <v>4.5523637914597721</v>
      </c>
      <c r="BI6" s="7">
        <f>IF([1]服务器生态!AV4="","",[1]服务器生态!AV4)</f>
        <v>3.0198183349994965</v>
      </c>
    </row>
    <row r="7" spans="2:61" x14ac:dyDescent="0.15">
      <c r="B7" s="47">
        <v>3</v>
      </c>
      <c r="C7" s="36" t="s">
        <v>250</v>
      </c>
      <c r="D7" s="7">
        <f>基础信息!E11</f>
        <v>1.5</v>
      </c>
      <c r="E7" s="7">
        <f>(求节点($Z$5:$Z$204,$AF$5:$AF$204,D7)-求节点($Z$5:$Z$204,$AF$5:$AF$204,D6))*$E$2/SUM(其他调用!$C$5:$G$5)</f>
        <v>80702.27895652171</v>
      </c>
      <c r="F7" s="7">
        <f>(求节点($AH$5:$AH$204,$AN$5:$AN$204,D7)-求节点($AH$5:$AH$204,$AN$5:$AN$204,D6))*$E$2/SUM(其他调用!$C$5:$G$5)</f>
        <v>1900795240.3305645</v>
      </c>
      <c r="G7" s="50">
        <f>(求节点($AH$5:$AH$204,$AU$5:$AU$204,D7)-求节点($AH$5:$AH$204,$AU$5:$AU$204,D6))*$E$2/SUM(其他调用!$C$5:$G$5)</f>
        <v>0</v>
      </c>
      <c r="H7" s="7">
        <f>MAX(IF($D7&lt;1,7,求节点(其他调用!$B$5:$B$124,其他调用!$N$5:$N$124,$D7))-(5-$H$2),1)</f>
        <v>7</v>
      </c>
      <c r="I7" s="7">
        <f>求节点($BD$5:$BD$11,$BF$5:$BF$11,$D7)/求节点(其他调用!$B$5:$B$124,其他调用!$N$5:$N$124,$D7)*求节点($BA$20:$BA$27,$BI$20:$BI$27,$D7)</f>
        <v>40.329958162188142</v>
      </c>
      <c r="J7" s="7">
        <f t="shared" si="0"/>
        <v>1</v>
      </c>
      <c r="Z7" s="7">
        <v>3</v>
      </c>
      <c r="AA7" s="7">
        <f>其他调用!AW8*SUM($U$14:$U$17)</f>
        <v>46</v>
      </c>
      <c r="AB7" s="7">
        <f>其他调用!AX8*SUM($U$14:$U$17)</f>
        <v>66.999999999999986</v>
      </c>
      <c r="AC7" s="7">
        <f>其他调用!AY8*SUM($U$14:$U$17)</f>
        <v>91</v>
      </c>
      <c r="AD7" s="7">
        <f>其他调用!AZ8*SUM($U$14:$U$17)</f>
        <v>103</v>
      </c>
      <c r="AE7" s="7">
        <f>其他调用!BA8*SUM($U$14:$U$17)</f>
        <v>102.99999999999999</v>
      </c>
      <c r="AF7" s="7">
        <f>SUMPRODUCT(AA$5:AE7,其他调用!$C$6:$G8)</f>
        <v>482885.89426086959</v>
      </c>
      <c r="AH7" s="7">
        <v>3</v>
      </c>
      <c r="AI7" s="7">
        <f>其他调用!Y7</f>
        <v>1709556.8766648057</v>
      </c>
      <c r="AJ7" s="7">
        <f>其他调用!Z7</f>
        <v>1990610.99483614</v>
      </c>
      <c r="AK7" s="7">
        <f>其他调用!AA7</f>
        <v>2493127.7261979994</v>
      </c>
      <c r="AL7" s="7">
        <f>其他调用!AB7</f>
        <v>3512172.6711086938</v>
      </c>
      <c r="AM7" s="7">
        <f>其他调用!AC7</f>
        <v>6376772.2335923603</v>
      </c>
      <c r="AN7" s="7">
        <f>SUMPRODUCT(AI$5:AM7,其他调用!$C$6:$G8)</f>
        <v>10761011664.454062</v>
      </c>
      <c r="AP7" s="7">
        <f>其他调用!AN7</f>
        <v>0</v>
      </c>
      <c r="AQ7" s="7">
        <f>其他调用!AO7</f>
        <v>0</v>
      </c>
      <c r="AR7" s="7">
        <f>其他调用!AP7</f>
        <v>0</v>
      </c>
      <c r="AS7" s="7">
        <f>其他调用!AQ7</f>
        <v>0</v>
      </c>
      <c r="AT7" s="7">
        <f>其他调用!AR7</f>
        <v>0</v>
      </c>
      <c r="AU7" s="7">
        <f>SUMPRODUCT(AP$5:AT7,其他调用!$C$6:$G8)</f>
        <v>0</v>
      </c>
      <c r="AY7" s="7" t="str">
        <f>IF([1]服务器生态!AL5="","",[1]服务器生态!AL5)</f>
        <v/>
      </c>
      <c r="AZ7" s="7" t="str">
        <f>IF([1]服务器生态!AM5="","",[1]服务器生态!AM5)</f>
        <v>低级特产2</v>
      </c>
      <c r="BA7" s="7">
        <v>3</v>
      </c>
      <c r="BB7" s="7">
        <f>IF([1]服务器生态!AO5="","",[1]服务器生态!AO5)</f>
        <v>42</v>
      </c>
      <c r="BC7" s="7">
        <f>IF([1]服务器生态!AP5="","",[1]服务器生态!AP5)</f>
        <v>3.1</v>
      </c>
      <c r="BD7" s="7">
        <f>IF([1]服务器生态!AQ5="","",[1]服务器生态!AQ5)</f>
        <v>6.6</v>
      </c>
      <c r="BE7" s="7">
        <f>IF([1]服务器生态!AR5="","",[1]服务器生态!AR5)</f>
        <v>13.72913125204315</v>
      </c>
      <c r="BF7" s="7">
        <f>IF([1]服务器生态!AS5="","",[1]服务器生态!AS5)</f>
        <v>10.908270676691728</v>
      </c>
      <c r="BG7" s="7">
        <f>IF([1]服务器生态!AT5="","",[1]服务器生态!AT5)</f>
        <v>0.71301657323162704</v>
      </c>
      <c r="BH7" s="7">
        <f>IF([1]服务器生态!AU5="","",[1]服务器生态!AU5)</f>
        <v>3.8502894954507862</v>
      </c>
      <c r="BI7" s="7">
        <f>IF([1]服务器生态!AV5="","",[1]服务器生态!AV5)</f>
        <v>3.0591884678609667</v>
      </c>
    </row>
    <row r="8" spans="2:61" x14ac:dyDescent="0.15">
      <c r="B8" s="47">
        <v>4</v>
      </c>
      <c r="C8" s="12" t="s">
        <v>249</v>
      </c>
      <c r="D8" s="7">
        <f>基础信息!E12</f>
        <v>2.1</v>
      </c>
      <c r="E8" s="7">
        <f>(求节点($Z$5:$Z$204,$AF$5:$AF$204,D8)-求节点($Z$5:$Z$204,$AF$5:$AF$204,D7))*$E$2/SUM(其他调用!$C$5:$G$5)</f>
        <v>93006.787721739151</v>
      </c>
      <c r="F8" s="7">
        <f>(求节点($AH$5:$AH$204,$AN$5:$AN$204,D8)-求节点($AH$5:$AH$204,$AN$5:$AN$204,D7))*$E$2/SUM(其他调用!$C$5:$G$5)</f>
        <v>2330710016.8567381</v>
      </c>
      <c r="G8" s="50">
        <f>(求节点($AH$5:$AH$204,$AU$5:$AU$204,D8)-求节点($AH$5:$AH$204,$AU$5:$AU$204,D7))*$E$2/SUM(其他调用!$C$5:$G$5)</f>
        <v>0</v>
      </c>
      <c r="H8" s="7">
        <f>MAX(IF($D8&lt;1,7,求节点(其他调用!$B$5:$B$124,其他调用!$N$5:$N$124,$D8))-(5-$H$2),1)</f>
        <v>7</v>
      </c>
      <c r="I8" s="7">
        <f>求节点($BD$5:$BD$11,$BF$5:$BF$11,$D8)/求节点(其他调用!$B$5:$B$124,其他调用!$N$5:$N$124,$D8)*求节点($BA$20:$BA$27,$BI$20:$BI$27,$D8)</f>
        <v>53.568656158986379</v>
      </c>
      <c r="J8" s="7">
        <f t="shared" si="0"/>
        <v>1</v>
      </c>
      <c r="Z8" s="7">
        <v>4</v>
      </c>
      <c r="AA8" s="7">
        <f>其他调用!AW9*SUM($U$14:$U$17)</f>
        <v>45.999999999999993</v>
      </c>
      <c r="AB8" s="7">
        <f>其他调用!AX9*SUM($U$14:$U$17)</f>
        <v>67.000000000000028</v>
      </c>
      <c r="AC8" s="7">
        <f>其他调用!AY9*SUM($U$14:$U$17)</f>
        <v>91</v>
      </c>
      <c r="AD8" s="7">
        <f>其他调用!AZ9*SUM($U$14:$U$17)</f>
        <v>103.00000000000001</v>
      </c>
      <c r="AE8" s="7">
        <f>其他调用!BA9*SUM($U$14:$U$17)</f>
        <v>102.99999999999999</v>
      </c>
      <c r="AF8" s="7">
        <f>SUMPRODUCT(AA$5:AE8,其他调用!$C$6:$G9)</f>
        <v>596200.45517391304</v>
      </c>
      <c r="AH8" s="7">
        <v>4</v>
      </c>
      <c r="AI8" s="7">
        <f>其他调用!Y8</f>
        <v>2353902.5804224252</v>
      </c>
      <c r="AJ8" s="7">
        <f>其他调用!Z8</f>
        <v>2720166.4859724916</v>
      </c>
      <c r="AK8" s="7">
        <f>其他调用!AA8</f>
        <v>3264998.5812958041</v>
      </c>
      <c r="AL8" s="7">
        <f>其他调用!AB8</f>
        <v>4393924.7520090537</v>
      </c>
      <c r="AM8" s="7">
        <f>其他调用!AC8</f>
        <v>8183709.5459888577</v>
      </c>
      <c r="AN8" s="7">
        <f>SUMPRODUCT(AI$5:AM8,其他调用!$C$6:$G9)</f>
        <v>16137208015.076349</v>
      </c>
      <c r="AP8" s="7">
        <f>其他调用!AN8</f>
        <v>0</v>
      </c>
      <c r="AQ8" s="7">
        <f>其他调用!AO8</f>
        <v>0</v>
      </c>
      <c r="AR8" s="7">
        <f>其他调用!AP8</f>
        <v>0</v>
      </c>
      <c r="AS8" s="7">
        <f>其他调用!AQ8</f>
        <v>0</v>
      </c>
      <c r="AT8" s="7">
        <f>其他调用!AR8</f>
        <v>0</v>
      </c>
      <c r="AU8" s="7">
        <f>SUMPRODUCT(AP$5:AT8,其他调用!$C$6:$G9)</f>
        <v>0</v>
      </c>
      <c r="AY8" s="7" t="str">
        <f>IF([1]服务器生态!AL6="","",[1]服务器生态!AL6)</f>
        <v/>
      </c>
      <c r="AZ8" s="7" t="str">
        <f>IF([1]服务器生态!AM6="","",[1]服务器生态!AM6)</f>
        <v>各国首都</v>
      </c>
      <c r="BA8" s="7">
        <v>4</v>
      </c>
      <c r="BB8" s="7">
        <f>IF([1]服务器生态!AO6="","",[1]服务器生态!AO6)</f>
        <v>26</v>
      </c>
      <c r="BC8" s="7">
        <f>IF([1]服务器生态!AP6="","",[1]服务器生态!AP6)</f>
        <v>5.4</v>
      </c>
      <c r="BD8" s="7">
        <f>IF([1]服务器生态!AQ6="","",[1]服务器生态!AQ6)</f>
        <v>12</v>
      </c>
      <c r="BE8" s="7">
        <f>IF([1]服务器生态!AR6="","",[1]服务器生态!AR6)</f>
        <v>13.63533834586466</v>
      </c>
      <c r="BF8" s="7">
        <f>IF([1]服务器生态!AS6="","",[1]服务器生态!AS6)</f>
        <v>9.9207391973628987</v>
      </c>
      <c r="BG8" s="7">
        <f>IF([1]服务器生态!AT6="","",[1]服务器生态!AT6)</f>
        <v>0.27587078450672881</v>
      </c>
      <c r="BH8" s="7">
        <f>IF([1]服务器生态!AU6="","",[1]服务器生态!AU6)</f>
        <v>2.6207724528139238</v>
      </c>
      <c r="BI8" s="7">
        <f>IF([1]服务器生态!AV6="","",[1]服务器生态!AV6)</f>
        <v>1.9068100358422941</v>
      </c>
    </row>
    <row r="9" spans="2:61" x14ac:dyDescent="0.15">
      <c r="B9" s="47">
        <v>5</v>
      </c>
      <c r="C9" s="36" t="s">
        <v>251</v>
      </c>
      <c r="D9" s="7">
        <f>基础信息!E13</f>
        <v>3.3</v>
      </c>
      <c r="E9" s="7">
        <f>(求节点($Z$5:$Z$204,$AF$5:$AF$204,D9)-求节点($Z$5:$Z$204,$AF$5:$AF$204,D8))*$E$2/SUM(其他调用!$C$5:$G$5)</f>
        <v>144734.9471608696</v>
      </c>
      <c r="F9" s="7">
        <f>(求节点($AH$5:$AH$204,$AN$5:$AN$204,D9)-求节点($AH$5:$AH$204,$AN$5:$AN$204,D8))*$E$2/SUM(其他调用!$C$5:$G$5)</f>
        <v>5482091893.9222412</v>
      </c>
      <c r="G9" s="50">
        <f>(求节点($AH$5:$AH$204,$AU$5:$AU$204,D9)-求节点($AH$5:$AH$204,$AU$5:$AU$204,D8))*$E$2/SUM(其他调用!$C$5:$G$5)</f>
        <v>0</v>
      </c>
      <c r="H9" s="7">
        <f>MAX(IF($D9&lt;1,7,求节点(其他调用!$B$5:$B$124,其他调用!$N$5:$N$124,$D9))-(5-$H$2),1)</f>
        <v>7</v>
      </c>
      <c r="I9" s="7">
        <f>求节点($BD$5:$BD$11,$BF$5:$BF$11,$D9)/求节点(其他调用!$B$5:$B$124,其他调用!$N$5:$N$124,$D9)*求节点($BA$20:$BA$27,$BI$20:$BI$27,$D9)</f>
        <v>75.086134550164815</v>
      </c>
      <c r="J9" s="7">
        <f t="shared" si="0"/>
        <v>1</v>
      </c>
      <c r="N9" s="7" t="s">
        <v>112</v>
      </c>
      <c r="O9" s="51">
        <f>'[1]功能-行军令'!AD2</f>
        <v>500</v>
      </c>
      <c r="P9" s="51">
        <f>'[1]功能-行军令'!AE2</f>
        <v>200</v>
      </c>
      <c r="Q9" s="51">
        <f>'[1]功能-行军令'!AF2</f>
        <v>200</v>
      </c>
      <c r="R9" s="51">
        <f>'[1]功能-行军令'!AG2</f>
        <v>0</v>
      </c>
      <c r="S9" s="51">
        <f>'[1]功能-行军令'!AH2</f>
        <v>0</v>
      </c>
      <c r="T9" s="51">
        <f>'[1]功能-行军令'!AI2</f>
        <v>100</v>
      </c>
      <c r="Z9" s="7">
        <v>5</v>
      </c>
      <c r="AA9" s="7">
        <f>其他调用!AW10*SUM($U$14:$U$17)</f>
        <v>45.999999999999986</v>
      </c>
      <c r="AB9" s="7">
        <f>其他调用!AX10*SUM($U$14:$U$17)</f>
        <v>67</v>
      </c>
      <c r="AC9" s="7">
        <f>其他调用!AY10*SUM($U$14:$U$17)</f>
        <v>90.999999999999972</v>
      </c>
      <c r="AD9" s="7">
        <f>其他调用!AZ10*SUM($U$14:$U$17)</f>
        <v>102.99999999999999</v>
      </c>
      <c r="AE9" s="7">
        <f>其他调用!BA10*SUM($U$14:$U$17)</f>
        <v>103.00000000000001</v>
      </c>
      <c r="AF9" s="7">
        <f>SUMPRODUCT(AA$5:AE9,其他调用!$C$6:$G10)</f>
        <v>699411.05136956507</v>
      </c>
      <c r="AH9" s="7">
        <v>5</v>
      </c>
      <c r="AI9" s="7">
        <f>其他调用!Y9</f>
        <v>2819634.2836900521</v>
      </c>
      <c r="AJ9" s="7">
        <f>其他调用!Z9</f>
        <v>3153076.3776200404</v>
      </c>
      <c r="AK9" s="7">
        <f>其他调用!AA9</f>
        <v>3734622.4892355502</v>
      </c>
      <c r="AL9" s="7">
        <f>其他调用!AB9</f>
        <v>5148037.330609249</v>
      </c>
      <c r="AM9" s="7">
        <f>其他调用!AC9</f>
        <v>9527421.7795155309</v>
      </c>
      <c r="AN9" s="7">
        <f>SUMPRODUCT(AI$5:AM9,其他调用!$C$6:$G10)</f>
        <v>21885010846.520325</v>
      </c>
      <c r="AP9" s="7">
        <f>其他调用!AN9</f>
        <v>0</v>
      </c>
      <c r="AQ9" s="7">
        <f>其他调用!AO9</f>
        <v>0</v>
      </c>
      <c r="AR9" s="7">
        <f>其他调用!AP9</f>
        <v>0</v>
      </c>
      <c r="AS9" s="7">
        <f>其他调用!AQ9</f>
        <v>0</v>
      </c>
      <c r="AT9" s="7">
        <f>其他调用!AR9</f>
        <v>0</v>
      </c>
      <c r="AU9" s="7">
        <f>SUMPRODUCT(AP$5:AT9,其他调用!$C$6:$G10)</f>
        <v>0</v>
      </c>
      <c r="AY9" s="7" t="str">
        <f>IF([1]服务器生态!AL7="","",[1]服务器生态!AL7)</f>
        <v/>
      </c>
      <c r="AZ9" s="7" t="str">
        <f>IF([1]服务器生态!AM7="","",[1]服务器生态!AM7)</f>
        <v>高级特产</v>
      </c>
      <c r="BA9" s="7">
        <v>5</v>
      </c>
      <c r="BB9" s="7">
        <f>IF([1]服务器生态!AO7="","",[1]服务器生态!AO7)</f>
        <v>12</v>
      </c>
      <c r="BC9" s="7">
        <f>IF([1]服务器生态!AP7="","",[1]服务器生态!AP7)</f>
        <v>9.5</v>
      </c>
      <c r="BD9" s="7">
        <f>IF([1]服务器生态!AQ7="","",[1]服务器生态!AQ7)</f>
        <v>21.5</v>
      </c>
      <c r="BE9" s="7">
        <f>IF([1]服务器生态!AR7="","",[1]服务器生态!AR7)</f>
        <v>12.400923996703622</v>
      </c>
      <c r="BF9" s="7">
        <f>IF([1]服务器生态!AS7="","",[1]服务器生态!AS7)</f>
        <v>6.5386824354258835</v>
      </c>
      <c r="BG9" s="7">
        <f>IF([1]服务器生态!AT7="","",[1]服务器生态!AT7)</f>
        <v>0.11470200723261617</v>
      </c>
      <c r="BH9" s="7">
        <f>IF([1]服务器生态!AU7="","",[1]服务器生态!AU7)</f>
        <v>1.8352321157218587</v>
      </c>
      <c r="BI9" s="7">
        <f>IF([1]服务器生态!AV7="","",[1]服务器生态!AV7)</f>
        <v>0.96766982873129503</v>
      </c>
    </row>
    <row r="10" spans="2:61" x14ac:dyDescent="0.15">
      <c r="B10" s="47">
        <v>6</v>
      </c>
      <c r="C10" s="12" t="s">
        <v>258</v>
      </c>
      <c r="D10" s="7">
        <f>基础信息!E14</f>
        <v>4.8</v>
      </c>
      <c r="E10" s="7">
        <f>(求节点($Z$5:$Z$204,$AF$5:$AF$204,D10)-求节点($Z$5:$Z$204,$AF$5:$AF$204,D9))*$E$2/SUM(其他调用!$C$5:$G$5)</f>
        <v>161888.66959565203</v>
      </c>
      <c r="F10" s="7">
        <f>(求节点($AH$5:$AH$204,$AN$5:$AN$204,D10)-求节点($AH$5:$AH$204,$AN$5:$AN$204,D9))*$E$2/SUM(其他调用!$C$5:$G$5)</f>
        <v>8361579710.5907831</v>
      </c>
      <c r="G10" s="50">
        <f>(求节点($AH$5:$AH$204,$AU$5:$AU$204,D10)-求节点($AH$5:$AH$204,$AU$5:$AU$204,D9))*$E$2/SUM(其他调用!$C$5:$G$5)</f>
        <v>0</v>
      </c>
      <c r="H10" s="7">
        <f>MAX(IF($D10&lt;1,7,求节点(其他调用!$B$5:$B$124,其他调用!$N$5:$N$124,$D10))-(5-$H$2),1)</f>
        <v>7</v>
      </c>
      <c r="I10" s="7">
        <f>求节点($BD$5:$BD$11,$BF$5:$BF$11,$D10)/求节点(其他调用!$B$5:$B$124,其他调用!$N$5:$N$124,$D10)*求节点($BA$20:$BA$27,$BI$20:$BI$27,$D10)</f>
        <v>106.70521043131936</v>
      </c>
      <c r="J10" s="7">
        <f t="shared" si="0"/>
        <v>2</v>
      </c>
      <c r="N10" s="88" t="s">
        <v>113</v>
      </c>
      <c r="O10" s="81" t="s">
        <v>174</v>
      </c>
      <c r="P10" s="81"/>
      <c r="Q10" s="81"/>
      <c r="R10" s="81" t="s">
        <v>174</v>
      </c>
      <c r="S10" s="81"/>
      <c r="T10" s="81"/>
      <c r="Z10" s="7">
        <v>6</v>
      </c>
      <c r="AA10" s="7">
        <f>其他调用!AW11*SUM($U$14:$U$17)</f>
        <v>45.999999999999993</v>
      </c>
      <c r="AB10" s="7">
        <f>其他调用!AX11*SUM($U$14:$U$17)</f>
        <v>66.999999999999986</v>
      </c>
      <c r="AC10" s="7">
        <f>其他调用!AY11*SUM($U$14:$U$17)</f>
        <v>91</v>
      </c>
      <c r="AD10" s="7">
        <f>其他调用!AZ11*SUM($U$14:$U$17)</f>
        <v>103.00000000000001</v>
      </c>
      <c r="AE10" s="7">
        <f>其他调用!BA11*SUM($U$14:$U$17)</f>
        <v>103.00000000000004</v>
      </c>
      <c r="AF10" s="7">
        <f>SUMPRODUCT(AA$5:AE10,其他调用!$C$6:$G11)</f>
        <v>792144.24486956501</v>
      </c>
      <c r="AH10" s="7">
        <v>6</v>
      </c>
      <c r="AI10" s="7">
        <f>其他调用!Y10</f>
        <v>3141767.4075411111</v>
      </c>
      <c r="AJ10" s="7">
        <f>其他调用!Z10</f>
        <v>3506124.0511854384</v>
      </c>
      <c r="AK10" s="7">
        <f>其他调用!AA10</f>
        <v>4208235.0161126275</v>
      </c>
      <c r="AL10" s="7">
        <f>其他调用!AB10</f>
        <v>5832113.8145430256</v>
      </c>
      <c r="AM10" s="7">
        <f>其他调用!AC10</f>
        <v>10679341.1429714</v>
      </c>
      <c r="AN10" s="7">
        <f>SUMPRODUCT(AI$5:AM10,其他调用!$C$6:$G11)</f>
        <v>27579809348.772842</v>
      </c>
      <c r="AP10" s="7">
        <f>其他调用!AN10</f>
        <v>0</v>
      </c>
      <c r="AQ10" s="7">
        <f>其他调用!AO10</f>
        <v>0</v>
      </c>
      <c r="AR10" s="7">
        <f>其他调用!AP10</f>
        <v>0</v>
      </c>
      <c r="AS10" s="7">
        <f>其他调用!AQ10</f>
        <v>0</v>
      </c>
      <c r="AT10" s="7">
        <f>其他调用!AR10</f>
        <v>0</v>
      </c>
      <c r="AU10" s="7">
        <f>SUMPRODUCT(AP$5:AT10,其他调用!$C$6:$G11)</f>
        <v>0</v>
      </c>
      <c r="AY10" s="7" t="str">
        <f>IF([1]服务器生态!AL8="","",[1]服务器生态!AL8)</f>
        <v/>
      </c>
      <c r="AZ10" s="7" t="str">
        <f>IF([1]服务器生态!AM8="","",[1]服务器生态!AM8)</f>
        <v/>
      </c>
      <c r="BA10" s="7">
        <v>6</v>
      </c>
      <c r="BB10" s="7">
        <f>IF([1]服务器生态!AO8="","",[1]服务器生态!AO8)</f>
        <v>5</v>
      </c>
      <c r="BC10" s="7">
        <f>IF([1]服务器生态!AP8="","",[1]服务器生态!AP8)</f>
        <v>16</v>
      </c>
      <c r="BD10" s="7">
        <f>IF([1]服务器生态!AQ8="","",[1]服务器生态!AQ8)</f>
        <v>37.5</v>
      </c>
      <c r="BE10" s="7">
        <f>IF([1]服务器生态!AR8="","",[1]服务器生态!AR8)</f>
        <v>8.1733530442823543</v>
      </c>
      <c r="BF10" s="7">
        <f>IF([1]服务器生态!AS8="","",[1]服务器生态!AS8)</f>
        <v>4.1101725377426312</v>
      </c>
      <c r="BG10" s="7">
        <f>IF([1]服务器生态!AT8="","",[1]服务器生态!AT8)</f>
        <v>4.7705644853594943E-2</v>
      </c>
      <c r="BH10" s="7">
        <f>IF([1]服务器生态!AU8="","",[1]服务器生态!AU8)</f>
        <v>1.2164939437666711</v>
      </c>
      <c r="BI10" s="7">
        <f>IF([1]服务器生态!AV8="","",[1]服务器生态!AV8)</f>
        <v>0.61174403857395288</v>
      </c>
    </row>
    <row r="11" spans="2:61" x14ac:dyDescent="0.15">
      <c r="B11" s="47">
        <v>7</v>
      </c>
      <c r="C11" s="12" t="s">
        <v>253</v>
      </c>
      <c r="D11" s="7">
        <f>基础信息!E15</f>
        <v>6.6</v>
      </c>
      <c r="E11" s="7">
        <f>(求节点($Z$5:$Z$204,$AF$5:$AF$204,D11)-求节点($Z$5:$Z$204,$AF$5:$AF$204,D10))*$E$2/SUM(其他调用!$C$5:$G$5)</f>
        <v>161978.27476932097</v>
      </c>
      <c r="F11" s="7">
        <f>(求节点($AH$5:$AH$204,$AN$5:$AN$204,D11)-求节点($AH$5:$AH$204,$AN$5:$AN$204,D10))*$E$2/SUM(其他调用!$C$5:$G$5)</f>
        <v>10108882754.530331</v>
      </c>
      <c r="G11" s="50">
        <f>(求节点($AH$5:$AH$204,$AU$5:$AU$204,D11)-求节点($AH$5:$AH$204,$AU$5:$AU$204,D10))*$E$2/SUM(其他调用!$C$5:$G$5)</f>
        <v>0</v>
      </c>
      <c r="H11" s="7">
        <f>MAX(IF($D11&lt;1,7,求节点(其他调用!$B$5:$B$124,其他调用!$N$5:$N$124,$D11))-(5-$H$2),1)</f>
        <v>7</v>
      </c>
      <c r="I11" s="7">
        <f>求节点($BD$5:$BD$11,$BF$5:$BF$11,$D11)/求节点(其他调用!$B$5:$B$124,其他调用!$N$5:$N$124,$D11)*求节点($BA$20:$BA$27,$BI$20:$BI$27,$D11)</f>
        <v>146.13598803505016</v>
      </c>
      <c r="J11" s="7">
        <f t="shared" si="0"/>
        <v>3</v>
      </c>
      <c r="N11" s="88"/>
      <c r="O11" s="7" t="s">
        <v>114</v>
      </c>
      <c r="P11" s="7" t="s">
        <v>114</v>
      </c>
      <c r="Q11" s="7" t="s">
        <v>115</v>
      </c>
      <c r="R11" s="7" t="s">
        <v>175</v>
      </c>
      <c r="S11" s="7" t="s">
        <v>176</v>
      </c>
      <c r="T11" s="7" t="s">
        <v>177</v>
      </c>
      <c r="U11" s="7" t="s">
        <v>116</v>
      </c>
      <c r="V11" s="7" t="s">
        <v>117</v>
      </c>
      <c r="W11" s="7" t="s">
        <v>118</v>
      </c>
      <c r="Z11" s="7">
        <v>7</v>
      </c>
      <c r="AA11" s="7">
        <f>其他调用!AW12*SUM($U$14:$U$17)</f>
        <v>46.000000000000007</v>
      </c>
      <c r="AB11" s="7">
        <f>其他调用!AX12*SUM($U$14:$U$17)</f>
        <v>67</v>
      </c>
      <c r="AC11" s="7">
        <f>其他调用!AY12*SUM($U$14:$U$17)</f>
        <v>91.000000000000071</v>
      </c>
      <c r="AD11" s="7">
        <f>其他调用!AZ12*SUM($U$14:$U$17)</f>
        <v>102.99999999999997</v>
      </c>
      <c r="AE11" s="7">
        <f>其他调用!BA12*SUM($U$14:$U$17)</f>
        <v>102.99999999999991</v>
      </c>
      <c r="AF11" s="7">
        <f>SUMPRODUCT(AA$5:AE11,其他调用!$C$6:$G12)</f>
        <v>873149.18158654938</v>
      </c>
      <c r="AH11" s="7">
        <v>7</v>
      </c>
      <c r="AI11" s="7">
        <f>其他调用!Y11</f>
        <v>3429336.6188568231</v>
      </c>
      <c r="AJ11" s="7">
        <f>其他调用!Z11</f>
        <v>3877135.7347288616</v>
      </c>
      <c r="AK11" s="7">
        <f>其他调用!AA11</f>
        <v>4675451.3490112014</v>
      </c>
      <c r="AL11" s="7">
        <f>其他调用!AB11</f>
        <v>6509964.3848079927</v>
      </c>
      <c r="AM11" s="7">
        <f>其他调用!AC11</f>
        <v>12297883.585731931</v>
      </c>
      <c r="AN11" s="7">
        <f>SUMPRODUCT(AI$5:AM11,其他调用!$C$6:$G12)</f>
        <v>33020682158.754543</v>
      </c>
      <c r="AP11" s="7">
        <f>其他调用!AN11</f>
        <v>0</v>
      </c>
      <c r="AQ11" s="7">
        <f>其他调用!AO11</f>
        <v>0</v>
      </c>
      <c r="AR11" s="7">
        <f>其他调用!AP11</f>
        <v>0</v>
      </c>
      <c r="AS11" s="7">
        <f>其他调用!AQ11</f>
        <v>0</v>
      </c>
      <c r="AT11" s="7">
        <f>其他调用!AR11</f>
        <v>0</v>
      </c>
      <c r="AU11" s="7">
        <f>SUMPRODUCT(AP$5:AT11,其他调用!$C$6:$G12)</f>
        <v>0</v>
      </c>
      <c r="AY11" s="7" t="str">
        <f>IF([1]服务器生态!AL9="","",[1]服务器生态!AL9)</f>
        <v/>
      </c>
      <c r="AZ11" s="7" t="str">
        <f>IF([1]服务器生态!AM9="","",[1]服务器生态!AM9)</f>
        <v>周朝都城</v>
      </c>
      <c r="BA11" s="7">
        <v>7</v>
      </c>
      <c r="BB11" s="7">
        <f>IF([1]服务器生态!AO9="","",[1]服务器生态!AO9)</f>
        <v>1</v>
      </c>
      <c r="BC11" s="7">
        <f>IF([1]服务器生态!AP9="","",[1]服务器生态!AP9)</f>
        <v>25.5</v>
      </c>
      <c r="BD11" s="7">
        <f>IF([1]服务器生态!AQ9="","",[1]服务器生态!AQ9)</f>
        <v>63</v>
      </c>
      <c r="BE11" s="7">
        <f>IF([1]服务器生态!AR9="","",[1]服务器生态!AR9)</f>
        <v>5.1377156721782891</v>
      </c>
      <c r="BF11" s="7">
        <f>IF([1]服务器生态!AS9="","",[1]服务器生态!AS9)</f>
        <v>3.288138030194105</v>
      </c>
      <c r="BG11" s="7">
        <f>IF([1]服务器生态!AT9="","",[1]服务器生态!AT9)</f>
        <v>1.9082257941437978E-2</v>
      </c>
      <c r="BH11" s="7">
        <f>IF([1]服务器生态!AU9="","",[1]服务器生态!AU9)</f>
        <v>0.30412348594166777</v>
      </c>
      <c r="BI11" s="7">
        <f>IF([1]服务器生态!AV9="","",[1]服务器生态!AV9)</f>
        <v>0.19463903100266736</v>
      </c>
    </row>
    <row r="12" spans="2:61" x14ac:dyDescent="0.15">
      <c r="B12" s="47">
        <v>8</v>
      </c>
      <c r="C12" s="36" t="s">
        <v>252</v>
      </c>
      <c r="D12" s="7">
        <f>基础信息!E16</f>
        <v>8.6999999999999993</v>
      </c>
      <c r="E12" s="7">
        <f>(求节点($Z$5:$Z$204,$AF$5:$AF$204,D12)-求节点($Z$5:$Z$204,$AF$5:$AF$204,D11))*$E$2/SUM(其他调用!$C$5:$G$5)</f>
        <v>165397.56137569412</v>
      </c>
      <c r="F12" s="7">
        <f>(求节点($AH$5:$AH$204,$AN$5:$AN$204,D12)-求节点($AH$5:$AH$204,$AN$5:$AN$204,D11))*$E$2/SUM(其他调用!$C$5:$G$5)</f>
        <v>12221329032.548252</v>
      </c>
      <c r="G12" s="50">
        <f>(求节点($AH$5:$AH$204,$AU$5:$AU$204,D12)-求节点($AH$5:$AH$204,$AU$5:$AU$204,D11))*$E$2/SUM(其他调用!$C$5:$G$5)</f>
        <v>0</v>
      </c>
      <c r="H12" s="7">
        <f>MAX(IF($D12&lt;1,7,求节点(其他调用!$B$5:$B$124,其他调用!$N$5:$N$124,$D12))-(5-$H$2),1)</f>
        <v>7</v>
      </c>
      <c r="I12" s="7">
        <f>求节点($BD$5:$BD$11,$BF$5:$BF$11,$D12)/求节点(其他调用!$B$5:$B$124,其他调用!$N$5:$N$124,$D12)*求节点($BA$20:$BA$27,$BI$20:$BI$27,$D12)</f>
        <v>185.85187597323633</v>
      </c>
      <c r="J12" s="7">
        <f t="shared" si="0"/>
        <v>3</v>
      </c>
      <c r="N12" s="28" t="s">
        <v>119</v>
      </c>
      <c r="O12" s="28" t="s">
        <v>120</v>
      </c>
      <c r="P12" s="28"/>
      <c r="Q12" s="28"/>
      <c r="R12" s="28"/>
      <c r="S12" s="28"/>
      <c r="T12" s="28"/>
      <c r="U12" s="52">
        <f>'[1]功能-行军令'!AJ5</f>
        <v>0</v>
      </c>
      <c r="V12" s="52">
        <f>'[1]功能-行军令'!AK5</f>
        <v>1</v>
      </c>
      <c r="W12" s="52">
        <f>'[1]功能-行军令'!AL5</f>
        <v>0</v>
      </c>
      <c r="Z12" s="7">
        <v>8</v>
      </c>
      <c r="AA12" s="7">
        <f>其他调用!AW13*SUM($U$14:$U$17)</f>
        <v>46.000000000000014</v>
      </c>
      <c r="AB12" s="7">
        <f>其他调用!AX13*SUM($U$14:$U$17)</f>
        <v>67.000000000000028</v>
      </c>
      <c r="AC12" s="7">
        <f>其他调用!AY13*SUM($U$14:$U$17)</f>
        <v>90.999999999999972</v>
      </c>
      <c r="AD12" s="7">
        <f>其他调用!AZ13*SUM($U$14:$U$17)</f>
        <v>103.00000000000007</v>
      </c>
      <c r="AE12" s="7">
        <f>其他调用!BA13*SUM($U$14:$U$17)</f>
        <v>103.0000000000001</v>
      </c>
      <c r="AF12" s="7">
        <f>SUMPRODUCT(AA$5:AE12,其他调用!$C$6:$G13)</f>
        <v>952196.57220190775</v>
      </c>
      <c r="AH12" s="7">
        <v>8</v>
      </c>
      <c r="AI12" s="7">
        <f>其他调用!Y12</f>
        <v>3757709.8589692246</v>
      </c>
      <c r="AJ12" s="7">
        <f>其他调用!Z12</f>
        <v>4245864.5199035667</v>
      </c>
      <c r="AK12" s="7">
        <f>其他调用!AA12</f>
        <v>5084604.1200218685</v>
      </c>
      <c r="AL12" s="7">
        <f>其他调用!AB12</f>
        <v>7098491.7710414976</v>
      </c>
      <c r="AM12" s="7">
        <f>其他调用!AC12</f>
        <v>13412011.109070711</v>
      </c>
      <c r="AN12" s="7">
        <f>SUMPRODUCT(AI$5:AM12,其他调用!$C$6:$G13)</f>
        <v>38817668449.145409</v>
      </c>
      <c r="AP12" s="7">
        <f>其他调用!AN12</f>
        <v>0</v>
      </c>
      <c r="AQ12" s="7">
        <f>其他调用!AO12</f>
        <v>0</v>
      </c>
      <c r="AR12" s="7">
        <f>其他调用!AP12</f>
        <v>0</v>
      </c>
      <c r="AS12" s="7">
        <f>其他调用!AQ12</f>
        <v>0</v>
      </c>
      <c r="AT12" s="7">
        <f>其他调用!AR12</f>
        <v>0</v>
      </c>
      <c r="AU12" s="7">
        <f>SUMPRODUCT(AP$5:AT12,其他调用!$C$6:$G13)</f>
        <v>0</v>
      </c>
      <c r="BC12" s="7">
        <v>15</v>
      </c>
      <c r="BE12" s="7">
        <f>INDEX($P$3:$P$367,BD14,1)</f>
        <v>0</v>
      </c>
      <c r="BF12" s="7">
        <f>BF11</f>
        <v>3.288138030194105</v>
      </c>
    </row>
    <row r="13" spans="2:61" x14ac:dyDescent="0.15">
      <c r="B13" s="47">
        <v>9</v>
      </c>
      <c r="C13" s="12" t="s">
        <v>254</v>
      </c>
      <c r="D13" s="7">
        <f>基础信息!E17</f>
        <v>11.1</v>
      </c>
      <c r="E13" s="7">
        <f>(求节点($Z$5:$Z$204,$AF$5:$AF$204,D13)-求节点($Z$5:$Z$204,$AF$5:$AF$204,D12))*$E$2/SUM(其他调用!$C$5:$G$5)</f>
        <v>178339.49700255273</v>
      </c>
      <c r="F13" s="7">
        <f>(求节点($AH$5:$AH$204,$AN$5:$AN$204,D13)-求节点($AH$5:$AH$204,$AN$5:$AN$204,D12))*$E$2/SUM(其他调用!$C$5:$G$5)</f>
        <v>15291811235.316153</v>
      </c>
      <c r="G13" s="50">
        <f>(求节点($AH$5:$AH$204,$AU$5:$AU$204,D13)-求节点($AH$5:$AH$204,$AU$5:$AU$204,D12))*$E$2/SUM(其他调用!$C$5:$G$5)</f>
        <v>0</v>
      </c>
      <c r="H13" s="7">
        <f>MAX(IF($D13&lt;1,7,求节点(其他调用!$B$5:$B$124,其他调用!$N$5:$N$124,$D13))-(5-$H$2),1)</f>
        <v>7</v>
      </c>
      <c r="I13" s="7">
        <f>求节点($BD$5:$BD$11,$BF$5:$BF$11,$D13)/求节点(其他调用!$B$5:$B$124,其他调用!$N$5:$N$124,$D13)*求节点($BA$20:$BA$27,$BI$20:$BI$27,$D13)</f>
        <v>227.23244163464966</v>
      </c>
      <c r="J13" s="7">
        <f t="shared" si="0"/>
        <v>3</v>
      </c>
      <c r="Z13" s="7">
        <v>9</v>
      </c>
      <c r="AA13" s="7">
        <f>其他调用!AW14*SUM($U$14:$U$17)</f>
        <v>46.000000000000007</v>
      </c>
      <c r="AB13" s="7">
        <f>其他调用!AX14*SUM($U$14:$U$17)</f>
        <v>66.999999999999957</v>
      </c>
      <c r="AC13" s="7">
        <f>其他调用!AY14*SUM($U$14:$U$17)</f>
        <v>91.000000000000014</v>
      </c>
      <c r="AD13" s="7">
        <f>其他调用!AZ14*SUM($U$14:$U$17)</f>
        <v>102.99999999999994</v>
      </c>
      <c r="AE13" s="7">
        <f>其他调用!BA14*SUM($U$14:$U$17)</f>
        <v>102.99999999999996</v>
      </c>
      <c r="AF13" s="7">
        <f>SUMPRODUCT(AA$5:AE13,其他调用!$C$6:$G14)</f>
        <v>1029265.4237355392</v>
      </c>
      <c r="AH13" s="7">
        <v>9</v>
      </c>
      <c r="AI13" s="7">
        <f>其他调用!Y13</f>
        <v>4051676.6468403861</v>
      </c>
      <c r="AJ13" s="7">
        <f>其他调用!Z13</f>
        <v>4559610.578050036</v>
      </c>
      <c r="AK13" s="7">
        <f>其他调用!AA13</f>
        <v>5498780.4419736788</v>
      </c>
      <c r="AL13" s="7">
        <f>其他调用!AB13</f>
        <v>7674091.4091355577</v>
      </c>
      <c r="AM13" s="7">
        <f>其他调用!AC13</f>
        <v>14275553.144965507</v>
      </c>
      <c r="AN13" s="7">
        <f>SUMPRODUCT(AI$5:AM13,其他调用!$C$6:$G14)</f>
        <v>44886230760.80928</v>
      </c>
      <c r="AP13" s="7">
        <f>其他调用!AN13</f>
        <v>0</v>
      </c>
      <c r="AQ13" s="7">
        <f>其他调用!AO13</f>
        <v>0</v>
      </c>
      <c r="AR13" s="7">
        <f>其他调用!AP13</f>
        <v>0</v>
      </c>
      <c r="AS13" s="7">
        <f>其他调用!AQ13</f>
        <v>0</v>
      </c>
      <c r="AT13" s="7">
        <f>其他调用!AR13</f>
        <v>0</v>
      </c>
      <c r="AU13" s="7">
        <f>SUMPRODUCT(AP$5:AT13,其他调用!$C$6:$G14)</f>
        <v>0</v>
      </c>
    </row>
    <row r="14" spans="2:61" x14ac:dyDescent="0.15">
      <c r="B14" s="47">
        <v>10</v>
      </c>
      <c r="C14" s="12" t="s">
        <v>221</v>
      </c>
      <c r="D14" s="7">
        <f>基础信息!E18</f>
        <v>13.8</v>
      </c>
      <c r="E14" s="7">
        <f>(求节点($Z$5:$Z$204,$AF$5:$AF$204,D14)-求节点($Z$5:$Z$204,$AF$5:$AF$204,D13))*$E$2/SUM(其他调用!$C$5:$G$5)</f>
        <v>186189.80480262102</v>
      </c>
      <c r="F14" s="7">
        <f>(求节点($AH$5:$AH$204,$AN$5:$AN$204,D14)-求节点($AH$5:$AH$204,$AN$5:$AN$204,D13))*$E$2/SUM(其他调用!$C$5:$G$5)</f>
        <v>18137556923.790497</v>
      </c>
      <c r="G14" s="50">
        <f>(求节点($AH$5:$AH$204,$AU$5:$AU$204,D14)-求节点($AH$5:$AH$204,$AU$5:$AU$204,D13))*$E$2/SUM(其他调用!$C$5:$G$5)</f>
        <v>0</v>
      </c>
      <c r="H14" s="7">
        <f>MAX(IF($D14&lt;1,7,求节点(其他调用!$B$5:$B$124,其他调用!$N$5:$N$124,$D14))-(5-$H$2),1)</f>
        <v>7</v>
      </c>
      <c r="I14" s="7">
        <f>求节点($BD$5:$BD$11,$BF$5:$BF$11,$D14)/求节点(其他调用!$B$5:$B$124,其他调用!$N$5:$N$124,$D14)*求节点($BA$20:$BA$27,$BI$20:$BI$27,$D14)</f>
        <v>259.9447511531456</v>
      </c>
      <c r="J14" s="7">
        <f t="shared" si="0"/>
        <v>4</v>
      </c>
      <c r="N14" s="7" t="s">
        <v>121</v>
      </c>
      <c r="O14" s="7" t="s">
        <v>122</v>
      </c>
      <c r="P14" s="7" t="s">
        <v>126</v>
      </c>
      <c r="Q14" s="7" t="s">
        <v>123</v>
      </c>
      <c r="R14" s="7" t="s">
        <v>124</v>
      </c>
      <c r="S14" s="7" t="s">
        <v>120</v>
      </c>
      <c r="T14" s="7" t="s">
        <v>178</v>
      </c>
      <c r="U14" s="52">
        <f>'[1]功能-行军令'!AJ7</f>
        <v>0.6</v>
      </c>
      <c r="V14" s="52">
        <f>'[1]功能-行军令'!AK7</f>
        <v>1</v>
      </c>
      <c r="W14" s="52">
        <f>'[1]功能-行军令'!AL7</f>
        <v>24</v>
      </c>
      <c r="Z14" s="7">
        <v>10</v>
      </c>
      <c r="AA14" s="7">
        <f>其他调用!AW15*SUM($U$14:$U$17)</f>
        <v>45.999999999999993</v>
      </c>
      <c r="AB14" s="7">
        <f>其他调用!AX15*SUM($U$14:$U$17)</f>
        <v>67</v>
      </c>
      <c r="AC14" s="7">
        <f>其他调用!AY15*SUM($U$14:$U$17)</f>
        <v>90.999999999999986</v>
      </c>
      <c r="AD14" s="7">
        <f>其他调用!AZ15*SUM($U$14:$U$17)</f>
        <v>103.00000000000006</v>
      </c>
      <c r="AE14" s="7">
        <f>其他调用!BA15*SUM($U$14:$U$17)</f>
        <v>103.00000000000004</v>
      </c>
      <c r="AF14" s="7">
        <f>SUMPRODUCT(AA$5:AE14,其他调用!$C$6:$G15)</f>
        <v>1104334.7432073432</v>
      </c>
      <c r="AH14" s="7">
        <v>10</v>
      </c>
      <c r="AI14" s="7">
        <f>其他调用!Y14</f>
        <v>4346297.5282019787</v>
      </c>
      <c r="AJ14" s="7">
        <f>其他调用!Z14</f>
        <v>4898282.9746681489</v>
      </c>
      <c r="AK14" s="7">
        <f>其他调用!AA14</f>
        <v>5843244.3266106918</v>
      </c>
      <c r="AL14" s="7">
        <f>其他调用!AB14</f>
        <v>8097655.6779189482</v>
      </c>
      <c r="AM14" s="7">
        <f>其他调用!AC14</f>
        <v>14540861.800278664</v>
      </c>
      <c r="AN14" s="7">
        <f>SUMPRODUCT(AI$5:AM14,其他调用!$C$6:$G15)</f>
        <v>51206441654.721985</v>
      </c>
      <c r="AP14" s="7">
        <f>其他调用!AN14</f>
        <v>0</v>
      </c>
      <c r="AQ14" s="7">
        <f>其他调用!AO14</f>
        <v>0</v>
      </c>
      <c r="AR14" s="7">
        <f>其他调用!AP14</f>
        <v>0</v>
      </c>
      <c r="AS14" s="7">
        <f>其他调用!AQ14</f>
        <v>0</v>
      </c>
      <c r="AT14" s="7">
        <f>其他调用!AR14</f>
        <v>0</v>
      </c>
      <c r="AU14" s="7">
        <f>SUMPRODUCT(AP$5:AT14,其他调用!$C$6:$G15)</f>
        <v>0</v>
      </c>
    </row>
    <row r="15" spans="2:61" x14ac:dyDescent="0.15">
      <c r="B15" s="47">
        <v>11</v>
      </c>
      <c r="C15" s="36" t="s">
        <v>219</v>
      </c>
      <c r="D15" s="7">
        <f>基础信息!E19</f>
        <v>16.8</v>
      </c>
      <c r="E15" s="7">
        <f>(求节点($Z$5:$Z$204,$AF$5:$AF$204,D15)-求节点($Z$5:$Z$204,$AF$5:$AF$204,D14))*$E$2/SUM(其他调用!$C$5:$G$5)</f>
        <v>193062.80494114291</v>
      </c>
      <c r="F15" s="7">
        <f>(求节点($AH$5:$AH$204,$AN$5:$AN$204,D15)-求节点($AH$5:$AH$204,$AN$5:$AN$204,D14))*$E$2/SUM(其他调用!$C$5:$G$5)</f>
        <v>21074352331.052841</v>
      </c>
      <c r="G15" s="50">
        <f>(求节点($AH$5:$AH$204,$AU$5:$AU$204,D15)-求节点($AH$5:$AH$204,$AU$5:$AU$204,D14))*$E$2/SUM(其他调用!$C$5:$G$5)</f>
        <v>13729719.882545315</v>
      </c>
      <c r="H15" s="7">
        <f>MAX(IF($D15&lt;1,7,求节点(其他调用!$B$5:$B$124,其他调用!$N$5:$N$124,$D15))-(5-$H$2),1)</f>
        <v>6.64</v>
      </c>
      <c r="I15" s="7">
        <f>求节点($BD$5:$BD$11,$BF$5:$BF$11,$D15)/求节点(其他调用!$B$5:$B$124,其他调用!$N$5:$N$124,$D15)*求节点($BA$20:$BA$27,$BI$20:$BI$27,$D15)</f>
        <v>301.76082096969225</v>
      </c>
      <c r="J15" s="7">
        <f t="shared" si="0"/>
        <v>4</v>
      </c>
      <c r="N15" s="7" t="s">
        <v>167</v>
      </c>
      <c r="O15" s="7" t="s">
        <v>125</v>
      </c>
      <c r="P15" s="7" t="s">
        <v>126</v>
      </c>
      <c r="Q15" s="7" t="s">
        <v>123</v>
      </c>
      <c r="R15" s="7" t="s">
        <v>124</v>
      </c>
      <c r="S15" s="7" t="s">
        <v>120</v>
      </c>
      <c r="T15" s="7" t="s">
        <v>178</v>
      </c>
      <c r="U15" s="52">
        <f>'[1]功能-行军令'!AJ8</f>
        <v>0.4</v>
      </c>
      <c r="V15" s="52">
        <f>'[1]功能-行军令'!AK8</f>
        <v>2</v>
      </c>
      <c r="W15" s="52">
        <f>'[1]功能-行军令'!AL8</f>
        <v>8</v>
      </c>
      <c r="Z15" s="7">
        <v>11</v>
      </c>
      <c r="AA15" s="7">
        <f>其他调用!AW16*SUM($U$14:$U$17)</f>
        <v>46.000000000000021</v>
      </c>
      <c r="AB15" s="7">
        <f>其他调用!AX16*SUM($U$14:$U$17)</f>
        <v>67</v>
      </c>
      <c r="AC15" s="7">
        <f>其他调用!AY16*SUM($U$14:$U$17)</f>
        <v>91.000000000000028</v>
      </c>
      <c r="AD15" s="7">
        <f>其他调用!AZ16*SUM($U$14:$U$17)</f>
        <v>103</v>
      </c>
      <c r="AE15" s="7">
        <f>其他调用!BA16*SUM($U$14:$U$17)</f>
        <v>102.99999999999997</v>
      </c>
      <c r="AF15" s="7">
        <f>SUMPRODUCT(AA$5:AE15,其他调用!$C$6:$G16)</f>
        <v>1177383.5376372181</v>
      </c>
      <c r="AH15" s="7">
        <v>11</v>
      </c>
      <c r="AI15" s="7">
        <f>其他调用!Y15</f>
        <v>4601390.9802592546</v>
      </c>
      <c r="AJ15" s="7">
        <f>其他调用!Z15</f>
        <v>5172926.6127361543</v>
      </c>
      <c r="AK15" s="7">
        <f>其他调用!AA15</f>
        <v>6238118.9148200154</v>
      </c>
      <c r="AL15" s="7">
        <f>其他调用!AB15</f>
        <v>8710380.1532913595</v>
      </c>
      <c r="AM15" s="7">
        <f>其他调用!AC15</f>
        <v>14750722.964415565</v>
      </c>
      <c r="AN15" s="7">
        <f>SUMPRODUCT(AI$5:AM15,其他调用!$C$6:$G16)</f>
        <v>57694956772.422485</v>
      </c>
      <c r="AP15" s="7">
        <f>其他调用!AN15</f>
        <v>0</v>
      </c>
      <c r="AQ15" s="7">
        <f>其他调用!AO15</f>
        <v>0</v>
      </c>
      <c r="AR15" s="7">
        <f>其他调用!AP15</f>
        <v>0</v>
      </c>
      <c r="AS15" s="7">
        <f>其他调用!AQ15</f>
        <v>0</v>
      </c>
      <c r="AT15" s="7">
        <f>其他调用!AR15</f>
        <v>0</v>
      </c>
      <c r="AU15" s="7">
        <f>SUMPRODUCT(AP$5:AT15,其他调用!$C$6:$G16)</f>
        <v>0</v>
      </c>
    </row>
    <row r="16" spans="2:61" x14ac:dyDescent="0.15">
      <c r="B16" s="47">
        <v>12</v>
      </c>
      <c r="C16" s="12" t="s">
        <v>255</v>
      </c>
      <c r="D16" s="7">
        <f>基础信息!E20</f>
        <v>20.100000000000001</v>
      </c>
      <c r="E16" s="7">
        <f>(求节点($Z$5:$Z$204,$AF$5:$AF$204,D16)-求节点($Z$5:$Z$204,$AF$5:$AF$204,D15))*$E$2/SUM(其他调用!$C$5:$G$5)</f>
        <v>198919.57141943392</v>
      </c>
      <c r="F16" s="7">
        <f>(求节点($AH$5:$AH$204,$AN$5:$AN$204,D16)-求节点($AH$5:$AH$204,$AN$5:$AN$204,D15))*$E$2/SUM(其他调用!$C$5:$G$5)</f>
        <v>24276912514.38298</v>
      </c>
      <c r="G16" s="50">
        <f>(求节点($AH$5:$AH$204,$AU$5:$AU$204,D16)-求节点($AH$5:$AH$204,$AU$5:$AU$204,D15))*$E$2/SUM(其他调用!$C$5:$G$5)</f>
        <v>30511280.350211382</v>
      </c>
      <c r="H16" s="7">
        <f>MAX(IF($D16&lt;1,7,求节点(其他调用!$B$5:$B$124,其他调用!$N$5:$N$124,$D16))-(5-$H$2),1)</f>
        <v>5.9950000000000001</v>
      </c>
      <c r="I16" s="7">
        <f>求节点($BD$5:$BD$11,$BF$5:$BF$11,$D16)/求节点(其他调用!$B$5:$B$124,其他调用!$N$5:$N$124,$D16)*求节点($BA$20:$BA$27,$BI$20:$BI$27,$D16)</f>
        <v>359.33520781324887</v>
      </c>
      <c r="J16" s="7">
        <f t="shared" si="0"/>
        <v>4</v>
      </c>
      <c r="Z16" s="7">
        <v>12</v>
      </c>
      <c r="AA16" s="7">
        <f>其他调用!AW17*SUM($U$14:$U$17)</f>
        <v>45.999999999999957</v>
      </c>
      <c r="AB16" s="7">
        <f>其他调用!AX17*SUM($U$14:$U$17)</f>
        <v>66.999999999999972</v>
      </c>
      <c r="AC16" s="7">
        <f>其他调用!AY17*SUM($U$14:$U$17)</f>
        <v>90.999999999999972</v>
      </c>
      <c r="AD16" s="7">
        <f>其他调用!AZ17*SUM($U$14:$U$17)</f>
        <v>102.9999999999999</v>
      </c>
      <c r="AE16" s="7">
        <f>其他调用!BA17*SUM($U$14:$U$17)</f>
        <v>102.99999999999991</v>
      </c>
      <c r="AF16" s="7">
        <f>SUMPRODUCT(AA$5:AE16,其他调用!$C$6:$G17)</f>
        <v>1248390.814045063</v>
      </c>
      <c r="AH16" s="7">
        <v>12</v>
      </c>
      <c r="AI16" s="7">
        <f>其他调用!Y16</f>
        <v>4851172.4570169412</v>
      </c>
      <c r="AJ16" s="7">
        <f>其他调用!Z16</f>
        <v>5444007.6036144122</v>
      </c>
      <c r="AK16" s="7">
        <f>其他调用!AA16</f>
        <v>6554251.0299695209</v>
      </c>
      <c r="AL16" s="7">
        <f>其他调用!AB16</f>
        <v>9459970.437242955</v>
      </c>
      <c r="AM16" s="7">
        <f>其他调用!AC16</f>
        <v>14844489.388314113</v>
      </c>
      <c r="AN16" s="7">
        <f>SUMPRODUCT(AI$5:AM16,其他调用!$C$6:$G17)</f>
        <v>64320122074.460358</v>
      </c>
      <c r="AP16" s="7">
        <f>其他调用!AN16</f>
        <v>0</v>
      </c>
      <c r="AQ16" s="7">
        <f>其他调用!AO16</f>
        <v>0</v>
      </c>
      <c r="AR16" s="7">
        <f>其他调用!AP16</f>
        <v>0</v>
      </c>
      <c r="AS16" s="7">
        <f>其他调用!AQ16</f>
        <v>0</v>
      </c>
      <c r="AT16" s="7">
        <f>其他调用!AR16</f>
        <v>0</v>
      </c>
      <c r="AU16" s="7">
        <f>SUMPRODUCT(AP$5:AT16,其他调用!$C$6:$G17)</f>
        <v>0</v>
      </c>
    </row>
    <row r="17" spans="2:61" x14ac:dyDescent="0.15">
      <c r="B17" s="47">
        <v>13</v>
      </c>
      <c r="C17" s="12" t="s">
        <v>259</v>
      </c>
      <c r="D17" s="7">
        <f>基础信息!E21</f>
        <v>23.700000000000003</v>
      </c>
      <c r="E17" s="7">
        <f>(求节点($Z$5:$Z$204,$AF$5:$AF$204,D17)-求节点($Z$5:$Z$204,$AF$5:$AF$204,D16))*$E$2/SUM(其他调用!$C$5:$G$5)</f>
        <v>200569.28966411226</v>
      </c>
      <c r="F17" s="53">
        <f>(求节点($AH$5:$AH$204,$AN$5:$AN$204,D17)-求节点($AH$5:$AH$204,$AN$5:$AN$204,D16))*$E$2/SUM(其他调用!$C$5:$G$5)/4</f>
        <v>6865576574.8150215</v>
      </c>
      <c r="G17" s="50">
        <f>(求节点($AH$5:$AH$204,$AU$5:$AU$204,D17)-求节点($AH$5:$AH$204,$AU$5:$AU$204,D16))*$E$2/SUM(其他调用!$C$5:$G$5)</f>
        <v>78457734.165339291</v>
      </c>
      <c r="H17" s="7">
        <f>MAX(IF($D17&lt;1,7,求节点(其他调用!$B$5:$B$124,其他调用!$N$5:$N$124,$D17))-(5-$H$2),1)</f>
        <v>5.8150000000000004</v>
      </c>
      <c r="I17" s="7">
        <f>求节点($BD$5:$BD$11,$BF$5:$BF$11,$D17)/求节点(其他调用!$B$5:$B$124,其他调用!$N$5:$N$124,$D17)*求节点($BA$20:$BA$27,$BI$20:$BI$27,$D17)</f>
        <v>391.206711724142</v>
      </c>
      <c r="J17" s="7">
        <f t="shared" si="0"/>
        <v>5</v>
      </c>
      <c r="Z17" s="7">
        <v>13</v>
      </c>
      <c r="AA17" s="7">
        <f>其他调用!AW18*SUM($U$14:$U$17)</f>
        <v>46.000000000000021</v>
      </c>
      <c r="AB17" s="7">
        <f>其他调用!AX18*SUM($U$14:$U$17)</f>
        <v>67.000000000000028</v>
      </c>
      <c r="AC17" s="7">
        <f>其他调用!AY18*SUM($U$14:$U$17)</f>
        <v>91.000000000000014</v>
      </c>
      <c r="AD17" s="7">
        <f>其他调用!AZ18*SUM($U$14:$U$17)</f>
        <v>103.0000000000001</v>
      </c>
      <c r="AE17" s="7">
        <f>其他调用!BA18*SUM($U$14:$U$17)</f>
        <v>103.00000000000003</v>
      </c>
      <c r="AF17" s="7">
        <f>SUMPRODUCT(AA$5:AE17,其他调用!$C$6:$G18)</f>
        <v>1317335.5794507773</v>
      </c>
      <c r="AH17" s="7">
        <v>13</v>
      </c>
      <c r="AI17" s="7">
        <f>其他调用!Y17</f>
        <v>5105309.1090094447</v>
      </c>
      <c r="AJ17" s="7">
        <f>其他调用!Z17</f>
        <v>5712320.1231742501</v>
      </c>
      <c r="AK17" s="7">
        <f>其他调用!AA17</f>
        <v>6851585.74376183</v>
      </c>
      <c r="AL17" s="7">
        <f>其他调用!AB17</f>
        <v>9899009.6204317361</v>
      </c>
      <c r="AM17" s="7">
        <f>其他调用!AC17</f>
        <v>14909334.258428544</v>
      </c>
      <c r="AN17" s="7">
        <f>SUMPRODUCT(AI$5:AM17,其他调用!$C$6:$G18)</f>
        <v>71058656964.836121</v>
      </c>
      <c r="AP17" s="7">
        <f>其他调用!AN17</f>
        <v>0</v>
      </c>
      <c r="AQ17" s="7">
        <f>其他调用!AO17</f>
        <v>0</v>
      </c>
      <c r="AR17" s="7">
        <f>其他调用!AP17</f>
        <v>0</v>
      </c>
      <c r="AS17" s="7">
        <f>其他调用!AQ17</f>
        <v>0</v>
      </c>
      <c r="AT17" s="7">
        <f>其他调用!AR17</f>
        <v>0</v>
      </c>
      <c r="AU17" s="7">
        <f>SUMPRODUCT(AP$5:AT17,其他调用!$C$6:$G18)</f>
        <v>0</v>
      </c>
    </row>
    <row r="18" spans="2:61" x14ac:dyDescent="0.15">
      <c r="B18" s="47">
        <v>14</v>
      </c>
      <c r="C18" s="36" t="s">
        <v>220</v>
      </c>
      <c r="D18" s="7">
        <f>基础信息!E22</f>
        <v>27.6</v>
      </c>
      <c r="E18" s="7">
        <f>(求节点($Z$5:$Z$204,$AF$5:$AF$204,D18)-求节点($Z$5:$Z$204,$AF$5:$AF$204,D17))*$E$2/SUM(其他调用!$C$5:$G$5)</f>
        <v>197916.78144846158</v>
      </c>
      <c r="F18" s="7">
        <f>(求节点($AH$5:$AH$204,$AN$5:$AN$204,D18)-求节点($AH$5:$AH$204,$AN$5:$AN$204,D17))*$E$2/SUM(其他调用!$C$5:$G$5)</f>
        <v>28943997162.662632</v>
      </c>
      <c r="G18" s="50">
        <f>(求节点($AH$5:$AH$204,$AU$5:$AU$204,D18)-求节点($AH$5:$AH$204,$AU$5:$AU$204,D17))*$E$2/SUM(其他调用!$C$5:$G$5)</f>
        <v>281455440.85628825</v>
      </c>
      <c r="H18" s="7">
        <f>MAX(IF($D18&lt;1,7,求节点(其他调用!$B$5:$B$124,其他调用!$N$5:$N$124,$D18))-(5-$H$2),1)</f>
        <v>5.620000000000001</v>
      </c>
      <c r="I18" s="7">
        <f>求节点($BD$5:$BD$11,$BF$5:$BF$11,$D18)/求节点(其他调用!$B$5:$B$124,其他调用!$N$5:$N$124,$D18)*求节点($BA$20:$BA$27,$BI$20:$BI$27,$D18)</f>
        <v>434.31860195646709</v>
      </c>
      <c r="J18" s="7">
        <f t="shared" si="0"/>
        <v>5</v>
      </c>
      <c r="Z18" s="7">
        <v>14</v>
      </c>
      <c r="AA18" s="7">
        <f>其他调用!AW19*SUM($U$14:$U$17)</f>
        <v>45.999999999999972</v>
      </c>
      <c r="AB18" s="7">
        <f>其他调用!AX19*SUM($U$14:$U$17)</f>
        <v>67.000000000000028</v>
      </c>
      <c r="AC18" s="7">
        <f>其他调用!AY19*SUM($U$14:$U$17)</f>
        <v>91</v>
      </c>
      <c r="AD18" s="7">
        <f>其他调用!AZ19*SUM($U$14:$U$17)</f>
        <v>103.00000000000003</v>
      </c>
      <c r="AE18" s="7">
        <f>其他调用!BA19*SUM($U$14:$U$17)</f>
        <v>103.00000000000006</v>
      </c>
      <c r="AF18" s="7">
        <f>SUMPRODUCT(AA$5:AE18,其他调用!$C$6:$G19)</f>
        <v>1384008.6927380851</v>
      </c>
      <c r="AH18" s="7">
        <v>14</v>
      </c>
      <c r="AI18" s="7">
        <f>其他调用!Y18</f>
        <v>5324646.5624590963</v>
      </c>
      <c r="AJ18" s="7">
        <f>其他调用!Z18</f>
        <v>5974288.4088780433</v>
      </c>
      <c r="AK18" s="7">
        <f>其他调用!AA18</f>
        <v>7146084.9195549488</v>
      </c>
      <c r="AL18" s="7">
        <f>其他调用!AB18</f>
        <v>10327098.89835541</v>
      </c>
      <c r="AM18" s="7">
        <f>其他调用!AC18</f>
        <v>14945620.435780793</v>
      </c>
      <c r="AN18" s="7">
        <f>SUMPRODUCT(AI$5:AM18,其他调用!$C$6:$G19)</f>
        <v>77854123541.81192</v>
      </c>
      <c r="AP18" s="7">
        <f>其他调用!AN18</f>
        <v>0</v>
      </c>
      <c r="AQ18" s="7">
        <f>其他调用!AO18</f>
        <v>0</v>
      </c>
      <c r="AR18" s="7">
        <f>其他调用!AP18</f>
        <v>0</v>
      </c>
      <c r="AS18" s="7">
        <f>其他调用!AQ18</f>
        <v>0</v>
      </c>
      <c r="AT18" s="7">
        <f>其他调用!AR18</f>
        <v>0</v>
      </c>
      <c r="AU18" s="7">
        <f>SUMPRODUCT(AP$5:AT18,其他调用!$C$6:$G19)</f>
        <v>0</v>
      </c>
      <c r="BA18" s="81" t="s">
        <v>207</v>
      </c>
      <c r="BB18" s="81"/>
      <c r="BC18" s="81"/>
      <c r="BD18" s="81"/>
      <c r="BE18" s="81"/>
      <c r="BF18" s="81"/>
      <c r="BG18" s="81"/>
      <c r="BH18" s="81"/>
    </row>
    <row r="19" spans="2:61" x14ac:dyDescent="0.15">
      <c r="B19" s="47">
        <v>15</v>
      </c>
      <c r="C19" s="12" t="s">
        <v>255</v>
      </c>
      <c r="D19" s="7">
        <f>基础信息!E23</f>
        <v>31.8</v>
      </c>
      <c r="E19" s="7">
        <f>(求节点($Z$5:$Z$204,$AF$5:$AF$204,D19)-求节点($Z$5:$Z$204,$AF$5:$AF$204,D18))*$E$2/SUM(其他调用!$C$5:$G$5)</f>
        <v>192228.16006110329</v>
      </c>
      <c r="F19" s="7">
        <f>(求节点($AH$5:$AH$204,$AN$5:$AN$204,D19)-求节点($AH$5:$AH$204,$AN$5:$AN$204,D18))*$E$2/SUM(其他调用!$C$5:$G$5)</f>
        <v>29130162313.749695</v>
      </c>
      <c r="G19" s="50">
        <f>(求节点($AH$5:$AH$204,$AU$5:$AU$204,D19)-求节点($AH$5:$AH$204,$AU$5:$AU$204,D18))*$E$2/SUM(其他调用!$C$5:$G$5)</f>
        <v>997316322.75333881</v>
      </c>
      <c r="H19" s="7">
        <f>MAX(IF($D19&lt;1,7,求节点(其他调用!$B$5:$B$124,其他调用!$N$5:$N$124,$D19))-(5-$H$2),1)</f>
        <v>5.4100000000000019</v>
      </c>
      <c r="I19" s="7">
        <f>求节点($BD$5:$BD$11,$BF$5:$BF$11,$D19)/求节点(其他调用!$B$5:$B$124,其他调用!$N$5:$N$124,$D19)*求节点($BA$20:$BA$27,$BI$20:$BI$27,$D19)</f>
        <v>470.89264251708067</v>
      </c>
      <c r="J19" s="7">
        <f t="shared" si="0"/>
        <v>5</v>
      </c>
      <c r="U19" s="7">
        <f>SUM(U12:U18)</f>
        <v>1</v>
      </c>
      <c r="Z19" s="7">
        <v>15</v>
      </c>
      <c r="AA19" s="7">
        <f>其他调用!AW20*SUM($U$14:$U$17)</f>
        <v>46</v>
      </c>
      <c r="AB19" s="7">
        <f>其他调用!AX20*SUM($U$14:$U$17)</f>
        <v>66.999999999999957</v>
      </c>
      <c r="AC19" s="7">
        <f>其他调用!AY20*SUM($U$14:$U$17)</f>
        <v>90.999999999999972</v>
      </c>
      <c r="AD19" s="7">
        <f>其他调用!AZ20*SUM($U$14:$U$17)</f>
        <v>102.9999999999999</v>
      </c>
      <c r="AE19" s="7">
        <f>其他调用!BA20*SUM($U$14:$U$17)</f>
        <v>103</v>
      </c>
      <c r="AF19" s="7">
        <f>SUMPRODUCT(AA$5:AE19,其他调用!$C$6:$G20)</f>
        <v>1449396.3332174534</v>
      </c>
      <c r="AH19" s="7">
        <v>15</v>
      </c>
      <c r="AI19" s="7">
        <f>其他调用!Y19</f>
        <v>5533464.5487205312</v>
      </c>
      <c r="AJ19" s="7">
        <f>其他调用!Z19</f>
        <v>6221858.2997586653</v>
      </c>
      <c r="AK19" s="7">
        <f>其他调用!AA19</f>
        <v>7604666.5461952835</v>
      </c>
      <c r="AL19" s="7">
        <f>其他调用!AB19</f>
        <v>10757356.975406632</v>
      </c>
      <c r="AM19" s="7">
        <f>其他调用!AC19</f>
        <v>15324095.828963459</v>
      </c>
      <c r="AN19" s="7">
        <f>SUMPRODUCT(AI$5:AM19,其他调用!$C$6:$G20)</f>
        <v>84785794063.852264</v>
      </c>
      <c r="AP19" s="7">
        <f>其他调用!AN19</f>
        <v>0</v>
      </c>
      <c r="AQ19" s="7">
        <f>其他调用!AO19</f>
        <v>0</v>
      </c>
      <c r="AR19" s="7">
        <f>其他调用!AP19</f>
        <v>0</v>
      </c>
      <c r="AS19" s="7">
        <f>其他调用!AQ19</f>
        <v>0</v>
      </c>
      <c r="AT19" s="7">
        <f>其他调用!AR19</f>
        <v>760849.16757446539</v>
      </c>
      <c r="AU19" s="7">
        <f>SUMPRODUCT(AP$5:AT19,其他调用!$C$6:$G20)</f>
        <v>1099617.259436996</v>
      </c>
      <c r="AZ19" s="7" t="s">
        <v>208</v>
      </c>
      <c r="BA19" s="7" t="s">
        <v>209</v>
      </c>
      <c r="BB19" s="7">
        <v>1</v>
      </c>
      <c r="BC19" s="7">
        <v>2</v>
      </c>
      <c r="BD19" s="7">
        <v>3</v>
      </c>
      <c r="BE19" s="7">
        <v>4</v>
      </c>
      <c r="BF19" s="7">
        <v>5</v>
      </c>
      <c r="BG19" s="7">
        <v>6</v>
      </c>
      <c r="BH19" s="7">
        <v>7</v>
      </c>
      <c r="BI19" s="7" t="s">
        <v>210</v>
      </c>
    </row>
    <row r="20" spans="2:61" x14ac:dyDescent="0.15">
      <c r="B20" s="47">
        <v>16</v>
      </c>
      <c r="C20" s="37" t="s">
        <v>260</v>
      </c>
      <c r="D20" s="7">
        <f>基础信息!E24</f>
        <v>36.299999999999997</v>
      </c>
      <c r="E20" s="7">
        <f>(求节点($Z$5:$Z$204,$AF$5:$AF$204,D20)-求节点($Z$5:$Z$204,$AF$5:$AF$204,D19))*$E$2/SUM(其他调用!$C$5:$G$5)</f>
        <v>193164.82366908947</v>
      </c>
      <c r="F20" s="7">
        <f>(求节点($AH$5:$AH$204,$AN$5:$AN$204,D20)-求节点($AH$5:$AH$204,$AN$5:$AN$204,D19))*$E$2/SUM(其他调用!$C$5:$G$5)</f>
        <v>29758624865.533421</v>
      </c>
      <c r="G20" s="50">
        <f>(求节点($AH$5:$AH$204,$AU$5:$AU$204,D20)-求节点($AH$5:$AH$204,$AU$5:$AU$204,D19))*$E$2/SUM(其他调用!$C$5:$G$5)</f>
        <v>2460371324.1874866</v>
      </c>
      <c r="H20" s="7">
        <f>MAX(IF($D20&lt;1,7,求节点(其他调用!$B$5:$B$124,其他调用!$N$5:$N$124,$D20))-(5-$H$2),1)</f>
        <v>5.1850000000000032</v>
      </c>
      <c r="I20" s="7">
        <f>求节点($BD$5:$BD$11,$BF$5:$BF$11,$D20)/求节点(其他调用!$B$5:$B$124,其他调用!$N$5:$N$124,$D20)*求节点($BA$20:$BA$27,$BI$20:$BI$27,$D20)</f>
        <v>496.4959274116365</v>
      </c>
      <c r="J20" s="7">
        <f t="shared" si="0"/>
        <v>5</v>
      </c>
      <c r="K20" s="7">
        <v>4</v>
      </c>
      <c r="N20" s="81" t="s">
        <v>127</v>
      </c>
      <c r="O20" s="81"/>
      <c r="Z20" s="7">
        <v>16</v>
      </c>
      <c r="AA20" s="7">
        <f>其他调用!AW21*SUM($U$14:$U$17)</f>
        <v>46</v>
      </c>
      <c r="AB20" s="7">
        <f>其他调用!AX21*SUM($U$14:$U$17)</f>
        <v>67.000000000000043</v>
      </c>
      <c r="AC20" s="7">
        <f>其他调用!AY21*SUM($U$14:$U$17)</f>
        <v>90.999999999999915</v>
      </c>
      <c r="AD20" s="7">
        <f>其他调用!AZ21*SUM($U$14:$U$17)</f>
        <v>103</v>
      </c>
      <c r="AE20" s="7">
        <f>其他调用!BA21*SUM($U$14:$U$17)</f>
        <v>102.99999999999996</v>
      </c>
      <c r="AF20" s="7">
        <f>SUMPRODUCT(AA$5:AE20,其他调用!$C$6:$G21)</f>
        <v>1513494.0944894978</v>
      </c>
      <c r="AH20" s="7">
        <v>16</v>
      </c>
      <c r="AI20" s="7">
        <f>其他调用!Y20</f>
        <v>5764401.6559455991</v>
      </c>
      <c r="AJ20" s="7">
        <f>其他调用!Z20</f>
        <v>6447519.1322088316</v>
      </c>
      <c r="AK20" s="7">
        <f>其他调用!AA20</f>
        <v>8068924.1177033633</v>
      </c>
      <c r="AL20" s="7">
        <f>其他调用!AB20</f>
        <v>10965739.45582208</v>
      </c>
      <c r="AM20" s="7">
        <f>其他调用!AC20</f>
        <v>17027205.885863185</v>
      </c>
      <c r="AN20" s="7">
        <f>SUMPRODUCT(AI$5:AM20,其他调用!$C$6:$G21)</f>
        <v>91848764113.39183</v>
      </c>
      <c r="AP20" s="7">
        <f>其他调用!AN20</f>
        <v>0</v>
      </c>
      <c r="AQ20" s="7">
        <f>其他调用!AO20</f>
        <v>0</v>
      </c>
      <c r="AR20" s="7">
        <f>其他调用!AP20</f>
        <v>0</v>
      </c>
      <c r="AS20" s="7">
        <f>其他调用!AQ20</f>
        <v>107247.80423522901</v>
      </c>
      <c r="AT20" s="7">
        <f>其他调用!AR20</f>
        <v>4153742.1791548012</v>
      </c>
      <c r="AU20" s="7">
        <f>SUMPRODUCT(AP$5:AT20,其他调用!$C$6:$G21)</f>
        <v>7710156.4542703731</v>
      </c>
      <c r="AZ20" s="7">
        <f>IF([1]服务器生态!AN30="","",[1]服务器生态!AN30)</f>
        <v>4</v>
      </c>
      <c r="BA20" s="7">
        <f>IF([1]服务器生态!AO30="","",[1]服务器生态!AO30)</f>
        <v>26</v>
      </c>
      <c r="BB20" s="7">
        <f>IF([1]服务器生态!AP30="","",[1]服务器生态!AP30)</f>
        <v>5.4</v>
      </c>
      <c r="BC20" s="7">
        <f>IF([1]服务器生态!AQ30="","",[1]服务器生态!AQ30)</f>
        <v>237</v>
      </c>
      <c r="BD20" s="7">
        <f>IF([1]服务器生态!AR30="","",[1]服务器生态!AR30)</f>
        <v>5.1608390624999982</v>
      </c>
      <c r="BE20" s="7">
        <f>IF([1]服务器生态!AS30="","",[1]服务器生态!AS30)</f>
        <v>3.8896187343749986</v>
      </c>
      <c r="BF20" s="7">
        <f>IF([1]服务器生态!AT30="","",[1]服务器生态!AT30)</f>
        <v>0.70362734554828443</v>
      </c>
      <c r="BG20" s="7">
        <f>IF([1]服务器生态!AU30="","",[1]服务器生态!AU30)</f>
        <v>6.6844597827087018</v>
      </c>
      <c r="BH20" s="7">
        <f>IF([1]服务器生态!AV30="","",[1]服务器生态!AV30)</f>
        <v>5.037940475401137</v>
      </c>
      <c r="BI20" s="7">
        <f>SUM(BB20:BH20)</f>
        <v>263.87648540053311</v>
      </c>
    </row>
    <row r="21" spans="2:61" x14ac:dyDescent="0.15">
      <c r="B21" s="47">
        <v>17</v>
      </c>
      <c r="C21" s="12" t="s">
        <v>256</v>
      </c>
      <c r="D21" s="7">
        <f>基础信息!E25</f>
        <v>41.099999999999994</v>
      </c>
      <c r="E21" s="7">
        <f>(求节点($Z$5:$Z$204,$AF$5:$AF$204,D21)-求节点($Z$5:$Z$204,$AF$5:$AF$204,D20))*$E$2/SUM(其他调用!$C$5:$G$5)</f>
        <v>193304.6643040101</v>
      </c>
      <c r="F21" s="7">
        <f>(求节点($AH$5:$AH$204,$AN$5:$AN$204,D21)-求节点($AH$5:$AH$204,$AN$5:$AN$204,D20))*$E$2/SUM(其他调用!$C$5:$G$5)</f>
        <v>30309326360.617092</v>
      </c>
      <c r="G21" s="50">
        <f>(求节点($AH$5:$AH$204,$AU$5:$AU$204,D21)-求节点($AH$5:$AH$204,$AU$5:$AU$204,D20))*$E$2/SUM(其他调用!$C$5:$G$5)</f>
        <v>4545825701.6855822</v>
      </c>
      <c r="H21" s="7">
        <f>MAX(IF($D21&lt;1,7,求节点(其他调用!$B$5:$B$124,其他调用!$N$5:$N$124,$D21))-(5-$H$2),1)</f>
        <v>4.9450000000000038</v>
      </c>
      <c r="I21" s="7">
        <f>求节点($BD$5:$BD$11,$BF$5:$BF$11,$D21)/求节点(其他调用!$B$5:$B$124,其他调用!$N$5:$N$124,$D21)*求节点($BA$20:$BA$27,$BI$20:$BI$27,$D21)</f>
        <v>565.72456945750673</v>
      </c>
      <c r="J21" s="7">
        <f t="shared" si="0"/>
        <v>6</v>
      </c>
      <c r="O21" s="7" t="s">
        <v>128</v>
      </c>
      <c r="P21" s="7" t="s">
        <v>129</v>
      </c>
      <c r="Q21" s="7" t="s">
        <v>130</v>
      </c>
      <c r="Z21" s="7">
        <v>17</v>
      </c>
      <c r="AA21" s="7">
        <f>其他调用!AW22*SUM($U$14:$U$17)</f>
        <v>46.000000000000036</v>
      </c>
      <c r="AB21" s="7">
        <f>其他调用!AX22*SUM($U$14:$U$17)</f>
        <v>66.999999999999986</v>
      </c>
      <c r="AC21" s="7">
        <f>其他调用!AY22*SUM($U$14:$U$17)</f>
        <v>91.000000000000071</v>
      </c>
      <c r="AD21" s="7">
        <f>其他调用!AZ22*SUM($U$14:$U$17)</f>
        <v>102.99999999999999</v>
      </c>
      <c r="AE21" s="7">
        <f>其他调用!BA22*SUM($U$14:$U$17)</f>
        <v>102.99999999999991</v>
      </c>
      <c r="AF21" s="7">
        <f>SUMPRODUCT(AA$5:AE21,其他调用!$C$6:$G22)</f>
        <v>1576297.5701548334</v>
      </c>
      <c r="AH21" s="7">
        <v>17</v>
      </c>
      <c r="AI21" s="7">
        <f>其他调用!Y21</f>
        <v>5966512.0816763192</v>
      </c>
      <c r="AJ21" s="7">
        <f>其他调用!Z21</f>
        <v>6668427.422319673</v>
      </c>
      <c r="AK21" s="7">
        <f>其他调用!AA21</f>
        <v>8337882.0440259129</v>
      </c>
      <c r="AL21" s="7">
        <f>其他调用!AB21</f>
        <v>11079334.030413121</v>
      </c>
      <c r="AM21" s="7">
        <f>其他调用!AC21</f>
        <v>17476054.887205184</v>
      </c>
      <c r="AN21" s="7">
        <f>SUMPRODUCT(AI$5:AM21,其他调用!$C$6:$G22)</f>
        <v>98999537168.489044</v>
      </c>
      <c r="AP21" s="7">
        <f>其他调用!AN21</f>
        <v>0</v>
      </c>
      <c r="AQ21" s="7">
        <f>其他调用!AO21</f>
        <v>0</v>
      </c>
      <c r="AR21" s="7">
        <f>其他调用!AP21</f>
        <v>0</v>
      </c>
      <c r="AS21" s="7">
        <f>其他调用!AQ21</f>
        <v>242662.77967321387</v>
      </c>
      <c r="AT21" s="7">
        <f>其他调用!AR21</f>
        <v>4265962.5758753503</v>
      </c>
      <c r="AU21" s="7">
        <f>SUMPRODUCT(AP$5:AT21,其他调用!$C$6:$G22)</f>
        <v>15234610.739614043</v>
      </c>
      <c r="AZ21" s="7">
        <f>IF([1]服务器生态!AN31="","",[1]服务器生态!AN31)</f>
        <v>5</v>
      </c>
      <c r="BA21" s="7">
        <f>IF([1]服务器生态!AO31="","",[1]服务器生态!AO31)</f>
        <v>12</v>
      </c>
      <c r="BB21" s="7">
        <f>IF([1]服务器生态!AP31="","",[1]服务器生态!AP31)</f>
        <v>9.5</v>
      </c>
      <c r="BC21" s="7">
        <f>IF([1]服务器生态!AQ31="","",[1]服务器生态!AQ31)</f>
        <v>246.5</v>
      </c>
      <c r="BD21" s="7">
        <f>IF([1]服务器生态!AR31="","",[1]服务器生态!AR31)</f>
        <v>4.8620234179687483</v>
      </c>
      <c r="BE21" s="7">
        <f>IF([1]服务器生态!AS31="","",[1]服务器生态!AS31)</f>
        <v>3.5122802343749981</v>
      </c>
      <c r="BF21" s="7">
        <f>IF([1]服务器生态!AT31="","",[1]服务器生态!AT31)</f>
        <v>0.21353649195177637</v>
      </c>
      <c r="BG21" s="7">
        <f>IF([1]服务器生态!AU31="","",[1]服务器生态!AU31)</f>
        <v>3.416583871228422</v>
      </c>
      <c r="BH21" s="7">
        <f>IF([1]服务器生态!AV31="","",[1]服务器生态!AV31)</f>
        <v>2.4681082274616748</v>
      </c>
      <c r="BI21" s="7">
        <f t="shared" ref="BI21:BI27" si="1">SUM(BB21:BH21)</f>
        <v>270.47253224298566</v>
      </c>
    </row>
    <row r="22" spans="2:61" x14ac:dyDescent="0.15">
      <c r="B22" s="47">
        <v>18</v>
      </c>
      <c r="C22" s="36" t="s">
        <v>222</v>
      </c>
      <c r="D22" s="7">
        <f>基础信息!E26</f>
        <v>46.199999999999996</v>
      </c>
      <c r="E22" s="7">
        <f>(求节点($Z$5:$Z$204,$AF$5:$AF$204,D22)-求节点($Z$5:$Z$204,$AF$5:$AF$204,D21))*$E$2/SUM(其他调用!$C$5:$G$5)</f>
        <v>190805.94371923478</v>
      </c>
      <c r="F22" s="7">
        <f>(求节点($AH$5:$AH$204,$AN$5:$AN$204,D22)-求节点($AH$5:$AH$204,$AN$5:$AN$204,D21))*$E$2/SUM(其他调用!$C$5:$G$5)</f>
        <v>30906936024.116119</v>
      </c>
      <c r="G22" s="50">
        <f>(求节点($AH$5:$AH$204,$AU$5:$AU$204,D22)-求节点($AH$5:$AH$204,$AU$5:$AU$204,D21))*$E$2/SUM(其他调用!$C$5:$G$5)</f>
        <v>6537093444.0456667</v>
      </c>
      <c r="H22" s="7">
        <f>MAX(IF($D22&lt;1,7,求节点(其他调用!$B$5:$B$124,其他调用!$N$5:$N$124,$D22))-(5-$H$2),1)</f>
        <v>4.6900000000000048</v>
      </c>
      <c r="I22" s="7">
        <f>求节点($BD$5:$BD$11,$BF$5:$BF$11,$D22)/求节点(其他调用!$B$5:$B$124,其他调用!$N$5:$N$124,$D22)*求节点($BA$20:$BA$27,$BI$20:$BI$27,$D22)</f>
        <v>667.54930434291316</v>
      </c>
      <c r="J22" s="7">
        <f t="shared" si="0"/>
        <v>6</v>
      </c>
      <c r="N22" s="7" t="s">
        <v>131</v>
      </c>
      <c r="O22" s="54">
        <f>'[1]功能-行军令'!AD15</f>
        <v>0.3</v>
      </c>
      <c r="P22" s="54">
        <f>'[1]功能-行军令'!AE15</f>
        <v>0.5</v>
      </c>
      <c r="Q22" s="52">
        <f>'[1]功能-行军令'!AF15</f>
        <v>1.6666666666666667</v>
      </c>
      <c r="Z22" s="7">
        <v>18</v>
      </c>
      <c r="AA22" s="7">
        <f>其他调用!AW23*SUM($U$14:$U$17)</f>
        <v>45.999999999999979</v>
      </c>
      <c r="AB22" s="7">
        <f>其他调用!AX23*SUM($U$14:$U$17)</f>
        <v>67.000000000000043</v>
      </c>
      <c r="AC22" s="7">
        <f>其他调用!AY23*SUM($U$14:$U$17)</f>
        <v>91.000000000000057</v>
      </c>
      <c r="AD22" s="7">
        <f>其他调用!AZ23*SUM($U$14:$U$17)</f>
        <v>103.0000000000001</v>
      </c>
      <c r="AE22" s="7">
        <f>其他调用!BA23*SUM($U$14:$U$17)</f>
        <v>103.00000000000009</v>
      </c>
      <c r="AF22" s="7">
        <f>SUMPRODUCT(AA$5:AE22,其他调用!$C$6:$G23)</f>
        <v>1637802.3538140748</v>
      </c>
      <c r="AH22" s="7">
        <v>18</v>
      </c>
      <c r="AI22" s="7">
        <f>其他调用!Y22</f>
        <v>6153487.0373648852</v>
      </c>
      <c r="AJ22" s="7">
        <f>其他调用!Z22</f>
        <v>7014599.0797777176</v>
      </c>
      <c r="AK22" s="7">
        <f>其他调用!AA22</f>
        <v>8585137.2610038966</v>
      </c>
      <c r="AL22" s="7">
        <f>其他调用!AB22</f>
        <v>11177709.717277199</v>
      </c>
      <c r="AM22" s="7">
        <f>其他调用!AC22</f>
        <v>18009242.704306126</v>
      </c>
      <c r="AN22" s="7">
        <f>SUMPRODUCT(AI$5:AM22,其他调用!$C$6:$G23)</f>
        <v>106268698534.55573</v>
      </c>
      <c r="AP22" s="7">
        <f>其他调用!AN22</f>
        <v>0</v>
      </c>
      <c r="AQ22" s="7">
        <f>其他调用!AO22</f>
        <v>0</v>
      </c>
      <c r="AR22" s="7">
        <f>其他调用!AP22</f>
        <v>0</v>
      </c>
      <c r="AS22" s="7">
        <f>其他调用!AQ22</f>
        <v>372282.24833438918</v>
      </c>
      <c r="AT22" s="7">
        <f>其他调用!AR22</f>
        <v>4399416.6836587191</v>
      </c>
      <c r="AU22" s="7">
        <f>SUMPRODUCT(AP$5:AT22,其他调用!$C$6:$G23)</f>
        <v>23634577.164844222</v>
      </c>
      <c r="AZ22" s="7">
        <f>IF([1]服务器生态!AN32="","",[1]服务器生态!AN32)</f>
        <v>6</v>
      </c>
      <c r="BA22" s="7">
        <f>IF([1]服务器生态!AO32="","",[1]服务器生态!AO32)</f>
        <v>5</v>
      </c>
      <c r="BB22" s="7">
        <f>IF([1]服务器生态!AP32="","",[1]服务器生态!AP32)</f>
        <v>16</v>
      </c>
      <c r="BC22" s="7">
        <f>IF([1]服务器生态!AQ32="","",[1]服务器生态!AQ32)</f>
        <v>262.5</v>
      </c>
      <c r="BD22" s="7">
        <f>IF([1]服务器生态!AR32="","",[1]服务器生态!AR32)</f>
        <v>4.3903502929687477</v>
      </c>
      <c r="BE22" s="7">
        <f>IF([1]服务器生态!AS32="","",[1]服务器生态!AS32)</f>
        <v>2.985185517187499</v>
      </c>
      <c r="BF22" s="7">
        <f>IF([1]服务器生态!AT32="","",[1]服务器生态!AT32)</f>
        <v>6.5683834469786942E-2</v>
      </c>
      <c r="BG22" s="7">
        <f>IF([1]服务器生态!AU32="","",[1]服务器生态!AU32)</f>
        <v>1.6749377789795672</v>
      </c>
      <c r="BH22" s="7">
        <f>IF([1]服务器生态!AV32="","",[1]服务器生态!AV32)</f>
        <v>1.1388612904094739</v>
      </c>
      <c r="BI22" s="7">
        <f t="shared" si="1"/>
        <v>288.75501871401502</v>
      </c>
    </row>
    <row r="23" spans="2:61" x14ac:dyDescent="0.15">
      <c r="B23" s="47">
        <v>19</v>
      </c>
      <c r="C23" s="12" t="s">
        <v>255</v>
      </c>
      <c r="D23" s="7">
        <f>基础信息!E27</f>
        <v>51.599999999999994</v>
      </c>
      <c r="E23" s="7">
        <f>(求节点($Z$5:$Z$204,$AF$5:$AF$204,D23)-求节点($Z$5:$Z$204,$AF$5:$AF$204,D22))*$E$2/SUM(其他调用!$C$5:$G$5)</f>
        <v>185646.31963298796</v>
      </c>
      <c r="F23" s="7">
        <f>(求节点($AH$5:$AH$204,$AN$5:$AN$204,D23)-求节点($AH$5:$AH$204,$AN$5:$AN$204,D22))*$E$2/SUM(其他调用!$C$5:$G$5)</f>
        <v>32063014255.537964</v>
      </c>
      <c r="G23" s="50">
        <f>(求节点($AH$5:$AH$204,$AU$5:$AU$204,D23)-求节点($AH$5:$AH$204,$AU$5:$AU$204,D22))*$E$2/SUM(其他调用!$C$5:$G$5)</f>
        <v>7606532279.1650248</v>
      </c>
      <c r="H23" s="7">
        <f>MAX(IF($D23&lt;1,7,求节点(其他调用!$B$5:$B$124,其他调用!$N$5:$N$124,$D23))-(5-$H$2),1)</f>
        <v>4.4200000000000053</v>
      </c>
      <c r="I23" s="7">
        <f>求节点($BD$5:$BD$11,$BF$5:$BF$11,$D23)/求节点(其他调用!$B$5:$B$124,其他调用!$N$5:$N$124,$D23)*求节点($BA$20:$BA$27,$BI$20:$BI$27,$D23)</f>
        <v>791.08764462821568</v>
      </c>
      <c r="J23" s="7">
        <f t="shared" si="0"/>
        <v>6</v>
      </c>
      <c r="N23" s="7" t="s">
        <v>168</v>
      </c>
      <c r="O23" s="54">
        <f>'[1]功能-行军令'!AD16</f>
        <v>0.2</v>
      </c>
      <c r="P23" s="54">
        <f>'[1]功能-行军令'!AE16</f>
        <v>0.2</v>
      </c>
      <c r="Q23" s="52">
        <f>'[1]功能-行军令'!AF16</f>
        <v>1</v>
      </c>
      <c r="Z23" s="7">
        <v>19</v>
      </c>
      <c r="AA23" s="7">
        <f>其他调用!AW24*SUM($U$14:$U$17)</f>
        <v>46.000000000000007</v>
      </c>
      <c r="AB23" s="7">
        <f>其他调用!AX24*SUM($U$14:$U$17)</f>
        <v>66.999999999999957</v>
      </c>
      <c r="AC23" s="7">
        <f>其他调用!AY24*SUM($U$14:$U$17)</f>
        <v>90.999999999999901</v>
      </c>
      <c r="AD23" s="7">
        <f>其他调用!AZ24*SUM($U$14:$U$17)</f>
        <v>103</v>
      </c>
      <c r="AE23" s="7">
        <f>其他调用!BA24*SUM($U$14:$U$17)</f>
        <v>103.00000000000003</v>
      </c>
      <c r="AF23" s="7">
        <f>SUMPRODUCT(AA$5:AE23,其他调用!$C$6:$G24)</f>
        <v>1698004.0390678372</v>
      </c>
      <c r="AH23" s="7">
        <v>19</v>
      </c>
      <c r="AI23" s="7">
        <f>其他调用!Y23</f>
        <v>6321779.8846998066</v>
      </c>
      <c r="AJ23" s="7">
        <f>其他调用!Z23</f>
        <v>7389737.5988722593</v>
      </c>
      <c r="AK23" s="7">
        <f>其他调用!AA23</f>
        <v>8919724.6074591726</v>
      </c>
      <c r="AL23" s="7">
        <f>其他调用!AB23</f>
        <v>11255910.003126159</v>
      </c>
      <c r="AM23" s="7">
        <f>其他调用!AC23</f>
        <v>18406570.362246752</v>
      </c>
      <c r="AN23" s="7">
        <f>SUMPRODUCT(AI$5:AM23,其他调用!$C$6:$G24)</f>
        <v>113648367796.22932</v>
      </c>
      <c r="AP23" s="7">
        <f>其他调用!AN23</f>
        <v>0</v>
      </c>
      <c r="AQ23" s="7">
        <f>其他调用!AO23</f>
        <v>0</v>
      </c>
      <c r="AR23" s="7">
        <f>其他调用!AP23</f>
        <v>0</v>
      </c>
      <c r="AS23" s="7">
        <f>其他调用!AQ23</f>
        <v>482968.68624493899</v>
      </c>
      <c r="AT23" s="7">
        <f>其他调用!AR23</f>
        <v>4499674.5522361435</v>
      </c>
      <c r="AU23" s="7">
        <f>SUMPRODUCT(AP$5:AT23,其他调用!$C$6:$G24)</f>
        <v>32718630.998151202</v>
      </c>
      <c r="AZ23" s="7">
        <f>IF([1]服务器生态!AN33="","",[1]服务器生态!AN33)</f>
        <v>7</v>
      </c>
      <c r="BA23" s="7">
        <f>IF([1]服务器生态!AO33="","",[1]服务器生态!AO33)</f>
        <v>1</v>
      </c>
      <c r="BB23" s="7">
        <f>IF([1]服务器生态!AP33="","",[1]服务器生态!AP33)</f>
        <v>25.5</v>
      </c>
      <c r="BC23" s="7">
        <f>IF([1]服务器生态!AQ33="","",[1]服务器生态!AQ33)</f>
        <v>288</v>
      </c>
      <c r="BD23" s="7">
        <f>IF([1]服务器生态!AR33="","",[1]服务器生态!AR33)</f>
        <v>3.7314818964843735</v>
      </c>
      <c r="BE23" s="7">
        <f>IF([1]服务器生态!AS33="","",[1]服务器生态!AS33)</f>
        <v>2.3881484137499993</v>
      </c>
      <c r="BF23" s="7">
        <f>IF([1]服务器生态!AT33="","",[1]服务器生态!AT33)</f>
        <v>2.6273533787914777E-2</v>
      </c>
      <c r="BG23" s="7">
        <f>IF([1]服务器生态!AU33="","",[1]服务器生态!AU33)</f>
        <v>0.41873444474489174</v>
      </c>
      <c r="BH23" s="7">
        <f>IF([1]服务器生态!AV33="","",[1]服务器生态!AV33)</f>
        <v>0.26799004463673076</v>
      </c>
      <c r="BI23" s="7">
        <f t="shared" si="1"/>
        <v>320.33262833340387</v>
      </c>
    </row>
    <row r="24" spans="2:61" x14ac:dyDescent="0.15">
      <c r="B24" s="47">
        <v>20</v>
      </c>
      <c r="C24" s="37" t="s">
        <v>261</v>
      </c>
      <c r="D24" s="7">
        <f>基础信息!E28</f>
        <v>57.3</v>
      </c>
      <c r="E24" s="7">
        <f>(求节点($Z$5:$Z$204,$AF$5:$AF$204,D24)-求节点($Z$5:$Z$204,$AF$5:$AF$204,D23))*$E$2/SUM(其他调用!$C$5:$G$5)</f>
        <v>177628.50557280518</v>
      </c>
      <c r="F24" s="7">
        <f>(求节点($AH$5:$AH$204,$AN$5:$AN$204,D24)-求节点($AH$5:$AH$204,$AN$5:$AN$204,D23))*$E$2/SUM(其他调用!$C$5:$G$5)</f>
        <v>33514020421.873539</v>
      </c>
      <c r="G24" s="50">
        <f>(求节点($AH$5:$AH$204,$AU$5:$AU$204,D24)-求节点($AH$5:$AH$204,$AU$5:$AU$204,D23))*$E$2/SUM(其他调用!$C$5:$G$5)</f>
        <v>8110363413.3351221</v>
      </c>
      <c r="H24" s="7">
        <f>MAX(IF($D24&lt;1,7,求节点(其他调用!$B$5:$B$124,其他调用!$N$5:$N$124,$D24))-(5-$H$2),1)</f>
        <v>4.1350000000000069</v>
      </c>
      <c r="I24" s="7">
        <f>求节点($BD$5:$BD$11,$BF$5:$BF$11,$D24)/求节点(其他调用!$B$5:$B$124,其他调用!$N$5:$N$124,$D24)*求节点($BA$20:$BA$27,$BI$20:$BI$27,$D24)</f>
        <v>945.69187411637108</v>
      </c>
      <c r="J24" s="7">
        <f t="shared" si="0"/>
        <v>6</v>
      </c>
      <c r="K24" s="7">
        <v>6</v>
      </c>
      <c r="N24" s="7" t="s">
        <v>132</v>
      </c>
      <c r="O24" s="54">
        <f>'[1]功能-行军令'!AD17</f>
        <v>0.2</v>
      </c>
      <c r="P24" s="54">
        <f>'[1]功能-行军令'!AE17</f>
        <v>0.5</v>
      </c>
      <c r="Q24" s="52">
        <f>'[1]功能-行军令'!AF17</f>
        <v>2.5</v>
      </c>
      <c r="Z24" s="7">
        <v>20</v>
      </c>
      <c r="AA24" s="7">
        <f>其他调用!AW25*SUM($U$14:$U$17)</f>
        <v>45.999999999999993</v>
      </c>
      <c r="AB24" s="7">
        <f>其他调用!AX25*SUM($U$14:$U$17)</f>
        <v>67.000000000000043</v>
      </c>
      <c r="AC24" s="7">
        <f>其他调用!AY25*SUM($U$14:$U$17)</f>
        <v>91</v>
      </c>
      <c r="AD24" s="7">
        <f>其他调用!AZ25*SUM($U$14:$U$17)</f>
        <v>102.99999999999993</v>
      </c>
      <c r="AE24" s="7">
        <f>其他调用!BA25*SUM($U$14:$U$17)</f>
        <v>102.99999999999994</v>
      </c>
      <c r="AF24" s="7">
        <f>SUMPRODUCT(AA$5:AE24,其他调用!$C$6:$G25)</f>
        <v>1756898.2195167353</v>
      </c>
      <c r="AH24" s="7">
        <v>20</v>
      </c>
      <c r="AI24" s="7">
        <f>其他调用!Y24</f>
        <v>6496776.2090941519</v>
      </c>
      <c r="AJ24" s="7">
        <f>其他调用!Z24</f>
        <v>7650215.7882938832</v>
      </c>
      <c r="AK24" s="7">
        <f>其他调用!AA24</f>
        <v>9150809.0204986632</v>
      </c>
      <c r="AL24" s="7">
        <f>其他调用!AB24</f>
        <v>11357698.808538914</v>
      </c>
      <c r="AM24" s="7">
        <f>其他调用!AC24</f>
        <v>18782443.355514944</v>
      </c>
      <c r="AN24" s="7">
        <f>SUMPRODUCT(AI$5:AM24,其他调用!$C$6:$G25)</f>
        <v>121081493396.114</v>
      </c>
      <c r="AP24" s="7">
        <f>其他调用!AN24</f>
        <v>0</v>
      </c>
      <c r="AQ24" s="7">
        <f>其他调用!AO24</f>
        <v>0</v>
      </c>
      <c r="AR24" s="7">
        <f>其他调用!AP24</f>
        <v>0</v>
      </c>
      <c r="AS24" s="7">
        <f>其他调用!AQ24</f>
        <v>648900.78215196053</v>
      </c>
      <c r="AT24" s="7">
        <f>其他调用!AR24</f>
        <v>4595973.3616454974</v>
      </c>
      <c r="AU24" s="7">
        <f>SUMPRODUCT(AP$5:AT24,其他调用!$C$6:$G25)</f>
        <v>42771160.317907371</v>
      </c>
      <c r="AZ24" s="7" t="str">
        <f>IF([1]服务器生态!AN34="","",[1]服务器生态!AN34)</f>
        <v/>
      </c>
      <c r="BA24" s="7" t="str">
        <f>IF([1]服务器生态!AO34="","",[1]服务器生态!AO34)</f>
        <v/>
      </c>
      <c r="BB24" s="7" t="str">
        <f>IF([1]服务器生态!AP34="","",[1]服务器生态!AP34)</f>
        <v/>
      </c>
      <c r="BC24" s="7" t="str">
        <f>IF([1]服务器生态!AQ34="","",[1]服务器生态!AQ34)</f>
        <v/>
      </c>
      <c r="BD24" s="7" t="str">
        <f>IF([1]服务器生态!AR34="","",[1]服务器生态!AR34)</f>
        <v/>
      </c>
      <c r="BE24" s="7" t="str">
        <f>IF([1]服务器生态!AS34="","",[1]服务器生态!AS34)</f>
        <v/>
      </c>
      <c r="BF24" s="7" t="str">
        <f>IF([1]服务器生态!AT34="","",[1]服务器生态!AT34)</f>
        <v/>
      </c>
      <c r="BG24" s="7" t="str">
        <f>IF([1]服务器生态!AU34="","",[1]服务器生态!AU34)</f>
        <v/>
      </c>
      <c r="BH24" s="7" t="str">
        <f>IF([1]服务器生态!AV34="","",[1]服务器生态!AV34)</f>
        <v/>
      </c>
      <c r="BI24" s="7">
        <f t="shared" si="1"/>
        <v>0</v>
      </c>
    </row>
    <row r="25" spans="2:61" x14ac:dyDescent="0.15">
      <c r="B25" s="47">
        <v>21</v>
      </c>
      <c r="C25" s="12" t="s">
        <v>257</v>
      </c>
      <c r="D25" s="7">
        <f>基础信息!E29</f>
        <v>63.3</v>
      </c>
      <c r="E25" s="7">
        <f>(求节点($Z$5:$Z$204,$AF$5:$AF$204,D25)-求节点($Z$5:$Z$204,$AF$5:$AF$204,D24))*$E$2/SUM(其他调用!$C$5:$G$5)</f>
        <v>172220.92980421288</v>
      </c>
      <c r="F25" s="7">
        <f>(求节点($AH$5:$AH$204,$AN$5:$AN$204,D25)-求节点($AH$5:$AH$204,$AN$5:$AN$204,D24))*$E$2/SUM(其他调用!$C$5:$G$5)</f>
        <v>33918948448.585514</v>
      </c>
      <c r="G25" s="50">
        <f>(求节点($AH$5:$AH$204,$AU$5:$AU$204,D25)-求节点($AH$5:$AH$204,$AU$5:$AU$204,D24))*$E$2/SUM(其他调用!$C$5:$G$5)</f>
        <v>8123794395.1192245</v>
      </c>
      <c r="H25" s="7">
        <f>MAX(IF($D25&lt;1,7,求节点(其他调用!$B$5:$B$124,其他调用!$N$5:$N$124,$D25))-(5-$H$2),1)</f>
        <v>3.8350000000000071</v>
      </c>
      <c r="I25" s="7">
        <f>求节点($BD$5:$BD$11,$BF$5:$BF$11,$D25)/求节点(其他调用!$B$5:$B$124,其他调用!$N$5:$N$124,$D25)*求节点($BA$20:$BA$27,$BI$20:$BI$27,$D25)</f>
        <v>1151.1847417313168</v>
      </c>
      <c r="J25" s="7">
        <f t="shared" si="0"/>
        <v>7</v>
      </c>
      <c r="Z25" s="7">
        <v>21</v>
      </c>
      <c r="AA25" s="7">
        <f>其他调用!AW26*SUM($U$14:$U$17)</f>
        <v>46.000000000000021</v>
      </c>
      <c r="AB25" s="7">
        <f>其他调用!AX26*SUM($U$14:$U$17)</f>
        <v>66.999999999999943</v>
      </c>
      <c r="AC25" s="7">
        <f>其他调用!AY26*SUM($U$14:$U$17)</f>
        <v>91.000000000000043</v>
      </c>
      <c r="AD25" s="7">
        <f>其他调用!AZ26*SUM($U$14:$U$17)</f>
        <v>102.99999999999994</v>
      </c>
      <c r="AE25" s="7">
        <f>其他调用!BA26*SUM($U$14:$U$17)</f>
        <v>103.00000000000009</v>
      </c>
      <c r="AF25" s="7">
        <f>SUMPRODUCT(AA$5:AE25,其他调用!$C$6:$G26)</f>
        <v>1814480.488761385</v>
      </c>
      <c r="AH25" s="7">
        <v>21</v>
      </c>
      <c r="AI25" s="7">
        <f>其他调用!Y25</f>
        <v>7009070.6593281627</v>
      </c>
      <c r="AJ25" s="7">
        <f>其他调用!Z25</f>
        <v>7855590.2845819443</v>
      </c>
      <c r="AK25" s="7">
        <f>其他调用!AA25</f>
        <v>9295904.2344097346</v>
      </c>
      <c r="AL25" s="7">
        <f>其他调用!AB25</f>
        <v>11420759.737235427</v>
      </c>
      <c r="AM25" s="7">
        <f>其他调用!AC25</f>
        <v>19122805.260403156</v>
      </c>
      <c r="AN25" s="7">
        <f>SUMPRODUCT(AI$5:AM25,其他调用!$C$6:$G26)</f>
        <v>128729510153.49979</v>
      </c>
      <c r="AP25" s="7">
        <f>其他调用!AN25</f>
        <v>0</v>
      </c>
      <c r="AQ25" s="7">
        <f>其他调用!AO25</f>
        <v>0</v>
      </c>
      <c r="AR25" s="7">
        <f>其他调用!AP25</f>
        <v>36506.238918292773</v>
      </c>
      <c r="AS25" s="7">
        <f>其他调用!AQ25</f>
        <v>1228183.7820945175</v>
      </c>
      <c r="AT25" s="7">
        <f>其他调用!AR25</f>
        <v>4684056.0096338987</v>
      </c>
      <c r="AU25" s="7">
        <f>SUMPRODUCT(AP$5:AT25,其他调用!$C$6:$G26)</f>
        <v>57469559.4664004</v>
      </c>
      <c r="AZ25" s="7" t="str">
        <f>IF([1]服务器生态!AN35="","",[1]服务器生态!AN35)</f>
        <v/>
      </c>
      <c r="BA25" s="7" t="str">
        <f>IF([1]服务器生态!AO35="","",[1]服务器生态!AO35)</f>
        <v/>
      </c>
      <c r="BB25" s="7" t="str">
        <f>IF([1]服务器生态!AP35="","",[1]服务器生态!AP35)</f>
        <v/>
      </c>
      <c r="BC25" s="7" t="str">
        <f>IF([1]服务器生态!AQ35="","",[1]服务器生态!AQ35)</f>
        <v/>
      </c>
      <c r="BD25" s="7" t="str">
        <f>IF([1]服务器生态!AR35="","",[1]服务器生态!AR35)</f>
        <v/>
      </c>
      <c r="BE25" s="7" t="str">
        <f>IF([1]服务器生态!AS35="","",[1]服务器生态!AS35)</f>
        <v/>
      </c>
      <c r="BF25" s="7" t="str">
        <f>IF([1]服务器生态!AT35="","",[1]服务器生态!AT35)</f>
        <v/>
      </c>
      <c r="BG25" s="7" t="str">
        <f>IF([1]服务器生态!AU35="","",[1]服务器生态!AU35)</f>
        <v/>
      </c>
      <c r="BH25" s="7" t="str">
        <f>IF([1]服务器生态!AV35="","",[1]服务器生态!AV35)</f>
        <v/>
      </c>
      <c r="BI25" s="7">
        <f t="shared" si="1"/>
        <v>0</v>
      </c>
    </row>
    <row r="26" spans="2:61" x14ac:dyDescent="0.15">
      <c r="B26" s="47">
        <v>22</v>
      </c>
      <c r="C26" s="12" t="s">
        <v>106</v>
      </c>
      <c r="D26" s="7">
        <f>基础信息!E30</f>
        <v>69.599999999999994</v>
      </c>
      <c r="E26" s="7">
        <f>(求节点($Z$5:$Z$204,$AF$5:$AF$204,D26)-求节点($Z$5:$Z$204,$AF$5:$AF$204,D25))*$E$2/SUM(其他调用!$C$5:$G$5)</f>
        <v>177101.84019576479</v>
      </c>
      <c r="F26" s="7">
        <f>(求节点($AH$5:$AH$204,$AN$5:$AN$204,D26)-求节点($AH$5:$AH$204,$AN$5:$AN$204,D25))*$E$2/SUM(其他调用!$C$5:$G$5)</f>
        <v>36538539876.92865</v>
      </c>
      <c r="G26" s="50">
        <f>(求节点($AH$5:$AH$204,$AU$5:$AU$204,D26)-求节点($AH$5:$AH$204,$AU$5:$AU$204,D25))*$E$2/SUM(其他调用!$C$5:$G$5)</f>
        <v>8652684290.4571228</v>
      </c>
      <c r="H26" s="7">
        <f>MAX(IF($D26&lt;1,7,求节点(其他调用!$B$5:$B$124,其他调用!$N$5:$N$124,$D26))-(5-$H$2),1)</f>
        <v>3.5200000000000067</v>
      </c>
      <c r="I26" s="7">
        <f>求节点($BD$5:$BD$11,$BF$5:$BF$11,$D26)/求节点(其他调用!$B$5:$B$124,其他调用!$N$5:$N$124,$D26)*求节点($BA$20:$BA$27,$BI$20:$BI$27,$D26)</f>
        <v>1528.0692449795954</v>
      </c>
      <c r="J26" s="7">
        <f t="shared" si="0"/>
        <v>7</v>
      </c>
      <c r="Z26" s="7">
        <v>22</v>
      </c>
      <c r="AA26" s="7">
        <f>其他调用!AW27*SUM($U$14:$U$17)</f>
        <v>46</v>
      </c>
      <c r="AB26" s="7">
        <f>其他调用!AX27*SUM($U$14:$U$17)</f>
        <v>67.000000000000043</v>
      </c>
      <c r="AC26" s="7">
        <f>其他调用!AY27*SUM($U$14:$U$17)</f>
        <v>90.999999999999943</v>
      </c>
      <c r="AD26" s="7">
        <f>其他调用!AZ27*SUM($U$14:$U$17)</f>
        <v>103.00000000000014</v>
      </c>
      <c r="AE26" s="7">
        <f>其他调用!BA27*SUM($U$14:$U$17)</f>
        <v>103</v>
      </c>
      <c r="AF26" s="7">
        <f>SUMPRODUCT(AA$5:AE26,其他调用!$C$6:$G27)</f>
        <v>1870746.4404024007</v>
      </c>
      <c r="AH26" s="7">
        <v>22</v>
      </c>
      <c r="AI26" s="7">
        <f>其他调用!Y26</f>
        <v>7175625.3726370335</v>
      </c>
      <c r="AJ26" s="7">
        <f>其他调用!Z26</f>
        <v>8001512.054442659</v>
      </c>
      <c r="AK26" s="7">
        <f>其他调用!AA26</f>
        <v>9376834.3331700861</v>
      </c>
      <c r="AL26" s="7">
        <f>其他调用!AB26</f>
        <v>11469361.344479293</v>
      </c>
      <c r="AM26" s="7">
        <f>其他调用!AC26</f>
        <v>19628899.666003108</v>
      </c>
      <c r="AN26" s="7">
        <f>SUMPRODUCT(AI$5:AM26,其他调用!$C$6:$G27)</f>
        <v>136349900873.75391</v>
      </c>
      <c r="AP26" s="7">
        <f>其他调用!AN26</f>
        <v>0</v>
      </c>
      <c r="AQ26" s="7">
        <f>其他调用!AO26</f>
        <v>0</v>
      </c>
      <c r="AR26" s="7">
        <f>其他调用!AP26</f>
        <v>130084.88166402475</v>
      </c>
      <c r="AS26" s="7">
        <f>其他调用!AQ26</f>
        <v>1584207.1939516836</v>
      </c>
      <c r="AT26" s="7">
        <f>其他调用!AR26</f>
        <v>4815641.2688948587</v>
      </c>
      <c r="AU26" s="7">
        <f>SUMPRODUCT(AP$5:AT26,其他调用!$C$6:$G27)</f>
        <v>77542550.311831668</v>
      </c>
      <c r="AZ26" s="7" t="str">
        <f>IF([1]服务器生态!AN36="","",[1]服务器生态!AN36)</f>
        <v/>
      </c>
      <c r="BA26" s="7" t="str">
        <f>IF([1]服务器生态!AO36="","",[1]服务器生态!AO36)</f>
        <v/>
      </c>
      <c r="BB26" s="7" t="str">
        <f>IF([1]服务器生态!AP36="","",[1]服务器生态!AP36)</f>
        <v/>
      </c>
      <c r="BC26" s="7" t="str">
        <f>IF([1]服务器生态!AQ36="","",[1]服务器生态!AQ36)</f>
        <v/>
      </c>
      <c r="BD26" s="7" t="str">
        <f>IF([1]服务器生态!AR36="","",[1]服务器生态!AR36)</f>
        <v/>
      </c>
      <c r="BE26" s="7" t="str">
        <f>IF([1]服务器生态!AS36="","",[1]服务器生态!AS36)</f>
        <v/>
      </c>
      <c r="BF26" s="7" t="str">
        <f>IF([1]服务器生态!AT36="","",[1]服务器生态!AT36)</f>
        <v/>
      </c>
      <c r="BG26" s="7" t="str">
        <f>IF([1]服务器生态!AU36="","",[1]服务器生态!AU36)</f>
        <v/>
      </c>
      <c r="BH26" s="7" t="str">
        <f>IF([1]服务器生态!AV36="","",[1]服务器生态!AV36)</f>
        <v/>
      </c>
      <c r="BI26" s="7">
        <f t="shared" si="1"/>
        <v>0</v>
      </c>
    </row>
    <row r="27" spans="2:61" x14ac:dyDescent="0.15">
      <c r="B27" s="47">
        <v>23</v>
      </c>
      <c r="C27" s="12" t="s">
        <v>255</v>
      </c>
      <c r="D27" s="7">
        <f>基础信息!E31</f>
        <v>76.199999999999989</v>
      </c>
      <c r="E27" s="7">
        <f>(求节点($Z$5:$Z$204,$AF$5:$AF$204,D27)-求节点($Z$5:$Z$204,$AF$5:$AF$204,D26))*$E$2/SUM(其他调用!$C$5:$G$5)</f>
        <v>181827.68255901197</v>
      </c>
      <c r="F27" s="7">
        <f>(求节点($AH$5:$AH$204,$AN$5:$AN$204,D27)-求节点($AH$5:$AH$204,$AN$5:$AN$204,D26))*$E$2/SUM(其他调用!$C$5:$G$5)</f>
        <v>38980730154.405029</v>
      </c>
      <c r="G27" s="50">
        <f>(求节点($AH$5:$AH$204,$AU$5:$AU$204,D27)-求节点($AH$5:$AH$204,$AU$5:$AU$204,D26))*$E$2/SUM(其他调用!$C$5:$G$5)</f>
        <v>9152131762.7380219</v>
      </c>
      <c r="H27" s="7">
        <f>MAX(IF($D27&lt;1,7,求节点(其他调用!$B$5:$B$124,其他调用!$N$5:$N$124,$D27))-(5-$H$2),1)</f>
        <v>3.1900000000000071</v>
      </c>
      <c r="I27" s="7">
        <f>求节点($BD$5:$BD$11,$BF$5:$BF$11,$D27)/求节点(其他调用!$B$5:$B$124,其他调用!$N$5:$N$124,$D27)*求节点($BA$20:$BA$27,$BI$20:$BI$27,$D27)</f>
        <v>2136.9058754771127</v>
      </c>
      <c r="J27" s="7">
        <f t="shared" si="0"/>
        <v>7</v>
      </c>
      <c r="N27" s="7" t="s">
        <v>133</v>
      </c>
      <c r="O27" s="54">
        <f>'[1]功能-行军令'!AD20</f>
        <v>0</v>
      </c>
      <c r="P27" s="54">
        <f>'[1]功能-行军令'!AE20</f>
        <v>0</v>
      </c>
      <c r="Q27" s="52" t="e">
        <f>'[1]功能-行军令'!AF20</f>
        <v>#DIV/0!</v>
      </c>
      <c r="Z27" s="7">
        <v>23</v>
      </c>
      <c r="AA27" s="7">
        <f>其他调用!AW28*SUM($U$14:$U$17)</f>
        <v>46.000000000000021</v>
      </c>
      <c r="AB27" s="7">
        <f>其他调用!AX28*SUM($U$14:$U$17)</f>
        <v>66.999999999999929</v>
      </c>
      <c r="AC27" s="7">
        <f>其他调用!AY28*SUM($U$14:$U$17)</f>
        <v>91.000000000000085</v>
      </c>
      <c r="AD27" s="7">
        <f>其他调用!AZ28*SUM($U$14:$U$17)</f>
        <v>103</v>
      </c>
      <c r="AE27" s="7">
        <f>其他调用!BA28*SUM($U$14:$U$17)</f>
        <v>102.99999999999999</v>
      </c>
      <c r="AF27" s="7">
        <f>SUMPRODUCT(AA$5:AE27,其他调用!$C$6:$G28)</f>
        <v>1925691.6680403973</v>
      </c>
      <c r="AH27" s="7">
        <v>23</v>
      </c>
      <c r="AI27" s="7">
        <f>其他调用!Y27</f>
        <v>7347152.0257540047</v>
      </c>
      <c r="AJ27" s="7">
        <f>其他调用!Z27</f>
        <v>8250807.8150736094</v>
      </c>
      <c r="AK27" s="7">
        <f>其他调用!AA27</f>
        <v>9460350.0994331837</v>
      </c>
      <c r="AL27" s="7">
        <f>其他调用!AB27</f>
        <v>11530272.716317236</v>
      </c>
      <c r="AM27" s="7">
        <f>其他调用!AC27</f>
        <v>19878435.336781561</v>
      </c>
      <c r="AN27" s="7">
        <f>SUMPRODUCT(AI$5:AM27,其他调用!$C$6:$G28)</f>
        <v>143976894675.18292</v>
      </c>
      <c r="AP27" s="7">
        <f>其他调用!AN27</f>
        <v>0</v>
      </c>
      <c r="AQ27" s="7">
        <f>其他调用!AO27</f>
        <v>0</v>
      </c>
      <c r="AR27" s="7">
        <f>其他调用!AP27</f>
        <v>240136.02275478869</v>
      </c>
      <c r="AS27" s="7">
        <f>其他调用!AQ27</f>
        <v>1853747.3132618973</v>
      </c>
      <c r="AT27" s="7">
        <f>其他调用!AR27</f>
        <v>4884221.8648752496</v>
      </c>
      <c r="AU27" s="7">
        <f>SUMPRODUCT(AP$5:AT27,其他调用!$C$6:$G28)</f>
        <v>102777070.39394826</v>
      </c>
      <c r="AZ27" s="7" t="str">
        <f>IF([1]服务器生态!AN37="","",[1]服务器生态!AN37)</f>
        <v/>
      </c>
      <c r="BA27" s="7" t="str">
        <f>IF([1]服务器生态!AO37="","",[1]服务器生态!AO37)</f>
        <v/>
      </c>
      <c r="BB27" s="7" t="str">
        <f>IF([1]服务器生态!AP37="","",[1]服务器生态!AP37)</f>
        <v/>
      </c>
      <c r="BC27" s="7" t="str">
        <f>IF([1]服务器生态!AQ37="","",[1]服务器生态!AQ37)</f>
        <v/>
      </c>
      <c r="BD27" s="7" t="str">
        <f>IF([1]服务器生态!AR37="","",[1]服务器生态!AR37)</f>
        <v/>
      </c>
      <c r="BE27" s="7" t="str">
        <f>IF([1]服务器生态!AS37="","",[1]服务器生态!AS37)</f>
        <v/>
      </c>
      <c r="BF27" s="7" t="str">
        <f>IF([1]服务器生态!AT37="","",[1]服务器生态!AT37)</f>
        <v/>
      </c>
      <c r="BG27" s="7" t="str">
        <f>IF([1]服务器生态!AU37="","",[1]服务器生态!AU37)</f>
        <v/>
      </c>
      <c r="BH27" s="7" t="str">
        <f>IF([1]服务器生态!AV37="","",[1]服务器生态!AV37)</f>
        <v/>
      </c>
      <c r="BI27" s="7">
        <f t="shared" si="1"/>
        <v>0</v>
      </c>
    </row>
    <row r="28" spans="2:61" x14ac:dyDescent="0.15">
      <c r="B28" s="47">
        <v>24</v>
      </c>
      <c r="C28" s="12" t="s">
        <v>262</v>
      </c>
      <c r="D28" s="7">
        <f>基础信息!E32</f>
        <v>83.1</v>
      </c>
      <c r="E28" s="7">
        <f>(求节点($Z$5:$Z$204,$AF$5:$AF$204,D28)-求节点($Z$5:$Z$204,$AF$5:$AF$204,D27))*$E$2/SUM(其他调用!$C$5:$G$5)</f>
        <v>186010.82045473717</v>
      </c>
      <c r="F28" s="7">
        <f>(求节点($AH$5:$AH$204,$AN$5:$AN$204,D28)-求节点($AH$5:$AH$204,$AN$5:$AN$204,D27))*$E$2/SUM(其他调用!$C$5:$G$5)</f>
        <v>41345293458.095947</v>
      </c>
      <c r="G28" s="50">
        <f>(求节点($AH$5:$AH$204,$AU$5:$AU$204,D28)-求节点($AH$5:$AH$204,$AU$5:$AU$204,D27))*$E$2/SUM(其他调用!$C$5:$G$5)</f>
        <v>9645243941.3015289</v>
      </c>
      <c r="H28" s="55">
        <v>1</v>
      </c>
      <c r="I28" s="7">
        <f>求节点($BD$5:$BD$11,$BF$5:$BF$11,$D28)/求节点(其他调用!$B$5:$B$124,其他调用!$N$5:$N$124,$D28)*求节点($BA$20:$BA$27,$BI$20:$BI$27,$D28)</f>
        <v>2773.1822194233264</v>
      </c>
      <c r="J28" s="7">
        <f t="shared" si="0"/>
        <v>7</v>
      </c>
      <c r="K28" s="7">
        <v>10</v>
      </c>
      <c r="N28" s="7" t="s">
        <v>169</v>
      </c>
      <c r="O28" s="54">
        <f>'[1]功能-行军令'!AD21</f>
        <v>0.1</v>
      </c>
      <c r="P28" s="54">
        <f>'[1]功能-行军令'!AE21</f>
        <v>0.1</v>
      </c>
      <c r="Q28" s="52">
        <f>'[1]功能-行军令'!AF21</f>
        <v>1</v>
      </c>
      <c r="Z28" s="7">
        <v>24</v>
      </c>
      <c r="AA28" s="7">
        <f>其他调用!AW29*SUM($U$14:$U$17)</f>
        <v>45.999999999999943</v>
      </c>
      <c r="AB28" s="7">
        <f>其他调用!AX29*SUM($U$14:$U$17)</f>
        <v>67</v>
      </c>
      <c r="AC28" s="7">
        <f>其他调用!AY29*SUM($U$14:$U$17)</f>
        <v>90.999999999999972</v>
      </c>
      <c r="AD28" s="7">
        <f>其他调用!AZ29*SUM($U$14:$U$17)</f>
        <v>102.99999999999991</v>
      </c>
      <c r="AE28" s="7">
        <f>其他调用!BA29*SUM($U$14:$U$17)</f>
        <v>102.99999999999997</v>
      </c>
      <c r="AF28" s="7">
        <f>SUMPRODUCT(AA$5:AE28,其他调用!$C$6:$G29)</f>
        <v>1979311.7652759904</v>
      </c>
      <c r="AH28" s="7">
        <v>24</v>
      </c>
      <c r="AI28" s="7">
        <f>其他调用!Y28</f>
        <v>7557776.4337840676</v>
      </c>
      <c r="AJ28" s="7">
        <f>其他调用!Z28</f>
        <v>8429295.4582792521</v>
      </c>
      <c r="AK28" s="7">
        <f>其他调用!AA28</f>
        <v>9503845.0716109872</v>
      </c>
      <c r="AL28" s="7">
        <f>其他调用!AB28</f>
        <v>11589299.272528827</v>
      </c>
      <c r="AM28" s="7">
        <f>其他调用!AC28</f>
        <v>20293488.221395493</v>
      </c>
      <c r="AN28" s="7">
        <f>SUMPRODUCT(AI$5:AM28,其他调用!$C$6:$G29)</f>
        <v>151593618526.51111</v>
      </c>
      <c r="AP28" s="7">
        <f>其他调用!AN28</f>
        <v>0</v>
      </c>
      <c r="AQ28" s="7">
        <f>其他调用!AO28</f>
        <v>0</v>
      </c>
      <c r="AR28" s="7">
        <f>其他调用!AP28</f>
        <v>300398.71635066357</v>
      </c>
      <c r="AS28" s="7">
        <f>其他调用!AQ28</f>
        <v>2126301.4604134532</v>
      </c>
      <c r="AT28" s="7">
        <f>其他调用!AR28</f>
        <v>5000774.5990873724</v>
      </c>
      <c r="AU28" s="7">
        <f>SUMPRODUCT(AP$5:AT28,其他调用!$C$6:$G29)</f>
        <v>131236590.39987347</v>
      </c>
    </row>
    <row r="29" spans="2:61" x14ac:dyDescent="0.15">
      <c r="N29" s="7" t="s">
        <v>134</v>
      </c>
      <c r="O29" s="54">
        <f>'[1]功能-行军令'!AD22</f>
        <v>0</v>
      </c>
      <c r="P29" s="54">
        <f>'[1]功能-行军令'!AE22</f>
        <v>0</v>
      </c>
      <c r="Q29" s="52" t="e">
        <f>'[1]功能-行军令'!AF22</f>
        <v>#DIV/0!</v>
      </c>
      <c r="Z29" s="7">
        <v>25</v>
      </c>
      <c r="AA29" s="7">
        <f>其他调用!AW30*SUM($U$14:$U$17)</f>
        <v>46.000000000000043</v>
      </c>
      <c r="AB29" s="7">
        <f>其他调用!AX30*SUM($U$14:$U$17)</f>
        <v>67.000000000000071</v>
      </c>
      <c r="AC29" s="7">
        <f>其他调用!AY30*SUM($U$14:$U$17)</f>
        <v>90.999999999999943</v>
      </c>
      <c r="AD29" s="7">
        <f>其他调用!AZ30*SUM($U$14:$U$17)</f>
        <v>103</v>
      </c>
      <c r="AE29" s="7">
        <f>其他调用!BA30*SUM($U$14:$U$17)</f>
        <v>103.00000000000001</v>
      </c>
      <c r="AF29" s="7">
        <f>SUMPRODUCT(AA$5:AE29,其他调用!$C$6:$G30)</f>
        <v>2031602.3257097946</v>
      </c>
      <c r="AH29" s="7">
        <v>25</v>
      </c>
      <c r="AI29" s="7">
        <f>其他调用!Y29</f>
        <v>7630830.2896825373</v>
      </c>
      <c r="AJ29" s="7">
        <f>其他调用!Z29</f>
        <v>8561336.9170413911</v>
      </c>
      <c r="AK29" s="7">
        <f>其他调用!AA29</f>
        <v>9583344.3755182326</v>
      </c>
      <c r="AL29" s="7">
        <f>其他调用!AB29</f>
        <v>11617448.067489982</v>
      </c>
      <c r="AM29" s="7">
        <f>其他调用!AC29</f>
        <v>20682696.975433707</v>
      </c>
      <c r="AN29" s="7">
        <f>SUMPRODUCT(AI$5:AM29,其他调用!$C$6:$G30)</f>
        <v>159103424450.47052</v>
      </c>
      <c r="AP29" s="7">
        <f>其他调用!AN29</f>
        <v>0</v>
      </c>
      <c r="AQ29" s="7">
        <f>其他调用!AO29</f>
        <v>0</v>
      </c>
      <c r="AR29" s="7">
        <f>其他调用!AP29</f>
        <v>415849.53176421393</v>
      </c>
      <c r="AS29" s="7">
        <f>其他调用!AQ29</f>
        <v>2269586.7163253035</v>
      </c>
      <c r="AT29" s="7">
        <f>其他调用!AR29</f>
        <v>5112907.8868712932</v>
      </c>
      <c r="AU29" s="7">
        <f>SUMPRODUCT(AP$5:AT29,其他调用!$C$6:$G30)</f>
        <v>163952126.53303441</v>
      </c>
    </row>
    <row r="30" spans="2:61" x14ac:dyDescent="0.15">
      <c r="N30" s="7" t="s">
        <v>135</v>
      </c>
      <c r="O30" s="54">
        <f>'[1]功能-行军令'!AD23</f>
        <v>0.2</v>
      </c>
      <c r="P30" s="54">
        <f>'[1]功能-行军令'!AE23</f>
        <v>0.2</v>
      </c>
      <c r="Q30" s="52">
        <f>'[1]功能-行军令'!AF23</f>
        <v>1</v>
      </c>
      <c r="Z30" s="7">
        <v>26</v>
      </c>
      <c r="AA30" s="7">
        <f>其他调用!AW31*SUM($U$14:$U$17)</f>
        <v>45.999999999999957</v>
      </c>
      <c r="AB30" s="7">
        <f>其他调用!AX31*SUM($U$14:$U$17)</f>
        <v>66.999999999999929</v>
      </c>
      <c r="AC30" s="7">
        <f>其他调用!AY31*SUM($U$14:$U$17)</f>
        <v>90.999999999999986</v>
      </c>
      <c r="AD30" s="7">
        <f>其他调用!AZ31*SUM($U$14:$U$17)</f>
        <v>103</v>
      </c>
      <c r="AE30" s="7">
        <f>其他调用!BA31*SUM($U$14:$U$17)</f>
        <v>103.00000000000007</v>
      </c>
      <c r="AF30" s="7">
        <f>SUMPRODUCT(AA$5:AE30,其他调用!$C$6:$G31)</f>
        <v>2082558.9429424251</v>
      </c>
      <c r="AH30" s="7">
        <v>26</v>
      </c>
      <c r="AI30" s="7">
        <f>其他调用!Y30</f>
        <v>7918319.7673307359</v>
      </c>
      <c r="AJ30" s="7">
        <f>其他调用!Z30</f>
        <v>8642398.0950081348</v>
      </c>
      <c r="AK30" s="7">
        <f>其他调用!AA30</f>
        <v>9619152.7191522121</v>
      </c>
      <c r="AL30" s="7">
        <f>其他调用!AB30</f>
        <v>11667441.419268399</v>
      </c>
      <c r="AM30" s="7">
        <f>其他调用!AC30</f>
        <v>20888819.956072986</v>
      </c>
      <c r="AN30" s="7">
        <f>SUMPRODUCT(AI$5:AM30,其他调用!$C$6:$G31)</f>
        <v>166587395607.94351</v>
      </c>
      <c r="AP30" s="7">
        <f>其他调用!AN30</f>
        <v>0</v>
      </c>
      <c r="AQ30" s="7">
        <f>其他调用!AO30</f>
        <v>102977.73878805758</v>
      </c>
      <c r="AR30" s="7">
        <f>其他调用!AP30</f>
        <v>477382.51949441247</v>
      </c>
      <c r="AS30" s="7">
        <f>其他调用!AQ30</f>
        <v>2635882.4165662806</v>
      </c>
      <c r="AT30" s="7">
        <f>其他调用!AR30</f>
        <v>5172334.4515307918</v>
      </c>
      <c r="AU30" s="7">
        <f>SUMPRODUCT(AP$5:AT30,其他调用!$C$6:$G31)</f>
        <v>237648633.15169746</v>
      </c>
    </row>
    <row r="31" spans="2:61" x14ac:dyDescent="0.15">
      <c r="K31" s="44" t="s">
        <v>211</v>
      </c>
      <c r="N31" s="7" t="s">
        <v>170</v>
      </c>
      <c r="O31" s="56">
        <f>SUM(O22:O30)</f>
        <v>1</v>
      </c>
      <c r="P31" s="56"/>
      <c r="Q31" s="57"/>
      <c r="Z31" s="7">
        <v>27</v>
      </c>
      <c r="AA31" s="7">
        <f>其他调用!AW32*SUM($U$14:$U$17)</f>
        <v>46.000000000000007</v>
      </c>
      <c r="AB31" s="7">
        <f>其他调用!AX32*SUM($U$14:$U$17)</f>
        <v>67.000000000000043</v>
      </c>
      <c r="AC31" s="7">
        <f>其他调用!AY32*SUM($U$14:$U$17)</f>
        <v>91.000000000000142</v>
      </c>
      <c r="AD31" s="7">
        <f>其他调用!AZ32*SUM($U$14:$U$17)</f>
        <v>102.9999999999999</v>
      </c>
      <c r="AE31" s="7">
        <f>其他调用!BA32*SUM($U$14:$U$17)</f>
        <v>103.00000000000001</v>
      </c>
      <c r="AF31" s="7">
        <f>SUMPRODUCT(AA$5:AE31,其他调用!$C$6:$G32)</f>
        <v>2132177.210574497</v>
      </c>
      <c r="AH31" s="7">
        <v>27</v>
      </c>
      <c r="AI31" s="7">
        <f>其他调用!Y31</f>
        <v>7960813.0421952307</v>
      </c>
      <c r="AJ31" s="7">
        <f>其他调用!Z31</f>
        <v>8658560.3540311158</v>
      </c>
      <c r="AK31" s="7">
        <f>其他调用!AA31</f>
        <v>9674356.1310319304</v>
      </c>
      <c r="AL31" s="7">
        <f>其他调用!AB31</f>
        <v>12197558.372279584</v>
      </c>
      <c r="AM31" s="7">
        <f>其他调用!AC31</f>
        <v>21493872.601977766</v>
      </c>
      <c r="AN31" s="7">
        <f>SUMPRODUCT(AI$5:AM31,其他调用!$C$6:$G32)</f>
        <v>173897615901.73511</v>
      </c>
      <c r="AP31" s="7">
        <f>其他调用!AN31</f>
        <v>0</v>
      </c>
      <c r="AQ31" s="7">
        <f>其他调用!AO31</f>
        <v>123509.79777908523</v>
      </c>
      <c r="AR31" s="7">
        <f>其他调用!AP31</f>
        <v>572243.95459953323</v>
      </c>
      <c r="AS31" s="7">
        <f>其他调用!AQ31</f>
        <v>2794957.5755327567</v>
      </c>
      <c r="AT31" s="7">
        <f>其他调用!AR31</f>
        <v>5353080.0245770141</v>
      </c>
      <c r="AU31" s="7">
        <f>SUMPRODUCT(AP$5:AT31,其他调用!$C$6:$G32)</f>
        <v>321307132.71440274</v>
      </c>
    </row>
    <row r="32" spans="2:61" x14ac:dyDescent="0.15">
      <c r="Z32" s="7">
        <v>28</v>
      </c>
      <c r="AA32" s="7">
        <f>其他调用!AW33*SUM($U$14:$U$17)</f>
        <v>45.999999999999972</v>
      </c>
      <c r="AB32" s="7">
        <f>其他调用!AX33*SUM($U$14:$U$17)</f>
        <v>66.999999999999986</v>
      </c>
      <c r="AC32" s="7">
        <f>其他调用!AY33*SUM($U$14:$U$17)</f>
        <v>90.999999999999986</v>
      </c>
      <c r="AD32" s="7">
        <f>其他调用!AZ33*SUM($U$14:$U$17)</f>
        <v>103.00000000000003</v>
      </c>
      <c r="AE32" s="7">
        <f>其他调用!BA33*SUM($U$14:$U$17)</f>
        <v>102.99999999999986</v>
      </c>
      <c r="AF32" s="7">
        <f>SUMPRODUCT(AA$5:AE32,其他调用!$C$6:$G33)</f>
        <v>2180452.7222066256</v>
      </c>
      <c r="AH32" s="7">
        <v>28</v>
      </c>
      <c r="AI32" s="7">
        <f>其他调用!Y32</f>
        <v>8216765.3746945858</v>
      </c>
      <c r="AJ32" s="7">
        <f>其他调用!Z32</f>
        <v>8744319.6952614486</v>
      </c>
      <c r="AK32" s="7">
        <f>其他调用!AA32</f>
        <v>9707976.6167393029</v>
      </c>
      <c r="AL32" s="7">
        <f>其他调用!AB32</f>
        <v>13248521.822860926</v>
      </c>
      <c r="AM32" s="7">
        <f>其他调用!AC32</f>
        <v>21586663.332490623</v>
      </c>
      <c r="AN32" s="7">
        <f>SUMPRODUCT(AI$5:AM32,其他调用!$C$6:$G33)</f>
        <v>181155920288.46872</v>
      </c>
      <c r="AP32" s="7">
        <f>其他调用!AN32</f>
        <v>0</v>
      </c>
      <c r="AQ32" s="7">
        <f>其他调用!AO32</f>
        <v>250234.76540791697</v>
      </c>
      <c r="AR32" s="7">
        <f>其他调用!AP32</f>
        <v>887328.94837589283</v>
      </c>
      <c r="AS32" s="7">
        <f>其他调用!AQ32</f>
        <v>3110326.0560530461</v>
      </c>
      <c r="AT32" s="7">
        <f>其他调用!AR32</f>
        <v>5380999.8327039033</v>
      </c>
      <c r="AU32" s="7">
        <f>SUMPRODUCT(AP$5:AT32,其他调用!$C$6:$G33)</f>
        <v>459385536.94770485</v>
      </c>
    </row>
    <row r="33" spans="14:47" x14ac:dyDescent="0.15">
      <c r="Z33" s="7">
        <v>29</v>
      </c>
      <c r="AA33" s="7">
        <f>其他调用!AW34*SUM($U$14:$U$17)</f>
        <v>46.000000000000092</v>
      </c>
      <c r="AB33" s="7">
        <f>其他调用!AX34*SUM($U$14:$U$17)</f>
        <v>67.000000000000014</v>
      </c>
      <c r="AC33" s="7">
        <f>其他调用!AY34*SUM($U$14:$U$17)</f>
        <v>91.000000000000014</v>
      </c>
      <c r="AD33" s="7">
        <f>其他调用!AZ34*SUM($U$14:$U$17)</f>
        <v>103.0000000000001</v>
      </c>
      <c r="AE33" s="7">
        <f>其他调用!BA34*SUM($U$14:$U$17)</f>
        <v>103.00000000000006</v>
      </c>
      <c r="AF33" s="7">
        <f>SUMPRODUCT(AA$5:AE33,其他调用!$C$6:$G34)</f>
        <v>2227381.0714394259</v>
      </c>
      <c r="AH33" s="7">
        <v>29</v>
      </c>
      <c r="AI33" s="7">
        <f>其他调用!Y33</f>
        <v>8230349.8695180416</v>
      </c>
      <c r="AJ33" s="7">
        <f>其他调用!Z33</f>
        <v>8753486.2624709904</v>
      </c>
      <c r="AK33" s="7">
        <f>其他调用!AA33</f>
        <v>9754460.7942868769</v>
      </c>
      <c r="AL33" s="7">
        <f>其他调用!AB33</f>
        <v>13444710.910468996</v>
      </c>
      <c r="AM33" s="7">
        <f>其他调用!AC33</f>
        <v>22117885.838291526</v>
      </c>
      <c r="AN33" s="7">
        <f>SUMPRODUCT(AI$5:AM33,其他调用!$C$6:$G34)</f>
        <v>188215014253.50159</v>
      </c>
      <c r="AP33" s="7">
        <f>其他调用!AN33</f>
        <v>17198.396657108486</v>
      </c>
      <c r="AQ33" s="7">
        <f>其他调用!AO33</f>
        <v>264857.16909771145</v>
      </c>
      <c r="AR33" s="7">
        <f>其他调用!AP33</f>
        <v>1322970.0905274972</v>
      </c>
      <c r="AS33" s="7">
        <f>其他调用!AQ33</f>
        <v>3152535.6586578898</v>
      </c>
      <c r="AT33" s="7">
        <f>其他调用!AR33</f>
        <v>5540839.4023750052</v>
      </c>
      <c r="AU33" s="7">
        <f>SUMPRODUCT(AP$5:AT33,其他调用!$C$6:$G34)</f>
        <v>620867395.88160169</v>
      </c>
    </row>
    <row r="34" spans="14:47" x14ac:dyDescent="0.15">
      <c r="Z34" s="7">
        <v>30</v>
      </c>
      <c r="AA34" s="7">
        <f>其他调用!AW35*SUM($U$14:$U$17)</f>
        <v>45.99999999999995</v>
      </c>
      <c r="AB34" s="7">
        <f>其他调用!AX35*SUM($U$14:$U$17)</f>
        <v>66.999999999999972</v>
      </c>
      <c r="AC34" s="7">
        <f>其他调用!AY35*SUM($U$14:$U$17)</f>
        <v>90.999999999999972</v>
      </c>
      <c r="AD34" s="7">
        <f>其他调用!AZ35*SUM($U$14:$U$17)</f>
        <v>102.99999999999997</v>
      </c>
      <c r="AE34" s="7">
        <f>其他调用!BA35*SUM($U$14:$U$17)</f>
        <v>103.00000000000006</v>
      </c>
      <c r="AF34" s="7">
        <f>SUMPRODUCT(AA$5:AE34,其他调用!$C$6:$G35)</f>
        <v>2272906.5472958428</v>
      </c>
      <c r="AH34" s="7">
        <v>30</v>
      </c>
      <c r="AI34" s="7">
        <f>其他调用!Y34</f>
        <v>8311798.8779286146</v>
      </c>
      <c r="AJ34" s="7">
        <f>其他调用!Z34</f>
        <v>8831678.2710093856</v>
      </c>
      <c r="AK34" s="7">
        <f>其他调用!AA34</f>
        <v>9777009.0264989436</v>
      </c>
      <c r="AL34" s="7">
        <f>其他调用!AB34</f>
        <v>13707225.060461283</v>
      </c>
      <c r="AM34" s="7">
        <f>其他调用!AC34</f>
        <v>22246550.894344628</v>
      </c>
      <c r="AN34" s="7">
        <f>SUMPRODUCT(AI$5:AM34,其他调用!$C$6:$G35)</f>
        <v>195124043441.7854</v>
      </c>
      <c r="AP34" s="7">
        <f>其他调用!AN34</f>
        <v>120315.39675000355</v>
      </c>
      <c r="AQ34" s="7">
        <f>其他调用!AO34</f>
        <v>394328.40778341691</v>
      </c>
      <c r="AR34" s="7">
        <f>其他调用!AP34</f>
        <v>1460963.7123670466</v>
      </c>
      <c r="AS34" s="7">
        <f>其他调用!AQ34</f>
        <v>3209014.9362997748</v>
      </c>
      <c r="AT34" s="7">
        <f>其他调用!AR34</f>
        <v>5580019.9623723179</v>
      </c>
      <c r="AU34" s="7">
        <f>SUMPRODUCT(AP$5:AT34,其他调用!$C$6:$G35)</f>
        <v>869864180.25312364</v>
      </c>
    </row>
    <row r="35" spans="14:47" x14ac:dyDescent="0.15">
      <c r="Z35" s="7">
        <v>31</v>
      </c>
      <c r="AA35" s="7">
        <f>其他调用!AW36*SUM($U$14:$U$17)</f>
        <v>45.999999999999972</v>
      </c>
      <c r="AB35" s="7">
        <f>其他调用!AX36*SUM($U$14:$U$17)</f>
        <v>66.999999999999972</v>
      </c>
      <c r="AC35" s="7">
        <f>其他调用!AY36*SUM($U$14:$U$17)</f>
        <v>91.000000000000028</v>
      </c>
      <c r="AD35" s="7">
        <f>其他调用!AZ36*SUM($U$14:$U$17)</f>
        <v>102.99999999999991</v>
      </c>
      <c r="AE35" s="7">
        <f>其他调用!BA36*SUM($U$14:$U$17)</f>
        <v>102.99999999999996</v>
      </c>
      <c r="AF35" s="7">
        <f>SUMPRODUCT(AA$5:AE35,其他调用!$C$6:$G36)</f>
        <v>2317862.2812190307</v>
      </c>
      <c r="AH35" s="7">
        <v>31</v>
      </c>
      <c r="AI35" s="7">
        <f>其他调用!Y35</f>
        <v>8311798.8779286444</v>
      </c>
      <c r="AJ35" s="7">
        <f>其他调用!Z35</f>
        <v>8831678.2710094154</v>
      </c>
      <c r="AK35" s="7">
        <f>其他调用!AA35</f>
        <v>9804979.6585120857</v>
      </c>
      <c r="AL35" s="7">
        <f>其他调用!AB35</f>
        <v>13876389.479742706</v>
      </c>
      <c r="AM35" s="7">
        <f>其他调用!AC35</f>
        <v>22758099.579591215</v>
      </c>
      <c r="AN35" s="7">
        <f>SUMPRODUCT(AI$5:AM35,其他调用!$C$6:$G36)</f>
        <v>201946558732.71887</v>
      </c>
      <c r="AP35" s="7">
        <f>其他调用!AN35</f>
        <v>120315.39675000357</v>
      </c>
      <c r="AQ35" s="7">
        <f>其他调用!AO35</f>
        <v>394328.4077834168</v>
      </c>
      <c r="AR35" s="7">
        <f>其他调用!AP35</f>
        <v>1632142.0460091364</v>
      </c>
      <c r="AS35" s="7">
        <f>其他调用!AQ35</f>
        <v>3249191.1133196168</v>
      </c>
      <c r="AT35" s="7">
        <f>其他调用!AR35</f>
        <v>5735794.6891605705</v>
      </c>
      <c r="AU35" s="7">
        <f>SUMPRODUCT(AP$5:AT35,其他调用!$C$6:$G36)</f>
        <v>1121386809.5191257</v>
      </c>
    </row>
    <row r="36" spans="14:47" x14ac:dyDescent="0.15">
      <c r="Z36" s="7">
        <v>32</v>
      </c>
      <c r="AA36" s="7">
        <f>其他调用!AW37*SUM($U$14:$U$17)</f>
        <v>46.00000000000005</v>
      </c>
      <c r="AB36" s="7">
        <f>其他调用!AX37*SUM($U$14:$U$17)</f>
        <v>67.000000000000043</v>
      </c>
      <c r="AC36" s="7">
        <f>其他调用!AY37*SUM($U$14:$U$17)</f>
        <v>91.000000000000028</v>
      </c>
      <c r="AD36" s="7">
        <f>其他调用!AZ37*SUM($U$14:$U$17)</f>
        <v>103</v>
      </c>
      <c r="AE36" s="7">
        <f>其他调用!BA37*SUM($U$14:$U$17)</f>
        <v>102.99999999999993</v>
      </c>
      <c r="AF36" s="7">
        <f>SUMPRODUCT(AA$5:AE36,其他调用!$C$6:$G37)</f>
        <v>2362247.7767138393</v>
      </c>
      <c r="AH36" s="7">
        <v>32</v>
      </c>
      <c r="AI36" s="7">
        <f>其他调用!Y36</f>
        <v>8398522.0987577736</v>
      </c>
      <c r="AJ36" s="7">
        <f>其他调用!Z36</f>
        <v>8903922.5833167434</v>
      </c>
      <c r="AK36" s="7">
        <f>其他调用!AA36</f>
        <v>9817871.4090788662</v>
      </c>
      <c r="AL36" s="7">
        <f>其他调用!AB36</f>
        <v>14138399.90136534</v>
      </c>
      <c r="AM36" s="7">
        <f>其他调用!AC36</f>
        <v>22850970.989333928</v>
      </c>
      <c r="AN36" s="7">
        <f>SUMPRODUCT(AI$5:AM36,其他调用!$C$6:$G37)</f>
        <v>208741811376.22653</v>
      </c>
      <c r="AP36" s="7">
        <f>其他调用!AN36</f>
        <v>248209.64759615503</v>
      </c>
      <c r="AQ36" s="7">
        <f>其他调用!AO36</f>
        <v>530227.77639462915</v>
      </c>
      <c r="AR36" s="7">
        <f>其他调用!AP36</f>
        <v>1748235.6310642678</v>
      </c>
      <c r="AS36" s="7">
        <f>其他调用!AQ36</f>
        <v>3311418.011415977</v>
      </c>
      <c r="AT36" s="7">
        <f>其他调用!AR36</f>
        <v>5764508.0231511593</v>
      </c>
      <c r="AU36" s="7">
        <f>SUMPRODUCT(AP$5:AT36,其他调用!$C$6:$G37)</f>
        <v>1471491420.1298721</v>
      </c>
    </row>
    <row r="37" spans="14:47" x14ac:dyDescent="0.15">
      <c r="N37" s="58" t="s">
        <v>171</v>
      </c>
      <c r="Z37" s="7">
        <v>33</v>
      </c>
      <c r="AA37" s="7">
        <f>其他调用!AW38*SUM($U$14:$U$17)</f>
        <v>46.000000000000021</v>
      </c>
      <c r="AB37" s="7">
        <f>其他调用!AX38*SUM($U$14:$U$17)</f>
        <v>67.000000000000043</v>
      </c>
      <c r="AC37" s="7">
        <f>其他调用!AY38*SUM($U$14:$U$17)</f>
        <v>90.999999999999815</v>
      </c>
      <c r="AD37" s="7">
        <f>其他调用!AZ38*SUM($U$14:$U$17)</f>
        <v>103.00000000000009</v>
      </c>
      <c r="AE37" s="7">
        <f>其他调用!BA38*SUM($U$14:$U$17)</f>
        <v>103.00000000000013</v>
      </c>
      <c r="AF37" s="7">
        <f>SUMPRODUCT(AA$5:AE37,其他调用!$C$6:$G38)</f>
        <v>2406062.5372851188</v>
      </c>
      <c r="AH37" s="7">
        <v>33</v>
      </c>
      <c r="AI37" s="7">
        <f>其他调用!Y37</f>
        <v>8398522.0987577438</v>
      </c>
      <c r="AJ37" s="7">
        <f>其他调用!Z37</f>
        <v>8910303.4511035681</v>
      </c>
      <c r="AK37" s="7">
        <f>其他调用!AA37</f>
        <v>9841010.8989236951</v>
      </c>
      <c r="AL37" s="7">
        <f>其他调用!AB37</f>
        <v>14219095.418952346</v>
      </c>
      <c r="AM37" s="7">
        <f>其他调用!AC37</f>
        <v>23417656.444400728</v>
      </c>
      <c r="AN37" s="7">
        <f>SUMPRODUCT(AI$5:AM37,其他调用!$C$6:$G38)</f>
        <v>215451222400.3436</v>
      </c>
      <c r="AP37" s="7">
        <f>其他调用!AN37</f>
        <v>248209.64759615494</v>
      </c>
      <c r="AQ37" s="7">
        <f>其他调用!AO37</f>
        <v>542230.87914034678</v>
      </c>
      <c r="AR37" s="7">
        <f>其他调用!AP37</f>
        <v>1956612.7881091535</v>
      </c>
      <c r="AS37" s="7">
        <f>其他调用!AQ37</f>
        <v>3331742.8069431633</v>
      </c>
      <c r="AT37" s="7">
        <f>其他调用!AR37</f>
        <v>5939711.8752734661</v>
      </c>
      <c r="AU37" s="7">
        <f>SUMPRODUCT(AP$5:AT37,其他调用!$C$6:$G38)</f>
        <v>1827466254.3892798</v>
      </c>
    </row>
    <row r="38" spans="14:47" x14ac:dyDescent="0.15">
      <c r="N38" s="58" t="s">
        <v>136</v>
      </c>
      <c r="Z38" s="7">
        <v>34</v>
      </c>
      <c r="AA38" s="7">
        <f>其他调用!AW39*SUM($U$14:$U$17)</f>
        <v>45.999999999999972</v>
      </c>
      <c r="AB38" s="7">
        <f>其他调用!AX39*SUM($U$14:$U$17)</f>
        <v>67.000000000000028</v>
      </c>
      <c r="AC38" s="7">
        <f>其他调用!AY39*SUM($U$14:$U$17)</f>
        <v>91.000000000000199</v>
      </c>
      <c r="AD38" s="7">
        <f>其他调用!AZ39*SUM($U$14:$U$17)</f>
        <v>103</v>
      </c>
      <c r="AE38" s="7">
        <f>其他调用!BA39*SUM($U$14:$U$17)</f>
        <v>102.99999999999993</v>
      </c>
      <c r="AF38" s="7">
        <f>SUMPRODUCT(AA$5:AE38,其他调用!$C$6:$G39)</f>
        <v>2449306.0664377171</v>
      </c>
      <c r="AH38" s="7">
        <v>34</v>
      </c>
      <c r="AI38" s="7">
        <f>其他调用!Y38</f>
        <v>8452805.4991154075</v>
      </c>
      <c r="AJ38" s="7">
        <f>其他调用!Z38</f>
        <v>8950483.9289176464</v>
      </c>
      <c r="AK38" s="7">
        <f>其他调用!AA38</f>
        <v>9844181.9848794639</v>
      </c>
      <c r="AL38" s="7">
        <f>其他调用!AB38</f>
        <v>14564009.171339095</v>
      </c>
      <c r="AM38" s="7">
        <f>其他调用!AC38</f>
        <v>23417656.444400668</v>
      </c>
      <c r="AN38" s="7">
        <f>SUMPRODUCT(AI$5:AM38,其他调用!$C$6:$G39)</f>
        <v>222107424113.39972</v>
      </c>
      <c r="AP38" s="7">
        <f>其他调用!AN38</f>
        <v>343663.45462148171</v>
      </c>
      <c r="AQ38" s="7">
        <f>其他调用!AO38</f>
        <v>945683.79561151238</v>
      </c>
      <c r="AR38" s="7">
        <f>其他调用!AP38</f>
        <v>1994481.2868714705</v>
      </c>
      <c r="AS38" s="7">
        <f>其他调用!AQ38</f>
        <v>3418616.3000615165</v>
      </c>
      <c r="AT38" s="7">
        <f>其他调用!AR38</f>
        <v>5939711.8752734661</v>
      </c>
      <c r="AU38" s="7">
        <f>SUMPRODUCT(AP$5:AT38,其他调用!$C$6:$G39)</f>
        <v>2348630862.2949252</v>
      </c>
    </row>
    <row r="39" spans="14:47" x14ac:dyDescent="0.15">
      <c r="N39" s="58" t="s">
        <v>172</v>
      </c>
      <c r="Z39" s="7">
        <v>35</v>
      </c>
      <c r="AA39" s="7">
        <f>其他调用!AW40*SUM($U$14:$U$17)</f>
        <v>45.999999999999964</v>
      </c>
      <c r="AB39" s="7">
        <f>其他调用!AX40*SUM($U$14:$U$17)</f>
        <v>66.999999999999929</v>
      </c>
      <c r="AC39" s="7">
        <f>其他调用!AY40*SUM($U$14:$U$17)</f>
        <v>90.999999999999858</v>
      </c>
      <c r="AD39" s="7">
        <f>其他调用!AZ40*SUM($U$14:$U$17)</f>
        <v>102.99999999999986</v>
      </c>
      <c r="AE39" s="7">
        <f>其他调用!BA40*SUM($U$14:$U$17)</f>
        <v>103.00000000000007</v>
      </c>
      <c r="AF39" s="7">
        <f>SUMPRODUCT(AA$5:AE39,其他调用!$C$6:$G40)</f>
        <v>2491977.8676764849</v>
      </c>
      <c r="AH39" s="7">
        <v>35</v>
      </c>
      <c r="AI39" s="7">
        <f>其他调用!Y39</f>
        <v>8475711.5224318504</v>
      </c>
      <c r="AJ39" s="7">
        <f>其他调用!Z39</f>
        <v>8980561.1329191029</v>
      </c>
      <c r="AK39" s="7">
        <f>其他调用!AA39</f>
        <v>9869474.1968235075</v>
      </c>
      <c r="AL39" s="7">
        <f>其他调用!AB39</f>
        <v>14564009.171339095</v>
      </c>
      <c r="AM39" s="7">
        <f>其他调用!AC39</f>
        <v>24058583.052698851</v>
      </c>
      <c r="AN39" s="7">
        <f>SUMPRODUCT(AI$5:AM39,其他调用!$C$6:$G40)</f>
        <v>228693534743.93494</v>
      </c>
      <c r="AP39" s="7">
        <f>其他调用!AN39</f>
        <v>383942.1975698513</v>
      </c>
      <c r="AQ39" s="7">
        <f>其他调用!AO39</f>
        <v>1247689.553975319</v>
      </c>
      <c r="AR39" s="7">
        <f>其他调用!AP39</f>
        <v>2296516.0188422594</v>
      </c>
      <c r="AS39" s="7">
        <f>其他调用!AQ39</f>
        <v>3418616.3000615165</v>
      </c>
      <c r="AT39" s="7">
        <f>其他调用!AR39</f>
        <v>6145565.1355388463</v>
      </c>
      <c r="AU39" s="7">
        <f>SUMPRODUCT(AP$5:AT39,其他调用!$C$6:$G40)</f>
        <v>2983917628.5421672</v>
      </c>
    </row>
    <row r="40" spans="14:47" x14ac:dyDescent="0.15">
      <c r="N40" s="58" t="s">
        <v>173</v>
      </c>
      <c r="Z40" s="7">
        <v>36</v>
      </c>
      <c r="AA40" s="7">
        <f>其他调用!AW41*SUM($U$14:$U$17)</f>
        <v>46</v>
      </c>
      <c r="AB40" s="7">
        <f>其他调用!AX41*SUM($U$14:$U$17)</f>
        <v>67.000000000000028</v>
      </c>
      <c r="AC40" s="7">
        <f>其他调用!AY41*SUM($U$14:$U$17)</f>
        <v>91.000000000000057</v>
      </c>
      <c r="AD40" s="7">
        <f>其他调用!AZ41*SUM($U$14:$U$17)</f>
        <v>103.00000000000024</v>
      </c>
      <c r="AE40" s="7">
        <f>其他调用!BA41*SUM($U$14:$U$17)</f>
        <v>102.99999999999982</v>
      </c>
      <c r="AF40" s="7">
        <f>SUMPRODUCT(AA$5:AE40,其他调用!$C$6:$G41)</f>
        <v>2534077.4445062708</v>
      </c>
      <c r="AH40" s="7">
        <v>36</v>
      </c>
      <c r="AI40" s="7">
        <f>其他调用!Y40</f>
        <v>8492106.4232159257</v>
      </c>
      <c r="AJ40" s="7">
        <f>其他调用!Z40</f>
        <v>8983658.0787639022</v>
      </c>
      <c r="AK40" s="7">
        <f>其他调用!AA40</f>
        <v>9869474.1968235075</v>
      </c>
      <c r="AL40" s="7">
        <f>其他调用!AB40</f>
        <v>14900467.918435931</v>
      </c>
      <c r="AM40" s="7">
        <f>其他调用!AC40</f>
        <v>24099462.008095741</v>
      </c>
      <c r="AN40" s="7">
        <f>SUMPRODUCT(AI$5:AM40,其他调用!$C$6:$G41)</f>
        <v>235198091074.36319</v>
      </c>
      <c r="AP40" s="7">
        <f>其他调用!AN40</f>
        <v>418694.38301292784</v>
      </c>
      <c r="AQ40" s="7">
        <f>其他调用!AO40</f>
        <v>1262944.938311127</v>
      </c>
      <c r="AR40" s="7">
        <f>其他调用!AP40</f>
        <v>2296516.0188422613</v>
      </c>
      <c r="AS40" s="7">
        <f>其他调用!AQ40</f>
        <v>3504897.4014546946</v>
      </c>
      <c r="AT40" s="7">
        <f>其他调用!AR40</f>
        <v>6158694.6672757715</v>
      </c>
      <c r="AU40" s="7">
        <f>SUMPRODUCT(AP$5:AT40,其他调用!$C$6:$G41)</f>
        <v>3629946037.3267684</v>
      </c>
    </row>
    <row r="41" spans="14:47" x14ac:dyDescent="0.15">
      <c r="Z41" s="7">
        <v>37</v>
      </c>
      <c r="AA41" s="7">
        <f>其他调用!AW42*SUM($U$14:$U$17)</f>
        <v>46.000000000000036</v>
      </c>
      <c r="AB41" s="7">
        <f>其他调用!AX42*SUM($U$14:$U$17)</f>
        <v>67.000000000000028</v>
      </c>
      <c r="AC41" s="7">
        <f>其他调用!AY42*SUM($U$14:$U$17)</f>
        <v>91.000000000000085</v>
      </c>
      <c r="AD41" s="7">
        <f>其他调用!AZ42*SUM($U$14:$U$17)</f>
        <v>102.99999999999976</v>
      </c>
      <c r="AE41" s="7">
        <f>其他调用!BA42*SUM($U$14:$U$17)</f>
        <v>103.00000000000011</v>
      </c>
      <c r="AF41" s="7">
        <f>SUMPRODUCT(AA$5:AE41,其他调用!$C$6:$G42)</f>
        <v>2575604.3004319244</v>
      </c>
      <c r="AH41" s="7">
        <v>37</v>
      </c>
      <c r="AI41" s="7">
        <f>其他调用!Y41</f>
        <v>8543556.4289788306</v>
      </c>
      <c r="AJ41" s="7">
        <f>其他调用!Z41</f>
        <v>9039605.3956332207</v>
      </c>
      <c r="AK41" s="7">
        <f>其他调用!AA41</f>
        <v>10812831.141335428</v>
      </c>
      <c r="AL41" s="7">
        <f>其他调用!AB41</f>
        <v>15000817.138501346</v>
      </c>
      <c r="AM41" s="7">
        <f>其他调用!AC41</f>
        <v>24443239.695359111</v>
      </c>
      <c r="AN41" s="7">
        <f>SUMPRODUCT(AI$5:AM41,其他调用!$C$6:$G42)</f>
        <v>241675739870.01401</v>
      </c>
      <c r="AP41" s="7">
        <f>其他调用!AN41</f>
        <v>527752.69113380485</v>
      </c>
      <c r="AQ41" s="7">
        <f>其他调用!AO41</f>
        <v>1538538.3339219838</v>
      </c>
      <c r="AR41" s="7">
        <f>其他调用!AP41</f>
        <v>2573499.6848689951</v>
      </c>
      <c r="AS41" s="7">
        <f>其他调用!AQ41</f>
        <v>3530630.8421986178</v>
      </c>
      <c r="AT41" s="7">
        <f>其他调用!AR41</f>
        <v>6267638.7605143487</v>
      </c>
      <c r="AU41" s="7">
        <f>SUMPRODUCT(AP$5:AT41,其他调用!$C$6:$G42)</f>
        <v>4402931986.8882465</v>
      </c>
    </row>
    <row r="42" spans="14:47" x14ac:dyDescent="0.15">
      <c r="Z42" s="7">
        <v>38</v>
      </c>
      <c r="AA42" s="7">
        <f>其他调用!AW43*SUM($U$14:$U$17)</f>
        <v>45.999999999999943</v>
      </c>
      <c r="AB42" s="7">
        <f>其他调用!AX43*SUM($U$14:$U$17)</f>
        <v>66.999999999999943</v>
      </c>
      <c r="AC42" s="7">
        <f>其他调用!AY43*SUM($U$14:$U$17)</f>
        <v>90.999999999999886</v>
      </c>
      <c r="AD42" s="7">
        <f>其他调用!AZ43*SUM($U$14:$U$17)</f>
        <v>103.00000000000003</v>
      </c>
      <c r="AE42" s="7">
        <f>其他调用!BA43*SUM($U$14:$U$17)</f>
        <v>103.00000000000001</v>
      </c>
      <c r="AF42" s="7">
        <f>SUMPRODUCT(AA$5:AE42,其他调用!$C$6:$G43)</f>
        <v>2616557.9389582947</v>
      </c>
      <c r="AH42" s="7">
        <v>38</v>
      </c>
      <c r="AI42" s="7">
        <f>其他调用!Y42</f>
        <v>8543556.4289788306</v>
      </c>
      <c r="AJ42" s="7">
        <f>其他调用!Z42</f>
        <v>9039605.3956332207</v>
      </c>
      <c r="AK42" s="7">
        <f>其他调用!AA42</f>
        <v>11248676.106409788</v>
      </c>
      <c r="AL42" s="7">
        <f>其他调用!AB42</f>
        <v>15069613.409326375</v>
      </c>
      <c r="AM42" s="7">
        <f>其他调用!AC42</f>
        <v>24786742.470437407</v>
      </c>
      <c r="AN42" s="7">
        <f>SUMPRODUCT(AI$5:AM42,其他调用!$C$6:$G43)</f>
        <v>248074286267.3685</v>
      </c>
      <c r="AP42" s="7">
        <f>其他调用!AN42</f>
        <v>527752.69113380555</v>
      </c>
      <c r="AQ42" s="7">
        <f>其他调用!AO42</f>
        <v>1538538.3339219838</v>
      </c>
      <c r="AR42" s="7">
        <f>其他调用!AP42</f>
        <v>2701470.2658330053</v>
      </c>
      <c r="AS42" s="7">
        <f>其他调用!AQ42</f>
        <v>3548562.0964988098</v>
      </c>
      <c r="AT42" s="7">
        <f>其他调用!AR42</f>
        <v>6376495.7333264947</v>
      </c>
      <c r="AU42" s="7">
        <f>SUMPRODUCT(AP$5:AT42,其他调用!$C$6:$G43)</f>
        <v>5169417306.5505047</v>
      </c>
    </row>
    <row r="43" spans="14:47" x14ac:dyDescent="0.15">
      <c r="Z43" s="7">
        <v>39</v>
      </c>
      <c r="AA43" s="7">
        <f>其他调用!AW44*SUM($U$14:$U$17)</f>
        <v>46.000000000000007</v>
      </c>
      <c r="AB43" s="7">
        <f>其他调用!AX44*SUM($U$14:$U$17)</f>
        <v>67.000000000000043</v>
      </c>
      <c r="AC43" s="7">
        <f>其他调用!AY44*SUM($U$14:$U$17)</f>
        <v>91.000000000000099</v>
      </c>
      <c r="AD43" s="7">
        <f>其他调用!AZ44*SUM($U$14:$U$17)</f>
        <v>103.00000000000004</v>
      </c>
      <c r="AE43" s="7">
        <f>其他调用!BA44*SUM($U$14:$U$17)</f>
        <v>102.99999999999994</v>
      </c>
      <c r="AF43" s="7">
        <f>SUMPRODUCT(AA$5:AE43,其他调用!$C$6:$G44)</f>
        <v>2656937.8635902321</v>
      </c>
      <c r="AH43" s="7">
        <v>39</v>
      </c>
      <c r="AI43" s="7">
        <f>其他调用!Y43</f>
        <v>8579587.9381894469</v>
      </c>
      <c r="AJ43" s="7">
        <f>其他调用!Z43</f>
        <v>9062504.5247927904</v>
      </c>
      <c r="AK43" s="7">
        <f>其他调用!AA43</f>
        <v>11281695.5355739</v>
      </c>
      <c r="AL43" s="7">
        <f>其他调用!AB43</f>
        <v>15448893.232833803</v>
      </c>
      <c r="AM43" s="7">
        <f>其他调用!AC43</f>
        <v>24786742.470437527</v>
      </c>
      <c r="AN43" s="7">
        <f>SUMPRODUCT(AI$5:AM43,其他调用!$C$6:$G44)</f>
        <v>254403974901.99124</v>
      </c>
      <c r="AP43" s="7">
        <f>其他调用!AN43</f>
        <v>940379.42034919374</v>
      </c>
      <c r="AQ43" s="7">
        <f>其他调用!AO43</f>
        <v>1680991.1843093149</v>
      </c>
      <c r="AR43" s="7">
        <f>其他调用!AP43</f>
        <v>2707558.8399837203</v>
      </c>
      <c r="AS43" s="7">
        <f>其他调用!AQ43</f>
        <v>3647418.6607382372</v>
      </c>
      <c r="AT43" s="7">
        <f>其他调用!AR43</f>
        <v>6376495.7333265096</v>
      </c>
      <c r="AU43" s="7">
        <f>SUMPRODUCT(AP$5:AT43,其他调用!$C$6:$G44)</f>
        <v>6122919614.6944475</v>
      </c>
    </row>
    <row r="44" spans="14:47" x14ac:dyDescent="0.15">
      <c r="Z44" s="7">
        <v>40</v>
      </c>
      <c r="AA44" s="7">
        <f>其他调用!AW45*SUM($U$14:$U$17)</f>
        <v>46.000000000000021</v>
      </c>
      <c r="AB44" s="7">
        <f>其他调用!AX45*SUM($U$14:$U$17)</f>
        <v>67.000000000000014</v>
      </c>
      <c r="AC44" s="7">
        <f>其他调用!AY45*SUM($U$14:$U$17)</f>
        <v>90.999999999999986</v>
      </c>
      <c r="AD44" s="7">
        <f>其他调用!AZ45*SUM($U$14:$U$17)</f>
        <v>103.00000000000004</v>
      </c>
      <c r="AE44" s="7">
        <f>其他调用!BA45*SUM($U$14:$U$17)</f>
        <v>103.00000000000003</v>
      </c>
      <c r="AF44" s="7">
        <f>SUMPRODUCT(AA$5:AE44,其他调用!$C$6:$G45)</f>
        <v>2696743.5778325852</v>
      </c>
      <c r="AH44" s="7">
        <v>40</v>
      </c>
      <c r="AI44" s="7">
        <f>其他调用!Y44</f>
        <v>8603272.6649904549</v>
      </c>
      <c r="AJ44" s="7">
        <f>其他调用!Z44</f>
        <v>9088606.7720304728</v>
      </c>
      <c r="AK44" s="7">
        <f>其他调用!AA44</f>
        <v>11630297.19598794</v>
      </c>
      <c r="AL44" s="7">
        <f>其他调用!AB44</f>
        <v>15448893.232833803</v>
      </c>
      <c r="AM44" s="7">
        <f>其他调用!AC44</f>
        <v>25400942.924695969</v>
      </c>
      <c r="AN44" s="7">
        <f>SUMPRODUCT(AI$5:AM44,其他调用!$C$6:$G45)</f>
        <v>260667880475.95926</v>
      </c>
      <c r="AP44" s="7">
        <f>其他调用!AN44</f>
        <v>1211612.8925613798</v>
      </c>
      <c r="AQ44" s="7">
        <f>其他调用!AO44</f>
        <v>1843370.2640818041</v>
      </c>
      <c r="AR44" s="7">
        <f>其他调用!AP44</f>
        <v>2771838.7840115055</v>
      </c>
      <c r="AS44" s="7">
        <f>其他调用!AQ44</f>
        <v>3647418.6607382447</v>
      </c>
      <c r="AT44" s="7">
        <f>其他调用!AR44</f>
        <v>6572969.8967451602</v>
      </c>
      <c r="AU44" s="7">
        <f>SUMPRODUCT(AP$5:AT44,其他调用!$C$6:$G45)</f>
        <v>7212802012.0920019</v>
      </c>
    </row>
    <row r="45" spans="14:47" x14ac:dyDescent="0.15">
      <c r="Z45" s="7">
        <v>41</v>
      </c>
      <c r="AA45" s="7">
        <f>其他调用!AW46*SUM($U$14:$U$17)</f>
        <v>46.000000000000014</v>
      </c>
      <c r="AB45" s="7">
        <f>其他调用!AX46*SUM($U$14:$U$17)</f>
        <v>67.000000000000043</v>
      </c>
      <c r="AC45" s="7">
        <f>其他调用!AY46*SUM($U$14:$U$17)</f>
        <v>90.999999999999886</v>
      </c>
      <c r="AD45" s="7">
        <f>其他调用!AZ46*SUM($U$14:$U$17)</f>
        <v>103.00000000000001</v>
      </c>
      <c r="AE45" s="7">
        <f>其他调用!BA46*SUM($U$14:$U$17)</f>
        <v>103.00000000000001</v>
      </c>
      <c r="AF45" s="7">
        <f>SUMPRODUCT(AA$5:AE45,其他调用!$C$6:$G46)</f>
        <v>2735974.585190204</v>
      </c>
      <c r="AH45" s="7">
        <v>41</v>
      </c>
      <c r="AI45" s="7">
        <f>其他调用!Y45</f>
        <v>8603272.6649904251</v>
      </c>
      <c r="AJ45" s="7">
        <f>其他调用!Z45</f>
        <v>9088606.7720304132</v>
      </c>
      <c r="AK45" s="7">
        <f>其他调用!AA45</f>
        <v>11630297.19598794</v>
      </c>
      <c r="AL45" s="7">
        <f>其他调用!AB45</f>
        <v>15596521.637391984</v>
      </c>
      <c r="AM45" s="7">
        <f>其他调用!AC45</f>
        <v>25489912.191356778</v>
      </c>
      <c r="AN45" s="7">
        <f>SUMPRODUCT(AI$5:AM45,其他调用!$C$6:$G46)</f>
        <v>266840054492.08585</v>
      </c>
      <c r="AP45" s="7">
        <f>其他调用!AN45</f>
        <v>1211612.892561378</v>
      </c>
      <c r="AQ45" s="7">
        <f>其他调用!AO45</f>
        <v>1843370.2640818059</v>
      </c>
      <c r="AR45" s="7">
        <f>其他调用!AP45</f>
        <v>2771838.7840115055</v>
      </c>
      <c r="AS45" s="7">
        <f>其他调用!AQ45</f>
        <v>3687408.6147131547</v>
      </c>
      <c r="AT45" s="7">
        <f>其他调用!AR45</f>
        <v>6601429.9249264598</v>
      </c>
      <c r="AU45" s="7">
        <f>SUMPRODUCT(AP$5:AT45,其他调用!$C$6:$G46)</f>
        <v>8287226677.8920202</v>
      </c>
    </row>
    <row r="46" spans="14:47" x14ac:dyDescent="0.15">
      <c r="Z46" s="7">
        <v>42</v>
      </c>
      <c r="AA46" s="7">
        <f>其他调用!AW47*SUM($U$14:$U$17)</f>
        <v>46.000000000000014</v>
      </c>
      <c r="AB46" s="7">
        <f>其他调用!AX47*SUM($U$14:$U$17)</f>
        <v>66.999999999999943</v>
      </c>
      <c r="AC46" s="7">
        <f>其他调用!AY47*SUM($U$14:$U$17)</f>
        <v>91.000000000000085</v>
      </c>
      <c r="AD46" s="7">
        <f>其他调用!AZ47*SUM($U$14:$U$17)</f>
        <v>102.99999999999991</v>
      </c>
      <c r="AE46" s="7">
        <f>其他调用!BA47*SUM($U$14:$U$17)</f>
        <v>102.99999999999991</v>
      </c>
      <c r="AF46" s="7">
        <f>SUMPRODUCT(AA$5:AE46,其他调用!$C$6:$G47)</f>
        <v>2774630.389167937</v>
      </c>
      <c r="AH46" s="7">
        <v>42</v>
      </c>
      <c r="AI46" s="7">
        <f>其他调用!Y46</f>
        <v>8642468.5170712173</v>
      </c>
      <c r="AJ46" s="7">
        <f>其他调用!Z46</f>
        <v>9119404.2228590846</v>
      </c>
      <c r="AK46" s="7">
        <f>其他调用!AA46</f>
        <v>11735422.970951557</v>
      </c>
      <c r="AL46" s="7">
        <f>其他调用!AB46</f>
        <v>15907489.703735828</v>
      </c>
      <c r="AM46" s="7">
        <f>其他调用!AC46</f>
        <v>25564206.445741057</v>
      </c>
      <c r="AN46" s="7">
        <f>SUMPRODUCT(AI$5:AM46,其他调用!$C$6:$G47)</f>
        <v>272946630307.98285</v>
      </c>
      <c r="AP46" s="7">
        <f>其他调用!AN46</f>
        <v>1430407.6409123773</v>
      </c>
      <c r="AQ46" s="7">
        <f>其他调用!AO46</f>
        <v>2074536.8937512375</v>
      </c>
      <c r="AR46" s="7">
        <f>其他调用!AP46</f>
        <v>2791084.6982994378</v>
      </c>
      <c r="AS46" s="7">
        <f>其他调用!AQ46</f>
        <v>3771644.4275837988</v>
      </c>
      <c r="AT46" s="7">
        <f>其他调用!AR46</f>
        <v>6625389.5702513456</v>
      </c>
      <c r="AU46" s="7">
        <f>SUMPRODUCT(AP$5:AT46,其他调用!$C$6:$G47)</f>
        <v>9491635137.7798061</v>
      </c>
    </row>
    <row r="47" spans="14:47" x14ac:dyDescent="0.15">
      <c r="Z47" s="7">
        <v>43</v>
      </c>
      <c r="AA47" s="7">
        <f>其他调用!AW48*SUM($U$14:$U$17)</f>
        <v>45.999999999999986</v>
      </c>
      <c r="AB47" s="7">
        <f>其他调用!AX48*SUM($U$14:$U$17)</f>
        <v>67.000000000000043</v>
      </c>
      <c r="AC47" s="7">
        <f>其他调用!AY48*SUM($U$14:$U$17)</f>
        <v>91</v>
      </c>
      <c r="AD47" s="7">
        <f>其他调用!AZ48*SUM($U$14:$U$17)</f>
        <v>103.00000000000007</v>
      </c>
      <c r="AE47" s="7">
        <f>其他调用!BA48*SUM($U$14:$U$17)</f>
        <v>103.00000000000021</v>
      </c>
      <c r="AF47" s="7">
        <f>SUMPRODUCT(AA$5:AE47,其他调用!$C$6:$G48)</f>
        <v>2812710.4932706337</v>
      </c>
      <c r="AH47" s="7">
        <v>43</v>
      </c>
      <c r="AI47" s="7">
        <f>其他调用!Y47</f>
        <v>8653799.2663096786</v>
      </c>
      <c r="AJ47" s="7">
        <f>其他调用!Z47</f>
        <v>9131103.3642119169</v>
      </c>
      <c r="AK47" s="7">
        <f>其他调用!AA47</f>
        <v>12016958.199020565</v>
      </c>
      <c r="AL47" s="7">
        <f>其他调用!AB47</f>
        <v>15907489.703735828</v>
      </c>
      <c r="AM47" s="7">
        <f>其他调用!AC47</f>
        <v>26211071.611731887</v>
      </c>
      <c r="AN47" s="7">
        <f>SUMPRODUCT(AI$5:AM47,其他调用!$C$6:$G48)</f>
        <v>278975346768.18475</v>
      </c>
      <c r="AP47" s="7">
        <f>其他调用!AN47</f>
        <v>1493656.8955313722</v>
      </c>
      <c r="AQ47" s="7">
        <f>其他调用!AO47</f>
        <v>2162351.0148487408</v>
      </c>
      <c r="AR47" s="7">
        <f>其他调用!AP47</f>
        <v>2842626.7950908542</v>
      </c>
      <c r="AS47" s="7">
        <f>其他调用!AQ47</f>
        <v>3771644.4275838137</v>
      </c>
      <c r="AT47" s="7">
        <f>其他调用!AR47</f>
        <v>6834001.3946599662</v>
      </c>
      <c r="AU47" s="7">
        <f>SUMPRODUCT(AP$5:AT47,其他调用!$C$6:$G48)</f>
        <v>10726900305.560417</v>
      </c>
    </row>
    <row r="48" spans="14:47" x14ac:dyDescent="0.15">
      <c r="Z48" s="7">
        <v>44</v>
      </c>
      <c r="AA48" s="7">
        <f>其他调用!AW49*SUM($U$14:$U$17)</f>
        <v>45.999999999999972</v>
      </c>
      <c r="AB48" s="7">
        <f>其他调用!AX49*SUM($U$14:$U$17)</f>
        <v>66.999999999999957</v>
      </c>
      <c r="AC48" s="7">
        <f>其他调用!AY49*SUM($U$14:$U$17)</f>
        <v>90.999999999999986</v>
      </c>
      <c r="AD48" s="7">
        <f>其他调用!AZ49*SUM($U$14:$U$17)</f>
        <v>102.99999999999994</v>
      </c>
      <c r="AE48" s="7">
        <f>其他调用!BA49*SUM($U$14:$U$17)</f>
        <v>102.99999999999989</v>
      </c>
      <c r="AF48" s="7">
        <f>SUMPRODUCT(AA$5:AE48,其他调用!$C$6:$G49)</f>
        <v>2850214.4010031438</v>
      </c>
      <c r="AH48" s="7">
        <v>44</v>
      </c>
      <c r="AI48" s="7">
        <f>其他调用!Y48</f>
        <v>8653799.2663097382</v>
      </c>
      <c r="AJ48" s="7">
        <f>其他调用!Z48</f>
        <v>9131103.3642118573</v>
      </c>
      <c r="AK48" s="7">
        <f>其他调用!AA48</f>
        <v>12016958.199020624</v>
      </c>
      <c r="AL48" s="7">
        <f>其他调用!AB48</f>
        <v>16039003.32812053</v>
      </c>
      <c r="AM48" s="7">
        <f>其他调用!AC48</f>
        <v>26211071.611732006</v>
      </c>
      <c r="AN48" s="7">
        <f>SUMPRODUCT(AI$5:AM48,其他调用!$C$6:$G49)</f>
        <v>284911451393.99054</v>
      </c>
      <c r="AP48" s="7">
        <f>其他调用!AN48</f>
        <v>1493656.8955313712</v>
      </c>
      <c r="AQ48" s="7">
        <f>其他调用!AO48</f>
        <v>2162351.0148487426</v>
      </c>
      <c r="AR48" s="7">
        <f>其他调用!AP48</f>
        <v>2842626.7950908616</v>
      </c>
      <c r="AS48" s="7">
        <f>其他调用!AQ48</f>
        <v>3806974.5988190472</v>
      </c>
      <c r="AT48" s="7">
        <f>其他调用!AR48</f>
        <v>6834001.3946599662</v>
      </c>
      <c r="AU48" s="7">
        <f>SUMPRODUCT(AP$5:AT48,其他调用!$C$6:$G49)</f>
        <v>11943632940.305574</v>
      </c>
    </row>
    <row r="49" spans="26:47" x14ac:dyDescent="0.15">
      <c r="Z49" s="7">
        <v>45</v>
      </c>
      <c r="AA49" s="7">
        <f>其他调用!AW50*SUM($U$14:$U$17)</f>
        <v>46</v>
      </c>
      <c r="AB49" s="7">
        <f>其他调用!AX50*SUM($U$14:$U$17)</f>
        <v>67.000000000000014</v>
      </c>
      <c r="AC49" s="7">
        <f>其他调用!AY50*SUM($U$14:$U$17)</f>
        <v>91.000000000000085</v>
      </c>
      <c r="AD49" s="7">
        <f>其他调用!AZ50*SUM($U$14:$U$17)</f>
        <v>103.00000000000014</v>
      </c>
      <c r="AE49" s="7">
        <f>其他调用!BA50*SUM($U$14:$U$17)</f>
        <v>102.99999999999986</v>
      </c>
      <c r="AF49" s="7">
        <f>SUMPRODUCT(AA$5:AE49,其他调用!$C$6:$G50)</f>
        <v>2887141.615870317</v>
      </c>
      <c r="AH49" s="7">
        <v>45</v>
      </c>
      <c r="AI49" s="7">
        <f>其他调用!Y49</f>
        <v>8685535.6422989964</v>
      </c>
      <c r="AJ49" s="7">
        <f>其他调用!Z49</f>
        <v>10021058.316098452</v>
      </c>
      <c r="AK49" s="7">
        <f>其他调用!AA49</f>
        <v>12129297.107124686</v>
      </c>
      <c r="AL49" s="7">
        <f>其他调用!AB49</f>
        <v>16374964.794856846</v>
      </c>
      <c r="AM49" s="7">
        <f>其他调用!AC49</f>
        <v>26302323.761337161</v>
      </c>
      <c r="AN49" s="7">
        <f>SUMPRODUCT(AI$5:AM49,其他调用!$C$6:$G50)</f>
        <v>291018713918.64685</v>
      </c>
      <c r="AP49" s="7">
        <f>其他调用!AN49</f>
        <v>1713827.5924942382</v>
      </c>
      <c r="AQ49" s="7">
        <f>其他调用!AO49</f>
        <v>2422494.5169036537</v>
      </c>
      <c r="AR49" s="7">
        <f>其他调用!AP49</f>
        <v>2863102.7513991371</v>
      </c>
      <c r="AS49" s="7">
        <f>其他调用!AQ49</f>
        <v>3897228.1843601763</v>
      </c>
      <c r="AT49" s="7">
        <f>其他调用!AR49</f>
        <v>6864336.7236522436</v>
      </c>
      <c r="AU49" s="7">
        <f>SUMPRODUCT(AP$5:AT49,其他调用!$C$6:$G50)</f>
        <v>13289293214.867575</v>
      </c>
    </row>
    <row r="50" spans="26:47" x14ac:dyDescent="0.15">
      <c r="Z50" s="7">
        <v>46</v>
      </c>
      <c r="AA50" s="7">
        <f>其他调用!AW51*SUM($U$14:$U$17)</f>
        <v>46.000000000000021</v>
      </c>
      <c r="AB50" s="7">
        <f>其他调用!AX51*SUM($U$14:$U$17)</f>
        <v>67.000000000000014</v>
      </c>
      <c r="AC50" s="7">
        <f>其他调用!AY51*SUM($U$14:$U$17)</f>
        <v>91.000000000000014</v>
      </c>
      <c r="AD50" s="7">
        <f>其他调用!AZ51*SUM($U$14:$U$17)</f>
        <v>102.99999999999986</v>
      </c>
      <c r="AE50" s="7">
        <f>其他调用!BA51*SUM($U$14:$U$17)</f>
        <v>103.00000000000001</v>
      </c>
      <c r="AF50" s="7">
        <f>SUMPRODUCT(AA$5:AE50,其他调用!$C$6:$G51)</f>
        <v>2923491.6413770025</v>
      </c>
      <c r="AH50" s="7">
        <v>46</v>
      </c>
      <c r="AI50" s="7">
        <f>其他调用!Y50</f>
        <v>8696388.9386999011</v>
      </c>
      <c r="AJ50" s="7">
        <f>其他调用!Z50</f>
        <v>10421505.980617762</v>
      </c>
      <c r="AK50" s="7">
        <f>其他调用!AA50</f>
        <v>12414477.335977852</v>
      </c>
      <c r="AL50" s="7">
        <f>其他调用!AB50</f>
        <v>16374964.794856906</v>
      </c>
      <c r="AM50" s="7">
        <f>其他调用!AC50</f>
        <v>26957123.399286389</v>
      </c>
      <c r="AN50" s="7">
        <f>SUMPRODUCT(AI$5:AM50,其他调用!$C$6:$G51)</f>
        <v>297150909886.67828</v>
      </c>
      <c r="AP50" s="7">
        <f>其他调用!AN50</f>
        <v>1789122.1955624968</v>
      </c>
      <c r="AQ50" s="7">
        <f>其他调用!AO50</f>
        <v>2539549.720222611</v>
      </c>
      <c r="AR50" s="7">
        <f>其他调用!AP50</f>
        <v>2915082.4083543792</v>
      </c>
      <c r="AS50" s="7">
        <f>其他调用!AQ50</f>
        <v>3897228.1843601912</v>
      </c>
      <c r="AT50" s="7">
        <f>其他调用!AR50</f>
        <v>7082014.4718165696</v>
      </c>
      <c r="AU50" s="7">
        <f>SUMPRODUCT(AP$5:AT50,其他调用!$C$6:$G51)</f>
        <v>14672511281.963585</v>
      </c>
    </row>
    <row r="51" spans="26:47" x14ac:dyDescent="0.15">
      <c r="Z51" s="7">
        <v>47</v>
      </c>
      <c r="AA51" s="7">
        <f>其他调用!AW52*SUM($U$14:$U$17)</f>
        <v>46.000000000000014</v>
      </c>
      <c r="AB51" s="7">
        <f>其他调用!AX52*SUM($U$14:$U$17)</f>
        <v>67.000000000000043</v>
      </c>
      <c r="AC51" s="7">
        <f>其他调用!AY52*SUM($U$14:$U$17)</f>
        <v>90.999999999999829</v>
      </c>
      <c r="AD51" s="7">
        <f>其他调用!AZ52*SUM($U$14:$U$17)</f>
        <v>102.99999999999996</v>
      </c>
      <c r="AE51" s="7">
        <f>其他调用!BA52*SUM($U$14:$U$17)</f>
        <v>103.00000000000006</v>
      </c>
      <c r="AF51" s="7">
        <f>SUMPRODUCT(AA$5:AE51,其他调用!$C$6:$G52)</f>
        <v>2959263.9810280493</v>
      </c>
      <c r="AH51" s="7">
        <v>47</v>
      </c>
      <c r="AI51" s="7">
        <f>其他调用!Y51</f>
        <v>8696388.9386999011</v>
      </c>
      <c r="AJ51" s="7">
        <f>其他调用!Z51</f>
        <v>10421505.980617821</v>
      </c>
      <c r="AK51" s="7">
        <f>其他调用!AA51</f>
        <v>12414477.335977852</v>
      </c>
      <c r="AL51" s="7">
        <f>其他调用!AB51</f>
        <v>16408345.331792831</v>
      </c>
      <c r="AM51" s="7">
        <f>其他调用!AC51</f>
        <v>26957123.399286389</v>
      </c>
      <c r="AN51" s="7">
        <f>SUMPRODUCT(AI$5:AM51,其他调用!$C$6:$G52)</f>
        <v>303184600942.245</v>
      </c>
      <c r="AP51" s="7">
        <f>其他调用!AN51</f>
        <v>1789122.1955624968</v>
      </c>
      <c r="AQ51" s="7">
        <f>其他调用!AO51</f>
        <v>2539549.720222611</v>
      </c>
      <c r="AR51" s="7">
        <f>其他调用!AP51</f>
        <v>2915082.4083543867</v>
      </c>
      <c r="AS51" s="7">
        <f>其他调用!AQ51</f>
        <v>3906264.4700348675</v>
      </c>
      <c r="AT51" s="7">
        <f>其他调用!AR51</f>
        <v>7082014.4718165398</v>
      </c>
      <c r="AU51" s="7">
        <f>SUMPRODUCT(AP$5:AT51,其他调用!$C$6:$G52)</f>
        <v>16033759711.777983</v>
      </c>
    </row>
    <row r="52" spans="26:47" x14ac:dyDescent="0.15">
      <c r="Z52" s="7">
        <v>48</v>
      </c>
      <c r="AA52" s="7">
        <f>其他调用!AW53*SUM($U$14:$U$17)</f>
        <v>45.999999999999979</v>
      </c>
      <c r="AB52" s="7">
        <f>其他调用!AX53*SUM($U$14:$U$17)</f>
        <v>66.999999999999901</v>
      </c>
      <c r="AC52" s="7">
        <f>其他调用!AY53*SUM($U$14:$U$17)</f>
        <v>91.000000000000128</v>
      </c>
      <c r="AD52" s="7">
        <f>其他调用!AZ53*SUM($U$14:$U$17)</f>
        <v>102.99999999999996</v>
      </c>
      <c r="AE52" s="7">
        <f>其他调用!BA53*SUM($U$14:$U$17)</f>
        <v>103.00000000000001</v>
      </c>
      <c r="AF52" s="7">
        <f>SUMPRODUCT(AA$5:AE52,其他调用!$C$6:$G53)</f>
        <v>2994458.1383283073</v>
      </c>
      <c r="AH52" s="7">
        <v>48</v>
      </c>
      <c r="AI52" s="7">
        <f>其他调用!Y52</f>
        <v>8713543.0841829181</v>
      </c>
      <c r="AJ52" s="7">
        <f>其他调用!Z52</f>
        <v>10615913.816886723</v>
      </c>
      <c r="AK52" s="7">
        <f>其他调用!AA52</f>
        <v>12423574.263869464</v>
      </c>
      <c r="AL52" s="7">
        <f>其他调用!AB52</f>
        <v>16851277.95689702</v>
      </c>
      <c r="AM52" s="7">
        <f>其他调用!AC52</f>
        <v>26957123.399286509</v>
      </c>
      <c r="AN52" s="7">
        <f>SUMPRODUCT(AI$5:AM52,其他调用!$C$6:$G53)</f>
        <v>309179189685.43585</v>
      </c>
      <c r="AP52" s="7">
        <f>其他调用!AN52</f>
        <v>1942698.4330387339</v>
      </c>
      <c r="AQ52" s="7">
        <f>其他调用!AO52</f>
        <v>2574465.0232627057</v>
      </c>
      <c r="AR52" s="7">
        <f>其他调用!AP52</f>
        <v>2916714.8898341432</v>
      </c>
      <c r="AS52" s="7">
        <f>其他调用!AQ52</f>
        <v>4026168.6448165625</v>
      </c>
      <c r="AT52" s="7">
        <f>其他调用!AR52</f>
        <v>7082014.4718165398</v>
      </c>
      <c r="AU52" s="7">
        <f>SUMPRODUCT(AP$5:AT52,其他调用!$C$6:$G53)</f>
        <v>17431556150.363693</v>
      </c>
    </row>
    <row r="53" spans="26:47" x14ac:dyDescent="0.15">
      <c r="Z53" s="7">
        <v>49</v>
      </c>
      <c r="AA53" s="7">
        <f>其他调用!AW54*SUM($U$14:$U$17)</f>
        <v>46.000000000000007</v>
      </c>
      <c r="AB53" s="7">
        <f>其他调用!AX54*SUM($U$14:$U$17)</f>
        <v>67</v>
      </c>
      <c r="AC53" s="7">
        <f>其他调用!AY54*SUM($U$14:$U$17)</f>
        <v>91.000000000000014</v>
      </c>
      <c r="AD53" s="7">
        <f>其他调用!AZ54*SUM($U$14:$U$17)</f>
        <v>103.00000000000004</v>
      </c>
      <c r="AE53" s="7">
        <f>其他调用!BA54*SUM($U$14:$U$17)</f>
        <v>103.00000000000003</v>
      </c>
      <c r="AF53" s="7">
        <f>SUMPRODUCT(AA$5:AE53,其他调用!$C$6:$G54)</f>
        <v>3029073.6167826257</v>
      </c>
      <c r="AH53" s="7">
        <v>49</v>
      </c>
      <c r="AI53" s="7">
        <f>其他调用!Y53</f>
        <v>8730899.470238328</v>
      </c>
      <c r="AJ53" s="7">
        <f>其他调用!Z53</f>
        <v>10781517.659198821</v>
      </c>
      <c r="AK53" s="7">
        <f>其他调用!AA53</f>
        <v>12825497.425548732</v>
      </c>
      <c r="AL53" s="7">
        <f>其他调用!AB53</f>
        <v>16851277.95689714</v>
      </c>
      <c r="AM53" s="7">
        <f>其他调用!AC53</f>
        <v>27594732.052242875</v>
      </c>
      <c r="AN53" s="7">
        <f>SUMPRODUCT(AI$5:AM53,其他调用!$C$6:$G54)</f>
        <v>315133212515.88257</v>
      </c>
      <c r="AP53" s="7">
        <f>其他调用!AN53</f>
        <v>2098085.2734515406</v>
      </c>
      <c r="AQ53" s="7">
        <f>其他调用!AO53</f>
        <v>2604207.1800085492</v>
      </c>
      <c r="AR53" s="7">
        <f>其他调用!AP53</f>
        <v>2988841.6699455976</v>
      </c>
      <c r="AS53" s="7">
        <f>其他调用!AQ53</f>
        <v>4026168.6448165476</v>
      </c>
      <c r="AT53" s="7">
        <f>其他调用!AR53</f>
        <v>7296349.8160468638</v>
      </c>
      <c r="AU53" s="7">
        <f>SUMPRODUCT(AP$5:AT53,其他调用!$C$6:$G54)</f>
        <v>18864319636.994373</v>
      </c>
    </row>
    <row r="54" spans="26:47" x14ac:dyDescent="0.15">
      <c r="Z54" s="7">
        <v>50</v>
      </c>
      <c r="AA54" s="7">
        <f>其他调用!AW55*SUM($U$14:$U$17)</f>
        <v>45.999999999999993</v>
      </c>
      <c r="AB54" s="7">
        <f>其他调用!AX55*SUM($U$14:$U$17)</f>
        <v>67.000000000000014</v>
      </c>
      <c r="AC54" s="7">
        <f>其他调用!AY55*SUM($U$14:$U$17)</f>
        <v>90.999999999999972</v>
      </c>
      <c r="AD54" s="7">
        <f>其他调用!AZ55*SUM($U$14:$U$17)</f>
        <v>103.00000000000003</v>
      </c>
      <c r="AE54" s="7">
        <f>其他调用!BA55*SUM($U$14:$U$17)</f>
        <v>102.99999999999991</v>
      </c>
      <c r="AF54" s="7">
        <f>SUMPRODUCT(AA$5:AE54,其他调用!$C$6:$G55)</f>
        <v>3063109.9198958543</v>
      </c>
      <c r="AH54" s="7">
        <v>50</v>
      </c>
      <c r="AI54" s="7">
        <f>其他调用!Y54</f>
        <v>8730899.470238328</v>
      </c>
      <c r="AJ54" s="7">
        <f>其他调用!Z54</f>
        <v>10781517.659198761</v>
      </c>
      <c r="AK54" s="7">
        <f>其他调用!AA54</f>
        <v>12825497.425548732</v>
      </c>
      <c r="AL54" s="7">
        <f>其他调用!AB54</f>
        <v>16851277.95689702</v>
      </c>
      <c r="AM54" s="7">
        <f>其他调用!AC54</f>
        <v>27725005.481113315</v>
      </c>
      <c r="AN54" s="7">
        <f>SUMPRODUCT(AI$5:AM54,其他调用!$C$6:$G55)</f>
        <v>320986783669.43134</v>
      </c>
      <c r="AP54" s="7">
        <f>其他调用!AN54</f>
        <v>2098085.2734515443</v>
      </c>
      <c r="AQ54" s="7">
        <f>其他调用!AO54</f>
        <v>2604207.1800085455</v>
      </c>
      <c r="AR54" s="7">
        <f>其他调用!AP54</f>
        <v>2988841.6699455902</v>
      </c>
      <c r="AS54" s="7">
        <f>其他调用!AQ54</f>
        <v>4026168.6448165625</v>
      </c>
      <c r="AT54" s="7">
        <f>其他调用!AR54</f>
        <v>7340141.8820602596</v>
      </c>
      <c r="AU54" s="7">
        <f>SUMPRODUCT(AP$5:AT54,其他调用!$C$6:$G55)</f>
        <v>20272932412.056816</v>
      </c>
    </row>
    <row r="55" spans="26:47" x14ac:dyDescent="0.15">
      <c r="Z55" s="7">
        <v>51</v>
      </c>
      <c r="AA55" s="7">
        <f>其他调用!AW56*SUM($U$14:$U$17)</f>
        <v>46.000000000000014</v>
      </c>
      <c r="AB55" s="7">
        <f>其他调用!AX56*SUM($U$14:$U$17)</f>
        <v>67.000000000000014</v>
      </c>
      <c r="AC55" s="7">
        <f>其他调用!AY56*SUM($U$14:$U$17)</f>
        <v>91</v>
      </c>
      <c r="AD55" s="7">
        <f>其他调用!AZ56*SUM($U$14:$U$17)</f>
        <v>103</v>
      </c>
      <c r="AE55" s="7">
        <f>其他调用!BA56*SUM($U$14:$U$17)</f>
        <v>102.99999999999999</v>
      </c>
      <c r="AF55" s="7">
        <f>SUMPRODUCT(AA$5:AE55,其他调用!$C$6:$G56)</f>
        <v>3096566.5511728423</v>
      </c>
      <c r="AH55" s="7">
        <v>51</v>
      </c>
      <c r="AI55" s="7">
        <f>其他调用!Y55</f>
        <v>8750565.2091562748</v>
      </c>
      <c r="AJ55" s="7">
        <f>其他调用!Z55</f>
        <v>10802925.288980603</v>
      </c>
      <c r="AK55" s="7">
        <f>其他调用!AA55</f>
        <v>12825497.425548732</v>
      </c>
      <c r="AL55" s="7">
        <f>其他调用!AB55</f>
        <v>17259822.72615242</v>
      </c>
      <c r="AM55" s="7">
        <f>其他调用!AC55</f>
        <v>27725005.481113195</v>
      </c>
      <c r="AN55" s="7">
        <f>SUMPRODUCT(AI$5:AM55,其他调用!$C$6:$G56)</f>
        <v>326752590984.36444</v>
      </c>
      <c r="AP55" s="7">
        <f>其他调用!AN55</f>
        <v>2103853.2072887234</v>
      </c>
      <c r="AQ55" s="7">
        <f>其他调用!AO55</f>
        <v>2608084.4343650341</v>
      </c>
      <c r="AR55" s="7">
        <f>其他调用!AP55</f>
        <v>2988841.6699455902</v>
      </c>
      <c r="AS55" s="7">
        <f>其他调用!AQ55</f>
        <v>4137572.5798936337</v>
      </c>
      <c r="AT55" s="7">
        <f>其他调用!AR55</f>
        <v>7340141.8820602596</v>
      </c>
      <c r="AU55" s="7">
        <f>SUMPRODUCT(AP$5:AT55,其他调用!$C$6:$G56)</f>
        <v>21660465060.348747</v>
      </c>
    </row>
    <row r="56" spans="26:47" x14ac:dyDescent="0.15">
      <c r="Z56" s="7">
        <v>52</v>
      </c>
      <c r="AA56" s="7">
        <f>其他调用!AW57*SUM($U$14:$U$17)</f>
        <v>45.999999999999972</v>
      </c>
      <c r="AB56" s="7">
        <f>其他调用!AX57*SUM($U$14:$U$17)</f>
        <v>67.000000000000043</v>
      </c>
      <c r="AC56" s="7">
        <f>其他调用!AY57*SUM($U$14:$U$17)</f>
        <v>90.999999999999957</v>
      </c>
      <c r="AD56" s="7">
        <f>其他调用!AZ57*SUM($U$14:$U$17)</f>
        <v>103.00000000000007</v>
      </c>
      <c r="AE56" s="7">
        <f>其他调用!BA57*SUM($U$14:$U$17)</f>
        <v>103.00000000000006</v>
      </c>
      <c r="AF56" s="7">
        <f>SUMPRODUCT(AA$5:AE56,其他调用!$C$6:$G57)</f>
        <v>3129443.0141184386</v>
      </c>
      <c r="AH56" s="7">
        <v>52</v>
      </c>
      <c r="AI56" s="7">
        <f>其他调用!Y56</f>
        <v>9971903.7055612803</v>
      </c>
      <c r="AJ56" s="7">
        <f>其他调用!Z56</f>
        <v>11140483.840162337</v>
      </c>
      <c r="AK56" s="7">
        <f>其他调用!AA56</f>
        <v>13034540.216695309</v>
      </c>
      <c r="AL56" s="7">
        <f>其他调用!AB56</f>
        <v>17339420.162768722</v>
      </c>
      <c r="AM56" s="7">
        <f>其他调用!AC56</f>
        <v>27915821.540930867</v>
      </c>
      <c r="AN56" s="7">
        <f>SUMPRODUCT(AI$5:AM56,其他调用!$C$6:$G57)</f>
        <v>332866043265.97308</v>
      </c>
      <c r="AP56" s="7">
        <f>其他调用!AN56</f>
        <v>2462070.0873894133</v>
      </c>
      <c r="AQ56" s="7">
        <f>其他调用!AO56</f>
        <v>2669221.5325154215</v>
      </c>
      <c r="AR56" s="7">
        <f>其他调用!AP56</f>
        <v>3025818.5658211038</v>
      </c>
      <c r="AS56" s="7">
        <f>其他调用!AQ56</f>
        <v>4159277.588324517</v>
      </c>
      <c r="AT56" s="7">
        <f>其他调用!AR56</f>
        <v>7404949.8878467679</v>
      </c>
      <c r="AU56" s="7">
        <f>SUMPRODUCT(AP$5:AT56,其他调用!$C$6:$G57)</f>
        <v>23145178704.919991</v>
      </c>
    </row>
    <row r="57" spans="26:47" x14ac:dyDescent="0.15">
      <c r="Z57" s="7">
        <v>53</v>
      </c>
      <c r="AA57" s="7">
        <f>其他调用!AW58*SUM($U$14:$U$17)</f>
        <v>46.000000000000014</v>
      </c>
      <c r="AB57" s="7">
        <f>其他调用!AX58*SUM($U$14:$U$17)</f>
        <v>66.999999999999943</v>
      </c>
      <c r="AC57" s="7">
        <f>其他调用!AY58*SUM($U$14:$U$17)</f>
        <v>91.000000000000043</v>
      </c>
      <c r="AD57" s="7">
        <f>其他调用!AZ58*SUM($U$14:$U$17)</f>
        <v>102.99999999999982</v>
      </c>
      <c r="AE57" s="7">
        <f>其他调用!BA58*SUM($U$14:$U$17)</f>
        <v>103.00000000000009</v>
      </c>
      <c r="AF57" s="7">
        <f>SUMPRODUCT(AA$5:AE57,其他调用!$C$6:$G58)</f>
        <v>3161738.8122374928</v>
      </c>
      <c r="AH57" s="7">
        <v>53</v>
      </c>
      <c r="AI57" s="7">
        <f>其他调用!Y57</f>
        <v>9971903.7055613399</v>
      </c>
      <c r="AJ57" s="7">
        <f>其他调用!Z57</f>
        <v>11140483.840162277</v>
      </c>
      <c r="AK57" s="7">
        <f>其他调用!AA57</f>
        <v>13250907.081245959</v>
      </c>
      <c r="AL57" s="7">
        <f>其他调用!AB57</f>
        <v>17339420.162768602</v>
      </c>
      <c r="AM57" s="7">
        <f>其他调用!AC57</f>
        <v>28505627.939024448</v>
      </c>
      <c r="AN57" s="7">
        <f>SUMPRODUCT(AI$5:AM57,其他调用!$C$6:$G58)</f>
        <v>338875056220.92596</v>
      </c>
      <c r="AP57" s="7">
        <f>其他调用!AN57</f>
        <v>2462070.0873894095</v>
      </c>
      <c r="AQ57" s="7">
        <f>其他调用!AO57</f>
        <v>2669221.5325154215</v>
      </c>
      <c r="AR57" s="7">
        <f>其他调用!AP57</f>
        <v>3064090.9930955321</v>
      </c>
      <c r="AS57" s="7">
        <f>其他调用!AQ57</f>
        <v>4159277.588324517</v>
      </c>
      <c r="AT57" s="7">
        <f>其他调用!AR57</f>
        <v>7605269.3813793361</v>
      </c>
      <c r="AU57" s="7">
        <f>SUMPRODUCT(AP$5:AT57,其他调用!$C$6:$G58)</f>
        <v>24604233927.118122</v>
      </c>
    </row>
    <row r="58" spans="26:47" x14ac:dyDescent="0.15">
      <c r="Z58" s="7">
        <v>54</v>
      </c>
      <c r="AA58" s="7">
        <f>其他调用!AW59*SUM($U$14:$U$17)</f>
        <v>45.999999999999986</v>
      </c>
      <c r="AB58" s="7">
        <f>其他调用!AX59*SUM($U$14:$U$17)</f>
        <v>67.000000000000085</v>
      </c>
      <c r="AC58" s="7">
        <f>其他调用!AY59*SUM($U$14:$U$17)</f>
        <v>90.999999999999957</v>
      </c>
      <c r="AD58" s="7">
        <f>其他调用!AZ59*SUM($U$14:$U$17)</f>
        <v>103.00000000000009</v>
      </c>
      <c r="AE58" s="7">
        <f>其他调用!BA59*SUM($U$14:$U$17)</f>
        <v>102.99999999999994</v>
      </c>
      <c r="AF58" s="7">
        <f>SUMPRODUCT(AA$5:AE58,其他调用!$C$6:$G59)</f>
        <v>3193453.4490348543</v>
      </c>
      <c r="AH58" s="7">
        <v>54</v>
      </c>
      <c r="AI58" s="7">
        <f>其他调用!Y58</f>
        <v>9971903.7055612803</v>
      </c>
      <c r="AJ58" s="7">
        <f>其他调用!Z58</f>
        <v>11140483.840162337</v>
      </c>
      <c r="AK58" s="7">
        <f>其他调用!AA58</f>
        <v>13250907.081245959</v>
      </c>
      <c r="AL58" s="7">
        <f>其他调用!AB58</f>
        <v>17528047.865397692</v>
      </c>
      <c r="AM58" s="7">
        <f>其他调用!AC58</f>
        <v>28505627.93902421</v>
      </c>
      <c r="AN58" s="7">
        <f>SUMPRODUCT(AI$5:AM58,其他调用!$C$6:$G59)</f>
        <v>344775002219.66437</v>
      </c>
      <c r="AP58" s="7">
        <f>其他调用!AN58</f>
        <v>2462070.0873894095</v>
      </c>
      <c r="AQ58" s="7">
        <f>其他调用!AO58</f>
        <v>2669221.5325154215</v>
      </c>
      <c r="AR58" s="7">
        <f>其他调用!AP58</f>
        <v>3064090.9930955395</v>
      </c>
      <c r="AS58" s="7">
        <f>其他调用!AQ58</f>
        <v>4211473.6864225268</v>
      </c>
      <c r="AT58" s="7">
        <f>其他调用!AR58</f>
        <v>7605269.3813793659</v>
      </c>
      <c r="AU58" s="7">
        <f>SUMPRODUCT(AP$5:AT58,其他调用!$C$6:$G59)</f>
        <v>26036785725.60918</v>
      </c>
    </row>
    <row r="59" spans="26:47" x14ac:dyDescent="0.15">
      <c r="Z59" s="7">
        <v>55</v>
      </c>
      <c r="AA59" s="7">
        <f>其他调用!AW60*SUM($U$14:$U$17)</f>
        <v>46.000000000000043</v>
      </c>
      <c r="AB59" s="7">
        <f>其他调用!AX60*SUM($U$14:$U$17)</f>
        <v>66.999999999999929</v>
      </c>
      <c r="AC59" s="7">
        <f>其他调用!AY60*SUM($U$14:$U$17)</f>
        <v>91</v>
      </c>
      <c r="AD59" s="7">
        <f>其他调用!AZ60*SUM($U$14:$U$17)</f>
        <v>103.00000000000011</v>
      </c>
      <c r="AE59" s="7">
        <f>其他调用!BA60*SUM($U$14:$U$17)</f>
        <v>103.00000000000004</v>
      </c>
      <c r="AF59" s="7">
        <f>SUMPRODUCT(AA$5:AE59,其他调用!$C$6:$G60)</f>
        <v>3224586.4280153732</v>
      </c>
      <c r="AH59" s="7">
        <v>55</v>
      </c>
      <c r="AI59" s="7">
        <f>其他调用!Y59</f>
        <v>10068856.686143577</v>
      </c>
      <c r="AJ59" s="7">
        <f>其他调用!Z59</f>
        <v>11284205.374177933</v>
      </c>
      <c r="AK59" s="7">
        <f>其他调用!AA59</f>
        <v>13250907.081245959</v>
      </c>
      <c r="AL59" s="7">
        <f>其他调用!AB59</f>
        <v>17843629.602542877</v>
      </c>
      <c r="AM59" s="7">
        <f>其他调用!AC59</f>
        <v>28505627.939024448</v>
      </c>
      <c r="AN59" s="7">
        <f>SUMPRODUCT(AI$5:AM59,其他调用!$C$6:$G60)</f>
        <v>350627604556.33405</v>
      </c>
      <c r="AP59" s="7">
        <f>其他调用!AN59</f>
        <v>2479746.2588852718</v>
      </c>
      <c r="AQ59" s="7">
        <f>其他调用!AO59</f>
        <v>2696333.1539337039</v>
      </c>
      <c r="AR59" s="7">
        <f>其他调用!AP59</f>
        <v>3064090.9930955172</v>
      </c>
      <c r="AS59" s="7">
        <f>其他调用!AQ59</f>
        <v>4298799.8589856774</v>
      </c>
      <c r="AT59" s="7">
        <f>其他调用!AR59</f>
        <v>7605269.3813793361</v>
      </c>
      <c r="AU59" s="7">
        <f>SUMPRODUCT(AP$5:AT59,其他调用!$C$6:$G60)</f>
        <v>27454344834.896542</v>
      </c>
    </row>
    <row r="60" spans="26:47" x14ac:dyDescent="0.15">
      <c r="Z60" s="7">
        <v>56</v>
      </c>
      <c r="AA60" s="7">
        <f>其他调用!AW61*SUM($U$14:$U$17)</f>
        <v>46.000000000000021</v>
      </c>
      <c r="AB60" s="7">
        <f>其他调用!AX61*SUM($U$14:$U$17)</f>
        <v>67.000000000000043</v>
      </c>
      <c r="AC60" s="7">
        <f>其他调用!AY61*SUM($U$14:$U$17)</f>
        <v>90.999999999999972</v>
      </c>
      <c r="AD60" s="7">
        <f>其他调用!AZ61*SUM($U$14:$U$17)</f>
        <v>103.00000000000006</v>
      </c>
      <c r="AE60" s="7">
        <f>其他调用!BA61*SUM($U$14:$U$17)</f>
        <v>102.99999999999987</v>
      </c>
      <c r="AF60" s="7">
        <f>SUMPRODUCT(AA$5:AE60,其他调用!$C$6:$G61)</f>
        <v>3255137.2526838984</v>
      </c>
      <c r="AH60" s="7">
        <v>56</v>
      </c>
      <c r="AI60" s="7">
        <f>其他调用!Y60</f>
        <v>10312371.594514012</v>
      </c>
      <c r="AJ60" s="7">
        <f>其他调用!Z60</f>
        <v>11490597.199518263</v>
      </c>
      <c r="AK60" s="7">
        <f>其他调用!AA60</f>
        <v>13565998.840452433</v>
      </c>
      <c r="AL60" s="7">
        <f>其他调用!AB60</f>
        <v>17843629.602542877</v>
      </c>
      <c r="AM60" s="7">
        <f>其他调用!AC60</f>
        <v>28772746.713855028</v>
      </c>
      <c r="AN60" s="7">
        <f>SUMPRODUCT(AI$5:AM60,其他调用!$C$6:$G61)</f>
        <v>356490411066.40741</v>
      </c>
      <c r="AP60" s="7">
        <f>其他调用!AN60</f>
        <v>2524143.1537130997</v>
      </c>
      <c r="AQ60" s="7">
        <f>其他调用!AO60</f>
        <v>2735266.8952883407</v>
      </c>
      <c r="AR60" s="7">
        <f>其他调用!AP60</f>
        <v>3124315.6643974483</v>
      </c>
      <c r="AS60" s="7">
        <f>其他调用!AQ60</f>
        <v>4298799.8589856923</v>
      </c>
      <c r="AT60" s="7">
        <f>其他调用!AR60</f>
        <v>7695909.1641024947</v>
      </c>
      <c r="AU60" s="7">
        <f>SUMPRODUCT(AP$5:AT60,其他调用!$C$6:$G61)</f>
        <v>28867479689.362118</v>
      </c>
    </row>
    <row r="61" spans="26:47" x14ac:dyDescent="0.15">
      <c r="Z61" s="7">
        <v>57</v>
      </c>
      <c r="AA61" s="7">
        <f>其他调用!AW62*SUM($U$14:$U$17)</f>
        <v>46.000000000000014</v>
      </c>
      <c r="AB61" s="7">
        <f>其他调用!AX62*SUM($U$14:$U$17)</f>
        <v>67.000000000000043</v>
      </c>
      <c r="AC61" s="7">
        <f>其他调用!AY62*SUM($U$14:$U$17)</f>
        <v>91.000000000000128</v>
      </c>
      <c r="AD61" s="7">
        <f>其他调用!AZ62*SUM($U$14:$U$17)</f>
        <v>102.99999999999994</v>
      </c>
      <c r="AE61" s="7">
        <f>其他调用!BA62*SUM($U$14:$U$17)</f>
        <v>103.00000000000001</v>
      </c>
      <c r="AF61" s="7">
        <f>SUMPRODUCT(AA$5:AE61,其他调用!$C$6:$G62)</f>
        <v>3285105.4265452791</v>
      </c>
      <c r="AH61" s="7">
        <v>57</v>
      </c>
      <c r="AI61" s="7">
        <f>其他调用!Y61</f>
        <v>10312371.594514072</v>
      </c>
      <c r="AJ61" s="7">
        <f>其他调用!Z61</f>
        <v>11490597.199518263</v>
      </c>
      <c r="AK61" s="7">
        <f>其他调用!AA61</f>
        <v>13688460.436999917</v>
      </c>
      <c r="AL61" s="7">
        <f>其他调用!AB61</f>
        <v>17843629.602542877</v>
      </c>
      <c r="AM61" s="7">
        <f>其他调用!AC61</f>
        <v>29301999.446253777</v>
      </c>
      <c r="AN61" s="7">
        <f>SUMPRODUCT(AI$5:AM61,其他调用!$C$6:$G62)</f>
        <v>362242730451.18066</v>
      </c>
      <c r="AP61" s="7">
        <f>其他调用!AN61</f>
        <v>2524143.1537131071</v>
      </c>
      <c r="AQ61" s="7">
        <f>其他调用!AO61</f>
        <v>2735266.8952883407</v>
      </c>
      <c r="AR61" s="7">
        <f>其他调用!AP61</f>
        <v>3147722.2092647254</v>
      </c>
      <c r="AS61" s="7">
        <f>其他调用!AQ61</f>
        <v>4298799.8589856774</v>
      </c>
      <c r="AT61" s="7">
        <f>其他调用!AR61</f>
        <v>7875497.261946559</v>
      </c>
      <c r="AU61" s="7">
        <f>SUMPRODUCT(AP$5:AT61,其他调用!$C$6:$G62)</f>
        <v>30253871296.1605</v>
      </c>
    </row>
    <row r="62" spans="26:47" x14ac:dyDescent="0.15">
      <c r="Z62" s="7">
        <v>58</v>
      </c>
      <c r="AA62" s="7">
        <f>其他调用!AW63*SUM($U$14:$U$17)</f>
        <v>45.999999999999964</v>
      </c>
      <c r="AB62" s="7">
        <f>其他调用!AX63*SUM($U$14:$U$17)</f>
        <v>66.999999999999915</v>
      </c>
      <c r="AC62" s="7">
        <f>其他调用!AY63*SUM($U$14:$U$17)</f>
        <v>91</v>
      </c>
      <c r="AD62" s="7">
        <f>其他调用!AZ63*SUM($U$14:$U$17)</f>
        <v>102.99999999999999</v>
      </c>
      <c r="AE62" s="7">
        <f>其他调用!BA63*SUM($U$14:$U$17)</f>
        <v>103.00000000000003</v>
      </c>
      <c r="AF62" s="7">
        <f>SUMPRODUCT(AA$5:AE62,其他调用!$C$6:$G63)</f>
        <v>3314490.4531043652</v>
      </c>
      <c r="AH62" s="7">
        <v>58</v>
      </c>
      <c r="AI62" s="7">
        <f>其他调用!Y62</f>
        <v>10312371.594514072</v>
      </c>
      <c r="AJ62" s="7">
        <f>其他调用!Z62</f>
        <v>11490597.199518263</v>
      </c>
      <c r="AK62" s="7">
        <f>其他调用!AA62</f>
        <v>13688460.436999857</v>
      </c>
      <c r="AL62" s="7">
        <f>其他调用!AB62</f>
        <v>18147597.599850416</v>
      </c>
      <c r="AM62" s="7">
        <f>其他调用!AC62</f>
        <v>29301999.446253777</v>
      </c>
      <c r="AN62" s="7">
        <f>SUMPRODUCT(AI$5:AM62,其他调用!$C$6:$G63)</f>
        <v>367882571531.25549</v>
      </c>
      <c r="AP62" s="7">
        <f>其他调用!AN62</f>
        <v>2524143.1537130997</v>
      </c>
      <c r="AQ62" s="7">
        <f>其他调用!AO62</f>
        <v>2735266.8952883407</v>
      </c>
      <c r="AR62" s="7">
        <f>其他调用!AP62</f>
        <v>3147722.2092647403</v>
      </c>
      <c r="AS62" s="7">
        <f>其他调用!AQ62</f>
        <v>4383881.2720482349</v>
      </c>
      <c r="AT62" s="7">
        <f>其他调用!AR62</f>
        <v>7875497.2619465888</v>
      </c>
      <c r="AU62" s="7">
        <f>SUMPRODUCT(AP$5:AT62,其他调用!$C$6:$G63)</f>
        <v>31613155843.714203</v>
      </c>
    </row>
    <row r="63" spans="26:47" x14ac:dyDescent="0.15">
      <c r="Z63" s="7">
        <v>59</v>
      </c>
      <c r="AA63" s="7">
        <f>其他调用!AW64*SUM($U$14:$U$17)</f>
        <v>46.000000000000007</v>
      </c>
      <c r="AB63" s="7">
        <f>其他调用!AX64*SUM($U$14:$U$17)</f>
        <v>66.999999999999972</v>
      </c>
      <c r="AC63" s="7">
        <f>其他调用!AY64*SUM($U$14:$U$17)</f>
        <v>90.999999999999915</v>
      </c>
      <c r="AD63" s="7">
        <f>其他调用!AZ64*SUM($U$14:$U$17)</f>
        <v>103.00000000000001</v>
      </c>
      <c r="AE63" s="7">
        <f>其他调用!BA64*SUM($U$14:$U$17)</f>
        <v>103.00000000000009</v>
      </c>
      <c r="AF63" s="7">
        <f>SUMPRODUCT(AA$5:AE63,其他调用!$C$6:$G64)</f>
        <v>3343291.8358660052</v>
      </c>
      <c r="AH63" s="7">
        <v>59</v>
      </c>
      <c r="AI63" s="7">
        <f>其他调用!Y63</f>
        <v>10412001.956873238</v>
      </c>
      <c r="AJ63" s="7">
        <f>其他调用!Z63</f>
        <v>11635899.236018479</v>
      </c>
      <c r="AK63" s="7">
        <f>其他调用!AA63</f>
        <v>13688460.437000036</v>
      </c>
      <c r="AL63" s="7">
        <f>其他调用!AB63</f>
        <v>18361288.429836631</v>
      </c>
      <c r="AM63" s="7">
        <f>其他调用!AC63</f>
        <v>29301999.446253777</v>
      </c>
      <c r="AN63" s="7">
        <f>SUMPRODUCT(AI$5:AM63,其他调用!$C$6:$G64)</f>
        <v>373467347619.0282</v>
      </c>
      <c r="AP63" s="7">
        <f>其他调用!AN63</f>
        <v>2541960.0420098528</v>
      </c>
      <c r="AQ63" s="7">
        <f>其他调用!AO63</f>
        <v>2762399.510075219</v>
      </c>
      <c r="AR63" s="7">
        <f>其他调用!AP63</f>
        <v>3147722.2092647254</v>
      </c>
      <c r="AS63" s="7">
        <f>其他调用!AQ63</f>
        <v>4443693.8771079928</v>
      </c>
      <c r="AT63" s="7">
        <f>其他调用!AR63</f>
        <v>7875497.261946559</v>
      </c>
      <c r="AU63" s="7">
        <f>SUMPRODUCT(AP$5:AT63,其他调用!$C$6:$G64)</f>
        <v>32955825143.499954</v>
      </c>
    </row>
    <row r="64" spans="26:47" x14ac:dyDescent="0.15">
      <c r="Z64" s="7">
        <v>60</v>
      </c>
      <c r="AA64" s="7">
        <f>其他调用!AW65*SUM($U$14:$U$17)</f>
        <v>45.999999999999979</v>
      </c>
      <c r="AB64" s="7">
        <f>其他调用!AX65*SUM($U$14:$U$17)</f>
        <v>67.000000000000071</v>
      </c>
      <c r="AC64" s="7">
        <f>其他调用!AY65*SUM($U$14:$U$17)</f>
        <v>91</v>
      </c>
      <c r="AD64" s="7">
        <f>其他调用!AZ65*SUM($U$14:$U$17)</f>
        <v>102.99999999999986</v>
      </c>
      <c r="AE64" s="7">
        <f>其他调用!BA65*SUM($U$14:$U$17)</f>
        <v>102.99999999999997</v>
      </c>
      <c r="AF64" s="7">
        <f>SUMPRODUCT(AA$5:AE64,其他调用!$C$6:$G65)</f>
        <v>3372006.6887551504</v>
      </c>
      <c r="AH64" s="7">
        <v>60</v>
      </c>
      <c r="AI64" s="7">
        <f>其他调用!Y64</f>
        <v>10660865.317928851</v>
      </c>
      <c r="AJ64" s="7">
        <f>其他调用!Z64</f>
        <v>11850975.158424497</v>
      </c>
      <c r="AK64" s="7">
        <f>其他调用!AA64</f>
        <v>13977281.582929492</v>
      </c>
      <c r="AL64" s="7">
        <f>其他调用!AB64</f>
        <v>18361288.42983675</v>
      </c>
      <c r="AM64" s="7">
        <f>其他调用!AC64</f>
        <v>29679037.159674168</v>
      </c>
      <c r="AN64" s="7">
        <f>SUMPRODUCT(AI$5:AM64,其他调用!$C$6:$G65)</f>
        <v>379150688186.80865</v>
      </c>
      <c r="AP64" s="7">
        <f>其他调用!AN64</f>
        <v>2586464.2533776015</v>
      </c>
      <c r="AQ64" s="7">
        <f>其他调用!AO64</f>
        <v>2802561.178095378</v>
      </c>
      <c r="AR64" s="7">
        <f>其他调用!AP64</f>
        <v>3201981.669092387</v>
      </c>
      <c r="AS64" s="7">
        <f>其他调用!AQ64</f>
        <v>4443693.8771079779</v>
      </c>
      <c r="AT64" s="7">
        <f>其他调用!AR64</f>
        <v>8005146.8904627562</v>
      </c>
      <c r="AU64" s="7">
        <f>SUMPRODUCT(AP$5:AT64,其他调用!$C$6:$G65)</f>
        <v>34315471589.442951</v>
      </c>
    </row>
    <row r="65" spans="26:47" x14ac:dyDescent="0.15">
      <c r="Z65" s="7">
        <v>61</v>
      </c>
      <c r="AA65" s="7">
        <f>其他调用!AW66*SUM($U$14:$U$17)</f>
        <v>46.000000000000014</v>
      </c>
      <c r="AB65" s="7">
        <f>其他调用!AX66*SUM($U$14:$U$17)</f>
        <v>66.999999999999972</v>
      </c>
      <c r="AC65" s="7">
        <f>其他调用!AY66*SUM($U$14:$U$17)</f>
        <v>90.999999999999929</v>
      </c>
      <c r="AD65" s="7">
        <f>其他调用!AZ66*SUM($U$14:$U$17)</f>
        <v>103.00000000000003</v>
      </c>
      <c r="AE65" s="7">
        <f>其他调用!BA66*SUM($U$14:$U$17)</f>
        <v>103.00000000000003</v>
      </c>
      <c r="AF65" s="7">
        <f>SUMPRODUCT(AA$5:AE65,其他调用!$C$6:$G66)</f>
        <v>3400634.9483956355</v>
      </c>
      <c r="AH65" s="7">
        <v>61</v>
      </c>
      <c r="AI65" s="7">
        <f>其他调用!Y65</f>
        <v>10660865.317928851</v>
      </c>
      <c r="AJ65" s="7">
        <f>其他调用!Z65</f>
        <v>11850975.158424437</v>
      </c>
      <c r="AK65" s="7">
        <f>其他调用!AA65</f>
        <v>14143488.482269645</v>
      </c>
      <c r="AL65" s="7">
        <f>其他调用!AB65</f>
        <v>18361288.42983675</v>
      </c>
      <c r="AM65" s="7">
        <f>其他调用!AC65</f>
        <v>30113992.195828438</v>
      </c>
      <c r="AN65" s="7">
        <f>SUMPRODUCT(AI$5:AM65,其他调用!$C$6:$G66)</f>
        <v>384819186356.16235</v>
      </c>
      <c r="AP65" s="7">
        <f>其他调用!AN65</f>
        <v>2586464.2533776015</v>
      </c>
      <c r="AQ65" s="7">
        <f>其他调用!AO65</f>
        <v>2802561.1780953705</v>
      </c>
      <c r="AR65" s="7">
        <f>其他调用!AP65</f>
        <v>3233206.1715393811</v>
      </c>
      <c r="AS65" s="7">
        <f>其他调用!AQ65</f>
        <v>4443693.8771079779</v>
      </c>
      <c r="AT65" s="7">
        <f>其他调用!AR65</f>
        <v>8154712.1908332109</v>
      </c>
      <c r="AU65" s="7">
        <f>SUMPRODUCT(AP$5:AT65,其他调用!$C$6:$G66)</f>
        <v>35671420219.892387</v>
      </c>
    </row>
    <row r="66" spans="26:47" x14ac:dyDescent="0.15">
      <c r="Z66" s="7">
        <v>62</v>
      </c>
      <c r="AA66" s="7">
        <f>其他调用!AW67*SUM($U$14:$U$17)</f>
        <v>45.999999999999957</v>
      </c>
      <c r="AB66" s="7">
        <f>其他调用!AX67*SUM($U$14:$U$17)</f>
        <v>66.999999999999901</v>
      </c>
      <c r="AC66" s="7">
        <f>其他调用!AY67*SUM($U$14:$U$17)</f>
        <v>91.000000000000114</v>
      </c>
      <c r="AD66" s="7">
        <f>其他调用!AZ67*SUM($U$14:$U$17)</f>
        <v>102.99999999999996</v>
      </c>
      <c r="AE66" s="7">
        <f>其他调用!BA67*SUM($U$14:$U$17)</f>
        <v>103.00000000000007</v>
      </c>
      <c r="AF66" s="7">
        <f>SUMPRODUCT(AA$5:AE66,其他调用!$C$6:$G67)</f>
        <v>3429176.5514112953</v>
      </c>
      <c r="AH66" s="7">
        <v>62</v>
      </c>
      <c r="AI66" s="7">
        <f>其他调用!Y66</f>
        <v>10660865.317928791</v>
      </c>
      <c r="AJ66" s="7">
        <f>其他调用!Z66</f>
        <v>11850975.158424497</v>
      </c>
      <c r="AK66" s="7">
        <f>其他调用!AA66</f>
        <v>14143488.482269764</v>
      </c>
      <c r="AL66" s="7">
        <f>其他调用!AB66</f>
        <v>18605379.016756892</v>
      </c>
      <c r="AM66" s="7">
        <f>其他调用!AC66</f>
        <v>30113992.195828438</v>
      </c>
      <c r="AN66" s="7">
        <f>SUMPRODUCT(AI$5:AM66,其他调用!$C$6:$G67)</f>
        <v>390470087294.53046</v>
      </c>
      <c r="AP66" s="7">
        <f>其他调用!AN66</f>
        <v>2586464.2533776015</v>
      </c>
      <c r="AQ66" s="7">
        <f>其他调用!AO66</f>
        <v>2802561.1780953705</v>
      </c>
      <c r="AR66" s="7">
        <f>其他调用!AP66</f>
        <v>3233206.171539396</v>
      </c>
      <c r="AS66" s="7">
        <f>其他调用!AQ66</f>
        <v>4514504.5086570978</v>
      </c>
      <c r="AT66" s="7">
        <f>其他调用!AR66</f>
        <v>8154712.1908331513</v>
      </c>
      <c r="AU66" s="7">
        <f>SUMPRODUCT(AP$5:AT66,其他调用!$C$6:$G67)</f>
        <v>37023174229.10482</v>
      </c>
    </row>
    <row r="67" spans="26:47" x14ac:dyDescent="0.15">
      <c r="Z67" s="7">
        <v>63</v>
      </c>
      <c r="AA67" s="7">
        <f>其他调用!AW68*SUM($U$14:$U$17)</f>
        <v>46.000000000000021</v>
      </c>
      <c r="AB67" s="7">
        <f>其他调用!AX68*SUM($U$14:$U$17)</f>
        <v>67.000000000000085</v>
      </c>
      <c r="AC67" s="7">
        <f>其他调用!AY68*SUM($U$14:$U$17)</f>
        <v>91.000000000000057</v>
      </c>
      <c r="AD67" s="7">
        <f>其他调用!AZ68*SUM($U$14:$U$17)</f>
        <v>103.00000000000016</v>
      </c>
      <c r="AE67" s="7">
        <f>其他调用!BA68*SUM($U$14:$U$17)</f>
        <v>102.9999999999998</v>
      </c>
      <c r="AF67" s="7">
        <f>SUMPRODUCT(AA$5:AE67,其他调用!$C$6:$G68)</f>
        <v>3457631.434425964</v>
      </c>
      <c r="AH67" s="7">
        <v>63</v>
      </c>
      <c r="AI67" s="7">
        <f>其他调用!Y67</f>
        <v>10660865.317928851</v>
      </c>
      <c r="AJ67" s="7">
        <f>其他调用!Z67</f>
        <v>11910665.45757097</v>
      </c>
      <c r="AK67" s="7">
        <f>其他调用!AA67</f>
        <v>14143488.482269764</v>
      </c>
      <c r="AL67" s="7">
        <f>其他调用!AB67</f>
        <v>18886558.534463048</v>
      </c>
      <c r="AM67" s="7">
        <f>其他调用!AC67</f>
        <v>30113992.195828199</v>
      </c>
      <c r="AN67" s="7">
        <f>SUMPRODUCT(AI$5:AM67,其他调用!$C$6:$G68)</f>
        <v>396116818522.44855</v>
      </c>
      <c r="AP67" s="7">
        <f>其他调用!AN67</f>
        <v>2586464.2533776015</v>
      </c>
      <c r="AQ67" s="7">
        <f>其他调用!AO67</f>
        <v>2813263.4424762279</v>
      </c>
      <c r="AR67" s="7">
        <f>其他调用!AP67</f>
        <v>3233206.171539396</v>
      </c>
      <c r="AS67" s="7">
        <f>其他调用!AQ67</f>
        <v>4596074.6317767799</v>
      </c>
      <c r="AT67" s="7">
        <f>其他调用!AR67</f>
        <v>8154712.1908332109</v>
      </c>
      <c r="AU67" s="7">
        <f>SUMPRODUCT(AP$5:AT67,其他调用!$C$6:$G68)</f>
        <v>38373153959.23661</v>
      </c>
    </row>
    <row r="68" spans="26:47" x14ac:dyDescent="0.15">
      <c r="Z68" s="7">
        <v>64</v>
      </c>
      <c r="AA68" s="7">
        <f>其他调用!AW69*SUM($U$14:$U$17)</f>
        <v>45.999999999999972</v>
      </c>
      <c r="AB68" s="7">
        <f>其他调用!AX69*SUM($U$14:$U$17)</f>
        <v>67.000000000000014</v>
      </c>
      <c r="AC68" s="7">
        <f>其他调用!AY69*SUM($U$14:$U$17)</f>
        <v>91</v>
      </c>
      <c r="AD68" s="7">
        <f>其他调用!AZ69*SUM($U$14:$U$17)</f>
        <v>102.99999999999982</v>
      </c>
      <c r="AE68" s="7">
        <f>其他调用!BA69*SUM($U$14:$U$17)</f>
        <v>102.99999999999997</v>
      </c>
      <c r="AF68" s="7">
        <f>SUMPRODUCT(AA$5:AE68,其他调用!$C$6:$G69)</f>
        <v>3485999.5340634775</v>
      </c>
      <c r="AH68" s="7">
        <v>64</v>
      </c>
      <c r="AI68" s="7">
        <f>其他调用!Y68</f>
        <v>11017305.949358463</v>
      </c>
      <c r="AJ68" s="7">
        <f>其他调用!Z68</f>
        <v>12231089.809559047</v>
      </c>
      <c r="AK68" s="7">
        <f>其他调用!AA68</f>
        <v>14234631.254994631</v>
      </c>
      <c r="AL68" s="7">
        <f>其他调用!AB68</f>
        <v>18886558.534462929</v>
      </c>
      <c r="AM68" s="7">
        <f>其他调用!AC68</f>
        <v>30389459.1263659</v>
      </c>
      <c r="AN68" s="7">
        <f>SUMPRODUCT(AI$5:AM68,其他调用!$C$6:$G69)</f>
        <v>401906194193.58221</v>
      </c>
      <c r="AP68" s="7">
        <f>其他调用!AN68</f>
        <v>2649714.1194565967</v>
      </c>
      <c r="AQ68" s="7">
        <f>其他调用!AO68</f>
        <v>2870714.4215812683</v>
      </c>
      <c r="AR68" s="7">
        <f>其他调用!AP68</f>
        <v>3250473.0819651634</v>
      </c>
      <c r="AS68" s="7">
        <f>其他调用!AQ68</f>
        <v>4596074.6317768097</v>
      </c>
      <c r="AT68" s="7">
        <f>其他调用!AR68</f>
        <v>8248998.0528838634</v>
      </c>
      <c r="AU68" s="7">
        <f>SUMPRODUCT(AP$5:AT68,其他调用!$C$6:$G69)</f>
        <v>39747477613.6007</v>
      </c>
    </row>
    <row r="69" spans="26:47" x14ac:dyDescent="0.15">
      <c r="Z69" s="7">
        <v>65</v>
      </c>
      <c r="AA69" s="7">
        <f>其他调用!AW70*SUM($U$14:$U$17)</f>
        <v>46.000000000000043</v>
      </c>
      <c r="AB69" s="7">
        <f>其他调用!AX70*SUM($U$14:$U$17)</f>
        <v>66.999999999999915</v>
      </c>
      <c r="AC69" s="7">
        <f>其他调用!AY70*SUM($U$14:$U$17)</f>
        <v>90.999999999999986</v>
      </c>
      <c r="AD69" s="7">
        <f>其他调用!AZ70*SUM($U$14:$U$17)</f>
        <v>103.00000000000009</v>
      </c>
      <c r="AE69" s="7">
        <f>其他调用!BA70*SUM($U$14:$U$17)</f>
        <v>103.00000000000004</v>
      </c>
      <c r="AF69" s="7">
        <f>SUMPRODUCT(AA$5:AE69,其他调用!$C$6:$G70)</f>
        <v>3514280.7869476695</v>
      </c>
      <c r="AH69" s="7">
        <v>65</v>
      </c>
      <c r="AI69" s="7">
        <f>其他调用!Y69</f>
        <v>11017305.949358523</v>
      </c>
      <c r="AJ69" s="7">
        <f>其他调用!Z69</f>
        <v>12231089.809559107</v>
      </c>
      <c r="AK69" s="7">
        <f>其他调用!AA69</f>
        <v>14604950.652346849</v>
      </c>
      <c r="AL69" s="7">
        <f>其他调用!AB69</f>
        <v>18886558.534462929</v>
      </c>
      <c r="AM69" s="7">
        <f>其他调用!AC69</f>
        <v>30905347.5589571</v>
      </c>
      <c r="AN69" s="7">
        <f>SUMPRODUCT(AI$5:AM69,其他调用!$C$6:$G70)</f>
        <v>407683965032.70898</v>
      </c>
      <c r="AP69" s="7">
        <f>其他调用!AN69</f>
        <v>2649714.1194565967</v>
      </c>
      <c r="AQ69" s="7">
        <f>其他调用!AO69</f>
        <v>2870714.4215812683</v>
      </c>
      <c r="AR69" s="7">
        <f>其他调用!AP69</f>
        <v>3320629.7347839326</v>
      </c>
      <c r="AS69" s="7">
        <f>其他调用!AQ69</f>
        <v>4596074.6317767799</v>
      </c>
      <c r="AT69" s="7">
        <f>其他调用!AR69</f>
        <v>8425574.5497214198</v>
      </c>
      <c r="AU69" s="7">
        <f>SUMPRODUCT(AP$5:AT69,其他调用!$C$6:$G70)</f>
        <v>41118738869.403381</v>
      </c>
    </row>
    <row r="70" spans="26:47" x14ac:dyDescent="0.15">
      <c r="Z70" s="7">
        <v>66</v>
      </c>
      <c r="AA70" s="7">
        <f>其他调用!AW71*SUM($U$14:$U$17)</f>
        <v>46.000000000000028</v>
      </c>
      <c r="AB70" s="7">
        <f>其他调用!AX71*SUM($U$14:$U$17)</f>
        <v>67.000000000000057</v>
      </c>
      <c r="AC70" s="7">
        <f>其他调用!AY71*SUM($U$14:$U$17)</f>
        <v>90.999999999999972</v>
      </c>
      <c r="AD70" s="7">
        <f>其他调用!AZ71*SUM($U$14:$U$17)</f>
        <v>102.99999999999997</v>
      </c>
      <c r="AE70" s="7">
        <f>其他调用!BA71*SUM($U$14:$U$17)</f>
        <v>103</v>
      </c>
      <c r="AF70" s="7">
        <f>SUMPRODUCT(AA$5:AE70,其他调用!$C$6:$G71)</f>
        <v>3542475.1297023753</v>
      </c>
      <c r="AH70" s="7">
        <v>66</v>
      </c>
      <c r="AI70" s="7">
        <f>其他调用!Y70</f>
        <v>11017305.949358463</v>
      </c>
      <c r="AJ70" s="7">
        <f>其他调用!Z70</f>
        <v>12231089.809558988</v>
      </c>
      <c r="AK70" s="7">
        <f>其他调用!AA70</f>
        <v>14604950.65234673</v>
      </c>
      <c r="AL70" s="7">
        <f>其他调用!AB70</f>
        <v>18925989.243816376</v>
      </c>
      <c r="AM70" s="7">
        <f>其他调用!AC70</f>
        <v>30905347.5589571</v>
      </c>
      <c r="AN70" s="7">
        <f>SUMPRODUCT(AI$5:AM70,其他调用!$C$6:$G71)</f>
        <v>413442860259.72943</v>
      </c>
      <c r="AP70" s="7">
        <f>其他调用!AN70</f>
        <v>2649714.1194565967</v>
      </c>
      <c r="AQ70" s="7">
        <f>其他调用!AO70</f>
        <v>2870714.4215812534</v>
      </c>
      <c r="AR70" s="7">
        <f>其他调用!AP70</f>
        <v>3320629.7347839326</v>
      </c>
      <c r="AS70" s="7">
        <f>其他调用!AQ70</f>
        <v>4607918.8526857495</v>
      </c>
      <c r="AT70" s="7">
        <f>其他调用!AR70</f>
        <v>8425574.5497214198</v>
      </c>
      <c r="AU70" s="7">
        <f>SUMPRODUCT(AP$5:AT70,其他调用!$C$6:$G71)</f>
        <v>42485505453.375786</v>
      </c>
    </row>
    <row r="71" spans="26:47" x14ac:dyDescent="0.15">
      <c r="Z71" s="7">
        <v>67</v>
      </c>
      <c r="AA71" s="7">
        <f>其他调用!AW72*SUM($U$14:$U$17)</f>
        <v>45.999999999999908</v>
      </c>
      <c r="AB71" s="7">
        <f>其他调用!AX72*SUM($U$14:$U$17)</f>
        <v>67</v>
      </c>
      <c r="AC71" s="7">
        <f>其他调用!AY72*SUM($U$14:$U$17)</f>
        <v>90.999999999999858</v>
      </c>
      <c r="AD71" s="7">
        <f>其他调用!AZ72*SUM($U$14:$U$17)</f>
        <v>103.00000000000007</v>
      </c>
      <c r="AE71" s="7">
        <f>其他调用!BA72*SUM($U$14:$U$17)</f>
        <v>103.00000000000014</v>
      </c>
      <c r="AF71" s="7">
        <f>SUMPRODUCT(AA$5:AE71,其他调用!$C$6:$G72)</f>
        <v>3570582.4989514286</v>
      </c>
      <c r="AH71" s="7">
        <v>67</v>
      </c>
      <c r="AI71" s="7">
        <f>其他调用!Y71</f>
        <v>11017305.949358523</v>
      </c>
      <c r="AJ71" s="7">
        <f>其他调用!Z71</f>
        <v>12231089.809559107</v>
      </c>
      <c r="AK71" s="7">
        <f>其他调用!AA71</f>
        <v>14604950.65234673</v>
      </c>
      <c r="AL71" s="7">
        <f>其他调用!AB71</f>
        <v>19417254.488076806</v>
      </c>
      <c r="AM71" s="7">
        <f>其他调用!AC71</f>
        <v>30905347.5589571</v>
      </c>
      <c r="AN71" s="7">
        <f>SUMPRODUCT(AI$5:AM71,其他调用!$C$6:$G72)</f>
        <v>419184308134.32593</v>
      </c>
      <c r="AP71" s="7">
        <f>其他调用!AN71</f>
        <v>2649714.1194565967</v>
      </c>
      <c r="AQ71" s="7">
        <f>其他调用!AO71</f>
        <v>2870714.4215812683</v>
      </c>
      <c r="AR71" s="7">
        <f>其他调用!AP71</f>
        <v>3320629.7347839475</v>
      </c>
      <c r="AS71" s="7">
        <f>其他调用!AQ71</f>
        <v>4755485.4111709297</v>
      </c>
      <c r="AT71" s="7">
        <f>其他调用!AR71</f>
        <v>8425574.5497214198</v>
      </c>
      <c r="AU71" s="7">
        <f>SUMPRODUCT(AP$5:AT71,其他调用!$C$6:$G72)</f>
        <v>43848206822.639519</v>
      </c>
    </row>
    <row r="72" spans="26:47" x14ac:dyDescent="0.15">
      <c r="Z72" s="7">
        <v>68</v>
      </c>
      <c r="AA72" s="7">
        <f>其他调用!AW73*SUM($U$14:$U$17)</f>
        <v>46.000000000000099</v>
      </c>
      <c r="AB72" s="7">
        <f>其他调用!AX73*SUM($U$14:$U$17)</f>
        <v>67.000000000000014</v>
      </c>
      <c r="AC72" s="7">
        <f>其他调用!AY73*SUM($U$14:$U$17)</f>
        <v>91.000000000000114</v>
      </c>
      <c r="AD72" s="7">
        <f>其他调用!AZ73*SUM($U$14:$U$17)</f>
        <v>102.99999999999999</v>
      </c>
      <c r="AE72" s="7">
        <f>其他调用!BA73*SUM($U$14:$U$17)</f>
        <v>102.99999999999991</v>
      </c>
      <c r="AF72" s="7">
        <f>SUMPRODUCT(AA$5:AE72,其他调用!$C$6:$G73)</f>
        <v>3598602.8313186648</v>
      </c>
      <c r="AH72" s="7">
        <v>68</v>
      </c>
      <c r="AI72" s="7">
        <f>其他调用!Y72</f>
        <v>11165555.828587174</v>
      </c>
      <c r="AJ72" s="7">
        <f>其他调用!Z72</f>
        <v>12439806.612669945</v>
      </c>
      <c r="AK72" s="7">
        <f>其他调用!AA72</f>
        <v>14604950.652346849</v>
      </c>
      <c r="AL72" s="7">
        <f>其他调用!AB72</f>
        <v>19417254.488076687</v>
      </c>
      <c r="AM72" s="7">
        <f>其他调用!AC72</f>
        <v>30905347.5589571</v>
      </c>
      <c r="AN72" s="7">
        <f>SUMPRODUCT(AI$5:AM72,其他调用!$C$6:$G73)</f>
        <v>424988676946.05847</v>
      </c>
      <c r="AP72" s="7">
        <f>其他调用!AN72</f>
        <v>2675756.4487052858</v>
      </c>
      <c r="AQ72" s="7">
        <f>其他调用!AO72</f>
        <v>2910964.9993374646</v>
      </c>
      <c r="AR72" s="7">
        <f>其他调用!AP72</f>
        <v>3320629.7347839326</v>
      </c>
      <c r="AS72" s="7">
        <f>其他调用!AQ72</f>
        <v>4755485.4111709297</v>
      </c>
      <c r="AT72" s="7">
        <f>其他调用!AR72</f>
        <v>8425574.5497214198</v>
      </c>
      <c r="AU72" s="7">
        <f>SUMPRODUCT(AP$5:AT72,其他调用!$C$6:$G73)</f>
        <v>45221559694.306435</v>
      </c>
    </row>
    <row r="73" spans="26:47" x14ac:dyDescent="0.15">
      <c r="Z73" s="7">
        <v>69</v>
      </c>
      <c r="AA73" s="7">
        <f>其他调用!AW74*SUM($U$14:$U$17)</f>
        <v>46.000000000000007</v>
      </c>
      <c r="AB73" s="7">
        <f>其他调用!AX74*SUM($U$14:$U$17)</f>
        <v>67.000000000000043</v>
      </c>
      <c r="AC73" s="7">
        <f>其他调用!AY74*SUM($U$14:$U$17)</f>
        <v>90.999999999999943</v>
      </c>
      <c r="AD73" s="7">
        <f>其他调用!AZ74*SUM($U$14:$U$17)</f>
        <v>103.00000000000007</v>
      </c>
      <c r="AE73" s="7">
        <f>其他调用!BA74*SUM($U$14:$U$17)</f>
        <v>102.99999999999999</v>
      </c>
      <c r="AF73" s="7">
        <f>SUMPRODUCT(AA$5:AE73,其他调用!$C$6:$G74)</f>
        <v>3626536.0634279191</v>
      </c>
      <c r="AH73" s="7">
        <v>69</v>
      </c>
      <c r="AI73" s="7">
        <f>其他调用!Y73</f>
        <v>11382005.736801147</v>
      </c>
      <c r="AJ73" s="7">
        <f>其他调用!Z73</f>
        <v>12624953.940573812</v>
      </c>
      <c r="AK73" s="7">
        <f>其他调用!AA73</f>
        <v>14847685.438683629</v>
      </c>
      <c r="AL73" s="7">
        <f>其他调用!AB73</f>
        <v>19417254.488076806</v>
      </c>
      <c r="AM73" s="7">
        <f>其他调用!AC73</f>
        <v>31473836.148520708</v>
      </c>
      <c r="AN73" s="7">
        <f>SUMPRODUCT(AI$5:AM73,其他调用!$C$6:$G74)</f>
        <v>430871581693.89966</v>
      </c>
      <c r="AP73" s="7">
        <f>其他调用!AN73</f>
        <v>2713779.1425845921</v>
      </c>
      <c r="AQ73" s="7">
        <f>其他调用!AO73</f>
        <v>2946670.2554887235</v>
      </c>
      <c r="AR73" s="7">
        <f>其他调用!AP73</f>
        <v>3367621.175297603</v>
      </c>
      <c r="AS73" s="7">
        <f>其他调用!AQ73</f>
        <v>4755485.4111709297</v>
      </c>
      <c r="AT73" s="7">
        <f>其他调用!AR73</f>
        <v>8579079.4429206252</v>
      </c>
      <c r="AU73" s="7">
        <f>SUMPRODUCT(AP$5:AT73,其他调用!$C$6:$G74)</f>
        <v>46608342254.943298</v>
      </c>
    </row>
    <row r="74" spans="26:47" x14ac:dyDescent="0.15">
      <c r="Z74" s="7">
        <v>70</v>
      </c>
      <c r="AA74" s="7">
        <f>其他调用!AW75*SUM($U$14:$U$17)</f>
        <v>45.99999999999995</v>
      </c>
      <c r="AB74" s="7">
        <f>其他调用!AX75*SUM($U$14:$U$17)</f>
        <v>67</v>
      </c>
      <c r="AC74" s="7">
        <f>其他调用!AY75*SUM($U$14:$U$17)</f>
        <v>90.999999999999915</v>
      </c>
      <c r="AD74" s="7">
        <f>其他调用!AZ75*SUM($U$14:$U$17)</f>
        <v>102.99999999999997</v>
      </c>
      <c r="AE74" s="7">
        <f>其他调用!BA75*SUM($U$14:$U$17)</f>
        <v>103.00000000000007</v>
      </c>
      <c r="AF74" s="7">
        <f>SUMPRODUCT(AA$5:AE74,其他调用!$C$6:$G75)</f>
        <v>3654382.1319030253</v>
      </c>
      <c r="AH74" s="7">
        <v>70</v>
      </c>
      <c r="AI74" s="7">
        <f>其他调用!Y74</f>
        <v>11382005.736801147</v>
      </c>
      <c r="AJ74" s="7">
        <f>其他调用!Z74</f>
        <v>12624953.940573931</v>
      </c>
      <c r="AK74" s="7">
        <f>其他调用!AA74</f>
        <v>15081443.76857233</v>
      </c>
      <c r="AL74" s="7">
        <f>其他调用!AB74</f>
        <v>19417254.488076687</v>
      </c>
      <c r="AM74" s="7">
        <f>其他调用!AC74</f>
        <v>31552892.35913229</v>
      </c>
      <c r="AN74" s="7">
        <f>SUMPRODUCT(AI$5:AM74,其他调用!$C$6:$G75)</f>
        <v>436739230705.26239</v>
      </c>
      <c r="AP74" s="7">
        <f>其他调用!AN74</f>
        <v>2713779.142584607</v>
      </c>
      <c r="AQ74" s="7">
        <f>其他调用!AO74</f>
        <v>2946670.2554887086</v>
      </c>
      <c r="AR74" s="7">
        <f>其他调用!AP74</f>
        <v>3412874.8483261317</v>
      </c>
      <c r="AS74" s="7">
        <f>其他调用!AQ74</f>
        <v>4755485.4111709297</v>
      </c>
      <c r="AT74" s="7">
        <f>其他调用!AR74</f>
        <v>8600426.4240023494</v>
      </c>
      <c r="AU74" s="7">
        <f>SUMPRODUCT(AP$5:AT74,其他调用!$C$6:$G75)</f>
        <v>47991330740.042732</v>
      </c>
    </row>
    <row r="75" spans="26:47" x14ac:dyDescent="0.15">
      <c r="Z75" s="7">
        <v>71</v>
      </c>
      <c r="AA75" s="7">
        <f>其他调用!AW76*SUM($U$14:$U$17)</f>
        <v>45.999999999999972</v>
      </c>
      <c r="AB75" s="7">
        <f>其他调用!AX76*SUM($U$14:$U$17)</f>
        <v>67</v>
      </c>
      <c r="AC75" s="7">
        <f>其他调用!AY76*SUM($U$14:$U$17)</f>
        <v>91.000000000000213</v>
      </c>
      <c r="AD75" s="7">
        <f>其他调用!AZ76*SUM($U$14:$U$17)</f>
        <v>102.9999999999999</v>
      </c>
      <c r="AE75" s="7">
        <f>其他调用!BA76*SUM($U$14:$U$17)</f>
        <v>102.99999999999989</v>
      </c>
      <c r="AF75" s="7">
        <f>SUMPRODUCT(AA$5:AE75,其他调用!$C$6:$G76)</f>
        <v>3682140.9733678182</v>
      </c>
      <c r="AH75" s="7">
        <v>71</v>
      </c>
      <c r="AI75" s="7">
        <f>其他调用!Y75</f>
        <v>11382005.736801147</v>
      </c>
      <c r="AJ75" s="7">
        <f>其他调用!Z75</f>
        <v>12624953.940573812</v>
      </c>
      <c r="AK75" s="7">
        <f>其他调用!AA75</f>
        <v>15081443.768572211</v>
      </c>
      <c r="AL75" s="7">
        <f>其他调用!AB75</f>
        <v>19628252.804083705</v>
      </c>
      <c r="AM75" s="7">
        <f>其他调用!AC75</f>
        <v>31552892.359132051</v>
      </c>
      <c r="AN75" s="7">
        <f>SUMPRODUCT(AI$5:AM75,其他调用!$C$6:$G76)</f>
        <v>442587897912.26526</v>
      </c>
      <c r="AP75" s="7">
        <f>其他调用!AN75</f>
        <v>2713779.1425845921</v>
      </c>
      <c r="AQ75" s="7">
        <f>其他调用!AO75</f>
        <v>2946670.2554887086</v>
      </c>
      <c r="AR75" s="7">
        <f>其他调用!AP75</f>
        <v>3412874.8483261168</v>
      </c>
      <c r="AS75" s="7">
        <f>其他调用!AQ75</f>
        <v>4819620.2212977409</v>
      </c>
      <c r="AT75" s="7">
        <f>其他调用!AR75</f>
        <v>8600426.4240023494</v>
      </c>
      <c r="AU75" s="7">
        <f>SUMPRODUCT(AP$5:AT75,其他调用!$C$6:$G76)</f>
        <v>49369872009.32325</v>
      </c>
    </row>
    <row r="76" spans="26:47" x14ac:dyDescent="0.15">
      <c r="Z76" s="7">
        <v>72</v>
      </c>
      <c r="AA76" s="7">
        <f>其他调用!AW77*SUM($U$14:$U$17)</f>
        <v>46</v>
      </c>
      <c r="AB76" s="7">
        <f>其他调用!AX77*SUM($U$14:$U$17)</f>
        <v>66.999999999999943</v>
      </c>
      <c r="AC76" s="7">
        <f>其他调用!AY77*SUM($U$14:$U$17)</f>
        <v>90.999999999999801</v>
      </c>
      <c r="AD76" s="7">
        <f>其他调用!AZ77*SUM($U$14:$U$17)</f>
        <v>103.00000000000011</v>
      </c>
      <c r="AE76" s="7">
        <f>其他调用!BA77*SUM($U$14:$U$17)</f>
        <v>102.99999999999994</v>
      </c>
      <c r="AF76" s="7">
        <f>SUMPRODUCT(AA$5:AE76,其他调用!$C$6:$G77)</f>
        <v>3709812.5244461331</v>
      </c>
      <c r="AH76" s="7">
        <v>72</v>
      </c>
      <c r="AI76" s="7">
        <f>其他调用!Y76</f>
        <v>11382005.736801147</v>
      </c>
      <c r="AJ76" s="7">
        <f>其他调用!Z76</f>
        <v>12624953.940573812</v>
      </c>
      <c r="AK76" s="7">
        <f>其他调用!AA76</f>
        <v>15081443.76857233</v>
      </c>
      <c r="AL76" s="7">
        <f>其他调用!AB76</f>
        <v>19962415.063909054</v>
      </c>
      <c r="AM76" s="7">
        <f>其他调用!AC76</f>
        <v>31552892.35913229</v>
      </c>
      <c r="AN76" s="7">
        <f>SUMPRODUCT(AI$5:AM76,其他调用!$C$6:$G77)</f>
        <v>448417965980.60016</v>
      </c>
      <c r="AP76" s="7">
        <f>其他调用!AN76</f>
        <v>2713779.142584607</v>
      </c>
      <c r="AQ76" s="7">
        <f>其他调用!AO76</f>
        <v>2946670.2554887235</v>
      </c>
      <c r="AR76" s="7">
        <f>其他调用!AP76</f>
        <v>3412874.8483261317</v>
      </c>
      <c r="AS76" s="7">
        <f>其他调用!AQ76</f>
        <v>4921191.8048583269</v>
      </c>
      <c r="AT76" s="7">
        <f>其他调用!AR76</f>
        <v>8600426.4240023494</v>
      </c>
      <c r="AU76" s="7">
        <f>SUMPRODUCT(AP$5:AT76,其他调用!$C$6:$G77)</f>
        <v>50744082818.138618</v>
      </c>
    </row>
    <row r="77" spans="26:47" x14ac:dyDescent="0.15">
      <c r="Z77" s="7">
        <v>73</v>
      </c>
      <c r="AA77" s="7">
        <f>其他调用!AW78*SUM($U$14:$U$17)</f>
        <v>46.000000000000071</v>
      </c>
      <c r="AB77" s="7">
        <f>其他调用!AX78*SUM($U$14:$U$17)</f>
        <v>66.999999999999986</v>
      </c>
      <c r="AC77" s="7">
        <f>其他调用!AY78*SUM($U$14:$U$17)</f>
        <v>91.000000000000085</v>
      </c>
      <c r="AD77" s="7">
        <f>其他调用!AZ78*SUM($U$14:$U$17)</f>
        <v>102.99999999999984</v>
      </c>
      <c r="AE77" s="7">
        <f>其他调用!BA78*SUM($U$14:$U$17)</f>
        <v>103.00000000000017</v>
      </c>
      <c r="AF77" s="7">
        <f>SUMPRODUCT(AA$5:AE77,其他调用!$C$6:$G78)</f>
        <v>3737396.721761805</v>
      </c>
      <c r="AH77" s="7">
        <v>73</v>
      </c>
      <c r="AI77" s="7">
        <f>其他调用!Y77</f>
        <v>11563443.772089124</v>
      </c>
      <c r="AJ77" s="7">
        <f>其他调用!Z77</f>
        <v>12866170.103618383</v>
      </c>
      <c r="AK77" s="7">
        <f>其他调用!AA77</f>
        <v>15081443.768572211</v>
      </c>
      <c r="AL77" s="7">
        <f>其他调用!AB77</f>
        <v>19962415.063909054</v>
      </c>
      <c r="AM77" s="7">
        <f>其他调用!AC77</f>
        <v>31686959.05418992</v>
      </c>
      <c r="AN77" s="7">
        <f>SUMPRODUCT(AI$5:AM77,其他调用!$C$6:$G78)</f>
        <v>454324045914.6601</v>
      </c>
      <c r="AP77" s="7">
        <f>其他调用!AN77</f>
        <v>2745172.3061695993</v>
      </c>
      <c r="AQ77" s="7">
        <f>其他调用!AO77</f>
        <v>2992664.9448300898</v>
      </c>
      <c r="AR77" s="7">
        <f>其他调用!AP77</f>
        <v>3412874.8483261317</v>
      </c>
      <c r="AS77" s="7">
        <f>其他调用!AQ77</f>
        <v>4921191.8048583269</v>
      </c>
      <c r="AT77" s="7">
        <f>其他调用!AR77</f>
        <v>8644123.8611326814</v>
      </c>
      <c r="AU77" s="7">
        <f>SUMPRODUCT(AP$5:AT77,其他调用!$C$6:$G78)</f>
        <v>52131146908.805176</v>
      </c>
    </row>
    <row r="78" spans="26:47" x14ac:dyDescent="0.15">
      <c r="Z78" s="7">
        <v>74</v>
      </c>
      <c r="AA78" s="7">
        <f>其他调用!AW79*SUM($U$14:$U$17)</f>
        <v>45.999999999999972</v>
      </c>
      <c r="AB78" s="7">
        <f>其他调用!AX79*SUM($U$14:$U$17)</f>
        <v>66.999999999999957</v>
      </c>
      <c r="AC78" s="7">
        <f>其他调用!AY79*SUM($U$14:$U$17)</f>
        <v>90.999999999999915</v>
      </c>
      <c r="AD78" s="7">
        <f>其他调用!AZ79*SUM($U$14:$U$17)</f>
        <v>102.99999999999994</v>
      </c>
      <c r="AE78" s="7">
        <f>其他调用!BA79*SUM($U$14:$U$17)</f>
        <v>102.99999999999986</v>
      </c>
      <c r="AF78" s="7">
        <f>SUMPRODUCT(AA$5:AE78,其他调用!$C$6:$G79)</f>
        <v>3764893.5019386676</v>
      </c>
      <c r="AH78" s="7">
        <v>74</v>
      </c>
      <c r="AI78" s="7">
        <f>其他调用!Y78</f>
        <v>11757416.564542651</v>
      </c>
      <c r="AJ78" s="7">
        <f>其他调用!Z78</f>
        <v>13026930.000027418</v>
      </c>
      <c r="AK78" s="7">
        <f>其他调用!AA78</f>
        <v>15432870.850521445</v>
      </c>
      <c r="AL78" s="7">
        <f>其他调用!AB78</f>
        <v>19962415.063909054</v>
      </c>
      <c r="AM78" s="7">
        <f>其他调用!AC78</f>
        <v>32154088.301095724</v>
      </c>
      <c r="AN78" s="7">
        <f>SUMPRODUCT(AI$5:AM78,其他调用!$C$6:$G79)</f>
        <v>460297508304.0448</v>
      </c>
      <c r="AP78" s="7">
        <f>其他调用!AN78</f>
        <v>2778734.2855796814</v>
      </c>
      <c r="AQ78" s="7">
        <f>其他调用!AO78</f>
        <v>3023318.3695449382</v>
      </c>
      <c r="AR78" s="7">
        <f>其他调用!AP78</f>
        <v>3485146.2441485524</v>
      </c>
      <c r="AS78" s="7">
        <f>其他调用!AQ78</f>
        <v>4921191.8048583567</v>
      </c>
      <c r="AT78" s="7">
        <f>其他调用!AR78</f>
        <v>8796379.0568737984</v>
      </c>
      <c r="AU78" s="7">
        <f>SUMPRODUCT(AP$5:AT78,其他调用!$C$6:$G79)</f>
        <v>53529510407.207359</v>
      </c>
    </row>
    <row r="79" spans="26:47" x14ac:dyDescent="0.15">
      <c r="Z79" s="7">
        <v>75</v>
      </c>
      <c r="AA79" s="7">
        <f>其他调用!AW80*SUM($U$14:$U$17)</f>
        <v>46</v>
      </c>
      <c r="AB79" s="7">
        <f>其他调用!AX80*SUM($U$14:$U$17)</f>
        <v>67.000000000000156</v>
      </c>
      <c r="AC79" s="7">
        <f>其他调用!AY80*SUM($U$14:$U$17)</f>
        <v>90.999999999999986</v>
      </c>
      <c r="AD79" s="7">
        <f>其他调用!AZ80*SUM($U$14:$U$17)</f>
        <v>103.00000000000027</v>
      </c>
      <c r="AE79" s="7">
        <f>其他调用!BA80*SUM($U$14:$U$17)</f>
        <v>103.00000000000007</v>
      </c>
      <c r="AF79" s="7">
        <f>SUMPRODUCT(AA$5:AE79,其他调用!$C$6:$G80)</f>
        <v>3792302.8016005564</v>
      </c>
      <c r="AH79" s="7">
        <v>75</v>
      </c>
      <c r="AI79" s="7">
        <f>其他调用!Y79</f>
        <v>11757416.564542651</v>
      </c>
      <c r="AJ79" s="7">
        <f>其他调用!Z79</f>
        <v>13026930.000027418</v>
      </c>
      <c r="AK79" s="7">
        <f>其他调用!AA79</f>
        <v>15578399.82689786</v>
      </c>
      <c r="AL79" s="7">
        <f>其他调用!AB79</f>
        <v>19962415.063909054</v>
      </c>
      <c r="AM79" s="7">
        <f>其他调用!AC79</f>
        <v>32154088.301095724</v>
      </c>
      <c r="AN79" s="7">
        <f>SUMPRODUCT(AI$5:AM79,其他调用!$C$6:$G80)</f>
        <v>466253309978.35962</v>
      </c>
      <c r="AP79" s="7">
        <f>其他调用!AN79</f>
        <v>2778734.2855796665</v>
      </c>
      <c r="AQ79" s="7">
        <f>其他调用!AO79</f>
        <v>3023318.3695449382</v>
      </c>
      <c r="AR79" s="7">
        <f>其他调用!AP79</f>
        <v>3515074.4505833089</v>
      </c>
      <c r="AS79" s="7">
        <f>其他调用!AQ79</f>
        <v>4921191.8048583269</v>
      </c>
      <c r="AT79" s="7">
        <f>其他调用!AR79</f>
        <v>8796379.0568737984</v>
      </c>
      <c r="AU79" s="7">
        <f>SUMPRODUCT(AP$5:AT79,其他调用!$C$6:$G80)</f>
        <v>54923649992.233887</v>
      </c>
    </row>
    <row r="80" spans="26:47" x14ac:dyDescent="0.15">
      <c r="Z80" s="7">
        <v>76</v>
      </c>
      <c r="AA80" s="7">
        <f>其他调用!AW81*SUM($U$14:$U$17)</f>
        <v>45.999999999999929</v>
      </c>
      <c r="AB80" s="7">
        <f>其他调用!AX81*SUM($U$14:$U$17)</f>
        <v>66.999999999999929</v>
      </c>
      <c r="AC80" s="7">
        <f>其他调用!AY81*SUM($U$14:$U$17)</f>
        <v>91.000000000000114</v>
      </c>
      <c r="AD80" s="7">
        <f>其他调用!AZ81*SUM($U$14:$U$17)</f>
        <v>102.99999999999999</v>
      </c>
      <c r="AE80" s="7">
        <f>其他调用!BA81*SUM($U$14:$U$17)</f>
        <v>103.00000000000006</v>
      </c>
      <c r="AF80" s="7">
        <f>SUMPRODUCT(AA$5:AE80,其他调用!$C$6:$G81)</f>
        <v>3819624.5573713058</v>
      </c>
      <c r="AH80" s="7">
        <v>76</v>
      </c>
      <c r="AI80" s="7">
        <f>其他调用!Y80</f>
        <v>11757416.564542651</v>
      </c>
      <c r="AJ80" s="7">
        <f>其他调用!Z80</f>
        <v>13026930.000027418</v>
      </c>
      <c r="AK80" s="7">
        <f>其他调用!AA80</f>
        <v>15578399.826897979</v>
      </c>
      <c r="AL80" s="7">
        <f>其他调用!AB80</f>
        <v>20192018.320418954</v>
      </c>
      <c r="AM80" s="7">
        <f>其他调用!AC80</f>
        <v>32154088.301095724</v>
      </c>
      <c r="AN80" s="7">
        <f>SUMPRODUCT(AI$5:AM80,其他调用!$C$6:$G81)</f>
        <v>472189518737.12445</v>
      </c>
      <c r="AP80" s="7">
        <f>其他调用!AN80</f>
        <v>2778734.2855796814</v>
      </c>
      <c r="AQ80" s="7">
        <f>其他调用!AO80</f>
        <v>3023318.3695449233</v>
      </c>
      <c r="AR80" s="7">
        <f>其他调用!AP80</f>
        <v>3515074.4505833089</v>
      </c>
      <c r="AS80" s="7">
        <f>其他调用!AQ80</f>
        <v>4991419.7658299804</v>
      </c>
      <c r="AT80" s="7">
        <f>其他调用!AR80</f>
        <v>8796379.0568737388</v>
      </c>
      <c r="AU80" s="7">
        <f>SUMPRODUCT(AP$5:AT80,其他调用!$C$6:$G81)</f>
        <v>56313240558.965233</v>
      </c>
    </row>
    <row r="81" spans="26:47" x14ac:dyDescent="0.15">
      <c r="Z81" s="7">
        <v>77</v>
      </c>
      <c r="AA81" s="7">
        <f>其他调用!AW82*SUM($U$14:$U$17)</f>
        <v>46.000000000000036</v>
      </c>
      <c r="AB81" s="7">
        <f>其他调用!AX82*SUM($U$14:$U$17)</f>
        <v>66.999999999999972</v>
      </c>
      <c r="AC81" s="7">
        <f>其他调用!AY82*SUM($U$14:$U$17)</f>
        <v>91</v>
      </c>
      <c r="AD81" s="7">
        <f>其他调用!AZ82*SUM($U$14:$U$17)</f>
        <v>102.99999999999987</v>
      </c>
      <c r="AE81" s="7">
        <f>其他调用!BA82*SUM($U$14:$U$17)</f>
        <v>102.99999999999994</v>
      </c>
      <c r="AF81" s="7">
        <f>SUMPRODUCT(AA$5:AE81,其他调用!$C$6:$G82)</f>
        <v>3846858.7058747509</v>
      </c>
      <c r="AH81" s="7">
        <v>77</v>
      </c>
      <c r="AI81" s="7">
        <f>其他调用!Y81</f>
        <v>11757416.564542651</v>
      </c>
      <c r="AJ81" s="7">
        <f>其他调用!Z81</f>
        <v>13026930.000027418</v>
      </c>
      <c r="AK81" s="7">
        <f>其他调用!AA81</f>
        <v>15578399.82689786</v>
      </c>
      <c r="AL81" s="7">
        <f>其他调用!AB81</f>
        <v>20518196.860739946</v>
      </c>
      <c r="AM81" s="7">
        <f>其他调用!AC81</f>
        <v>32154088.301095724</v>
      </c>
      <c r="AN81" s="7">
        <f>SUMPRODUCT(AI$5:AM81,其他调用!$C$6:$G82)</f>
        <v>478106431327.11401</v>
      </c>
      <c r="AP81" s="7">
        <f>其他调用!AN81</f>
        <v>2778734.2855796814</v>
      </c>
      <c r="AQ81" s="7">
        <f>其他调用!AO81</f>
        <v>3023318.3695449382</v>
      </c>
      <c r="AR81" s="7">
        <f>其他调用!AP81</f>
        <v>3515074.4505833387</v>
      </c>
      <c r="AS81" s="7">
        <f>其他调用!AQ81</f>
        <v>5091186.8777936101</v>
      </c>
      <c r="AT81" s="7">
        <f>其他调用!AR81</f>
        <v>8796379.0568737984</v>
      </c>
      <c r="AU81" s="7">
        <f>SUMPRODUCT(AP$5:AT81,其他调用!$C$6:$G82)</f>
        <v>57698373307.844032</v>
      </c>
    </row>
    <row r="82" spans="26:47" x14ac:dyDescent="0.15">
      <c r="Z82" s="7">
        <v>78</v>
      </c>
      <c r="AA82" s="7">
        <f>其他调用!AW83*SUM($U$14:$U$17)</f>
        <v>45.999999999999979</v>
      </c>
      <c r="AB82" s="7">
        <f>其他调用!AX83*SUM($U$14:$U$17)</f>
        <v>66.999999999999972</v>
      </c>
      <c r="AC82" s="7">
        <f>其他调用!AY83*SUM($U$14:$U$17)</f>
        <v>91.000000000000014</v>
      </c>
      <c r="AD82" s="7">
        <f>其他调用!AZ83*SUM($U$14:$U$17)</f>
        <v>103.00000000000003</v>
      </c>
      <c r="AE82" s="7">
        <f>其他调用!BA83*SUM($U$14:$U$17)</f>
        <v>102.99999999999993</v>
      </c>
      <c r="AF82" s="7">
        <f>SUMPRODUCT(AA$5:AE82,其他调用!$C$6:$G83)</f>
        <v>3874005.1837347252</v>
      </c>
      <c r="AH82" s="7">
        <v>78</v>
      </c>
      <c r="AI82" s="7">
        <f>其他调用!Y82</f>
        <v>11831459.953795433</v>
      </c>
      <c r="AJ82" s="7">
        <f>其他调用!Z82</f>
        <v>13167263.670804501</v>
      </c>
      <c r="AK82" s="7">
        <f>其他调用!AA82</f>
        <v>15578399.82689786</v>
      </c>
      <c r="AL82" s="7">
        <f>其他调用!AB82</f>
        <v>20518196.860739946</v>
      </c>
      <c r="AM82" s="7">
        <f>其他调用!AC82</f>
        <v>32240056.636291504</v>
      </c>
      <c r="AN82" s="7">
        <f>SUMPRODUCT(AI$5:AM82,其他调用!$C$6:$G83)</f>
        <v>484050552104.57343</v>
      </c>
      <c r="AP82" s="7">
        <f>其他调用!AN82</f>
        <v>2793656.7730266601</v>
      </c>
      <c r="AQ82" s="7">
        <f>其他调用!AO82</f>
        <v>3050574.9460585862</v>
      </c>
      <c r="AR82" s="7">
        <f>其他调用!AP82</f>
        <v>3515074.4505833089</v>
      </c>
      <c r="AS82" s="7">
        <f>其他调用!AQ82</f>
        <v>5091186.8777936101</v>
      </c>
      <c r="AT82" s="7">
        <f>其他调用!AR82</f>
        <v>8824601.2051150799</v>
      </c>
      <c r="AU82" s="7">
        <f>SUMPRODUCT(AP$5:AT82,其他调用!$C$6:$G83)</f>
        <v>59088100297.595337</v>
      </c>
    </row>
    <row r="83" spans="26:47" x14ac:dyDescent="0.15">
      <c r="Z83" s="7">
        <v>79</v>
      </c>
      <c r="AA83" s="7">
        <f>其他调用!AW84*SUM($U$14:$U$17)</f>
        <v>46.000000000000092</v>
      </c>
      <c r="AB83" s="7">
        <f>其他调用!AX84*SUM($U$14:$U$17)</f>
        <v>66.999999999999986</v>
      </c>
      <c r="AC83" s="7">
        <f>其他调用!AY84*SUM($U$14:$U$17)</f>
        <v>90.999999999999957</v>
      </c>
      <c r="AD83" s="7">
        <f>其他调用!AZ84*SUM($U$14:$U$17)</f>
        <v>103.00000000000011</v>
      </c>
      <c r="AE83" s="7">
        <f>其他调用!BA84*SUM($U$14:$U$17)</f>
        <v>102.99999999999999</v>
      </c>
      <c r="AF83" s="7">
        <f>SUMPRODUCT(AA$5:AE83,其他调用!$C$6:$G84)</f>
        <v>3901063.9275750648</v>
      </c>
      <c r="AH83" s="7">
        <v>79</v>
      </c>
      <c r="AI83" s="7">
        <f>其他调用!Y83</f>
        <v>12115533.550896645</v>
      </c>
      <c r="AJ83" s="7">
        <f>其他调用!Z83</f>
        <v>13427467.910565138</v>
      </c>
      <c r="AK83" s="7">
        <f>其他调用!AA83</f>
        <v>15946036.840905309</v>
      </c>
      <c r="AL83" s="7">
        <f>其他调用!AB83</f>
        <v>20518196.860739708</v>
      </c>
      <c r="AM83" s="7">
        <f>其他调用!AC83</f>
        <v>32754916.844224215</v>
      </c>
      <c r="AN83" s="7">
        <f>SUMPRODUCT(AI$5:AM83,其他调用!$C$6:$G84)</f>
        <v>490102399210.54175</v>
      </c>
      <c r="AP83" s="7">
        <f>其他调用!AN83</f>
        <v>2850908.1323923767</v>
      </c>
      <c r="AQ83" s="7">
        <f>其他调用!AO83</f>
        <v>3101113.6138703227</v>
      </c>
      <c r="AR83" s="7">
        <f>其他调用!AP83</f>
        <v>3595342.9811751842</v>
      </c>
      <c r="AS83" s="7">
        <f>其他调用!AQ83</f>
        <v>5091186.8777936101</v>
      </c>
      <c r="AT83" s="7">
        <f>其他调用!AR83</f>
        <v>8993622.2880377173</v>
      </c>
      <c r="AU83" s="7">
        <f>SUMPRODUCT(AP$5:AT83,其他调用!$C$6:$G84)</f>
        <v>60498618519.327652</v>
      </c>
    </row>
    <row r="84" spans="26:47" x14ac:dyDescent="0.15">
      <c r="Z84" s="7">
        <v>80</v>
      </c>
      <c r="AA84" s="7">
        <f>其他调用!AW85*SUM($U$14:$U$17)</f>
        <v>45.99999999999995</v>
      </c>
      <c r="AB84" s="7">
        <f>其他调用!AX85*SUM($U$14:$U$17)</f>
        <v>67</v>
      </c>
      <c r="AC84" s="7">
        <f>其他调用!AY85*SUM($U$14:$U$17)</f>
        <v>90.999999999999986</v>
      </c>
      <c r="AD84" s="7">
        <f>其他调用!AZ85*SUM($U$14:$U$17)</f>
        <v>102.99999999999994</v>
      </c>
      <c r="AE84" s="7">
        <f>其他调用!BA85*SUM($U$14:$U$17)</f>
        <v>103.00000000000006</v>
      </c>
      <c r="AF84" s="7">
        <f>SUMPRODUCT(AA$5:AE84,其他调用!$C$6:$G85)</f>
        <v>3928034.8740196037</v>
      </c>
      <c r="AH84" s="7">
        <v>80</v>
      </c>
      <c r="AI84" s="7">
        <f>其他调用!Y84</f>
        <v>12115533.550896764</v>
      </c>
      <c r="AJ84" s="7">
        <f>其他调用!Z84</f>
        <v>13427467.910565138</v>
      </c>
      <c r="AK84" s="7">
        <f>其他调用!AA84</f>
        <v>16069258.281269789</v>
      </c>
      <c r="AL84" s="7">
        <f>其他调用!AB84</f>
        <v>20518196.860739946</v>
      </c>
      <c r="AM84" s="7">
        <f>其他调用!AC84</f>
        <v>32754916.844224453</v>
      </c>
      <c r="AN84" s="7">
        <f>SUMPRODUCT(AI$5:AM84,其他调用!$C$6:$G85)</f>
        <v>496135500621.5108</v>
      </c>
      <c r="AP84" s="7">
        <f>其他调用!AN84</f>
        <v>2850908.1323923916</v>
      </c>
      <c r="AQ84" s="7">
        <f>其他调用!AO84</f>
        <v>3101113.6138703078</v>
      </c>
      <c r="AR84" s="7">
        <f>其他调用!AP84</f>
        <v>3622246.7029948533</v>
      </c>
      <c r="AS84" s="7">
        <f>其他调用!AQ84</f>
        <v>5091186.8777935803</v>
      </c>
      <c r="AT84" s="7">
        <f>其他调用!AR84</f>
        <v>8993622.2880376577</v>
      </c>
      <c r="AU84" s="7">
        <f>SUMPRODUCT(AP$5:AT84,其他调用!$C$6:$G85)</f>
        <v>61904720705.407654</v>
      </c>
    </row>
    <row r="85" spans="26:47" x14ac:dyDescent="0.15">
      <c r="Z85" s="7">
        <v>81</v>
      </c>
      <c r="AA85" s="7">
        <f>其他调用!AW86*SUM($U$14:$U$17)</f>
        <v>45.999999999999972</v>
      </c>
      <c r="AB85" s="7">
        <f>其他调用!AX86*SUM($U$14:$U$17)</f>
        <v>67.000000000000057</v>
      </c>
      <c r="AC85" s="7">
        <f>其他调用!AY86*SUM($U$14:$U$17)</f>
        <v>90.999999999999872</v>
      </c>
      <c r="AD85" s="7">
        <f>其他调用!AZ86*SUM($U$14:$U$17)</f>
        <v>102.99999999999989</v>
      </c>
      <c r="AE85" s="7">
        <f>其他调用!BA86*SUM($U$14:$U$17)</f>
        <v>103.00000000000011</v>
      </c>
      <c r="AF85" s="7">
        <f>SUMPRODUCT(AA$5:AE85,其他调用!$C$6:$G86)</f>
        <v>3954917.9596921764</v>
      </c>
      <c r="AH85" s="7">
        <v>81</v>
      </c>
      <c r="AI85" s="7">
        <f>其他调用!Y85</f>
        <v>12115533.550896645</v>
      </c>
      <c r="AJ85" s="7">
        <f>其他调用!Z85</f>
        <v>13427467.910565019</v>
      </c>
      <c r="AK85" s="7">
        <f>其他调用!AA85</f>
        <v>16069258.281269908</v>
      </c>
      <c r="AL85" s="7">
        <f>其他调用!AB85</f>
        <v>20543958.653674603</v>
      </c>
      <c r="AM85" s="7">
        <f>其他调用!AC85</f>
        <v>32754916.844224453</v>
      </c>
      <c r="AN85" s="7">
        <f>SUMPRODUCT(AI$5:AM85,其他调用!$C$6:$G86)</f>
        <v>502147723073.89001</v>
      </c>
      <c r="AP85" s="7">
        <f>其他调用!AN85</f>
        <v>2850908.1323923767</v>
      </c>
      <c r="AQ85" s="7">
        <f>其他调用!AO85</f>
        <v>3101113.6138703227</v>
      </c>
      <c r="AR85" s="7">
        <f>其他调用!AP85</f>
        <v>3622246.7029948533</v>
      </c>
      <c r="AS85" s="7">
        <f>其他调用!AQ85</f>
        <v>5099304.5546693206</v>
      </c>
      <c r="AT85" s="7">
        <f>其他调用!AR85</f>
        <v>8993622.2880377173</v>
      </c>
      <c r="AU85" s="7">
        <f>SUMPRODUCT(AP$5:AT85,其他调用!$C$6:$G86)</f>
        <v>63305948905.613022</v>
      </c>
    </row>
    <row r="86" spans="26:47" x14ac:dyDescent="0.15">
      <c r="Z86" s="7">
        <v>82</v>
      </c>
      <c r="AA86" s="7">
        <f>其他调用!AW87*SUM($U$14:$U$17)</f>
        <v>46.000000000000071</v>
      </c>
      <c r="AB86" s="7">
        <f>其他调用!AX87*SUM($U$14:$U$17)</f>
        <v>66.999999999999929</v>
      </c>
      <c r="AC86" s="7">
        <f>其他调用!AY87*SUM($U$14:$U$17)</f>
        <v>91.000000000000227</v>
      </c>
      <c r="AD86" s="7">
        <f>其他调用!AZ87*SUM($U$14:$U$17)</f>
        <v>103.00000000000016</v>
      </c>
      <c r="AE86" s="7">
        <f>其他调用!BA87*SUM($U$14:$U$17)</f>
        <v>103.00000000000003</v>
      </c>
      <c r="AF86" s="7">
        <f>SUMPRODUCT(AA$5:AE86,其他调用!$C$6:$G87)</f>
        <v>3981713.121216618</v>
      </c>
      <c r="AH86" s="7">
        <v>82</v>
      </c>
      <c r="AI86" s="7">
        <f>其他调用!Y86</f>
        <v>12115533.550896645</v>
      </c>
      <c r="AJ86" s="7">
        <f>其他调用!Z86</f>
        <v>13427467.910565138</v>
      </c>
      <c r="AK86" s="7">
        <f>其他调用!AA86</f>
        <v>16069258.281269789</v>
      </c>
      <c r="AL86" s="7">
        <f>其他调用!AB86</f>
        <v>21093399.90947032</v>
      </c>
      <c r="AM86" s="7">
        <f>其他调用!AC86</f>
        <v>32754916.844224453</v>
      </c>
      <c r="AN86" s="7">
        <f>SUMPRODUCT(AI$5:AM86,其他调用!$C$6:$G87)</f>
        <v>508140694991.88489</v>
      </c>
      <c r="AP86" s="7">
        <f>其他调用!AN86</f>
        <v>2850908.1323923916</v>
      </c>
      <c r="AQ86" s="7">
        <f>其他调用!AO86</f>
        <v>3101113.6138703078</v>
      </c>
      <c r="AR86" s="7">
        <f>其他调用!AP86</f>
        <v>3622246.7029948533</v>
      </c>
      <c r="AS86" s="7">
        <f>其他调用!AQ86</f>
        <v>5272436.3932803273</v>
      </c>
      <c r="AT86" s="7">
        <f>其他调用!AR86</f>
        <v>8993622.2880376577</v>
      </c>
      <c r="AU86" s="7">
        <f>SUMPRODUCT(AP$5:AT86,其他调用!$C$6:$G87)</f>
        <v>64702816741.158646</v>
      </c>
    </row>
    <row r="87" spans="26:47" x14ac:dyDescent="0.15">
      <c r="Z87" s="7">
        <v>83</v>
      </c>
      <c r="AA87" s="7">
        <f>其他调用!AW88*SUM($U$14:$U$17)</f>
        <v>45.999999999999986</v>
      </c>
      <c r="AB87" s="7">
        <f>其他调用!AX88*SUM($U$14:$U$17)</f>
        <v>67.000000000000142</v>
      </c>
      <c r="AC87" s="7">
        <f>其他调用!AY88*SUM($U$14:$U$17)</f>
        <v>90.999999999999801</v>
      </c>
      <c r="AD87" s="7">
        <f>其他调用!AZ88*SUM($U$14:$U$17)</f>
        <v>103.00000000000007</v>
      </c>
      <c r="AE87" s="7">
        <f>其他调用!BA88*SUM($U$14:$U$17)</f>
        <v>103.00000000000001</v>
      </c>
      <c r="AF87" s="7">
        <f>SUMPRODUCT(AA$5:AE87,其他调用!$C$6:$G88)</f>
        <v>4008420.2952167634</v>
      </c>
      <c r="AH87" s="7">
        <v>83</v>
      </c>
      <c r="AI87" s="7">
        <f>其他调用!Y87</f>
        <v>12115533.550896645</v>
      </c>
      <c r="AJ87" s="7">
        <f>其他调用!Z87</f>
        <v>13427467.910565138</v>
      </c>
      <c r="AK87" s="7">
        <f>其他调用!AA87</f>
        <v>16069258.281269789</v>
      </c>
      <c r="AL87" s="7">
        <f>其他调用!AB87</f>
        <v>21093399.909470081</v>
      </c>
      <c r="AM87" s="7">
        <f>其他调用!AC87</f>
        <v>32754916.844224453</v>
      </c>
      <c r="AN87" s="7">
        <f>SUMPRODUCT(AI$5:AM87,其他调用!$C$6:$G88)</f>
        <v>514112695684.89465</v>
      </c>
      <c r="AP87" s="7">
        <f>其他调用!AN87</f>
        <v>2850908.1323923767</v>
      </c>
      <c r="AQ87" s="7">
        <f>其他调用!AO87</f>
        <v>3101113.6138703227</v>
      </c>
      <c r="AR87" s="7">
        <f>其他调用!AP87</f>
        <v>3622246.7029948831</v>
      </c>
      <c r="AS87" s="7">
        <f>其他调用!AQ87</f>
        <v>5272436.3932803273</v>
      </c>
      <c r="AT87" s="7">
        <f>其他调用!AR87</f>
        <v>8993622.2880377173</v>
      </c>
      <c r="AU87" s="7">
        <f>SUMPRODUCT(AP$5:AT87,其他调用!$C$6:$G88)</f>
        <v>66094782509.51368</v>
      </c>
    </row>
    <row r="88" spans="26:47" x14ac:dyDescent="0.15">
      <c r="Z88" s="7">
        <v>84</v>
      </c>
      <c r="AA88" s="7">
        <f>其他调用!AW89*SUM($U$14:$U$17)</f>
        <v>45.999999999999993</v>
      </c>
      <c r="AB88" s="7">
        <f>其他调用!AX89*SUM($U$14:$U$17)</f>
        <v>66.999999999999972</v>
      </c>
      <c r="AC88" s="7">
        <f>其他调用!AY89*SUM($U$14:$U$17)</f>
        <v>91.000000000000085</v>
      </c>
      <c r="AD88" s="7">
        <f>其他调用!AZ89*SUM($U$14:$U$17)</f>
        <v>102.9999999999997</v>
      </c>
      <c r="AE88" s="7">
        <f>其他调用!BA89*SUM($U$14:$U$17)</f>
        <v>102.99999999999986</v>
      </c>
      <c r="AF88" s="7">
        <f>SUMPRODUCT(AA$5:AE88,其他调用!$C$6:$G89)</f>
        <v>4035039.4183164467</v>
      </c>
      <c r="AH88" s="7">
        <v>84</v>
      </c>
      <c r="AI88" s="7">
        <f>其他调用!Y88</f>
        <v>12318931.559425354</v>
      </c>
      <c r="AJ88" s="7">
        <f>其他调用!Z88</f>
        <v>13695164.756929636</v>
      </c>
      <c r="AK88" s="7">
        <f>其他调用!AA88</f>
        <v>16121194.433444262</v>
      </c>
      <c r="AL88" s="7">
        <f>其他调用!AB88</f>
        <v>21093399.909470081</v>
      </c>
      <c r="AM88" s="7">
        <f>其他调用!AC88</f>
        <v>33214506.175336838</v>
      </c>
      <c r="AN88" s="7">
        <f>SUMPRODUCT(AI$5:AM88,其他调用!$C$6:$G89)</f>
        <v>520167685968.1308</v>
      </c>
      <c r="AP88" s="7">
        <f>其他调用!AN88</f>
        <v>2891275.8635193557</v>
      </c>
      <c r="AQ88" s="7">
        <f>其他调用!AO88</f>
        <v>3151990.2194077969</v>
      </c>
      <c r="AR88" s="7">
        <f>其他调用!AP88</f>
        <v>3633643.9793100357</v>
      </c>
      <c r="AS88" s="7">
        <f>其他调用!AQ88</f>
        <v>5272436.3932803273</v>
      </c>
      <c r="AT88" s="7">
        <f>其他调用!AR88</f>
        <v>9145275.1286398768</v>
      </c>
      <c r="AU88" s="7">
        <f>SUMPRODUCT(AP$5:AT88,其他调用!$C$6:$G89)</f>
        <v>67502067914.801971</v>
      </c>
    </row>
    <row r="89" spans="26:47" x14ac:dyDescent="0.15">
      <c r="Z89" s="7">
        <v>85</v>
      </c>
      <c r="AA89" s="7">
        <f>其他调用!AW90*SUM($U$14:$U$17)</f>
        <v>46.000000000000043</v>
      </c>
      <c r="AB89" s="7">
        <f>其他调用!AX90*SUM($U$14:$U$17)</f>
        <v>67.000000000000043</v>
      </c>
      <c r="AC89" s="7">
        <f>其他调用!AY90*SUM($U$14:$U$17)</f>
        <v>90.999999999999929</v>
      </c>
      <c r="AD89" s="7">
        <f>其他调用!AZ90*SUM($U$14:$U$17)</f>
        <v>103.00000000000007</v>
      </c>
      <c r="AE89" s="7">
        <f>其他调用!BA90*SUM($U$14:$U$17)</f>
        <v>102.99999999999997</v>
      </c>
      <c r="AF89" s="7">
        <f>SUMPRODUCT(AA$5:AE89,其他调用!$C$6:$G90)</f>
        <v>4061570.4271395025</v>
      </c>
      <c r="AH89" s="7">
        <v>85</v>
      </c>
      <c r="AI89" s="7">
        <f>其他调用!Y89</f>
        <v>12484346.475946188</v>
      </c>
      <c r="AJ89" s="7">
        <f>其他调用!Z89</f>
        <v>13840763.935086966</v>
      </c>
      <c r="AK89" s="7">
        <f>其他调用!AA89</f>
        <v>16561792.051040053</v>
      </c>
      <c r="AL89" s="7">
        <f>其他调用!AB89</f>
        <v>21093399.909470081</v>
      </c>
      <c r="AM89" s="7">
        <f>其他调用!AC89</f>
        <v>33352535.22525382</v>
      </c>
      <c r="AN89" s="7">
        <f>SUMPRODUCT(AI$5:AM89,其他调用!$C$6:$G90)</f>
        <v>526276931153.10675</v>
      </c>
      <c r="AP89" s="7">
        <f>其他调用!AN89</f>
        <v>2924105.2157966942</v>
      </c>
      <c r="AQ89" s="7">
        <f>其他调用!AO89</f>
        <v>3179661.7891490757</v>
      </c>
      <c r="AR89" s="7">
        <f>其他调用!AP89</f>
        <v>3730332.1739741564</v>
      </c>
      <c r="AS89" s="7">
        <f>其他调用!AQ89</f>
        <v>5272436.3932803273</v>
      </c>
      <c r="AT89" s="7">
        <f>其他调用!AR89</f>
        <v>9190821.2196573019</v>
      </c>
      <c r="AU89" s="7">
        <f>SUMPRODUCT(AP$5:AT89,其他调用!$C$6:$G90)</f>
        <v>68919297984.294434</v>
      </c>
    </row>
    <row r="90" spans="26:47" x14ac:dyDescent="0.15">
      <c r="Z90" s="7">
        <v>86</v>
      </c>
      <c r="AA90" s="7">
        <f>其他调用!AW91*SUM($U$14:$U$17)</f>
        <v>45.999999999999929</v>
      </c>
      <c r="AB90" s="7">
        <f>其他调用!AX91*SUM($U$14:$U$17)</f>
        <v>67.000000000000014</v>
      </c>
      <c r="AC90" s="7">
        <f>其他调用!AY91*SUM($U$14:$U$17)</f>
        <v>90.999999999999972</v>
      </c>
      <c r="AD90" s="7">
        <f>其他调用!AZ91*SUM($U$14:$U$17)</f>
        <v>103</v>
      </c>
      <c r="AE90" s="7">
        <f>其他调用!BA91*SUM($U$14:$U$17)</f>
        <v>102.99999999999993</v>
      </c>
      <c r="AF90" s="7">
        <f>SUMPRODUCT(AA$5:AE90,其他调用!$C$6:$G91)</f>
        <v>4088013.2583097671</v>
      </c>
      <c r="AH90" s="7">
        <v>86</v>
      </c>
      <c r="AI90" s="7">
        <f>其他调用!Y90</f>
        <v>12484346.475946069</v>
      </c>
      <c r="AJ90" s="7">
        <f>其他调用!Z90</f>
        <v>13840763.935087085</v>
      </c>
      <c r="AK90" s="7">
        <f>其他调用!AA90</f>
        <v>16561792.051040173</v>
      </c>
      <c r="AL90" s="7">
        <f>其他调用!AB90</f>
        <v>21093399.90947032</v>
      </c>
      <c r="AM90" s="7">
        <f>其他调用!AC90</f>
        <v>33352535.22525382</v>
      </c>
      <c r="AN90" s="7">
        <f>SUMPRODUCT(AI$5:AM90,其他调用!$C$6:$G91)</f>
        <v>532364552094.99121</v>
      </c>
      <c r="AP90" s="7">
        <f>其他调用!AN90</f>
        <v>2924105.2157967091</v>
      </c>
      <c r="AQ90" s="7">
        <f>其他调用!AO90</f>
        <v>3179661.7891491055</v>
      </c>
      <c r="AR90" s="7">
        <f>其他调用!AP90</f>
        <v>3730332.1739741564</v>
      </c>
      <c r="AS90" s="7">
        <f>其他调用!AQ90</f>
        <v>5272436.3932802975</v>
      </c>
      <c r="AT90" s="7">
        <f>其他调用!AR90</f>
        <v>9190821.2196573019</v>
      </c>
      <c r="AU90" s="7">
        <f>SUMPRODUCT(AP$5:AT90,其他调用!$C$6:$G91)</f>
        <v>70331497127.966599</v>
      </c>
    </row>
    <row r="91" spans="26:47" x14ac:dyDescent="0.15">
      <c r="Z91" s="7">
        <v>87</v>
      </c>
      <c r="AA91" s="7">
        <f>其他调用!AW92*SUM($U$14:$U$17)</f>
        <v>46.000000000000043</v>
      </c>
      <c r="AB91" s="7">
        <f>其他调用!AX92*SUM($U$14:$U$17)</f>
        <v>66.999999999999901</v>
      </c>
      <c r="AC91" s="7">
        <f>其他调用!AY92*SUM($U$14:$U$17)</f>
        <v>91.000000000000057</v>
      </c>
      <c r="AD91" s="7">
        <f>其他调用!AZ92*SUM($U$14:$U$17)</f>
        <v>103.00000000000016</v>
      </c>
      <c r="AE91" s="7">
        <f>其他调用!BA92*SUM($U$14:$U$17)</f>
        <v>103.00000000000027</v>
      </c>
      <c r="AF91" s="7">
        <f>SUMPRODUCT(AA$5:AE91,其他调用!$C$6:$G92)</f>
        <v>4114367.8484510737</v>
      </c>
      <c r="AH91" s="7">
        <v>87</v>
      </c>
      <c r="AI91" s="7">
        <f>其他调用!Y91</f>
        <v>12484346.475946069</v>
      </c>
      <c r="AJ91" s="7">
        <f>其他调用!Z91</f>
        <v>13840763.935086966</v>
      </c>
      <c r="AK91" s="7">
        <f>其他调用!AA91</f>
        <v>16561792.051040053</v>
      </c>
      <c r="AL91" s="7">
        <f>其他调用!AB91</f>
        <v>21170106.19755435</v>
      </c>
      <c r="AM91" s="7">
        <f>其他调用!AC91</f>
        <v>33352535.225253582</v>
      </c>
      <c r="AN91" s="7">
        <f>SUMPRODUCT(AI$5:AM91,其他调用!$C$6:$G92)</f>
        <v>538430781581.03351</v>
      </c>
      <c r="AP91" s="7">
        <f>其他调用!AN91</f>
        <v>2924105.2157966942</v>
      </c>
      <c r="AQ91" s="7">
        <f>其他调用!AO91</f>
        <v>3179661.7891490757</v>
      </c>
      <c r="AR91" s="7">
        <f>其他调用!AP91</f>
        <v>3730332.1739741862</v>
      </c>
      <c r="AS91" s="7">
        <f>其他调用!AQ91</f>
        <v>5296858.5383405685</v>
      </c>
      <c r="AT91" s="7">
        <f>其他调用!AR91</f>
        <v>9190821.2196572423</v>
      </c>
      <c r="AU91" s="7">
        <f>SUMPRODUCT(AP$5:AT91,其他调用!$C$6:$G92)</f>
        <v>71738739993.657959</v>
      </c>
    </row>
    <row r="92" spans="26:47" x14ac:dyDescent="0.15">
      <c r="Z92" s="7">
        <v>88</v>
      </c>
      <c r="AA92" s="7">
        <f>其他调用!AW93*SUM($U$14:$U$17)</f>
        <v>45.999999999999943</v>
      </c>
      <c r="AB92" s="7">
        <f>其他调用!AX93*SUM($U$14:$U$17)</f>
        <v>66.999999999999986</v>
      </c>
      <c r="AC92" s="7">
        <f>其他调用!AY93*SUM($U$14:$U$17)</f>
        <v>91.000000000000071</v>
      </c>
      <c r="AD92" s="7">
        <f>其他调用!AZ93*SUM($U$14:$U$17)</f>
        <v>102.99999999999994</v>
      </c>
      <c r="AE92" s="7">
        <f>其他调用!BA93*SUM($U$14:$U$17)</f>
        <v>102.99999999999977</v>
      </c>
      <c r="AF92" s="7">
        <f>SUMPRODUCT(AA$5:AE92,其他调用!$C$6:$G93)</f>
        <v>4140634.1341872578</v>
      </c>
      <c r="AH92" s="7">
        <v>88</v>
      </c>
      <c r="AI92" s="7">
        <f>其他调用!Y92</f>
        <v>12484346.475946188</v>
      </c>
      <c r="AJ92" s="7">
        <f>其他调用!Z92</f>
        <v>13840763.935086966</v>
      </c>
      <c r="AK92" s="7">
        <f>其他调用!AA92</f>
        <v>16561792.051040053</v>
      </c>
      <c r="AL92" s="7">
        <f>其他调用!AB92</f>
        <v>21683059.59536314</v>
      </c>
      <c r="AM92" s="7">
        <f>其他调用!AC92</f>
        <v>33352535.225253582</v>
      </c>
      <c r="AN92" s="7">
        <f>SUMPRODUCT(AI$5:AM92,其他调用!$C$6:$G93)</f>
        <v>544476964148.91522</v>
      </c>
      <c r="AP92" s="7">
        <f>其他调用!AN92</f>
        <v>2924105.2157966942</v>
      </c>
      <c r="AQ92" s="7">
        <f>其他调用!AO92</f>
        <v>3179661.7891490757</v>
      </c>
      <c r="AR92" s="7">
        <f>其他调用!AP92</f>
        <v>3730332.1739741564</v>
      </c>
      <c r="AS92" s="7">
        <f>其他调用!AQ92</f>
        <v>5460175.2963706255</v>
      </c>
      <c r="AT92" s="7">
        <f>其他调用!AR92</f>
        <v>9190821.2196573019</v>
      </c>
      <c r="AU92" s="7">
        <f>SUMPRODUCT(AP$5:AT92,其他调用!$C$6:$G93)</f>
        <v>73141455194.06543</v>
      </c>
    </row>
    <row r="93" spans="26:47" x14ac:dyDescent="0.15">
      <c r="Z93" s="7">
        <v>89</v>
      </c>
      <c r="AA93" s="7">
        <f>其他调用!AW94*SUM($U$14:$U$17)</f>
        <v>46.000000000000007</v>
      </c>
      <c r="AB93" s="7">
        <f>其他调用!AX94*SUM($U$14:$U$17)</f>
        <v>67.000000000000099</v>
      </c>
      <c r="AC93" s="7">
        <f>其他调用!AY94*SUM($U$14:$U$17)</f>
        <v>91.000000000000043</v>
      </c>
      <c r="AD93" s="7">
        <f>其他调用!AZ94*SUM($U$14:$U$17)</f>
        <v>103.00000000000001</v>
      </c>
      <c r="AE93" s="7">
        <f>其他调用!BA94*SUM($U$14:$U$17)</f>
        <v>102.99999999999999</v>
      </c>
      <c r="AF93" s="7">
        <f>SUMPRODUCT(AA$5:AE93,其他调用!$C$6:$G94)</f>
        <v>4166812.0521421535</v>
      </c>
      <c r="AH93" s="7">
        <v>89</v>
      </c>
      <c r="AI93" s="7">
        <f>其他调用!Y93</f>
        <v>12484346.475946069</v>
      </c>
      <c r="AJ93" s="7">
        <f>其他调用!Z93</f>
        <v>13840763.935087085</v>
      </c>
      <c r="AK93" s="7">
        <f>其他调用!AA93</f>
        <v>16561792.051040053</v>
      </c>
      <c r="AL93" s="7">
        <f>其他调用!AB93</f>
        <v>21683059.59536314</v>
      </c>
      <c r="AM93" s="7">
        <f>其他调用!AC93</f>
        <v>33352535.225253582</v>
      </c>
      <c r="AN93" s="7">
        <f>SUMPRODUCT(AI$5:AM93,其他调用!$C$6:$G94)</f>
        <v>550501505202.71082</v>
      </c>
      <c r="AP93" s="7">
        <f>其他调用!AN93</f>
        <v>2924105.2157967091</v>
      </c>
      <c r="AQ93" s="7">
        <f>其他调用!AO93</f>
        <v>3179661.7891490757</v>
      </c>
      <c r="AR93" s="7">
        <f>其他调用!AP93</f>
        <v>3730332.1739741862</v>
      </c>
      <c r="AS93" s="7">
        <f>其他调用!AQ93</f>
        <v>5460175.2963706255</v>
      </c>
      <c r="AT93" s="7">
        <f>其他调用!AR93</f>
        <v>9190821.2196573019</v>
      </c>
      <c r="AU93" s="7">
        <f>SUMPRODUCT(AP$5:AT93,其他调用!$C$6:$G94)</f>
        <v>74539135565.314087</v>
      </c>
    </row>
    <row r="94" spans="26:47" x14ac:dyDescent="0.15">
      <c r="Z94" s="7">
        <v>90</v>
      </c>
      <c r="AA94" s="7">
        <f>其他调用!AW95*SUM($U$14:$U$17)</f>
        <v>46.000000000000021</v>
      </c>
      <c r="AB94" s="7">
        <f>其他调用!AX95*SUM($U$14:$U$17)</f>
        <v>66.999999999999886</v>
      </c>
      <c r="AC94" s="7">
        <f>其他调用!AY95*SUM($U$14:$U$17)</f>
        <v>90.999999999999929</v>
      </c>
      <c r="AD94" s="7">
        <f>其他调用!AZ95*SUM($U$14:$U$17)</f>
        <v>102.99999999999986</v>
      </c>
      <c r="AE94" s="7">
        <f>其他调用!BA95*SUM($U$14:$U$17)</f>
        <v>103</v>
      </c>
      <c r="AF94" s="7">
        <f>SUMPRODUCT(AA$5:AE94,其他调用!$C$6:$G95)</f>
        <v>4192796.0595936794</v>
      </c>
      <c r="AH94" s="7">
        <v>90</v>
      </c>
      <c r="AI94" s="7">
        <f>其他调用!Y94</f>
        <v>12662931.733768225</v>
      </c>
      <c r="AJ94" s="7">
        <f>其他调用!Z94</f>
        <v>14066317.065003753</v>
      </c>
      <c r="AK94" s="7">
        <f>其他调用!AA94</f>
        <v>16561792.051040053</v>
      </c>
      <c r="AL94" s="7">
        <f>其他调用!AB94</f>
        <v>21683059.59536314</v>
      </c>
      <c r="AM94" s="7">
        <f>其他调用!AC94</f>
        <v>35882924.687928677</v>
      </c>
      <c r="AN94" s="7">
        <f>SUMPRODUCT(AI$5:AM94,其他调用!$C$6:$G95)</f>
        <v>556569569658.92065</v>
      </c>
      <c r="AP94" s="7">
        <f>其他调用!AN94</f>
        <v>2959703.916990608</v>
      </c>
      <c r="AQ94" s="7">
        <f>其他调用!AO94</f>
        <v>3221865.6537094414</v>
      </c>
      <c r="AR94" s="7">
        <f>其他调用!AP94</f>
        <v>3730332.1739741564</v>
      </c>
      <c r="AS94" s="7">
        <f>其他调用!AQ94</f>
        <v>5460175.2963706255</v>
      </c>
      <c r="AT94" s="7">
        <f>其他调用!AR94</f>
        <v>10086434.611346602</v>
      </c>
      <c r="AU94" s="7">
        <f>SUMPRODUCT(AP$5:AT94,其他调用!$C$6:$G95)</f>
        <v>75943799067.542007</v>
      </c>
    </row>
    <row r="95" spans="26:47" x14ac:dyDescent="0.15">
      <c r="Z95" s="7">
        <v>91</v>
      </c>
      <c r="AA95" s="7">
        <f>其他调用!AW96*SUM($U$14:$U$17)</f>
        <v>46.000000000000021</v>
      </c>
      <c r="AB95" s="7">
        <f>其他调用!AX96*SUM($U$14:$U$17)</f>
        <v>67.000000000000014</v>
      </c>
      <c r="AC95" s="7">
        <f>其他调用!AY96*SUM($U$14:$U$17)</f>
        <v>90.999999999999986</v>
      </c>
      <c r="AD95" s="7">
        <f>其他调用!AZ96*SUM($U$14:$U$17)</f>
        <v>103.00000000000011</v>
      </c>
      <c r="AE95" s="7">
        <f>其他调用!BA96*SUM($U$14:$U$17)</f>
        <v>103.00000000000018</v>
      </c>
      <c r="AF95" s="7">
        <f>SUMPRODUCT(AA$5:AE95,其他调用!$C$6:$G96)</f>
        <v>4218586.1565418364</v>
      </c>
      <c r="AH95" s="7">
        <v>91</v>
      </c>
      <c r="AI95" s="7">
        <f>其他调用!Y95</f>
        <v>12848559.406907201</v>
      </c>
      <c r="AJ95" s="7">
        <f>其他调用!Z95</f>
        <v>14265663.831655502</v>
      </c>
      <c r="AK95" s="7">
        <f>其他调用!AA95</f>
        <v>16995126.666085005</v>
      </c>
      <c r="AL95" s="7">
        <f>其他调用!AB95</f>
        <v>21683059.59536314</v>
      </c>
      <c r="AM95" s="7">
        <f>其他调用!AC95</f>
        <v>36490832.016885281</v>
      </c>
      <c r="AN95" s="7">
        <f>SUMPRODUCT(AI$5:AM95,其他调用!$C$6:$G96)</f>
        <v>562681567533.39929</v>
      </c>
      <c r="AP95" s="7">
        <f>其他调用!AN95</f>
        <v>2996706.4341635406</v>
      </c>
      <c r="AQ95" s="7">
        <f>其他调用!AO95</f>
        <v>3259165.9737866521</v>
      </c>
      <c r="AR95" s="7">
        <f>其他调用!AP95</f>
        <v>3829344.5389651656</v>
      </c>
      <c r="AS95" s="7">
        <f>其他调用!AQ95</f>
        <v>5460175.2963706255</v>
      </c>
      <c r="AT95" s="7">
        <f>其他调用!AR95</f>
        <v>10301599.096004486</v>
      </c>
      <c r="AU95" s="7">
        <f>SUMPRODUCT(AP$5:AT95,其他调用!$C$6:$G96)</f>
        <v>77355552456.161301</v>
      </c>
    </row>
    <row r="96" spans="26:47" x14ac:dyDescent="0.15">
      <c r="Z96" s="7">
        <v>92</v>
      </c>
      <c r="AA96" s="7">
        <f>其他调用!AW97*SUM($U$14:$U$17)</f>
        <v>45.999999999999979</v>
      </c>
      <c r="AB96" s="7">
        <f>其他调用!AX97*SUM($U$14:$U$17)</f>
        <v>66.999999999999915</v>
      </c>
      <c r="AC96" s="7">
        <f>其他调用!AY97*SUM($U$14:$U$17)</f>
        <v>91</v>
      </c>
      <c r="AD96" s="7">
        <f>其他调用!AZ97*SUM($U$14:$U$17)</f>
        <v>102.99999999999991</v>
      </c>
      <c r="AE96" s="7">
        <f>其他调用!BA97*SUM($U$14:$U$17)</f>
        <v>102.99999999999986</v>
      </c>
      <c r="AF96" s="7">
        <f>SUMPRODUCT(AA$5:AE96,其他调用!$C$6:$G97)</f>
        <v>4244182.3429866228</v>
      </c>
      <c r="AH96" s="7">
        <v>92</v>
      </c>
      <c r="AI96" s="7">
        <f>其他调用!Y96</f>
        <v>12848559.406907082</v>
      </c>
      <c r="AJ96" s="7">
        <f>其他调用!Z96</f>
        <v>14265663.831655622</v>
      </c>
      <c r="AK96" s="7">
        <f>其他调用!AA96</f>
        <v>17046777.630273223</v>
      </c>
      <c r="AL96" s="7">
        <f>其他调用!AB96</f>
        <v>21683059.59536314</v>
      </c>
      <c r="AM96" s="7">
        <f>其他调用!AC96</f>
        <v>36490832.016885757</v>
      </c>
      <c r="AN96" s="7">
        <f>SUMPRODUCT(AI$5:AM96,其他调用!$C$6:$G97)</f>
        <v>568748487872.07141</v>
      </c>
      <c r="AP96" s="7">
        <f>其他调用!AN96</f>
        <v>2996706.4341635406</v>
      </c>
      <c r="AQ96" s="7">
        <f>其他调用!AO96</f>
        <v>3259165.9737866521</v>
      </c>
      <c r="AR96" s="7">
        <f>其他调用!AP96</f>
        <v>3841146.236638993</v>
      </c>
      <c r="AS96" s="7">
        <f>其他调用!AQ96</f>
        <v>5460175.2963705659</v>
      </c>
      <c r="AT96" s="7">
        <f>其他调用!AR96</f>
        <v>10301599.096004605</v>
      </c>
      <c r="AU96" s="7">
        <f>SUMPRODUCT(AP$5:AT96,其他调用!$C$6:$G97)</f>
        <v>78756891619.491669</v>
      </c>
    </row>
    <row r="97" spans="26:47" x14ac:dyDescent="0.15">
      <c r="Z97" s="7">
        <v>93</v>
      </c>
      <c r="AA97" s="7">
        <f>其他调用!AW98*SUM($U$14:$U$17)</f>
        <v>46.000000000000043</v>
      </c>
      <c r="AB97" s="7">
        <f>其他调用!AX98*SUM($U$14:$U$17)</f>
        <v>67.000000000000142</v>
      </c>
      <c r="AC97" s="7">
        <f>其他调用!AY98*SUM($U$14:$U$17)</f>
        <v>90.999999999999972</v>
      </c>
      <c r="AD97" s="7">
        <f>其他调用!AZ98*SUM($U$14:$U$17)</f>
        <v>102.99999999999997</v>
      </c>
      <c r="AE97" s="7">
        <f>其他调用!BA98*SUM($U$14:$U$17)</f>
        <v>103.00000000000001</v>
      </c>
      <c r="AF97" s="7">
        <f>SUMPRODUCT(AA$5:AE97,其他调用!$C$6:$G98)</f>
        <v>4269584.6189280394</v>
      </c>
      <c r="AH97" s="7">
        <v>93</v>
      </c>
      <c r="AI97" s="7">
        <f>其他调用!Y97</f>
        <v>12848559.406907201</v>
      </c>
      <c r="AJ97" s="7">
        <f>其他调用!Z97</f>
        <v>14265663.831655502</v>
      </c>
      <c r="AK97" s="7">
        <f>其他调用!AA97</f>
        <v>17046777.630273223</v>
      </c>
      <c r="AL97" s="7">
        <f>其他调用!AB97</f>
        <v>21683059.59536314</v>
      </c>
      <c r="AM97" s="7">
        <f>其他调用!AC97</f>
        <v>36490832.016885757</v>
      </c>
      <c r="AN97" s="7">
        <f>SUMPRODUCT(AI$5:AM97,其他调用!$C$6:$G98)</f>
        <v>574769446693.02637</v>
      </c>
      <c r="AP97" s="7">
        <f>其他调用!AN97</f>
        <v>2996706.4341635406</v>
      </c>
      <c r="AQ97" s="7">
        <f>其他调用!AO97</f>
        <v>3259165.9737866521</v>
      </c>
      <c r="AR97" s="7">
        <f>其他调用!AP97</f>
        <v>3841146.236638993</v>
      </c>
      <c r="AS97" s="7">
        <f>其他调用!AQ97</f>
        <v>5460175.2963706255</v>
      </c>
      <c r="AT97" s="7">
        <f>其他调用!AR97</f>
        <v>10301599.096004486</v>
      </c>
      <c r="AU97" s="7">
        <f>SUMPRODUCT(AP$5:AT97,其他调用!$C$6:$G98)</f>
        <v>80147614577.039246</v>
      </c>
    </row>
    <row r="98" spans="26:47" x14ac:dyDescent="0.15">
      <c r="Z98" s="7">
        <v>94</v>
      </c>
      <c r="AA98" s="7">
        <f>其他调用!AW99*SUM($U$14:$U$17)</f>
        <v>45.999999999999943</v>
      </c>
      <c r="AB98" s="7">
        <f>其他调用!AX99*SUM($U$14:$U$17)</f>
        <v>66.999999999999929</v>
      </c>
      <c r="AC98" s="7">
        <f>其他调用!AY99*SUM($U$14:$U$17)</f>
        <v>90.999999999999986</v>
      </c>
      <c r="AD98" s="7">
        <f>其他调用!AZ99*SUM($U$14:$U$17)</f>
        <v>102.99999999999991</v>
      </c>
      <c r="AE98" s="7">
        <f>其他调用!BA99*SUM($U$14:$U$17)</f>
        <v>103.00000000000014</v>
      </c>
      <c r="AF98" s="7">
        <f>SUMPRODUCT(AA$5:AE98,其他调用!$C$6:$G99)</f>
        <v>4294792.9843660872</v>
      </c>
      <c r="AH98" s="7">
        <v>94</v>
      </c>
      <c r="AI98" s="7">
        <f>其他调用!Y98</f>
        <v>12848559.406907201</v>
      </c>
      <c r="AJ98" s="7">
        <f>其他调用!Z98</f>
        <v>14265663.831655622</v>
      </c>
      <c r="AK98" s="7">
        <f>其他调用!AA98</f>
        <v>17046777.630273342</v>
      </c>
      <c r="AL98" s="7">
        <f>其他调用!AB98</f>
        <v>22145692.531853914</v>
      </c>
      <c r="AM98" s="7">
        <f>其他调用!AC98</f>
        <v>36490832.016885757</v>
      </c>
      <c r="AN98" s="7">
        <f>SUMPRODUCT(AI$5:AM98,其他调用!$C$6:$G99)</f>
        <v>580745820845.54846</v>
      </c>
      <c r="AP98" s="7">
        <f>其他调用!AN98</f>
        <v>2996706.4341635406</v>
      </c>
      <c r="AQ98" s="7">
        <f>其他调用!AO98</f>
        <v>3259165.9737866521</v>
      </c>
      <c r="AR98" s="7">
        <f>其他调用!AP98</f>
        <v>3841146.2366389632</v>
      </c>
      <c r="AS98" s="7">
        <f>其他调用!AQ98</f>
        <v>5605355.6977126002</v>
      </c>
      <c r="AT98" s="7">
        <f>其他调用!AR98</f>
        <v>10301599.096004486</v>
      </c>
      <c r="AU98" s="7">
        <f>SUMPRODUCT(AP$5:AT98,其他调用!$C$6:$G99)</f>
        <v>81528153402.519318</v>
      </c>
    </row>
    <row r="99" spans="26:47" x14ac:dyDescent="0.15">
      <c r="Z99" s="7">
        <v>95</v>
      </c>
      <c r="AA99" s="7">
        <f>其他调用!AW100*SUM($U$14:$U$17)</f>
        <v>46.000000000000078</v>
      </c>
      <c r="AB99" s="7">
        <f>其他调用!AX100*SUM($U$14:$U$17)</f>
        <v>66.999999999999957</v>
      </c>
      <c r="AC99" s="7">
        <f>其他调用!AY100*SUM($U$14:$U$17)</f>
        <v>90.999999999999943</v>
      </c>
      <c r="AD99" s="7">
        <f>其他调用!AZ100*SUM($U$14:$U$17)</f>
        <v>103.00000000000026</v>
      </c>
      <c r="AE99" s="7">
        <f>其他调用!BA100*SUM($U$14:$U$17)</f>
        <v>103.00000000000001</v>
      </c>
      <c r="AF99" s="7">
        <f>SUMPRODUCT(AA$5:AE99,其他调用!$C$6:$G100)</f>
        <v>4319807.4393007653</v>
      </c>
      <c r="AH99" s="7">
        <v>95</v>
      </c>
      <c r="AI99" s="7">
        <f>其他调用!Y99</f>
        <v>12848559.406907082</v>
      </c>
      <c r="AJ99" s="7">
        <f>其他调用!Z99</f>
        <v>14265663.831655502</v>
      </c>
      <c r="AK99" s="7">
        <f>其他调用!AA99</f>
        <v>17046777.630273342</v>
      </c>
      <c r="AL99" s="7">
        <f>其他调用!AB99</f>
        <v>22271660.232979536</v>
      </c>
      <c r="AM99" s="7">
        <f>其他调用!AC99</f>
        <v>36490832.016885281</v>
      </c>
      <c r="AN99" s="7">
        <f>SUMPRODUCT(AI$5:AM99,其他调用!$C$6:$G100)</f>
        <v>586676594899.89209</v>
      </c>
      <c r="AP99" s="7">
        <f>其他调用!AN99</f>
        <v>2996706.4341635406</v>
      </c>
      <c r="AQ99" s="7">
        <f>其他调用!AO99</f>
        <v>3259165.9737866521</v>
      </c>
      <c r="AR99" s="7">
        <f>其他调用!AP99</f>
        <v>3841146.236638993</v>
      </c>
      <c r="AS99" s="7">
        <f>其他调用!AQ99</f>
        <v>5644886.0466417074</v>
      </c>
      <c r="AT99" s="7">
        <f>其他调用!AR99</f>
        <v>10301599.096004605</v>
      </c>
      <c r="AU99" s="7">
        <f>SUMPRODUCT(AP$5:AT99,其他调用!$C$6:$G100)</f>
        <v>82898189440.500381</v>
      </c>
    </row>
    <row r="100" spans="26:47" x14ac:dyDescent="0.15">
      <c r="Z100" s="7">
        <v>96</v>
      </c>
      <c r="AA100" s="7">
        <f>其他调用!AW101*SUM($U$14:$U$17)</f>
        <v>45.999999999999929</v>
      </c>
      <c r="AB100" s="7">
        <f>其他调用!AX101*SUM($U$14:$U$17)</f>
        <v>67.000000000000099</v>
      </c>
      <c r="AC100" s="7">
        <f>其他调用!AY101*SUM($U$14:$U$17)</f>
        <v>91.000000000000156</v>
      </c>
      <c r="AD100" s="7">
        <f>其他调用!AZ101*SUM($U$14:$U$17)</f>
        <v>102.99999999999991</v>
      </c>
      <c r="AE100" s="7">
        <f>其他调用!BA101*SUM($U$14:$U$17)</f>
        <v>102.99999999999989</v>
      </c>
      <c r="AF100" s="7">
        <f>SUMPRODUCT(AA$5:AE100,其他调用!$C$6:$G101)</f>
        <v>4344627.9837320736</v>
      </c>
      <c r="AH100" s="7">
        <v>96</v>
      </c>
      <c r="AI100" s="7">
        <f>其他调用!Y100</f>
        <v>12848559.406907201</v>
      </c>
      <c r="AJ100" s="7">
        <f>其他调用!Z100</f>
        <v>14338773.700097322</v>
      </c>
      <c r="AK100" s="7">
        <f>其他调用!AA100</f>
        <v>17046777.630273342</v>
      </c>
      <c r="AL100" s="7">
        <f>其他调用!AB100</f>
        <v>22271660.232979536</v>
      </c>
      <c r="AM100" s="7">
        <f>其他调用!AC100</f>
        <v>36714979.680649757</v>
      </c>
      <c r="AN100" s="7">
        <f>SUMPRODUCT(AI$5:AM100,其他调用!$C$6:$G101)</f>
        <v>592576335909.17749</v>
      </c>
      <c r="AP100" s="7">
        <f>其他调用!AN100</f>
        <v>2996706.4341635406</v>
      </c>
      <c r="AQ100" s="7">
        <f>其他调用!AO100</f>
        <v>3272694.0615215003</v>
      </c>
      <c r="AR100" s="7">
        <f>其他调用!AP100</f>
        <v>3841146.236638993</v>
      </c>
      <c r="AS100" s="7">
        <f>其他调用!AQ100</f>
        <v>5644886.0466416478</v>
      </c>
      <c r="AT100" s="7">
        <f>其他调用!AR100</f>
        <v>10390278.018001795</v>
      </c>
      <c r="AU100" s="7">
        <f>SUMPRODUCT(AP$5:AT100,其他调用!$C$6:$G101)</f>
        <v>84260409891.107025</v>
      </c>
    </row>
    <row r="101" spans="26:47" x14ac:dyDescent="0.15">
      <c r="Z101" s="7">
        <v>97</v>
      </c>
      <c r="AA101" s="7">
        <f>其他调用!AW102*SUM($U$14:$U$17)</f>
        <v>46.000000000000078</v>
      </c>
      <c r="AB101" s="7">
        <f>其他调用!AX102*SUM($U$14:$U$17)</f>
        <v>66.999999999999986</v>
      </c>
      <c r="AC101" s="7">
        <f>其他调用!AY102*SUM($U$14:$U$17)</f>
        <v>90.999999999999943</v>
      </c>
      <c r="AD101" s="7">
        <f>其他调用!AZ102*SUM($U$14:$U$17)</f>
        <v>103.00000000000009</v>
      </c>
      <c r="AE101" s="7">
        <f>其他调用!BA102*SUM($U$14:$U$17)</f>
        <v>103.0000000000001</v>
      </c>
      <c r="AF101" s="7">
        <f>SUMPRODUCT(AA$5:AE101,其他调用!$C$6:$G102)</f>
        <v>4369254.617660014</v>
      </c>
      <c r="AH101" s="7">
        <v>97</v>
      </c>
      <c r="AI101" s="7">
        <f>其他调用!Y101</f>
        <v>13220952.975767612</v>
      </c>
      <c r="AJ101" s="7">
        <f>其他调用!Z101</f>
        <v>14699714.354703069</v>
      </c>
      <c r="AK101" s="7">
        <f>其他调用!AA101</f>
        <v>17232413.299930334</v>
      </c>
      <c r="AL101" s="7">
        <f>其他调用!AB101</f>
        <v>22271660.232979536</v>
      </c>
      <c r="AM101" s="7">
        <f>其他调用!AC101</f>
        <v>37130346.068036556</v>
      </c>
      <c r="AN101" s="7">
        <f>SUMPRODUCT(AI$5:AM101,其他调用!$C$6:$G102)</f>
        <v>598581240280.255</v>
      </c>
      <c r="AP101" s="7">
        <f>其他调用!AN101</f>
        <v>3069117.643451333</v>
      </c>
      <c r="AQ101" s="7">
        <f>其他调用!AO101</f>
        <v>3339481.7188741565</v>
      </c>
      <c r="AR101" s="7">
        <f>其他调用!AP101</f>
        <v>3888432.5193016827</v>
      </c>
      <c r="AS101" s="7">
        <f>其他调用!AQ101</f>
        <v>5644886.0466417074</v>
      </c>
      <c r="AT101" s="7">
        <f>其他调用!AR101</f>
        <v>10554608.276229382</v>
      </c>
      <c r="AU101" s="7">
        <f>SUMPRODUCT(AP$5:AT101,其他调用!$C$6:$G102)</f>
        <v>85640972426.780441</v>
      </c>
    </row>
    <row r="102" spans="26:47" x14ac:dyDescent="0.15">
      <c r="Z102" s="7">
        <v>98</v>
      </c>
      <c r="AA102" s="7">
        <f>其他调用!AW103*SUM($U$14:$U$17)</f>
        <v>45.999999999999943</v>
      </c>
      <c r="AB102" s="7">
        <f>其他调用!AX103*SUM($U$14:$U$17)</f>
        <v>67.000000000000043</v>
      </c>
      <c r="AC102" s="7">
        <f>其他调用!AY103*SUM($U$14:$U$17)</f>
        <v>90.999999999999943</v>
      </c>
      <c r="AD102" s="7">
        <f>其他调用!AZ103*SUM($U$14:$U$17)</f>
        <v>102.99999999999987</v>
      </c>
      <c r="AE102" s="7">
        <f>其他调用!BA103*SUM($U$14:$U$17)</f>
        <v>103</v>
      </c>
      <c r="AF102" s="7">
        <f>SUMPRODUCT(AA$5:AE102,其他调用!$C$6:$G103)</f>
        <v>4393687.3410845827</v>
      </c>
      <c r="AH102" s="7">
        <v>98</v>
      </c>
      <c r="AI102" s="7">
        <f>其他调用!Y102</f>
        <v>13223148.16201663</v>
      </c>
      <c r="AJ102" s="7">
        <f>其他调用!Z102</f>
        <v>14699714.354703069</v>
      </c>
      <c r="AK102" s="7">
        <f>其他调用!AA102</f>
        <v>17492827.084425211</v>
      </c>
      <c r="AL102" s="7">
        <f>其他调用!AB102</f>
        <v>22271660.232979536</v>
      </c>
      <c r="AM102" s="7">
        <f>其他调用!AC102</f>
        <v>37130346.068036556</v>
      </c>
      <c r="AN102" s="7">
        <f>SUMPRODUCT(AI$5:AM102,其他调用!$C$6:$G103)</f>
        <v>604543526431.67798</v>
      </c>
      <c r="AP102" s="7">
        <f>其他调用!AN102</f>
        <v>3069544.4931721389</v>
      </c>
      <c r="AQ102" s="7">
        <f>其他调用!AO102</f>
        <v>3339481.7188741267</v>
      </c>
      <c r="AR102" s="7">
        <f>其他调用!AP102</f>
        <v>3954766.7526181042</v>
      </c>
      <c r="AS102" s="7">
        <f>其他调用!AQ102</f>
        <v>5644886.0466416478</v>
      </c>
      <c r="AT102" s="7">
        <f>其他调用!AR102</f>
        <v>10554608.276229262</v>
      </c>
      <c r="AU102" s="7">
        <f>SUMPRODUCT(AP$5:AT102,其他调用!$C$6:$G103)</f>
        <v>87011825904.67981</v>
      </c>
    </row>
    <row r="103" spans="26:47" x14ac:dyDescent="0.15">
      <c r="Z103" s="7">
        <v>99</v>
      </c>
      <c r="AA103" s="7">
        <f>其他调用!AW104*SUM($U$14:$U$17)</f>
        <v>46.000000000000007</v>
      </c>
      <c r="AB103" s="7">
        <f>其他调用!AX104*SUM($U$14:$U$17)</f>
        <v>66.999999999999972</v>
      </c>
      <c r="AC103" s="7">
        <f>其他调用!AY104*SUM($U$14:$U$17)</f>
        <v>91.000000000000028</v>
      </c>
      <c r="AD103" s="7">
        <f>其他调用!AZ104*SUM($U$14:$U$17)</f>
        <v>103.00000000000003</v>
      </c>
      <c r="AE103" s="7">
        <f>其他调用!BA104*SUM($U$14:$U$17)</f>
        <v>102.99999999999994</v>
      </c>
      <c r="AF103" s="7">
        <f>SUMPRODUCT(AA$5:AE103,其他调用!$C$6:$G104)</f>
        <v>4417926.1540057827</v>
      </c>
      <c r="AH103" s="7">
        <v>99</v>
      </c>
      <c r="AI103" s="7">
        <f>其他调用!Y103</f>
        <v>13223148.16201663</v>
      </c>
      <c r="AJ103" s="7">
        <f>其他调用!Z103</f>
        <v>14699714.354703069</v>
      </c>
      <c r="AK103" s="7">
        <f>其他调用!AA103</f>
        <v>17492827.084425211</v>
      </c>
      <c r="AL103" s="7">
        <f>其他调用!AB103</f>
        <v>22271660.232979774</v>
      </c>
      <c r="AM103" s="7">
        <f>其他调用!AC103</f>
        <v>37130346.068037033</v>
      </c>
      <c r="AN103" s="7">
        <f>SUMPRODUCT(AI$5:AM103,其他调用!$C$6:$G104)</f>
        <v>610458492851.74048</v>
      </c>
      <c r="AP103" s="7">
        <f>其他调用!AN103</f>
        <v>3069544.4931721389</v>
      </c>
      <c r="AQ103" s="7">
        <f>其他调用!AO103</f>
        <v>3339481.7188741565</v>
      </c>
      <c r="AR103" s="7">
        <f>其他调用!AP103</f>
        <v>3954766.7526181042</v>
      </c>
      <c r="AS103" s="7">
        <f>其他调用!AQ103</f>
        <v>5644886.0466417074</v>
      </c>
      <c r="AT103" s="7">
        <f>其他调用!AR103</f>
        <v>10554608.276229382</v>
      </c>
      <c r="AU103" s="7">
        <f>SUMPRODUCT(AP$5:AT103,其他调用!$C$6:$G104)</f>
        <v>88371799593.072037</v>
      </c>
    </row>
    <row r="104" spans="26:47" x14ac:dyDescent="0.15">
      <c r="Z104" s="7">
        <v>100</v>
      </c>
      <c r="AA104" s="7">
        <f>其他调用!AW105*SUM($U$14:$U$17)</f>
        <v>45.999999999999993</v>
      </c>
      <c r="AB104" s="7">
        <f>其他调用!AX105*SUM($U$14:$U$17)</f>
        <v>67.000000000000028</v>
      </c>
      <c r="AC104" s="7">
        <f>其他调用!AY105*SUM($U$14:$U$17)</f>
        <v>90.999999999999986</v>
      </c>
      <c r="AD104" s="7">
        <f>其他调用!AZ105*SUM($U$14:$U$17)</f>
        <v>102.99999999999991</v>
      </c>
      <c r="AE104" s="7">
        <f>其他调用!BA105*SUM($U$14:$U$17)</f>
        <v>103.00000000000003</v>
      </c>
      <c r="AF104" s="7">
        <f>SUMPRODUCT(AA$5:AE104,其他调用!$C$6:$G105)</f>
        <v>4441971.0564236129</v>
      </c>
      <c r="AH104" s="7">
        <v>100</v>
      </c>
      <c r="AI104" s="7">
        <f>其他调用!Y104</f>
        <v>13223148.16201663</v>
      </c>
      <c r="AJ104" s="7">
        <f>其他调用!Z104</f>
        <v>14699714.354703069</v>
      </c>
      <c r="AK104" s="7">
        <f>其他调用!AA104</f>
        <v>17492827.084425211</v>
      </c>
      <c r="AL104" s="7">
        <f>其他调用!AB104</f>
        <v>22271660.232979536</v>
      </c>
      <c r="AM104" s="7">
        <f>其他调用!AC104</f>
        <v>37130346.068036556</v>
      </c>
      <c r="AN104" s="7">
        <f>SUMPRODUCT(AI$5:AM104,其他调用!$C$6:$G105)</f>
        <v>616326139540.44263</v>
      </c>
      <c r="AP104" s="7">
        <f>其他调用!AN104</f>
        <v>3069544.4931721389</v>
      </c>
      <c r="AQ104" s="7">
        <f>其他调用!AO104</f>
        <v>3339481.7188741565</v>
      </c>
      <c r="AR104" s="7">
        <f>其他调用!AP104</f>
        <v>3954766.7526181042</v>
      </c>
      <c r="AS104" s="7">
        <f>其他调用!AQ104</f>
        <v>5644886.0466416478</v>
      </c>
      <c r="AT104" s="7">
        <f>其他调用!AR104</f>
        <v>10554608.276229382</v>
      </c>
      <c r="AU104" s="7">
        <f>SUMPRODUCT(AP$5:AT104,其他调用!$C$6:$G105)</f>
        <v>89720893491.957138</v>
      </c>
    </row>
    <row r="105" spans="26:47" x14ac:dyDescent="0.15">
      <c r="Z105" s="7">
        <v>101</v>
      </c>
      <c r="AA105" s="7">
        <f>其他调用!AW106*SUM($U$14:$U$17)</f>
        <v>46</v>
      </c>
      <c r="AB105" s="7">
        <f>其他调用!AX106*SUM($U$14:$U$17)</f>
        <v>66.999999999999929</v>
      </c>
      <c r="AC105" s="7">
        <f>其他调用!AY106*SUM($U$14:$U$17)</f>
        <v>90.999999999999972</v>
      </c>
      <c r="AD105" s="7">
        <f>其他调用!AZ106*SUM($U$14:$U$17)</f>
        <v>103.00000000000013</v>
      </c>
      <c r="AE105" s="7">
        <f>其他调用!BA106*SUM($U$14:$U$17)</f>
        <v>102.99999999999996</v>
      </c>
      <c r="AF105" s="7">
        <f>SUMPRODUCT(AA$5:AE105,其他调用!$C$6:$G106)</f>
        <v>4465822.0483380742</v>
      </c>
      <c r="AH105" s="7">
        <v>101</v>
      </c>
      <c r="AI105" s="7">
        <f>其他调用!Y105</f>
        <v>13223148.16201663</v>
      </c>
      <c r="AJ105" s="7">
        <f>其他调用!Z105</f>
        <v>14699714.35470295</v>
      </c>
      <c r="AK105" s="7">
        <f>其他调用!AA105</f>
        <v>17492827.084425449</v>
      </c>
      <c r="AL105" s="7">
        <f>其他调用!AB105</f>
        <v>22856358.245207787</v>
      </c>
      <c r="AM105" s="7">
        <f>其他调用!AC105</f>
        <v>37130346.068036556</v>
      </c>
      <c r="AN105" s="7">
        <f>SUMPRODUCT(AI$5:AM105,其他调用!$C$6:$G106)</f>
        <v>622148112927.63379</v>
      </c>
      <c r="AP105" s="7">
        <f>其他调用!AN105</f>
        <v>3069544.4931721389</v>
      </c>
      <c r="AQ105" s="7">
        <f>其他调用!AO105</f>
        <v>3339481.7188741267</v>
      </c>
      <c r="AR105" s="7">
        <f>其他调用!AP105</f>
        <v>3954766.7526181042</v>
      </c>
      <c r="AS105" s="7">
        <f>其他调用!AQ105</f>
        <v>5832276.0386766791</v>
      </c>
      <c r="AT105" s="7">
        <f>其他调用!AR105</f>
        <v>10554608.276229262</v>
      </c>
      <c r="AU105" s="7">
        <f>SUMPRODUCT(AP$5:AT105,其他调用!$C$6:$G106)</f>
        <v>91059635265.992661</v>
      </c>
    </row>
    <row r="106" spans="26:47" x14ac:dyDescent="0.15">
      <c r="Z106" s="7">
        <v>102</v>
      </c>
      <c r="AA106" s="7">
        <f>其他调用!AW107*SUM($U$14:$U$17)</f>
        <v>46</v>
      </c>
      <c r="AB106" s="7">
        <f>其他调用!AX107*SUM($U$14:$U$17)</f>
        <v>66.999999999999943</v>
      </c>
      <c r="AC106" s="7">
        <f>其他调用!AY107*SUM($U$14:$U$17)</f>
        <v>91.000000000000128</v>
      </c>
      <c r="AD106" s="7">
        <f>其他调用!AZ107*SUM($U$14:$U$17)</f>
        <v>102.99999999999991</v>
      </c>
      <c r="AE106" s="7">
        <f>其他调用!BA107*SUM($U$14:$U$17)</f>
        <v>102.99999999999996</v>
      </c>
      <c r="AF106" s="7">
        <f>SUMPRODUCT(AA$5:AE106,其他调用!$C$6:$G107)</f>
        <v>4489479.1297491658</v>
      </c>
      <c r="AH106" s="7">
        <v>102</v>
      </c>
      <c r="AI106" s="7">
        <f>其他调用!Y106</f>
        <v>13223148.16201663</v>
      </c>
      <c r="AJ106" s="7">
        <f>其他调用!Z106</f>
        <v>14699714.354703069</v>
      </c>
      <c r="AK106" s="7">
        <f>其他调用!AA106</f>
        <v>17492827.084425211</v>
      </c>
      <c r="AL106" s="7">
        <f>其他调用!AB106</f>
        <v>22879438.466868877</v>
      </c>
      <c r="AM106" s="7">
        <f>其他调用!AC106</f>
        <v>37130346.068036556</v>
      </c>
      <c r="AN106" s="7">
        <f>SUMPRODUCT(AI$5:AM106,其他调用!$C$6:$G107)</f>
        <v>627922817660.23193</v>
      </c>
      <c r="AP106" s="7">
        <f>其他调用!AN106</f>
        <v>3069544.4931721687</v>
      </c>
      <c r="AQ106" s="7">
        <f>其他调用!AO106</f>
        <v>3339481.7188741565</v>
      </c>
      <c r="AR106" s="7">
        <f>其他调用!AP106</f>
        <v>3954766.7526181042</v>
      </c>
      <c r="AS106" s="7">
        <f>其他调用!AQ106</f>
        <v>5839673.0238943696</v>
      </c>
      <c r="AT106" s="7">
        <f>其他调用!AR106</f>
        <v>10554608.276229382</v>
      </c>
      <c r="AU106" s="7">
        <f>SUMPRODUCT(AP$5:AT106,其他调用!$C$6:$G107)</f>
        <v>92387513620.125244</v>
      </c>
    </row>
    <row r="107" spans="26:47" x14ac:dyDescent="0.15">
      <c r="Z107" s="7">
        <v>103</v>
      </c>
      <c r="AA107" s="7">
        <f>其他调用!AW108*SUM($U$14:$U$17)</f>
        <v>46.000000000000007</v>
      </c>
      <c r="AB107" s="7">
        <f>其他调用!AX108*SUM($U$14:$U$17)</f>
        <v>67.000000000000099</v>
      </c>
      <c r="AC107" s="7">
        <f>其他调用!AY108*SUM($U$14:$U$17)</f>
        <v>90.999999999999957</v>
      </c>
      <c r="AD107" s="7">
        <f>其他调用!AZ108*SUM($U$14:$U$17)</f>
        <v>103.0000000000001</v>
      </c>
      <c r="AE107" s="7">
        <f>其他调用!BA108*SUM($U$14:$U$17)</f>
        <v>103.00000000000001</v>
      </c>
      <c r="AF107" s="7">
        <f>SUMPRODUCT(AA$5:AE107,其他调用!$C$6:$G108)</f>
        <v>4512942.3006568877</v>
      </c>
      <c r="AH107" s="7">
        <v>103</v>
      </c>
      <c r="AI107" s="7">
        <f>其他调用!Y107</f>
        <v>13235356.722733378</v>
      </c>
      <c r="AJ107" s="7">
        <f>其他调用!Z107</f>
        <v>14911658.944047451</v>
      </c>
      <c r="AK107" s="7">
        <f>其他调用!AA107</f>
        <v>17492827.084425211</v>
      </c>
      <c r="AL107" s="7">
        <f>其他调用!AB107</f>
        <v>22879438.466869116</v>
      </c>
      <c r="AM107" s="7">
        <f>其他调用!AC107</f>
        <v>37430194.709015369</v>
      </c>
      <c r="AN107" s="7">
        <f>SUMPRODUCT(AI$5:AM107,其他调用!$C$6:$G108)</f>
        <v>633693217638.49854</v>
      </c>
      <c r="AP107" s="7">
        <f>其他调用!AN107</f>
        <v>3071876.4848837852</v>
      </c>
      <c r="AQ107" s="7">
        <f>其他调用!AO107</f>
        <v>3379277.7957314253</v>
      </c>
      <c r="AR107" s="7">
        <f>其他调用!AP107</f>
        <v>3954766.752618134</v>
      </c>
      <c r="AS107" s="7">
        <f>其他调用!AQ107</f>
        <v>5839673.02389431</v>
      </c>
      <c r="AT107" s="7">
        <f>其他调用!AR107</f>
        <v>10675292.468118191</v>
      </c>
      <c r="AU107" s="7">
        <f>SUMPRODUCT(AP$5:AT107,其他调用!$C$6:$G108)</f>
        <v>93712646376.422089</v>
      </c>
    </row>
    <row r="108" spans="26:47" x14ac:dyDescent="0.15">
      <c r="Z108" s="7">
        <v>104</v>
      </c>
      <c r="AA108" s="7">
        <f>其他调用!AW109*SUM($U$14:$U$17)</f>
        <v>45.999999999999972</v>
      </c>
      <c r="AB108" s="7">
        <f>其他调用!AX109*SUM($U$14:$U$17)</f>
        <v>67.000000000000028</v>
      </c>
      <c r="AC108" s="7">
        <f>其他调用!AY109*SUM($U$14:$U$17)</f>
        <v>91.000000000000043</v>
      </c>
      <c r="AD108" s="7">
        <f>其他调用!AZ109*SUM($U$14:$U$17)</f>
        <v>102.99999999999986</v>
      </c>
      <c r="AE108" s="7">
        <f>其他调用!BA109*SUM($U$14:$U$17)</f>
        <v>103.00000000000004</v>
      </c>
      <c r="AF108" s="7">
        <f>SUMPRODUCT(AA$5:AE108,其他调用!$C$6:$G109)</f>
        <v>4536211.5610612379</v>
      </c>
      <c r="AH108" s="7">
        <v>104</v>
      </c>
      <c r="AI108" s="7">
        <f>其他调用!Y108</f>
        <v>13608358.085223079</v>
      </c>
      <c r="AJ108" s="7">
        <f>其他调用!Z108</f>
        <v>15133555.641406178</v>
      </c>
      <c r="AK108" s="7">
        <f>其他调用!AA108</f>
        <v>17800593.240068436</v>
      </c>
      <c r="AL108" s="7">
        <f>其他调用!AB108</f>
        <v>22879438.466868877</v>
      </c>
      <c r="AM108" s="7">
        <f>其他调用!AC108</f>
        <v>37775158.057743549</v>
      </c>
      <c r="AN108" s="7">
        <f>SUMPRODUCT(AI$5:AM108,其他调用!$C$6:$G109)</f>
        <v>639534490700.93201</v>
      </c>
      <c r="AP108" s="7">
        <f>其他调用!AN108</f>
        <v>3143124.530082643</v>
      </c>
      <c r="AQ108" s="7">
        <f>其他调用!AO108</f>
        <v>3420942.5442857146</v>
      </c>
      <c r="AR108" s="7">
        <f>其他调用!AP108</f>
        <v>4032967.0400108695</v>
      </c>
      <c r="AS108" s="7">
        <f>其他调用!AQ108</f>
        <v>5839673.0238943696</v>
      </c>
      <c r="AT108" s="7">
        <f>其他调用!AR108</f>
        <v>10814134.594721556</v>
      </c>
      <c r="AU108" s="7">
        <f>SUMPRODUCT(AP$5:AT108,其他调用!$C$6:$G109)</f>
        <v>95049696036.890656</v>
      </c>
    </row>
    <row r="109" spans="26:47" x14ac:dyDescent="0.15">
      <c r="Z109" s="7">
        <v>105</v>
      </c>
      <c r="AA109" s="7">
        <f>其他调用!AW110*SUM($U$14:$U$17)</f>
        <v>45.999999999999964</v>
      </c>
      <c r="AB109" s="7">
        <f>其他调用!AX110*SUM($U$14:$U$17)</f>
        <v>66.999999999999929</v>
      </c>
      <c r="AC109" s="7">
        <f>其他调用!AY110*SUM($U$14:$U$17)</f>
        <v>91</v>
      </c>
      <c r="AD109" s="7">
        <f>其他调用!AZ110*SUM($U$14:$U$17)</f>
        <v>103.00000000000017</v>
      </c>
      <c r="AE109" s="7">
        <f>其他调用!BA110*SUM($U$14:$U$17)</f>
        <v>103.00000000000011</v>
      </c>
      <c r="AF109" s="7">
        <f>SUMPRODUCT(AA$5:AE109,其他调用!$C$6:$G110)</f>
        <v>4559286.9109622203</v>
      </c>
      <c r="AH109" s="7">
        <v>105</v>
      </c>
      <c r="AI109" s="7">
        <f>其他调用!Y109</f>
        <v>13608358.08522296</v>
      </c>
      <c r="AJ109" s="7">
        <f>其他调用!Z109</f>
        <v>15133555.641406059</v>
      </c>
      <c r="AK109" s="7">
        <f>其他调用!AA109</f>
        <v>17944509.733722925</v>
      </c>
      <c r="AL109" s="7">
        <f>其他调用!AB109</f>
        <v>22879438.466869116</v>
      </c>
      <c r="AM109" s="7">
        <f>其他调用!AC109</f>
        <v>37775158.057743549</v>
      </c>
      <c r="AN109" s="7">
        <f>SUMPRODUCT(AI$5:AM109,其他调用!$C$6:$G110)</f>
        <v>645329290281.02454</v>
      </c>
      <c r="AP109" s="7">
        <f>其他调用!AN109</f>
        <v>3143124.530082643</v>
      </c>
      <c r="AQ109" s="7">
        <f>其他调用!AO109</f>
        <v>3420942.5442856848</v>
      </c>
      <c r="AR109" s="7">
        <f>其他调用!AP109</f>
        <v>4069534.7748250365</v>
      </c>
      <c r="AS109" s="7">
        <f>其他调用!AQ109</f>
        <v>5839673.02389431</v>
      </c>
      <c r="AT109" s="7">
        <f>其他调用!AR109</f>
        <v>10814134.594721675</v>
      </c>
      <c r="AU109" s="7">
        <f>SUMPRODUCT(AP$5:AT109,其他调用!$C$6:$G110)</f>
        <v>96376163578.556198</v>
      </c>
    </row>
    <row r="110" spans="26:47" x14ac:dyDescent="0.15">
      <c r="Z110" s="7">
        <v>106</v>
      </c>
      <c r="AA110" s="7">
        <f>其他调用!AW111*SUM($U$14:$U$17)</f>
        <v>46.000000000000114</v>
      </c>
      <c r="AB110" s="7">
        <f>其他调用!AX111*SUM($U$14:$U$17)</f>
        <v>67.000000000000071</v>
      </c>
      <c r="AC110" s="7">
        <f>其他调用!AY111*SUM($U$14:$U$17)</f>
        <v>91.000000000000043</v>
      </c>
      <c r="AD110" s="7">
        <f>其他调用!AZ111*SUM($U$14:$U$17)</f>
        <v>103.00000000000004</v>
      </c>
      <c r="AE110" s="7">
        <f>其他调用!BA111*SUM($U$14:$U$17)</f>
        <v>102.99999999999989</v>
      </c>
      <c r="AF110" s="7">
        <f>SUMPRODUCT(AA$5:AE110,其他调用!$C$6:$G111)</f>
        <v>4582168.3503598329</v>
      </c>
      <c r="AH110" s="7">
        <v>106</v>
      </c>
      <c r="AI110" s="7">
        <f>其他调用!Y110</f>
        <v>13608358.08522296</v>
      </c>
      <c r="AJ110" s="7">
        <f>其他调用!Z110</f>
        <v>15133555.641406059</v>
      </c>
      <c r="AK110" s="7">
        <f>其他调用!AA110</f>
        <v>17944509.733722925</v>
      </c>
      <c r="AL110" s="7">
        <f>其他调用!AB110</f>
        <v>22879438.466869116</v>
      </c>
      <c r="AM110" s="7">
        <f>其他调用!AC110</f>
        <v>37775158.057743549</v>
      </c>
      <c r="AN110" s="7">
        <f>SUMPRODUCT(AI$5:AM110,其他调用!$C$6:$G111)</f>
        <v>651075394066.32642</v>
      </c>
      <c r="AP110" s="7">
        <f>其他调用!AN110</f>
        <v>3143124.5300826132</v>
      </c>
      <c r="AQ110" s="7">
        <f>其他调用!AO110</f>
        <v>3420942.5442857146</v>
      </c>
      <c r="AR110" s="7">
        <f>其他调用!AP110</f>
        <v>4069534.7748250365</v>
      </c>
      <c r="AS110" s="7">
        <f>其他调用!AQ110</f>
        <v>5839673.0238943696</v>
      </c>
      <c r="AT110" s="7">
        <f>其他调用!AR110</f>
        <v>10814134.594721675</v>
      </c>
      <c r="AU110" s="7">
        <f>SUMPRODUCT(AP$5:AT110,其他调用!$C$6:$G111)</f>
        <v>97691484334.157303</v>
      </c>
    </row>
    <row r="111" spans="26:47" x14ac:dyDescent="0.15">
      <c r="Z111" s="7">
        <v>107</v>
      </c>
      <c r="AA111" s="7">
        <f>其他调用!AW112*SUM($U$14:$U$17)</f>
        <v>46</v>
      </c>
      <c r="AB111" s="7">
        <f>其他调用!AX112*SUM($U$14:$U$17)</f>
        <v>66.999999999999957</v>
      </c>
      <c r="AC111" s="7">
        <f>其他调用!AY112*SUM($U$14:$U$17)</f>
        <v>90.999999999999844</v>
      </c>
      <c r="AD111" s="7">
        <f>其他调用!AZ112*SUM($U$14:$U$17)</f>
        <v>102.99999999999987</v>
      </c>
      <c r="AE111" s="7">
        <f>其他调用!BA112*SUM($U$14:$U$17)</f>
        <v>102.99999999999997</v>
      </c>
      <c r="AF111" s="7">
        <f>SUMPRODUCT(AA$5:AE111,其他调用!$C$6:$G112)</f>
        <v>4604855.8792540748</v>
      </c>
      <c r="AH111" s="7">
        <v>107</v>
      </c>
      <c r="AI111" s="7">
        <f>其他调用!Y111</f>
        <v>13608358.085223079</v>
      </c>
      <c r="AJ111" s="7">
        <f>其他调用!Z111</f>
        <v>15133555.641406298</v>
      </c>
      <c r="AK111" s="7">
        <f>其他调用!AA111</f>
        <v>17944509.733722925</v>
      </c>
      <c r="AL111" s="7">
        <f>其他调用!AB111</f>
        <v>22879438.466868877</v>
      </c>
      <c r="AM111" s="7">
        <f>其他调用!AC111</f>
        <v>37775158.057743549</v>
      </c>
      <c r="AN111" s="7">
        <f>SUMPRODUCT(AI$5:AM111,其他调用!$C$6:$G112)</f>
        <v>656772802056.83765</v>
      </c>
      <c r="AP111" s="7">
        <f>其他调用!AN111</f>
        <v>3143124.530082643</v>
      </c>
      <c r="AQ111" s="7">
        <f>其他调用!AO111</f>
        <v>3420942.5442856848</v>
      </c>
      <c r="AR111" s="7">
        <f>其他调用!AP111</f>
        <v>4069534.7748250365</v>
      </c>
      <c r="AS111" s="7">
        <f>其他调用!AQ111</f>
        <v>5839673.0238943696</v>
      </c>
      <c r="AT111" s="7">
        <f>其他调用!AR111</f>
        <v>10814134.594721556</v>
      </c>
      <c r="AU111" s="7">
        <f>SUMPRODUCT(AP$5:AT111,其他调用!$C$6:$G112)</f>
        <v>98995658303.694</v>
      </c>
    </row>
    <row r="112" spans="26:47" x14ac:dyDescent="0.15">
      <c r="Z112" s="7">
        <v>108</v>
      </c>
      <c r="AA112" s="7">
        <f>其他调用!AW113*SUM($U$14:$U$17)</f>
        <v>45.999999999999979</v>
      </c>
      <c r="AB112" s="7">
        <f>其他调用!AX113*SUM($U$14:$U$17)</f>
        <v>67.000000000000014</v>
      </c>
      <c r="AC112" s="7">
        <f>其他调用!AY113*SUM($U$14:$U$17)</f>
        <v>91.000000000000185</v>
      </c>
      <c r="AD112" s="7">
        <f>其他调用!AZ113*SUM($U$14:$U$17)</f>
        <v>102.99999999999999</v>
      </c>
      <c r="AE112" s="7">
        <f>其他调用!BA113*SUM($U$14:$U$17)</f>
        <v>102.99999999999994</v>
      </c>
      <c r="AF112" s="7">
        <f>SUMPRODUCT(AA$5:AE112,其他调用!$C$6:$G113)</f>
        <v>4627349.4976449469</v>
      </c>
      <c r="AH112" s="7">
        <v>108</v>
      </c>
      <c r="AI112" s="7">
        <f>其他调用!Y112</f>
        <v>13608358.08522296</v>
      </c>
      <c r="AJ112" s="7">
        <f>其他调用!Z112</f>
        <v>15133555.641406059</v>
      </c>
      <c r="AK112" s="7">
        <f>其他调用!AA112</f>
        <v>17944509.733722925</v>
      </c>
      <c r="AL112" s="7">
        <f>其他调用!AB112</f>
        <v>23237694.663774014</v>
      </c>
      <c r="AM112" s="7">
        <f>其他调用!AC112</f>
        <v>37775158.057743549</v>
      </c>
      <c r="AN112" s="7">
        <f>SUMPRODUCT(AI$5:AM112,其他调用!$C$6:$G113)</f>
        <v>662422465641.72705</v>
      </c>
      <c r="AP112" s="7">
        <f>其他调用!AN112</f>
        <v>3143124.530082643</v>
      </c>
      <c r="AQ112" s="7">
        <f>其他调用!AO112</f>
        <v>3420942.5442857146</v>
      </c>
      <c r="AR112" s="7">
        <f>其他调用!AP112</f>
        <v>4069534.7748250067</v>
      </c>
      <c r="AS112" s="7">
        <f>其他调用!AQ112</f>
        <v>5955715.2983036637</v>
      </c>
      <c r="AT112" s="7">
        <f>其他调用!AR112</f>
        <v>10814134.594721675</v>
      </c>
      <c r="AU112" s="7">
        <f>SUMPRODUCT(AP$5:AT112,其他调用!$C$6:$G113)</f>
        <v>100288993650.32988</v>
      </c>
    </row>
    <row r="113" spans="26:47" x14ac:dyDescent="0.15">
      <c r="Z113" s="7">
        <v>109</v>
      </c>
      <c r="AA113" s="7">
        <f>其他调用!AW114*SUM($U$14:$U$17)</f>
        <v>46.000000000000007</v>
      </c>
      <c r="AB113" s="7">
        <f>其他调用!AX114*SUM($U$14:$U$17)</f>
        <v>66.999999999999915</v>
      </c>
      <c r="AC113" s="7">
        <f>其他调用!AY114*SUM($U$14:$U$17)</f>
        <v>90.999999999999986</v>
      </c>
      <c r="AD113" s="7">
        <f>其他调用!AZ114*SUM($U$14:$U$17)</f>
        <v>103.00000000000004</v>
      </c>
      <c r="AE113" s="7">
        <f>其他调用!BA114*SUM($U$14:$U$17)</f>
        <v>103.00000000000013</v>
      </c>
      <c r="AF113" s="7">
        <f>SUMPRODUCT(AA$5:AE113,其他调用!$C$6:$G114)</f>
        <v>4649649.2055324512</v>
      </c>
      <c r="AH113" s="7">
        <v>109</v>
      </c>
      <c r="AI113" s="7">
        <f>其他调用!Y113</f>
        <v>13608358.08522296</v>
      </c>
      <c r="AJ113" s="7">
        <f>其他调用!Z113</f>
        <v>15133555.641406059</v>
      </c>
      <c r="AK113" s="7">
        <f>其他调用!AA113</f>
        <v>17944509.733722687</v>
      </c>
      <c r="AL113" s="7">
        <f>其他调用!AB113</f>
        <v>23497970.501074314</v>
      </c>
      <c r="AM113" s="7">
        <f>其他调用!AC113</f>
        <v>37809112.973165035</v>
      </c>
      <c r="AN113" s="7">
        <f>SUMPRODUCT(AI$5:AM113,其他调用!$C$6:$G114)</f>
        <v>668024136328.57324</v>
      </c>
      <c r="AP113" s="7">
        <f>其他调用!AN113</f>
        <v>3143124.530082643</v>
      </c>
      <c r="AQ113" s="7">
        <f>其他调用!AO113</f>
        <v>3420942.5442856848</v>
      </c>
      <c r="AR113" s="7">
        <f>其他调用!AP113</f>
        <v>4069534.7748250365</v>
      </c>
      <c r="AS113" s="7">
        <f>其他调用!AQ113</f>
        <v>6040020.8885349631</v>
      </c>
      <c r="AT113" s="7">
        <f>其他调用!AR113</f>
        <v>10827996.821234107</v>
      </c>
      <c r="AU113" s="7">
        <f>SUMPRODUCT(AP$5:AT113,其他调用!$C$6:$G114)</f>
        <v>101571412066.8569</v>
      </c>
    </row>
    <row r="114" spans="26:47" x14ac:dyDescent="0.15">
      <c r="Z114" s="7">
        <v>110</v>
      </c>
      <c r="AA114" s="7">
        <f>其他调用!AW115*SUM($U$14:$U$17)</f>
        <v>45.999999999999964</v>
      </c>
      <c r="AB114" s="7">
        <f>其他调用!AX115*SUM($U$14:$U$17)</f>
        <v>67.000000000000099</v>
      </c>
      <c r="AC114" s="7">
        <f>其他调用!AY115*SUM($U$14:$U$17)</f>
        <v>90.999999999999929</v>
      </c>
      <c r="AD114" s="7">
        <f>其他调用!AZ115*SUM($U$14:$U$17)</f>
        <v>103.00000000000004</v>
      </c>
      <c r="AE114" s="7">
        <f>其他调用!BA115*SUM($U$14:$U$17)</f>
        <v>102.9999999999999</v>
      </c>
      <c r="AF114" s="7">
        <f>SUMPRODUCT(AA$5:AE114,其他调用!$C$6:$G115)</f>
        <v>4671755.0029165847</v>
      </c>
      <c r="AH114" s="7">
        <v>110</v>
      </c>
      <c r="AI114" s="7">
        <f>其他调用!Y114</f>
        <v>13608358.085223079</v>
      </c>
      <c r="AJ114" s="7">
        <f>其他调用!Z114</f>
        <v>15147336.547172546</v>
      </c>
      <c r="AK114" s="7">
        <f>其他调用!AA114</f>
        <v>17944509.733722925</v>
      </c>
      <c r="AL114" s="7">
        <f>其他调用!AB114</f>
        <v>23497970.501074314</v>
      </c>
      <c r="AM114" s="7">
        <f>其他调用!AC114</f>
        <v>38417011.522402763</v>
      </c>
      <c r="AN114" s="7">
        <f>SUMPRODUCT(AI$5:AM114,其他调用!$C$6:$G115)</f>
        <v>673580032417.21118</v>
      </c>
      <c r="AP114" s="7">
        <f>其他调用!AN114</f>
        <v>3143124.5300826132</v>
      </c>
      <c r="AQ114" s="7">
        <f>其他调用!AO114</f>
        <v>3423484.9616116881</v>
      </c>
      <c r="AR114" s="7">
        <f>其他调用!AP114</f>
        <v>4069534.7748250067</v>
      </c>
      <c r="AS114" s="7">
        <f>其他调用!AQ114</f>
        <v>6040020.8885349631</v>
      </c>
      <c r="AT114" s="7">
        <f>其他调用!AR114</f>
        <v>11076173.772395253</v>
      </c>
      <c r="AU114" s="7">
        <f>SUMPRODUCT(AP$5:AT114,其他调用!$C$6:$G115)</f>
        <v>102843323318.34538</v>
      </c>
    </row>
    <row r="115" spans="26:47" x14ac:dyDescent="0.15">
      <c r="Z115" s="7">
        <v>111</v>
      </c>
      <c r="AA115" s="7">
        <f>其他调用!AW116*SUM($U$14:$U$17)</f>
        <v>46</v>
      </c>
      <c r="AB115" s="7">
        <f>其他调用!AX116*SUM($U$14:$U$17)</f>
        <v>66.999999999999915</v>
      </c>
      <c r="AC115" s="7">
        <f>其他调用!AY116*SUM($U$14:$U$17)</f>
        <v>91.000000000000142</v>
      </c>
      <c r="AD115" s="7">
        <f>其他调用!AZ116*SUM($U$14:$U$17)</f>
        <v>102.99999999999996</v>
      </c>
      <c r="AE115" s="7">
        <f>其他调用!BA116*SUM($U$14:$U$17)</f>
        <v>103.0000000000001</v>
      </c>
      <c r="AF115" s="7">
        <f>SUMPRODUCT(AA$5:AE115,其他调用!$C$6:$G116)</f>
        <v>4693666.8897973495</v>
      </c>
      <c r="AH115" s="7">
        <v>111</v>
      </c>
      <c r="AI115" s="7">
        <f>其他调用!Y115</f>
        <v>13834041.987608671</v>
      </c>
      <c r="AJ115" s="7">
        <f>其他调用!Z115</f>
        <v>15582445.080052376</v>
      </c>
      <c r="AK115" s="7">
        <f>其他调用!AA115</f>
        <v>18138192.655545473</v>
      </c>
      <c r="AL115" s="7">
        <f>其他调用!AB115</f>
        <v>23497970.501074314</v>
      </c>
      <c r="AM115" s="7">
        <f>其他调用!AC115</f>
        <v>38417011.522402763</v>
      </c>
      <c r="AN115" s="7">
        <f>SUMPRODUCT(AI$5:AM115,其他调用!$C$6:$G116)</f>
        <v>679208287195.00806</v>
      </c>
      <c r="AP115" s="7">
        <f>其他调用!AN115</f>
        <v>3185409.2524096966</v>
      </c>
      <c r="AQ115" s="7">
        <f>其他调用!AO115</f>
        <v>3503757.4408975244</v>
      </c>
      <c r="AR115" s="7">
        <f>其他调用!AP115</f>
        <v>4119844.7308599949</v>
      </c>
      <c r="AS115" s="7">
        <f>其他调用!AQ115</f>
        <v>6040020.8885350227</v>
      </c>
      <c r="AT115" s="7">
        <f>其他调用!AR115</f>
        <v>11076173.772395134</v>
      </c>
      <c r="AU115" s="7">
        <f>SUMPRODUCT(AP$5:AT115,其他调用!$C$6:$G116)</f>
        <v>104126747166.07018</v>
      </c>
    </row>
    <row r="116" spans="26:47" x14ac:dyDescent="0.15">
      <c r="Z116" s="7">
        <v>112</v>
      </c>
      <c r="AA116" s="7">
        <f>其他调用!AW117*SUM($U$14:$U$17)</f>
        <v>46</v>
      </c>
      <c r="AB116" s="7">
        <f>其他调用!AX117*SUM($U$14:$U$17)</f>
        <v>66.999999999999957</v>
      </c>
      <c r="AC116" s="7">
        <f>其他调用!AY117*SUM($U$14:$U$17)</f>
        <v>90.999999999999758</v>
      </c>
      <c r="AD116" s="7">
        <f>其他调用!AZ117*SUM($U$14:$U$17)</f>
        <v>102.99999999999997</v>
      </c>
      <c r="AE116" s="7">
        <f>其他调用!BA117*SUM($U$14:$U$17)</f>
        <v>102.99999999999986</v>
      </c>
      <c r="AF116" s="7">
        <f>SUMPRODUCT(AA$5:AE116,其他调用!$C$6:$G117)</f>
        <v>4715384.8661747435</v>
      </c>
      <c r="AH116" s="7">
        <v>112</v>
      </c>
      <c r="AI116" s="7">
        <f>其他调用!Y116</f>
        <v>14004622.962044835</v>
      </c>
      <c r="AJ116" s="7">
        <f>其他调用!Z116</f>
        <v>15582445.080052137</v>
      </c>
      <c r="AK116" s="7">
        <f>其他调用!AA116</f>
        <v>18407174.932686329</v>
      </c>
      <c r="AL116" s="7">
        <f>其他调用!AB116</f>
        <v>23497970.501074314</v>
      </c>
      <c r="AM116" s="7">
        <f>其他调用!AC116</f>
        <v>38417011.52240324</v>
      </c>
      <c r="AN116" s="7">
        <f>SUMPRODUCT(AI$5:AM116,其他调用!$C$6:$G117)</f>
        <v>684821155305.39673</v>
      </c>
      <c r="AP116" s="7">
        <f>其他调用!AN116</f>
        <v>3217369.7469866574</v>
      </c>
      <c r="AQ116" s="7">
        <f>其他调用!AO116</f>
        <v>3503757.4408975244</v>
      </c>
      <c r="AR116" s="7">
        <f>其他调用!AP116</f>
        <v>4189714.0121048689</v>
      </c>
      <c r="AS116" s="7">
        <f>其他调用!AQ116</f>
        <v>6040020.8885349631</v>
      </c>
      <c r="AT116" s="7">
        <f>其他调用!AR116</f>
        <v>11076173.772395253</v>
      </c>
      <c r="AU116" s="7">
        <f>SUMPRODUCT(AP$5:AT116,其他调用!$C$6:$G117)</f>
        <v>105405543105.26495</v>
      </c>
    </row>
    <row r="117" spans="26:47" x14ac:dyDescent="0.15">
      <c r="Z117" s="7">
        <v>113</v>
      </c>
      <c r="AA117" s="7">
        <f>其他调用!AW118*SUM($U$14:$U$17)</f>
        <v>46.000000000000007</v>
      </c>
      <c r="AB117" s="7">
        <f>其他调用!AX118*SUM($U$14:$U$17)</f>
        <v>67.000000000000043</v>
      </c>
      <c r="AC117" s="7">
        <f>其他调用!AY118*SUM($U$14:$U$17)</f>
        <v>91.000000000000156</v>
      </c>
      <c r="AD117" s="7">
        <f>其他调用!AZ118*SUM($U$14:$U$17)</f>
        <v>102.99999999999996</v>
      </c>
      <c r="AE117" s="7">
        <f>其他调用!BA118*SUM($U$14:$U$17)</f>
        <v>103</v>
      </c>
      <c r="AF117" s="7">
        <f>SUMPRODUCT(AA$5:AE117,其他调用!$C$6:$G118)</f>
        <v>4736908.9320487687</v>
      </c>
      <c r="AH117" s="7">
        <v>113</v>
      </c>
      <c r="AI117" s="7">
        <f>其他调用!Y117</f>
        <v>14004622.962044716</v>
      </c>
      <c r="AJ117" s="7">
        <f>其他调用!Z117</f>
        <v>15582445.080052376</v>
      </c>
      <c r="AK117" s="7">
        <f>其他调用!AA117</f>
        <v>18407174.932686329</v>
      </c>
      <c r="AL117" s="7">
        <f>其他调用!AB117</f>
        <v>23497970.501074076</v>
      </c>
      <c r="AM117" s="7">
        <f>其他调用!AC117</f>
        <v>38417011.522402763</v>
      </c>
      <c r="AN117" s="7">
        <f>SUMPRODUCT(AI$5:AM117,其他调用!$C$6:$G118)</f>
        <v>690383908521.94275</v>
      </c>
      <c r="AP117" s="7">
        <f>其他调用!AN117</f>
        <v>3217369.7469866574</v>
      </c>
      <c r="AQ117" s="7">
        <f>其他调用!AO117</f>
        <v>3503757.4408974946</v>
      </c>
      <c r="AR117" s="7">
        <f>其他调用!AP117</f>
        <v>4189714.0121048093</v>
      </c>
      <c r="AS117" s="7">
        <f>其他调用!AQ117</f>
        <v>6040020.8885350227</v>
      </c>
      <c r="AT117" s="7">
        <f>其他调用!AR117</f>
        <v>11076173.772395253</v>
      </c>
      <c r="AU117" s="7">
        <f>SUMPRODUCT(AP$5:AT117,其他调用!$C$6:$G118)</f>
        <v>106672921223.57405</v>
      </c>
    </row>
    <row r="118" spans="26:47" x14ac:dyDescent="0.15">
      <c r="Z118" s="7">
        <v>114</v>
      </c>
      <c r="AA118" s="7">
        <f>其他调用!AW119*SUM($U$14:$U$17)</f>
        <v>46.000000000000021</v>
      </c>
      <c r="AB118" s="7">
        <f>其他调用!AX119*SUM($U$14:$U$17)</f>
        <v>66.999999999999943</v>
      </c>
      <c r="AC118" s="7">
        <f>其他调用!AY119*SUM($U$14:$U$17)</f>
        <v>90.999999999999901</v>
      </c>
      <c r="AD118" s="7">
        <f>其他调用!AZ119*SUM($U$14:$U$17)</f>
        <v>103.00000000000018</v>
      </c>
      <c r="AE118" s="7">
        <f>其他调用!BA119*SUM($U$14:$U$17)</f>
        <v>103.00000000000017</v>
      </c>
      <c r="AF118" s="7">
        <f>SUMPRODUCT(AA$5:AE118,其他调用!$C$6:$G119)</f>
        <v>4758239.0874194242</v>
      </c>
      <c r="AH118" s="7">
        <v>114</v>
      </c>
      <c r="AI118" s="7">
        <f>其他调用!Y118</f>
        <v>14004622.962044954</v>
      </c>
      <c r="AJ118" s="7">
        <f>其他调用!Z118</f>
        <v>15582445.080052376</v>
      </c>
      <c r="AK118" s="7">
        <f>其他调用!AA118</f>
        <v>18407174.932686329</v>
      </c>
      <c r="AL118" s="7">
        <f>其他调用!AB118</f>
        <v>23497970.501074314</v>
      </c>
      <c r="AM118" s="7">
        <f>其他调用!AC118</f>
        <v>38417011.522402763</v>
      </c>
      <c r="AN118" s="7">
        <f>SUMPRODUCT(AI$5:AM118,其他调用!$C$6:$G119)</f>
        <v>695896546844.646</v>
      </c>
      <c r="AP118" s="7">
        <f>其他调用!AN118</f>
        <v>3217369.7469866872</v>
      </c>
      <c r="AQ118" s="7">
        <f>其他调用!AO118</f>
        <v>3503757.4408975244</v>
      </c>
      <c r="AR118" s="7">
        <f>其他调用!AP118</f>
        <v>4189714.0121048689</v>
      </c>
      <c r="AS118" s="7">
        <f>其他调用!AQ118</f>
        <v>6040020.8885349631</v>
      </c>
      <c r="AT118" s="7">
        <f>其他调用!AR118</f>
        <v>11076173.772395134</v>
      </c>
      <c r="AU118" s="7">
        <f>SUMPRODUCT(AP$5:AT118,其他调用!$C$6:$G119)</f>
        <v>107928881520.9975</v>
      </c>
    </row>
    <row r="119" spans="26:47" x14ac:dyDescent="0.15">
      <c r="Z119" s="7">
        <v>115</v>
      </c>
      <c r="AA119" s="7">
        <f>其他调用!AW120*SUM($U$14:$U$17)</f>
        <v>45.999999999999922</v>
      </c>
      <c r="AB119" s="7">
        <f>其他调用!AX120*SUM($U$14:$U$17)</f>
        <v>67.000000000000171</v>
      </c>
      <c r="AC119" s="7">
        <f>其他调用!AY120*SUM($U$14:$U$17)</f>
        <v>91.000000000000142</v>
      </c>
      <c r="AD119" s="7">
        <f>其他调用!AZ120*SUM($U$14:$U$17)</f>
        <v>102.99999999999973</v>
      </c>
      <c r="AE119" s="7">
        <f>其他调用!BA120*SUM($U$14:$U$17)</f>
        <v>102.9999999999998</v>
      </c>
      <c r="AF119" s="7">
        <f>SUMPRODUCT(AA$5:AE119,其他调用!$C$6:$G120)</f>
        <v>4779375.3322867109</v>
      </c>
      <c r="AH119" s="7">
        <v>115</v>
      </c>
      <c r="AI119" s="7">
        <f>其他调用!Y119</f>
        <v>14004622.962044954</v>
      </c>
      <c r="AJ119" s="7">
        <f>其他调用!Z119</f>
        <v>15582445.080052137</v>
      </c>
      <c r="AK119" s="7">
        <f>其他调用!AA119</f>
        <v>18407174.932686329</v>
      </c>
      <c r="AL119" s="7">
        <f>其他调用!AB119</f>
        <v>23497970.501074314</v>
      </c>
      <c r="AM119" s="7">
        <f>其他调用!AC119</f>
        <v>38417011.522402763</v>
      </c>
      <c r="AN119" s="7">
        <f>SUMPRODUCT(AI$5:AM119,其他调用!$C$6:$G120)</f>
        <v>701359070273.50647</v>
      </c>
      <c r="AP119" s="7">
        <f>其他调用!AN119</f>
        <v>3217369.7469866574</v>
      </c>
      <c r="AQ119" s="7">
        <f>其他调用!AO119</f>
        <v>3503757.4408975244</v>
      </c>
      <c r="AR119" s="7">
        <f>其他调用!AP119</f>
        <v>4189714.0121048093</v>
      </c>
      <c r="AS119" s="7">
        <f>其他调用!AQ119</f>
        <v>6040020.8885350227</v>
      </c>
      <c r="AT119" s="7">
        <f>其他调用!AR119</f>
        <v>11076173.772395253</v>
      </c>
      <c r="AU119" s="7">
        <f>SUMPRODUCT(AP$5:AT119,其他调用!$C$6:$G120)</f>
        <v>109173423997.53526</v>
      </c>
    </row>
    <row r="120" spans="26:47" x14ac:dyDescent="0.15">
      <c r="Z120" s="7">
        <v>116</v>
      </c>
      <c r="AA120" s="7">
        <f>其他调用!AW121*SUM($U$14:$U$17)</f>
        <v>46.000000000000114</v>
      </c>
      <c r="AB120" s="7">
        <f>其他调用!AX121*SUM($U$14:$U$17)</f>
        <v>66.999999999999886</v>
      </c>
      <c r="AC120" s="7">
        <f>其他调用!AY121*SUM($U$14:$U$17)</f>
        <v>90.999999999999972</v>
      </c>
      <c r="AD120" s="7">
        <f>其他调用!AZ121*SUM($U$14:$U$17)</f>
        <v>103</v>
      </c>
      <c r="AE120" s="7">
        <f>其他调用!BA121*SUM($U$14:$U$17)</f>
        <v>103.00000000000006</v>
      </c>
      <c r="AF120" s="7">
        <f>SUMPRODUCT(AA$5:AE120,其他调用!$C$6:$G121)</f>
        <v>4800317.6666506259</v>
      </c>
      <c r="AH120" s="7">
        <v>116</v>
      </c>
      <c r="AI120" s="7">
        <f>其他调用!Y120</f>
        <v>14004622.962044716</v>
      </c>
      <c r="AJ120" s="7">
        <f>其他调用!Z120</f>
        <v>15582445.080052376</v>
      </c>
      <c r="AK120" s="7">
        <f>其他调用!AA120</f>
        <v>18407174.93268609</v>
      </c>
      <c r="AL120" s="7">
        <f>其他调用!AB120</f>
        <v>24022650.200017452</v>
      </c>
      <c r="AM120" s="7">
        <f>其他调用!AC120</f>
        <v>38577573.188839436</v>
      </c>
      <c r="AN120" s="7">
        <f>SUMPRODUCT(AI$5:AM120,其他调用!$C$6:$G121)</f>
        <v>706772890925.5625</v>
      </c>
      <c r="AP120" s="7">
        <f>其他调用!AN120</f>
        <v>3217369.7469866872</v>
      </c>
      <c r="AQ120" s="7">
        <f>其他调用!AO120</f>
        <v>3503757.4408975244</v>
      </c>
      <c r="AR120" s="7">
        <f>其他调用!AP120</f>
        <v>4189714.0121048689</v>
      </c>
      <c r="AS120" s="7">
        <f>其他调用!AQ120</f>
        <v>6217011.5209157467</v>
      </c>
      <c r="AT120" s="7">
        <f>其他调用!AR120</f>
        <v>11142631.032018304</v>
      </c>
      <c r="AU120" s="7">
        <f>SUMPRODUCT(AP$5:AT120,其他调用!$C$6:$G121)</f>
        <v>110407033799.42934</v>
      </c>
    </row>
    <row r="121" spans="26:47" x14ac:dyDescent="0.15">
      <c r="Z121" s="7">
        <v>117</v>
      </c>
      <c r="AA121" s="7">
        <f>其他调用!AW122*SUM($U$14:$U$17)</f>
        <v>45.999999999999908</v>
      </c>
      <c r="AB121" s="7">
        <f>其他调用!AX122*SUM($U$14:$U$17)</f>
        <v>67.000000000000099</v>
      </c>
      <c r="AC121" s="7">
        <f>其他调用!AY122*SUM($U$14:$U$17)</f>
        <v>90.999999999999901</v>
      </c>
      <c r="AD121" s="7">
        <f>其他调用!AZ122*SUM($U$14:$U$17)</f>
        <v>103.00000000000021</v>
      </c>
      <c r="AE121" s="7">
        <f>其他调用!BA122*SUM($U$14:$U$17)</f>
        <v>102.99999999999996</v>
      </c>
      <c r="AF121" s="7">
        <f>SUMPRODUCT(AA$5:AE121,其他调用!$C$6:$G122)</f>
        <v>4821066.090511173</v>
      </c>
      <c r="AH121" s="7">
        <v>117</v>
      </c>
      <c r="AI121" s="7">
        <f>其他调用!Y121</f>
        <v>14004622.962044954</v>
      </c>
      <c r="AJ121" s="7">
        <f>其他调用!Z121</f>
        <v>15582445.080052137</v>
      </c>
      <c r="AK121" s="7">
        <f>其他调用!AA121</f>
        <v>18407174.932686329</v>
      </c>
      <c r="AL121" s="7">
        <f>其他调用!AB121</f>
        <v>24128607.370093107</v>
      </c>
      <c r="AM121" s="7">
        <f>其他调用!AC121</f>
        <v>39058309.873843193</v>
      </c>
      <c r="AN121" s="7">
        <f>SUMPRODUCT(AI$5:AM121,其他调用!$C$6:$G122)</f>
        <v>712137183889.15613</v>
      </c>
      <c r="AP121" s="7">
        <f>其他调用!AN121</f>
        <v>3217369.7469866574</v>
      </c>
      <c r="AQ121" s="7">
        <f>其他调用!AO121</f>
        <v>3503757.4408975244</v>
      </c>
      <c r="AR121" s="7">
        <f>其他调用!AP121</f>
        <v>4189714.0121048093</v>
      </c>
      <c r="AS121" s="7">
        <f>其他调用!AQ121</f>
        <v>6252754.1398407221</v>
      </c>
      <c r="AT121" s="7">
        <f>其他调用!AR121</f>
        <v>11341610.298954964</v>
      </c>
      <c r="AU121" s="7">
        <f>SUMPRODUCT(AP$5:AT121,其他调用!$C$6:$G122)</f>
        <v>111629449872.61278</v>
      </c>
    </row>
    <row r="122" spans="26:47" x14ac:dyDescent="0.15">
      <c r="Z122" s="7">
        <v>118</v>
      </c>
      <c r="AA122" s="7">
        <f>其他调用!AW123*SUM($U$14:$U$17)</f>
        <v>46.000000000000057</v>
      </c>
      <c r="AB122" s="7">
        <f>其他调用!AX123*SUM($U$14:$U$17)</f>
        <v>66.999999999999986</v>
      </c>
      <c r="AC122" s="7">
        <f>其他调用!AY123*SUM($U$14:$U$17)</f>
        <v>91.000000000000114</v>
      </c>
      <c r="AD122" s="7">
        <f>其他调用!AZ123*SUM($U$14:$U$17)</f>
        <v>102.99999999999987</v>
      </c>
      <c r="AE122" s="7">
        <f>其他调用!BA123*SUM($U$14:$U$17)</f>
        <v>103.00000000000007</v>
      </c>
      <c r="AF122" s="7">
        <f>SUMPRODUCT(AA$5:AE122,其他调用!$C$6:$G123)</f>
        <v>4841620.6038683504</v>
      </c>
      <c r="AH122" s="7">
        <v>118</v>
      </c>
      <c r="AI122" s="7">
        <f>其他调用!Y122</f>
        <v>14004622.962044716</v>
      </c>
      <c r="AJ122" s="7">
        <f>其他调用!Z122</f>
        <v>15582445.080052376</v>
      </c>
      <c r="AK122" s="7">
        <f>其他调用!AA122</f>
        <v>18407174.932686329</v>
      </c>
      <c r="AL122" s="7">
        <f>其他调用!AB122</f>
        <v>24128607.370093107</v>
      </c>
      <c r="AM122" s="7">
        <f>其他调用!AC122</f>
        <v>39058309.87384367</v>
      </c>
      <c r="AN122" s="7">
        <f>SUMPRODUCT(AI$5:AM122,其他调用!$C$6:$G123)</f>
        <v>717451343273.65088</v>
      </c>
      <c r="AP122" s="7">
        <f>其他调用!AN122</f>
        <v>3217369.7469866574</v>
      </c>
      <c r="AQ122" s="7">
        <f>其他调用!AO122</f>
        <v>3503757.4408975244</v>
      </c>
      <c r="AR122" s="7">
        <f>其他调用!AP122</f>
        <v>4189714.0121048689</v>
      </c>
      <c r="AS122" s="7">
        <f>其他调用!AQ122</f>
        <v>6252754.1398407221</v>
      </c>
      <c r="AT122" s="7">
        <f>其他调用!AR122</f>
        <v>11341610.298954844</v>
      </c>
      <c r="AU122" s="7">
        <f>SUMPRODUCT(AP$5:AT122,其他调用!$C$6:$G123)</f>
        <v>112840441496.51413</v>
      </c>
    </row>
    <row r="123" spans="26:47" x14ac:dyDescent="0.15">
      <c r="Z123" s="7">
        <v>119</v>
      </c>
      <c r="AA123" s="7">
        <f>其他调用!AW124*SUM($U$14:$U$17)</f>
        <v>46.000000000000014</v>
      </c>
      <c r="AB123" s="7">
        <f>其他调用!AX124*SUM($U$14:$U$17)</f>
        <v>66.999999999999886</v>
      </c>
      <c r="AC123" s="7">
        <f>其他调用!AY124*SUM($U$14:$U$17)</f>
        <v>90.999999999999929</v>
      </c>
      <c r="AD123" s="7">
        <f>其他调用!AZ124*SUM($U$14:$U$17)</f>
        <v>102.99999999999999</v>
      </c>
      <c r="AE123" s="7">
        <f>其他调用!BA124*SUM($U$14:$U$17)</f>
        <v>102.99999999999997</v>
      </c>
      <c r="AF123" s="7">
        <f>SUMPRODUCT(AA$5:AE123,其他调用!$C$6:$G124)</f>
        <v>4861981.206722158</v>
      </c>
      <c r="AH123" s="7">
        <v>119</v>
      </c>
      <c r="AI123" s="7">
        <f>其他调用!Y123</f>
        <v>14233415.305046082</v>
      </c>
      <c r="AJ123" s="7">
        <f>其他调用!Z123</f>
        <v>16027362.455865622</v>
      </c>
      <c r="AK123" s="7">
        <f>其他调用!AA123</f>
        <v>18547560.879213572</v>
      </c>
      <c r="AL123" s="7">
        <f>其他调用!AB123</f>
        <v>24128607.370093107</v>
      </c>
      <c r="AM123" s="7">
        <f>其他调用!AC123</f>
        <v>39058309.873843193</v>
      </c>
      <c r="AN123" s="7">
        <f>SUMPRODUCT(AI$5:AM123,其他调用!$C$6:$G124)</f>
        <v>722829315881.09009</v>
      </c>
      <c r="AP123" s="7">
        <f>其他调用!AN123</f>
        <v>3261129.2879732251</v>
      </c>
      <c r="AQ123" s="7">
        <f>其他调用!AO123</f>
        <v>3584823.9960905313</v>
      </c>
      <c r="AR123" s="7">
        <f>其他调用!AP123</f>
        <v>4226644.2631473541</v>
      </c>
      <c r="AS123" s="7">
        <f>其他调用!AQ123</f>
        <v>6252754.1398407221</v>
      </c>
      <c r="AT123" s="7">
        <f>其他调用!AR123</f>
        <v>11341610.298954964</v>
      </c>
      <c r="AU123" s="7">
        <f>SUMPRODUCT(AP$5:AT123,其他调用!$C$6:$G124)</f>
        <v>114061271680.636</v>
      </c>
    </row>
    <row r="124" spans="26:47" x14ac:dyDescent="0.15">
      <c r="Z124" s="7">
        <v>120</v>
      </c>
      <c r="AA124" s="7">
        <f>其他调用!AW125*SUM($U$14:$U$17)</f>
        <v>45.999999999999964</v>
      </c>
      <c r="AB124" s="7">
        <f>其他调用!AX125*SUM($U$14:$U$17)</f>
        <v>67.000000000000043</v>
      </c>
      <c r="AC124" s="7">
        <f>其他调用!AY125*SUM($U$14:$U$17)</f>
        <v>91.000000000000028</v>
      </c>
      <c r="AD124" s="7">
        <f>其他调用!AZ125*SUM($U$14:$U$17)</f>
        <v>103.00000000000013</v>
      </c>
      <c r="AE124" s="7">
        <f>其他调用!BA125*SUM($U$14:$U$17)</f>
        <v>103.00000000000007</v>
      </c>
      <c r="AF124" s="7">
        <f>SUMPRODUCT(AA$5:AE124,其他调用!$C$6:$G125)</f>
        <v>4882244.8543242812</v>
      </c>
      <c r="AH124" s="7">
        <v>120</v>
      </c>
      <c r="AI124" s="7">
        <f>其他调用!Y124</f>
        <v>14404765.51705122</v>
      </c>
      <c r="AJ124" s="7">
        <f>其他调用!Z124</f>
        <v>16042676.984270096</v>
      </c>
      <c r="AK124" s="7">
        <f>其他调用!AA124</f>
        <v>18880154.111635447</v>
      </c>
      <c r="AL124" s="7">
        <f>其他调用!AB124</f>
        <v>24128607.370093107</v>
      </c>
      <c r="AM124" s="7">
        <f>其他调用!AC124</f>
        <v>39058309.873843193</v>
      </c>
      <c r="AN124" s="7">
        <f>SUMPRODUCT(AI$5:AM124,其他调用!$C$6:$G125)</f>
        <v>728217301716.8374</v>
      </c>
      <c r="AP124" s="7">
        <f>其他调用!AN124</f>
        <v>3293902.2668541074</v>
      </c>
      <c r="AQ124" s="7">
        <f>其他调用!AO124</f>
        <v>3587614.3929813802</v>
      </c>
      <c r="AR124" s="7">
        <f>其他调用!AP124</f>
        <v>4314137.0063472986</v>
      </c>
      <c r="AS124" s="7">
        <f>其他调用!AQ124</f>
        <v>6252754.1398406625</v>
      </c>
      <c r="AT124" s="7">
        <f>其他调用!AR124</f>
        <v>11341610.298954964</v>
      </c>
      <c r="AU124" s="7">
        <f>SUMPRODUCT(AP$5:AT124,其他调用!$C$6:$G125)</f>
        <v>115283399948.74953</v>
      </c>
    </row>
    <row r="125" spans="26:47" x14ac:dyDescent="0.15">
      <c r="Z125" s="7">
        <v>121</v>
      </c>
      <c r="AA125" s="7">
        <f>其他调用!AW126*SUM($U$14:$U$17)</f>
        <v>45.999999999999979</v>
      </c>
      <c r="AB125" s="7">
        <f>其他调用!AX126*SUM($U$14:$U$17)</f>
        <v>67.000000000000014</v>
      </c>
      <c r="AC125" s="7">
        <f>其他调用!AY126*SUM($U$14:$U$17)</f>
        <v>91.000000000000128</v>
      </c>
      <c r="AD125" s="7">
        <f>其他调用!AZ126*SUM($U$14:$U$17)</f>
        <v>102.99999999999993</v>
      </c>
      <c r="AE125" s="7">
        <f>其他调用!BA126*SUM($U$14:$U$17)</f>
        <v>102.99999999999999</v>
      </c>
      <c r="AF125" s="7">
        <f>SUMPRODUCT(AA$5:AE125,其他调用!$C$6:$G126)</f>
        <v>4902411.54667472</v>
      </c>
      <c r="AH125" s="7">
        <v>121</v>
      </c>
      <c r="AI125" s="7">
        <f>其他调用!Y125</f>
        <v>14404765.51705122</v>
      </c>
      <c r="AJ125" s="7">
        <f>其他调用!Z125</f>
        <v>16042676.984270096</v>
      </c>
      <c r="AK125" s="7">
        <f>其他调用!AA125</f>
        <v>18880154.111635447</v>
      </c>
      <c r="AL125" s="7">
        <f>其他调用!AB125</f>
        <v>24128607.370093107</v>
      </c>
      <c r="AM125" s="7">
        <f>其他调用!AC125</f>
        <v>39058309.873843193</v>
      </c>
      <c r="AN125" s="7">
        <f>SUMPRODUCT(AI$5:AM125,其他调用!$C$6:$G126)</f>
        <v>733579507716.0498</v>
      </c>
      <c r="AP125" s="7">
        <f>其他调用!AN125</f>
        <v>3293902.2668541074</v>
      </c>
      <c r="AQ125" s="7">
        <f>其他调用!AO125</f>
        <v>3587614.39298141</v>
      </c>
      <c r="AR125" s="7">
        <f>其他调用!AP125</f>
        <v>4314137.006347239</v>
      </c>
      <c r="AS125" s="7">
        <f>其他调用!AQ125</f>
        <v>6252754.1398407221</v>
      </c>
      <c r="AT125" s="7">
        <f>其他调用!AR125</f>
        <v>11341610.298954964</v>
      </c>
      <c r="AU125" s="7">
        <f>SUMPRODUCT(AP$5:AT125,其他调用!$C$6:$G126)</f>
        <v>116499680713.1879</v>
      </c>
    </row>
    <row r="126" spans="26:47" x14ac:dyDescent="0.15">
      <c r="Z126" s="7">
        <v>122</v>
      </c>
      <c r="AA126" s="7">
        <f>其他调用!AW127*SUM($U$14:$U$17)</f>
        <v>45.999999999999979</v>
      </c>
      <c r="AB126" s="7">
        <f>其他调用!AX127*SUM($U$14:$U$17)</f>
        <v>66.999999999999986</v>
      </c>
      <c r="AC126" s="7">
        <f>其他调用!AY127*SUM($U$14:$U$17)</f>
        <v>90.999999999999744</v>
      </c>
      <c r="AD126" s="7">
        <f>其他调用!AZ127*SUM($U$14:$U$17)</f>
        <v>103.00000000000004</v>
      </c>
      <c r="AE126" s="7">
        <f>其他调用!BA127*SUM($U$14:$U$17)</f>
        <v>102.99999999999997</v>
      </c>
      <c r="AF126" s="7">
        <f>SUMPRODUCT(AA$5:AE126,其他调用!$C$6:$G127)</f>
        <v>4922481.2837734735</v>
      </c>
      <c r="AH126" s="7">
        <v>122</v>
      </c>
      <c r="AI126" s="7">
        <f>其他调用!Y126</f>
        <v>14404765.51705122</v>
      </c>
      <c r="AJ126" s="7">
        <f>其他调用!Z126</f>
        <v>16042676.984270096</v>
      </c>
      <c r="AK126" s="7">
        <f>其他调用!AA126</f>
        <v>18880154.111635447</v>
      </c>
      <c r="AL126" s="7">
        <f>其他调用!AB126</f>
        <v>24128607.370093107</v>
      </c>
      <c r="AM126" s="7">
        <f>其他调用!AC126</f>
        <v>39058309.873843193</v>
      </c>
      <c r="AN126" s="7">
        <f>SUMPRODUCT(AI$5:AM126,其他调用!$C$6:$G127)</f>
        <v>738915933878.72754</v>
      </c>
      <c r="AP126" s="7">
        <f>其他调用!AN126</f>
        <v>3293902.2668541074</v>
      </c>
      <c r="AQ126" s="7">
        <f>其他调用!AO126</f>
        <v>3587614.3929813802</v>
      </c>
      <c r="AR126" s="7">
        <f>其他调用!AP126</f>
        <v>4314137.0063472986</v>
      </c>
      <c r="AS126" s="7">
        <f>其他调用!AQ126</f>
        <v>6252754.1398407221</v>
      </c>
      <c r="AT126" s="7">
        <f>其他调用!AR126</f>
        <v>11341610.298954964</v>
      </c>
      <c r="AU126" s="7">
        <f>SUMPRODUCT(AP$5:AT126,其他调用!$C$6:$G127)</f>
        <v>117710113973.95107</v>
      </c>
    </row>
    <row r="127" spans="26:47" x14ac:dyDescent="0.15">
      <c r="Z127" s="7">
        <v>123</v>
      </c>
      <c r="AA127" s="7">
        <f>其他调用!AW128*SUM($U$14:$U$17)</f>
        <v>46.000000000000007</v>
      </c>
      <c r="AB127" s="7">
        <f>其他调用!AX128*SUM($U$14:$U$17)</f>
        <v>66.999999999999972</v>
      </c>
      <c r="AC127" s="7">
        <f>其他调用!AY128*SUM($U$14:$U$17)</f>
        <v>91.000000000000099</v>
      </c>
      <c r="AD127" s="7">
        <f>其他调用!AZ128*SUM($U$14:$U$17)</f>
        <v>102.99999999999989</v>
      </c>
      <c r="AE127" s="7">
        <f>其他调用!BA128*SUM($U$14:$U$17)</f>
        <v>103.00000000000003</v>
      </c>
      <c r="AF127" s="7">
        <f>SUMPRODUCT(AA$5:AE127,其他调用!$C$6:$G128)</f>
        <v>4942454.0656205425</v>
      </c>
      <c r="AH127" s="7">
        <v>123</v>
      </c>
      <c r="AI127" s="7">
        <f>其他调用!Y127</f>
        <v>14404765.51705122</v>
      </c>
      <c r="AJ127" s="7">
        <f>其他调用!Z127</f>
        <v>16042676.984269857</v>
      </c>
      <c r="AK127" s="7">
        <f>其他调用!AA127</f>
        <v>18880154.111635447</v>
      </c>
      <c r="AL127" s="7">
        <f>其他调用!AB127</f>
        <v>24128607.370093107</v>
      </c>
      <c r="AM127" s="7">
        <f>其他调用!AC127</f>
        <v>39058309.873843193</v>
      </c>
      <c r="AN127" s="7">
        <f>SUMPRODUCT(AI$5:AM127,其他调用!$C$6:$G128)</f>
        <v>744226580204.87061</v>
      </c>
      <c r="AP127" s="7">
        <f>其他调用!AN127</f>
        <v>3293902.2668541074</v>
      </c>
      <c r="AQ127" s="7">
        <f>其他调用!AO127</f>
        <v>3587614.3929813802</v>
      </c>
      <c r="AR127" s="7">
        <f>其他调用!AP127</f>
        <v>4314137.006347239</v>
      </c>
      <c r="AS127" s="7">
        <f>其他调用!AQ127</f>
        <v>6252754.1398407221</v>
      </c>
      <c r="AT127" s="7">
        <f>其他调用!AR127</f>
        <v>11341610.298954964</v>
      </c>
      <c r="AU127" s="7">
        <f>SUMPRODUCT(AP$5:AT127,其他调用!$C$6:$G128)</f>
        <v>118914699731.03905</v>
      </c>
    </row>
    <row r="128" spans="26:47" x14ac:dyDescent="0.15">
      <c r="Z128" s="7">
        <v>124</v>
      </c>
      <c r="AA128" s="7">
        <f>其他调用!AW129*SUM($U$14:$U$17)</f>
        <v>46.000000000000071</v>
      </c>
      <c r="AB128" s="7">
        <f>其他调用!AX129*SUM($U$14:$U$17)</f>
        <v>67.000000000000043</v>
      </c>
      <c r="AC128" s="7">
        <f>其他调用!AY129*SUM($U$14:$U$17)</f>
        <v>90.999999999999943</v>
      </c>
      <c r="AD128" s="7">
        <f>其他调用!AZ129*SUM($U$14:$U$17)</f>
        <v>103.0000000000001</v>
      </c>
      <c r="AE128" s="7">
        <f>其他调用!BA129*SUM($U$14:$U$17)</f>
        <v>102.99999999999997</v>
      </c>
      <c r="AF128" s="7">
        <f>SUMPRODUCT(AA$5:AE128,其他调用!$C$6:$G129)</f>
        <v>4962329.8922159262</v>
      </c>
      <c r="AH128" s="7">
        <v>124</v>
      </c>
      <c r="AI128" s="7">
        <f>其他调用!Y128</f>
        <v>14404765.517050982</v>
      </c>
      <c r="AJ128" s="7">
        <f>其他调用!Z128</f>
        <v>16042676.984270096</v>
      </c>
      <c r="AK128" s="7">
        <f>其他调用!AA128</f>
        <v>18880154.111635447</v>
      </c>
      <c r="AL128" s="7">
        <f>其他调用!AB128</f>
        <v>24701635.427498341</v>
      </c>
      <c r="AM128" s="7">
        <f>其他调用!AC128</f>
        <v>39579222.716510773</v>
      </c>
      <c r="AN128" s="7">
        <f>SUMPRODUCT(AI$5:AM128,其他调用!$C$6:$G129)</f>
        <v>749513145014.1698</v>
      </c>
      <c r="AP128" s="7">
        <f>其他调用!AN128</f>
        <v>3293902.2668541074</v>
      </c>
      <c r="AQ128" s="7">
        <f>其他调用!AO128</f>
        <v>3587614.3929813802</v>
      </c>
      <c r="AR128" s="7">
        <f>其他调用!AP128</f>
        <v>4314137.0063472986</v>
      </c>
      <c r="AS128" s="7">
        <f>其他调用!AQ128</f>
        <v>6455001.6089932919</v>
      </c>
      <c r="AT128" s="7">
        <f>其他调用!AR128</f>
        <v>11550917.978777885</v>
      </c>
      <c r="AU128" s="7">
        <f>SUMPRODUCT(AP$5:AT128,其他调用!$C$6:$G129)</f>
        <v>120114054680.39963</v>
      </c>
    </row>
    <row r="129" spans="11:47" x14ac:dyDescent="0.15">
      <c r="Z129" s="7">
        <v>125</v>
      </c>
      <c r="AA129" s="7">
        <f>其他调用!AW130*SUM($U$14:$U$17)</f>
        <v>45.99999999999995</v>
      </c>
      <c r="AB129" s="7">
        <f>其他调用!AX130*SUM($U$14:$U$17)</f>
        <v>66.999999999999972</v>
      </c>
      <c r="AC129" s="7">
        <f>其他调用!AY130*SUM($U$14:$U$17)</f>
        <v>91.000000000000099</v>
      </c>
      <c r="AD129" s="7">
        <f>其他调用!AZ130*SUM($U$14:$U$17)</f>
        <v>102.99999999999984</v>
      </c>
      <c r="AE129" s="7">
        <f>其他调用!BA130*SUM($U$14:$U$17)</f>
        <v>102.99999999999997</v>
      </c>
      <c r="AF129" s="7">
        <f>SUMPRODUCT(AA$5:AE129,其他调用!$C$6:$G130)</f>
        <v>4982108.7635596255</v>
      </c>
      <c r="AH129" s="7">
        <v>125</v>
      </c>
      <c r="AI129" s="7">
        <f>其他调用!Y129</f>
        <v>14404765.51705122</v>
      </c>
      <c r="AJ129" s="7">
        <f>其他调用!Z129</f>
        <v>16042676.984270096</v>
      </c>
      <c r="AK129" s="7">
        <f>其他调用!AA129</f>
        <v>18880154.111635447</v>
      </c>
      <c r="AL129" s="7">
        <f>其他调用!AB129</f>
        <v>24775728.436238289</v>
      </c>
      <c r="AM129" s="7">
        <f>其他调用!AC129</f>
        <v>39699798.992814064</v>
      </c>
      <c r="AN129" s="7">
        <f>SUMPRODUCT(AI$5:AM129,其他调用!$C$6:$G130)</f>
        <v>754774176184.62695</v>
      </c>
      <c r="AP129" s="7">
        <f>其他调用!AN129</f>
        <v>3293902.2668541372</v>
      </c>
      <c r="AQ129" s="7">
        <f>其他调用!AO129</f>
        <v>3587614.39298141</v>
      </c>
      <c r="AR129" s="7">
        <f>其他调用!AP129</f>
        <v>4314137.006347239</v>
      </c>
      <c r="AS129" s="7">
        <f>其他调用!AQ129</f>
        <v>6481152.3764922023</v>
      </c>
      <c r="AT129" s="7">
        <f>其他调用!AR129</f>
        <v>11599366.660721779</v>
      </c>
      <c r="AU129" s="7">
        <f>SUMPRODUCT(AP$5:AT129,其他调用!$C$6:$G130)</f>
        <v>121307652916.89174</v>
      </c>
    </row>
    <row r="130" spans="11:47" x14ac:dyDescent="0.15">
      <c r="Z130" s="7">
        <v>126</v>
      </c>
      <c r="AA130" s="7">
        <f>其他调用!AW131*SUM($U$14:$U$17)</f>
        <v>45.999999999999972</v>
      </c>
      <c r="AB130" s="7">
        <f>其他调用!AX131*SUM($U$14:$U$17)</f>
        <v>66.999999999999986</v>
      </c>
      <c r="AC130" s="7">
        <f>其他调用!AY131*SUM($U$14:$U$17)</f>
        <v>91</v>
      </c>
      <c r="AD130" s="7">
        <f>其他调用!AZ131*SUM($U$14:$U$17)</f>
        <v>103.0000000000002</v>
      </c>
      <c r="AE130" s="7">
        <f>其他调用!BA131*SUM($U$14:$U$17)</f>
        <v>103</v>
      </c>
      <c r="AF130" s="7">
        <f>SUMPRODUCT(AA$5:AE130,其他调用!$C$6:$G131)</f>
        <v>5001790.6796516404</v>
      </c>
      <c r="AH130" s="7">
        <v>126</v>
      </c>
      <c r="AI130" s="7">
        <f>其他调用!Y130</f>
        <v>14404765.51705122</v>
      </c>
      <c r="AJ130" s="7">
        <f>其他调用!Z130</f>
        <v>16042676.984270096</v>
      </c>
      <c r="AK130" s="7">
        <f>其他调用!AA130</f>
        <v>18880154.111635447</v>
      </c>
      <c r="AL130" s="7">
        <f>其他调用!AB130</f>
        <v>24775728.436237812</v>
      </c>
      <c r="AM130" s="7">
        <f>其他调用!AC130</f>
        <v>39699798.992814064</v>
      </c>
      <c r="AN130" s="7">
        <f>SUMPRODUCT(AI$5:AM130,其他调用!$C$6:$G131)</f>
        <v>760009417986.60144</v>
      </c>
      <c r="AP130" s="7">
        <f>其他调用!AN130</f>
        <v>3293902.2668541074</v>
      </c>
      <c r="AQ130" s="7">
        <f>其他调用!AO130</f>
        <v>3587614.3929813504</v>
      </c>
      <c r="AR130" s="7">
        <f>其他调用!AP130</f>
        <v>4314137.0063472986</v>
      </c>
      <c r="AS130" s="7">
        <f>其他调用!AQ130</f>
        <v>6481152.3764922023</v>
      </c>
      <c r="AT130" s="7">
        <f>其他调用!AR130</f>
        <v>11599366.66072166</v>
      </c>
      <c r="AU130" s="7">
        <f>SUMPRODUCT(AP$5:AT130,其他调用!$C$6:$G131)</f>
        <v>122495400181.63631</v>
      </c>
    </row>
    <row r="131" spans="11:47" x14ac:dyDescent="0.15">
      <c r="Z131" s="7">
        <v>127</v>
      </c>
      <c r="AA131" s="7">
        <f>其他调用!AW132*SUM($U$14:$U$17)</f>
        <v>46.000000000000043</v>
      </c>
      <c r="AB131" s="7">
        <f>其他调用!AX132*SUM($U$14:$U$17)</f>
        <v>67</v>
      </c>
      <c r="AC131" s="7">
        <f>其他调用!AY132*SUM($U$14:$U$17)</f>
        <v>90.999999999999986</v>
      </c>
      <c r="AD131" s="7">
        <f>其他调用!AZ132*SUM($U$14:$U$17)</f>
        <v>102.99999999999979</v>
      </c>
      <c r="AE131" s="7">
        <f>其他调用!BA132*SUM($U$14:$U$17)</f>
        <v>103.00000000000001</v>
      </c>
      <c r="AF131" s="7">
        <f>SUMPRODUCT(AA$5:AE131,其他调用!$C$6:$G132)</f>
        <v>5021375.6404919699</v>
      </c>
      <c r="AH131" s="7">
        <v>127</v>
      </c>
      <c r="AI131" s="7">
        <f>其他调用!Y131</f>
        <v>14404765.51705122</v>
      </c>
      <c r="AJ131" s="7">
        <f>其他调用!Z131</f>
        <v>16236347.851259708</v>
      </c>
      <c r="AK131" s="7">
        <f>其他调用!AA131</f>
        <v>18880154.111635447</v>
      </c>
      <c r="AL131" s="7">
        <f>其他调用!AB131</f>
        <v>24775728.436238289</v>
      </c>
      <c r="AM131" s="7">
        <f>其他调用!AC131</f>
        <v>39699798.992814064</v>
      </c>
      <c r="AN131" s="7">
        <f>SUMPRODUCT(AI$5:AM131,其他调用!$C$6:$G132)</f>
        <v>765249705681.26392</v>
      </c>
      <c r="AP131" s="7">
        <f>其他调用!AN131</f>
        <v>3293902.2668541074</v>
      </c>
      <c r="AQ131" s="7">
        <f>其他调用!AO131</f>
        <v>3622981.1936032772</v>
      </c>
      <c r="AR131" s="7">
        <f>其他调用!AP131</f>
        <v>4314137.006347239</v>
      </c>
      <c r="AS131" s="7">
        <f>其他调用!AQ131</f>
        <v>6481152.3764922023</v>
      </c>
      <c r="AT131" s="7">
        <f>其他调用!AR131</f>
        <v>11599366.66072166</v>
      </c>
      <c r="AU131" s="7">
        <f>SUMPRODUCT(AP$5:AT131,其他调用!$C$6:$G132)</f>
        <v>123682927391.40932</v>
      </c>
    </row>
    <row r="132" spans="11:47" x14ac:dyDescent="0.15">
      <c r="Z132" s="7">
        <v>128</v>
      </c>
      <c r="AA132" s="7">
        <f>其他调用!AW133*SUM($U$14:$U$17)</f>
        <v>45.999999999999943</v>
      </c>
      <c r="AB132" s="7">
        <f>其他调用!AX133*SUM($U$14:$U$17)</f>
        <v>66.999999999999972</v>
      </c>
      <c r="AC132" s="7">
        <f>其他调用!AY133*SUM($U$14:$U$17)</f>
        <v>91.000000000000057</v>
      </c>
      <c r="AD132" s="7">
        <f>其他调用!AZ133*SUM($U$14:$U$17)</f>
        <v>103.0000000000002</v>
      </c>
      <c r="AE132" s="7">
        <f>其他调用!BA133*SUM($U$14:$U$17)</f>
        <v>102.99999999999991</v>
      </c>
      <c r="AF132" s="7">
        <f>SUMPRODUCT(AA$5:AE132,其他调用!$C$6:$G133)</f>
        <v>5040863.6460806141</v>
      </c>
      <c r="AH132" s="7">
        <v>128</v>
      </c>
      <c r="AI132" s="7">
        <f>其他调用!Y132</f>
        <v>14815780.801638842</v>
      </c>
      <c r="AJ132" s="7">
        <f>其他调用!Z132</f>
        <v>16505718.579093933</v>
      </c>
      <c r="AK132" s="7">
        <f>其他调用!AA132</f>
        <v>19178671.590405703</v>
      </c>
      <c r="AL132" s="7">
        <f>其他调用!AB132</f>
        <v>24775728.436238289</v>
      </c>
      <c r="AM132" s="7">
        <f>其他调用!AC132</f>
        <v>39699798.992814064</v>
      </c>
      <c r="AN132" s="7">
        <f>SUMPRODUCT(AI$5:AM132,其他调用!$C$6:$G133)</f>
        <v>770576627081.08069</v>
      </c>
      <c r="AP132" s="7">
        <f>其他调用!AN132</f>
        <v>3371183.9601351321</v>
      </c>
      <c r="AQ132" s="7">
        <f>其他调用!AO132</f>
        <v>3672171.7661079168</v>
      </c>
      <c r="AR132" s="7">
        <f>其他调用!AP132</f>
        <v>4390609.0823072791</v>
      </c>
      <c r="AS132" s="7">
        <f>其他调用!AQ132</f>
        <v>6481152.3764922023</v>
      </c>
      <c r="AT132" s="7">
        <f>其他调用!AR132</f>
        <v>11599366.660721779</v>
      </c>
      <c r="AU132" s="7">
        <f>SUMPRODUCT(AP$5:AT132,其他调用!$C$6:$G133)</f>
        <v>124885775016.1277</v>
      </c>
    </row>
    <row r="133" spans="11:47" x14ac:dyDescent="0.15">
      <c r="Z133" s="7">
        <v>129</v>
      </c>
      <c r="AA133" s="7">
        <f>其他调用!AW134*SUM($U$14:$U$17)</f>
        <v>46.000000000000007</v>
      </c>
      <c r="AB133" s="7">
        <f>其他调用!AX134*SUM($U$14:$U$17)</f>
        <v>67.000000000000043</v>
      </c>
      <c r="AC133" s="7">
        <f>其他调用!AY134*SUM($U$14:$U$17)</f>
        <v>90.999999999999915</v>
      </c>
      <c r="AD133" s="7">
        <f>其他调用!AZ134*SUM($U$14:$U$17)</f>
        <v>102.99999999999993</v>
      </c>
      <c r="AE133" s="7">
        <f>其他调用!BA134*SUM($U$14:$U$17)</f>
        <v>103.00000000000004</v>
      </c>
      <c r="AF133" s="7">
        <f>SUMPRODUCT(AA$5:AE133,其他调用!$C$6:$G134)</f>
        <v>5060254.6964175748</v>
      </c>
      <c r="AH133" s="7">
        <v>129</v>
      </c>
      <c r="AI133" s="7">
        <f>其他调用!Y133</f>
        <v>14815780.801638842</v>
      </c>
      <c r="AJ133" s="7">
        <f>其他调用!Z133</f>
        <v>16505718.579093933</v>
      </c>
      <c r="AK133" s="7">
        <f>其他调用!AA133</f>
        <v>19362943.788431883</v>
      </c>
      <c r="AL133" s="7">
        <f>其他调用!AB133</f>
        <v>24775728.436237812</v>
      </c>
      <c r="AM133" s="7">
        <f>其他调用!AC133</f>
        <v>39699798.992814064</v>
      </c>
      <c r="AN133" s="7">
        <f>SUMPRODUCT(AI$5:AM133,其他调用!$C$6:$G134)</f>
        <v>775879417611.3186</v>
      </c>
      <c r="AP133" s="7">
        <f>其他调用!AN133</f>
        <v>3371183.9601351321</v>
      </c>
      <c r="AQ133" s="7">
        <f>其他调用!AO133</f>
        <v>3672171.7661078572</v>
      </c>
      <c r="AR133" s="7">
        <f>其他调用!AP133</f>
        <v>4437814.618086338</v>
      </c>
      <c r="AS133" s="7">
        <f>其他调用!AQ133</f>
        <v>6481152.3764922023</v>
      </c>
      <c r="AT133" s="7">
        <f>其他调用!AR133</f>
        <v>11599366.66072166</v>
      </c>
      <c r="AU133" s="7">
        <f>SUMPRODUCT(AP$5:AT133,其他调用!$C$6:$G134)</f>
        <v>126083245768.28883</v>
      </c>
    </row>
    <row r="134" spans="11:47" x14ac:dyDescent="0.15">
      <c r="Z134" s="7">
        <v>130</v>
      </c>
      <c r="AA134" s="7">
        <f>其他调用!AW135*SUM($U$14:$U$17)</f>
        <v>46.000000000000043</v>
      </c>
      <c r="AB134" s="7">
        <f>其他调用!AX135*SUM($U$14:$U$17)</f>
        <v>67</v>
      </c>
      <c r="AC134" s="7">
        <f>其他调用!AY135*SUM($U$14:$U$17)</f>
        <v>91.000000000000057</v>
      </c>
      <c r="AD134" s="7">
        <f>其他调用!AZ135*SUM($U$14:$U$17)</f>
        <v>102.99999999999996</v>
      </c>
      <c r="AE134" s="7">
        <f>其他调用!BA135*SUM($U$14:$U$17)</f>
        <v>103.00000000000001</v>
      </c>
      <c r="AF134" s="7">
        <f>SUMPRODUCT(AA$5:AE134,其他调用!$C$6:$G135)</f>
        <v>5079548.7915028511</v>
      </c>
      <c r="AH134" s="7">
        <v>130</v>
      </c>
      <c r="AI134" s="7">
        <f>其他调用!Y134</f>
        <v>14815780.80163908</v>
      </c>
      <c r="AJ134" s="7">
        <f>其他调用!Z134</f>
        <v>16505718.579093933</v>
      </c>
      <c r="AK134" s="7">
        <f>其他调用!AA134</f>
        <v>19362943.788432121</v>
      </c>
      <c r="AL134" s="7">
        <f>其他调用!AB134</f>
        <v>24775728.436238289</v>
      </c>
      <c r="AM134" s="7">
        <f>其他调用!AC134</f>
        <v>39699798.992814064</v>
      </c>
      <c r="AN134" s="7">
        <f>SUMPRODUCT(AI$5:AM134,其他调用!$C$6:$G135)</f>
        <v>781155694188.90527</v>
      </c>
      <c r="AP134" s="7">
        <f>其他调用!AN134</f>
        <v>3371183.9601351619</v>
      </c>
      <c r="AQ134" s="7">
        <f>其他调用!AO134</f>
        <v>3672171.7661079168</v>
      </c>
      <c r="AR134" s="7">
        <f>其他调用!AP134</f>
        <v>4437814.618086338</v>
      </c>
      <c r="AS134" s="7">
        <f>其他调用!AQ134</f>
        <v>6481152.3764921427</v>
      </c>
      <c r="AT134" s="7">
        <f>其他调用!AR134</f>
        <v>11599366.66072166</v>
      </c>
      <c r="AU134" s="7">
        <f>SUMPRODUCT(AP$5:AT134,其他调用!$C$6:$G135)</f>
        <v>127274729166.68919</v>
      </c>
    </row>
    <row r="135" spans="11:47" x14ac:dyDescent="0.15">
      <c r="Z135" s="7">
        <v>131</v>
      </c>
      <c r="AA135" s="7">
        <f>其他调用!AW136*SUM($U$14:$U$17)</f>
        <v>45.999999999999979</v>
      </c>
      <c r="AB135" s="7">
        <f>其他调用!AX136*SUM($U$14:$U$17)</f>
        <v>67.000000000000057</v>
      </c>
      <c r="AC135" s="7">
        <f>其他调用!AY136*SUM($U$14:$U$17)</f>
        <v>91.000000000000043</v>
      </c>
      <c r="AD135" s="7">
        <f>其他调用!AZ136*SUM($U$14:$U$17)</f>
        <v>103.00000000000001</v>
      </c>
      <c r="AE135" s="7">
        <f>其他调用!BA136*SUM($U$14:$U$17)</f>
        <v>103.00000000000006</v>
      </c>
      <c r="AF135" s="7">
        <f>SUMPRODUCT(AA$5:AE135,其他调用!$C$6:$G136)</f>
        <v>5098745.931336442</v>
      </c>
      <c r="AH135" s="7">
        <v>131</v>
      </c>
      <c r="AI135" s="7">
        <f>其他调用!Y135</f>
        <v>14815780.801638842</v>
      </c>
      <c r="AJ135" s="7">
        <f>其他调用!Z135</f>
        <v>16505718.579093933</v>
      </c>
      <c r="AK135" s="7">
        <f>其他调用!AA135</f>
        <v>19362943.788431883</v>
      </c>
      <c r="AL135" s="7">
        <f>其他调用!AB135</f>
        <v>24775728.436237812</v>
      </c>
      <c r="AM135" s="7">
        <f>其他调用!AC135</f>
        <v>39946441.581571102</v>
      </c>
      <c r="AN135" s="7">
        <f>SUMPRODUCT(AI$5:AM135,其他调用!$C$6:$G136)</f>
        <v>786405618556.13098</v>
      </c>
      <c r="AP135" s="7">
        <f>其他调用!AN135</f>
        <v>3371183.9601351321</v>
      </c>
      <c r="AQ135" s="7">
        <f>其他调用!AO135</f>
        <v>3672171.7661079168</v>
      </c>
      <c r="AR135" s="7">
        <f>其他调用!AP135</f>
        <v>4437814.618086338</v>
      </c>
      <c r="AS135" s="7">
        <f>其他调用!AQ135</f>
        <v>6481152.3764922619</v>
      </c>
      <c r="AT135" s="7">
        <f>其他调用!AR135</f>
        <v>11699475.360815644</v>
      </c>
      <c r="AU135" s="7">
        <f>SUMPRODUCT(AP$5:AT135,其他调用!$C$6:$G136)</f>
        <v>128460290860.21165</v>
      </c>
    </row>
    <row r="136" spans="11:47" x14ac:dyDescent="0.15">
      <c r="Z136" s="7">
        <v>132</v>
      </c>
      <c r="AA136" s="7">
        <f>其他调用!AW137*SUM($U$14:$U$17)</f>
        <v>45.999999999999979</v>
      </c>
      <c r="AB136" s="7">
        <f>其他调用!AX137*SUM($U$14:$U$17)</f>
        <v>67.000000000000057</v>
      </c>
      <c r="AC136" s="7">
        <f>其他调用!AY137*SUM($U$14:$U$17)</f>
        <v>90.999999999999986</v>
      </c>
      <c r="AD136" s="7">
        <f>其他调用!AZ137*SUM($U$14:$U$17)</f>
        <v>103.00000000000007</v>
      </c>
      <c r="AE136" s="7">
        <f>其他调用!BA137*SUM($U$14:$U$17)</f>
        <v>103.00000000000007</v>
      </c>
      <c r="AF136" s="7">
        <f>SUMPRODUCT(AA$5:AE136,其他调用!$C$6:$G137)</f>
        <v>5117846.1159183467</v>
      </c>
      <c r="AH136" s="7">
        <v>132</v>
      </c>
      <c r="AI136" s="7">
        <f>其他调用!Y136</f>
        <v>14815780.801638842</v>
      </c>
      <c r="AJ136" s="7">
        <f>其他调用!Z136</f>
        <v>16505718.579093933</v>
      </c>
      <c r="AK136" s="7">
        <f>其他调用!AA136</f>
        <v>19362943.788431883</v>
      </c>
      <c r="AL136" s="7">
        <f>其他调用!AB136</f>
        <v>25034192.628346443</v>
      </c>
      <c r="AM136" s="7">
        <f>其他调用!AC136</f>
        <v>40347720</v>
      </c>
      <c r="AN136" s="7">
        <f>SUMPRODUCT(AI$5:AM136,其他调用!$C$6:$G137)</f>
        <v>791629872805.18298</v>
      </c>
      <c r="AP136" s="7">
        <f>其他调用!AN136</f>
        <v>3371183.9601351321</v>
      </c>
      <c r="AQ136" s="7">
        <f>其他调用!AO136</f>
        <v>3672171.7661079168</v>
      </c>
      <c r="AR136" s="7">
        <f>其他调用!AP136</f>
        <v>4437814.618086338</v>
      </c>
      <c r="AS136" s="7">
        <f>其他调用!AQ136</f>
        <v>6584992.0396450758</v>
      </c>
      <c r="AT136" s="7">
        <f>其他调用!AR136</f>
        <v>11862348.533073306</v>
      </c>
      <c r="AU136" s="7">
        <f>SUMPRODUCT(AP$5:AT136,其他调用!$C$6:$G137)</f>
        <v>129640205293.67912</v>
      </c>
    </row>
    <row r="137" spans="11:47" x14ac:dyDescent="0.15">
      <c r="Z137" s="7">
        <v>133</v>
      </c>
      <c r="AA137" s="7">
        <f>其他调用!AW138*SUM($U$14:$U$17)</f>
        <v>46.000000000000007</v>
      </c>
      <c r="AB137" s="7">
        <f>其他调用!AX138*SUM($U$14:$U$17)</f>
        <v>66.999999999999886</v>
      </c>
      <c r="AC137" s="7">
        <f>其他调用!AY138*SUM($U$14:$U$17)</f>
        <v>90.999999999999858</v>
      </c>
      <c r="AD137" s="7">
        <f>其他调用!AZ138*SUM($U$14:$U$17)</f>
        <v>103</v>
      </c>
      <c r="AE137" s="7">
        <f>其他调用!BA138*SUM($U$14:$U$17)</f>
        <v>102.99999999999989</v>
      </c>
      <c r="AF137" s="7">
        <f>SUMPRODUCT(AA$5:AE137,其他调用!$C$6:$G138)</f>
        <v>5136849.3452485669</v>
      </c>
      <c r="AH137" s="7">
        <v>133</v>
      </c>
      <c r="AI137" s="7">
        <f>其他调用!Y137</f>
        <v>14815780.801638842</v>
      </c>
      <c r="AJ137" s="7">
        <f>其他调用!Z137</f>
        <v>16505718.579093933</v>
      </c>
      <c r="AK137" s="7">
        <f>其他调用!AA137</f>
        <v>19362943.788431883</v>
      </c>
      <c r="AL137" s="7">
        <f>其他调用!AB137</f>
        <v>25391119.369829655</v>
      </c>
      <c r="AM137" s="7">
        <f>其他调用!AC137</f>
        <v>40347720</v>
      </c>
      <c r="AN137" s="7">
        <f>SUMPRODUCT(AI$5:AM137,其他调用!$C$6:$G138)</f>
        <v>796828408774.27051</v>
      </c>
      <c r="AP137" s="7">
        <f>其他调用!AN137</f>
        <v>3371183.9601351321</v>
      </c>
      <c r="AQ137" s="7">
        <f>其他调用!AO137</f>
        <v>3672171.7661079168</v>
      </c>
      <c r="AR137" s="7">
        <f>其他调用!AP137</f>
        <v>4437814.618086338</v>
      </c>
      <c r="AS137" s="7">
        <f>其他调用!AQ137</f>
        <v>6728389.669713378</v>
      </c>
      <c r="AT137" s="7">
        <f>其他调用!AR137</f>
        <v>11862348.533073306</v>
      </c>
      <c r="AU137" s="7">
        <f>SUMPRODUCT(AP$5:AT137,其他调用!$C$6:$G138)</f>
        <v>130814452031.17998</v>
      </c>
    </row>
    <row r="138" spans="11:47" x14ac:dyDescent="0.15">
      <c r="Z138" s="7">
        <v>134</v>
      </c>
      <c r="AA138" s="7">
        <f>其他调用!AW139*SUM($U$14:$U$17)</f>
        <v>46.000000000000036</v>
      </c>
      <c r="AB138" s="7">
        <f>其他调用!AX139*SUM($U$14:$U$17)</f>
        <v>67.000000000000099</v>
      </c>
      <c r="AC138" s="7">
        <f>其他调用!AY139*SUM($U$14:$U$17)</f>
        <v>91</v>
      </c>
      <c r="AD138" s="7">
        <f>其他调用!AZ139*SUM($U$14:$U$17)</f>
        <v>103.00000000000001</v>
      </c>
      <c r="AE138" s="7">
        <f>其他调用!BA139*SUM($U$14:$U$17)</f>
        <v>103.00000000000001</v>
      </c>
      <c r="AF138" s="7">
        <f>SUMPRODUCT(AA$5:AE138,其他调用!$C$6:$G139)</f>
        <v>5155755.6193271019</v>
      </c>
      <c r="AH138" s="7">
        <v>134</v>
      </c>
      <c r="AI138" s="7">
        <f>其他调用!Y138</f>
        <v>14815780.801638842</v>
      </c>
      <c r="AJ138" s="7">
        <f>其他调用!Z138</f>
        <v>16505718.579093933</v>
      </c>
      <c r="AK138" s="7">
        <f>其他调用!AA138</f>
        <v>19362943.788431883</v>
      </c>
      <c r="AL138" s="7">
        <f>其他调用!AB138</f>
        <v>25391119.369829178</v>
      </c>
      <c r="AM138" s="7">
        <f>其他调用!AC138</f>
        <v>40347720</v>
      </c>
      <c r="AN138" s="7">
        <f>SUMPRODUCT(AI$5:AM138,其他调用!$C$6:$G139)</f>
        <v>802000421600.65845</v>
      </c>
      <c r="AP138" s="7">
        <f>其他调用!AN138</f>
        <v>3371183.9601351619</v>
      </c>
      <c r="AQ138" s="7">
        <f>其他调用!AO138</f>
        <v>3672171.7661078572</v>
      </c>
      <c r="AR138" s="7">
        <f>其他调用!AP138</f>
        <v>4437814.618086338</v>
      </c>
      <c r="AS138" s="7">
        <f>其他调用!AQ138</f>
        <v>6728389.6697134972</v>
      </c>
      <c r="AT138" s="7">
        <f>其他调用!AR138</f>
        <v>11862348.533073306</v>
      </c>
      <c r="AU138" s="7">
        <f>SUMPRODUCT(AP$5:AT138,其他调用!$C$6:$G139)</f>
        <v>131982707713.89764</v>
      </c>
    </row>
    <row r="139" spans="11:47" x14ac:dyDescent="0.15">
      <c r="K139" s="59"/>
      <c r="M139" s="59"/>
      <c r="Z139" s="7">
        <v>135</v>
      </c>
      <c r="AA139" s="7">
        <f>其他调用!AW140*SUM($U$14:$U$17)</f>
        <v>45.999999999999986</v>
      </c>
      <c r="AB139" s="7">
        <f>其他调用!AX140*SUM($U$14:$U$17)</f>
        <v>66.999999999999929</v>
      </c>
      <c r="AC139" s="7">
        <f>其他调用!AY140*SUM($U$14:$U$17)</f>
        <v>91.000000000000057</v>
      </c>
      <c r="AD139" s="7">
        <f>其他调用!AZ140*SUM($U$14:$U$17)</f>
        <v>103.00000000000001</v>
      </c>
      <c r="AE139" s="7">
        <f>其他调用!BA140*SUM($U$14:$U$17)</f>
        <v>102.99999999999989</v>
      </c>
      <c r="AF139" s="7">
        <f>SUMPRODUCT(AA$5:AE139,其他调用!$C$6:$G140)</f>
        <v>5174564.9381539524</v>
      </c>
      <c r="AH139" s="7">
        <v>135</v>
      </c>
      <c r="AI139" s="7">
        <f>其他调用!Y139</f>
        <v>14815780.80163908</v>
      </c>
      <c r="AJ139" s="7">
        <f>其他调用!Z139</f>
        <v>16505718.579093933</v>
      </c>
      <c r="AK139" s="7">
        <f>其他调用!AA139</f>
        <v>19362943.788431883</v>
      </c>
      <c r="AL139" s="7">
        <f>其他调用!AB139</f>
        <v>25391119.369829178</v>
      </c>
      <c r="AM139" s="7">
        <f>其他调用!AC139</f>
        <v>40347720</v>
      </c>
      <c r="AN139" s="7">
        <f>SUMPRODUCT(AI$5:AM139,其他调用!$C$6:$G140)</f>
        <v>807145911284.34705</v>
      </c>
      <c r="AP139" s="7">
        <f>其他调用!AN139</f>
        <v>3371183.9601351023</v>
      </c>
      <c r="AQ139" s="7">
        <f>其他调用!AO139</f>
        <v>3672171.7661079168</v>
      </c>
      <c r="AR139" s="7">
        <f>其他调用!AP139</f>
        <v>4437814.618086338</v>
      </c>
      <c r="AS139" s="7">
        <f>其他调用!AQ139</f>
        <v>6728389.669713378</v>
      </c>
      <c r="AT139" s="7">
        <f>其他调用!AR139</f>
        <v>11862348.533073425</v>
      </c>
      <c r="AU139" s="7">
        <f>SUMPRODUCT(AP$5:AT139,其他调用!$C$6:$G140)</f>
        <v>133144972341.83214</v>
      </c>
    </row>
    <row r="140" spans="11:47" x14ac:dyDescent="0.15">
      <c r="Z140" s="7">
        <v>136</v>
      </c>
      <c r="AA140" s="7">
        <f>其他调用!AW141*SUM($U$14:$U$17)</f>
        <v>45.999999999999972</v>
      </c>
      <c r="AB140" s="7">
        <f>其他调用!AX141*SUM($U$14:$U$17)</f>
        <v>66.999999999999915</v>
      </c>
      <c r="AC140" s="7">
        <f>其他调用!AY141*SUM($U$14:$U$17)</f>
        <v>91.000000000000057</v>
      </c>
      <c r="AD140" s="7">
        <f>其他调用!AZ141*SUM($U$14:$U$17)</f>
        <v>102.99999999999994</v>
      </c>
      <c r="AE140" s="7">
        <f>其他调用!BA141*SUM($U$14:$U$17)</f>
        <v>103</v>
      </c>
      <c r="AF140" s="7">
        <f>SUMPRODUCT(AA$5:AE140,其他调用!$C$6:$G141)</f>
        <v>5193277.3017291175</v>
      </c>
      <c r="AH140" s="7">
        <v>136</v>
      </c>
      <c r="AI140" s="7">
        <f>其他调用!Y140</f>
        <v>14815780.801638842</v>
      </c>
      <c r="AJ140" s="7">
        <f>其他调用!Z140</f>
        <v>16793011.152950048</v>
      </c>
      <c r="AK140" s="7">
        <f>其他调用!AA140</f>
        <v>19362943.788432121</v>
      </c>
      <c r="AL140" s="7">
        <f>其他调用!AB140</f>
        <v>25391119.369829655</v>
      </c>
      <c r="AM140" s="7">
        <f>其他调用!AC140</f>
        <v>40347720</v>
      </c>
      <c r="AN140" s="7">
        <f>SUMPRODUCT(AI$5:AM140,其他调用!$C$6:$G141)</f>
        <v>812308581069.26343</v>
      </c>
      <c r="AP140" s="7">
        <f>其他调用!AN140</f>
        <v>3371183.9601351619</v>
      </c>
      <c r="AQ140" s="7">
        <f>其他调用!AO140</f>
        <v>3727789.3993763924</v>
      </c>
      <c r="AR140" s="7">
        <f>其他调用!AP140</f>
        <v>4437814.618086338</v>
      </c>
      <c r="AS140" s="7">
        <f>其他调用!AQ140</f>
        <v>6728389.669713378</v>
      </c>
      <c r="AT140" s="7">
        <f>其他调用!AR140</f>
        <v>11862348.533073306</v>
      </c>
      <c r="AU140" s="7">
        <f>SUMPRODUCT(AP$5:AT140,其他调用!$C$6:$G141)</f>
        <v>134309706526.96785</v>
      </c>
    </row>
    <row r="141" spans="11:47" x14ac:dyDescent="0.15">
      <c r="Z141" s="7">
        <v>137</v>
      </c>
      <c r="AA141" s="7">
        <f>其他调用!AW142*SUM($U$14:$U$17)</f>
        <v>46.000000000000078</v>
      </c>
      <c r="AB141" s="7">
        <f>其他调用!AX142*SUM($U$14:$U$17)</f>
        <v>67.000000000000114</v>
      </c>
      <c r="AC141" s="7">
        <f>其他调用!AY142*SUM($U$14:$U$17)</f>
        <v>90.999999999999986</v>
      </c>
      <c r="AD141" s="7">
        <f>其他调用!AZ142*SUM($U$14:$U$17)</f>
        <v>103</v>
      </c>
      <c r="AE141" s="7">
        <f>其他调用!BA142*SUM($U$14:$U$17)</f>
        <v>103.00000000000011</v>
      </c>
      <c r="AF141" s="7">
        <f>SUMPRODUCT(AA$5:AE141,其他调用!$C$6:$G142)</f>
        <v>5211892.7100525983</v>
      </c>
      <c r="AH141" s="7">
        <v>137</v>
      </c>
      <c r="AI141" s="7">
        <f>其他调用!Y141</f>
        <v>15160438.940572739</v>
      </c>
      <c r="AJ141" s="7">
        <f>其他调用!Z141</f>
        <v>16997651.304230213</v>
      </c>
      <c r="AK141" s="7">
        <f>其他调用!AA141</f>
        <v>19601711.827488661</v>
      </c>
      <c r="AL141" s="7">
        <f>其他调用!AB141</f>
        <v>25391119.369829178</v>
      </c>
      <c r="AM141" s="7">
        <f>其他调用!AC141</f>
        <v>40347719.999999523</v>
      </c>
      <c r="AN141" s="7">
        <f>SUMPRODUCT(AI$5:AM141,其他调用!$C$6:$G142)</f>
        <v>817531317816.20056</v>
      </c>
      <c r="AP141" s="7">
        <f>其他调用!AN141</f>
        <v>3434876.2489210367</v>
      </c>
      <c r="AQ141" s="7">
        <f>其他调用!AO141</f>
        <v>3767406.1591593623</v>
      </c>
      <c r="AR141" s="7">
        <f>其他调用!AP141</f>
        <v>4499240.9072701931</v>
      </c>
      <c r="AS141" s="7">
        <f>其他调用!AQ141</f>
        <v>6728389.6697134972</v>
      </c>
      <c r="AT141" s="7">
        <f>其他调用!AR141</f>
        <v>11862348.533073306</v>
      </c>
      <c r="AU141" s="7">
        <f>SUMPRODUCT(AP$5:AT141,其他调用!$C$6:$G142)</f>
        <v>135484935459.6871</v>
      </c>
    </row>
    <row r="142" spans="11:47" x14ac:dyDescent="0.15">
      <c r="Z142" s="7">
        <v>138</v>
      </c>
      <c r="AA142" s="7">
        <f>其他调用!AW143*SUM($U$14:$U$17)</f>
        <v>45.999999999999943</v>
      </c>
      <c r="AB142" s="7">
        <f>其他调用!AX143*SUM($U$14:$U$17)</f>
        <v>66.999999999999957</v>
      </c>
      <c r="AC142" s="7">
        <f>其他调用!AY143*SUM($U$14:$U$17)</f>
        <v>90.999999999999915</v>
      </c>
      <c r="AD142" s="7">
        <f>其他调用!AZ143*SUM($U$14:$U$17)</f>
        <v>103.00000000000006</v>
      </c>
      <c r="AE142" s="7">
        <f>其他调用!BA143*SUM($U$14:$U$17)</f>
        <v>103.00000000000001</v>
      </c>
      <c r="AF142" s="7">
        <f>SUMPRODUCT(AA$5:AE142,其他调用!$C$6:$G143)</f>
        <v>5230411.1631243955</v>
      </c>
      <c r="AH142" s="7">
        <v>138</v>
      </c>
      <c r="AI142" s="7">
        <f>其他调用!Y142</f>
        <v>15239716.222913742</v>
      </c>
      <c r="AJ142" s="7">
        <f>其他调用!Z142</f>
        <v>16997651.304230213</v>
      </c>
      <c r="AK142" s="7">
        <f>其他调用!AA142</f>
        <v>19857482.010586262</v>
      </c>
      <c r="AL142" s="7">
        <f>其他调用!AB142</f>
        <v>25391119.369829178</v>
      </c>
      <c r="AM142" s="7">
        <f>其他调用!AC142</f>
        <v>40347720</v>
      </c>
      <c r="AN142" s="7">
        <f>SUMPRODUCT(AI$5:AM142,其他调用!$C$6:$G143)</f>
        <v>822742100087.67432</v>
      </c>
      <c r="AP142" s="7">
        <f>其他调用!AN142</f>
        <v>3449526.5675720572</v>
      </c>
      <c r="AQ142" s="7">
        <f>其他调用!AO142</f>
        <v>3767406.1591593623</v>
      </c>
      <c r="AR142" s="7">
        <f>其他调用!AP142</f>
        <v>4565041.2266662717</v>
      </c>
      <c r="AS142" s="7">
        <f>其他调用!AQ142</f>
        <v>6728389.669713378</v>
      </c>
      <c r="AT142" s="7">
        <f>其他调用!AR142</f>
        <v>11862348.533073425</v>
      </c>
      <c r="AU142" s="7">
        <f>SUMPRODUCT(AP$5:AT142,其他调用!$C$6:$G143)</f>
        <v>136657088850.90265</v>
      </c>
    </row>
    <row r="143" spans="11:47" x14ac:dyDescent="0.15">
      <c r="Z143" s="7">
        <v>139</v>
      </c>
      <c r="AA143" s="7">
        <f>其他调用!AW144*SUM($U$14:$U$17)</f>
        <v>46.000000000000007</v>
      </c>
      <c r="AB143" s="7">
        <f>其他调用!AX144*SUM($U$14:$U$17)</f>
        <v>67.000000000000043</v>
      </c>
      <c r="AC143" s="7">
        <f>其他调用!AY144*SUM($U$14:$U$17)</f>
        <v>91.000000000000114</v>
      </c>
      <c r="AD143" s="7">
        <f>其他调用!AZ144*SUM($U$14:$U$17)</f>
        <v>102.99999999999987</v>
      </c>
      <c r="AE143" s="7">
        <f>其他调用!BA144*SUM($U$14:$U$17)</f>
        <v>102.99999999999999</v>
      </c>
      <c r="AF143" s="7">
        <f>SUMPRODUCT(AA$5:AE143,其他调用!$C$6:$G144)</f>
        <v>5248832.6609445075</v>
      </c>
      <c r="AH143" s="7">
        <v>139</v>
      </c>
      <c r="AI143" s="7">
        <f>其他调用!Y143</f>
        <v>15239716.22291398</v>
      </c>
      <c r="AJ143" s="7">
        <f>其他调用!Z143</f>
        <v>16997651.304230213</v>
      </c>
      <c r="AK143" s="7">
        <f>其他调用!AA143</f>
        <v>19857482.010586262</v>
      </c>
      <c r="AL143" s="7">
        <f>其他调用!AB143</f>
        <v>25391119.369829655</v>
      </c>
      <c r="AM143" s="7">
        <f>其他调用!AC143</f>
        <v>44535813.335999966</v>
      </c>
      <c r="AN143" s="7">
        <f>SUMPRODUCT(AI$5:AM143,其他调用!$C$6:$G144)</f>
        <v>827928236259.94946</v>
      </c>
      <c r="AP143" s="7">
        <f>其他调用!AN143</f>
        <v>3449526.5675719976</v>
      </c>
      <c r="AQ143" s="7">
        <f>其他调用!AO143</f>
        <v>3767406.1591593623</v>
      </c>
      <c r="AR143" s="7">
        <f>其他调用!AP143</f>
        <v>4565041.2266663313</v>
      </c>
      <c r="AS143" s="7">
        <f>其他调用!AQ143</f>
        <v>6728389.669713378</v>
      </c>
      <c r="AT143" s="7">
        <f>其他调用!AR143</f>
        <v>13129237.809633017</v>
      </c>
      <c r="AU143" s="7">
        <f>SUMPRODUCT(AP$5:AT143,其他调用!$C$6:$G144)</f>
        <v>137823902541.45233</v>
      </c>
    </row>
    <row r="144" spans="11:47" x14ac:dyDescent="0.15">
      <c r="Z144" s="7">
        <v>140</v>
      </c>
      <c r="AA144" s="7">
        <f>其他调用!AW145*SUM($U$14:$U$17)</f>
        <v>46.000000000000007</v>
      </c>
      <c r="AB144" s="7">
        <f>其他调用!AX145*SUM($U$14:$U$17)</f>
        <v>66.999999999999972</v>
      </c>
      <c r="AC144" s="7">
        <f>其他调用!AY145*SUM($U$14:$U$17)</f>
        <v>90.999999999999986</v>
      </c>
      <c r="AD144" s="7">
        <f>其他调用!AZ145*SUM($U$14:$U$17)</f>
        <v>103</v>
      </c>
      <c r="AE144" s="7">
        <f>其他调用!BA145*SUM($U$14:$U$17)</f>
        <v>103.00000000000003</v>
      </c>
      <c r="AF144" s="7">
        <f>SUMPRODUCT(AA$5:AE144,其他调用!$C$6:$G145)</f>
        <v>5267157.203512934</v>
      </c>
      <c r="AH144" s="7">
        <v>140</v>
      </c>
      <c r="AI144" s="7">
        <f>其他调用!Y144</f>
        <v>15239716.22291398</v>
      </c>
      <c r="AJ144" s="7">
        <f>其他调用!Z144</f>
        <v>16997651.304229975</v>
      </c>
      <c r="AK144" s="7">
        <f>其他调用!AA144</f>
        <v>19857482.010586262</v>
      </c>
      <c r="AL144" s="7">
        <f>其他调用!AB144</f>
        <v>25391119.369829178</v>
      </c>
      <c r="AM144" s="7">
        <f>其他调用!AC144</f>
        <v>48417264</v>
      </c>
      <c r="AN144" s="7">
        <f>SUMPRODUCT(AI$5:AM144,其他调用!$C$6:$G145)</f>
        <v>833089506642.59546</v>
      </c>
      <c r="AP144" s="7">
        <f>其他调用!AN144</f>
        <v>3449526.5675720572</v>
      </c>
      <c r="AQ144" s="7">
        <f>其他调用!AO144</f>
        <v>3767406.1591593623</v>
      </c>
      <c r="AR144" s="7">
        <f>其他调用!AP144</f>
        <v>4565041.2266663313</v>
      </c>
      <c r="AS144" s="7">
        <f>其他调用!AQ144</f>
        <v>6728389.6697134972</v>
      </c>
      <c r="AT144" s="7">
        <f>其他调用!AR144</f>
        <v>14303368.333766699</v>
      </c>
      <c r="AU144" s="7">
        <f>SUMPRODUCT(AP$5:AT144,其他调用!$C$6:$G145)</f>
        <v>138985310075.45084</v>
      </c>
    </row>
    <row r="145" spans="26:47" x14ac:dyDescent="0.15">
      <c r="Z145" s="7">
        <v>141</v>
      </c>
      <c r="AA145" s="7">
        <f>其他调用!AW146*SUM($U$14:$U$17)</f>
        <v>46.000000000000028</v>
      </c>
      <c r="AB145" s="7">
        <f>其他调用!AX146*SUM($U$14:$U$17)</f>
        <v>67</v>
      </c>
      <c r="AC145" s="7">
        <f>其他调用!AY146*SUM($U$14:$U$17)</f>
        <v>91.000000000000114</v>
      </c>
      <c r="AD145" s="7">
        <f>其他调用!AZ146*SUM($U$14:$U$17)</f>
        <v>103.00000000000014</v>
      </c>
      <c r="AE145" s="7">
        <f>其他调用!BA146*SUM($U$14:$U$17)</f>
        <v>102.99999999999994</v>
      </c>
      <c r="AF145" s="7">
        <f>SUMPRODUCT(AA$5:AE145,其他调用!$C$6:$G146)</f>
        <v>5285384.7908296762</v>
      </c>
      <c r="AH145" s="7">
        <v>141</v>
      </c>
      <c r="AI145" s="7">
        <f>其他调用!Y145</f>
        <v>15239716.222913742</v>
      </c>
      <c r="AJ145" s="7">
        <f>其他调用!Z145</f>
        <v>16997651.304230213</v>
      </c>
      <c r="AK145" s="7">
        <f>其他调用!AA145</f>
        <v>19857482.010586023</v>
      </c>
      <c r="AL145" s="7">
        <f>其他调用!AB145</f>
        <v>25542403.435463428</v>
      </c>
      <c r="AM145" s="7">
        <f>其他调用!AC145</f>
        <v>48417264</v>
      </c>
      <c r="AN145" s="7">
        <f>SUMPRODUCT(AI$5:AM145,其他调用!$C$6:$G146)</f>
        <v>838223794273.71741</v>
      </c>
      <c r="AP145" s="7">
        <f>其他调用!AN145</f>
        <v>3449526.5675719976</v>
      </c>
      <c r="AQ145" s="7">
        <f>其他调用!AO145</f>
        <v>3767406.1591594219</v>
      </c>
      <c r="AR145" s="7">
        <f>其他调用!AP145</f>
        <v>4565041.2266662717</v>
      </c>
      <c r="AS145" s="7">
        <f>其他调用!AQ145</f>
        <v>6791036.1352394819</v>
      </c>
      <c r="AT145" s="7">
        <f>其他调用!AR145</f>
        <v>14303368.333766699</v>
      </c>
      <c r="AU145" s="7">
        <f>SUMPRODUCT(AP$5:AT145,其他调用!$C$6:$G146)</f>
        <v>140140707408.78</v>
      </c>
    </row>
    <row r="146" spans="26:47" x14ac:dyDescent="0.15">
      <c r="Z146" s="7">
        <v>142</v>
      </c>
      <c r="AA146" s="7">
        <f>其他调用!AW147*SUM($U$14:$U$17)</f>
        <v>45.999999999999986</v>
      </c>
      <c r="AB146" s="7">
        <f>其他调用!AX147*SUM($U$14:$U$17)</f>
        <v>67.000000000000085</v>
      </c>
      <c r="AC146" s="7">
        <f>其他调用!AY147*SUM($U$14:$U$17)</f>
        <v>90.999999999999744</v>
      </c>
      <c r="AD146" s="7">
        <f>其他调用!AZ147*SUM($U$14:$U$17)</f>
        <v>103.00000000000001</v>
      </c>
      <c r="AE146" s="7">
        <f>其他调用!BA147*SUM($U$14:$U$17)</f>
        <v>103.00000000000007</v>
      </c>
      <c r="AF146" s="7">
        <f>SUMPRODUCT(AA$5:AE146,其他调用!$C$6:$G147)</f>
        <v>5303515.422894733</v>
      </c>
      <c r="AH146" s="7">
        <v>142</v>
      </c>
      <c r="AI146" s="7">
        <f>其他调用!Y146</f>
        <v>15239716.22291398</v>
      </c>
      <c r="AJ146" s="7">
        <f>其他调用!Z146</f>
        <v>16997651.304230213</v>
      </c>
      <c r="AK146" s="7">
        <f>其他调用!AA146</f>
        <v>19857482.010586262</v>
      </c>
      <c r="AL146" s="7">
        <f>其他调用!AB146</f>
        <v>26022195.117844582</v>
      </c>
      <c r="AM146" s="7">
        <f>其他调用!AC146</f>
        <v>48417264</v>
      </c>
      <c r="AN146" s="7">
        <f>SUMPRODUCT(AI$5:AM146,其他调用!$C$6:$G147)</f>
        <v>843331798865.15759</v>
      </c>
      <c r="AP146" s="7">
        <f>其他调用!AN146</f>
        <v>3449526.5675720572</v>
      </c>
      <c r="AQ146" s="7">
        <f>其他调用!AO146</f>
        <v>3767406.1591593623</v>
      </c>
      <c r="AR146" s="7">
        <f>其他调用!AP146</f>
        <v>4565041.2266663313</v>
      </c>
      <c r="AS146" s="7">
        <f>其他调用!AQ146</f>
        <v>6989717.0271370411</v>
      </c>
      <c r="AT146" s="7">
        <f>其他调用!AR146</f>
        <v>14303368.333766699</v>
      </c>
      <c r="AU146" s="7">
        <f>SUMPRODUCT(AP$5:AT146,其他调用!$C$6:$G147)</f>
        <v>141290384290.88312</v>
      </c>
    </row>
    <row r="147" spans="26:47" x14ac:dyDescent="0.15">
      <c r="Z147" s="7">
        <v>143</v>
      </c>
      <c r="AA147" s="7">
        <f>其他调用!AW148*SUM($U$14:$U$17)</f>
        <v>46.000000000000007</v>
      </c>
      <c r="AB147" s="7">
        <f>其他调用!AX148*SUM($U$14:$U$17)</f>
        <v>66.999999999999901</v>
      </c>
      <c r="AC147" s="7">
        <f>其他调用!AY148*SUM($U$14:$U$17)</f>
        <v>91.000000000000028</v>
      </c>
      <c r="AD147" s="7">
        <f>其他调用!AZ148*SUM($U$14:$U$17)</f>
        <v>102.99999999999994</v>
      </c>
      <c r="AE147" s="7">
        <f>其他调用!BA148*SUM($U$14:$U$17)</f>
        <v>102.9999999999998</v>
      </c>
      <c r="AF147" s="7">
        <f>SUMPRODUCT(AA$5:AE147,其他调用!$C$6:$G148)</f>
        <v>5321549.0997081045</v>
      </c>
      <c r="AH147" s="7">
        <v>143</v>
      </c>
      <c r="AI147" s="7">
        <f>其他调用!Y147</f>
        <v>15239716.22291398</v>
      </c>
      <c r="AJ147" s="7">
        <f>其他调用!Z147</f>
        <v>16997651.304230213</v>
      </c>
      <c r="AK147" s="7">
        <f>其他调用!AA147</f>
        <v>19857482.010586262</v>
      </c>
      <c r="AL147" s="7">
        <f>其他调用!AB147</f>
        <v>26022195.117845058</v>
      </c>
      <c r="AM147" s="7">
        <f>其他调用!AC147</f>
        <v>48417264.000000477</v>
      </c>
      <c r="AN147" s="7">
        <f>SUMPRODUCT(AI$5:AM147,其他调用!$C$6:$G148)</f>
        <v>848412487924.02319</v>
      </c>
      <c r="AP147" s="7">
        <f>其他调用!AN147</f>
        <v>3449526.5675719976</v>
      </c>
      <c r="AQ147" s="7">
        <f>其他调用!AO147</f>
        <v>3767406.1591593623</v>
      </c>
      <c r="AR147" s="7">
        <f>其他调用!AP147</f>
        <v>4565041.2266663313</v>
      </c>
      <c r="AS147" s="7">
        <f>其他调用!AQ147</f>
        <v>6989717.0271369219</v>
      </c>
      <c r="AT147" s="7">
        <f>其他调用!AR147</f>
        <v>14303368.333766699</v>
      </c>
      <c r="AU147" s="7">
        <f>SUMPRODUCT(AP$5:AT147,其他调用!$C$6:$G148)</f>
        <v>142433913168.2691</v>
      </c>
    </row>
    <row r="148" spans="26:47" x14ac:dyDescent="0.15">
      <c r="Z148" s="7">
        <v>144</v>
      </c>
      <c r="AA148" s="7">
        <f>其他调用!AW149*SUM($U$14:$U$17)</f>
        <v>45.999999999999993</v>
      </c>
      <c r="AB148" s="7">
        <f>其他调用!AX149*SUM($U$14:$U$17)</f>
        <v>67.000000000000043</v>
      </c>
      <c r="AC148" s="7">
        <f>其他调用!AY149*SUM($U$14:$U$17)</f>
        <v>91.000000000000114</v>
      </c>
      <c r="AD148" s="7">
        <f>其他调用!AZ149*SUM($U$14:$U$17)</f>
        <v>103.00000000000006</v>
      </c>
      <c r="AE148" s="7">
        <f>其他调用!BA149*SUM($U$14:$U$17)</f>
        <v>103.00000000000006</v>
      </c>
      <c r="AF148" s="7">
        <f>SUMPRODUCT(AA$5:AE148,其他调用!$C$6:$G149)</f>
        <v>5339485.8212697916</v>
      </c>
      <c r="AH148" s="7">
        <v>144</v>
      </c>
      <c r="AI148" s="7">
        <f>其他调用!Y148</f>
        <v>15239716.222913742</v>
      </c>
      <c r="AJ148" s="7">
        <f>其他调用!Z148</f>
        <v>16997651.304230213</v>
      </c>
      <c r="AK148" s="7">
        <f>其他调用!AA148</f>
        <v>19857482.010586262</v>
      </c>
      <c r="AL148" s="7">
        <f>其他调用!AB148</f>
        <v>26022195.117844582</v>
      </c>
      <c r="AM148" s="7">
        <f>其他调用!AC148</f>
        <v>48417264</v>
      </c>
      <c r="AN148" s="7">
        <f>SUMPRODUCT(AI$5:AM148,其他调用!$C$6:$G149)</f>
        <v>853465861450.31421</v>
      </c>
      <c r="AP148" s="7">
        <f>其他调用!AN148</f>
        <v>3449526.5675720572</v>
      </c>
      <c r="AQ148" s="7">
        <f>其他调用!AO148</f>
        <v>3767406.1591593623</v>
      </c>
      <c r="AR148" s="7">
        <f>其他调用!AP148</f>
        <v>4565041.2266663313</v>
      </c>
      <c r="AS148" s="7">
        <f>其他调用!AQ148</f>
        <v>6989717.0271370411</v>
      </c>
      <c r="AT148" s="7">
        <f>其他调用!AR148</f>
        <v>14303368.333766699</v>
      </c>
      <c r="AU148" s="7">
        <f>SUMPRODUCT(AP$5:AT148,其他调用!$C$6:$G149)</f>
        <v>143571294040.93793</v>
      </c>
    </row>
    <row r="149" spans="26:47" x14ac:dyDescent="0.15">
      <c r="Z149" s="7">
        <v>145</v>
      </c>
      <c r="AA149" s="7">
        <f>其他调用!AW150*SUM($U$14:$U$17)</f>
        <v>46.000000000000028</v>
      </c>
      <c r="AB149" s="7">
        <f>其他调用!AX150*SUM($U$14:$U$17)</f>
        <v>66.999999999999957</v>
      </c>
      <c r="AC149" s="7">
        <f>其他调用!AY150*SUM($U$14:$U$17)</f>
        <v>91.000000000000085</v>
      </c>
      <c r="AD149" s="7">
        <f>其他调用!AZ150*SUM($U$14:$U$17)</f>
        <v>102.99999999999999</v>
      </c>
      <c r="AE149" s="7">
        <f>其他调用!BA150*SUM($U$14:$U$17)</f>
        <v>103.00000000000016</v>
      </c>
      <c r="AF149" s="7">
        <f>SUMPRODUCT(AA$5:AE149,其他调用!$C$6:$G150)</f>
        <v>5357325.5875797942</v>
      </c>
      <c r="AH149" s="7">
        <v>145</v>
      </c>
      <c r="AI149" s="7">
        <f>其他调用!Y149</f>
        <v>15239716.22291398</v>
      </c>
      <c r="AJ149" s="7">
        <f>其他调用!Z149</f>
        <v>16997651.304230213</v>
      </c>
      <c r="AK149" s="7">
        <f>其他调用!AA149</f>
        <v>19857482.010586262</v>
      </c>
      <c r="AL149" s="7">
        <f>其他调用!AB149</f>
        <v>26022195.117844582</v>
      </c>
      <c r="AM149" s="7">
        <f>其他调用!AC149</f>
        <v>48417264</v>
      </c>
      <c r="AN149" s="7">
        <f>SUMPRODUCT(AI$5:AM149,其他调用!$C$6:$G150)</f>
        <v>858491919444.03064</v>
      </c>
      <c r="AP149" s="7">
        <f>其他调用!AN149</f>
        <v>3449526.5675719976</v>
      </c>
      <c r="AQ149" s="7">
        <f>其他调用!AO149</f>
        <v>3767406.1591593623</v>
      </c>
      <c r="AR149" s="7">
        <f>其他调用!AP149</f>
        <v>4565041.2266663313</v>
      </c>
      <c r="AS149" s="7">
        <f>其他调用!AQ149</f>
        <v>6989717.0271370411</v>
      </c>
      <c r="AT149" s="7">
        <f>其他调用!AR149</f>
        <v>14303368.333766699</v>
      </c>
      <c r="AU149" s="7">
        <f>SUMPRODUCT(AP$5:AT149,其他调用!$C$6:$G150)</f>
        <v>144702526908.88962</v>
      </c>
    </row>
    <row r="150" spans="26:47" x14ac:dyDescent="0.15">
      <c r="Z150" s="7">
        <v>146</v>
      </c>
      <c r="AA150" s="7">
        <f>其他调用!AW151*SUM($U$14:$U$17)</f>
        <v>45.999999999999972</v>
      </c>
      <c r="AB150" s="7">
        <f>其他调用!AX151*SUM($U$14:$U$17)</f>
        <v>67.000000000000043</v>
      </c>
      <c r="AC150" s="7">
        <f>其他调用!AY151*SUM($U$14:$U$17)</f>
        <v>90.999999999999787</v>
      </c>
      <c r="AD150" s="7">
        <f>其他调用!AZ151*SUM($U$14:$U$17)</f>
        <v>102.99999999999994</v>
      </c>
      <c r="AE150" s="7">
        <f>其他调用!BA151*SUM($U$14:$U$17)</f>
        <v>102.9999999999999</v>
      </c>
      <c r="AF150" s="7">
        <f>SUMPRODUCT(AA$5:AE150,其他调用!$C$6:$G151)</f>
        <v>5375068.3986381125</v>
      </c>
      <c r="AH150" s="7">
        <v>146</v>
      </c>
      <c r="AI150" s="7">
        <f>其他调用!Y150</f>
        <v>15239716.222913742</v>
      </c>
      <c r="AJ150" s="7">
        <f>其他调用!Z150</f>
        <v>17417685.603625774</v>
      </c>
      <c r="AK150" s="7">
        <f>其他调用!AA150</f>
        <v>19857482.010586023</v>
      </c>
      <c r="AL150" s="7">
        <f>其他调用!AB150</f>
        <v>26022195.117845058</v>
      </c>
      <c r="AM150" s="7">
        <f>其他调用!AC150</f>
        <v>48417264</v>
      </c>
      <c r="AN150" s="7">
        <f>SUMPRODUCT(AI$5:AM150,其他调用!$C$6:$G151)</f>
        <v>863551247281.58276</v>
      </c>
      <c r="AP150" s="7">
        <f>其他调用!AN150</f>
        <v>3449526.5675720572</v>
      </c>
      <c r="AQ150" s="7">
        <f>其他调用!AO150</f>
        <v>3852102.3979818821</v>
      </c>
      <c r="AR150" s="7">
        <f>其他调用!AP150</f>
        <v>4565041.2266662717</v>
      </c>
      <c r="AS150" s="7">
        <f>其他调用!AQ150</f>
        <v>6989717.0271369219</v>
      </c>
      <c r="AT150" s="7">
        <f>其他调用!AR150</f>
        <v>14303368.333766699</v>
      </c>
      <c r="AU150" s="7">
        <f>SUMPRODUCT(AP$5:AT150,其他调用!$C$6:$G151)</f>
        <v>145839828282.81628</v>
      </c>
    </row>
    <row r="151" spans="26:47" x14ac:dyDescent="0.15">
      <c r="Z151" s="7">
        <v>147</v>
      </c>
      <c r="AA151" s="7">
        <f>其他调用!AW152*SUM($U$14:$U$17)</f>
        <v>46.000000000000043</v>
      </c>
      <c r="AB151" s="7">
        <f>其他调用!AX152*SUM($U$14:$U$17)</f>
        <v>66.999999999999972</v>
      </c>
      <c r="AC151" s="7">
        <f>其他调用!AY152*SUM($U$14:$U$17)</f>
        <v>91.000000000000057</v>
      </c>
      <c r="AD151" s="7">
        <f>其他调用!AZ152*SUM($U$14:$U$17)</f>
        <v>103.00000000000009</v>
      </c>
      <c r="AE151" s="7">
        <f>其他调用!BA152*SUM($U$14:$U$17)</f>
        <v>102.99999999999993</v>
      </c>
      <c r="AF151" s="7">
        <f>SUMPRODUCT(AA$5:AE151,其他调用!$C$6:$G152)</f>
        <v>5392714.2544447463</v>
      </c>
      <c r="AH151" s="7">
        <v>147</v>
      </c>
      <c r="AI151" s="7">
        <f>其他调用!Y151</f>
        <v>15658904.61901474</v>
      </c>
      <c r="AJ151" s="7">
        <f>其他调用!Z151</f>
        <v>17499938.722409487</v>
      </c>
      <c r="AK151" s="7">
        <f>其他调用!AA151</f>
        <v>20094675.214419603</v>
      </c>
      <c r="AL151" s="7">
        <f>其他调用!AB151</f>
        <v>26022195.117844582</v>
      </c>
      <c r="AM151" s="7">
        <f>其他调用!AC151</f>
        <v>48417264</v>
      </c>
      <c r="AN151" s="7">
        <f>SUMPRODUCT(AI$5:AM151,其他调用!$C$6:$G152)</f>
        <v>868658491534.94373</v>
      </c>
      <c r="AP151" s="7">
        <f>其他调用!AN151</f>
        <v>3525905.2473295331</v>
      </c>
      <c r="AQ151" s="7">
        <f>其他调用!AO151</f>
        <v>3868688.0192095041</v>
      </c>
      <c r="AR151" s="7">
        <f>其他调用!AP151</f>
        <v>4627169.5872114301</v>
      </c>
      <c r="AS151" s="7">
        <f>其他调用!AQ151</f>
        <v>6989717.0271370411</v>
      </c>
      <c r="AT151" s="7">
        <f>其他调用!AR151</f>
        <v>14303368.333766699</v>
      </c>
      <c r="AU151" s="7">
        <f>SUMPRODUCT(AP$5:AT151,其他调用!$C$6:$G152)</f>
        <v>146985133696.60181</v>
      </c>
    </row>
    <row r="152" spans="26:47" x14ac:dyDescent="0.15">
      <c r="Z152" s="7">
        <v>148</v>
      </c>
      <c r="AA152" s="7">
        <f>其他调用!AW153*SUM($U$14:$U$17)</f>
        <v>45.999999999999943</v>
      </c>
      <c r="AB152" s="7">
        <f>其他调用!AX153*SUM($U$14:$U$17)</f>
        <v>67.000000000000028</v>
      </c>
      <c r="AC152" s="7">
        <f>其他调用!AY153*SUM($U$14:$U$17)</f>
        <v>91.000000000000057</v>
      </c>
      <c r="AD152" s="7">
        <f>其他调用!AZ153*SUM($U$14:$U$17)</f>
        <v>102.99999999999983</v>
      </c>
      <c r="AE152" s="7">
        <f>其他调用!BA153*SUM($U$14:$U$17)</f>
        <v>103.00000000000014</v>
      </c>
      <c r="AF152" s="7">
        <f>SUMPRODUCT(AA$5:AE152,其他调用!$C$6:$G153)</f>
        <v>5410263.1549996948</v>
      </c>
      <c r="AH152" s="7">
        <v>148</v>
      </c>
      <c r="AI152" s="7">
        <f>其他调用!Y152</f>
        <v>15673384.56183219</v>
      </c>
      <c r="AJ152" s="7">
        <f>其他调用!Z152</f>
        <v>17499938.722409487</v>
      </c>
      <c r="AK152" s="7">
        <f>其他调用!AA152</f>
        <v>20364105.906038284</v>
      </c>
      <c r="AL152" s="7">
        <f>其他调用!AB152</f>
        <v>26022195.117844582</v>
      </c>
      <c r="AM152" s="7">
        <f>其他调用!AC152</f>
        <v>49289069.60492897</v>
      </c>
      <c r="AN152" s="7">
        <f>SUMPRODUCT(AI$5:AM152,其他调用!$C$6:$G153)</f>
        <v>873743429371.77759</v>
      </c>
      <c r="AP152" s="7">
        <f>其他调用!AN152</f>
        <v>3528543.5811328292</v>
      </c>
      <c r="AQ152" s="7">
        <f>其他调用!AO152</f>
        <v>3868688.0192095637</v>
      </c>
      <c r="AR152" s="7">
        <f>其他调用!AP152</f>
        <v>4697741.9597765207</v>
      </c>
      <c r="AS152" s="7">
        <f>其他调用!AQ152</f>
        <v>6989717.0271370411</v>
      </c>
      <c r="AT152" s="7">
        <f>其他调用!AR152</f>
        <v>14570109.379409313</v>
      </c>
      <c r="AU152" s="7">
        <f>SUMPRODUCT(AP$5:AT152,其他调用!$C$6:$G153)</f>
        <v>148125509717.60812</v>
      </c>
    </row>
    <row r="153" spans="26:47" x14ac:dyDescent="0.15">
      <c r="Z153" s="7">
        <v>149</v>
      </c>
      <c r="AA153" s="7">
        <f>其他调用!AW154*SUM($U$14:$U$17)</f>
        <v>46.000000000000036</v>
      </c>
      <c r="AB153" s="7">
        <f>其他调用!AX154*SUM($U$14:$U$17)</f>
        <v>66.999999999999929</v>
      </c>
      <c r="AC153" s="7">
        <f>其他调用!AY154*SUM($U$14:$U$17)</f>
        <v>91.000000000000057</v>
      </c>
      <c r="AD153" s="7">
        <f>其他调用!AZ154*SUM($U$14:$U$17)</f>
        <v>103.00000000000014</v>
      </c>
      <c r="AE153" s="7">
        <f>其他调用!BA154*SUM($U$14:$U$17)</f>
        <v>102.99999999999994</v>
      </c>
      <c r="AF153" s="7">
        <f>SUMPRODUCT(AA$5:AE153,其他调用!$C$6:$G154)</f>
        <v>5427715.1003029589</v>
      </c>
      <c r="AH153" s="7">
        <v>149</v>
      </c>
      <c r="AI153" s="7">
        <f>其他调用!Y153</f>
        <v>15673384.56183219</v>
      </c>
      <c r="AJ153" s="7">
        <f>其他调用!Z153</f>
        <v>17499938.722409725</v>
      </c>
      <c r="AK153" s="7">
        <f>其他调用!AA153</f>
        <v>20364105.906038284</v>
      </c>
      <c r="AL153" s="7">
        <f>其他调用!AB153</f>
        <v>26022195.117845058</v>
      </c>
      <c r="AM153" s="7">
        <f>其他调用!AC153</f>
        <v>56486808</v>
      </c>
      <c r="AN153" s="7">
        <f>SUMPRODUCT(AI$5:AM153,其他调用!$C$6:$G154)</f>
        <v>878804564633.1239</v>
      </c>
      <c r="AP153" s="7">
        <f>其他调用!AN153</f>
        <v>3528543.5811327696</v>
      </c>
      <c r="AQ153" s="7">
        <f>其他调用!AO153</f>
        <v>3868688.0192095041</v>
      </c>
      <c r="AR153" s="7">
        <f>其他调用!AP153</f>
        <v>4697741.9597765207</v>
      </c>
      <c r="AS153" s="7">
        <f>其他调用!AQ153</f>
        <v>6989717.0271369219</v>
      </c>
      <c r="AT153" s="7">
        <f>其他调用!AR153</f>
        <v>16772357.512372494</v>
      </c>
      <c r="AU153" s="7">
        <f>SUMPRODUCT(AP$5:AT153,其他调用!$C$6:$G154)</f>
        <v>149260898210.85583</v>
      </c>
    </row>
    <row r="154" spans="26:47" x14ac:dyDescent="0.15">
      <c r="Z154" s="7">
        <v>150</v>
      </c>
      <c r="AA154" s="7">
        <f>其他调用!AW155*SUM($U$14:$U$17)</f>
        <v>45.999999999999979</v>
      </c>
      <c r="AB154" s="7">
        <f>其他调用!AX155*SUM($U$14:$U$17)</f>
        <v>67.000000000000028</v>
      </c>
      <c r="AC154" s="7">
        <f>其他调用!AY155*SUM($U$14:$U$17)</f>
        <v>91</v>
      </c>
      <c r="AD154" s="7">
        <f>其他调用!AZ155*SUM($U$14:$U$17)</f>
        <v>102.99999999999999</v>
      </c>
      <c r="AE154" s="7">
        <f>其他调用!BA155*SUM($U$14:$U$17)</f>
        <v>103.00000000000004</v>
      </c>
      <c r="AF154" s="7">
        <f>SUMPRODUCT(AA$5:AE154,其他调用!$C$6:$G155)</f>
        <v>5445065.2425919538</v>
      </c>
      <c r="AH154" s="7">
        <v>150</v>
      </c>
      <c r="AI154" s="7">
        <f>其他调用!Y154</f>
        <v>15673384.56183219</v>
      </c>
      <c r="AJ154" s="7">
        <f>其他调用!Z154</f>
        <v>17499938.722409487</v>
      </c>
      <c r="AK154" s="7">
        <f>其他调用!AA154</f>
        <v>20364105.906038284</v>
      </c>
      <c r="AL154" s="7">
        <f>其他调用!AB154</f>
        <v>26022195.117844582</v>
      </c>
      <c r="AM154" s="7">
        <f>其他调用!AC154</f>
        <v>56486808</v>
      </c>
      <c r="AN154" s="7">
        <f>SUMPRODUCT(AI$5:AM154,其他调用!$C$6:$G155)</f>
        <v>883836176605.4458</v>
      </c>
      <c r="AP154" s="7">
        <f>其他调用!AN154</f>
        <v>3528543.5811328292</v>
      </c>
      <c r="AQ154" s="7">
        <f>其他调用!AO154</f>
        <v>3868688.0192095041</v>
      </c>
      <c r="AR154" s="7">
        <f>其他调用!AP154</f>
        <v>4697741.9597764611</v>
      </c>
      <c r="AS154" s="7">
        <f>其他调用!AQ154</f>
        <v>6989717.0271370411</v>
      </c>
      <c r="AT154" s="7">
        <f>其他调用!AR154</f>
        <v>16772357.512372732</v>
      </c>
      <c r="AU154" s="7">
        <f>SUMPRODUCT(AP$5:AT154,其他调用!$C$6:$G155)</f>
        <v>150389663604.5596</v>
      </c>
    </row>
    <row r="155" spans="26:47" x14ac:dyDescent="0.15">
      <c r="Z155" s="7">
        <v>151</v>
      </c>
      <c r="AA155" s="7">
        <f>其他调用!AW156*SUM($U$14:$U$17)</f>
        <v>45.999999999999986</v>
      </c>
      <c r="AB155" s="7">
        <f>其他调用!AX156*SUM($U$14:$U$17)</f>
        <v>67.000000000000014</v>
      </c>
      <c r="AC155" s="7">
        <f>其他调用!AY156*SUM($U$14:$U$17)</f>
        <v>90.999999999999815</v>
      </c>
      <c r="AD155" s="7">
        <f>其他调用!AZ156*SUM($U$14:$U$17)</f>
        <v>102.99999999999997</v>
      </c>
      <c r="AE155" s="7">
        <f>其他调用!BA156*SUM($U$14:$U$17)</f>
        <v>103.00000000000003</v>
      </c>
      <c r="AF155" s="7">
        <f>SUMPRODUCT(AA$5:AE155,其他调用!$C$6:$G156)</f>
        <v>5462313.5818666806</v>
      </c>
      <c r="AH155" s="7">
        <v>151</v>
      </c>
      <c r="AI155" s="7">
        <f>其他调用!Y155</f>
        <v>15673384.56183219</v>
      </c>
      <c r="AJ155" s="7">
        <f>其他调用!Z155</f>
        <v>17499938.722409487</v>
      </c>
      <c r="AK155" s="7">
        <f>其他调用!AA155</f>
        <v>20364105.906038284</v>
      </c>
      <c r="AL155" s="7">
        <f>其他调用!AB155</f>
        <v>26142679.687408924</v>
      </c>
      <c r="AM155" s="7">
        <f>其他调用!AC155</f>
        <v>56486808</v>
      </c>
      <c r="AN155" s="7">
        <f>SUMPRODUCT(AI$5:AM155,其他调用!$C$6:$G156)</f>
        <v>888838510637.51318</v>
      </c>
      <c r="AP155" s="7">
        <f>其他调用!AN155</f>
        <v>3528543.5811328292</v>
      </c>
      <c r="AQ155" s="7">
        <f>其他调用!AO155</f>
        <v>3868688.0192095041</v>
      </c>
      <c r="AR155" s="7">
        <f>其他调用!AP155</f>
        <v>4697741.9597765207</v>
      </c>
      <c r="AS155" s="7">
        <f>其他调用!AQ155</f>
        <v>7040395.6570258141</v>
      </c>
      <c r="AT155" s="7">
        <f>其他调用!AR155</f>
        <v>16772357.512372494</v>
      </c>
      <c r="AU155" s="7">
        <f>SUMPRODUCT(AP$5:AT155,其他调用!$C$6:$G156)</f>
        <v>151511909098.15451</v>
      </c>
    </row>
    <row r="156" spans="26:47" x14ac:dyDescent="0.15">
      <c r="Z156" s="7">
        <v>152</v>
      </c>
      <c r="AA156" s="7">
        <f>其他调用!AW157*SUM($U$14:$U$17)</f>
        <v>46.000000000000021</v>
      </c>
      <c r="AB156" s="7">
        <f>其他调用!AX157*SUM($U$14:$U$17)</f>
        <v>66.999999999999972</v>
      </c>
      <c r="AC156" s="7">
        <f>其他调用!AY157*SUM($U$14:$U$17)</f>
        <v>91.000000000000014</v>
      </c>
      <c r="AD156" s="7">
        <f>其他调用!AZ157*SUM($U$14:$U$17)</f>
        <v>103.00000000000006</v>
      </c>
      <c r="AE156" s="7">
        <f>其他调用!BA157*SUM($U$14:$U$17)</f>
        <v>103.00000000000001</v>
      </c>
      <c r="AF156" s="7">
        <f>SUMPRODUCT(AA$5:AE156,其他调用!$C$6:$G157)</f>
        <v>5479460.1181271374</v>
      </c>
      <c r="AH156" s="7">
        <v>152</v>
      </c>
      <c r="AI156" s="7">
        <f>其他调用!Y156</f>
        <v>15673384.56183219</v>
      </c>
      <c r="AJ156" s="7">
        <f>其他调用!Z156</f>
        <v>17499938.722409487</v>
      </c>
      <c r="AK156" s="7">
        <f>其他调用!AA156</f>
        <v>20364105.906038761</v>
      </c>
      <c r="AL156" s="7">
        <f>其他调用!AB156</f>
        <v>26663631.441866875</v>
      </c>
      <c r="AM156" s="7">
        <f>其他调用!AC156</f>
        <v>56486808</v>
      </c>
      <c r="AN156" s="7">
        <f>SUMPRODUCT(AI$5:AM156,其他调用!$C$6:$G157)</f>
        <v>893812374511.35583</v>
      </c>
      <c r="AP156" s="7">
        <f>其他调用!AN156</f>
        <v>3528543.5811327696</v>
      </c>
      <c r="AQ156" s="7">
        <f>其他调用!AO156</f>
        <v>3868688.0192095041</v>
      </c>
      <c r="AR156" s="7">
        <f>其他调用!AP156</f>
        <v>4697741.9597764611</v>
      </c>
      <c r="AS156" s="7">
        <f>其他调用!AQ156</f>
        <v>7259520.1577789783</v>
      </c>
      <c r="AT156" s="7">
        <f>其他调用!AR156</f>
        <v>16772357.512372494</v>
      </c>
      <c r="AU156" s="7">
        <f>SUMPRODUCT(AP$5:AT156,其他调用!$C$6:$G157)</f>
        <v>152627974463.66824</v>
      </c>
    </row>
    <row r="157" spans="26:47" x14ac:dyDescent="0.15">
      <c r="Z157" s="7">
        <v>153</v>
      </c>
      <c r="AA157" s="7">
        <f>其他调用!AW158*SUM($U$14:$U$17)</f>
        <v>46.000000000000007</v>
      </c>
      <c r="AB157" s="7">
        <f>其他调用!AX158*SUM($U$14:$U$17)</f>
        <v>67.000000000000014</v>
      </c>
      <c r="AC157" s="7">
        <f>其他调用!AY158*SUM($U$14:$U$17)</f>
        <v>90.999999999999986</v>
      </c>
      <c r="AD157" s="7">
        <f>其他调用!AZ158*SUM($U$14:$U$17)</f>
        <v>102.99999999999999</v>
      </c>
      <c r="AE157" s="7">
        <f>其他调用!BA158*SUM($U$14:$U$17)</f>
        <v>102.99999999999999</v>
      </c>
      <c r="AF157" s="7">
        <f>SUMPRODUCT(AA$5:AE157,其他调用!$C$6:$G158)</f>
        <v>5496504.8513733232</v>
      </c>
      <c r="AH157" s="7">
        <v>153</v>
      </c>
      <c r="AI157" s="7">
        <f>其他调用!Y157</f>
        <v>15673384.56183219</v>
      </c>
      <c r="AJ157" s="7">
        <f>其他调用!Z157</f>
        <v>17499938.722409725</v>
      </c>
      <c r="AK157" s="7">
        <f>其他调用!AA157</f>
        <v>20364105.906038284</v>
      </c>
      <c r="AL157" s="7">
        <f>其他调用!AB157</f>
        <v>26663631.441867352</v>
      </c>
      <c r="AM157" s="7">
        <f>其他调用!AC157</f>
        <v>56486808</v>
      </c>
      <c r="AN157" s="7">
        <f>SUMPRODUCT(AI$5:AM157,其他调用!$C$6:$G158)</f>
        <v>898756707386.79578</v>
      </c>
      <c r="AP157" s="7">
        <f>其他调用!AN157</f>
        <v>3528543.5811328292</v>
      </c>
      <c r="AQ157" s="7">
        <f>其他调用!AO157</f>
        <v>3868688.0192095637</v>
      </c>
      <c r="AR157" s="7">
        <f>其他调用!AP157</f>
        <v>4697741.9597765207</v>
      </c>
      <c r="AS157" s="7">
        <f>其他调用!AQ157</f>
        <v>7259520.1577789783</v>
      </c>
      <c r="AT157" s="7">
        <f>其他调用!AR157</f>
        <v>16772357.512372732</v>
      </c>
      <c r="AU157" s="7">
        <f>SUMPRODUCT(AP$5:AT157,其他调用!$C$6:$G158)</f>
        <v>153737413486.89313</v>
      </c>
    </row>
    <row r="158" spans="26:47" x14ac:dyDescent="0.15">
      <c r="Z158" s="7">
        <v>154</v>
      </c>
      <c r="AA158" s="7">
        <f>其他调用!AW159*SUM($U$14:$U$17)</f>
        <v>45.999999999999957</v>
      </c>
      <c r="AB158" s="7">
        <f>其他调用!AX159*SUM($U$14:$U$17)</f>
        <v>67.000000000000028</v>
      </c>
      <c r="AC158" s="7">
        <f>其他调用!AY159*SUM($U$14:$U$17)</f>
        <v>91.000000000000043</v>
      </c>
      <c r="AD158" s="7">
        <f>其他调用!AZ159*SUM($U$14:$U$17)</f>
        <v>103</v>
      </c>
      <c r="AE158" s="7">
        <f>其他调用!BA159*SUM($U$14:$U$17)</f>
        <v>103</v>
      </c>
      <c r="AF158" s="7">
        <f>SUMPRODUCT(AA$5:AE158,其他调用!$C$6:$G159)</f>
        <v>5513447.7816052418</v>
      </c>
      <c r="AH158" s="7">
        <v>154</v>
      </c>
      <c r="AI158" s="7">
        <f>其他调用!Y158</f>
        <v>15673384.56183219</v>
      </c>
      <c r="AJ158" s="7">
        <f>其他调用!Z158</f>
        <v>17499938.722409487</v>
      </c>
      <c r="AK158" s="7">
        <f>其他调用!AA158</f>
        <v>20364105.906038284</v>
      </c>
      <c r="AL158" s="7">
        <f>其他调用!AB158</f>
        <v>26663631.441867352</v>
      </c>
      <c r="AM158" s="7">
        <f>其他调用!AC158</f>
        <v>56486808</v>
      </c>
      <c r="AN158" s="7">
        <f>SUMPRODUCT(AI$5:AM158,其他调用!$C$6:$G159)</f>
        <v>903671509263.83289</v>
      </c>
      <c r="AP158" s="7">
        <f>其他调用!AN158</f>
        <v>3528543.5811328292</v>
      </c>
      <c r="AQ158" s="7">
        <f>其他调用!AO158</f>
        <v>3868688.0192095041</v>
      </c>
      <c r="AR158" s="7">
        <f>其他调用!AP158</f>
        <v>4697741.9597765207</v>
      </c>
      <c r="AS158" s="7">
        <f>其他调用!AQ158</f>
        <v>7259520.1577790976</v>
      </c>
      <c r="AT158" s="7">
        <f>其他调用!AR158</f>
        <v>16772357.512372494</v>
      </c>
      <c r="AU158" s="7">
        <f>SUMPRODUCT(AP$5:AT158,其他调用!$C$6:$G159)</f>
        <v>154840226167.82913</v>
      </c>
    </row>
    <row r="159" spans="26:47" x14ac:dyDescent="0.15">
      <c r="Z159" s="7">
        <v>155</v>
      </c>
      <c r="AA159" s="7">
        <f>其他调用!AW160*SUM($U$14:$U$17)</f>
        <v>46.000000000000107</v>
      </c>
      <c r="AB159" s="7">
        <f>其他调用!AX160*SUM($U$14:$U$17)</f>
        <v>66.999999999999986</v>
      </c>
      <c r="AC159" s="7">
        <f>其他调用!AY160*SUM($U$14:$U$17)</f>
        <v>90.999999999999986</v>
      </c>
      <c r="AD159" s="7">
        <f>其他调用!AZ160*SUM($U$14:$U$17)</f>
        <v>102.99999999999999</v>
      </c>
      <c r="AE159" s="7">
        <f>其他调用!BA160*SUM($U$14:$U$17)</f>
        <v>102.99999999999997</v>
      </c>
      <c r="AF159" s="7">
        <f>SUMPRODUCT(AA$5:AE159,其他调用!$C$6:$G160)</f>
        <v>5530288.9088228904</v>
      </c>
      <c r="AH159" s="7">
        <v>155</v>
      </c>
      <c r="AI159" s="7">
        <f>其他调用!Y159</f>
        <v>15673384.56183219</v>
      </c>
      <c r="AJ159" s="7">
        <f>其他调用!Z159</f>
        <v>17499938.722409487</v>
      </c>
      <c r="AK159" s="7">
        <f>其他调用!AA159</f>
        <v>20364105.906038284</v>
      </c>
      <c r="AL159" s="7">
        <f>其他调用!AB159</f>
        <v>26663631.441867352</v>
      </c>
      <c r="AM159" s="7">
        <f>其他调用!AC159</f>
        <v>56486808</v>
      </c>
      <c r="AN159" s="7">
        <f>SUMPRODUCT(AI$5:AM159,其他调用!$C$6:$G160)</f>
        <v>908556780142.46729</v>
      </c>
      <c r="AP159" s="7">
        <f>其他调用!AN159</f>
        <v>3528543.5811327696</v>
      </c>
      <c r="AQ159" s="7">
        <f>其他调用!AO159</f>
        <v>3868688.0192095041</v>
      </c>
      <c r="AR159" s="7">
        <f>其他调用!AP159</f>
        <v>4697741.9597764611</v>
      </c>
      <c r="AS159" s="7">
        <f>其他调用!AQ159</f>
        <v>7259520.1577789783</v>
      </c>
      <c r="AT159" s="7">
        <f>其他调用!AR159</f>
        <v>16772357.512372494</v>
      </c>
      <c r="AU159" s="7">
        <f>SUMPRODUCT(AP$5:AT159,其他调用!$C$6:$G160)</f>
        <v>155936412506.47626</v>
      </c>
    </row>
    <row r="160" spans="26:47" x14ac:dyDescent="0.15">
      <c r="Z160" s="7">
        <v>156</v>
      </c>
      <c r="AA160" s="7">
        <f>其他调用!AW161*SUM($U$14:$U$17)</f>
        <v>45.999999999999972</v>
      </c>
      <c r="AB160" s="7">
        <f>其他调用!AX161*SUM($U$14:$U$17)</f>
        <v>66.999999999999986</v>
      </c>
      <c r="AC160" s="7">
        <f>其他调用!AY161*SUM($U$14:$U$17)</f>
        <v>91.000000000000057</v>
      </c>
      <c r="AD160" s="7">
        <f>其他调用!AZ161*SUM($U$14:$U$17)</f>
        <v>102.99999999999999</v>
      </c>
      <c r="AE160" s="7">
        <f>其他调用!BA161*SUM($U$14:$U$17)</f>
        <v>103.00000000000007</v>
      </c>
      <c r="AF160" s="7">
        <f>SUMPRODUCT(AA$5:AE160,其他调用!$C$6:$G161)</f>
        <v>5547028.2330262717</v>
      </c>
      <c r="AH160" s="7">
        <v>156</v>
      </c>
      <c r="AI160" s="7">
        <f>其他调用!Y160</f>
        <v>15673384.56183219</v>
      </c>
      <c r="AJ160" s="7">
        <f>其他调用!Z160</f>
        <v>17622352.904357433</v>
      </c>
      <c r="AK160" s="7">
        <f>其他调用!AA160</f>
        <v>20364105.906038284</v>
      </c>
      <c r="AL160" s="7">
        <f>其他调用!AB160</f>
        <v>26663631.441867352</v>
      </c>
      <c r="AM160" s="7">
        <f>其他调用!AC160</f>
        <v>56486808</v>
      </c>
      <c r="AN160" s="7">
        <f>SUMPRODUCT(AI$5:AM160,其他调用!$C$6:$G161)</f>
        <v>913429178307.48413</v>
      </c>
      <c r="AP160" s="7">
        <f>其他调用!AN160</f>
        <v>3528543.5811328292</v>
      </c>
      <c r="AQ160" s="7">
        <f>其他调用!AO160</f>
        <v>3894581.3549268842</v>
      </c>
      <c r="AR160" s="7">
        <f>其他调用!AP160</f>
        <v>4697741.9597765207</v>
      </c>
      <c r="AS160" s="7">
        <f>其他调用!AQ160</f>
        <v>7259520.1577789783</v>
      </c>
      <c r="AT160" s="7">
        <f>其他调用!AR160</f>
        <v>16772357.512372732</v>
      </c>
      <c r="AU160" s="7">
        <f>SUMPRODUCT(AP$5:AT160,其他调用!$C$6:$G161)</f>
        <v>157029496102.41714</v>
      </c>
    </row>
    <row r="161" spans="26:47" x14ac:dyDescent="0.15">
      <c r="Z161" s="7">
        <v>157</v>
      </c>
      <c r="AA161" s="7">
        <f>其他调用!AW162*SUM($U$14:$U$17)</f>
        <v>45.999999999999908</v>
      </c>
      <c r="AB161" s="7">
        <f>其他调用!AX162*SUM($U$14:$U$17)</f>
        <v>66.999999999999972</v>
      </c>
      <c r="AC161" s="7">
        <f>其他调用!AY162*SUM($U$14:$U$17)</f>
        <v>90.999999999999986</v>
      </c>
      <c r="AD161" s="7">
        <f>其他调用!AZ162*SUM($U$14:$U$17)</f>
        <v>103.00000000000003</v>
      </c>
      <c r="AE161" s="7">
        <f>其他调用!BA162*SUM($U$14:$U$17)</f>
        <v>102.99999999999994</v>
      </c>
      <c r="AF161" s="7">
        <f>SUMPRODUCT(AA$5:AE161,其他调用!$C$6:$G162)</f>
        <v>5563665.754215382</v>
      </c>
      <c r="AH161" s="7">
        <v>157</v>
      </c>
      <c r="AI161" s="7">
        <f>其他调用!Y161</f>
        <v>15856754.216626883</v>
      </c>
      <c r="AJ161" s="7">
        <f>其他调用!Z161</f>
        <v>17995000.521348715</v>
      </c>
      <c r="AK161" s="7">
        <f>其他调用!AA161</f>
        <v>20364105.906038284</v>
      </c>
      <c r="AL161" s="7">
        <f>其他调用!AB161</f>
        <v>26663631.441867352</v>
      </c>
      <c r="AM161" s="7">
        <f>其他调用!AC161</f>
        <v>56486808</v>
      </c>
      <c r="AN161" s="7">
        <f>SUMPRODUCT(AI$5:AM161,其他调用!$C$6:$G162)</f>
        <v>918347499490.01355</v>
      </c>
      <c r="AP161" s="7">
        <f>其他调用!AN161</f>
        <v>3561961.0474623442</v>
      </c>
      <c r="AQ161" s="7">
        <f>其他调用!AO161</f>
        <v>3973404.6554422975</v>
      </c>
      <c r="AR161" s="7">
        <f>其他调用!AP161</f>
        <v>4697741.9597764611</v>
      </c>
      <c r="AS161" s="7">
        <f>其他调用!AQ161</f>
        <v>7259520.1577790976</v>
      </c>
      <c r="AT161" s="7">
        <f>其他调用!AR161</f>
        <v>16772357.512372494</v>
      </c>
      <c r="AU161" s="7">
        <f>SUMPRODUCT(AP$5:AT161,其他调用!$C$6:$G162)</f>
        <v>158131177042.61218</v>
      </c>
    </row>
    <row r="162" spans="26:47" x14ac:dyDescent="0.15">
      <c r="Z162" s="7">
        <v>158</v>
      </c>
      <c r="AA162" s="7">
        <f>其他调用!AW163*SUM($U$14:$U$17)</f>
        <v>46.000000000000064</v>
      </c>
      <c r="AB162" s="7">
        <f>其他调用!AX163*SUM($U$14:$U$17)</f>
        <v>67.000000000000014</v>
      </c>
      <c r="AC162" s="7">
        <f>其他调用!AY163*SUM($U$14:$U$17)</f>
        <v>90.999999999999901</v>
      </c>
      <c r="AD162" s="7">
        <f>其他调用!AZ163*SUM($U$14:$U$17)</f>
        <v>103.0000000000001</v>
      </c>
      <c r="AE162" s="7">
        <f>其他调用!BA163*SUM($U$14:$U$17)</f>
        <v>103.0000000000001</v>
      </c>
      <c r="AF162" s="7">
        <f>SUMPRODUCT(AA$5:AE162,其他调用!$C$6:$G163)</f>
        <v>5580201.4723902242</v>
      </c>
      <c r="AH162" s="7">
        <v>158</v>
      </c>
      <c r="AI162" s="7">
        <f>其他调用!Y162</f>
        <v>16116825.825303793</v>
      </c>
      <c r="AJ162" s="7">
        <f>其他调用!Z162</f>
        <v>17995000.521348953</v>
      </c>
      <c r="AK162" s="7">
        <f>其他调用!AA162</f>
        <v>20759308.420338631</v>
      </c>
      <c r="AL162" s="7">
        <f>其他调用!AB162</f>
        <v>26663631.441867352</v>
      </c>
      <c r="AM162" s="7">
        <f>其他调用!AC162</f>
        <v>59348589.00098896</v>
      </c>
      <c r="AN162" s="7">
        <f>SUMPRODUCT(AI$5:AM162,其他调用!$C$6:$G163)</f>
        <v>923277135699.12036</v>
      </c>
      <c r="AP162" s="7">
        <f>其他调用!AN162</f>
        <v>3609356.7533436418</v>
      </c>
      <c r="AQ162" s="7">
        <f>其他调用!AO162</f>
        <v>3973404.6554423571</v>
      </c>
      <c r="AR162" s="7">
        <f>其他调用!AP162</f>
        <v>4806530.930704236</v>
      </c>
      <c r="AS162" s="7">
        <f>其他调用!AQ162</f>
        <v>7259520.1577789783</v>
      </c>
      <c r="AT162" s="7">
        <f>其他调用!AR162</f>
        <v>17658971.897584915</v>
      </c>
      <c r="AU162" s="7">
        <f>SUMPRODUCT(AP$5:AT162,其他调用!$C$6:$G163)</f>
        <v>159234273135.22821</v>
      </c>
    </row>
    <row r="163" spans="26:47" x14ac:dyDescent="0.15">
      <c r="Z163" s="7">
        <v>159</v>
      </c>
      <c r="AA163" s="7">
        <f>其他调用!AW164*SUM($U$14:$U$17)</f>
        <v>46.000000000000007</v>
      </c>
      <c r="AB163" s="7">
        <f>其他调用!AX164*SUM($U$14:$U$17)</f>
        <v>67.000000000000043</v>
      </c>
      <c r="AC163" s="7">
        <f>其他调用!AY164*SUM($U$14:$U$17)</f>
        <v>91.000000000000028</v>
      </c>
      <c r="AD163" s="7">
        <f>其他调用!AZ164*SUM($U$14:$U$17)</f>
        <v>102.99999999999991</v>
      </c>
      <c r="AE163" s="7">
        <f>其他调用!BA164*SUM($U$14:$U$17)</f>
        <v>102.99999999999991</v>
      </c>
      <c r="AF163" s="7">
        <f>SUMPRODUCT(AA$5:AE163,其他调用!$C$6:$G164)</f>
        <v>5596635.3875507973</v>
      </c>
      <c r="AH163" s="7">
        <v>159</v>
      </c>
      <c r="AI163" s="7">
        <f>其他调用!Y163</f>
        <v>16116825.825303793</v>
      </c>
      <c r="AJ163" s="7">
        <f>其他调用!Z163</f>
        <v>17995000.521348715</v>
      </c>
      <c r="AK163" s="7">
        <f>其他调用!AA163</f>
        <v>20879263.45079565</v>
      </c>
      <c r="AL163" s="7">
        <f>其他调用!AB163</f>
        <v>26663631.441866875</v>
      </c>
      <c r="AM163" s="7">
        <f>其他调用!AC163</f>
        <v>64556352</v>
      </c>
      <c r="AN163" s="7">
        <f>SUMPRODUCT(AI$5:AM163,其他调用!$C$6:$G164)</f>
        <v>928180654091.71899</v>
      </c>
      <c r="AP163" s="7">
        <f>其他调用!AN163</f>
        <v>3609356.7533436418</v>
      </c>
      <c r="AQ163" s="7">
        <f>其他调用!AO163</f>
        <v>3973404.6554422975</v>
      </c>
      <c r="AR163" s="7">
        <f>其他调用!AP163</f>
        <v>4839551.4299388528</v>
      </c>
      <c r="AS163" s="7">
        <f>其他调用!AQ163</f>
        <v>7259520.1577789783</v>
      </c>
      <c r="AT163" s="7">
        <f>其他调用!AR163</f>
        <v>19272399.895081282</v>
      </c>
      <c r="AU163" s="7">
        <f>SUMPRODUCT(AP$5:AT163,其他调用!$C$6:$G164)</f>
        <v>160331843822.90121</v>
      </c>
    </row>
    <row r="164" spans="26:47" x14ac:dyDescent="0.15">
      <c r="Z164" s="7">
        <v>160</v>
      </c>
      <c r="AA164" s="7">
        <f>其他调用!AW165*SUM($U$14:$U$17)</f>
        <v>45.999999999999979</v>
      </c>
      <c r="AB164" s="7">
        <f>其他调用!AX165*SUM($U$14:$U$17)</f>
        <v>67</v>
      </c>
      <c r="AC164" s="7">
        <f>其他调用!AY165*SUM($U$14:$U$17)</f>
        <v>91.000000000000043</v>
      </c>
      <c r="AD164" s="7">
        <f>其他调用!AZ165*SUM($U$14:$U$17)</f>
        <v>103.00000000000007</v>
      </c>
      <c r="AE164" s="7">
        <f>其他调用!BA165*SUM($U$14:$U$17)</f>
        <v>103.00000000000007</v>
      </c>
      <c r="AF164" s="7">
        <f>SUMPRODUCT(AA$5:AE164,其他调用!$C$6:$G165)</f>
        <v>5612967.4996971022</v>
      </c>
      <c r="AH164" s="7">
        <v>160</v>
      </c>
      <c r="AI164" s="7">
        <f>其他调用!Y164</f>
        <v>16116825.825303793</v>
      </c>
      <c r="AJ164" s="7">
        <f>其他调用!Z164</f>
        <v>17995000.521348953</v>
      </c>
      <c r="AK164" s="7">
        <f>其他调用!AA164</f>
        <v>20879263.450795174</v>
      </c>
      <c r="AL164" s="7">
        <f>其他调用!AB164</f>
        <v>26663631.441867352</v>
      </c>
      <c r="AM164" s="7">
        <f>其他调用!AC164</f>
        <v>64556352</v>
      </c>
      <c r="AN164" s="7">
        <f>SUMPRODUCT(AI$5:AM164,其他调用!$C$6:$G165)</f>
        <v>933053796706.66443</v>
      </c>
      <c r="AP164" s="7">
        <f>其他调用!AN164</f>
        <v>3609356.7533436418</v>
      </c>
      <c r="AQ164" s="7">
        <f>其他调用!AO164</f>
        <v>3973404.6554423571</v>
      </c>
      <c r="AR164" s="7">
        <f>其他调用!AP164</f>
        <v>4839551.4299389124</v>
      </c>
      <c r="AS164" s="7">
        <f>其他调用!AQ164</f>
        <v>7259520.1577790976</v>
      </c>
      <c r="AT164" s="7">
        <f>其他调用!AR164</f>
        <v>19272399.895081282</v>
      </c>
      <c r="AU164" s="7">
        <f>SUMPRODUCT(AP$5:AT164,其他调用!$C$6:$G165)</f>
        <v>161422615400.11963</v>
      </c>
    </row>
    <row r="165" spans="26:47" x14ac:dyDescent="0.15">
      <c r="Z165" s="7">
        <v>161</v>
      </c>
      <c r="AA165" s="7">
        <f>其他调用!AW166*SUM($U$14:$U$17)</f>
        <v>0</v>
      </c>
      <c r="AB165" s="7">
        <f>其他调用!AX166*SUM($U$14:$U$17)</f>
        <v>0</v>
      </c>
      <c r="AC165" s="7">
        <f>其他调用!AY166*SUM($U$14:$U$17)</f>
        <v>0</v>
      </c>
      <c r="AD165" s="7">
        <f>其他调用!AZ166*SUM($U$14:$U$17)</f>
        <v>0</v>
      </c>
      <c r="AE165" s="7">
        <f>其他调用!BA166*SUM($U$14:$U$17)</f>
        <v>0</v>
      </c>
      <c r="AF165" s="7">
        <f>SUMPRODUCT(AA$5:AE165,其他调用!$C$6:$G166)</f>
        <v>5612967.4996971022</v>
      </c>
      <c r="AH165" s="7">
        <v>161</v>
      </c>
      <c r="AI165" s="7">
        <f>其他调用!Y165</f>
        <v>16116825.825303793</v>
      </c>
      <c r="AJ165" s="7">
        <f>其他调用!Z165</f>
        <v>17995000.521348715</v>
      </c>
      <c r="AK165" s="7">
        <f>其他调用!AA165</f>
        <v>20879263.45079565</v>
      </c>
      <c r="AL165" s="7">
        <f>其他调用!AB165</f>
        <v>26663631.441867352</v>
      </c>
      <c r="AM165" s="7">
        <f>其他调用!AC165</f>
        <v>64556351.999999046</v>
      </c>
      <c r="AN165" s="7">
        <f>SUMPRODUCT(AI$5:AM165,其他调用!$C$6:$G166)</f>
        <v>937896563543.95654</v>
      </c>
      <c r="AP165" s="7">
        <f>其他调用!AN165</f>
        <v>3609356.7533436418</v>
      </c>
      <c r="AQ165" s="7">
        <f>其他调用!AO165</f>
        <v>3973404.6554422975</v>
      </c>
      <c r="AR165" s="7">
        <f>其他调用!AP165</f>
        <v>4839551.4299388528</v>
      </c>
      <c r="AS165" s="7">
        <f>其他调用!AQ165</f>
        <v>7259520.1577789783</v>
      </c>
      <c r="AT165" s="7">
        <f>其他调用!AR165</f>
        <v>19272399.89508152</v>
      </c>
      <c r="AU165" s="7">
        <f>SUMPRODUCT(AP$5:AT165,其他调用!$C$6:$G166)</f>
        <v>162506587866.88342</v>
      </c>
    </row>
    <row r="166" spans="26:47" x14ac:dyDescent="0.15">
      <c r="Z166" s="7">
        <v>162</v>
      </c>
      <c r="AA166" s="7">
        <f>其他调用!AW167*SUM($U$14:$U$17)</f>
        <v>0</v>
      </c>
      <c r="AB166" s="7">
        <f>其他调用!AX167*SUM($U$14:$U$17)</f>
        <v>0</v>
      </c>
      <c r="AC166" s="7">
        <f>其他调用!AY167*SUM($U$14:$U$17)</f>
        <v>0</v>
      </c>
      <c r="AD166" s="7">
        <f>其他调用!AZ167*SUM($U$14:$U$17)</f>
        <v>0</v>
      </c>
      <c r="AE166" s="7">
        <f>其他调用!BA167*SUM($U$14:$U$17)</f>
        <v>0</v>
      </c>
      <c r="AF166" s="7">
        <f>SUMPRODUCT(AA$5:AE166,其他调用!$C$6:$G167)</f>
        <v>5612967.4996971022</v>
      </c>
      <c r="AH166" s="7">
        <v>162</v>
      </c>
      <c r="AI166" s="7">
        <f>其他调用!Y166</f>
        <v>16116825.825303793</v>
      </c>
      <c r="AJ166" s="7">
        <f>其他调用!Z166</f>
        <v>17995000.521348953</v>
      </c>
      <c r="AK166" s="7">
        <f>其他调用!AA166</f>
        <v>20879263.450795174</v>
      </c>
      <c r="AL166" s="7">
        <f>其他调用!AB166</f>
        <v>27767671.587184906</v>
      </c>
      <c r="AM166" s="7">
        <f>其他调用!AC166</f>
        <v>64556352</v>
      </c>
      <c r="AN166" s="7">
        <f>SUMPRODUCT(AI$5:AM166,其他调用!$C$6:$G167)</f>
        <v>942711056852.70654</v>
      </c>
      <c r="AP166" s="7">
        <f>其他调用!AN166</f>
        <v>3609356.7533437014</v>
      </c>
      <c r="AQ166" s="7">
        <f>其他调用!AO166</f>
        <v>3973404.6554423571</v>
      </c>
      <c r="AR166" s="7">
        <f>其他调用!AP166</f>
        <v>4839551.4299389124</v>
      </c>
      <c r="AS166" s="7">
        <f>其他调用!AQ166</f>
        <v>7677889.9790369272</v>
      </c>
      <c r="AT166" s="7">
        <f>其他调用!AR166</f>
        <v>19272399.895081282</v>
      </c>
      <c r="AU166" s="7">
        <f>SUMPRODUCT(AP$5:AT166,其他调用!$C$6:$G167)</f>
        <v>163584557858.70313</v>
      </c>
    </row>
    <row r="167" spans="26:47" x14ac:dyDescent="0.15">
      <c r="Z167" s="7">
        <v>163</v>
      </c>
      <c r="AA167" s="7">
        <f>其他调用!AW168*SUM($U$14:$U$17)</f>
        <v>0</v>
      </c>
      <c r="AB167" s="7">
        <f>其他调用!AX168*SUM($U$14:$U$17)</f>
        <v>0</v>
      </c>
      <c r="AC167" s="7">
        <f>其他调用!AY168*SUM($U$14:$U$17)</f>
        <v>0</v>
      </c>
      <c r="AD167" s="7">
        <f>其他调用!AZ168*SUM($U$14:$U$17)</f>
        <v>0</v>
      </c>
      <c r="AE167" s="7">
        <f>其他调用!BA168*SUM($U$14:$U$17)</f>
        <v>0</v>
      </c>
      <c r="AF167" s="7">
        <f>SUMPRODUCT(AA$5:AE167,其他调用!$C$6:$G168)</f>
        <v>5612967.4996971022</v>
      </c>
      <c r="AH167" s="7">
        <v>163</v>
      </c>
      <c r="AI167" s="7">
        <f>其他调用!Y167</f>
        <v>16116825.825303793</v>
      </c>
      <c r="AJ167" s="7">
        <f>其他调用!Z167</f>
        <v>17995000.521348715</v>
      </c>
      <c r="AK167" s="7">
        <f>其他调用!AA167</f>
        <v>20879263.450795174</v>
      </c>
      <c r="AL167" s="7">
        <f>其他调用!AB167</f>
        <v>29287041.493835926</v>
      </c>
      <c r="AM167" s="7">
        <f>其他调用!AC167</f>
        <v>64556352</v>
      </c>
      <c r="AN167" s="7">
        <f>SUMPRODUCT(AI$5:AM167,其他调用!$C$6:$G168)</f>
        <v>947498035949.13733</v>
      </c>
      <c r="AP167" s="7">
        <f>其他调用!AN167</f>
        <v>3609356.7533436418</v>
      </c>
      <c r="AQ167" s="7">
        <f>其他调用!AO167</f>
        <v>3973404.6554422975</v>
      </c>
      <c r="AR167" s="7">
        <f>其他调用!AP167</f>
        <v>4839551.4299389124</v>
      </c>
      <c r="AS167" s="7">
        <f>其他调用!AQ167</f>
        <v>8253646.6840500832</v>
      </c>
      <c r="AT167" s="7">
        <f>其他调用!AR167</f>
        <v>19272399.895081282</v>
      </c>
      <c r="AU167" s="7">
        <f>SUMPRODUCT(AP$5:AT167,其他调用!$C$6:$G168)</f>
        <v>164656813114.20306</v>
      </c>
    </row>
    <row r="168" spans="26:47" x14ac:dyDescent="0.15">
      <c r="Z168" s="7">
        <v>164</v>
      </c>
      <c r="AA168" s="7">
        <f>其他调用!AW169*SUM($U$14:$U$17)</f>
        <v>0</v>
      </c>
      <c r="AB168" s="7">
        <f>其他调用!AX169*SUM($U$14:$U$17)</f>
        <v>0</v>
      </c>
      <c r="AC168" s="7">
        <f>其他调用!AY169*SUM($U$14:$U$17)</f>
        <v>0</v>
      </c>
      <c r="AD168" s="7">
        <f>其他调用!AZ169*SUM($U$14:$U$17)</f>
        <v>0</v>
      </c>
      <c r="AE168" s="7">
        <f>其他调用!BA169*SUM($U$14:$U$17)</f>
        <v>0</v>
      </c>
      <c r="AF168" s="7">
        <f>SUMPRODUCT(AA$5:AE168,其他调用!$C$6:$G169)</f>
        <v>5612967.4996971022</v>
      </c>
      <c r="AH168" s="7">
        <v>164</v>
      </c>
      <c r="AI168" s="7">
        <f>其他调用!Y168</f>
        <v>16116825.825303793</v>
      </c>
      <c r="AJ168" s="7">
        <f>其他调用!Z168</f>
        <v>17995000.521348953</v>
      </c>
      <c r="AK168" s="7">
        <f>其他调用!AA168</f>
        <v>20879263.45079565</v>
      </c>
      <c r="AL168" s="7">
        <f>其他调用!AB168</f>
        <v>29287041.493835926</v>
      </c>
      <c r="AM168" s="7">
        <f>其他调用!AC168</f>
        <v>64556352</v>
      </c>
      <c r="AN168" s="7">
        <f>SUMPRODUCT(AI$5:AM168,其他调用!$C$6:$G169)</f>
        <v>952254607737.33325</v>
      </c>
      <c r="AP168" s="7">
        <f>其他调用!AN168</f>
        <v>3609356.7533436418</v>
      </c>
      <c r="AQ168" s="7">
        <f>其他调用!AO168</f>
        <v>3973404.6554423571</v>
      </c>
      <c r="AR168" s="7">
        <f>其他调用!AP168</f>
        <v>4839551.4299388528</v>
      </c>
      <c r="AS168" s="7">
        <f>其他调用!AQ168</f>
        <v>8253646.684049964</v>
      </c>
      <c r="AT168" s="7">
        <f>其他调用!AR168</f>
        <v>19272399.89508152</v>
      </c>
      <c r="AU168" s="7">
        <f>SUMPRODUCT(AP$5:AT168,其他调用!$C$6:$G169)</f>
        <v>165722257310.91132</v>
      </c>
    </row>
    <row r="169" spans="26:47" x14ac:dyDescent="0.15">
      <c r="Z169" s="7">
        <v>165</v>
      </c>
      <c r="AA169" s="7">
        <f>其他调用!AW170*SUM($U$14:$U$17)</f>
        <v>0</v>
      </c>
      <c r="AB169" s="7">
        <f>其他调用!AX170*SUM($U$14:$U$17)</f>
        <v>0</v>
      </c>
      <c r="AC169" s="7">
        <f>其他调用!AY170*SUM($U$14:$U$17)</f>
        <v>0</v>
      </c>
      <c r="AD169" s="7">
        <f>其他调用!AZ170*SUM($U$14:$U$17)</f>
        <v>0</v>
      </c>
      <c r="AE169" s="7">
        <f>其他调用!BA170*SUM($U$14:$U$17)</f>
        <v>0</v>
      </c>
      <c r="AF169" s="7">
        <f>SUMPRODUCT(AA$5:AE169,其他调用!$C$6:$G170)</f>
        <v>5612967.4996971022</v>
      </c>
      <c r="AH169" s="7">
        <v>165</v>
      </c>
      <c r="AI169" s="7">
        <f>其他调用!Y169</f>
        <v>16116825.825303793</v>
      </c>
      <c r="AJ169" s="7">
        <f>其他调用!Z169</f>
        <v>17995000.521348715</v>
      </c>
      <c r="AK169" s="7">
        <f>其他调用!AA169</f>
        <v>20879263.450795174</v>
      </c>
      <c r="AL169" s="7">
        <f>其他调用!AB169</f>
        <v>29287041.493835449</v>
      </c>
      <c r="AM169" s="7">
        <f>其他调用!AC169</f>
        <v>64556352</v>
      </c>
      <c r="AN169" s="7">
        <f>SUMPRODUCT(AI$5:AM169,其他调用!$C$6:$G170)</f>
        <v>956980772217.29407</v>
      </c>
      <c r="AP169" s="7">
        <f>其他调用!AN169</f>
        <v>3609356.7533436418</v>
      </c>
      <c r="AQ169" s="7">
        <f>其他调用!AO169</f>
        <v>3973404.6554422975</v>
      </c>
      <c r="AR169" s="7">
        <f>其他调用!AP169</f>
        <v>4839551.4299389124</v>
      </c>
      <c r="AS169" s="7">
        <f>其他调用!AQ169</f>
        <v>8253646.684049964</v>
      </c>
      <c r="AT169" s="7">
        <f>其他调用!AR169</f>
        <v>19272399.895081282</v>
      </c>
      <c r="AU169" s="7">
        <f>SUMPRODUCT(AP$5:AT169,其他调用!$C$6:$G170)</f>
        <v>166780890448.82779</v>
      </c>
    </row>
    <row r="170" spans="26:47" x14ac:dyDescent="0.15">
      <c r="Z170" s="7">
        <v>166</v>
      </c>
      <c r="AA170" s="7">
        <f>其他调用!AW171*SUM($U$14:$U$17)</f>
        <v>0</v>
      </c>
      <c r="AB170" s="7">
        <f>其他调用!AX171*SUM($U$14:$U$17)</f>
        <v>0</v>
      </c>
      <c r="AC170" s="7">
        <f>其他调用!AY171*SUM($U$14:$U$17)</f>
        <v>0</v>
      </c>
      <c r="AD170" s="7">
        <f>其他调用!AZ171*SUM($U$14:$U$17)</f>
        <v>0</v>
      </c>
      <c r="AE170" s="7">
        <f>其他调用!BA171*SUM($U$14:$U$17)</f>
        <v>0</v>
      </c>
      <c r="AF170" s="7">
        <f>SUMPRODUCT(AA$5:AE170,其他调用!$C$6:$G171)</f>
        <v>5612967.4996971022</v>
      </c>
      <c r="AH170" s="7">
        <v>166</v>
      </c>
      <c r="AI170" s="7">
        <f>其他调用!Y170</f>
        <v>16116825.825303555</v>
      </c>
      <c r="AJ170" s="7">
        <f>其他调用!Z170</f>
        <v>17995000.521348715</v>
      </c>
      <c r="AK170" s="7">
        <f>其他调用!AA170</f>
        <v>20879263.45079565</v>
      </c>
      <c r="AL170" s="7">
        <f>其他调用!AB170</f>
        <v>29287041.493835926</v>
      </c>
      <c r="AM170" s="7">
        <f>其他调用!AC170</f>
        <v>64556352</v>
      </c>
      <c r="AN170" s="7">
        <f>SUMPRODUCT(AI$5:AM170,其他调用!$C$6:$G171)</f>
        <v>961676529389.01978</v>
      </c>
      <c r="AP170" s="7">
        <f>其他调用!AN170</f>
        <v>3609356.7533437014</v>
      </c>
      <c r="AQ170" s="7">
        <f>其他调用!AO170</f>
        <v>3973404.6554423571</v>
      </c>
      <c r="AR170" s="7">
        <f>其他调用!AP170</f>
        <v>4839551.4299388528</v>
      </c>
      <c r="AS170" s="7">
        <f>其他调用!AQ170</f>
        <v>8253646.684049964</v>
      </c>
      <c r="AT170" s="7">
        <f>其他调用!AR170</f>
        <v>19272399.895081282</v>
      </c>
      <c r="AU170" s="7">
        <f>SUMPRODUCT(AP$5:AT170,其他调用!$C$6:$G171)</f>
        <v>167832712527.95255</v>
      </c>
    </row>
    <row r="171" spans="26:47" x14ac:dyDescent="0.15">
      <c r="Z171" s="7">
        <v>167</v>
      </c>
      <c r="AA171" s="7">
        <f>其他调用!AW172*SUM($U$14:$U$17)</f>
        <v>0</v>
      </c>
      <c r="AB171" s="7">
        <f>其他调用!AX172*SUM($U$14:$U$17)</f>
        <v>0</v>
      </c>
      <c r="AC171" s="7">
        <f>其他调用!AY172*SUM($U$14:$U$17)</f>
        <v>0</v>
      </c>
      <c r="AD171" s="7">
        <f>其他调用!AZ172*SUM($U$14:$U$17)</f>
        <v>0</v>
      </c>
      <c r="AE171" s="7">
        <f>其他调用!BA172*SUM($U$14:$U$17)</f>
        <v>0</v>
      </c>
      <c r="AF171" s="7">
        <f>SUMPRODUCT(AA$5:AE171,其他调用!$C$6:$G172)</f>
        <v>5612967.4996971022</v>
      </c>
      <c r="AH171" s="7">
        <v>167</v>
      </c>
      <c r="AI171" s="7">
        <f>其他调用!Y171</f>
        <v>16116825.825303793</v>
      </c>
      <c r="AJ171" s="7">
        <f>其他调用!Z171</f>
        <v>18008137.410265446</v>
      </c>
      <c r="AK171" s="7">
        <f>其他调用!AA171</f>
        <v>20879263.450795174</v>
      </c>
      <c r="AL171" s="7">
        <f>其他调用!AB171</f>
        <v>29287041.493835926</v>
      </c>
      <c r="AM171" s="7">
        <f>其他调用!AC171</f>
        <v>64556352</v>
      </c>
      <c r="AN171" s="7">
        <f>SUMPRODUCT(AI$5:AM171,其他调用!$C$6:$G172)</f>
        <v>966343547344.63928</v>
      </c>
      <c r="AP171" s="7">
        <f>其他调用!AN171</f>
        <v>3609356.7533436418</v>
      </c>
      <c r="AQ171" s="7">
        <f>其他调用!AO171</f>
        <v>3976188.2110342979</v>
      </c>
      <c r="AR171" s="7">
        <f>其他调用!AP171</f>
        <v>4839551.4299389124</v>
      </c>
      <c r="AS171" s="7">
        <f>其他调用!AQ171</f>
        <v>8253646.684049964</v>
      </c>
      <c r="AT171" s="7">
        <f>其他调用!AR171</f>
        <v>19272399.89508152</v>
      </c>
      <c r="AU171" s="7">
        <f>SUMPRODUCT(AP$5:AT171,其他调用!$C$6:$G172)</f>
        <v>168878076997.81247</v>
      </c>
    </row>
    <row r="172" spans="26:47" x14ac:dyDescent="0.15">
      <c r="Z172" s="7">
        <v>168</v>
      </c>
      <c r="AA172" s="7">
        <f>其他调用!AW173*SUM($U$14:$U$17)</f>
        <v>0</v>
      </c>
      <c r="AB172" s="7">
        <f>其他调用!AX173*SUM($U$14:$U$17)</f>
        <v>0</v>
      </c>
      <c r="AC172" s="7">
        <f>其他调用!AY173*SUM($U$14:$U$17)</f>
        <v>0</v>
      </c>
      <c r="AD172" s="7">
        <f>其他调用!AZ173*SUM($U$14:$U$17)</f>
        <v>0</v>
      </c>
      <c r="AE172" s="7">
        <f>其他调用!BA173*SUM($U$14:$U$17)</f>
        <v>0</v>
      </c>
      <c r="AF172" s="7">
        <f>SUMPRODUCT(AA$5:AE172,其他调用!$C$6:$G173)</f>
        <v>5612967.4996971022</v>
      </c>
      <c r="AH172" s="7">
        <v>168</v>
      </c>
      <c r="AI172" s="7">
        <f>其他调用!Y172</f>
        <v>16163768.218082905</v>
      </c>
      <c r="AJ172" s="7">
        <f>其他调用!Z172</f>
        <v>18508951.570314884</v>
      </c>
      <c r="AK172" s="7">
        <f>其他调用!AA172</f>
        <v>20879263.45079565</v>
      </c>
      <c r="AL172" s="7">
        <f>其他调用!AB172</f>
        <v>29287041.493835926</v>
      </c>
      <c r="AM172" s="7">
        <f>其他调用!AC172</f>
        <v>64556352</v>
      </c>
      <c r="AN172" s="7">
        <f>SUMPRODUCT(AI$5:AM172,其他调用!$C$6:$G173)</f>
        <v>971049330697.2998</v>
      </c>
      <c r="AP172" s="7">
        <f>其他调用!AN172</f>
        <v>3617775.1597644687</v>
      </c>
      <c r="AQ172" s="7">
        <f>其他调用!AO172</f>
        <v>4082304.9685564041</v>
      </c>
      <c r="AR172" s="7">
        <f>其他调用!AP172</f>
        <v>4839551.4299389124</v>
      </c>
      <c r="AS172" s="7">
        <f>其他调用!AQ172</f>
        <v>8253646.6840500832</v>
      </c>
      <c r="AT172" s="7">
        <f>其他调用!AR172</f>
        <v>19272399.895081282</v>
      </c>
      <c r="AU172" s="7">
        <f>SUMPRODUCT(AP$5:AT172,其他调用!$C$6:$G173)</f>
        <v>169931091797.92972</v>
      </c>
    </row>
    <row r="173" spans="26:47" x14ac:dyDescent="0.15">
      <c r="Z173" s="7">
        <v>169</v>
      </c>
      <c r="AA173" s="7">
        <f>其他调用!AW174*SUM($U$14:$U$17)</f>
        <v>0</v>
      </c>
      <c r="AB173" s="7">
        <f>其他调用!AX174*SUM($U$14:$U$17)</f>
        <v>0</v>
      </c>
      <c r="AC173" s="7">
        <f>其他调用!AY174*SUM($U$14:$U$17)</f>
        <v>0</v>
      </c>
      <c r="AD173" s="7">
        <f>其他调用!AZ174*SUM($U$14:$U$17)</f>
        <v>0</v>
      </c>
      <c r="AE173" s="7">
        <f>其他调用!BA174*SUM($U$14:$U$17)</f>
        <v>0</v>
      </c>
      <c r="AF173" s="7">
        <f>SUMPRODUCT(AA$5:AE173,其他调用!$C$6:$G174)</f>
        <v>5612967.4996971022</v>
      </c>
      <c r="AH173" s="7">
        <v>169</v>
      </c>
      <c r="AI173" s="7">
        <f>其他调用!Y173</f>
        <v>16572632.877190828</v>
      </c>
      <c r="AJ173" s="7">
        <f>其他调用!Z173</f>
        <v>18508951.570314884</v>
      </c>
      <c r="AK173" s="7">
        <f>其他调用!AA173</f>
        <v>21018441.804622173</v>
      </c>
      <c r="AL173" s="7">
        <f>其他调用!AB173</f>
        <v>29287041.493835449</v>
      </c>
      <c r="AM173" s="7">
        <f>其他调用!AC173</f>
        <v>69801242.084338188</v>
      </c>
      <c r="AN173" s="7">
        <f>SUMPRODUCT(AI$5:AM173,其他调用!$C$6:$G174)</f>
        <v>975780394813.75378</v>
      </c>
      <c r="AP173" s="7">
        <f>其他调用!AN173</f>
        <v>3691098.837312758</v>
      </c>
      <c r="AQ173" s="7">
        <f>其他调用!AO173</f>
        <v>4082304.9685564041</v>
      </c>
      <c r="AR173" s="7">
        <f>其他调用!AP173</f>
        <v>4879364.1465070248</v>
      </c>
      <c r="AS173" s="7">
        <f>其他调用!AQ173</f>
        <v>8253646.684049964</v>
      </c>
      <c r="AT173" s="7">
        <f>其他调用!AR173</f>
        <v>20913065.316256285</v>
      </c>
      <c r="AU173" s="7">
        <f>SUMPRODUCT(AP$5:AT173,其他调用!$C$6:$G174)</f>
        <v>170987789118.38416</v>
      </c>
    </row>
    <row r="174" spans="26:47" x14ac:dyDescent="0.15">
      <c r="Z174" s="7">
        <v>170</v>
      </c>
      <c r="AA174" s="7">
        <f>其他调用!AW175*SUM($U$14:$U$17)</f>
        <v>0</v>
      </c>
      <c r="AB174" s="7">
        <f>其他调用!AX175*SUM($U$14:$U$17)</f>
        <v>0</v>
      </c>
      <c r="AC174" s="7">
        <f>其他调用!AY175*SUM($U$14:$U$17)</f>
        <v>0</v>
      </c>
      <c r="AD174" s="7">
        <f>其他调用!AZ175*SUM($U$14:$U$17)</f>
        <v>0</v>
      </c>
      <c r="AE174" s="7">
        <f>其他调用!BA175*SUM($U$14:$U$17)</f>
        <v>0</v>
      </c>
      <c r="AF174" s="7">
        <f>SUMPRODUCT(AA$5:AE174,其他调用!$C$6:$G175)</f>
        <v>5612967.4996971022</v>
      </c>
      <c r="AH174" s="7">
        <v>170</v>
      </c>
      <c r="AI174" s="7">
        <f>其他调用!Y174</f>
        <v>16572632.877190828</v>
      </c>
      <c r="AJ174" s="7">
        <f>其他调用!Z174</f>
        <v>18508951.570314884</v>
      </c>
      <c r="AK174" s="7">
        <f>其他调用!AA174</f>
        <v>21405184.552143574</v>
      </c>
      <c r="AL174" s="7">
        <f>其他调用!AB174</f>
        <v>29287041.493835926</v>
      </c>
      <c r="AM174" s="7">
        <f>其他调用!AC174</f>
        <v>72625896</v>
      </c>
      <c r="AN174" s="7">
        <f>SUMPRODUCT(AI$5:AM174,其他调用!$C$6:$G175)</f>
        <v>980485624011.00806</v>
      </c>
      <c r="AP174" s="7">
        <f>其他调用!AN174</f>
        <v>3691098.837312758</v>
      </c>
      <c r="AQ174" s="7">
        <f>其他调用!AO174</f>
        <v>4082304.9685564637</v>
      </c>
      <c r="AR174" s="7">
        <f>其他调用!AP174</f>
        <v>4989993.9892127514</v>
      </c>
      <c r="AS174" s="7">
        <f>其他调用!AQ174</f>
        <v>8253646.684049964</v>
      </c>
      <c r="AT174" s="7">
        <f>其他调用!AR174</f>
        <v>21796651.422293425</v>
      </c>
      <c r="AU174" s="7">
        <f>SUMPRODUCT(AP$5:AT174,其他调用!$C$6:$G175)</f>
        <v>172039094761.67673</v>
      </c>
    </row>
    <row r="175" spans="26:47" x14ac:dyDescent="0.15">
      <c r="Z175" s="7">
        <v>171</v>
      </c>
      <c r="AA175" s="7">
        <f>其他调用!AW176*SUM($U$14:$U$17)</f>
        <v>0</v>
      </c>
      <c r="AB175" s="7">
        <f>其他调用!AX176*SUM($U$14:$U$17)</f>
        <v>0</v>
      </c>
      <c r="AC175" s="7">
        <f>其他调用!AY176*SUM($U$14:$U$17)</f>
        <v>0</v>
      </c>
      <c r="AD175" s="7">
        <f>其他调用!AZ176*SUM($U$14:$U$17)</f>
        <v>0</v>
      </c>
      <c r="AE175" s="7">
        <f>其他调用!BA176*SUM($U$14:$U$17)</f>
        <v>0</v>
      </c>
      <c r="AF175" s="7">
        <f>SUMPRODUCT(AA$5:AE175,其他调用!$C$6:$G176)</f>
        <v>5612967.4996971022</v>
      </c>
      <c r="AH175" s="7">
        <v>171</v>
      </c>
      <c r="AI175" s="7">
        <f>其他调用!Y175</f>
        <v>16572632.877190828</v>
      </c>
      <c r="AJ175" s="7">
        <f>其他调用!Z175</f>
        <v>18508951.570315361</v>
      </c>
      <c r="AK175" s="7">
        <f>其他调用!AA175</f>
        <v>21405184.552143574</v>
      </c>
      <c r="AL175" s="7">
        <f>其他调用!AB175</f>
        <v>29287041.493835926</v>
      </c>
      <c r="AM175" s="7">
        <f>其他调用!AC175</f>
        <v>72625896</v>
      </c>
      <c r="AN175" s="7">
        <f>SUMPRODUCT(AI$5:AM175,其他调用!$C$6:$G176)</f>
        <v>985159574381.68982</v>
      </c>
      <c r="AP175" s="7">
        <f>其他调用!AN175</f>
        <v>3691098.837312758</v>
      </c>
      <c r="AQ175" s="7">
        <f>其他调用!AO175</f>
        <v>4082304.9685564041</v>
      </c>
      <c r="AR175" s="7">
        <f>其他调用!AP175</f>
        <v>4989993.9892127514</v>
      </c>
      <c r="AS175" s="7">
        <f>其他调用!AQ175</f>
        <v>8253646.684049964</v>
      </c>
      <c r="AT175" s="7">
        <f>其他调用!AR175</f>
        <v>21796651.422293186</v>
      </c>
      <c r="AU175" s="7">
        <f>SUMPRODUCT(AP$5:AT175,其他调用!$C$6:$G176)</f>
        <v>173083411668.49921</v>
      </c>
    </row>
    <row r="176" spans="26:47" x14ac:dyDescent="0.15">
      <c r="Z176" s="7">
        <v>172</v>
      </c>
      <c r="AA176" s="7">
        <f>其他调用!AW177*SUM($U$14:$U$17)</f>
        <v>0</v>
      </c>
      <c r="AB176" s="7">
        <f>其他调用!AX177*SUM($U$14:$U$17)</f>
        <v>0</v>
      </c>
      <c r="AC176" s="7">
        <f>其他调用!AY177*SUM($U$14:$U$17)</f>
        <v>0</v>
      </c>
      <c r="AD176" s="7">
        <f>其他调用!AZ177*SUM($U$14:$U$17)</f>
        <v>0</v>
      </c>
      <c r="AE176" s="7">
        <f>其他调用!BA177*SUM($U$14:$U$17)</f>
        <v>0</v>
      </c>
      <c r="AF176" s="7">
        <f>SUMPRODUCT(AA$5:AE176,其他调用!$C$6:$G177)</f>
        <v>5612967.4996971022</v>
      </c>
      <c r="AH176" s="7">
        <v>172</v>
      </c>
      <c r="AI176" s="7">
        <f>其他调用!Y176</f>
        <v>16572632.877190828</v>
      </c>
      <c r="AJ176" s="7">
        <f>其他调用!Z176</f>
        <v>18508951.570314884</v>
      </c>
      <c r="AK176" s="7">
        <f>其他调用!AA176</f>
        <v>21405184.552143574</v>
      </c>
      <c r="AL176" s="7">
        <f>其他调用!AB176</f>
        <v>29287041.493835926</v>
      </c>
      <c r="AM176" s="7">
        <f>其他调用!AC176</f>
        <v>72625895.999999046</v>
      </c>
      <c r="AN176" s="7">
        <f>SUMPRODUCT(AI$5:AM176,其他调用!$C$6:$G177)</f>
        <v>989802245925.79919</v>
      </c>
      <c r="AP176" s="7">
        <f>其他调用!AN176</f>
        <v>3691098.837312758</v>
      </c>
      <c r="AQ176" s="7">
        <f>其他调用!AO176</f>
        <v>4082304.9685564041</v>
      </c>
      <c r="AR176" s="7">
        <f>其他调用!AP176</f>
        <v>4989993.9892127514</v>
      </c>
      <c r="AS176" s="7">
        <f>其他调用!AQ176</f>
        <v>8253646.684049964</v>
      </c>
      <c r="AT176" s="7">
        <f>其他调用!AR176</f>
        <v>21796651.422293425</v>
      </c>
      <c r="AU176" s="7">
        <f>SUMPRODUCT(AP$5:AT176,其他调用!$C$6:$G177)</f>
        <v>174120739838.85156</v>
      </c>
    </row>
    <row r="177" spans="26:47" x14ac:dyDescent="0.15">
      <c r="Z177" s="7">
        <v>173</v>
      </c>
      <c r="AA177" s="7">
        <f>其他调用!AW178*SUM($U$14:$U$17)</f>
        <v>0</v>
      </c>
      <c r="AB177" s="7">
        <f>其他调用!AX178*SUM($U$14:$U$17)</f>
        <v>0</v>
      </c>
      <c r="AC177" s="7">
        <f>其他调用!AY178*SUM($U$14:$U$17)</f>
        <v>0</v>
      </c>
      <c r="AD177" s="7">
        <f>其他调用!AZ178*SUM($U$14:$U$17)</f>
        <v>0</v>
      </c>
      <c r="AE177" s="7">
        <f>其他调用!BA178*SUM($U$14:$U$17)</f>
        <v>0</v>
      </c>
      <c r="AF177" s="7">
        <f>SUMPRODUCT(AA$5:AE177,其他调用!$C$6:$G178)</f>
        <v>5612967.4996971022</v>
      </c>
      <c r="AH177" s="7">
        <v>173</v>
      </c>
      <c r="AI177" s="7">
        <f>其他调用!Y177</f>
        <v>16572632.877190828</v>
      </c>
      <c r="AJ177" s="7">
        <f>其他调用!Z177</f>
        <v>18508951.570314884</v>
      </c>
      <c r="AK177" s="7">
        <f>其他调用!AA177</f>
        <v>21405184.552143574</v>
      </c>
      <c r="AL177" s="7">
        <f>其他调用!AB177</f>
        <v>29299316.620245934</v>
      </c>
      <c r="AM177" s="7">
        <f>其他调用!AC177</f>
        <v>72625896</v>
      </c>
      <c r="AN177" s="7">
        <f>SUMPRODUCT(AI$5:AM177,其他调用!$C$6:$G178)</f>
        <v>994413660394.04602</v>
      </c>
      <c r="AP177" s="7">
        <f>其他调用!AN177</f>
        <v>3691098.837312758</v>
      </c>
      <c r="AQ177" s="7">
        <f>其他调用!AO177</f>
        <v>4082304.9685564637</v>
      </c>
      <c r="AR177" s="7">
        <f>其他调用!AP177</f>
        <v>4989993.9892127514</v>
      </c>
      <c r="AS177" s="7">
        <f>其他调用!AQ177</f>
        <v>8258740.9156309366</v>
      </c>
      <c r="AT177" s="7">
        <f>其他调用!AR177</f>
        <v>21796651.422293425</v>
      </c>
      <c r="AU177" s="7">
        <f>SUMPRODUCT(AP$5:AT177,其他调用!$C$6:$G178)</f>
        <v>175151088299.37427</v>
      </c>
    </row>
    <row r="178" spans="26:47" x14ac:dyDescent="0.15">
      <c r="Z178" s="7">
        <v>174</v>
      </c>
      <c r="AA178" s="7">
        <f>其他调用!AW179*SUM($U$14:$U$17)</f>
        <v>0</v>
      </c>
      <c r="AB178" s="7">
        <f>其他调用!AX179*SUM($U$14:$U$17)</f>
        <v>0</v>
      </c>
      <c r="AC178" s="7">
        <f>其他调用!AY179*SUM($U$14:$U$17)</f>
        <v>0</v>
      </c>
      <c r="AD178" s="7">
        <f>其他调用!AZ179*SUM($U$14:$U$17)</f>
        <v>0</v>
      </c>
      <c r="AE178" s="7">
        <f>其他调用!BA179*SUM($U$14:$U$17)</f>
        <v>0</v>
      </c>
      <c r="AF178" s="7">
        <f>SUMPRODUCT(AA$5:AE178,其他调用!$C$6:$G179)</f>
        <v>5612967.4996971022</v>
      </c>
      <c r="AH178" s="7">
        <v>174</v>
      </c>
      <c r="AI178" s="7">
        <f>其他调用!Y178</f>
        <v>16572632.877190828</v>
      </c>
      <c r="AJ178" s="7">
        <f>其他调用!Z178</f>
        <v>18508951.570314884</v>
      </c>
      <c r="AK178" s="7">
        <f>其他调用!AA178</f>
        <v>21405184.552143574</v>
      </c>
      <c r="AL178" s="7">
        <f>其他调用!AB178</f>
        <v>29830460.896630764</v>
      </c>
      <c r="AM178" s="7">
        <f>其他调用!AC178</f>
        <v>72625896</v>
      </c>
      <c r="AN178" s="7">
        <f>SUMPRODUCT(AI$5:AM178,其他调用!$C$6:$G179)</f>
        <v>998994730656.83289</v>
      </c>
      <c r="AP178" s="7">
        <f>其他调用!AN178</f>
        <v>3691098.837312758</v>
      </c>
      <c r="AQ178" s="7">
        <f>其他调用!AO178</f>
        <v>4082304.9685564041</v>
      </c>
      <c r="AR178" s="7">
        <f>其他调用!AP178</f>
        <v>4989993.9892126322</v>
      </c>
      <c r="AS178" s="7">
        <f>其他调用!AQ178</f>
        <v>8479168.1321303844</v>
      </c>
      <c r="AT178" s="7">
        <f>其他调用!AR178</f>
        <v>21796651.422293186</v>
      </c>
      <c r="AU178" s="7">
        <f>SUMPRODUCT(AP$5:AT178,其他调用!$C$6:$G179)</f>
        <v>176174835895.30927</v>
      </c>
    </row>
    <row r="179" spans="26:47" x14ac:dyDescent="0.15">
      <c r="Z179" s="7">
        <v>175</v>
      </c>
      <c r="AA179" s="7">
        <f>其他调用!AW180*SUM($U$14:$U$17)</f>
        <v>0</v>
      </c>
      <c r="AB179" s="7">
        <f>其他调用!AX180*SUM($U$14:$U$17)</f>
        <v>0</v>
      </c>
      <c r="AC179" s="7">
        <f>其他调用!AY180*SUM($U$14:$U$17)</f>
        <v>0</v>
      </c>
      <c r="AD179" s="7">
        <f>其他调用!AZ180*SUM($U$14:$U$17)</f>
        <v>0</v>
      </c>
      <c r="AE179" s="7">
        <f>其他调用!BA180*SUM($U$14:$U$17)</f>
        <v>0</v>
      </c>
      <c r="AF179" s="7">
        <f>SUMPRODUCT(AA$5:AE179,其他调用!$C$6:$G180)</f>
        <v>5612967.4996971022</v>
      </c>
      <c r="AH179" s="7">
        <v>175</v>
      </c>
      <c r="AI179" s="7">
        <f>其他调用!Y179</f>
        <v>16572632.877190828</v>
      </c>
      <c r="AJ179" s="7">
        <f>其他调用!Z179</f>
        <v>18508951.570314884</v>
      </c>
      <c r="AK179" s="7">
        <f>其他调用!AA179</f>
        <v>21405184.552143574</v>
      </c>
      <c r="AL179" s="7">
        <f>其他调用!AB179</f>
        <v>29830460.896630764</v>
      </c>
      <c r="AM179" s="7">
        <f>其他调用!AC179</f>
        <v>72625896</v>
      </c>
      <c r="AN179" s="7">
        <f>SUMPRODUCT(AI$5:AM179,其他调用!$C$6:$G180)</f>
        <v>1003544515561.7277</v>
      </c>
      <c r="AP179" s="7">
        <f>其他调用!AN179</f>
        <v>3691098.837312758</v>
      </c>
      <c r="AQ179" s="7">
        <f>其他调用!AO179</f>
        <v>4082304.9685564041</v>
      </c>
      <c r="AR179" s="7">
        <f>其他调用!AP179</f>
        <v>4989993.9892127514</v>
      </c>
      <c r="AS179" s="7">
        <f>其他调用!AQ179</f>
        <v>8479168.1321303844</v>
      </c>
      <c r="AT179" s="7">
        <f>其他调用!AR179</f>
        <v>21796651.422293425</v>
      </c>
      <c r="AU179" s="7">
        <f>SUMPRODUCT(AP$5:AT179,其他调用!$C$6:$G180)</f>
        <v>177191592044.24762</v>
      </c>
    </row>
    <row r="180" spans="26:47" x14ac:dyDescent="0.15">
      <c r="Z180" s="7">
        <v>176</v>
      </c>
      <c r="AA180" s="7">
        <f>其他调用!AW181*SUM($U$14:$U$17)</f>
        <v>0</v>
      </c>
      <c r="AB180" s="7">
        <f>其他调用!AX181*SUM($U$14:$U$17)</f>
        <v>0</v>
      </c>
      <c r="AC180" s="7">
        <f>其他调用!AY181*SUM($U$14:$U$17)</f>
        <v>0</v>
      </c>
      <c r="AD180" s="7">
        <f>其他调用!AZ181*SUM($U$14:$U$17)</f>
        <v>0</v>
      </c>
      <c r="AE180" s="7">
        <f>其他调用!BA181*SUM($U$14:$U$17)</f>
        <v>0</v>
      </c>
      <c r="AF180" s="7">
        <f>SUMPRODUCT(AA$5:AE180,其他调用!$C$6:$G181)</f>
        <v>5612967.4996971022</v>
      </c>
      <c r="AH180" s="7">
        <v>176</v>
      </c>
      <c r="AI180" s="7">
        <f>其他调用!Y180</f>
        <v>16572632.87719059</v>
      </c>
      <c r="AJ180" s="7">
        <f>其他调用!Z180</f>
        <v>18508951.570314884</v>
      </c>
      <c r="AK180" s="7">
        <f>其他调用!AA180</f>
        <v>21405184.552143574</v>
      </c>
      <c r="AL180" s="7">
        <f>其他调用!AB180</f>
        <v>29830460.896631241</v>
      </c>
      <c r="AM180" s="7">
        <f>其他调用!AC180</f>
        <v>72625896</v>
      </c>
      <c r="AN180" s="7">
        <f>SUMPRODUCT(AI$5:AM180,其他调用!$C$6:$G181)</f>
        <v>1008063015108.7302</v>
      </c>
      <c r="AP180" s="7">
        <f>其他调用!AN180</f>
        <v>3691098.8373126984</v>
      </c>
      <c r="AQ180" s="7">
        <f>其他调用!AO180</f>
        <v>4082304.9685564637</v>
      </c>
      <c r="AR180" s="7">
        <f>其他调用!AP180</f>
        <v>4989993.9892127514</v>
      </c>
      <c r="AS180" s="7">
        <f>其他调用!AQ180</f>
        <v>8479168.1321303844</v>
      </c>
      <c r="AT180" s="7">
        <f>其他调用!AR180</f>
        <v>21796651.422293425</v>
      </c>
      <c r="AU180" s="7">
        <f>SUMPRODUCT(AP$5:AT180,其他调用!$C$6:$G181)</f>
        <v>178201356746.18933</v>
      </c>
    </row>
    <row r="181" spans="26:47" x14ac:dyDescent="0.15">
      <c r="Z181" s="7">
        <v>177</v>
      </c>
      <c r="AA181" s="7">
        <f>其他调用!AW182*SUM($U$14:$U$17)</f>
        <v>0</v>
      </c>
      <c r="AB181" s="7">
        <f>其他调用!AX182*SUM($U$14:$U$17)</f>
        <v>0</v>
      </c>
      <c r="AC181" s="7">
        <f>其他调用!AY182*SUM($U$14:$U$17)</f>
        <v>0</v>
      </c>
      <c r="AD181" s="7">
        <f>其他调用!AZ182*SUM($U$14:$U$17)</f>
        <v>0</v>
      </c>
      <c r="AE181" s="7">
        <f>其他调用!BA182*SUM($U$14:$U$17)</f>
        <v>0</v>
      </c>
      <c r="AF181" s="7">
        <f>SUMPRODUCT(AA$5:AE181,其他调用!$C$6:$G182)</f>
        <v>5612967.4996971022</v>
      </c>
      <c r="AH181" s="7">
        <v>177</v>
      </c>
      <c r="AI181" s="7">
        <f>其他调用!Y181</f>
        <v>16572632.877190828</v>
      </c>
      <c r="AJ181" s="7">
        <f>其他调用!Z181</f>
        <v>18508951.570314884</v>
      </c>
      <c r="AK181" s="7">
        <f>其他调用!AA181</f>
        <v>21405184.552143574</v>
      </c>
      <c r="AL181" s="7">
        <f>其他调用!AB181</f>
        <v>29830460.896630764</v>
      </c>
      <c r="AM181" s="7">
        <f>其他调用!AC181</f>
        <v>72625896</v>
      </c>
      <c r="AN181" s="7">
        <f>SUMPRODUCT(AI$5:AM181,其他调用!$C$6:$G182)</f>
        <v>1012550229297.8406</v>
      </c>
      <c r="AP181" s="7">
        <f>其他调用!AN181</f>
        <v>3691098.837312758</v>
      </c>
      <c r="AQ181" s="7">
        <f>其他调用!AO181</f>
        <v>4082304.9685564041</v>
      </c>
      <c r="AR181" s="7">
        <f>其他调用!AP181</f>
        <v>4989993.9892127514</v>
      </c>
      <c r="AS181" s="7">
        <f>其他调用!AQ181</f>
        <v>8479168.1321303844</v>
      </c>
      <c r="AT181" s="7">
        <f>其他调用!AR181</f>
        <v>21796651.422293425</v>
      </c>
      <c r="AU181" s="7">
        <f>SUMPRODUCT(AP$5:AT181,其他调用!$C$6:$G182)</f>
        <v>179204130001.13443</v>
      </c>
    </row>
    <row r="182" spans="26:47" x14ac:dyDescent="0.15">
      <c r="Z182" s="7">
        <v>178</v>
      </c>
      <c r="AA182" s="7">
        <f>其他调用!AW183*SUM($U$14:$U$17)</f>
        <v>0</v>
      </c>
      <c r="AB182" s="7">
        <f>其他调用!AX183*SUM($U$14:$U$17)</f>
        <v>0</v>
      </c>
      <c r="AC182" s="7">
        <f>其他调用!AY183*SUM($U$14:$U$17)</f>
        <v>0</v>
      </c>
      <c r="AD182" s="7">
        <f>其他调用!AZ183*SUM($U$14:$U$17)</f>
        <v>0</v>
      </c>
      <c r="AE182" s="7">
        <f>其他调用!BA183*SUM($U$14:$U$17)</f>
        <v>0</v>
      </c>
      <c r="AF182" s="7">
        <f>SUMPRODUCT(AA$5:AE182,其他调用!$C$6:$G183)</f>
        <v>5612967.4996971022</v>
      </c>
      <c r="AH182" s="7">
        <v>178</v>
      </c>
      <c r="AI182" s="7">
        <f>其他调用!Y182</f>
        <v>16572632.877190828</v>
      </c>
      <c r="AJ182" s="7">
        <f>其他调用!Z182</f>
        <v>18508951.570314884</v>
      </c>
      <c r="AK182" s="7">
        <f>其他调用!AA182</f>
        <v>21405184.552143574</v>
      </c>
      <c r="AL182" s="7">
        <f>其他调用!AB182</f>
        <v>29830460.896631241</v>
      </c>
      <c r="AM182" s="7">
        <f>其他调用!AC182</f>
        <v>72625896</v>
      </c>
      <c r="AN182" s="7">
        <f>SUMPRODUCT(AI$5:AM182,其他调用!$C$6:$G183)</f>
        <v>1017006158129.0587</v>
      </c>
      <c r="AP182" s="7">
        <f>其他调用!AN182</f>
        <v>3691098.837312758</v>
      </c>
      <c r="AQ182" s="7">
        <f>其他调用!AO182</f>
        <v>4082304.9685564041</v>
      </c>
      <c r="AR182" s="7">
        <f>其他调用!AP182</f>
        <v>4989993.9892126322</v>
      </c>
      <c r="AS182" s="7">
        <f>其他调用!AQ182</f>
        <v>8479168.1321303844</v>
      </c>
      <c r="AT182" s="7">
        <f>其他调用!AR182</f>
        <v>21796651.422293186</v>
      </c>
      <c r="AU182" s="7">
        <f>SUMPRODUCT(AP$5:AT182,其他调用!$C$6:$G183)</f>
        <v>180199911809.08292</v>
      </c>
    </row>
    <row r="183" spans="26:47" x14ac:dyDescent="0.15">
      <c r="Z183" s="7">
        <v>179</v>
      </c>
      <c r="AA183" s="7">
        <f>其他调用!AW184*SUM($U$14:$U$17)</f>
        <v>0</v>
      </c>
      <c r="AB183" s="7">
        <f>其他调用!AX184*SUM($U$14:$U$17)</f>
        <v>0</v>
      </c>
      <c r="AC183" s="7">
        <f>其他调用!AY184*SUM($U$14:$U$17)</f>
        <v>0</v>
      </c>
      <c r="AD183" s="7">
        <f>其他调用!AZ184*SUM($U$14:$U$17)</f>
        <v>0</v>
      </c>
      <c r="AE183" s="7">
        <f>其他调用!BA184*SUM($U$14:$U$17)</f>
        <v>0</v>
      </c>
      <c r="AF183" s="7">
        <f>SUMPRODUCT(AA$5:AE183,其他调用!$C$6:$G184)</f>
        <v>5612967.4996971022</v>
      </c>
      <c r="AH183" s="7">
        <v>179</v>
      </c>
      <c r="AI183" s="7">
        <f>其他调用!Y183</f>
        <v>16572632.877190828</v>
      </c>
      <c r="AJ183" s="7">
        <f>其他调用!Z183</f>
        <v>18508951.570314884</v>
      </c>
      <c r="AK183" s="7">
        <f>其他调用!AA183</f>
        <v>21405184.552143574</v>
      </c>
      <c r="AL183" s="7">
        <f>其他调用!AB183</f>
        <v>29830460.896630764</v>
      </c>
      <c r="AM183" s="7">
        <f>其他调用!AC183</f>
        <v>72625896</v>
      </c>
      <c r="AN183" s="7">
        <f>SUMPRODUCT(AI$5:AM183,其他调用!$C$6:$G184)</f>
        <v>1021430801602.3848</v>
      </c>
      <c r="AP183" s="7">
        <f>其他调用!AN183</f>
        <v>3691098.837312758</v>
      </c>
      <c r="AQ183" s="7">
        <f>其他调用!AO183</f>
        <v>4082304.9685564041</v>
      </c>
      <c r="AR183" s="7">
        <f>其他调用!AP183</f>
        <v>4989993.9892127514</v>
      </c>
      <c r="AS183" s="7">
        <f>其他调用!AQ183</f>
        <v>8479168.1321303844</v>
      </c>
      <c r="AT183" s="7">
        <f>其他调用!AR183</f>
        <v>21796651.422293425</v>
      </c>
      <c r="AU183" s="7">
        <f>SUMPRODUCT(AP$5:AT183,其他调用!$C$6:$G184)</f>
        <v>181188702170.03476</v>
      </c>
    </row>
    <row r="184" spans="26:47" x14ac:dyDescent="0.15">
      <c r="Z184" s="7">
        <v>180</v>
      </c>
      <c r="AA184" s="7">
        <f>其他调用!AW185*SUM($U$14:$U$17)</f>
        <v>0</v>
      </c>
      <c r="AB184" s="7">
        <f>其他调用!AX185*SUM($U$14:$U$17)</f>
        <v>0</v>
      </c>
      <c r="AC184" s="7">
        <f>其他调用!AY185*SUM($U$14:$U$17)</f>
        <v>0</v>
      </c>
      <c r="AD184" s="7">
        <f>其他调用!AZ185*SUM($U$14:$U$17)</f>
        <v>0</v>
      </c>
      <c r="AE184" s="7">
        <f>其他调用!BA185*SUM($U$14:$U$17)</f>
        <v>0</v>
      </c>
      <c r="AF184" s="7">
        <f>SUMPRODUCT(AA$5:AE184,其他调用!$C$6:$G185)</f>
        <v>5612967.4996971022</v>
      </c>
      <c r="AH184" s="7">
        <v>180</v>
      </c>
      <c r="AI184" s="7">
        <f>其他调用!Y184</f>
        <v>16572632.877190828</v>
      </c>
      <c r="AJ184" s="7">
        <f>其他调用!Z184</f>
        <v>18952486.786907196</v>
      </c>
      <c r="AK184" s="7">
        <f>其他调用!AA184</f>
        <v>21405184.552143574</v>
      </c>
      <c r="AL184" s="7">
        <f>其他调用!AB184</f>
        <v>29830460.896631241</v>
      </c>
      <c r="AM184" s="7">
        <f>其他调用!AC184</f>
        <v>75508354.877246857</v>
      </c>
      <c r="AN184" s="7">
        <f>SUMPRODUCT(AI$5:AM184,其他调用!$C$6:$G185)</f>
        <v>1025882655481.2217</v>
      </c>
      <c r="AP184" s="7">
        <f>其他调用!AN184</f>
        <v>3691098.837312758</v>
      </c>
      <c r="AQ184" s="7">
        <f>其他调用!AO184</f>
        <v>4179968.8237504959</v>
      </c>
      <c r="AR184" s="7">
        <f>其他调用!AP184</f>
        <v>4989993.9892127514</v>
      </c>
      <c r="AS184" s="7">
        <f>其他调用!AQ184</f>
        <v>8479168.1321303844</v>
      </c>
      <c r="AT184" s="7">
        <f>其他调用!AR184</f>
        <v>22710120.825512886</v>
      </c>
      <c r="AU184" s="7">
        <f>SUMPRODUCT(AP$5:AT184,其他调用!$C$6:$G185)</f>
        <v>182183535769.95026</v>
      </c>
    </row>
    <row r="185" spans="26:47" x14ac:dyDescent="0.15">
      <c r="Z185" s="7">
        <v>181</v>
      </c>
      <c r="AA185" s="7">
        <f>其他调用!AW186*SUM($U$14:$U$17)</f>
        <v>0</v>
      </c>
      <c r="AB185" s="7">
        <f>其他调用!AX186*SUM($U$14:$U$17)</f>
        <v>0</v>
      </c>
      <c r="AC185" s="7">
        <f>其他调用!AY186*SUM($U$14:$U$17)</f>
        <v>0</v>
      </c>
      <c r="AD185" s="7">
        <f>其他调用!AZ186*SUM($U$14:$U$17)</f>
        <v>0</v>
      </c>
      <c r="AE185" s="7">
        <f>其他调用!BA186*SUM($U$14:$U$17)</f>
        <v>0</v>
      </c>
      <c r="AF185" s="7">
        <f>SUMPRODUCT(AA$5:AE185,其他调用!$C$6:$G186)</f>
        <v>5612967.4996971022</v>
      </c>
      <c r="AH185" s="7">
        <v>181</v>
      </c>
      <c r="AI185" s="7">
        <f>其他调用!Y185</f>
        <v>17024072.146571398</v>
      </c>
      <c r="AJ185" s="7">
        <f>其他调用!Z185</f>
        <v>19015462.632969856</v>
      </c>
      <c r="AK185" s="7">
        <f>其他调用!AA185</f>
        <v>21737134.544133663</v>
      </c>
      <c r="AL185" s="7">
        <f>其他调用!AB185</f>
        <v>29830460.896630764</v>
      </c>
      <c r="AM185" s="7">
        <f>其他调用!AC185</f>
        <v>80695440</v>
      </c>
      <c r="AN185" s="7">
        <f>SUMPRODUCT(AI$5:AM185,其他调用!$C$6:$G186)</f>
        <v>1030374292916.0441</v>
      </c>
      <c r="AP185" s="7">
        <f>其他调用!AN185</f>
        <v>3772372.2927817106</v>
      </c>
      <c r="AQ185" s="7">
        <f>其他调用!AO185</f>
        <v>4193835.7359607816</v>
      </c>
      <c r="AR185" s="7">
        <f>其他调用!AP185</f>
        <v>5100312.7040852308</v>
      </c>
      <c r="AS185" s="7">
        <f>其他调用!AQ185</f>
        <v>8479168.1321303844</v>
      </c>
      <c r="AT185" s="7">
        <f>其他调用!AR185</f>
        <v>24353940.825490236</v>
      </c>
      <c r="AU185" s="7">
        <f>SUMPRODUCT(AP$5:AT185,其他调用!$C$6:$G186)</f>
        <v>183185512255.50665</v>
      </c>
    </row>
    <row r="186" spans="26:47" x14ac:dyDescent="0.15">
      <c r="Z186" s="7">
        <v>182</v>
      </c>
      <c r="AA186" s="7">
        <f>其他调用!AW187*SUM($U$14:$U$17)</f>
        <v>0</v>
      </c>
      <c r="AB186" s="7">
        <f>其他调用!AX187*SUM($U$14:$U$17)</f>
        <v>0</v>
      </c>
      <c r="AC186" s="7">
        <f>其他调用!AY187*SUM($U$14:$U$17)</f>
        <v>0</v>
      </c>
      <c r="AD186" s="7">
        <f>其他调用!AZ187*SUM($U$14:$U$17)</f>
        <v>0</v>
      </c>
      <c r="AE186" s="7">
        <f>其他调用!BA187*SUM($U$14:$U$17)</f>
        <v>0</v>
      </c>
      <c r="AF186" s="7">
        <f>SUMPRODUCT(AA$5:AE186,其他调用!$C$6:$G187)</f>
        <v>5612967.4996971022</v>
      </c>
      <c r="AH186" s="7">
        <v>182</v>
      </c>
      <c r="AI186" s="7">
        <f>其他调用!Y186</f>
        <v>17032973.281144381</v>
      </c>
      <c r="AJ186" s="7">
        <f>其他调用!Z186</f>
        <v>19015462.632970333</v>
      </c>
      <c r="AK186" s="7">
        <f>其他调用!AA186</f>
        <v>21905109.238875866</v>
      </c>
      <c r="AL186" s="7">
        <f>其他调用!AB186</f>
        <v>29830460.896630764</v>
      </c>
      <c r="AM186" s="7">
        <f>其他调用!AC186</f>
        <v>80695440</v>
      </c>
      <c r="AN186" s="7">
        <f>SUMPRODUCT(AI$5:AM186,其他调用!$C$6:$G187)</f>
        <v>1034842034816.7246</v>
      </c>
      <c r="AP186" s="7">
        <f>其他调用!AN186</f>
        <v>3773974.7806764245</v>
      </c>
      <c r="AQ186" s="7">
        <f>其他调用!AO186</f>
        <v>4193835.735960722</v>
      </c>
      <c r="AR186" s="7">
        <f>其他调用!AP186</f>
        <v>5156136.6320929527</v>
      </c>
      <c r="AS186" s="7">
        <f>其他调用!AQ186</f>
        <v>8479168.1321303844</v>
      </c>
      <c r="AT186" s="7">
        <f>其他调用!AR186</f>
        <v>24353940.825489998</v>
      </c>
      <c r="AU186" s="7">
        <f>SUMPRODUCT(AP$5:AT186,其他调用!$C$6:$G187)</f>
        <v>184182285819.19818</v>
      </c>
    </row>
    <row r="187" spans="26:47" x14ac:dyDescent="0.15">
      <c r="Z187" s="7">
        <v>183</v>
      </c>
      <c r="AA187" s="7">
        <f>其他调用!AW188*SUM($U$14:$U$17)</f>
        <v>0</v>
      </c>
      <c r="AB187" s="7">
        <f>其他调用!AX188*SUM($U$14:$U$17)</f>
        <v>0</v>
      </c>
      <c r="AC187" s="7">
        <f>其他调用!AY188*SUM($U$14:$U$17)</f>
        <v>0</v>
      </c>
      <c r="AD187" s="7">
        <f>其他调用!AZ188*SUM($U$14:$U$17)</f>
        <v>0</v>
      </c>
      <c r="AE187" s="7">
        <f>其他调用!BA188*SUM($U$14:$U$17)</f>
        <v>0</v>
      </c>
      <c r="AF187" s="7">
        <f>SUMPRODUCT(AA$5:AE187,其他调用!$C$6:$G188)</f>
        <v>5612967.4996971022</v>
      </c>
      <c r="AH187" s="7">
        <v>183</v>
      </c>
      <c r="AI187" s="7">
        <f>其他调用!Y187</f>
        <v>17032973.281144619</v>
      </c>
      <c r="AJ187" s="7">
        <f>其他调用!Z187</f>
        <v>19015462.632969856</v>
      </c>
      <c r="AK187" s="7">
        <f>其他调用!AA187</f>
        <v>21905109.238875866</v>
      </c>
      <c r="AL187" s="7">
        <f>其他调用!AB187</f>
        <v>29830460.896631241</v>
      </c>
      <c r="AM187" s="7">
        <f>其他调用!AC187</f>
        <v>80695440</v>
      </c>
      <c r="AN187" s="7">
        <f>SUMPRODUCT(AI$5:AM187,其他调用!$C$6:$G188)</f>
        <v>1039283250684.068</v>
      </c>
      <c r="AP187" s="7">
        <f>其他调用!AN187</f>
        <v>3773974.7806763649</v>
      </c>
      <c r="AQ187" s="7">
        <f>其他调用!AO187</f>
        <v>4193835.735960722</v>
      </c>
      <c r="AR187" s="7">
        <f>其他调用!AP187</f>
        <v>5156136.6320929527</v>
      </c>
      <c r="AS187" s="7">
        <f>其他调用!AQ187</f>
        <v>8479168.1321303844</v>
      </c>
      <c r="AT187" s="7">
        <f>其他调用!AR187</f>
        <v>24353940.825489998</v>
      </c>
      <c r="AU187" s="7">
        <f>SUMPRODUCT(AP$5:AT187,其他调用!$C$6:$G188)</f>
        <v>185173141304.05524</v>
      </c>
    </row>
    <row r="188" spans="26:47" x14ac:dyDescent="0.15">
      <c r="Z188" s="7">
        <v>184</v>
      </c>
      <c r="AA188" s="7">
        <f>其他调用!AW189*SUM($U$14:$U$17)</f>
        <v>0</v>
      </c>
      <c r="AB188" s="7">
        <f>其他调用!AX189*SUM($U$14:$U$17)</f>
        <v>0</v>
      </c>
      <c r="AC188" s="7">
        <f>其他调用!AY189*SUM($U$14:$U$17)</f>
        <v>0</v>
      </c>
      <c r="AD188" s="7">
        <f>其他调用!AZ189*SUM($U$14:$U$17)</f>
        <v>0</v>
      </c>
      <c r="AE188" s="7">
        <f>其他调用!BA189*SUM($U$14:$U$17)</f>
        <v>0</v>
      </c>
      <c r="AF188" s="7">
        <f>SUMPRODUCT(AA$5:AE188,其他调用!$C$6:$G189)</f>
        <v>5612967.4996971022</v>
      </c>
      <c r="AH188" s="7">
        <v>184</v>
      </c>
      <c r="AI188" s="7">
        <f>其他调用!Y188</f>
        <v>17032973.281144619</v>
      </c>
      <c r="AJ188" s="7">
        <f>其他调用!Z188</f>
        <v>19015462.632970333</v>
      </c>
      <c r="AK188" s="7">
        <f>其他调用!AA188</f>
        <v>21905109.238875866</v>
      </c>
      <c r="AL188" s="7">
        <f>其他调用!AB188</f>
        <v>29830460.896630764</v>
      </c>
      <c r="AM188" s="7">
        <f>其他调用!AC188</f>
        <v>80695440</v>
      </c>
      <c r="AN188" s="7">
        <f>SUMPRODUCT(AI$5:AM188,其他调用!$C$6:$G189)</f>
        <v>1043697940518.074</v>
      </c>
      <c r="AP188" s="7">
        <f>其他调用!AN188</f>
        <v>3773974.7806763649</v>
      </c>
      <c r="AQ188" s="7">
        <f>其他调用!AO188</f>
        <v>4193835.7359607816</v>
      </c>
      <c r="AR188" s="7">
        <f>其他调用!AP188</f>
        <v>5156136.6320929527</v>
      </c>
      <c r="AS188" s="7">
        <f>其他调用!AQ188</f>
        <v>8479168.1321303844</v>
      </c>
      <c r="AT188" s="7">
        <f>其他调用!AR188</f>
        <v>24353940.825490236</v>
      </c>
      <c r="AU188" s="7">
        <f>SUMPRODUCT(AP$5:AT188,其他调用!$C$6:$G189)</f>
        <v>186158078710.07782</v>
      </c>
    </row>
    <row r="189" spans="26:47" x14ac:dyDescent="0.15">
      <c r="Z189" s="7">
        <v>185</v>
      </c>
      <c r="AA189" s="7">
        <f>其他调用!AW190*SUM($U$14:$U$17)</f>
        <v>0</v>
      </c>
      <c r="AB189" s="7">
        <f>其他调用!AX190*SUM($U$14:$U$17)</f>
        <v>0</v>
      </c>
      <c r="AC189" s="7">
        <f>其他调用!AY190*SUM($U$14:$U$17)</f>
        <v>0</v>
      </c>
      <c r="AD189" s="7">
        <f>其他调用!AZ190*SUM($U$14:$U$17)</f>
        <v>0</v>
      </c>
      <c r="AE189" s="7">
        <f>其他调用!BA190*SUM($U$14:$U$17)</f>
        <v>0</v>
      </c>
      <c r="AF189" s="7">
        <f>SUMPRODUCT(AA$5:AE189,其他调用!$C$6:$G190)</f>
        <v>5612967.4996971022</v>
      </c>
      <c r="AH189" s="7">
        <v>185</v>
      </c>
      <c r="AI189" s="7">
        <f>其他调用!Y189</f>
        <v>17032973.281144142</v>
      </c>
      <c r="AJ189" s="7">
        <f>其他调用!Z189</f>
        <v>19015462.632969856</v>
      </c>
      <c r="AK189" s="7">
        <f>其他调用!AA189</f>
        <v>21905109.238875866</v>
      </c>
      <c r="AL189" s="7">
        <f>其他调用!AB189</f>
        <v>29830460.896631241</v>
      </c>
      <c r="AM189" s="7">
        <f>其他调用!AC189</f>
        <v>80695440</v>
      </c>
      <c r="AN189" s="7">
        <f>SUMPRODUCT(AI$5:AM189,其他调用!$C$6:$G190)</f>
        <v>1048086104318.7423</v>
      </c>
      <c r="AP189" s="7">
        <f>其他调用!AN189</f>
        <v>3773974.7806764245</v>
      </c>
      <c r="AQ189" s="7">
        <f>其他调用!AO189</f>
        <v>4193835.735960722</v>
      </c>
      <c r="AR189" s="7">
        <f>其他调用!AP189</f>
        <v>5156136.6320929527</v>
      </c>
      <c r="AS189" s="7">
        <f>其他调用!AQ189</f>
        <v>8479168.1321303844</v>
      </c>
      <c r="AT189" s="7">
        <f>其他调用!AR189</f>
        <v>24353940.825489998</v>
      </c>
      <c r="AU189" s="7">
        <f>SUMPRODUCT(AP$5:AT189,其他调用!$C$6:$G190)</f>
        <v>187137098037.26593</v>
      </c>
    </row>
    <row r="190" spans="26:47" x14ac:dyDescent="0.15">
      <c r="Z190" s="7">
        <v>186</v>
      </c>
      <c r="AA190" s="7">
        <f>其他调用!AW191*SUM($U$14:$U$17)</f>
        <v>0</v>
      </c>
      <c r="AB190" s="7">
        <f>其他调用!AX191*SUM($U$14:$U$17)</f>
        <v>0</v>
      </c>
      <c r="AC190" s="7">
        <f>其他调用!AY191*SUM($U$14:$U$17)</f>
        <v>0</v>
      </c>
      <c r="AD190" s="7">
        <f>其他调用!AZ191*SUM($U$14:$U$17)</f>
        <v>0</v>
      </c>
      <c r="AE190" s="7">
        <f>其他调用!BA191*SUM($U$14:$U$17)</f>
        <v>0</v>
      </c>
      <c r="AF190" s="7">
        <f>SUMPRODUCT(AA$5:AE190,其他调用!$C$6:$G191)</f>
        <v>5612967.4996971022</v>
      </c>
      <c r="AH190" s="7">
        <v>186</v>
      </c>
      <c r="AI190" s="7">
        <f>其他调用!Y190</f>
        <v>17032973.281144619</v>
      </c>
      <c r="AJ190" s="7">
        <f>其他调用!Z190</f>
        <v>19015462.632970333</v>
      </c>
      <c r="AK190" s="7">
        <f>其他调用!AA190</f>
        <v>21905109.238875389</v>
      </c>
      <c r="AL190" s="7">
        <f>其他调用!AB190</f>
        <v>30049486.699276924</v>
      </c>
      <c r="AM190" s="7">
        <f>其他调用!AC190</f>
        <v>80695440</v>
      </c>
      <c r="AN190" s="7">
        <f>SUMPRODUCT(AI$5:AM190,其他调用!$C$6:$G191)</f>
        <v>1052448099188.1029</v>
      </c>
      <c r="AP190" s="7">
        <f>其他调用!AN190</f>
        <v>3773974.7806763649</v>
      </c>
      <c r="AQ190" s="7">
        <f>其他调用!AO190</f>
        <v>4193835.7359607816</v>
      </c>
      <c r="AR190" s="7">
        <f>其他调用!AP190</f>
        <v>5156136.6320929527</v>
      </c>
      <c r="AS190" s="7">
        <f>其他调用!AQ190</f>
        <v>8567516.83228755</v>
      </c>
      <c r="AT190" s="7">
        <f>其他调用!AR190</f>
        <v>24353940.825489998</v>
      </c>
      <c r="AU190" s="7">
        <f>SUMPRODUCT(AP$5:AT190,其他调用!$C$6:$G191)</f>
        <v>188110343330.29263</v>
      </c>
    </row>
    <row r="191" spans="26:47" x14ac:dyDescent="0.15">
      <c r="Z191" s="7">
        <v>187</v>
      </c>
      <c r="AA191" s="7">
        <f>其他调用!AW192*SUM($U$14:$U$17)</f>
        <v>0</v>
      </c>
      <c r="AB191" s="7">
        <f>其他调用!AX192*SUM($U$14:$U$17)</f>
        <v>0</v>
      </c>
      <c r="AC191" s="7">
        <f>其他调用!AY192*SUM($U$14:$U$17)</f>
        <v>0</v>
      </c>
      <c r="AD191" s="7">
        <f>其他调用!AZ192*SUM($U$14:$U$17)</f>
        <v>0</v>
      </c>
      <c r="AE191" s="7">
        <f>其他调用!BA192*SUM($U$14:$U$17)</f>
        <v>0</v>
      </c>
      <c r="AF191" s="7">
        <f>SUMPRODUCT(AA$5:AE191,其他调用!$C$6:$G192)</f>
        <v>5612967.4996971022</v>
      </c>
      <c r="AH191" s="7">
        <v>187</v>
      </c>
      <c r="AI191" s="7">
        <f>其他调用!Y191</f>
        <v>17032973.281144619</v>
      </c>
      <c r="AJ191" s="7">
        <f>其他调用!Z191</f>
        <v>19015462.632970333</v>
      </c>
      <c r="AK191" s="7">
        <f>其他调用!AA191</f>
        <v>21905109.238875866</v>
      </c>
      <c r="AL191" s="7">
        <f>其他调用!AB191</f>
        <v>30344458.037769794</v>
      </c>
      <c r="AM191" s="7">
        <f>其他调用!AC191</f>
        <v>80695440</v>
      </c>
      <c r="AN191" s="7">
        <f>SUMPRODUCT(AI$5:AM191,其他调用!$C$6:$G192)</f>
        <v>1056784043851.9772</v>
      </c>
      <c r="AP191" s="7">
        <f>其他调用!AN191</f>
        <v>3773974.7806763649</v>
      </c>
      <c r="AQ191" s="7">
        <f>其他调用!AO191</f>
        <v>4193835.735960722</v>
      </c>
      <c r="AR191" s="7">
        <f>其他调用!AP191</f>
        <v>5156136.6320929527</v>
      </c>
      <c r="AS191" s="7">
        <f>其他调用!AQ191</f>
        <v>8686499.7741361856</v>
      </c>
      <c r="AT191" s="7">
        <f>其他调用!AR191</f>
        <v>24353940.825490236</v>
      </c>
      <c r="AU191" s="7">
        <f>SUMPRODUCT(AP$5:AT191,其他调用!$C$6:$G192)</f>
        <v>189077862479.73459</v>
      </c>
    </row>
    <row r="192" spans="26:47" x14ac:dyDescent="0.15">
      <c r="Z192" s="7">
        <v>188</v>
      </c>
      <c r="AA192" s="7">
        <f>其他调用!AW193*SUM($U$14:$U$17)</f>
        <v>0</v>
      </c>
      <c r="AB192" s="7">
        <f>其他调用!AX193*SUM($U$14:$U$17)</f>
        <v>0</v>
      </c>
      <c r="AC192" s="7">
        <f>其他调用!AY193*SUM($U$14:$U$17)</f>
        <v>0</v>
      </c>
      <c r="AD192" s="7">
        <f>其他调用!AZ193*SUM($U$14:$U$17)</f>
        <v>0</v>
      </c>
      <c r="AE192" s="7">
        <f>其他调用!BA193*SUM($U$14:$U$17)</f>
        <v>0</v>
      </c>
      <c r="AF192" s="7">
        <f>SUMPRODUCT(AA$5:AE192,其他调用!$C$6:$G193)</f>
        <v>5612967.4996971022</v>
      </c>
      <c r="AH192" s="7">
        <v>188</v>
      </c>
      <c r="AI192" s="7">
        <f>其他调用!Y192</f>
        <v>17032973.281144142</v>
      </c>
      <c r="AJ192" s="7">
        <f>其他调用!Z192</f>
        <v>19015462.632969856</v>
      </c>
      <c r="AK192" s="7">
        <f>其他调用!AA192</f>
        <v>21905109.238875866</v>
      </c>
      <c r="AL192" s="7">
        <f>其他调用!AB192</f>
        <v>30344458.037769794</v>
      </c>
      <c r="AM192" s="7">
        <f>其他调用!AC192</f>
        <v>80695440</v>
      </c>
      <c r="AN192" s="7">
        <f>SUMPRODUCT(AI$5:AM192,其他调用!$C$6:$G193)</f>
        <v>1061093457385.915</v>
      </c>
      <c r="AP192" s="7">
        <f>其他调用!AN192</f>
        <v>3773974.7806764245</v>
      </c>
      <c r="AQ192" s="7">
        <f>其他调用!AO192</f>
        <v>4193835.7359607816</v>
      </c>
      <c r="AR192" s="7">
        <f>其他调用!AP192</f>
        <v>5156136.6320929527</v>
      </c>
      <c r="AS192" s="7">
        <f>其他调用!AQ192</f>
        <v>8686499.7741360664</v>
      </c>
      <c r="AT192" s="7">
        <f>其他调用!AR192</f>
        <v>24353940.825489998</v>
      </c>
      <c r="AU192" s="7">
        <f>SUMPRODUCT(AP$5:AT192,其他调用!$C$6:$G193)</f>
        <v>190039461494.52087</v>
      </c>
    </row>
    <row r="193" spans="26:47" x14ac:dyDescent="0.15">
      <c r="Z193" s="7">
        <v>189</v>
      </c>
      <c r="AA193" s="7">
        <f>其他调用!AW194*SUM($U$14:$U$17)</f>
        <v>0</v>
      </c>
      <c r="AB193" s="7">
        <f>其他调用!AX194*SUM($U$14:$U$17)</f>
        <v>0</v>
      </c>
      <c r="AC193" s="7">
        <f>其他调用!AY194*SUM($U$14:$U$17)</f>
        <v>0</v>
      </c>
      <c r="AD193" s="7">
        <f>其他调用!AZ194*SUM($U$14:$U$17)</f>
        <v>0</v>
      </c>
      <c r="AE193" s="7">
        <f>其他调用!BA194*SUM($U$14:$U$17)</f>
        <v>0</v>
      </c>
      <c r="AF193" s="7">
        <f>SUMPRODUCT(AA$5:AE193,其他调用!$C$6:$G194)</f>
        <v>5612967.4996971022</v>
      </c>
      <c r="AH193" s="7">
        <v>189</v>
      </c>
      <c r="AI193" s="7">
        <f>其他调用!Y193</f>
        <v>17032973.281144619</v>
      </c>
      <c r="AJ193" s="7">
        <f>其他调用!Z193</f>
        <v>19015462.632970333</v>
      </c>
      <c r="AK193" s="7">
        <f>其他调用!AA193</f>
        <v>21905109.238875866</v>
      </c>
      <c r="AL193" s="7">
        <f>其他调用!AB193</f>
        <v>30344458.037769794</v>
      </c>
      <c r="AM193" s="7">
        <f>其他调用!AC193</f>
        <v>80695440</v>
      </c>
      <c r="AN193" s="7">
        <f>SUMPRODUCT(AI$5:AM193,其他调用!$C$6:$G194)</f>
        <v>1065376339789.9166</v>
      </c>
      <c r="AP193" s="7">
        <f>其他调用!AN193</f>
        <v>3773974.7806763649</v>
      </c>
      <c r="AQ193" s="7">
        <f>其他调用!AO193</f>
        <v>4193835.735960722</v>
      </c>
      <c r="AR193" s="7">
        <f>其他调用!AP193</f>
        <v>5156136.6320929527</v>
      </c>
      <c r="AS193" s="7">
        <f>其他调用!AQ193</f>
        <v>8686499.7741361856</v>
      </c>
      <c r="AT193" s="7">
        <f>其他调用!AR193</f>
        <v>24353940.825489998</v>
      </c>
      <c r="AU193" s="7">
        <f>SUMPRODUCT(AP$5:AT193,其他调用!$C$6:$G194)</f>
        <v>190995140374.65149</v>
      </c>
    </row>
    <row r="194" spans="26:47" x14ac:dyDescent="0.15">
      <c r="Z194" s="7">
        <v>190</v>
      </c>
      <c r="AA194" s="7">
        <f>其他调用!AW195*SUM($U$14:$U$17)</f>
        <v>0</v>
      </c>
      <c r="AB194" s="7">
        <f>其他调用!AX195*SUM($U$14:$U$17)</f>
        <v>0</v>
      </c>
      <c r="AC194" s="7">
        <f>其他调用!AY195*SUM($U$14:$U$17)</f>
        <v>0</v>
      </c>
      <c r="AD194" s="7">
        <f>其他调用!AZ195*SUM($U$14:$U$17)</f>
        <v>0</v>
      </c>
      <c r="AE194" s="7">
        <f>其他调用!BA195*SUM($U$14:$U$17)</f>
        <v>0</v>
      </c>
      <c r="AF194" s="7">
        <f>SUMPRODUCT(AA$5:AE194,其他调用!$C$6:$G195)</f>
        <v>5612967.4996971022</v>
      </c>
      <c r="AH194" s="7">
        <v>190</v>
      </c>
      <c r="AI194" s="7">
        <f>其他调用!Y194</f>
        <v>17032973.281144619</v>
      </c>
      <c r="AJ194" s="7">
        <f>其他调用!Z194</f>
        <v>19015462.632969856</v>
      </c>
      <c r="AK194" s="7">
        <f>其他调用!AA194</f>
        <v>21905109.238875866</v>
      </c>
      <c r="AL194" s="7">
        <f>其他调用!AB194</f>
        <v>30344458.037770271</v>
      </c>
      <c r="AM194" s="7">
        <f>其他调用!AC194</f>
        <v>80695440</v>
      </c>
      <c r="AN194" s="7">
        <f>SUMPRODUCT(AI$5:AM194,其他调用!$C$6:$G195)</f>
        <v>1069632691063.9819</v>
      </c>
      <c r="AP194" s="7">
        <f>其他调用!AN194</f>
        <v>3773974.7806764245</v>
      </c>
      <c r="AQ194" s="7">
        <f>其他调用!AO194</f>
        <v>4193835.735960722</v>
      </c>
      <c r="AR194" s="7">
        <f>其他调用!AP194</f>
        <v>5156136.6320929527</v>
      </c>
      <c r="AS194" s="7">
        <f>其他调用!AQ194</f>
        <v>8686499.7741361856</v>
      </c>
      <c r="AT194" s="7">
        <f>其他调用!AR194</f>
        <v>24353940.825490236</v>
      </c>
      <c r="AU194" s="7">
        <f>SUMPRODUCT(AP$5:AT194,其他调用!$C$6:$G195)</f>
        <v>191944899120.12643</v>
      </c>
    </row>
    <row r="195" spans="26:47" x14ac:dyDescent="0.15">
      <c r="Z195" s="7">
        <v>191</v>
      </c>
      <c r="AA195" s="7">
        <f>其他调用!AW196*SUM($U$14:$U$17)</f>
        <v>0</v>
      </c>
      <c r="AB195" s="7">
        <f>其他调用!AX196*SUM($U$14:$U$17)</f>
        <v>0</v>
      </c>
      <c r="AC195" s="7">
        <f>其他调用!AY196*SUM($U$14:$U$17)</f>
        <v>0</v>
      </c>
      <c r="AD195" s="7">
        <f>其他调用!AZ196*SUM($U$14:$U$17)</f>
        <v>0</v>
      </c>
      <c r="AE195" s="7">
        <f>其他调用!BA196*SUM($U$14:$U$17)</f>
        <v>0</v>
      </c>
      <c r="AF195" s="7">
        <f>SUMPRODUCT(AA$5:AE195,其他调用!$C$6:$G196)</f>
        <v>5612967.4996971022</v>
      </c>
      <c r="AH195" s="7">
        <v>191</v>
      </c>
      <c r="AI195" s="7">
        <f>其他调用!Y195</f>
        <v>17032973.281144619</v>
      </c>
      <c r="AJ195" s="7">
        <f>其他调用!Z195</f>
        <v>19015462.632970333</v>
      </c>
      <c r="AK195" s="7">
        <f>其他调用!AA195</f>
        <v>21905109.238875866</v>
      </c>
      <c r="AL195" s="7">
        <f>其他调用!AB195</f>
        <v>30344458.037769794</v>
      </c>
      <c r="AM195" s="7">
        <f>其他调用!AC195</f>
        <v>80695440</v>
      </c>
      <c r="AN195" s="7">
        <f>SUMPRODUCT(AI$5:AM195,其他调用!$C$6:$G196)</f>
        <v>1073862511208.1112</v>
      </c>
      <c r="AP195" s="7">
        <f>其他调用!AN195</f>
        <v>3773974.7806763649</v>
      </c>
      <c r="AQ195" s="7">
        <f>其他调用!AO195</f>
        <v>4193835.7359607816</v>
      </c>
      <c r="AR195" s="7">
        <f>其他调用!AP195</f>
        <v>5156136.6320929527</v>
      </c>
      <c r="AS195" s="7">
        <f>其他调用!AQ195</f>
        <v>8686499.7741360664</v>
      </c>
      <c r="AT195" s="7">
        <f>其他调用!AR195</f>
        <v>24353940.825489998</v>
      </c>
      <c r="AU195" s="7">
        <f>SUMPRODUCT(AP$5:AT195,其他调用!$C$6:$G196)</f>
        <v>192888737730.94568</v>
      </c>
    </row>
    <row r="196" spans="26:47" x14ac:dyDescent="0.15">
      <c r="Z196" s="7">
        <v>192</v>
      </c>
      <c r="AA196" s="7">
        <f>其他调用!AW197*SUM($U$14:$U$17)</f>
        <v>0</v>
      </c>
      <c r="AB196" s="7">
        <f>其他调用!AX197*SUM($U$14:$U$17)</f>
        <v>0</v>
      </c>
      <c r="AC196" s="7">
        <f>其他调用!AY197*SUM($U$14:$U$17)</f>
        <v>0</v>
      </c>
      <c r="AD196" s="7">
        <f>其他调用!AZ197*SUM($U$14:$U$17)</f>
        <v>0</v>
      </c>
      <c r="AE196" s="7">
        <f>其他调用!BA197*SUM($U$14:$U$17)</f>
        <v>0</v>
      </c>
      <c r="AF196" s="7">
        <f>SUMPRODUCT(AA$5:AE196,其他调用!$C$6:$G197)</f>
        <v>5612967.4996971022</v>
      </c>
      <c r="AH196" s="7">
        <v>192</v>
      </c>
      <c r="AI196" s="7">
        <f>其他调用!Y196</f>
        <v>17032973.281144142</v>
      </c>
      <c r="AJ196" s="7">
        <f>其他调用!Z196</f>
        <v>19015462.632970333</v>
      </c>
      <c r="AK196" s="7">
        <f>其他调用!AA196</f>
        <v>21905109.238875389</v>
      </c>
      <c r="AL196" s="7">
        <f>其他调用!AB196</f>
        <v>30344458.037769794</v>
      </c>
      <c r="AM196" s="7">
        <f>其他调用!AC196</f>
        <v>80695440</v>
      </c>
      <c r="AN196" s="7">
        <f>SUMPRODUCT(AI$5:AM196,其他调用!$C$6:$G197)</f>
        <v>1078065800222.3041</v>
      </c>
      <c r="AP196" s="7">
        <f>其他调用!AN196</f>
        <v>3773974.7806763649</v>
      </c>
      <c r="AQ196" s="7">
        <f>其他调用!AO196</f>
        <v>4193835.7359607816</v>
      </c>
      <c r="AR196" s="7">
        <f>其他调用!AP196</f>
        <v>5156136.6320929527</v>
      </c>
      <c r="AS196" s="7">
        <f>其他调用!AQ196</f>
        <v>8686499.7741361856</v>
      </c>
      <c r="AT196" s="7">
        <f>其他调用!AR196</f>
        <v>24353940.825489998</v>
      </c>
      <c r="AU196" s="7">
        <f>SUMPRODUCT(AP$5:AT196,其他调用!$C$6:$G197)</f>
        <v>193826656207.10928</v>
      </c>
    </row>
    <row r="197" spans="26:47" x14ac:dyDescent="0.15">
      <c r="Z197" s="7">
        <v>193</v>
      </c>
      <c r="AA197" s="7">
        <f>其他调用!AW198*SUM($U$14:$U$17)</f>
        <v>0</v>
      </c>
      <c r="AB197" s="7">
        <f>其他调用!AX198*SUM($U$14:$U$17)</f>
        <v>0</v>
      </c>
      <c r="AC197" s="7">
        <f>其他调用!AY198*SUM($U$14:$U$17)</f>
        <v>0</v>
      </c>
      <c r="AD197" s="7">
        <f>其他调用!AZ198*SUM($U$14:$U$17)</f>
        <v>0</v>
      </c>
      <c r="AE197" s="7">
        <f>其他调用!BA198*SUM($U$14:$U$17)</f>
        <v>0</v>
      </c>
      <c r="AF197" s="7">
        <f>SUMPRODUCT(AA$5:AE197,其他调用!$C$6:$G198)</f>
        <v>5612967.4996971022</v>
      </c>
      <c r="AH197" s="7">
        <v>193</v>
      </c>
      <c r="AI197" s="7">
        <f>其他调用!Y197</f>
        <v>17032973.281144619</v>
      </c>
      <c r="AJ197" s="7">
        <f>其他调用!Z197</f>
        <v>19452846.024722576</v>
      </c>
      <c r="AK197" s="7">
        <f>其他调用!AA197</f>
        <v>22072156.753041267</v>
      </c>
      <c r="AL197" s="7">
        <f>其他调用!AB197</f>
        <v>30344458.037769794</v>
      </c>
      <c r="AM197" s="7">
        <f>其他调用!AC197</f>
        <v>81948417.242106438</v>
      </c>
      <c r="AN197" s="7">
        <f>SUMPRODUCT(AI$5:AM197,其他调用!$C$6:$G198)</f>
        <v>1082291603084.9211</v>
      </c>
      <c r="AP197" s="7">
        <f>其他调用!AN197</f>
        <v>3773974.7806763649</v>
      </c>
      <c r="AQ197" s="7">
        <f>其他调用!AO197</f>
        <v>4307376.1368499994</v>
      </c>
      <c r="AR197" s="7">
        <f>其他调用!AP197</f>
        <v>5213144.5747596025</v>
      </c>
      <c r="AS197" s="7">
        <f>其他调用!AQ197</f>
        <v>8686499.7741360664</v>
      </c>
      <c r="AT197" s="7">
        <f>其他调用!AR197</f>
        <v>24757237.830074072</v>
      </c>
      <c r="AU197" s="7">
        <f>SUMPRODUCT(AP$5:AT197,其他调用!$C$6:$G198)</f>
        <v>194771541102.57925</v>
      </c>
    </row>
    <row r="198" spans="26:47" x14ac:dyDescent="0.15">
      <c r="Z198" s="7">
        <v>194</v>
      </c>
      <c r="AA198" s="7">
        <f>其他调用!AW199*SUM($U$14:$U$17)</f>
        <v>0</v>
      </c>
      <c r="AB198" s="7">
        <f>其他调用!AX199*SUM($U$14:$U$17)</f>
        <v>0</v>
      </c>
      <c r="AC198" s="7">
        <f>其他调用!AY199*SUM($U$14:$U$17)</f>
        <v>0</v>
      </c>
      <c r="AD198" s="7">
        <f>其他调用!AZ199*SUM($U$14:$U$17)</f>
        <v>0</v>
      </c>
      <c r="AE198" s="7">
        <f>其他调用!BA199*SUM($U$14:$U$17)</f>
        <v>0</v>
      </c>
      <c r="AF198" s="7">
        <f>SUMPRODUCT(AA$5:AE198,其他调用!$C$6:$G199)</f>
        <v>5612967.4996971022</v>
      </c>
      <c r="AH198" s="7">
        <v>194</v>
      </c>
      <c r="AI198" s="7">
        <f>其他调用!Y198</f>
        <v>17499559.461159706</v>
      </c>
      <c r="AJ198" s="7">
        <f>其他调用!Z198</f>
        <v>19472418.974054337</v>
      </c>
      <c r="AK198" s="7">
        <f>其他调用!AA198</f>
        <v>22417524.482094288</v>
      </c>
      <c r="AL198" s="7">
        <f>其他调用!AB198</f>
        <v>30344458.037770271</v>
      </c>
      <c r="AM198" s="7">
        <f>其他调用!AC198</f>
        <v>88764984</v>
      </c>
      <c r="AN198" s="7">
        <f>SUMPRODUCT(AI$5:AM198,其他调用!$C$6:$G199)</f>
        <v>1086549264926.2239</v>
      </c>
      <c r="AP198" s="7">
        <f>其他调用!AN198</f>
        <v>3857091.8646576405</v>
      </c>
      <c r="AQ198" s="7">
        <f>其他调用!AO198</f>
        <v>4312457.0808354616</v>
      </c>
      <c r="AR198" s="7">
        <f>其他调用!AP198</f>
        <v>5331007.4702068567</v>
      </c>
      <c r="AS198" s="7">
        <f>其他调用!AQ198</f>
        <v>8686499.7741361856</v>
      </c>
      <c r="AT198" s="7">
        <f>其他调用!AR198</f>
        <v>26951292.807786465</v>
      </c>
      <c r="AU198" s="7">
        <f>SUMPRODUCT(AP$5:AT198,其他调用!$C$6:$G199)</f>
        <v>195721982228.68555</v>
      </c>
    </row>
    <row r="199" spans="26:47" x14ac:dyDescent="0.15">
      <c r="Z199" s="7">
        <v>195</v>
      </c>
      <c r="AA199" s="7">
        <f>其他调用!AW200*SUM($U$14:$U$17)</f>
        <v>0</v>
      </c>
      <c r="AB199" s="7">
        <f>其他调用!AX200*SUM($U$14:$U$17)</f>
        <v>0</v>
      </c>
      <c r="AC199" s="7">
        <f>其他调用!AY200*SUM($U$14:$U$17)</f>
        <v>0</v>
      </c>
      <c r="AD199" s="7">
        <f>其他调用!AZ200*SUM($U$14:$U$17)</f>
        <v>0</v>
      </c>
      <c r="AE199" s="7">
        <f>其他调用!BA200*SUM($U$14:$U$17)</f>
        <v>0</v>
      </c>
      <c r="AF199" s="7">
        <f>SUMPRODUCT(AA$5:AE199,其他调用!$C$6:$G200)</f>
        <v>5612967.4996971022</v>
      </c>
      <c r="AH199" s="7">
        <v>195</v>
      </c>
      <c r="AI199" s="7">
        <f>其他调用!Y199</f>
        <v>17505092.94598484</v>
      </c>
      <c r="AJ199" s="7">
        <f>其他调用!Z199</f>
        <v>19472418.974054813</v>
      </c>
      <c r="AK199" s="7">
        <f>其他调用!AA199</f>
        <v>22417524.482093811</v>
      </c>
      <c r="AL199" s="7">
        <f>其他调用!AB199</f>
        <v>30344458.037769794</v>
      </c>
      <c r="AM199" s="7">
        <f>其他调用!AC199</f>
        <v>88764984</v>
      </c>
      <c r="AN199" s="7">
        <f>SUMPRODUCT(AI$5:AM199,其他调用!$C$6:$G200)</f>
        <v>1090780304395.6462</v>
      </c>
      <c r="AP199" s="7">
        <f>其他调用!AN199</f>
        <v>3858077.5927881598</v>
      </c>
      <c r="AQ199" s="7">
        <f>其他调用!AO199</f>
        <v>4312457.0808354616</v>
      </c>
      <c r="AR199" s="7">
        <f>其他调用!AP199</f>
        <v>5331007.4702069759</v>
      </c>
      <c r="AS199" s="7">
        <f>其他调用!AQ199</f>
        <v>8686499.7741360664</v>
      </c>
      <c r="AT199" s="7">
        <f>其他调用!AR199</f>
        <v>26951292.807786465</v>
      </c>
      <c r="AU199" s="7">
        <f>SUMPRODUCT(AP$5:AT199,其他调用!$C$6:$G200)</f>
        <v>196666453567.35736</v>
      </c>
    </row>
    <row r="200" spans="26:47" x14ac:dyDescent="0.15">
      <c r="Z200" s="7">
        <v>196</v>
      </c>
      <c r="AA200" s="7">
        <f>其他调用!AW201*SUM($U$14:$U$17)</f>
        <v>0</v>
      </c>
      <c r="AB200" s="7">
        <f>其他调用!AX201*SUM($U$14:$U$17)</f>
        <v>0</v>
      </c>
      <c r="AC200" s="7">
        <f>其他调用!AY201*SUM($U$14:$U$17)</f>
        <v>0</v>
      </c>
      <c r="AD200" s="7">
        <f>其他调用!AZ201*SUM($U$14:$U$17)</f>
        <v>0</v>
      </c>
      <c r="AE200" s="7">
        <f>其他调用!BA201*SUM($U$14:$U$17)</f>
        <v>0</v>
      </c>
      <c r="AF200" s="7">
        <f>SUMPRODUCT(AA$5:AE200,其他调用!$C$6:$G201)</f>
        <v>5612967.4996971022</v>
      </c>
      <c r="AH200" s="7">
        <v>196</v>
      </c>
      <c r="AI200" s="7">
        <f>其他调用!Y200</f>
        <v>17505092.945985317</v>
      </c>
      <c r="AJ200" s="7">
        <f>其他调用!Z200</f>
        <v>19472418.974054337</v>
      </c>
      <c r="AK200" s="7">
        <f>其他调用!AA200</f>
        <v>22417524.482094288</v>
      </c>
      <c r="AL200" s="7">
        <f>其他调用!AB200</f>
        <v>30344458.037769794</v>
      </c>
      <c r="AM200" s="7">
        <f>其他调用!AC200</f>
        <v>88764983.999999046</v>
      </c>
      <c r="AN200" s="7">
        <f>SUMPRODUCT(AI$5:AM200,其他调用!$C$6:$G201)</f>
        <v>1094984122103.7764</v>
      </c>
      <c r="AP200" s="7">
        <f>其他调用!AN200</f>
        <v>3858077.5927881598</v>
      </c>
      <c r="AQ200" s="7">
        <f>其他调用!AO200</f>
        <v>4312457.0808354616</v>
      </c>
      <c r="AR200" s="7">
        <f>其他调用!AP200</f>
        <v>5331007.4702068567</v>
      </c>
      <c r="AS200" s="7">
        <f>其他调用!AQ200</f>
        <v>8686499.7741361856</v>
      </c>
      <c r="AT200" s="7">
        <f>其他调用!AR200</f>
        <v>26951292.807786465</v>
      </c>
      <c r="AU200" s="7">
        <f>SUMPRODUCT(AP$5:AT200,其他调用!$C$6:$G201)</f>
        <v>197604848344.10764</v>
      </c>
    </row>
    <row r="201" spans="26:47" x14ac:dyDescent="0.15">
      <c r="Z201" s="7">
        <v>197</v>
      </c>
      <c r="AA201" s="7">
        <f>其他调用!AW202*SUM($U$14:$U$17)</f>
        <v>0</v>
      </c>
      <c r="AB201" s="7">
        <f>其他调用!AX202*SUM($U$14:$U$17)</f>
        <v>0</v>
      </c>
      <c r="AC201" s="7">
        <f>其他调用!AY202*SUM($U$14:$U$17)</f>
        <v>0</v>
      </c>
      <c r="AD201" s="7">
        <f>其他调用!AZ202*SUM($U$14:$U$17)</f>
        <v>0</v>
      </c>
      <c r="AE201" s="7">
        <f>其他调用!BA202*SUM($U$14:$U$17)</f>
        <v>0</v>
      </c>
      <c r="AF201" s="7">
        <f>SUMPRODUCT(AA$5:AE201,其他调用!$C$6:$G202)</f>
        <v>5612967.4996971022</v>
      </c>
      <c r="AH201" s="7">
        <v>197</v>
      </c>
      <c r="AI201" s="7">
        <f>其他调用!Y201</f>
        <v>17505092.94598484</v>
      </c>
      <c r="AJ201" s="7">
        <f>其他调用!Z201</f>
        <v>19472418.974054337</v>
      </c>
      <c r="AK201" s="7">
        <f>其他调用!AA201</f>
        <v>22417524.482094288</v>
      </c>
      <c r="AL201" s="7">
        <f>其他调用!AB201</f>
        <v>30344458.037769794</v>
      </c>
      <c r="AM201" s="7">
        <f>其他调用!AC201</f>
        <v>88764984</v>
      </c>
      <c r="AN201" s="7">
        <f>SUMPRODUCT(AI$5:AM201,其他调用!$C$6:$G202)</f>
        <v>1099160718050.6141</v>
      </c>
      <c r="AP201" s="7">
        <f>其他调用!AN201</f>
        <v>3858077.5927881598</v>
      </c>
      <c r="AQ201" s="7">
        <f>其他调用!AO201</f>
        <v>4312457.0808354616</v>
      </c>
      <c r="AR201" s="7">
        <f>其他调用!AP201</f>
        <v>5331007.4702068567</v>
      </c>
      <c r="AS201" s="7">
        <f>其他调用!AQ201</f>
        <v>8686499.7741360664</v>
      </c>
      <c r="AT201" s="7">
        <f>其他调用!AR201</f>
        <v>26951292.807786465</v>
      </c>
      <c r="AU201" s="7">
        <f>SUMPRODUCT(AP$5:AT201,其他调用!$C$6:$G202)</f>
        <v>198537166558.93625</v>
      </c>
    </row>
    <row r="202" spans="26:47" x14ac:dyDescent="0.15">
      <c r="Z202" s="7">
        <v>198</v>
      </c>
      <c r="AA202" s="7">
        <f>其他调用!AW203*SUM($U$14:$U$17)</f>
        <v>0</v>
      </c>
      <c r="AB202" s="7">
        <f>其他调用!AX203*SUM($U$14:$U$17)</f>
        <v>0</v>
      </c>
      <c r="AC202" s="7">
        <f>其他调用!AY203*SUM($U$14:$U$17)</f>
        <v>0</v>
      </c>
      <c r="AD202" s="7">
        <f>其他调用!AZ203*SUM($U$14:$U$17)</f>
        <v>0</v>
      </c>
      <c r="AE202" s="7">
        <f>其他调用!BA203*SUM($U$14:$U$17)</f>
        <v>0</v>
      </c>
      <c r="AF202" s="7">
        <f>SUMPRODUCT(AA$5:AE202,其他调用!$C$6:$G203)</f>
        <v>5612967.4996971022</v>
      </c>
      <c r="AH202" s="7">
        <v>198</v>
      </c>
      <c r="AI202" s="7">
        <f>其他调用!Y202</f>
        <v>17505092.945985317</v>
      </c>
      <c r="AJ202" s="7">
        <f>其他调用!Z202</f>
        <v>19472418.974054337</v>
      </c>
      <c r="AK202" s="7">
        <f>其他调用!AA202</f>
        <v>22417524.482094288</v>
      </c>
      <c r="AL202" s="7">
        <f>其他调用!AB202</f>
        <v>30344458.037770271</v>
      </c>
      <c r="AM202" s="7">
        <f>其他调用!AC202</f>
        <v>88764984</v>
      </c>
      <c r="AN202" s="7">
        <f>SUMPRODUCT(AI$5:AM202,其他调用!$C$6:$G203)</f>
        <v>1103310092236.1597</v>
      </c>
      <c r="AP202" s="7">
        <f>其他调用!AN202</f>
        <v>3858077.5927881598</v>
      </c>
      <c r="AQ202" s="7">
        <f>其他调用!AO202</f>
        <v>4312457.0808354616</v>
      </c>
      <c r="AR202" s="7">
        <f>其他调用!AP202</f>
        <v>5331007.4702069759</v>
      </c>
      <c r="AS202" s="7">
        <f>其他调用!AQ202</f>
        <v>8686499.7741361856</v>
      </c>
      <c r="AT202" s="7">
        <f>其他调用!AR202</f>
        <v>26951292.807786465</v>
      </c>
      <c r="AU202" s="7">
        <f>SUMPRODUCT(AP$5:AT202,其他调用!$C$6:$G203)</f>
        <v>199463408211.84326</v>
      </c>
    </row>
    <row r="203" spans="26:47" x14ac:dyDescent="0.15">
      <c r="Z203" s="7">
        <v>199</v>
      </c>
      <c r="AA203" s="7">
        <f>其他调用!AW204*SUM($U$14:$U$17)</f>
        <v>0</v>
      </c>
      <c r="AB203" s="7">
        <f>其他调用!AX204*SUM($U$14:$U$17)</f>
        <v>0</v>
      </c>
      <c r="AC203" s="7">
        <f>其他调用!AY204*SUM($U$14:$U$17)</f>
        <v>0</v>
      </c>
      <c r="AD203" s="7">
        <f>其他调用!AZ204*SUM($U$14:$U$17)</f>
        <v>0</v>
      </c>
      <c r="AE203" s="7">
        <f>其他调用!BA204*SUM($U$14:$U$17)</f>
        <v>0</v>
      </c>
      <c r="AF203" s="7">
        <f>SUMPRODUCT(AA$5:AE203,其他调用!$C$6:$G204)</f>
        <v>5612967.4996971022</v>
      </c>
      <c r="AH203" s="7">
        <v>199</v>
      </c>
      <c r="AI203" s="7">
        <f>其他调用!Y203</f>
        <v>17505092.94598484</v>
      </c>
      <c r="AJ203" s="7">
        <f>其他调用!Z203</f>
        <v>19472418.974054337</v>
      </c>
      <c r="AK203" s="7">
        <f>其他调用!AA203</f>
        <v>22417524.482094288</v>
      </c>
      <c r="AL203" s="7">
        <f>其他调用!AB203</f>
        <v>30344458.037769794</v>
      </c>
      <c r="AM203" s="7">
        <f>其他调用!AC203</f>
        <v>88764984</v>
      </c>
      <c r="AN203" s="7">
        <f>SUMPRODUCT(AI$5:AM203,其他调用!$C$6:$G204)</f>
        <v>1107432244660.4128</v>
      </c>
      <c r="AP203" s="7">
        <f>其他调用!AN203</f>
        <v>3858077.5927881598</v>
      </c>
      <c r="AQ203" s="7">
        <f>其他调用!AO203</f>
        <v>4312457.0808354616</v>
      </c>
      <c r="AR203" s="7">
        <f>其他调用!AP203</f>
        <v>5331007.4702068567</v>
      </c>
      <c r="AS203" s="7">
        <f>其他调用!AQ203</f>
        <v>8686499.7741360664</v>
      </c>
      <c r="AT203" s="7">
        <f>其他调用!AR203</f>
        <v>26951292.807785988</v>
      </c>
      <c r="AU203" s="7">
        <f>SUMPRODUCT(AP$5:AT203,其他调用!$C$6:$G204)</f>
        <v>200383573302.82867</v>
      </c>
    </row>
    <row r="204" spans="26:47" x14ac:dyDescent="0.15">
      <c r="Z204" s="7">
        <v>200</v>
      </c>
      <c r="AA204" s="7">
        <f>其他调用!AW205*SUM($U$14:$U$17)</f>
        <v>0</v>
      </c>
      <c r="AB204" s="7">
        <f>其他调用!AX205*SUM($U$14:$U$17)</f>
        <v>0</v>
      </c>
      <c r="AC204" s="7">
        <f>其他调用!AY205*SUM($U$14:$U$17)</f>
        <v>0</v>
      </c>
      <c r="AD204" s="7">
        <f>其他调用!AZ205*SUM($U$14:$U$17)</f>
        <v>0</v>
      </c>
      <c r="AE204" s="7">
        <f>其他调用!BA205*SUM($U$14:$U$17)</f>
        <v>0</v>
      </c>
      <c r="AF204" s="7">
        <f>SUMPRODUCT(AA$5:AE204,其他调用!$C$6:$G205)</f>
        <v>5612967.4996971022</v>
      </c>
      <c r="AH204" s="7">
        <v>200</v>
      </c>
      <c r="AI204" s="7">
        <f>其他调用!Y204</f>
        <v>17505092.945985317</v>
      </c>
      <c r="AJ204" s="7">
        <f>其他调用!Z204</f>
        <v>19472418.974054337</v>
      </c>
      <c r="AK204" s="7">
        <f>其他调用!AA204</f>
        <v>22417524.482093811</v>
      </c>
      <c r="AL204" s="7">
        <f>其他调用!AB204</f>
        <v>30658435.671369553</v>
      </c>
      <c r="AM204" s="7">
        <f>其他调用!AC204</f>
        <v>88764984</v>
      </c>
      <c r="AN204" s="7">
        <f>SUMPRODUCT(AI$5:AM204,其他调用!$C$6:$G205)</f>
        <v>1111527643649.9436</v>
      </c>
      <c r="AP204" s="7">
        <f>其他调用!AN204</f>
        <v>3858077.5927881598</v>
      </c>
      <c r="AQ204" s="7">
        <f>其他调用!AO204</f>
        <v>4312457.0808354616</v>
      </c>
      <c r="AR204" s="7">
        <f>其他调用!AP204</f>
        <v>5331007.4702068567</v>
      </c>
      <c r="AS204" s="7">
        <f>其他调用!AQ204</f>
        <v>8814465.3773818016</v>
      </c>
      <c r="AT204" s="7">
        <f>其他调用!AR204</f>
        <v>26951292.807786465</v>
      </c>
      <c r="AU204" s="7">
        <f>SUMPRODUCT(AP$5:AT204,其他调用!$C$6:$G205)</f>
        <v>201297852704.38019</v>
      </c>
    </row>
    <row r="205" spans="26:47" x14ac:dyDescent="0.15">
      <c r="Z205" s="7">
        <v>201</v>
      </c>
      <c r="AA205" s="7">
        <f>其他调用!AW206*SUM($U$14:$U$17)</f>
        <v>0</v>
      </c>
      <c r="AB205" s="7">
        <f>其他调用!AX206*SUM($U$14:$U$17)</f>
        <v>0</v>
      </c>
      <c r="AC205" s="7">
        <f>其他调用!AY206*SUM($U$14:$U$17)</f>
        <v>0</v>
      </c>
      <c r="AD205" s="7">
        <f>其他调用!AZ206*SUM($U$14:$U$17)</f>
        <v>0</v>
      </c>
      <c r="AE205" s="7">
        <f>其他调用!BA206*SUM($U$14:$U$17)</f>
        <v>0</v>
      </c>
      <c r="AF205" s="7">
        <f>SUMPRODUCT(AA$5:AE205,其他调用!$C$6:$G206)</f>
        <v>5612967.4996971022</v>
      </c>
      <c r="AH205" s="7">
        <v>201</v>
      </c>
      <c r="AI205" s="7">
        <f>其他调用!Y205</f>
        <v>17505092.945985317</v>
      </c>
      <c r="AJ205" s="7">
        <f>其他调用!Z205</f>
        <v>19472418.974054337</v>
      </c>
      <c r="AK205" s="7">
        <f>其他调用!AA205</f>
        <v>22417524.482094288</v>
      </c>
      <c r="AL205" s="7">
        <f>其他调用!AB205</f>
        <v>30862980.932321072</v>
      </c>
      <c r="AM205" s="7">
        <f>其他调用!AC205</f>
        <v>88764984</v>
      </c>
      <c r="AN205" s="7">
        <f>SUMPRODUCT(AI$5:AM205,其他调用!$C$6:$G206)</f>
        <v>1115596120834.8105</v>
      </c>
      <c r="AP205" s="7">
        <f>其他调用!AN205</f>
        <v>3858077.5927881002</v>
      </c>
      <c r="AQ205" s="7">
        <f>其他调用!AO205</f>
        <v>4312457.0808354616</v>
      </c>
      <c r="AR205" s="7">
        <f>其他调用!AP205</f>
        <v>5331007.4702068567</v>
      </c>
      <c r="AS205" s="7">
        <f>其他调用!AQ205</f>
        <v>8897830.4165039063</v>
      </c>
      <c r="AT205" s="7">
        <f>其他调用!AR205</f>
        <v>26951292.807786465</v>
      </c>
      <c r="AU205" s="7">
        <f>SUMPRODUCT(AP$5:AT205,其他调用!$C$6:$G206)</f>
        <v>202206177795.17325</v>
      </c>
    </row>
    <row r="206" spans="26:47" x14ac:dyDescent="0.15">
      <c r="Z206" s="7">
        <v>202</v>
      </c>
      <c r="AA206" s="7">
        <f>其他调用!AW207*SUM($U$14:$U$17)</f>
        <v>0</v>
      </c>
      <c r="AB206" s="7">
        <f>其他调用!AX207*SUM($U$14:$U$17)</f>
        <v>0</v>
      </c>
      <c r="AC206" s="7">
        <f>其他调用!AY207*SUM($U$14:$U$17)</f>
        <v>0</v>
      </c>
      <c r="AD206" s="7">
        <f>其他调用!AZ207*SUM($U$14:$U$17)</f>
        <v>0</v>
      </c>
      <c r="AE206" s="7">
        <f>其他调用!BA207*SUM($U$14:$U$17)</f>
        <v>0</v>
      </c>
      <c r="AF206" s="7">
        <f>SUMPRODUCT(AA$5:AE206,其他调用!$C$6:$G207)</f>
        <v>5612967.4996971022</v>
      </c>
      <c r="AH206" s="7">
        <v>202</v>
      </c>
      <c r="AI206" s="7">
        <f>其他调用!Y206</f>
        <v>17505092.94598484</v>
      </c>
      <c r="AJ206" s="7">
        <f>其他调用!Z206</f>
        <v>19472418.974054337</v>
      </c>
      <c r="AK206" s="7">
        <f>其他调用!AA206</f>
        <v>22417524.482094288</v>
      </c>
      <c r="AL206" s="7">
        <f>其他调用!AB206</f>
        <v>30862980.932320595</v>
      </c>
      <c r="AM206" s="7">
        <f>其他调用!AC206</f>
        <v>88764984</v>
      </c>
      <c r="AN206" s="7">
        <f>SUMPRODUCT(AI$5:AM206,其他调用!$C$6:$G207)</f>
        <v>1119637371116.9106</v>
      </c>
      <c r="AP206" s="7">
        <f>其他调用!AN206</f>
        <v>3858077.5927881598</v>
      </c>
      <c r="AQ206" s="7">
        <f>其他调用!AO206</f>
        <v>4312457.0808354616</v>
      </c>
      <c r="AR206" s="7">
        <f>其他调用!AP206</f>
        <v>5331007.4702069759</v>
      </c>
      <c r="AS206" s="7">
        <f>其他调用!AQ206</f>
        <v>8897830.4165041447</v>
      </c>
      <c r="AT206" s="7">
        <f>其他调用!AR206</f>
        <v>26951292.807786465</v>
      </c>
      <c r="AU206" s="7">
        <f>SUMPRODUCT(AP$5:AT206,其他调用!$C$6:$G207)</f>
        <v>203108424228.57092</v>
      </c>
    </row>
    <row r="207" spans="26:47" x14ac:dyDescent="0.15">
      <c r="Z207" s="7">
        <v>203</v>
      </c>
      <c r="AA207" s="7">
        <f>其他调用!AW208*SUM($U$14:$U$17)</f>
        <v>0</v>
      </c>
      <c r="AB207" s="7">
        <f>其他调用!AX208*SUM($U$14:$U$17)</f>
        <v>0</v>
      </c>
      <c r="AC207" s="7">
        <f>其他调用!AY208*SUM($U$14:$U$17)</f>
        <v>0</v>
      </c>
      <c r="AD207" s="7">
        <f>其他调用!AZ208*SUM($U$14:$U$17)</f>
        <v>0</v>
      </c>
      <c r="AE207" s="7">
        <f>其他调用!BA208*SUM($U$14:$U$17)</f>
        <v>0</v>
      </c>
      <c r="AF207" s="7">
        <f>SUMPRODUCT(AA$5:AE207,其他调用!$C$6:$G208)</f>
        <v>5612967.4996971022</v>
      </c>
      <c r="AH207" s="7">
        <v>203</v>
      </c>
      <c r="AI207" s="7">
        <f>其他调用!Y207</f>
        <v>17505092.945985317</v>
      </c>
      <c r="AJ207" s="7">
        <f>其他调用!Z207</f>
        <v>19472418.974054337</v>
      </c>
      <c r="AK207" s="7">
        <f>其他调用!AA207</f>
        <v>22417524.482094288</v>
      </c>
      <c r="AL207" s="7">
        <f>其他调用!AB207</f>
        <v>30862980.932320595</v>
      </c>
      <c r="AM207" s="7">
        <f>其他调用!AC207</f>
        <v>88764984</v>
      </c>
      <c r="AN207" s="7">
        <f>SUMPRODUCT(AI$5:AM207,其他调用!$C$6:$G208)</f>
        <v>1123651394496.2441</v>
      </c>
      <c r="AP207" s="7">
        <f>其他调用!AN207</f>
        <v>3858077.5927881598</v>
      </c>
      <c r="AQ207" s="7">
        <f>其他调用!AO207</f>
        <v>4312457.0808354616</v>
      </c>
      <c r="AR207" s="7">
        <f>其他调用!AP207</f>
        <v>5331007.4702068567</v>
      </c>
      <c r="AS207" s="7">
        <f>其他调用!AQ207</f>
        <v>8897830.4165039063</v>
      </c>
      <c r="AT207" s="7">
        <f>其他调用!AR207</f>
        <v>26951292.807786465</v>
      </c>
      <c r="AU207" s="7">
        <f>SUMPRODUCT(AP$5:AT207,其他调用!$C$6:$G208)</f>
        <v>204004592004.57327</v>
      </c>
    </row>
    <row r="208" spans="26:47" x14ac:dyDescent="0.15">
      <c r="Z208" s="7">
        <v>204</v>
      </c>
      <c r="AA208" s="7">
        <f>其他调用!AW209*SUM($U$14:$U$17)</f>
        <v>0</v>
      </c>
      <c r="AB208" s="7">
        <f>其他调用!AX209*SUM($U$14:$U$17)</f>
        <v>0</v>
      </c>
      <c r="AC208" s="7">
        <f>其他调用!AY209*SUM($U$14:$U$17)</f>
        <v>0</v>
      </c>
      <c r="AD208" s="7">
        <f>其他调用!AZ209*SUM($U$14:$U$17)</f>
        <v>0</v>
      </c>
      <c r="AE208" s="7">
        <f>其他调用!BA209*SUM($U$14:$U$17)</f>
        <v>0</v>
      </c>
      <c r="AF208" s="7">
        <f>SUMPRODUCT(AA$5:AE208,其他调用!$C$6:$G209)</f>
        <v>5612967.4996971022</v>
      </c>
      <c r="AH208" s="7">
        <v>204</v>
      </c>
      <c r="AI208" s="7">
        <f>其他调用!Y208</f>
        <v>17505092.94598484</v>
      </c>
      <c r="AJ208" s="7">
        <f>其他调用!Z208</f>
        <v>19472418.974054337</v>
      </c>
      <c r="AK208" s="7">
        <f>其他调用!AA208</f>
        <v>22417524.482093811</v>
      </c>
      <c r="AL208" s="7">
        <f>其他调用!AB208</f>
        <v>30862980.932320595</v>
      </c>
      <c r="AM208" s="7">
        <f>其他调用!AC208</f>
        <v>88764984</v>
      </c>
      <c r="AN208" s="7">
        <f>SUMPRODUCT(AI$5:AM208,其他调用!$C$6:$G209)</f>
        <v>1127638190972.8105</v>
      </c>
      <c r="AP208" s="7">
        <f>其他调用!AN208</f>
        <v>3858077.5927881598</v>
      </c>
      <c r="AQ208" s="7">
        <f>其他调用!AO208</f>
        <v>4312457.0808354616</v>
      </c>
      <c r="AR208" s="7">
        <f>其他调用!AP208</f>
        <v>5331007.4702068567</v>
      </c>
      <c r="AS208" s="7">
        <f>其他调用!AQ208</f>
        <v>8897830.4165041447</v>
      </c>
      <c r="AT208" s="7">
        <f>其他调用!AR208</f>
        <v>26951292.807786465</v>
      </c>
      <c r="AU208" s="7">
        <f>SUMPRODUCT(AP$5:AT208,其他调用!$C$6:$G209)</f>
        <v>204894681123.18027</v>
      </c>
    </row>
    <row r="209" spans="26:47" x14ac:dyDescent="0.15">
      <c r="Z209" s="7">
        <v>205</v>
      </c>
      <c r="AA209" s="7">
        <f>其他调用!AW210*SUM($U$14:$U$17)</f>
        <v>0</v>
      </c>
      <c r="AB209" s="7">
        <f>其他调用!AX210*SUM($U$14:$U$17)</f>
        <v>0</v>
      </c>
      <c r="AC209" s="7">
        <f>其他调用!AY210*SUM($U$14:$U$17)</f>
        <v>0</v>
      </c>
      <c r="AD209" s="7">
        <f>其他调用!AZ210*SUM($U$14:$U$17)</f>
        <v>0</v>
      </c>
      <c r="AE209" s="7">
        <f>其他调用!BA210*SUM($U$14:$U$17)</f>
        <v>0</v>
      </c>
      <c r="AF209" s="7">
        <f>SUMPRODUCT(AA$5:AE209,其他调用!$C$6:$G210)</f>
        <v>5612967.4996971022</v>
      </c>
      <c r="AH209" s="7">
        <v>205</v>
      </c>
      <c r="AI209" s="7">
        <f>其他调用!Y209</f>
        <v>17505092.945985317</v>
      </c>
      <c r="AJ209" s="7">
        <f>其他调用!Z209</f>
        <v>19472418.974054337</v>
      </c>
      <c r="AK209" s="7">
        <f>其他调用!AA209</f>
        <v>22417524.482094288</v>
      </c>
      <c r="AL209" s="7">
        <f>其他调用!AB209</f>
        <v>30862980.932320595</v>
      </c>
      <c r="AM209" s="7">
        <f>其他调用!AC209</f>
        <v>88764984</v>
      </c>
      <c r="AN209" s="7">
        <f>SUMPRODUCT(AI$5:AM209,其他调用!$C$6:$G210)</f>
        <v>1131597760546.6101</v>
      </c>
      <c r="AP209" s="7">
        <f>其他调用!AN209</f>
        <v>3858077.5927881598</v>
      </c>
      <c r="AQ209" s="7">
        <f>其他调用!AO209</f>
        <v>4312457.0808354616</v>
      </c>
      <c r="AR209" s="7">
        <f>其他调用!AP209</f>
        <v>5331007.4702069759</v>
      </c>
      <c r="AS209" s="7">
        <f>其他调用!AQ209</f>
        <v>8897830.4165041447</v>
      </c>
      <c r="AT209" s="7">
        <f>其他调用!AR209</f>
        <v>26951292.807786465</v>
      </c>
      <c r="AU209" s="7">
        <f>SUMPRODUCT(AP$5:AT209,其他调用!$C$6:$G210)</f>
        <v>205778691584.39188</v>
      </c>
    </row>
    <row r="210" spans="26:47" x14ac:dyDescent="0.15">
      <c r="Z210" s="7">
        <v>206</v>
      </c>
      <c r="AA210" s="7">
        <f>其他调用!AW211*SUM($U$14:$U$17)</f>
        <v>0</v>
      </c>
      <c r="AB210" s="7">
        <f>其他调用!AX211*SUM($U$14:$U$17)</f>
        <v>0</v>
      </c>
      <c r="AC210" s="7">
        <f>其他调用!AY211*SUM($U$14:$U$17)</f>
        <v>0</v>
      </c>
      <c r="AD210" s="7">
        <f>其他调用!AZ211*SUM($U$14:$U$17)</f>
        <v>0</v>
      </c>
      <c r="AE210" s="7">
        <f>其他调用!BA211*SUM($U$14:$U$17)</f>
        <v>0</v>
      </c>
      <c r="AF210" s="7">
        <f>SUMPRODUCT(AA$5:AE210,其他调用!$C$6:$G211)</f>
        <v>5612967.4996971022</v>
      </c>
      <c r="AH210" s="7">
        <v>206</v>
      </c>
      <c r="AI210" s="7">
        <f>其他调用!Y210</f>
        <v>17505092.94598484</v>
      </c>
      <c r="AJ210" s="7">
        <f>其他调用!Z210</f>
        <v>19472418.974054337</v>
      </c>
      <c r="AK210" s="7">
        <f>其他调用!AA210</f>
        <v>22417524.482094288</v>
      </c>
      <c r="AL210" s="7">
        <f>其他调用!AB210</f>
        <v>30862980.932320595</v>
      </c>
      <c r="AM210" s="7">
        <f>其他调用!AC210</f>
        <v>88764984</v>
      </c>
      <c r="AN210" s="7">
        <f>SUMPRODUCT(AI$5:AM210,其他调用!$C$6:$G211)</f>
        <v>1135530103217.6431</v>
      </c>
      <c r="AP210" s="7">
        <f>其他调用!AN210</f>
        <v>3858077.5927881598</v>
      </c>
      <c r="AQ210" s="7">
        <f>其他调用!AO210</f>
        <v>4312457.0808354616</v>
      </c>
      <c r="AR210" s="7">
        <f>其他调用!AP210</f>
        <v>5331007.4702068567</v>
      </c>
      <c r="AS210" s="7">
        <f>其他调用!AQ210</f>
        <v>8897830.4165039063</v>
      </c>
      <c r="AT210" s="7">
        <f>其他调用!AR210</f>
        <v>26951292.807786465</v>
      </c>
      <c r="AU210" s="7">
        <f>SUMPRODUCT(AP$5:AT210,其他调用!$C$6:$G211)</f>
        <v>206656623388.20813</v>
      </c>
    </row>
    <row r="211" spans="26:47" x14ac:dyDescent="0.15">
      <c r="Z211" s="7">
        <v>207</v>
      </c>
      <c r="AA211" s="7">
        <f>其他调用!AW212*SUM($U$14:$U$17)</f>
        <v>0</v>
      </c>
      <c r="AB211" s="7">
        <f>其他调用!AX212*SUM($U$14:$U$17)</f>
        <v>0</v>
      </c>
      <c r="AC211" s="7">
        <f>其他调用!AY212*SUM($U$14:$U$17)</f>
        <v>0</v>
      </c>
      <c r="AD211" s="7">
        <f>其他调用!AZ212*SUM($U$14:$U$17)</f>
        <v>0</v>
      </c>
      <c r="AE211" s="7">
        <f>其他调用!BA212*SUM($U$14:$U$17)</f>
        <v>0</v>
      </c>
      <c r="AF211" s="7">
        <f>SUMPRODUCT(AA$5:AE211,其他调用!$C$6:$G212)</f>
        <v>5612967.4996971022</v>
      </c>
      <c r="AH211" s="7">
        <v>207</v>
      </c>
      <c r="AI211" s="7">
        <f>其他调用!Y211</f>
        <v>17535626.550601959</v>
      </c>
      <c r="AJ211" s="7">
        <f>其他调用!Z211</f>
        <v>19901670.247936249</v>
      </c>
      <c r="AK211" s="7">
        <f>其他调用!AA211</f>
        <v>22734622.426784992</v>
      </c>
      <c r="AL211" s="7">
        <f>其他调用!AB211</f>
        <v>30862980.932320595</v>
      </c>
      <c r="AM211" s="7">
        <f>其他调用!AC211</f>
        <v>89894616.708185196</v>
      </c>
      <c r="AN211" s="7">
        <f>SUMPRODUCT(AI$5:AM211,其他调用!$C$6:$G212)</f>
        <v>1139483287355.2009</v>
      </c>
      <c r="AP211" s="7">
        <f>其他调用!AN211</f>
        <v>3863576.4436662793</v>
      </c>
      <c r="AQ211" s="7">
        <f>其他调用!AO211</f>
        <v>4429727.3582479954</v>
      </c>
      <c r="AR211" s="7">
        <f>其他调用!AP211</f>
        <v>5444564.8780809641</v>
      </c>
      <c r="AS211" s="7">
        <f>其他调用!AQ211</f>
        <v>8897830.4165041447</v>
      </c>
      <c r="AT211" s="7">
        <f>其他调用!AR211</f>
        <v>27323255.192490578</v>
      </c>
      <c r="AU211" s="7">
        <f>SUMPRODUCT(AP$5:AT211,其他调用!$C$6:$G212)</f>
        <v>207541567657.72043</v>
      </c>
    </row>
    <row r="212" spans="26:47" x14ac:dyDescent="0.15">
      <c r="Z212" s="7">
        <v>208</v>
      </c>
      <c r="AA212" s="7">
        <f>其他调用!AW213*SUM($U$14:$U$17)</f>
        <v>0</v>
      </c>
      <c r="AB212" s="7">
        <f>其他调用!AX213*SUM($U$14:$U$17)</f>
        <v>0</v>
      </c>
      <c r="AC212" s="7">
        <f>其他调用!AY213*SUM($U$14:$U$17)</f>
        <v>0</v>
      </c>
      <c r="AD212" s="7">
        <f>其他调用!AZ213*SUM($U$14:$U$17)</f>
        <v>0</v>
      </c>
      <c r="AE212" s="7">
        <f>其他调用!BA213*SUM($U$14:$U$17)</f>
        <v>0</v>
      </c>
      <c r="AF212" s="7">
        <f>SUMPRODUCT(AA$5:AE212,其他调用!$C$6:$G213)</f>
        <v>5612967.4996971022</v>
      </c>
      <c r="AH212" s="7">
        <v>208</v>
      </c>
      <c r="AI212" s="7">
        <f>其他调用!Y212</f>
        <v>17986797.864463329</v>
      </c>
      <c r="AJ212" s="7">
        <f>其他调用!Z212</f>
        <v>19938401.13829422</v>
      </c>
      <c r="AK212" s="7">
        <f>其他调用!AA212</f>
        <v>22927021.641513824</v>
      </c>
      <c r="AL212" s="7">
        <f>其他调用!AB212</f>
        <v>30862980.932320595</v>
      </c>
      <c r="AM212" s="7">
        <f>其他调用!AC212</f>
        <v>96834528</v>
      </c>
      <c r="AN212" s="7">
        <f>SUMPRODUCT(AI$5:AM212,其他调用!$C$6:$G213)</f>
        <v>1143461341775.2158</v>
      </c>
      <c r="AP212" s="7">
        <f>其他调用!AN212</f>
        <v>3944828.6838310957</v>
      </c>
      <c r="AQ212" s="7">
        <f>其他调用!AO212</f>
        <v>4439762.1373250484</v>
      </c>
      <c r="AR212" s="7">
        <f>其他调用!AP212</f>
        <v>5513465.848482728</v>
      </c>
      <c r="AS212" s="7">
        <f>其他调用!AQ212</f>
        <v>8897830.4165041447</v>
      </c>
      <c r="AT212" s="7">
        <f>其他调用!AR212</f>
        <v>29608410.300902367</v>
      </c>
      <c r="AU212" s="7">
        <f>SUMPRODUCT(AP$5:AT212,其他调用!$C$6:$G213)</f>
        <v>208430812158.8999</v>
      </c>
    </row>
    <row r="213" spans="26:47" x14ac:dyDescent="0.15">
      <c r="Z213" s="7">
        <v>209</v>
      </c>
      <c r="AA213" s="7">
        <f>其他调用!AW214*SUM($U$14:$U$17)</f>
        <v>0</v>
      </c>
      <c r="AB213" s="7">
        <f>其他调用!AX214*SUM($U$14:$U$17)</f>
        <v>0</v>
      </c>
      <c r="AC213" s="7">
        <f>其他调用!AY214*SUM($U$14:$U$17)</f>
        <v>0</v>
      </c>
      <c r="AD213" s="7">
        <f>其他调用!AZ214*SUM($U$14:$U$17)</f>
        <v>0</v>
      </c>
      <c r="AE213" s="7">
        <f>其他调用!BA214*SUM($U$14:$U$17)</f>
        <v>0</v>
      </c>
      <c r="AF213" s="7">
        <f>SUMPRODUCT(AA$5:AE213,其他调用!$C$6:$G214)</f>
        <v>5612967.4996971022</v>
      </c>
      <c r="AH213" s="7">
        <v>209</v>
      </c>
      <c r="AI213" s="7">
        <f>其他调用!Y213</f>
        <v>17986797.864463329</v>
      </c>
      <c r="AJ213" s="7">
        <f>其他调用!Z213</f>
        <v>19938401.13829422</v>
      </c>
      <c r="AK213" s="7">
        <f>其他调用!AA213</f>
        <v>22927021.641513348</v>
      </c>
      <c r="AL213" s="7">
        <f>其他调用!AB213</f>
        <v>30862980.932319641</v>
      </c>
      <c r="AM213" s="7">
        <f>其他调用!AC213</f>
        <v>96834528</v>
      </c>
      <c r="AN213" s="7">
        <f>SUMPRODUCT(AI$5:AM213,其他调用!$C$6:$G214)</f>
        <v>1147411466023.7764</v>
      </c>
      <c r="AP213" s="7">
        <f>其他调用!AN213</f>
        <v>3944828.6838312149</v>
      </c>
      <c r="AQ213" s="7">
        <f>其他调用!AO213</f>
        <v>4439762.1373249292</v>
      </c>
      <c r="AR213" s="7">
        <f>其他调用!AP213</f>
        <v>5513465.8484828472</v>
      </c>
      <c r="AS213" s="7">
        <f>其他调用!AQ213</f>
        <v>8897830.4165039063</v>
      </c>
      <c r="AT213" s="7">
        <f>其他调用!AR213</f>
        <v>29608410.30090189</v>
      </c>
      <c r="AU213" s="7">
        <f>SUMPRODUCT(AP$5:AT213,其他调用!$C$6:$G214)</f>
        <v>209313813218.24561</v>
      </c>
    </row>
    <row r="214" spans="26:47" x14ac:dyDescent="0.15">
      <c r="Z214" s="7">
        <v>210</v>
      </c>
      <c r="AA214" s="7">
        <f>其他调用!AW215*SUM($U$14:$U$17)</f>
        <v>0</v>
      </c>
      <c r="AB214" s="7">
        <f>其他调用!AX215*SUM($U$14:$U$17)</f>
        <v>0</v>
      </c>
      <c r="AC214" s="7">
        <f>其他调用!AY215*SUM($U$14:$U$17)</f>
        <v>0</v>
      </c>
      <c r="AD214" s="7">
        <f>其他调用!AZ215*SUM($U$14:$U$17)</f>
        <v>0</v>
      </c>
      <c r="AE214" s="7">
        <f>其他调用!BA215*SUM($U$14:$U$17)</f>
        <v>0</v>
      </c>
      <c r="AF214" s="7">
        <f>SUMPRODUCT(AA$5:AE214,其他调用!$C$6:$G215)</f>
        <v>5612967.4996971022</v>
      </c>
      <c r="AH214" s="7">
        <v>210</v>
      </c>
      <c r="AI214" s="7">
        <f>其他调用!Y214</f>
        <v>17986797.864462852</v>
      </c>
      <c r="AJ214" s="7">
        <f>其他调用!Z214</f>
        <v>19938401.13829422</v>
      </c>
      <c r="AK214" s="7">
        <f>其他调用!AA214</f>
        <v>22927021.641513824</v>
      </c>
      <c r="AL214" s="7">
        <f>其他调用!AB214</f>
        <v>30862980.932321548</v>
      </c>
      <c r="AM214" s="7">
        <f>其他调用!AC214</f>
        <v>96834528</v>
      </c>
      <c r="AN214" s="7">
        <f>SUMPRODUCT(AI$5:AM214,其他调用!$C$6:$G215)</f>
        <v>1151338547880.8867</v>
      </c>
      <c r="AP214" s="7">
        <f>其他调用!AN214</f>
        <v>3944828.6838310957</v>
      </c>
      <c r="AQ214" s="7">
        <f>其他调用!AO214</f>
        <v>4439762.1373250484</v>
      </c>
      <c r="AR214" s="7">
        <f>其他调用!AP214</f>
        <v>5513465.848482728</v>
      </c>
      <c r="AS214" s="7">
        <f>其他调用!AQ214</f>
        <v>8897830.4165041447</v>
      </c>
      <c r="AT214" s="7">
        <f>其他调用!AR214</f>
        <v>29608410.30090189</v>
      </c>
      <c r="AU214" s="7">
        <f>SUMPRODUCT(AP$5:AT214,其他调用!$C$6:$G215)</f>
        <v>210191663438.07849</v>
      </c>
    </row>
    <row r="215" spans="26:47" x14ac:dyDescent="0.15">
      <c r="Z215" s="7">
        <v>211</v>
      </c>
      <c r="AA215" s="7">
        <f>其他调用!AW216*SUM($U$14:$U$17)</f>
        <v>0</v>
      </c>
      <c r="AB215" s="7">
        <f>其他调用!AX216*SUM($U$14:$U$17)</f>
        <v>0</v>
      </c>
      <c r="AC215" s="7">
        <f>其他调用!AY216*SUM($U$14:$U$17)</f>
        <v>0</v>
      </c>
      <c r="AD215" s="7">
        <f>其他调用!AZ216*SUM($U$14:$U$17)</f>
        <v>0</v>
      </c>
      <c r="AE215" s="7">
        <f>其他调用!BA216*SUM($U$14:$U$17)</f>
        <v>0</v>
      </c>
      <c r="AF215" s="7">
        <f>SUMPRODUCT(AA$5:AE215,其他调用!$C$6:$G216)</f>
        <v>5612967.4996971022</v>
      </c>
      <c r="AH215" s="7">
        <v>211</v>
      </c>
      <c r="AI215" s="7">
        <f>其他调用!Y215</f>
        <v>17986797.864463329</v>
      </c>
      <c r="AJ215" s="7">
        <f>其他调用!Z215</f>
        <v>19938401.13829422</v>
      </c>
      <c r="AK215" s="7">
        <f>其他调用!AA215</f>
        <v>22927021.641513824</v>
      </c>
      <c r="AL215" s="7">
        <f>其他调用!AB215</f>
        <v>30862980.932319641</v>
      </c>
      <c r="AM215" s="7">
        <f>其他调用!AC215</f>
        <v>96834528</v>
      </c>
      <c r="AN215" s="7">
        <f>SUMPRODUCT(AI$5:AM215,其他调用!$C$6:$G216)</f>
        <v>1155242587346.5471</v>
      </c>
      <c r="AP215" s="7">
        <f>其他调用!AN215</f>
        <v>3944828.6838310957</v>
      </c>
      <c r="AQ215" s="7">
        <f>其他调用!AO215</f>
        <v>4439762.1373249292</v>
      </c>
      <c r="AR215" s="7">
        <f>其他调用!AP215</f>
        <v>5513465.8484828472</v>
      </c>
      <c r="AS215" s="7">
        <f>其他调用!AQ215</f>
        <v>8897830.4165041447</v>
      </c>
      <c r="AT215" s="7">
        <f>其他调用!AR215</f>
        <v>29608410.30090189</v>
      </c>
      <c r="AU215" s="7">
        <f>SUMPRODUCT(AP$5:AT215,其他调用!$C$6:$G216)</f>
        <v>211064362818.3985</v>
      </c>
    </row>
    <row r="216" spans="26:47" x14ac:dyDescent="0.15">
      <c r="Z216" s="7">
        <v>212</v>
      </c>
      <c r="AA216" s="7">
        <f>其他调用!AW217*SUM($U$14:$U$17)</f>
        <v>0</v>
      </c>
      <c r="AB216" s="7">
        <f>其他调用!AX217*SUM($U$14:$U$17)</f>
        <v>0</v>
      </c>
      <c r="AC216" s="7">
        <f>其他调用!AY217*SUM($U$14:$U$17)</f>
        <v>0</v>
      </c>
      <c r="AD216" s="7">
        <f>其他调用!AZ217*SUM($U$14:$U$17)</f>
        <v>0</v>
      </c>
      <c r="AE216" s="7">
        <f>其他调用!BA217*SUM($U$14:$U$17)</f>
        <v>0</v>
      </c>
      <c r="AF216" s="7">
        <f>SUMPRODUCT(AA$5:AE216,其他调用!$C$6:$G217)</f>
        <v>5612967.4996971022</v>
      </c>
      <c r="AH216" s="7">
        <v>212</v>
      </c>
      <c r="AI216" s="7">
        <f>其他调用!Y216</f>
        <v>17986797.864463329</v>
      </c>
      <c r="AJ216" s="7">
        <f>其他调用!Z216</f>
        <v>19938401.13829422</v>
      </c>
      <c r="AK216" s="7">
        <f>其他调用!AA216</f>
        <v>22927021.641513824</v>
      </c>
      <c r="AL216" s="7">
        <f>其他调用!AB216</f>
        <v>30862980.932320595</v>
      </c>
      <c r="AM216" s="7">
        <f>其他调用!AC216</f>
        <v>96834528</v>
      </c>
      <c r="AN216" s="7">
        <f>SUMPRODUCT(AI$5:AM216,其他调用!$C$6:$G217)</f>
        <v>1159123584420.7576</v>
      </c>
      <c r="AP216" s="7">
        <f>其他调用!AN216</f>
        <v>3944828.6838310957</v>
      </c>
      <c r="AQ216" s="7">
        <f>其他调用!AO216</f>
        <v>4439762.1373250484</v>
      </c>
      <c r="AR216" s="7">
        <f>其他调用!AP216</f>
        <v>5513465.848482728</v>
      </c>
      <c r="AS216" s="7">
        <f>其他调用!AQ216</f>
        <v>8897830.4165039063</v>
      </c>
      <c r="AT216" s="7">
        <f>其他调用!AR216</f>
        <v>29608410.30090189</v>
      </c>
      <c r="AU216" s="7">
        <f>SUMPRODUCT(AP$5:AT216,其他调用!$C$6:$G217)</f>
        <v>211931911359.20569</v>
      </c>
    </row>
    <row r="217" spans="26:47" x14ac:dyDescent="0.15">
      <c r="Z217" s="7">
        <v>213</v>
      </c>
      <c r="AA217" s="7">
        <f>其他调用!AW218*SUM($U$14:$U$17)</f>
        <v>0</v>
      </c>
      <c r="AB217" s="7">
        <f>其他调用!AX218*SUM($U$14:$U$17)</f>
        <v>0</v>
      </c>
      <c r="AC217" s="7">
        <f>其他调用!AY218*SUM($U$14:$U$17)</f>
        <v>0</v>
      </c>
      <c r="AD217" s="7">
        <f>其他调用!AZ218*SUM($U$14:$U$17)</f>
        <v>0</v>
      </c>
      <c r="AE217" s="7">
        <f>其他调用!BA218*SUM($U$14:$U$17)</f>
        <v>0</v>
      </c>
      <c r="AF217" s="7">
        <f>SUMPRODUCT(AA$5:AE217,其他调用!$C$6:$G218)</f>
        <v>5612967.4996971022</v>
      </c>
      <c r="AH217" s="7">
        <v>213</v>
      </c>
      <c r="AI217" s="7">
        <f>其他调用!Y217</f>
        <v>17986797.864462852</v>
      </c>
      <c r="AJ217" s="7">
        <f>其他调用!Z217</f>
        <v>19938401.13829422</v>
      </c>
      <c r="AK217" s="7">
        <f>其他调用!AA217</f>
        <v>22927021.641513348</v>
      </c>
      <c r="AL217" s="7">
        <f>其他调用!AB217</f>
        <v>31080118.752134323</v>
      </c>
      <c r="AM217" s="7">
        <f>其他调用!AC217</f>
        <v>96834528</v>
      </c>
      <c r="AN217" s="7">
        <f>SUMPRODUCT(AI$5:AM217,其他调用!$C$6:$G218)</f>
        <v>1162981836502</v>
      </c>
      <c r="AP217" s="7">
        <f>其他调用!AN217</f>
        <v>3944828.6838312149</v>
      </c>
      <c r="AQ217" s="7">
        <f>其他调用!AO217</f>
        <v>4439762.1373250484</v>
      </c>
      <c r="AR217" s="7">
        <f>其他调用!AP217</f>
        <v>5513465.848482728</v>
      </c>
      <c r="AS217" s="7">
        <f>其他调用!AQ217</f>
        <v>8987542.3548023701</v>
      </c>
      <c r="AT217" s="7">
        <f>其他调用!AR217</f>
        <v>29608410.30090189</v>
      </c>
      <c r="AU217" s="7">
        <f>SUMPRODUCT(AP$5:AT217,其他调用!$C$6:$G218)</f>
        <v>212794431932.66617</v>
      </c>
    </row>
    <row r="218" spans="26:47" x14ac:dyDescent="0.15">
      <c r="Z218" s="7">
        <v>214</v>
      </c>
      <c r="AA218" s="7">
        <f>其他调用!AW219*SUM($U$14:$U$17)</f>
        <v>0</v>
      </c>
      <c r="AB218" s="7">
        <f>其他调用!AX219*SUM($U$14:$U$17)</f>
        <v>0</v>
      </c>
      <c r="AC218" s="7">
        <f>其他调用!AY219*SUM($U$14:$U$17)</f>
        <v>0</v>
      </c>
      <c r="AD218" s="7">
        <f>其他调用!AZ219*SUM($U$14:$U$17)</f>
        <v>0</v>
      </c>
      <c r="AE218" s="7">
        <f>其他调用!BA219*SUM($U$14:$U$17)</f>
        <v>0</v>
      </c>
      <c r="AF218" s="7">
        <f>SUMPRODUCT(AA$5:AE218,其他调用!$C$6:$G219)</f>
        <v>5612967.4996971022</v>
      </c>
      <c r="AH218" s="7">
        <v>214</v>
      </c>
      <c r="AI218" s="7">
        <f>其他调用!Y218</f>
        <v>17986797.864463329</v>
      </c>
      <c r="AJ218" s="7">
        <f>其他调用!Z218</f>
        <v>19938401.13829422</v>
      </c>
      <c r="AK218" s="7">
        <f>其他调用!AA218</f>
        <v>22927021.641513824</v>
      </c>
      <c r="AL218" s="7">
        <f>其他调用!AB218</f>
        <v>31381260.929169655</v>
      </c>
      <c r="AM218" s="7">
        <f>其他调用!AC218</f>
        <v>96834528</v>
      </c>
      <c r="AN218" s="7">
        <f>SUMPRODUCT(AI$5:AM218,其他调用!$C$6:$G219)</f>
        <v>1166817454405.4368</v>
      </c>
      <c r="AP218" s="7">
        <f>其他调用!AN218</f>
        <v>3944828.6838310957</v>
      </c>
      <c r="AQ218" s="7">
        <f>其他调用!AO218</f>
        <v>4439762.1373249292</v>
      </c>
      <c r="AR218" s="7">
        <f>其他调用!AP218</f>
        <v>5513465.8484828472</v>
      </c>
      <c r="AS218" s="7">
        <f>其他调用!AQ218</f>
        <v>9111961.2534930706</v>
      </c>
      <c r="AT218" s="7">
        <f>其他调用!AR218</f>
        <v>29608410.300902367</v>
      </c>
      <c r="AU218" s="7">
        <f>SUMPRODUCT(AP$5:AT218,其他调用!$C$6:$G219)</f>
        <v>213651970322.8031</v>
      </c>
    </row>
    <row r="219" spans="26:47" x14ac:dyDescent="0.15">
      <c r="Z219" s="7">
        <v>215</v>
      </c>
      <c r="AA219" s="7">
        <f>其他调用!AW220*SUM($U$14:$U$17)</f>
        <v>0</v>
      </c>
      <c r="AB219" s="7">
        <f>其他调用!AX220*SUM($U$14:$U$17)</f>
        <v>0</v>
      </c>
      <c r="AC219" s="7">
        <f>其他调用!AY220*SUM($U$14:$U$17)</f>
        <v>0</v>
      </c>
      <c r="AD219" s="7">
        <f>其他调用!AZ220*SUM($U$14:$U$17)</f>
        <v>0</v>
      </c>
      <c r="AE219" s="7">
        <f>其他调用!BA220*SUM($U$14:$U$17)</f>
        <v>0</v>
      </c>
      <c r="AF219" s="7">
        <f>SUMPRODUCT(AA$5:AE219,其他调用!$C$6:$G220)</f>
        <v>5612967.4996971022</v>
      </c>
      <c r="AH219" s="7">
        <v>215</v>
      </c>
      <c r="AI219" s="7">
        <f>其他调用!Y219</f>
        <v>17986797.864463329</v>
      </c>
      <c r="AJ219" s="7">
        <f>其他调用!Z219</f>
        <v>19938401.13829422</v>
      </c>
      <c r="AK219" s="7">
        <f>其他调用!AA219</f>
        <v>22927021.641513824</v>
      </c>
      <c r="AL219" s="7">
        <f>其他调用!AB219</f>
        <v>31381260.929170609</v>
      </c>
      <c r="AM219" s="7">
        <f>其他调用!AC219</f>
        <v>96834528</v>
      </c>
      <c r="AN219" s="7">
        <f>SUMPRODUCT(AI$5:AM219,其他调用!$C$6:$G220)</f>
        <v>1170630025677.6943</v>
      </c>
      <c r="AP219" s="7">
        <f>其他调用!AN219</f>
        <v>3944828.6838310957</v>
      </c>
      <c r="AQ219" s="7">
        <f>其他调用!AO219</f>
        <v>4439762.1373250484</v>
      </c>
      <c r="AR219" s="7">
        <f>其他调用!AP219</f>
        <v>5513465.848482728</v>
      </c>
      <c r="AS219" s="7">
        <f>其他调用!AQ219</f>
        <v>9111961.253493309</v>
      </c>
      <c r="AT219" s="7">
        <f>其他调用!AR219</f>
        <v>29608410.30090189</v>
      </c>
      <c r="AU219" s="7">
        <f>SUMPRODUCT(AP$5:AT219,其他调用!$C$6:$G220)</f>
        <v>214504356121.75467</v>
      </c>
    </row>
    <row r="220" spans="26:47" x14ac:dyDescent="0.15">
      <c r="Z220" s="7">
        <v>216</v>
      </c>
      <c r="AA220" s="7">
        <f>其他调用!AW221*SUM($U$14:$U$17)</f>
        <v>0</v>
      </c>
      <c r="AB220" s="7">
        <f>其他调用!AX221*SUM($U$14:$U$17)</f>
        <v>0</v>
      </c>
      <c r="AC220" s="7">
        <f>其他调用!AY221*SUM($U$14:$U$17)</f>
        <v>0</v>
      </c>
      <c r="AD220" s="7">
        <f>其他调用!AZ221*SUM($U$14:$U$17)</f>
        <v>0</v>
      </c>
      <c r="AE220" s="7">
        <f>其他调用!BA221*SUM($U$14:$U$17)</f>
        <v>0</v>
      </c>
      <c r="AF220" s="7">
        <f>SUMPRODUCT(AA$5:AE220,其他调用!$C$6:$G221)</f>
        <v>5612967.4996971022</v>
      </c>
      <c r="AH220" s="7">
        <v>216</v>
      </c>
      <c r="AI220" s="7">
        <f>其他调用!Y220</f>
        <v>17986797.864463329</v>
      </c>
      <c r="AJ220" s="7">
        <f>其他调用!Z220</f>
        <v>19938401.13829422</v>
      </c>
      <c r="AK220" s="7">
        <f>其他调用!AA220</f>
        <v>22927021.641513348</v>
      </c>
      <c r="AL220" s="7">
        <f>其他调用!AB220</f>
        <v>31381260.929170609</v>
      </c>
      <c r="AM220" s="7">
        <f>其他调用!AC220</f>
        <v>96834528</v>
      </c>
      <c r="AN220" s="7">
        <f>SUMPRODUCT(AI$5:AM220,其他调用!$C$6:$G221)</f>
        <v>1174419550318.7725</v>
      </c>
      <c r="AP220" s="7">
        <f>其他调用!AN220</f>
        <v>3944828.6838312149</v>
      </c>
      <c r="AQ220" s="7">
        <f>其他调用!AO220</f>
        <v>4439762.1373249292</v>
      </c>
      <c r="AR220" s="7">
        <f>其他调用!AP220</f>
        <v>5513465.8484828472</v>
      </c>
      <c r="AS220" s="7">
        <f>其他调用!AQ220</f>
        <v>9111961.253493309</v>
      </c>
      <c r="AT220" s="7">
        <f>其他调用!AR220</f>
        <v>29608410.30090189</v>
      </c>
      <c r="AU220" s="7">
        <f>SUMPRODUCT(AP$5:AT220,其他调用!$C$6:$G221)</f>
        <v>215351589329.5209</v>
      </c>
    </row>
    <row r="221" spans="26:47" x14ac:dyDescent="0.15">
      <c r="Z221" s="7">
        <v>217</v>
      </c>
      <c r="AA221" s="7">
        <f>其他调用!AW222*SUM($U$14:$U$17)</f>
        <v>0</v>
      </c>
      <c r="AB221" s="7">
        <f>其他调用!AX222*SUM($U$14:$U$17)</f>
        <v>0</v>
      </c>
      <c r="AC221" s="7">
        <f>其他调用!AY222*SUM($U$14:$U$17)</f>
        <v>0</v>
      </c>
      <c r="AD221" s="7">
        <f>其他调用!AZ222*SUM($U$14:$U$17)</f>
        <v>0</v>
      </c>
      <c r="AE221" s="7">
        <f>其他调用!BA222*SUM($U$14:$U$17)</f>
        <v>0</v>
      </c>
      <c r="AF221" s="7">
        <f>SUMPRODUCT(AA$5:AE221,其他调用!$C$6:$G222)</f>
        <v>5612967.4996971022</v>
      </c>
      <c r="AH221" s="7">
        <v>217</v>
      </c>
      <c r="AI221" s="7">
        <f>其他调用!Y221</f>
        <v>17986797.864462852</v>
      </c>
      <c r="AJ221" s="7">
        <f>其他调用!Z221</f>
        <v>19938401.13829422</v>
      </c>
      <c r="AK221" s="7">
        <f>其他调用!AA221</f>
        <v>22927021.641513824</v>
      </c>
      <c r="AL221" s="7">
        <f>其他调用!AB221</f>
        <v>31381260.929169655</v>
      </c>
      <c r="AM221" s="7">
        <f>其他调用!AC221</f>
        <v>96834528</v>
      </c>
      <c r="AN221" s="7">
        <f>SUMPRODUCT(AI$5:AM221,其他调用!$C$6:$G222)</f>
        <v>1178186028328.6709</v>
      </c>
      <c r="AP221" s="7">
        <f>其他调用!AN221</f>
        <v>3944828.6838310957</v>
      </c>
      <c r="AQ221" s="7">
        <f>其他调用!AO221</f>
        <v>4439762.1373250484</v>
      </c>
      <c r="AR221" s="7">
        <f>其他调用!AP221</f>
        <v>5513465.848482728</v>
      </c>
      <c r="AS221" s="7">
        <f>其他调用!AQ221</f>
        <v>9111961.253493309</v>
      </c>
      <c r="AT221" s="7">
        <f>其他调用!AR221</f>
        <v>29608410.30090189</v>
      </c>
      <c r="AU221" s="7">
        <f>SUMPRODUCT(AP$5:AT221,其他调用!$C$6:$G222)</f>
        <v>216193669946.10175</v>
      </c>
    </row>
  </sheetData>
  <mergeCells count="9">
    <mergeCell ref="BA18:BH18"/>
    <mergeCell ref="N20:O20"/>
    <mergeCell ref="H3:J3"/>
    <mergeCell ref="AA3:AE3"/>
    <mergeCell ref="AI3:AM3"/>
    <mergeCell ref="AP3:AT3"/>
    <mergeCell ref="N10:N11"/>
    <mergeCell ref="O10:Q10"/>
    <mergeCell ref="R10:T10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F7C7A-77BD-4EA0-93F4-DFB91AE0C82F}">
  <sheetPr codeName="Sheet10"/>
  <dimension ref="A1:AP79"/>
  <sheetViews>
    <sheetView workbookViewId="0">
      <selection activeCell="AI40" sqref="AI40"/>
    </sheetView>
  </sheetViews>
  <sheetFormatPr defaultRowHeight="11.25" x14ac:dyDescent="0.15"/>
  <cols>
    <col min="1" max="1" width="7.5" style="24" customWidth="1"/>
    <col min="2" max="3" width="9" style="24"/>
    <col min="4" max="4" width="7.5" style="24" bestFit="1" customWidth="1"/>
    <col min="5" max="5" width="10.5" style="24" bestFit="1" customWidth="1"/>
    <col min="6" max="6" width="20.25" style="24" customWidth="1"/>
    <col min="7" max="7" width="11.375" style="24" bestFit="1" customWidth="1"/>
    <col min="8" max="8" width="18" style="24" bestFit="1" customWidth="1"/>
    <col min="9" max="10" width="12.25" style="24" customWidth="1"/>
    <col min="11" max="16" width="10.5" style="24" bestFit="1" customWidth="1"/>
    <col min="17" max="18" width="9" style="24"/>
    <col min="19" max="19" width="9.75" style="24" bestFit="1" customWidth="1"/>
    <col min="20" max="22" width="9" style="24"/>
    <col min="23" max="37" width="9" style="64"/>
    <col min="38" max="16384" width="9" style="24"/>
  </cols>
  <sheetData>
    <row r="1" spans="1:42" x14ac:dyDescent="0.15">
      <c r="A1" s="24" t="s">
        <v>294</v>
      </c>
      <c r="W1" s="71" t="s">
        <v>423</v>
      </c>
      <c r="AM1" s="91" t="s">
        <v>424</v>
      </c>
      <c r="AN1" s="91"/>
      <c r="AO1" s="91"/>
      <c r="AP1" s="91"/>
    </row>
    <row r="2" spans="1:42" x14ac:dyDescent="0.15">
      <c r="A2" s="25" t="s">
        <v>283</v>
      </c>
      <c r="AM2" s="91"/>
      <c r="AN2" s="91"/>
      <c r="AO2" s="91"/>
      <c r="AP2" s="91"/>
    </row>
    <row r="3" spans="1:42" x14ac:dyDescent="0.15">
      <c r="A3" s="25" t="s">
        <v>284</v>
      </c>
      <c r="AM3" s="91"/>
      <c r="AN3" s="91"/>
      <c r="AO3" s="91"/>
      <c r="AP3" s="91"/>
    </row>
    <row r="4" spans="1:42" x14ac:dyDescent="0.15">
      <c r="A4" s="25" t="s">
        <v>285</v>
      </c>
      <c r="AM4" s="91"/>
      <c r="AN4" s="91"/>
      <c r="AO4" s="91"/>
      <c r="AP4" s="91"/>
    </row>
    <row r="5" spans="1:42" x14ac:dyDescent="0.15">
      <c r="A5" s="25" t="s">
        <v>286</v>
      </c>
      <c r="AM5" s="91"/>
      <c r="AN5" s="91"/>
      <c r="AO5" s="91"/>
      <c r="AP5" s="91"/>
    </row>
    <row r="6" spans="1:42" x14ac:dyDescent="0.15">
      <c r="A6" s="25" t="s">
        <v>287</v>
      </c>
      <c r="AM6" s="91"/>
      <c r="AN6" s="91"/>
      <c r="AO6" s="91"/>
      <c r="AP6" s="91"/>
    </row>
    <row r="7" spans="1:42" x14ac:dyDescent="0.15">
      <c r="A7" s="25" t="s">
        <v>288</v>
      </c>
    </row>
    <row r="12" spans="1:42" x14ac:dyDescent="0.15">
      <c r="Z12" s="64" t="s">
        <v>395</v>
      </c>
    </row>
    <row r="13" spans="1:42" s="23" customFormat="1" ht="45" x14ac:dyDescent="0.15">
      <c r="D13" s="61" t="s">
        <v>289</v>
      </c>
      <c r="E13" s="61" t="s">
        <v>35</v>
      </c>
      <c r="F13" s="61" t="s">
        <v>290</v>
      </c>
      <c r="G13" s="63" t="s">
        <v>291</v>
      </c>
      <c r="H13" s="61" t="s">
        <v>301</v>
      </c>
      <c r="I13" s="61" t="s">
        <v>417</v>
      </c>
      <c r="J13" s="61" t="s">
        <v>418</v>
      </c>
      <c r="K13" s="61" t="s">
        <v>307</v>
      </c>
      <c r="L13" s="61" t="s">
        <v>303</v>
      </c>
      <c r="M13" s="61" t="s">
        <v>302</v>
      </c>
      <c r="N13" s="23" t="s">
        <v>299</v>
      </c>
      <c r="O13" s="23" t="s">
        <v>300</v>
      </c>
      <c r="P13" s="23" t="s">
        <v>379</v>
      </c>
      <c r="Q13" s="23" t="s">
        <v>366</v>
      </c>
      <c r="R13" s="23" t="s">
        <v>371</v>
      </c>
      <c r="W13" s="65"/>
      <c r="X13" s="65">
        <f>(X15-X14)/30</f>
        <v>11270</v>
      </c>
      <c r="Y13" s="65"/>
      <c r="Z13" s="65" t="s">
        <v>382</v>
      </c>
      <c r="AA13" s="65" t="s">
        <v>383</v>
      </c>
      <c r="AB13" s="65" t="s">
        <v>384</v>
      </c>
      <c r="AC13" s="65"/>
      <c r="AD13" s="65"/>
      <c r="AE13" s="65"/>
      <c r="AF13" s="65"/>
      <c r="AG13" s="65"/>
      <c r="AH13" s="65"/>
      <c r="AI13" s="65"/>
      <c r="AJ13" s="65"/>
      <c r="AK13" s="65"/>
    </row>
    <row r="14" spans="1:42" x14ac:dyDescent="0.15">
      <c r="D14" s="89" t="s">
        <v>297</v>
      </c>
      <c r="E14" s="89" t="s">
        <v>298</v>
      </c>
      <c r="F14" s="90" t="s">
        <v>373</v>
      </c>
      <c r="G14" s="60" t="s">
        <v>292</v>
      </c>
      <c r="H14" s="60" t="s">
        <v>305</v>
      </c>
      <c r="I14" s="60">
        <v>5</v>
      </c>
      <c r="J14" s="60">
        <v>7</v>
      </c>
      <c r="K14" s="60">
        <v>20</v>
      </c>
      <c r="L14" s="60">
        <v>800</v>
      </c>
      <c r="M14" s="61"/>
      <c r="N14" s="24">
        <f>LEFT(H14,FIND("+",H14,1)-1)+100*$J14+$K14*400</f>
        <v>11700</v>
      </c>
      <c r="O14" s="24">
        <f>LEFT(H14,FIND("+",H14,1)-1)+100*I14+$K14*400</f>
        <v>11500</v>
      </c>
      <c r="P14" s="24">
        <f>IF(L14="",0,(L14)*400)+IF(M14="",0,(M14)*600)</f>
        <v>320000</v>
      </c>
      <c r="S14" s="24">
        <v>1</v>
      </c>
      <c r="W14" s="65" t="s">
        <v>367</v>
      </c>
      <c r="X14" s="64">
        <f>N14+N26</f>
        <v>17900</v>
      </c>
      <c r="Z14" s="64">
        <v>10</v>
      </c>
      <c r="AA14" s="64">
        <v>2</v>
      </c>
      <c r="AB14" s="64">
        <v>10</v>
      </c>
    </row>
    <row r="15" spans="1:42" x14ac:dyDescent="0.15">
      <c r="D15" s="89"/>
      <c r="E15" s="89"/>
      <c r="F15" s="90"/>
      <c r="G15" s="60" t="s">
        <v>368</v>
      </c>
      <c r="H15" s="60" t="s">
        <v>419</v>
      </c>
      <c r="I15" s="60">
        <v>5</v>
      </c>
      <c r="J15" s="60">
        <v>7</v>
      </c>
      <c r="K15" s="60">
        <v>16</v>
      </c>
      <c r="L15" s="60">
        <v>800</v>
      </c>
      <c r="M15" s="61"/>
      <c r="N15" s="24">
        <f t="shared" ref="N15:N22" si="0">LEFT(H15,FIND("+",H15,1)-1)+100*$J15+$K15*400</f>
        <v>9300</v>
      </c>
      <c r="O15" s="24">
        <f t="shared" ref="O15:O22" si="1">LEFT(H15,FIND("+",H15,1)-1)+100*I15+$K15*400</f>
        <v>9100</v>
      </c>
      <c r="P15" s="24">
        <f t="shared" ref="P15:P37" si="2">IF(L15="",0,(L15)*400)+IF(M15="",0,(M15)*600)</f>
        <v>320000</v>
      </c>
      <c r="Q15" s="24">
        <f>N15/$N$14</f>
        <v>0.79487179487179482</v>
      </c>
      <c r="S15" s="24">
        <v>0.8</v>
      </c>
      <c r="W15" s="64" t="s">
        <v>377</v>
      </c>
      <c r="X15" s="64">
        <f>P14+P26</f>
        <v>356000</v>
      </c>
      <c r="Z15" s="64">
        <v>20</v>
      </c>
      <c r="AA15" s="64">
        <v>2</v>
      </c>
      <c r="AB15" s="64">
        <v>10</v>
      </c>
    </row>
    <row r="16" spans="1:42" x14ac:dyDescent="0.15">
      <c r="D16" s="89"/>
      <c r="E16" s="89"/>
      <c r="F16" s="90"/>
      <c r="G16" s="60" t="s">
        <v>369</v>
      </c>
      <c r="H16" s="60" t="s">
        <v>372</v>
      </c>
      <c r="I16" s="60">
        <v>5</v>
      </c>
      <c r="J16" s="60">
        <v>7</v>
      </c>
      <c r="K16" s="60">
        <v>12</v>
      </c>
      <c r="L16" s="60">
        <v>800</v>
      </c>
      <c r="M16" s="61"/>
      <c r="N16" s="24">
        <f t="shared" si="0"/>
        <v>7100</v>
      </c>
      <c r="O16" s="24">
        <f t="shared" si="1"/>
        <v>6900</v>
      </c>
      <c r="P16" s="24">
        <f t="shared" si="2"/>
        <v>320000</v>
      </c>
      <c r="Q16" s="24">
        <f t="shared" ref="Q16" si="3">N16/$N$14</f>
        <v>0.60683760683760679</v>
      </c>
      <c r="S16" s="24">
        <v>0.6</v>
      </c>
      <c r="X16" s="64">
        <f>X14/X15</f>
        <v>5.0280898876404495E-2</v>
      </c>
      <c r="Z16" s="64">
        <v>30</v>
      </c>
      <c r="AA16" s="64">
        <v>2</v>
      </c>
      <c r="AB16" s="64">
        <v>10</v>
      </c>
    </row>
    <row r="17" spans="4:37" x14ac:dyDescent="0.15">
      <c r="D17" s="89"/>
      <c r="E17" s="89"/>
      <c r="F17" s="90" t="s">
        <v>375</v>
      </c>
      <c r="G17" s="60" t="s">
        <v>292</v>
      </c>
      <c r="H17" s="60" t="s">
        <v>420</v>
      </c>
      <c r="I17" s="60">
        <v>2</v>
      </c>
      <c r="J17" s="60">
        <v>4</v>
      </c>
      <c r="K17" s="60">
        <v>16</v>
      </c>
      <c r="L17" s="60">
        <v>800</v>
      </c>
      <c r="M17" s="61"/>
      <c r="N17" s="24">
        <f t="shared" si="0"/>
        <v>9400</v>
      </c>
      <c r="O17" s="24">
        <f t="shared" si="1"/>
        <v>9200</v>
      </c>
      <c r="P17" s="24">
        <f t="shared" si="2"/>
        <v>320000</v>
      </c>
      <c r="R17" s="24">
        <f>N17/$N$14</f>
        <v>0.80341880341880345</v>
      </c>
      <c r="S17" s="24">
        <v>1</v>
      </c>
      <c r="T17" s="24">
        <v>0.8</v>
      </c>
      <c r="W17" s="64" t="s">
        <v>376</v>
      </c>
      <c r="X17" s="64">
        <f>N23+N35</f>
        <v>1700</v>
      </c>
      <c r="Z17" s="64">
        <v>40</v>
      </c>
      <c r="AA17" s="64">
        <v>2</v>
      </c>
      <c r="AB17" s="64">
        <v>10</v>
      </c>
    </row>
    <row r="18" spans="4:37" x14ac:dyDescent="0.15">
      <c r="D18" s="89"/>
      <c r="E18" s="89"/>
      <c r="F18" s="90"/>
      <c r="G18" s="60" t="s">
        <v>368</v>
      </c>
      <c r="H18" s="60" t="s">
        <v>421</v>
      </c>
      <c r="I18" s="60">
        <v>2</v>
      </c>
      <c r="J18" s="60">
        <v>4</v>
      </c>
      <c r="K18" s="60">
        <v>12</v>
      </c>
      <c r="L18" s="60">
        <v>800</v>
      </c>
      <c r="M18" s="61"/>
      <c r="N18" s="24">
        <f t="shared" si="0"/>
        <v>7100</v>
      </c>
      <c r="O18" s="24">
        <f t="shared" si="1"/>
        <v>6900</v>
      </c>
      <c r="P18" s="24">
        <f t="shared" si="2"/>
        <v>320000</v>
      </c>
      <c r="Q18" s="24">
        <f>N18/$N$17</f>
        <v>0.75531914893617025</v>
      </c>
      <c r="S18" s="24">
        <v>0.8</v>
      </c>
      <c r="W18" s="64" t="s">
        <v>378</v>
      </c>
      <c r="X18" s="64">
        <f>P23+P35</f>
        <v>338000</v>
      </c>
    </row>
    <row r="19" spans="4:37" x14ac:dyDescent="0.15">
      <c r="D19" s="89"/>
      <c r="E19" s="89"/>
      <c r="F19" s="90"/>
      <c r="G19" s="60" t="s">
        <v>369</v>
      </c>
      <c r="H19" s="60" t="s">
        <v>422</v>
      </c>
      <c r="I19" s="60">
        <v>2</v>
      </c>
      <c r="J19" s="60">
        <v>4</v>
      </c>
      <c r="K19" s="60">
        <v>8</v>
      </c>
      <c r="L19" s="60">
        <v>800</v>
      </c>
      <c r="M19" s="61"/>
      <c r="N19" s="24">
        <f t="shared" si="0"/>
        <v>5000</v>
      </c>
      <c r="O19" s="24">
        <f t="shared" si="1"/>
        <v>4800</v>
      </c>
      <c r="P19" s="24">
        <f t="shared" si="2"/>
        <v>320000</v>
      </c>
      <c r="Q19" s="24">
        <f>N19/$N$17</f>
        <v>0.53191489361702127</v>
      </c>
      <c r="S19" s="24">
        <v>0.6</v>
      </c>
      <c r="X19" s="64">
        <f>X17/X18</f>
        <v>5.0295857988165681E-3</v>
      </c>
    </row>
    <row r="20" spans="4:37" x14ac:dyDescent="0.15">
      <c r="D20" s="89"/>
      <c r="E20" s="89"/>
      <c r="F20" s="90" t="s">
        <v>374</v>
      </c>
      <c r="G20" s="60" t="s">
        <v>292</v>
      </c>
      <c r="H20" s="60" t="s">
        <v>419</v>
      </c>
      <c r="I20" s="60">
        <v>1</v>
      </c>
      <c r="J20" s="60">
        <v>1</v>
      </c>
      <c r="K20" s="60">
        <v>12</v>
      </c>
      <c r="L20" s="60">
        <v>800</v>
      </c>
      <c r="M20" s="61"/>
      <c r="N20" s="24">
        <f t="shared" si="0"/>
        <v>7100</v>
      </c>
      <c r="O20" s="24">
        <f t="shared" si="1"/>
        <v>7100</v>
      </c>
      <c r="P20" s="24">
        <f t="shared" si="2"/>
        <v>320000</v>
      </c>
      <c r="R20" s="24">
        <f>N20/$N$14</f>
        <v>0.60683760683760679</v>
      </c>
      <c r="S20" s="24">
        <v>1</v>
      </c>
      <c r="T20" s="24">
        <v>0.6</v>
      </c>
      <c r="Z20" s="64" t="s">
        <v>394</v>
      </c>
      <c r="AA20" s="64">
        <f>AA24*AA22</f>
        <v>0</v>
      </c>
      <c r="AB20" s="64">
        <f t="shared" ref="AB20:AD20" si="4">AB24*AB22</f>
        <v>506.25000000000006</v>
      </c>
      <c r="AC20" s="64">
        <f t="shared" si="4"/>
        <v>1088.75</v>
      </c>
      <c r="AD20" s="64">
        <f t="shared" si="4"/>
        <v>0</v>
      </c>
      <c r="AG20" s="64" t="s">
        <v>414</v>
      </c>
    </row>
    <row r="21" spans="4:37" x14ac:dyDescent="0.15">
      <c r="D21" s="89"/>
      <c r="E21" s="89"/>
      <c r="F21" s="90"/>
      <c r="G21" s="60" t="s">
        <v>368</v>
      </c>
      <c r="H21" s="60" t="s">
        <v>372</v>
      </c>
      <c r="I21" s="60">
        <v>1</v>
      </c>
      <c r="J21" s="60">
        <v>1</v>
      </c>
      <c r="K21" s="60">
        <v>10</v>
      </c>
      <c r="L21" s="60">
        <v>800</v>
      </c>
      <c r="M21" s="61"/>
      <c r="N21" s="24">
        <f t="shared" si="0"/>
        <v>5700</v>
      </c>
      <c r="O21" s="24">
        <f t="shared" si="1"/>
        <v>5700</v>
      </c>
      <c r="P21" s="24">
        <f t="shared" si="2"/>
        <v>320000</v>
      </c>
      <c r="Q21" s="24">
        <f>N21/$N$20</f>
        <v>0.80281690140845074</v>
      </c>
      <c r="S21" s="24">
        <v>0.8</v>
      </c>
      <c r="Z21" s="66" t="s">
        <v>386</v>
      </c>
      <c r="AA21" s="67" t="s">
        <v>387</v>
      </c>
      <c r="AB21" s="67" t="s">
        <v>388</v>
      </c>
      <c r="AC21" s="67" t="s">
        <v>389</v>
      </c>
      <c r="AD21" s="67" t="s">
        <v>390</v>
      </c>
      <c r="AG21" s="66" t="s">
        <v>386</v>
      </c>
      <c r="AH21" s="67" t="s">
        <v>387</v>
      </c>
      <c r="AI21" s="67" t="s">
        <v>388</v>
      </c>
      <c r="AJ21" s="67" t="s">
        <v>389</v>
      </c>
      <c r="AK21" s="67" t="s">
        <v>390</v>
      </c>
    </row>
    <row r="22" spans="4:37" x14ac:dyDescent="0.15">
      <c r="D22" s="89"/>
      <c r="E22" s="89"/>
      <c r="F22" s="90"/>
      <c r="G22" s="60" t="s">
        <v>369</v>
      </c>
      <c r="H22" s="60" t="s">
        <v>306</v>
      </c>
      <c r="I22" s="60">
        <v>1</v>
      </c>
      <c r="J22" s="60">
        <v>1</v>
      </c>
      <c r="K22" s="60">
        <v>8</v>
      </c>
      <c r="L22" s="60">
        <v>800</v>
      </c>
      <c r="M22" s="61"/>
      <c r="N22" s="24">
        <f t="shared" si="0"/>
        <v>4500</v>
      </c>
      <c r="O22" s="24">
        <f t="shared" si="1"/>
        <v>4500</v>
      </c>
      <c r="P22" s="24">
        <f t="shared" si="2"/>
        <v>320000</v>
      </c>
      <c r="Q22" s="24">
        <f>N22/$N$20</f>
        <v>0.63380281690140849</v>
      </c>
      <c r="S22" s="24">
        <v>0.6</v>
      </c>
      <c r="Z22" s="66" t="s">
        <v>391</v>
      </c>
      <c r="AA22" s="67">
        <v>0</v>
      </c>
      <c r="AB22" s="67">
        <f>1-AC22</f>
        <v>0.67500000000000004</v>
      </c>
      <c r="AC22" s="67">
        <v>0.32500000000000001</v>
      </c>
      <c r="AD22" s="67">
        <v>0</v>
      </c>
      <c r="AG22" s="66" t="s">
        <v>391</v>
      </c>
      <c r="AH22" s="67">
        <v>0</v>
      </c>
      <c r="AI22" s="67">
        <f>1-AJ22-AK22</f>
        <v>0.78</v>
      </c>
      <c r="AJ22" s="67">
        <v>0.2</v>
      </c>
      <c r="AK22" s="67">
        <v>0.02</v>
      </c>
    </row>
    <row r="23" spans="4:37" x14ac:dyDescent="0.15">
      <c r="D23" s="89"/>
      <c r="E23" s="89"/>
      <c r="F23" s="90" t="s">
        <v>319</v>
      </c>
      <c r="G23" s="60" t="s">
        <v>292</v>
      </c>
      <c r="H23" s="60">
        <v>2000</v>
      </c>
      <c r="I23" s="60">
        <v>0</v>
      </c>
      <c r="J23" s="60">
        <v>0</v>
      </c>
      <c r="K23" s="60">
        <v>10</v>
      </c>
      <c r="L23" s="60">
        <v>800</v>
      </c>
      <c r="M23" s="61"/>
      <c r="N23" s="24">
        <f>1000+$J23*400</f>
        <v>1000</v>
      </c>
      <c r="O23" s="24">
        <f>800+$J23*400</f>
        <v>800</v>
      </c>
      <c r="P23" s="24">
        <f t="shared" si="2"/>
        <v>320000</v>
      </c>
      <c r="R23" s="24">
        <f>N23/$N$14</f>
        <v>8.5470085470085472E-2</v>
      </c>
      <c r="T23" s="24">
        <v>0.4</v>
      </c>
      <c r="Z23" s="66" t="s">
        <v>392</v>
      </c>
      <c r="AA23" s="67">
        <v>0</v>
      </c>
      <c r="AB23" s="67">
        <v>16</v>
      </c>
      <c r="AC23" s="67">
        <v>4</v>
      </c>
      <c r="AD23" s="67">
        <v>0</v>
      </c>
      <c r="AG23" s="66" t="s">
        <v>392</v>
      </c>
      <c r="AH23" s="67">
        <v>0</v>
      </c>
      <c r="AI23" s="67">
        <v>16</v>
      </c>
      <c r="AJ23" s="67">
        <v>4</v>
      </c>
      <c r="AK23" s="67">
        <v>1</v>
      </c>
    </row>
    <row r="24" spans="4:37" x14ac:dyDescent="0.15">
      <c r="D24" s="89"/>
      <c r="E24" s="89"/>
      <c r="F24" s="90"/>
      <c r="G24" s="60" t="s">
        <v>368</v>
      </c>
      <c r="H24" s="60">
        <v>1400</v>
      </c>
      <c r="I24" s="60">
        <v>0</v>
      </c>
      <c r="J24" s="60">
        <v>0</v>
      </c>
      <c r="K24" s="60">
        <v>8</v>
      </c>
      <c r="L24" s="60">
        <v>800</v>
      </c>
      <c r="M24" s="61"/>
      <c r="N24" s="24">
        <f t="shared" ref="N24:N25" si="5">1000+$J24*400</f>
        <v>1000</v>
      </c>
      <c r="O24" s="24">
        <f t="shared" ref="O24:O25" si="6">800+$J24*400</f>
        <v>800</v>
      </c>
      <c r="P24" s="24">
        <f t="shared" si="2"/>
        <v>320000</v>
      </c>
      <c r="Q24" s="24">
        <f>N24/$N$23</f>
        <v>1</v>
      </c>
      <c r="Z24" s="68" t="s">
        <v>396</v>
      </c>
      <c r="AA24" s="67">
        <f>[3]投放验证!C$11</f>
        <v>35</v>
      </c>
      <c r="AB24" s="67">
        <f>[3]投放验证!D$11</f>
        <v>750</v>
      </c>
      <c r="AC24" s="67">
        <f>[3]投放验证!E$11</f>
        <v>3350</v>
      </c>
      <c r="AD24" s="67">
        <f>[3]投放验证!F$11</f>
        <v>9165</v>
      </c>
      <c r="AG24" s="68" t="s">
        <v>396</v>
      </c>
      <c r="AH24" s="67">
        <f>[3]投放验证!C$11</f>
        <v>35</v>
      </c>
      <c r="AI24" s="67">
        <f>[3]投放验证!D$11</f>
        <v>750</v>
      </c>
      <c r="AJ24" s="67">
        <f>[3]投放验证!E$11</f>
        <v>3350</v>
      </c>
      <c r="AK24" s="67">
        <f>[3]投放验证!F$11</f>
        <v>9165</v>
      </c>
    </row>
    <row r="25" spans="4:37" x14ac:dyDescent="0.15">
      <c r="D25" s="89"/>
      <c r="E25" s="89"/>
      <c r="F25" s="90"/>
      <c r="G25" s="60" t="s">
        <v>369</v>
      </c>
      <c r="H25" s="60">
        <v>1000</v>
      </c>
      <c r="I25" s="60">
        <v>0</v>
      </c>
      <c r="J25" s="60">
        <v>0</v>
      </c>
      <c r="K25" s="60">
        <v>6</v>
      </c>
      <c r="L25" s="60">
        <v>800</v>
      </c>
      <c r="M25" s="61"/>
      <c r="N25" s="24">
        <f t="shared" si="5"/>
        <v>1000</v>
      </c>
      <c r="O25" s="24">
        <f t="shared" si="6"/>
        <v>800</v>
      </c>
      <c r="P25" s="24">
        <f t="shared" si="2"/>
        <v>320000</v>
      </c>
      <c r="Q25" s="24">
        <f>N25/$N$23</f>
        <v>1</v>
      </c>
      <c r="Z25" s="69" t="s">
        <v>397</v>
      </c>
      <c r="AA25" s="64">
        <f>[3]投放验证!C9*[3]投放验证!$C$13</f>
        <v>12.5</v>
      </c>
      <c r="AB25" s="64">
        <f>[3]投放验证!D9*[3]投放验证!$C$13</f>
        <v>150</v>
      </c>
      <c r="AC25" s="64">
        <f>[3]投放验证!E9*[3]投放验证!$C$13</f>
        <v>500</v>
      </c>
      <c r="AD25" s="64">
        <f>[3]投放验证!F9*[3]投放验证!$C$13</f>
        <v>1250</v>
      </c>
      <c r="AG25" s="69" t="s">
        <v>397</v>
      </c>
      <c r="AH25" s="64">
        <f>[3]投放验证!C9*[3]投放验证!$C$13</f>
        <v>12.5</v>
      </c>
      <c r="AI25" s="64">
        <f>[3]投放验证!D9*[3]投放验证!$C$13</f>
        <v>150</v>
      </c>
      <c r="AJ25" s="64">
        <f>[3]投放验证!E9*[3]投放验证!$C$13</f>
        <v>500</v>
      </c>
      <c r="AK25" s="64">
        <f>[3]投放验证!F9*[3]投放验证!$C$13</f>
        <v>1250</v>
      </c>
    </row>
    <row r="26" spans="4:37" x14ac:dyDescent="0.15">
      <c r="D26" s="89" t="s">
        <v>296</v>
      </c>
      <c r="E26" s="89"/>
      <c r="F26" s="90" t="s">
        <v>385</v>
      </c>
      <c r="G26" s="60" t="s">
        <v>370</v>
      </c>
      <c r="H26" s="60">
        <v>3000</v>
      </c>
      <c r="I26" s="60"/>
      <c r="J26" s="60"/>
      <c r="K26" s="60">
        <v>8</v>
      </c>
      <c r="L26" s="60"/>
      <c r="M26" s="61">
        <v>60</v>
      </c>
      <c r="N26" s="24">
        <f>$H26+$K26*400</f>
        <v>6200</v>
      </c>
      <c r="O26" s="24">
        <f>$H26+$K26*600</f>
        <v>7800</v>
      </c>
      <c r="P26" s="24">
        <f t="shared" si="2"/>
        <v>36000</v>
      </c>
      <c r="S26" s="24">
        <v>1</v>
      </c>
      <c r="Z26" s="66" t="s">
        <v>398</v>
      </c>
      <c r="AA26" s="67">
        <f>AB22*AB25+AC22*AC24/AC23^0.5+50</f>
        <v>695.625</v>
      </c>
      <c r="AB26" s="67"/>
      <c r="AC26" s="67"/>
      <c r="AD26" s="67"/>
      <c r="AG26" s="66" t="s">
        <v>398</v>
      </c>
      <c r="AH26" s="67">
        <f>AI22*AI25+AJ22*AJ24/AJ23^0.5+AK22*AK24+50</f>
        <v>685.3</v>
      </c>
      <c r="AI26" s="67"/>
      <c r="AJ26" s="67"/>
      <c r="AK26" s="67"/>
    </row>
    <row r="27" spans="4:37" x14ac:dyDescent="0.15">
      <c r="D27" s="89"/>
      <c r="E27" s="89"/>
      <c r="F27" s="90"/>
      <c r="G27" s="60" t="s">
        <v>295</v>
      </c>
      <c r="H27" s="60">
        <v>2500</v>
      </c>
      <c r="I27" s="60"/>
      <c r="J27" s="60"/>
      <c r="K27" s="60">
        <v>6</v>
      </c>
      <c r="L27" s="60"/>
      <c r="M27" s="61">
        <v>60</v>
      </c>
      <c r="N27" s="24">
        <f t="shared" ref="N27:N37" si="7">$H27+$K27*400</f>
        <v>4900</v>
      </c>
      <c r="O27" s="24">
        <f t="shared" ref="O27:O37" si="8">$H27+$K27*600</f>
        <v>6100</v>
      </c>
      <c r="P27" s="24">
        <f t="shared" si="2"/>
        <v>36000</v>
      </c>
      <c r="Q27" s="24">
        <f t="shared" ref="Q27:Q28" si="9">N27/$N$26</f>
        <v>0.79032258064516125</v>
      </c>
      <c r="S27" s="24">
        <v>0.85</v>
      </c>
      <c r="Z27" s="70" t="s">
        <v>393</v>
      </c>
      <c r="AA27" s="67">
        <v>680</v>
      </c>
      <c r="AB27" s="67"/>
      <c r="AC27" s="67"/>
      <c r="AD27" s="67"/>
      <c r="AG27" s="70" t="s">
        <v>393</v>
      </c>
      <c r="AH27" s="67">
        <v>680</v>
      </c>
      <c r="AI27" s="67"/>
      <c r="AJ27" s="67"/>
      <c r="AK27" s="67"/>
    </row>
    <row r="28" spans="4:37" x14ac:dyDescent="0.15">
      <c r="D28" s="89"/>
      <c r="E28" s="89"/>
      <c r="F28" s="90"/>
      <c r="G28" s="60" t="s">
        <v>293</v>
      </c>
      <c r="H28" s="60">
        <v>2000</v>
      </c>
      <c r="I28" s="60"/>
      <c r="J28" s="60"/>
      <c r="K28" s="60">
        <v>4</v>
      </c>
      <c r="L28" s="60"/>
      <c r="M28" s="61">
        <v>60</v>
      </c>
      <c r="N28" s="24">
        <f t="shared" si="7"/>
        <v>3600</v>
      </c>
      <c r="O28" s="24">
        <f t="shared" si="8"/>
        <v>4400</v>
      </c>
      <c r="P28" s="24">
        <f t="shared" si="2"/>
        <v>36000</v>
      </c>
      <c r="Q28" s="24">
        <f t="shared" si="9"/>
        <v>0.58064516129032262</v>
      </c>
      <c r="S28" s="24">
        <v>0.7</v>
      </c>
      <c r="Z28" s="70"/>
      <c r="AA28" s="67"/>
      <c r="AB28" s="67"/>
      <c r="AC28" s="67"/>
      <c r="AD28" s="67"/>
    </row>
    <row r="29" spans="4:37" x14ac:dyDescent="0.15">
      <c r="D29" s="89"/>
      <c r="E29" s="89"/>
      <c r="F29" s="90" t="s">
        <v>380</v>
      </c>
      <c r="G29" s="60" t="s">
        <v>370</v>
      </c>
      <c r="H29" s="60">
        <v>2500</v>
      </c>
      <c r="I29" s="60"/>
      <c r="J29" s="60"/>
      <c r="K29" s="60">
        <v>5</v>
      </c>
      <c r="L29" s="60"/>
      <c r="M29" s="61">
        <v>50</v>
      </c>
      <c r="N29" s="24">
        <f t="shared" si="7"/>
        <v>4500</v>
      </c>
      <c r="O29" s="24">
        <f t="shared" si="8"/>
        <v>5500</v>
      </c>
      <c r="P29" s="24">
        <f t="shared" si="2"/>
        <v>30000</v>
      </c>
      <c r="R29" s="24">
        <f>N29/$N$26</f>
        <v>0.72580645161290325</v>
      </c>
      <c r="S29" s="24">
        <v>1</v>
      </c>
      <c r="T29" s="24">
        <v>0.6</v>
      </c>
    </row>
    <row r="30" spans="4:37" x14ac:dyDescent="0.15">
      <c r="D30" s="89"/>
      <c r="E30" s="89"/>
      <c r="F30" s="90"/>
      <c r="G30" s="60" t="s">
        <v>295</v>
      </c>
      <c r="H30" s="60">
        <v>2000</v>
      </c>
      <c r="I30" s="60"/>
      <c r="J30" s="60"/>
      <c r="K30" s="60">
        <v>4</v>
      </c>
      <c r="L30" s="60"/>
      <c r="M30" s="61">
        <v>50</v>
      </c>
      <c r="N30" s="24">
        <f t="shared" si="7"/>
        <v>3600</v>
      </c>
      <c r="O30" s="24">
        <f t="shared" si="8"/>
        <v>4400</v>
      </c>
      <c r="P30" s="24">
        <f t="shared" si="2"/>
        <v>30000</v>
      </c>
      <c r="Q30" s="24">
        <f t="shared" ref="Q30:Q31" si="10">N30/$N$29</f>
        <v>0.8</v>
      </c>
      <c r="S30" s="24">
        <v>0.8</v>
      </c>
    </row>
    <row r="31" spans="4:37" x14ac:dyDescent="0.15">
      <c r="D31" s="89"/>
      <c r="E31" s="89"/>
      <c r="F31" s="90"/>
      <c r="G31" s="60" t="s">
        <v>293</v>
      </c>
      <c r="H31" s="60">
        <v>1500</v>
      </c>
      <c r="I31" s="60"/>
      <c r="J31" s="60"/>
      <c r="K31" s="60">
        <v>3</v>
      </c>
      <c r="L31" s="60"/>
      <c r="M31" s="61">
        <v>50</v>
      </c>
      <c r="N31" s="24">
        <f t="shared" si="7"/>
        <v>2700</v>
      </c>
      <c r="O31" s="24">
        <f t="shared" si="8"/>
        <v>3300</v>
      </c>
      <c r="P31" s="24">
        <f t="shared" si="2"/>
        <v>30000</v>
      </c>
      <c r="Q31" s="24">
        <f t="shared" si="10"/>
        <v>0.6</v>
      </c>
      <c r="S31" s="24">
        <v>0.6</v>
      </c>
    </row>
    <row r="32" spans="4:37" x14ac:dyDescent="0.15">
      <c r="D32" s="89"/>
      <c r="E32" s="89"/>
      <c r="F32" s="90" t="s">
        <v>381</v>
      </c>
      <c r="G32" s="60" t="s">
        <v>370</v>
      </c>
      <c r="H32" s="60">
        <v>1600</v>
      </c>
      <c r="I32" s="60"/>
      <c r="J32" s="60"/>
      <c r="K32" s="60">
        <v>3</v>
      </c>
      <c r="L32" s="60"/>
      <c r="M32" s="61">
        <v>40</v>
      </c>
      <c r="N32" s="24">
        <f t="shared" si="7"/>
        <v>2800</v>
      </c>
      <c r="O32" s="24">
        <f t="shared" si="8"/>
        <v>3400</v>
      </c>
      <c r="P32" s="24">
        <f t="shared" si="2"/>
        <v>24000</v>
      </c>
      <c r="R32" s="24">
        <f>N32/$N$26</f>
        <v>0.45161290322580644</v>
      </c>
      <c r="S32" s="24">
        <v>1</v>
      </c>
      <c r="T32" s="24">
        <v>0.3</v>
      </c>
    </row>
    <row r="33" spans="3:20" x14ac:dyDescent="0.15">
      <c r="D33" s="89"/>
      <c r="E33" s="89"/>
      <c r="F33" s="90"/>
      <c r="G33" s="60" t="s">
        <v>295</v>
      </c>
      <c r="H33" s="60">
        <v>1000</v>
      </c>
      <c r="I33" s="60"/>
      <c r="J33" s="60"/>
      <c r="K33" s="60">
        <v>2</v>
      </c>
      <c r="L33" s="60"/>
      <c r="M33" s="61">
        <v>40</v>
      </c>
      <c r="N33" s="24">
        <f t="shared" si="7"/>
        <v>1800</v>
      </c>
      <c r="O33" s="24">
        <f t="shared" si="8"/>
        <v>2200</v>
      </c>
      <c r="P33" s="24">
        <f t="shared" si="2"/>
        <v>24000</v>
      </c>
      <c r="Q33" s="24">
        <f>N33/$N$32</f>
        <v>0.6428571428571429</v>
      </c>
      <c r="S33" s="24">
        <v>0.7</v>
      </c>
    </row>
    <row r="34" spans="3:20" x14ac:dyDescent="0.15">
      <c r="D34" s="89"/>
      <c r="E34" s="89"/>
      <c r="F34" s="90"/>
      <c r="G34" s="60" t="s">
        <v>293</v>
      </c>
      <c r="H34" s="60">
        <v>600</v>
      </c>
      <c r="I34" s="60"/>
      <c r="J34" s="60"/>
      <c r="K34" s="60">
        <v>1</v>
      </c>
      <c r="L34" s="60"/>
      <c r="M34" s="61">
        <v>40</v>
      </c>
      <c r="N34" s="24">
        <f t="shared" si="7"/>
        <v>1000</v>
      </c>
      <c r="O34" s="24">
        <f t="shared" si="8"/>
        <v>1200</v>
      </c>
      <c r="P34" s="24">
        <f t="shared" si="2"/>
        <v>24000</v>
      </c>
      <c r="Q34" s="24">
        <f>N34/$N$32</f>
        <v>0.35714285714285715</v>
      </c>
      <c r="S34" s="24">
        <v>0.4</v>
      </c>
    </row>
    <row r="35" spans="3:20" x14ac:dyDescent="0.15">
      <c r="D35" s="89"/>
      <c r="E35" s="89"/>
      <c r="F35" s="90" t="s">
        <v>319</v>
      </c>
      <c r="G35" s="60" t="s">
        <v>370</v>
      </c>
      <c r="H35" s="60">
        <v>300</v>
      </c>
      <c r="I35" s="60"/>
      <c r="J35" s="60"/>
      <c r="K35" s="60">
        <v>1</v>
      </c>
      <c r="L35" s="60"/>
      <c r="M35" s="61">
        <v>30</v>
      </c>
      <c r="N35" s="24">
        <f t="shared" si="7"/>
        <v>700</v>
      </c>
      <c r="O35" s="24">
        <f t="shared" si="8"/>
        <v>900</v>
      </c>
      <c r="P35" s="24">
        <f t="shared" si="2"/>
        <v>18000</v>
      </c>
      <c r="R35" s="24">
        <f>N35/$N$26</f>
        <v>0.11290322580645161</v>
      </c>
      <c r="T35" s="24">
        <v>0.1</v>
      </c>
    </row>
    <row r="36" spans="3:20" x14ac:dyDescent="0.15">
      <c r="D36" s="89"/>
      <c r="E36" s="89"/>
      <c r="F36" s="90"/>
      <c r="G36" s="60" t="s">
        <v>295</v>
      </c>
      <c r="H36" s="60">
        <v>300</v>
      </c>
      <c r="I36" s="60"/>
      <c r="J36" s="60"/>
      <c r="K36" s="60">
        <v>1</v>
      </c>
      <c r="L36" s="60"/>
      <c r="M36" s="61">
        <v>30</v>
      </c>
      <c r="N36" s="24">
        <f t="shared" si="7"/>
        <v>700</v>
      </c>
      <c r="O36" s="24">
        <f t="shared" si="8"/>
        <v>900</v>
      </c>
      <c r="P36" s="24">
        <f t="shared" si="2"/>
        <v>18000</v>
      </c>
      <c r="Q36" s="24">
        <f>N36/$N$35</f>
        <v>1</v>
      </c>
    </row>
    <row r="37" spans="3:20" x14ac:dyDescent="0.15">
      <c r="D37" s="89"/>
      <c r="E37" s="89"/>
      <c r="F37" s="90"/>
      <c r="G37" s="60" t="s">
        <v>293</v>
      </c>
      <c r="H37" s="60">
        <v>300</v>
      </c>
      <c r="I37" s="60"/>
      <c r="J37" s="60"/>
      <c r="K37" s="60">
        <v>1</v>
      </c>
      <c r="L37" s="60"/>
      <c r="M37" s="61">
        <v>30</v>
      </c>
      <c r="N37" s="24">
        <f t="shared" si="7"/>
        <v>700</v>
      </c>
      <c r="O37" s="24">
        <f t="shared" si="8"/>
        <v>900</v>
      </c>
      <c r="P37" s="24">
        <f t="shared" si="2"/>
        <v>18000</v>
      </c>
      <c r="Q37" s="24">
        <f>N37/$N$35</f>
        <v>1</v>
      </c>
    </row>
    <row r="38" spans="3:20" x14ac:dyDescent="0.15">
      <c r="E38" s="62"/>
    </row>
    <row r="39" spans="3:20" x14ac:dyDescent="0.15">
      <c r="E39" s="62"/>
    </row>
    <row r="40" spans="3:20" x14ac:dyDescent="0.15">
      <c r="E40" s="62"/>
    </row>
    <row r="41" spans="3:20" x14ac:dyDescent="0.15">
      <c r="C41" s="24" t="s">
        <v>337</v>
      </c>
      <c r="D41" s="24" t="s">
        <v>322</v>
      </c>
      <c r="E41" s="62" t="s">
        <v>323</v>
      </c>
      <c r="F41" s="24" t="s">
        <v>324</v>
      </c>
      <c r="G41" s="24" t="s">
        <v>325</v>
      </c>
      <c r="H41" s="24" t="s">
        <v>326</v>
      </c>
      <c r="I41" s="24" t="s">
        <v>327</v>
      </c>
      <c r="K41" s="24" t="s">
        <v>328</v>
      </c>
      <c r="L41" s="24" t="s">
        <v>329</v>
      </c>
      <c r="N41" s="24" t="s">
        <v>299</v>
      </c>
      <c r="O41" s="24" t="s">
        <v>300</v>
      </c>
      <c r="P41" s="23" t="s">
        <v>379</v>
      </c>
    </row>
    <row r="42" spans="3:20" x14ac:dyDescent="0.15">
      <c r="D42" s="87" t="s">
        <v>309</v>
      </c>
      <c r="E42" s="87" t="s">
        <v>308</v>
      </c>
      <c r="F42" s="86" t="s">
        <v>315</v>
      </c>
      <c r="G42" s="24" t="s">
        <v>311</v>
      </c>
      <c r="H42" s="87" t="s">
        <v>330</v>
      </c>
      <c r="I42" s="86" t="s">
        <v>332</v>
      </c>
      <c r="J42" s="23"/>
      <c r="K42" s="24">
        <v>10</v>
      </c>
      <c r="L42" s="86" t="s">
        <v>333</v>
      </c>
      <c r="N42" s="24">
        <f>13*100+K42*398</f>
        <v>5280</v>
      </c>
      <c r="O42" s="24">
        <f>8*100+K42*398</f>
        <v>4780</v>
      </c>
      <c r="P42" s="24">
        <f>(25)*398</f>
        <v>9950</v>
      </c>
      <c r="T42" s="24">
        <f>N42/$N$42</f>
        <v>1</v>
      </c>
    </row>
    <row r="43" spans="3:20" x14ac:dyDescent="0.15">
      <c r="D43" s="87"/>
      <c r="E43" s="87"/>
      <c r="F43" s="86"/>
      <c r="G43" s="24" t="s">
        <v>312</v>
      </c>
      <c r="H43" s="87"/>
      <c r="I43" s="86"/>
      <c r="J43" s="23"/>
      <c r="K43" s="24">
        <v>8</v>
      </c>
      <c r="L43" s="86"/>
      <c r="N43" s="24">
        <f t="shared" ref="N43:N44" si="11">13*100+K43*398</f>
        <v>4484</v>
      </c>
      <c r="O43" s="24">
        <f t="shared" ref="O43:O44" si="12">8*100+K43*398</f>
        <v>3984</v>
      </c>
      <c r="P43" s="24">
        <f t="shared" ref="P43:P57" si="13">(25)*398</f>
        <v>9950</v>
      </c>
      <c r="Q43" s="24">
        <f>N43/N42</f>
        <v>0.84924242424242424</v>
      </c>
    </row>
    <row r="44" spans="3:20" x14ac:dyDescent="0.15">
      <c r="D44" s="87"/>
      <c r="E44" s="87"/>
      <c r="F44" s="86"/>
      <c r="G44" s="24" t="s">
        <v>313</v>
      </c>
      <c r="H44" s="87"/>
      <c r="I44" s="86"/>
      <c r="J44" s="23"/>
      <c r="K44" s="24">
        <v>6</v>
      </c>
      <c r="L44" s="86"/>
      <c r="N44" s="24">
        <f t="shared" si="11"/>
        <v>3688</v>
      </c>
      <c r="O44" s="24">
        <f t="shared" si="12"/>
        <v>3188</v>
      </c>
      <c r="P44" s="24">
        <f t="shared" si="13"/>
        <v>9950</v>
      </c>
      <c r="Q44" s="24">
        <f>N44/N42</f>
        <v>0.69848484848484849</v>
      </c>
    </row>
    <row r="45" spans="3:20" x14ac:dyDescent="0.15">
      <c r="D45" s="87"/>
      <c r="E45" s="87"/>
      <c r="F45" s="86" t="s">
        <v>310</v>
      </c>
      <c r="G45" s="24" t="s">
        <v>311</v>
      </c>
      <c r="H45" s="87" t="s">
        <v>330</v>
      </c>
      <c r="I45" s="86" t="s">
        <v>332</v>
      </c>
      <c r="J45" s="23"/>
      <c r="K45" s="24">
        <v>8</v>
      </c>
      <c r="L45" s="86" t="s">
        <v>334</v>
      </c>
      <c r="N45" s="24">
        <f>7*100+K45*398</f>
        <v>3884</v>
      </c>
      <c r="O45" s="24">
        <f>5*100+K45*398</f>
        <v>3684</v>
      </c>
      <c r="P45" s="24">
        <f t="shared" si="13"/>
        <v>9950</v>
      </c>
      <c r="T45" s="24">
        <f>N45/$N$42</f>
        <v>0.7356060606060606</v>
      </c>
    </row>
    <row r="46" spans="3:20" x14ac:dyDescent="0.15">
      <c r="D46" s="87"/>
      <c r="E46" s="87"/>
      <c r="F46" s="86"/>
      <c r="G46" s="24" t="s">
        <v>312</v>
      </c>
      <c r="H46" s="87"/>
      <c r="I46" s="86"/>
      <c r="J46" s="23"/>
      <c r="K46" s="24">
        <v>6</v>
      </c>
      <c r="L46" s="86"/>
      <c r="N46" s="24">
        <f t="shared" ref="N46:N47" si="14">7*100+K46*398</f>
        <v>3088</v>
      </c>
      <c r="O46" s="24">
        <f t="shared" ref="O46:O47" si="15">5*100+K46*398</f>
        <v>2888</v>
      </c>
      <c r="P46" s="24">
        <f t="shared" si="13"/>
        <v>9950</v>
      </c>
      <c r="Q46" s="24">
        <f>N46/N45</f>
        <v>0.79505664263645726</v>
      </c>
    </row>
    <row r="47" spans="3:20" x14ac:dyDescent="0.15">
      <c r="D47" s="87"/>
      <c r="E47" s="87"/>
      <c r="F47" s="86"/>
      <c r="G47" s="24" t="s">
        <v>313</v>
      </c>
      <c r="H47" s="87"/>
      <c r="I47" s="86"/>
      <c r="J47" s="23"/>
      <c r="K47" s="24">
        <v>4</v>
      </c>
      <c r="L47" s="86"/>
      <c r="N47" s="24">
        <f t="shared" si="14"/>
        <v>2292</v>
      </c>
      <c r="O47" s="24">
        <f t="shared" si="15"/>
        <v>2092</v>
      </c>
      <c r="P47" s="24">
        <f t="shared" si="13"/>
        <v>9950</v>
      </c>
      <c r="Q47" s="24">
        <f>N47/N45</f>
        <v>0.59011328527291451</v>
      </c>
    </row>
    <row r="48" spans="3:20" x14ac:dyDescent="0.15">
      <c r="D48" s="87" t="s">
        <v>320</v>
      </c>
      <c r="E48" s="87"/>
      <c r="F48" s="86" t="s">
        <v>316</v>
      </c>
      <c r="G48" s="24" t="s">
        <v>311</v>
      </c>
      <c r="H48" s="87" t="s">
        <v>330</v>
      </c>
      <c r="I48" s="86" t="s">
        <v>332</v>
      </c>
      <c r="J48" s="23"/>
      <c r="K48" s="24">
        <v>6</v>
      </c>
      <c r="L48" s="86" t="s">
        <v>335</v>
      </c>
      <c r="N48" s="24">
        <f>4*100+K48*398</f>
        <v>2788</v>
      </c>
      <c r="O48" s="24">
        <f>3*100+K48*398</f>
        <v>2688</v>
      </c>
      <c r="P48" s="24">
        <f t="shared" si="13"/>
        <v>9950</v>
      </c>
      <c r="T48" s="24">
        <f>N48/$N$42</f>
        <v>0.52803030303030307</v>
      </c>
    </row>
    <row r="49" spans="3:20" x14ac:dyDescent="0.15">
      <c r="D49" s="87"/>
      <c r="E49" s="87"/>
      <c r="F49" s="86"/>
      <c r="G49" s="24" t="s">
        <v>312</v>
      </c>
      <c r="H49" s="87"/>
      <c r="I49" s="86"/>
      <c r="J49" s="23"/>
      <c r="K49" s="24">
        <v>5</v>
      </c>
      <c r="L49" s="86"/>
      <c r="N49" s="24">
        <f t="shared" ref="N49:N50" si="16">4*100+K49*398</f>
        <v>2390</v>
      </c>
      <c r="O49" s="24">
        <f t="shared" ref="O49:O50" si="17">3*100+K49*398</f>
        <v>2290</v>
      </c>
      <c r="P49" s="24">
        <f t="shared" si="13"/>
        <v>9950</v>
      </c>
      <c r="Q49" s="24">
        <f>N49/N48</f>
        <v>0.857245337159254</v>
      </c>
    </row>
    <row r="50" spans="3:20" x14ac:dyDescent="0.15">
      <c r="D50" s="87"/>
      <c r="E50" s="87"/>
      <c r="F50" s="86"/>
      <c r="G50" s="24" t="s">
        <v>313</v>
      </c>
      <c r="H50" s="87"/>
      <c r="I50" s="86"/>
      <c r="J50" s="23"/>
      <c r="K50" s="24">
        <v>4</v>
      </c>
      <c r="L50" s="86"/>
      <c r="N50" s="24">
        <f t="shared" si="16"/>
        <v>1992</v>
      </c>
      <c r="O50" s="24">
        <f t="shared" si="17"/>
        <v>1892</v>
      </c>
      <c r="P50" s="24">
        <f t="shared" si="13"/>
        <v>9950</v>
      </c>
      <c r="Q50" s="24">
        <f>N50/N48</f>
        <v>0.71449067431850788</v>
      </c>
    </row>
    <row r="51" spans="3:20" x14ac:dyDescent="0.15">
      <c r="D51" s="87"/>
      <c r="E51" s="87"/>
      <c r="F51" s="86" t="s">
        <v>317</v>
      </c>
      <c r="G51" s="24" t="s">
        <v>311</v>
      </c>
      <c r="H51" s="87" t="s">
        <v>330</v>
      </c>
      <c r="I51" s="86" t="s">
        <v>332</v>
      </c>
      <c r="J51" s="23"/>
      <c r="K51" s="24">
        <v>5</v>
      </c>
      <c r="L51" s="86" t="s">
        <v>335</v>
      </c>
      <c r="N51" s="24">
        <f>2*100+K51*398</f>
        <v>2190</v>
      </c>
      <c r="O51" s="24">
        <f>1*100+K51*398</f>
        <v>2090</v>
      </c>
      <c r="P51" s="24">
        <f t="shared" si="13"/>
        <v>9950</v>
      </c>
      <c r="T51" s="24">
        <f>N51/$N$42</f>
        <v>0.41477272727272729</v>
      </c>
    </row>
    <row r="52" spans="3:20" x14ac:dyDescent="0.15">
      <c r="D52" s="87"/>
      <c r="E52" s="87"/>
      <c r="F52" s="86"/>
      <c r="G52" s="24" t="s">
        <v>312</v>
      </c>
      <c r="H52" s="87"/>
      <c r="I52" s="86"/>
      <c r="J52" s="23"/>
      <c r="K52" s="24">
        <v>4</v>
      </c>
      <c r="L52" s="86"/>
      <c r="N52" s="24">
        <f t="shared" ref="N52:N53" si="18">2*100+K52*398</f>
        <v>1792</v>
      </c>
      <c r="O52" s="24">
        <f t="shared" ref="O52:O53" si="19">1*100+K52*398</f>
        <v>1692</v>
      </c>
      <c r="P52" s="24">
        <f t="shared" si="13"/>
        <v>9950</v>
      </c>
      <c r="Q52" s="24">
        <f>N52/N51</f>
        <v>0.81826484018264845</v>
      </c>
    </row>
    <row r="53" spans="3:20" x14ac:dyDescent="0.15">
      <c r="D53" s="87"/>
      <c r="E53" s="87"/>
      <c r="F53" s="86"/>
      <c r="G53" s="24" t="s">
        <v>313</v>
      </c>
      <c r="H53" s="87"/>
      <c r="I53" s="86"/>
      <c r="J53" s="23"/>
      <c r="K53" s="24">
        <v>3</v>
      </c>
      <c r="L53" s="86"/>
      <c r="N53" s="24">
        <f t="shared" si="18"/>
        <v>1394</v>
      </c>
      <c r="O53" s="24">
        <f t="shared" si="19"/>
        <v>1294</v>
      </c>
      <c r="P53" s="24">
        <f t="shared" si="13"/>
        <v>9950</v>
      </c>
      <c r="Q53" s="24">
        <f>N53/N51</f>
        <v>0.63652968036529678</v>
      </c>
    </row>
    <row r="54" spans="3:20" x14ac:dyDescent="0.15">
      <c r="D54" s="87" t="s">
        <v>321</v>
      </c>
      <c r="E54" s="87"/>
      <c r="F54" s="86" t="s">
        <v>318</v>
      </c>
      <c r="G54" s="24" t="s">
        <v>311</v>
      </c>
      <c r="H54" s="87" t="s">
        <v>331</v>
      </c>
      <c r="I54" s="86" t="s">
        <v>332</v>
      </c>
      <c r="J54" s="23"/>
      <c r="K54" s="24">
        <v>4</v>
      </c>
      <c r="L54" s="86" t="s">
        <v>336</v>
      </c>
      <c r="N54" s="24">
        <f>100+K54*398</f>
        <v>1692</v>
      </c>
      <c r="O54" s="24">
        <f>100+K54*398</f>
        <v>1692</v>
      </c>
      <c r="P54" s="24">
        <f t="shared" si="13"/>
        <v>9950</v>
      </c>
      <c r="S54" s="24">
        <f>N54/P54</f>
        <v>0.1700502512562814</v>
      </c>
      <c r="T54" s="24">
        <f>N54/$N$42</f>
        <v>0.32045454545454544</v>
      </c>
    </row>
    <row r="55" spans="3:20" x14ac:dyDescent="0.15">
      <c r="D55" s="87"/>
      <c r="E55" s="87"/>
      <c r="F55" s="86"/>
      <c r="G55" s="24" t="s">
        <v>312</v>
      </c>
      <c r="H55" s="87"/>
      <c r="I55" s="86"/>
      <c r="J55" s="23"/>
      <c r="K55" s="24">
        <v>3</v>
      </c>
      <c r="L55" s="86"/>
      <c r="N55" s="24">
        <f t="shared" ref="N55:N57" si="20">100+K55*398</f>
        <v>1294</v>
      </c>
      <c r="O55" s="24">
        <f t="shared" ref="O55:O57" si="21">100+K55*398</f>
        <v>1294</v>
      </c>
      <c r="P55" s="24">
        <f t="shared" si="13"/>
        <v>9950</v>
      </c>
      <c r="Q55" s="24">
        <f>N55/N54</f>
        <v>0.76477541371158397</v>
      </c>
    </row>
    <row r="56" spans="3:20" x14ac:dyDescent="0.15">
      <c r="D56" s="87"/>
      <c r="E56" s="87"/>
      <c r="F56" s="86"/>
      <c r="G56" s="24" t="s">
        <v>313</v>
      </c>
      <c r="H56" s="87"/>
      <c r="I56" s="86"/>
      <c r="J56" s="23"/>
      <c r="K56" s="24">
        <v>2</v>
      </c>
      <c r="L56" s="86"/>
      <c r="N56" s="24">
        <f t="shared" si="20"/>
        <v>896</v>
      </c>
      <c r="O56" s="24">
        <f t="shared" si="21"/>
        <v>896</v>
      </c>
      <c r="P56" s="24">
        <f t="shared" si="13"/>
        <v>9950</v>
      </c>
      <c r="Q56" s="24">
        <f>N56/N54</f>
        <v>0.52955082742316784</v>
      </c>
    </row>
    <row r="57" spans="3:20" x14ac:dyDescent="0.15">
      <c r="D57" s="87"/>
      <c r="E57" s="87"/>
      <c r="F57" s="86" t="s">
        <v>319</v>
      </c>
      <c r="G57" s="87" t="s">
        <v>314</v>
      </c>
      <c r="H57" s="87" t="s">
        <v>331</v>
      </c>
      <c r="I57" s="86" t="s">
        <v>332</v>
      </c>
      <c r="J57" s="23"/>
      <c r="K57" s="87">
        <v>1</v>
      </c>
      <c r="L57" s="86" t="s">
        <v>336</v>
      </c>
      <c r="N57" s="24">
        <f t="shared" si="20"/>
        <v>498</v>
      </c>
      <c r="O57" s="24">
        <f t="shared" si="21"/>
        <v>498</v>
      </c>
      <c r="P57" s="24">
        <f t="shared" si="13"/>
        <v>9950</v>
      </c>
      <c r="S57" s="24">
        <f>N57/P57</f>
        <v>5.005025125628141E-2</v>
      </c>
      <c r="T57" s="24">
        <f>N57/$N$42</f>
        <v>9.4318181818181815E-2</v>
      </c>
    </row>
    <row r="58" spans="3:20" x14ac:dyDescent="0.15">
      <c r="D58" s="87"/>
      <c r="E58" s="87"/>
      <c r="F58" s="86"/>
      <c r="G58" s="87"/>
      <c r="H58" s="87"/>
      <c r="I58" s="86"/>
      <c r="J58" s="23"/>
      <c r="K58" s="87"/>
      <c r="L58" s="86"/>
    </row>
    <row r="59" spans="3:20" x14ac:dyDescent="0.15">
      <c r="D59" s="87"/>
      <c r="E59" s="87"/>
      <c r="F59" s="86"/>
      <c r="G59" s="87"/>
      <c r="H59" s="87"/>
      <c r="I59" s="86"/>
      <c r="J59" s="23"/>
      <c r="K59" s="87"/>
      <c r="L59" s="86"/>
    </row>
    <row r="63" spans="3:20" x14ac:dyDescent="0.15">
      <c r="C63" s="24" t="s">
        <v>365</v>
      </c>
      <c r="D63" s="24" t="s">
        <v>322</v>
      </c>
      <c r="E63" s="24" t="s">
        <v>341</v>
      </c>
      <c r="F63" s="24" t="s">
        <v>340</v>
      </c>
      <c r="G63" s="24" t="s">
        <v>342</v>
      </c>
      <c r="H63" s="24" t="s">
        <v>343</v>
      </c>
      <c r="I63" s="24" t="s">
        <v>344</v>
      </c>
      <c r="N63" s="24" t="s">
        <v>299</v>
      </c>
      <c r="O63" s="24" t="s">
        <v>300</v>
      </c>
      <c r="P63" s="24" t="s">
        <v>304</v>
      </c>
    </row>
    <row r="64" spans="3:20" x14ac:dyDescent="0.15">
      <c r="D64" s="87" t="s">
        <v>364</v>
      </c>
      <c r="E64" s="24" t="s">
        <v>338</v>
      </c>
      <c r="F64" s="24" t="s">
        <v>314</v>
      </c>
      <c r="G64" s="24" t="s">
        <v>314</v>
      </c>
      <c r="H64" s="24" t="s">
        <v>345</v>
      </c>
      <c r="I64" s="24" t="s">
        <v>345</v>
      </c>
    </row>
    <row r="65" spans="4:16" x14ac:dyDescent="0.15">
      <c r="D65" s="87"/>
      <c r="E65" s="87" t="s">
        <v>339</v>
      </c>
      <c r="F65" s="86" t="s">
        <v>346</v>
      </c>
      <c r="G65" s="86" t="s">
        <v>314</v>
      </c>
      <c r="H65" s="86" t="s">
        <v>347</v>
      </c>
      <c r="I65" s="86" t="s">
        <v>348</v>
      </c>
      <c r="J65" s="23"/>
      <c r="N65" s="24">
        <v>100</v>
      </c>
      <c r="O65" s="24">
        <v>100</v>
      </c>
      <c r="P65" s="24">
        <f>20*398</f>
        <v>7960</v>
      </c>
    </row>
    <row r="66" spans="4:16" x14ac:dyDescent="0.15">
      <c r="D66" s="87"/>
      <c r="E66" s="87"/>
      <c r="F66" s="86"/>
      <c r="G66" s="86"/>
      <c r="H66" s="86"/>
      <c r="I66" s="86"/>
      <c r="J66" s="23"/>
    </row>
    <row r="67" spans="4:16" x14ac:dyDescent="0.15">
      <c r="D67" s="87"/>
      <c r="E67" s="87"/>
      <c r="F67" s="87" t="s">
        <v>349</v>
      </c>
      <c r="G67" s="24" t="s">
        <v>350</v>
      </c>
      <c r="H67" s="24" t="s">
        <v>354</v>
      </c>
      <c r="I67" s="86" t="s">
        <v>362</v>
      </c>
      <c r="J67" s="23"/>
      <c r="N67" s="24">
        <f>300+8*100</f>
        <v>1100</v>
      </c>
      <c r="O67" s="24">
        <f>300+1*100</f>
        <v>400</v>
      </c>
      <c r="P67" s="24">
        <f t="shared" ref="P67:P75" si="22">20*398</f>
        <v>7960</v>
      </c>
    </row>
    <row r="68" spans="4:16" x14ac:dyDescent="0.15">
      <c r="D68" s="87"/>
      <c r="E68" s="87"/>
      <c r="F68" s="87"/>
      <c r="G68" s="24" t="s">
        <v>351</v>
      </c>
      <c r="H68" s="24" t="s">
        <v>355</v>
      </c>
      <c r="I68" s="86"/>
      <c r="J68" s="23"/>
      <c r="N68" s="24">
        <f>800+8*100</f>
        <v>1600</v>
      </c>
      <c r="O68" s="24">
        <f>800+1*100</f>
        <v>900</v>
      </c>
      <c r="P68" s="24">
        <f t="shared" si="22"/>
        <v>7960</v>
      </c>
    </row>
    <row r="69" spans="4:16" x14ac:dyDescent="0.15">
      <c r="D69" s="87"/>
      <c r="E69" s="87"/>
      <c r="F69" s="87"/>
      <c r="G69" s="24" t="s">
        <v>311</v>
      </c>
      <c r="H69" s="24" t="s">
        <v>356</v>
      </c>
      <c r="I69" s="86"/>
      <c r="J69" s="23"/>
      <c r="N69" s="24">
        <f>1300+8*100</f>
        <v>2100</v>
      </c>
      <c r="O69" s="24">
        <f>1300+1*100</f>
        <v>1400</v>
      </c>
      <c r="P69" s="24">
        <f t="shared" si="22"/>
        <v>7960</v>
      </c>
    </row>
    <row r="70" spans="4:16" x14ac:dyDescent="0.15">
      <c r="D70" s="87"/>
      <c r="E70" s="87"/>
      <c r="F70" s="87" t="s">
        <v>352</v>
      </c>
      <c r="G70" s="24" t="s">
        <v>350</v>
      </c>
      <c r="H70" s="24" t="s">
        <v>357</v>
      </c>
      <c r="I70" s="86" t="s">
        <v>362</v>
      </c>
      <c r="J70" s="23"/>
      <c r="N70" s="24">
        <f>500+2*100</f>
        <v>700</v>
      </c>
      <c r="O70" s="24">
        <f>500+0*100</f>
        <v>500</v>
      </c>
      <c r="P70" s="24">
        <f t="shared" si="22"/>
        <v>7960</v>
      </c>
    </row>
    <row r="71" spans="4:16" x14ac:dyDescent="0.15">
      <c r="D71" s="87"/>
      <c r="E71" s="87"/>
      <c r="F71" s="87"/>
      <c r="G71" s="24" t="s">
        <v>351</v>
      </c>
      <c r="H71" s="24" t="s">
        <v>358</v>
      </c>
      <c r="I71" s="86"/>
      <c r="J71" s="23"/>
      <c r="N71" s="24">
        <f>1000+2*100</f>
        <v>1200</v>
      </c>
      <c r="O71" s="24">
        <f>1000+0*100</f>
        <v>1000</v>
      </c>
      <c r="P71" s="24">
        <f t="shared" si="22"/>
        <v>7960</v>
      </c>
    </row>
    <row r="72" spans="4:16" x14ac:dyDescent="0.15">
      <c r="D72" s="87"/>
      <c r="E72" s="87"/>
      <c r="F72" s="87"/>
      <c r="G72" s="24" t="s">
        <v>311</v>
      </c>
      <c r="H72" s="24" t="s">
        <v>359</v>
      </c>
      <c r="I72" s="86"/>
      <c r="J72" s="23"/>
      <c r="N72" s="24">
        <f>1500+2*100</f>
        <v>1700</v>
      </c>
      <c r="O72" s="24">
        <f>1500+0*100</f>
        <v>1500</v>
      </c>
      <c r="P72" s="24">
        <f t="shared" si="22"/>
        <v>7960</v>
      </c>
    </row>
    <row r="73" spans="4:16" x14ac:dyDescent="0.15">
      <c r="D73" s="87"/>
      <c r="E73" s="87"/>
      <c r="F73" s="87" t="s">
        <v>353</v>
      </c>
      <c r="G73" s="24" t="s">
        <v>350</v>
      </c>
      <c r="H73" s="24" t="s">
        <v>358</v>
      </c>
      <c r="I73" s="86" t="s">
        <v>363</v>
      </c>
      <c r="J73" s="23"/>
      <c r="N73" s="24">
        <f>1000+8*100</f>
        <v>1800</v>
      </c>
      <c r="O73" s="24">
        <f>1000+3*100</f>
        <v>1300</v>
      </c>
      <c r="P73" s="24">
        <f t="shared" si="22"/>
        <v>7960</v>
      </c>
    </row>
    <row r="74" spans="4:16" x14ac:dyDescent="0.15">
      <c r="D74" s="87"/>
      <c r="E74" s="87"/>
      <c r="F74" s="87"/>
      <c r="G74" s="24" t="s">
        <v>351</v>
      </c>
      <c r="H74" s="24" t="s">
        <v>360</v>
      </c>
      <c r="I74" s="86"/>
      <c r="J74" s="23"/>
      <c r="N74" s="24">
        <f>2000+8*100</f>
        <v>2800</v>
      </c>
      <c r="O74" s="24">
        <f>2000+3*100</f>
        <v>2300</v>
      </c>
      <c r="P74" s="24">
        <f t="shared" si="22"/>
        <v>7960</v>
      </c>
    </row>
    <row r="75" spans="4:16" x14ac:dyDescent="0.15">
      <c r="D75" s="87"/>
      <c r="E75" s="87"/>
      <c r="F75" s="87"/>
      <c r="G75" s="24" t="s">
        <v>311</v>
      </c>
      <c r="H75" s="24" t="s">
        <v>361</v>
      </c>
      <c r="I75" s="86"/>
      <c r="J75" s="23"/>
      <c r="N75" s="24">
        <f>3000+8*100</f>
        <v>3800</v>
      </c>
      <c r="O75" s="24">
        <f>3000+3*100</f>
        <v>3300</v>
      </c>
      <c r="P75" s="24">
        <f t="shared" si="22"/>
        <v>7960</v>
      </c>
    </row>
    <row r="77" spans="4:16" x14ac:dyDescent="0.15">
      <c r="F77" s="62"/>
      <c r="G77" s="62"/>
    </row>
    <row r="78" spans="4:16" x14ac:dyDescent="0.15">
      <c r="F78" s="62"/>
      <c r="G78" s="62"/>
    </row>
    <row r="79" spans="4:16" x14ac:dyDescent="0.15">
      <c r="F79" s="62"/>
      <c r="G79" s="62"/>
    </row>
  </sheetData>
  <mergeCells count="54">
    <mergeCell ref="AM1:AP6"/>
    <mergeCell ref="G65:G66"/>
    <mergeCell ref="F65:F66"/>
    <mergeCell ref="K57:K59"/>
    <mergeCell ref="I57:I59"/>
    <mergeCell ref="H54:H56"/>
    <mergeCell ref="L42:L44"/>
    <mergeCell ref="L45:L47"/>
    <mergeCell ref="L48:L50"/>
    <mergeCell ref="L51:L53"/>
    <mergeCell ref="L54:L56"/>
    <mergeCell ref="I42:I44"/>
    <mergeCell ref="I45:I47"/>
    <mergeCell ref="I48:I50"/>
    <mergeCell ref="I51:I53"/>
    <mergeCell ref="I54:I56"/>
    <mergeCell ref="D64:D75"/>
    <mergeCell ref="F70:F72"/>
    <mergeCell ref="F73:F75"/>
    <mergeCell ref="I73:I75"/>
    <mergeCell ref="E65:E75"/>
    <mergeCell ref="F67:F69"/>
    <mergeCell ref="I67:I69"/>
    <mergeCell ref="I70:I72"/>
    <mergeCell ref="L57:L59"/>
    <mergeCell ref="I65:I66"/>
    <mergeCell ref="H65:H66"/>
    <mergeCell ref="D48:D53"/>
    <mergeCell ref="D42:D47"/>
    <mergeCell ref="H42:H44"/>
    <mergeCell ref="H45:H47"/>
    <mergeCell ref="H48:H50"/>
    <mergeCell ref="H51:H53"/>
    <mergeCell ref="E42:E59"/>
    <mergeCell ref="D54:D59"/>
    <mergeCell ref="F57:F59"/>
    <mergeCell ref="G57:G59"/>
    <mergeCell ref="H57:H59"/>
    <mergeCell ref="F54:F56"/>
    <mergeCell ref="F51:F53"/>
    <mergeCell ref="F48:F50"/>
    <mergeCell ref="F45:F47"/>
    <mergeCell ref="F42:F44"/>
    <mergeCell ref="D26:D37"/>
    <mergeCell ref="D14:D25"/>
    <mergeCell ref="E14:E37"/>
    <mergeCell ref="F29:F31"/>
    <mergeCell ref="F26:F28"/>
    <mergeCell ref="F17:F19"/>
    <mergeCell ref="F14:F16"/>
    <mergeCell ref="F20:F22"/>
    <mergeCell ref="F23:F25"/>
    <mergeCell ref="F35:F37"/>
    <mergeCell ref="F32:F34"/>
  </mergeCells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57A22-D14A-4CC2-B34E-34748F2372EE}">
  <dimension ref="A1:R87"/>
  <sheetViews>
    <sheetView workbookViewId="0">
      <selection activeCell="G22" sqref="G22"/>
    </sheetView>
  </sheetViews>
  <sheetFormatPr defaultRowHeight="11.25" x14ac:dyDescent="0.15"/>
  <cols>
    <col min="1" max="1" width="7.5" style="24" customWidth="1"/>
    <col min="2" max="3" width="9" style="24"/>
    <col min="4" max="4" width="9.5" style="24" customWidth="1"/>
    <col min="5" max="5" width="14.5" style="24" customWidth="1"/>
    <col min="6" max="6" width="14.375" style="24" customWidth="1"/>
    <col min="7" max="7" width="11.375" style="24" bestFit="1" customWidth="1"/>
    <col min="8" max="8" width="18" style="24" bestFit="1" customWidth="1"/>
    <col min="9" max="9" width="12.25" style="24" customWidth="1"/>
    <col min="10" max="10" width="16.375" style="24" bestFit="1" customWidth="1"/>
    <col min="11" max="16" width="10.5" style="24" bestFit="1" customWidth="1"/>
    <col min="17" max="18" width="9" style="24"/>
    <col min="19" max="19" width="9.75" style="24" bestFit="1" customWidth="1"/>
    <col min="20" max="16384" width="9" style="24"/>
  </cols>
  <sheetData>
    <row r="1" spans="1:17" x14ac:dyDescent="0.15">
      <c r="A1" s="24" t="s">
        <v>294</v>
      </c>
      <c r="N1" s="91" t="s">
        <v>424</v>
      </c>
      <c r="O1" s="91"/>
      <c r="P1" s="91"/>
      <c r="Q1" s="91"/>
    </row>
    <row r="2" spans="1:17" x14ac:dyDescent="0.15">
      <c r="A2" s="25" t="s">
        <v>283</v>
      </c>
      <c r="N2" s="91"/>
      <c r="O2" s="91"/>
      <c r="P2" s="91"/>
      <c r="Q2" s="91"/>
    </row>
    <row r="3" spans="1:17" x14ac:dyDescent="0.15">
      <c r="A3" s="25" t="s">
        <v>284</v>
      </c>
      <c r="N3" s="91"/>
      <c r="O3" s="91"/>
      <c r="P3" s="91"/>
      <c r="Q3" s="91"/>
    </row>
    <row r="4" spans="1:17" x14ac:dyDescent="0.15">
      <c r="A4" s="25" t="s">
        <v>285</v>
      </c>
      <c r="N4" s="91"/>
      <c r="O4" s="91"/>
      <c r="P4" s="91"/>
      <c r="Q4" s="91"/>
    </row>
    <row r="5" spans="1:17" x14ac:dyDescent="0.15">
      <c r="A5" s="25" t="s">
        <v>286</v>
      </c>
      <c r="N5" s="91"/>
      <c r="O5" s="91"/>
      <c r="P5" s="91"/>
      <c r="Q5" s="91"/>
    </row>
    <row r="6" spans="1:17" x14ac:dyDescent="0.15">
      <c r="A6" s="25" t="s">
        <v>469</v>
      </c>
      <c r="N6" s="91"/>
      <c r="O6" s="91"/>
      <c r="P6" s="91"/>
      <c r="Q6" s="91"/>
    </row>
    <row r="7" spans="1:17" x14ac:dyDescent="0.15">
      <c r="A7" s="25" t="s">
        <v>288</v>
      </c>
    </row>
    <row r="8" spans="1:17" x14ac:dyDescent="0.15">
      <c r="A8" s="25" t="s">
        <v>470</v>
      </c>
    </row>
    <row r="9" spans="1:17" x14ac:dyDescent="0.15">
      <c r="A9" s="25" t="s">
        <v>449</v>
      </c>
      <c r="C9" s="72">
        <v>1</v>
      </c>
      <c r="D9" s="24" t="s">
        <v>450</v>
      </c>
    </row>
    <row r="13" spans="1:17" s="23" customFormat="1" ht="22.5" x14ac:dyDescent="0.15">
      <c r="B13" s="86" t="s">
        <v>454</v>
      </c>
      <c r="C13" s="92"/>
      <c r="D13" s="61" t="s">
        <v>289</v>
      </c>
      <c r="E13" s="61" t="s">
        <v>35</v>
      </c>
      <c r="F13" s="61" t="s">
        <v>290</v>
      </c>
      <c r="G13" s="63" t="s">
        <v>291</v>
      </c>
      <c r="H13" s="61" t="s">
        <v>301</v>
      </c>
      <c r="I13" s="61" t="s">
        <v>495</v>
      </c>
      <c r="J13" s="61" t="s">
        <v>496</v>
      </c>
      <c r="K13" s="61" t="s">
        <v>307</v>
      </c>
      <c r="L13" s="61" t="s">
        <v>303</v>
      </c>
      <c r="M13" s="61" t="s">
        <v>466</v>
      </c>
      <c r="N13" s="23" t="s">
        <v>299</v>
      </c>
      <c r="O13" s="23" t="s">
        <v>300</v>
      </c>
      <c r="P13" s="23" t="s">
        <v>379</v>
      </c>
    </row>
    <row r="14" spans="1:17" x14ac:dyDescent="0.15">
      <c r="D14" s="89" t="s">
        <v>297</v>
      </c>
      <c r="E14" s="93" t="s">
        <v>298</v>
      </c>
      <c r="F14" s="90" t="s">
        <v>481</v>
      </c>
      <c r="G14" s="60" t="s">
        <v>292</v>
      </c>
      <c r="H14" s="60" t="s">
        <v>486</v>
      </c>
      <c r="I14" s="60">
        <v>1</v>
      </c>
      <c r="J14" s="60">
        <v>4</v>
      </c>
      <c r="K14" s="60"/>
      <c r="L14" s="60"/>
      <c r="M14" s="61"/>
      <c r="N14" s="24">
        <f>LEFT(H14,FIND("+",H14,1)-1)+RIGHT(H14,3)*$J14+$K14*400</f>
        <v>4000</v>
      </c>
      <c r="O14" s="24">
        <f>LEFT(H14,FIND("+",H14,1)-1)+RIGHT(H14,3)*I14+$K14*400</f>
        <v>2500</v>
      </c>
      <c r="P14" s="24">
        <f t="shared" ref="P14:P16" si="0">IF(L14="",0,(L14)*400)</f>
        <v>0</v>
      </c>
    </row>
    <row r="15" spans="1:17" x14ac:dyDescent="0.15">
      <c r="D15" s="89"/>
      <c r="E15" s="94"/>
      <c r="F15" s="90"/>
      <c r="G15" s="60" t="s">
        <v>368</v>
      </c>
      <c r="H15" s="60" t="s">
        <v>487</v>
      </c>
      <c r="I15" s="60">
        <v>1</v>
      </c>
      <c r="J15" s="60">
        <v>4</v>
      </c>
      <c r="K15" s="60"/>
      <c r="L15" s="60"/>
      <c r="M15" s="61"/>
      <c r="N15" s="24">
        <f t="shared" ref="N15:N22" si="1">LEFT(H15,FIND("+",H15,1)-1)+RIGHT(H15,3)*$J15+$K15*400</f>
        <v>3500</v>
      </c>
      <c r="O15" s="24">
        <f t="shared" ref="O15:O22" si="2">LEFT(H15,FIND("+",H15,1)-1)+RIGHT(H15,3)*I15+$K15*400</f>
        <v>2000</v>
      </c>
      <c r="P15" s="24">
        <f t="shared" si="0"/>
        <v>0</v>
      </c>
    </row>
    <row r="16" spans="1:17" x14ac:dyDescent="0.15">
      <c r="D16" s="89"/>
      <c r="E16" s="94"/>
      <c r="F16" s="90"/>
      <c r="G16" s="60" t="s">
        <v>369</v>
      </c>
      <c r="H16" s="60" t="s">
        <v>488</v>
      </c>
      <c r="I16" s="60">
        <v>1</v>
      </c>
      <c r="J16" s="60">
        <v>4</v>
      </c>
      <c r="K16" s="60"/>
      <c r="L16" s="60"/>
      <c r="M16" s="61"/>
      <c r="N16" s="24">
        <f t="shared" si="1"/>
        <v>3000</v>
      </c>
      <c r="O16" s="24">
        <f t="shared" si="2"/>
        <v>1500</v>
      </c>
      <c r="P16" s="24">
        <f t="shared" si="0"/>
        <v>0</v>
      </c>
    </row>
    <row r="17" spans="4:16" x14ac:dyDescent="0.15">
      <c r="D17" s="89"/>
      <c r="E17" s="94"/>
      <c r="F17" s="90" t="s">
        <v>484</v>
      </c>
      <c r="G17" s="60" t="s">
        <v>292</v>
      </c>
      <c r="H17" s="60" t="s">
        <v>490</v>
      </c>
      <c r="I17" s="60">
        <v>3</v>
      </c>
      <c r="J17" s="60">
        <v>4</v>
      </c>
      <c r="K17" s="60"/>
      <c r="L17" s="60"/>
      <c r="M17" s="61"/>
      <c r="N17" s="24">
        <f t="shared" si="1"/>
        <v>3200</v>
      </c>
      <c r="O17" s="24">
        <f t="shared" si="2"/>
        <v>2800</v>
      </c>
      <c r="P17" s="24">
        <f t="shared" ref="P17:P19" si="3">IF(L17="",0,(L17)*400)</f>
        <v>0</v>
      </c>
    </row>
    <row r="18" spans="4:16" x14ac:dyDescent="0.15">
      <c r="D18" s="89"/>
      <c r="E18" s="94"/>
      <c r="F18" s="90"/>
      <c r="G18" s="60" t="s">
        <v>368</v>
      </c>
      <c r="H18" s="60" t="s">
        <v>491</v>
      </c>
      <c r="I18" s="60">
        <v>3</v>
      </c>
      <c r="J18" s="60">
        <v>4</v>
      </c>
      <c r="K18" s="60"/>
      <c r="L18" s="60"/>
      <c r="M18" s="61"/>
      <c r="N18" s="24">
        <f t="shared" si="1"/>
        <v>2800</v>
      </c>
      <c r="O18" s="24">
        <f t="shared" si="2"/>
        <v>2400</v>
      </c>
      <c r="P18" s="24">
        <f t="shared" si="3"/>
        <v>0</v>
      </c>
    </row>
    <row r="19" spans="4:16" x14ac:dyDescent="0.15">
      <c r="D19" s="89"/>
      <c r="E19" s="94"/>
      <c r="F19" s="90"/>
      <c r="G19" s="60" t="s">
        <v>369</v>
      </c>
      <c r="H19" s="60" t="s">
        <v>489</v>
      </c>
      <c r="I19" s="60">
        <v>3</v>
      </c>
      <c r="J19" s="60">
        <v>4</v>
      </c>
      <c r="K19" s="60"/>
      <c r="L19" s="60"/>
      <c r="M19" s="61"/>
      <c r="N19" s="24">
        <f t="shared" si="1"/>
        <v>2400</v>
      </c>
      <c r="O19" s="24">
        <f t="shared" si="2"/>
        <v>2000</v>
      </c>
      <c r="P19" s="24">
        <f t="shared" si="3"/>
        <v>0</v>
      </c>
    </row>
    <row r="20" spans="4:16" x14ac:dyDescent="0.15">
      <c r="D20" s="89"/>
      <c r="E20" s="94"/>
      <c r="F20" s="90" t="s">
        <v>485</v>
      </c>
      <c r="G20" s="60" t="s">
        <v>292</v>
      </c>
      <c r="H20" s="60" t="s">
        <v>492</v>
      </c>
      <c r="I20" s="60">
        <v>1</v>
      </c>
      <c r="J20" s="60">
        <v>2</v>
      </c>
      <c r="K20" s="60"/>
      <c r="L20" s="60"/>
      <c r="M20" s="61"/>
      <c r="N20" s="24">
        <f t="shared" si="1"/>
        <v>1800</v>
      </c>
      <c r="O20" s="24">
        <f t="shared" si="2"/>
        <v>1500</v>
      </c>
      <c r="P20" s="24">
        <f t="shared" ref="P20:P25" si="4">IF(L20="",0,(L20)*400)</f>
        <v>0</v>
      </c>
    </row>
    <row r="21" spans="4:16" x14ac:dyDescent="0.15">
      <c r="D21" s="89"/>
      <c r="E21" s="94"/>
      <c r="F21" s="90"/>
      <c r="G21" s="60" t="s">
        <v>368</v>
      </c>
      <c r="H21" s="60" t="s">
        <v>493</v>
      </c>
      <c r="I21" s="60">
        <v>1</v>
      </c>
      <c r="J21" s="60">
        <v>2</v>
      </c>
      <c r="K21" s="60"/>
      <c r="L21" s="60"/>
      <c r="M21" s="61"/>
      <c r="N21" s="24">
        <f t="shared" si="1"/>
        <v>1500</v>
      </c>
      <c r="O21" s="24">
        <f t="shared" si="2"/>
        <v>1200</v>
      </c>
      <c r="P21" s="24">
        <f t="shared" si="4"/>
        <v>0</v>
      </c>
    </row>
    <row r="22" spans="4:16" x14ac:dyDescent="0.15">
      <c r="D22" s="89"/>
      <c r="E22" s="94"/>
      <c r="F22" s="90"/>
      <c r="G22" s="60" t="s">
        <v>369</v>
      </c>
      <c r="H22" s="60" t="s">
        <v>494</v>
      </c>
      <c r="I22" s="60">
        <v>1</v>
      </c>
      <c r="J22" s="60">
        <v>2</v>
      </c>
      <c r="K22" s="60"/>
      <c r="L22" s="60"/>
      <c r="M22" s="61"/>
      <c r="N22" s="24">
        <f t="shared" si="1"/>
        <v>1200</v>
      </c>
      <c r="O22" s="24">
        <f t="shared" si="2"/>
        <v>900</v>
      </c>
      <c r="P22" s="24">
        <f t="shared" si="4"/>
        <v>0</v>
      </c>
    </row>
    <row r="23" spans="4:16" x14ac:dyDescent="0.15">
      <c r="D23" s="89"/>
      <c r="E23" s="94"/>
      <c r="F23" s="90" t="s">
        <v>319</v>
      </c>
      <c r="G23" s="60" t="s">
        <v>292</v>
      </c>
      <c r="H23" s="60">
        <v>800</v>
      </c>
      <c r="I23" s="60">
        <v>0</v>
      </c>
      <c r="J23" s="60">
        <v>0</v>
      </c>
      <c r="K23" s="60"/>
      <c r="L23" s="60"/>
      <c r="M23" s="61"/>
      <c r="N23" s="24">
        <f t="shared" ref="N23:O40" si="5">$H23+$K23*400</f>
        <v>800</v>
      </c>
      <c r="O23" s="24">
        <f t="shared" si="5"/>
        <v>800</v>
      </c>
      <c r="P23" s="24">
        <f t="shared" si="4"/>
        <v>0</v>
      </c>
    </row>
    <row r="24" spans="4:16" x14ac:dyDescent="0.15">
      <c r="D24" s="89"/>
      <c r="E24" s="94"/>
      <c r="F24" s="90"/>
      <c r="G24" s="60" t="s">
        <v>368</v>
      </c>
      <c r="H24" s="60">
        <v>600</v>
      </c>
      <c r="I24" s="60">
        <v>0</v>
      </c>
      <c r="J24" s="60">
        <v>0</v>
      </c>
      <c r="K24" s="60"/>
      <c r="L24" s="60"/>
      <c r="M24" s="61"/>
      <c r="N24" s="24">
        <f t="shared" si="5"/>
        <v>600</v>
      </c>
      <c r="O24" s="24">
        <f t="shared" si="5"/>
        <v>600</v>
      </c>
      <c r="P24" s="24">
        <f t="shared" si="4"/>
        <v>0</v>
      </c>
    </row>
    <row r="25" spans="4:16" x14ac:dyDescent="0.15">
      <c r="D25" s="89"/>
      <c r="E25" s="95"/>
      <c r="F25" s="90"/>
      <c r="G25" s="60" t="s">
        <v>369</v>
      </c>
      <c r="H25" s="60">
        <v>400</v>
      </c>
      <c r="I25" s="60">
        <v>0</v>
      </c>
      <c r="J25" s="60">
        <v>0</v>
      </c>
      <c r="K25" s="60"/>
      <c r="L25" s="60"/>
      <c r="M25" s="61"/>
      <c r="N25" s="24">
        <f t="shared" si="5"/>
        <v>400</v>
      </c>
      <c r="O25" s="24">
        <f t="shared" si="5"/>
        <v>400</v>
      </c>
      <c r="P25" s="24">
        <f t="shared" si="4"/>
        <v>0</v>
      </c>
    </row>
    <row r="26" spans="4:16" ht="45" customHeight="1" x14ac:dyDescent="0.15">
      <c r="D26" s="74"/>
      <c r="E26" s="61" t="s">
        <v>467</v>
      </c>
      <c r="F26" s="61" t="s">
        <v>468</v>
      </c>
      <c r="G26" s="63" t="s">
        <v>291</v>
      </c>
      <c r="H26" s="61" t="s">
        <v>451</v>
      </c>
      <c r="I26" s="61"/>
      <c r="J26" s="60"/>
      <c r="K26" s="61" t="s">
        <v>452</v>
      </c>
      <c r="L26" s="61" t="s">
        <v>303</v>
      </c>
      <c r="M26" s="61" t="s">
        <v>466</v>
      </c>
    </row>
    <row r="27" spans="4:16" x14ac:dyDescent="0.15">
      <c r="D27" s="93" t="s">
        <v>296</v>
      </c>
      <c r="E27" s="90">
        <v>1</v>
      </c>
      <c r="F27" s="90">
        <v>1</v>
      </c>
      <c r="G27" s="60" t="s">
        <v>370</v>
      </c>
      <c r="H27" s="60">
        <v>8000</v>
      </c>
      <c r="I27" s="60"/>
      <c r="J27" s="60"/>
      <c r="K27" s="60">
        <v>30</v>
      </c>
      <c r="L27" s="60">
        <v>800</v>
      </c>
      <c r="M27" s="61">
        <v>150</v>
      </c>
      <c r="N27" s="24">
        <f>$H27+$K27*400</f>
        <v>20000</v>
      </c>
      <c r="O27" s="24">
        <f>$H27+$K27*400</f>
        <v>20000</v>
      </c>
      <c r="P27" s="24">
        <f>IF(L27="",0,(L27)*400)</f>
        <v>320000</v>
      </c>
    </row>
    <row r="28" spans="4:16" x14ac:dyDescent="0.15">
      <c r="D28" s="94"/>
      <c r="E28" s="90"/>
      <c r="F28" s="90"/>
      <c r="G28" s="60" t="s">
        <v>295</v>
      </c>
      <c r="H28" s="60">
        <v>6000</v>
      </c>
      <c r="I28" s="60"/>
      <c r="J28" s="60"/>
      <c r="K28" s="60">
        <v>25</v>
      </c>
      <c r="L28" s="60">
        <v>800</v>
      </c>
      <c r="M28" s="61">
        <v>150</v>
      </c>
      <c r="N28" s="24">
        <f t="shared" ref="N28:O43" si="6">$H28+$K28*400</f>
        <v>16000</v>
      </c>
      <c r="O28" s="24">
        <f t="shared" si="5"/>
        <v>16000</v>
      </c>
      <c r="P28" s="24">
        <f t="shared" ref="P28:P50" si="7">IF(L28="",0,(L28)*400)</f>
        <v>320000</v>
      </c>
    </row>
    <row r="29" spans="4:16" x14ac:dyDescent="0.15">
      <c r="D29" s="94"/>
      <c r="E29" s="90"/>
      <c r="F29" s="90"/>
      <c r="G29" s="60" t="s">
        <v>293</v>
      </c>
      <c r="H29" s="60">
        <v>5000</v>
      </c>
      <c r="I29" s="60"/>
      <c r="J29" s="60"/>
      <c r="K29" s="60">
        <v>20</v>
      </c>
      <c r="L29" s="60">
        <v>800</v>
      </c>
      <c r="M29" s="61">
        <v>150</v>
      </c>
      <c r="N29" s="24">
        <f t="shared" si="6"/>
        <v>13000</v>
      </c>
      <c r="O29" s="24">
        <f t="shared" si="5"/>
        <v>13000</v>
      </c>
      <c r="P29" s="24">
        <f t="shared" si="7"/>
        <v>320000</v>
      </c>
    </row>
    <row r="30" spans="4:16" x14ac:dyDescent="0.15">
      <c r="D30" s="94"/>
      <c r="E30" s="90">
        <v>2</v>
      </c>
      <c r="F30" s="90">
        <v>3</v>
      </c>
      <c r="G30" s="60" t="s">
        <v>370</v>
      </c>
      <c r="H30" s="60">
        <v>6000</v>
      </c>
      <c r="I30" s="60"/>
      <c r="J30" s="60"/>
      <c r="K30" s="60">
        <v>25</v>
      </c>
      <c r="L30" s="60">
        <v>800</v>
      </c>
      <c r="M30" s="61">
        <v>150</v>
      </c>
      <c r="N30" s="24">
        <f t="shared" si="6"/>
        <v>16000</v>
      </c>
      <c r="O30" s="24">
        <f t="shared" si="5"/>
        <v>16000</v>
      </c>
      <c r="P30" s="24">
        <f t="shared" si="7"/>
        <v>320000</v>
      </c>
    </row>
    <row r="31" spans="4:16" x14ac:dyDescent="0.15">
      <c r="D31" s="94"/>
      <c r="E31" s="90"/>
      <c r="F31" s="90"/>
      <c r="G31" s="60" t="s">
        <v>295</v>
      </c>
      <c r="H31" s="60">
        <v>5000</v>
      </c>
      <c r="I31" s="60"/>
      <c r="J31" s="60"/>
      <c r="K31" s="60">
        <v>20</v>
      </c>
      <c r="L31" s="60">
        <v>800</v>
      </c>
      <c r="M31" s="61">
        <v>150</v>
      </c>
      <c r="N31" s="24">
        <f t="shared" si="6"/>
        <v>13000</v>
      </c>
      <c r="O31" s="24">
        <f t="shared" si="5"/>
        <v>13000</v>
      </c>
      <c r="P31" s="24">
        <f t="shared" si="7"/>
        <v>320000</v>
      </c>
    </row>
    <row r="32" spans="4:16" x14ac:dyDescent="0.15">
      <c r="D32" s="94"/>
      <c r="E32" s="90"/>
      <c r="F32" s="90"/>
      <c r="G32" s="60" t="s">
        <v>293</v>
      </c>
      <c r="H32" s="60">
        <v>4500</v>
      </c>
      <c r="I32" s="60"/>
      <c r="J32" s="60"/>
      <c r="K32" s="60">
        <v>15</v>
      </c>
      <c r="L32" s="60">
        <v>800</v>
      </c>
      <c r="M32" s="61">
        <v>150</v>
      </c>
      <c r="N32" s="24">
        <f t="shared" si="6"/>
        <v>10500</v>
      </c>
      <c r="O32" s="24">
        <f t="shared" si="5"/>
        <v>10500</v>
      </c>
      <c r="P32" s="24">
        <f t="shared" si="7"/>
        <v>320000</v>
      </c>
    </row>
    <row r="33" spans="4:16" x14ac:dyDescent="0.15">
      <c r="D33" s="94"/>
      <c r="E33" s="90">
        <v>4</v>
      </c>
      <c r="F33" s="90">
        <v>5</v>
      </c>
      <c r="G33" s="60" t="s">
        <v>370</v>
      </c>
      <c r="H33" s="60">
        <v>5000</v>
      </c>
      <c r="I33" s="60"/>
      <c r="J33" s="60"/>
      <c r="K33" s="60">
        <v>20</v>
      </c>
      <c r="L33" s="60">
        <v>800</v>
      </c>
      <c r="M33" s="61">
        <v>150</v>
      </c>
      <c r="N33" s="24">
        <f t="shared" si="6"/>
        <v>13000</v>
      </c>
      <c r="O33" s="24">
        <f t="shared" si="5"/>
        <v>13000</v>
      </c>
      <c r="P33" s="24">
        <f t="shared" si="7"/>
        <v>320000</v>
      </c>
    </row>
    <row r="34" spans="4:16" x14ac:dyDescent="0.15">
      <c r="D34" s="94"/>
      <c r="E34" s="90"/>
      <c r="F34" s="90"/>
      <c r="G34" s="60" t="s">
        <v>295</v>
      </c>
      <c r="H34" s="60">
        <v>4000</v>
      </c>
      <c r="I34" s="60"/>
      <c r="J34" s="60"/>
      <c r="K34" s="60">
        <v>15</v>
      </c>
      <c r="L34" s="60">
        <v>800</v>
      </c>
      <c r="M34" s="61">
        <v>150</v>
      </c>
      <c r="N34" s="24">
        <f t="shared" si="6"/>
        <v>10000</v>
      </c>
      <c r="O34" s="24">
        <f t="shared" si="5"/>
        <v>10000</v>
      </c>
      <c r="P34" s="24">
        <f t="shared" si="7"/>
        <v>320000</v>
      </c>
    </row>
    <row r="35" spans="4:16" x14ac:dyDescent="0.15">
      <c r="D35" s="94"/>
      <c r="E35" s="90"/>
      <c r="F35" s="90"/>
      <c r="G35" s="60" t="s">
        <v>293</v>
      </c>
      <c r="H35" s="60">
        <v>3500</v>
      </c>
      <c r="I35" s="60"/>
      <c r="J35" s="60"/>
      <c r="K35" s="60">
        <v>10</v>
      </c>
      <c r="L35" s="60">
        <v>800</v>
      </c>
      <c r="M35" s="61">
        <v>150</v>
      </c>
      <c r="N35" s="24">
        <f t="shared" si="6"/>
        <v>7500</v>
      </c>
      <c r="O35" s="24">
        <f t="shared" si="5"/>
        <v>7500</v>
      </c>
      <c r="P35" s="24">
        <f t="shared" si="7"/>
        <v>320000</v>
      </c>
    </row>
    <row r="36" spans="4:16" x14ac:dyDescent="0.15">
      <c r="D36" s="94"/>
      <c r="E36" s="90">
        <v>6</v>
      </c>
      <c r="F36" s="90">
        <v>10</v>
      </c>
      <c r="G36" s="60" t="s">
        <v>370</v>
      </c>
      <c r="H36" s="60">
        <v>4000</v>
      </c>
      <c r="I36" s="60"/>
      <c r="J36" s="60"/>
      <c r="K36" s="60">
        <v>15</v>
      </c>
      <c r="L36" s="60">
        <v>800</v>
      </c>
      <c r="M36" s="61">
        <v>150</v>
      </c>
      <c r="N36" s="24">
        <f t="shared" si="6"/>
        <v>10000</v>
      </c>
      <c r="O36" s="24">
        <f t="shared" si="5"/>
        <v>10000</v>
      </c>
      <c r="P36" s="24">
        <f t="shared" si="7"/>
        <v>320000</v>
      </c>
    </row>
    <row r="37" spans="4:16" x14ac:dyDescent="0.15">
      <c r="D37" s="94"/>
      <c r="E37" s="90"/>
      <c r="F37" s="90"/>
      <c r="G37" s="60" t="s">
        <v>295</v>
      </c>
      <c r="H37" s="60">
        <v>3000</v>
      </c>
      <c r="I37" s="60"/>
      <c r="J37" s="60"/>
      <c r="K37" s="60">
        <v>10</v>
      </c>
      <c r="L37" s="60">
        <v>800</v>
      </c>
      <c r="M37" s="61">
        <v>150</v>
      </c>
      <c r="N37" s="24">
        <f t="shared" si="6"/>
        <v>7000</v>
      </c>
      <c r="O37" s="24">
        <f t="shared" si="5"/>
        <v>7000</v>
      </c>
      <c r="P37" s="24">
        <f t="shared" si="7"/>
        <v>320000</v>
      </c>
    </row>
    <row r="38" spans="4:16" x14ac:dyDescent="0.15">
      <c r="D38" s="94"/>
      <c r="E38" s="90"/>
      <c r="F38" s="90"/>
      <c r="G38" s="60" t="s">
        <v>293</v>
      </c>
      <c r="H38" s="60">
        <v>2500</v>
      </c>
      <c r="I38" s="60"/>
      <c r="J38" s="60"/>
      <c r="K38" s="60">
        <v>8</v>
      </c>
      <c r="L38" s="60">
        <v>800</v>
      </c>
      <c r="M38" s="61">
        <v>150</v>
      </c>
      <c r="N38" s="24">
        <f t="shared" si="6"/>
        <v>5700</v>
      </c>
      <c r="O38" s="24">
        <f t="shared" si="5"/>
        <v>5700</v>
      </c>
      <c r="P38" s="24">
        <f t="shared" si="7"/>
        <v>320000</v>
      </c>
    </row>
    <row r="39" spans="4:16" x14ac:dyDescent="0.15">
      <c r="D39" s="94"/>
      <c r="E39" s="90">
        <v>11</v>
      </c>
      <c r="F39" s="90">
        <v>20</v>
      </c>
      <c r="G39" s="60" t="s">
        <v>370</v>
      </c>
      <c r="H39" s="60">
        <v>3000</v>
      </c>
      <c r="I39" s="60"/>
      <c r="J39" s="60"/>
      <c r="K39" s="60">
        <v>10</v>
      </c>
      <c r="L39" s="60">
        <v>800</v>
      </c>
      <c r="M39" s="61">
        <v>150</v>
      </c>
      <c r="N39" s="24">
        <f>$H39+$K39*400</f>
        <v>7000</v>
      </c>
      <c r="O39" s="24">
        <f>$H39+$K39*400</f>
        <v>7000</v>
      </c>
      <c r="P39" s="24">
        <f t="shared" si="7"/>
        <v>320000</v>
      </c>
    </row>
    <row r="40" spans="4:16" x14ac:dyDescent="0.15">
      <c r="D40" s="94"/>
      <c r="E40" s="90"/>
      <c r="F40" s="90"/>
      <c r="G40" s="60" t="s">
        <v>295</v>
      </c>
      <c r="H40" s="60">
        <v>2000</v>
      </c>
      <c r="I40" s="60"/>
      <c r="J40" s="60"/>
      <c r="K40" s="60">
        <v>8</v>
      </c>
      <c r="L40" s="60">
        <v>800</v>
      </c>
      <c r="M40" s="61">
        <v>150</v>
      </c>
      <c r="N40" s="24">
        <f t="shared" si="6"/>
        <v>5200</v>
      </c>
      <c r="O40" s="24">
        <f t="shared" si="5"/>
        <v>5200</v>
      </c>
      <c r="P40" s="24">
        <f t="shared" si="7"/>
        <v>320000</v>
      </c>
    </row>
    <row r="41" spans="4:16" x14ac:dyDescent="0.15">
      <c r="D41" s="94"/>
      <c r="E41" s="90"/>
      <c r="F41" s="90"/>
      <c r="G41" s="60" t="s">
        <v>293</v>
      </c>
      <c r="H41" s="60">
        <v>1500</v>
      </c>
      <c r="I41" s="60"/>
      <c r="J41" s="60"/>
      <c r="K41" s="60">
        <v>6</v>
      </c>
      <c r="L41" s="60">
        <v>800</v>
      </c>
      <c r="M41" s="61">
        <v>150</v>
      </c>
      <c r="N41" s="24">
        <f t="shared" si="6"/>
        <v>3900</v>
      </c>
      <c r="O41" s="24">
        <f t="shared" si="6"/>
        <v>3900</v>
      </c>
      <c r="P41" s="24">
        <f t="shared" si="7"/>
        <v>320000</v>
      </c>
    </row>
    <row r="42" spans="4:16" x14ac:dyDescent="0.15">
      <c r="D42" s="94"/>
      <c r="E42" s="90">
        <v>21</v>
      </c>
      <c r="F42" s="90">
        <v>50</v>
      </c>
      <c r="G42" s="60" t="s">
        <v>370</v>
      </c>
      <c r="H42" s="60">
        <v>2000</v>
      </c>
      <c r="I42" s="60"/>
      <c r="J42" s="60"/>
      <c r="K42" s="60">
        <v>8</v>
      </c>
      <c r="L42" s="60">
        <v>800</v>
      </c>
      <c r="M42" s="61">
        <v>150</v>
      </c>
      <c r="N42" s="24">
        <f t="shared" si="6"/>
        <v>5200</v>
      </c>
      <c r="O42" s="24">
        <f t="shared" si="6"/>
        <v>5200</v>
      </c>
      <c r="P42" s="24">
        <f t="shared" si="7"/>
        <v>320000</v>
      </c>
    </row>
    <row r="43" spans="4:16" x14ac:dyDescent="0.15">
      <c r="D43" s="94"/>
      <c r="E43" s="90"/>
      <c r="F43" s="90"/>
      <c r="G43" s="60" t="s">
        <v>295</v>
      </c>
      <c r="H43" s="60">
        <v>1500</v>
      </c>
      <c r="I43" s="60"/>
      <c r="J43" s="60"/>
      <c r="K43" s="60">
        <v>6</v>
      </c>
      <c r="L43" s="60">
        <v>800</v>
      </c>
      <c r="M43" s="61">
        <v>150</v>
      </c>
      <c r="N43" s="24">
        <f t="shared" si="6"/>
        <v>3900</v>
      </c>
      <c r="O43" s="24">
        <f t="shared" si="6"/>
        <v>3900</v>
      </c>
      <c r="P43" s="24">
        <f t="shared" si="7"/>
        <v>320000</v>
      </c>
    </row>
    <row r="44" spans="4:16" x14ac:dyDescent="0.15">
      <c r="D44" s="94"/>
      <c r="E44" s="90"/>
      <c r="F44" s="90"/>
      <c r="G44" s="60" t="s">
        <v>293</v>
      </c>
      <c r="H44" s="60">
        <v>1000</v>
      </c>
      <c r="I44" s="60"/>
      <c r="J44" s="60"/>
      <c r="K44" s="60">
        <v>4</v>
      </c>
      <c r="L44" s="60">
        <v>800</v>
      </c>
      <c r="M44" s="61">
        <v>150</v>
      </c>
      <c r="N44" s="24">
        <f t="shared" ref="N44:O50" si="8">$H44+$K44*400</f>
        <v>2600</v>
      </c>
      <c r="O44" s="24">
        <f t="shared" si="8"/>
        <v>2600</v>
      </c>
      <c r="P44" s="24">
        <f t="shared" si="7"/>
        <v>320000</v>
      </c>
    </row>
    <row r="45" spans="4:16" x14ac:dyDescent="0.15">
      <c r="D45" s="94"/>
      <c r="E45" s="90">
        <v>51</v>
      </c>
      <c r="F45" s="90">
        <v>100</v>
      </c>
      <c r="G45" s="60" t="s">
        <v>370</v>
      </c>
      <c r="H45" s="60">
        <v>1500</v>
      </c>
      <c r="I45" s="60"/>
      <c r="J45" s="60"/>
      <c r="K45" s="60">
        <v>6</v>
      </c>
      <c r="L45" s="60">
        <v>800</v>
      </c>
      <c r="M45" s="61">
        <v>150</v>
      </c>
      <c r="N45" s="24">
        <f t="shared" si="8"/>
        <v>3900</v>
      </c>
      <c r="O45" s="24">
        <f t="shared" si="8"/>
        <v>3900</v>
      </c>
      <c r="P45" s="24">
        <f t="shared" si="7"/>
        <v>320000</v>
      </c>
    </row>
    <row r="46" spans="4:16" x14ac:dyDescent="0.15">
      <c r="D46" s="94"/>
      <c r="E46" s="90"/>
      <c r="F46" s="90"/>
      <c r="G46" s="60" t="s">
        <v>295</v>
      </c>
      <c r="H46" s="60">
        <v>1000</v>
      </c>
      <c r="I46" s="60"/>
      <c r="J46" s="60"/>
      <c r="K46" s="60">
        <v>4</v>
      </c>
      <c r="L46" s="60">
        <v>800</v>
      </c>
      <c r="M46" s="61">
        <v>150</v>
      </c>
      <c r="N46" s="24">
        <f t="shared" si="8"/>
        <v>2600</v>
      </c>
      <c r="O46" s="24">
        <f t="shared" si="8"/>
        <v>2600</v>
      </c>
      <c r="P46" s="24">
        <f t="shared" si="7"/>
        <v>320000</v>
      </c>
    </row>
    <row r="47" spans="4:16" x14ac:dyDescent="0.15">
      <c r="D47" s="94"/>
      <c r="E47" s="90"/>
      <c r="F47" s="90"/>
      <c r="G47" s="60" t="s">
        <v>293</v>
      </c>
      <c r="H47" s="60">
        <v>500</v>
      </c>
      <c r="I47" s="60"/>
      <c r="J47" s="60"/>
      <c r="K47" s="60">
        <v>3</v>
      </c>
      <c r="L47" s="60">
        <v>800</v>
      </c>
      <c r="M47" s="61">
        <v>150</v>
      </c>
      <c r="N47" s="24">
        <f t="shared" si="8"/>
        <v>1700</v>
      </c>
      <c r="O47" s="24">
        <f t="shared" si="8"/>
        <v>1700</v>
      </c>
      <c r="P47" s="24">
        <f t="shared" si="7"/>
        <v>320000</v>
      </c>
    </row>
    <row r="48" spans="4:16" x14ac:dyDescent="0.15">
      <c r="D48" s="94"/>
      <c r="E48" s="90">
        <v>101</v>
      </c>
      <c r="F48" s="90">
        <v>999</v>
      </c>
      <c r="G48" s="60" t="s">
        <v>370</v>
      </c>
      <c r="H48" s="60">
        <v>1000</v>
      </c>
      <c r="I48" s="60"/>
      <c r="J48" s="60"/>
      <c r="K48" s="60">
        <v>4</v>
      </c>
      <c r="L48" s="60">
        <v>800</v>
      </c>
      <c r="M48" s="61">
        <v>150</v>
      </c>
      <c r="N48" s="24">
        <f t="shared" si="8"/>
        <v>2600</v>
      </c>
      <c r="O48" s="24">
        <f t="shared" si="8"/>
        <v>2600</v>
      </c>
      <c r="P48" s="24">
        <f t="shared" si="7"/>
        <v>320000</v>
      </c>
    </row>
    <row r="49" spans="2:18" x14ac:dyDescent="0.15">
      <c r="D49" s="94"/>
      <c r="E49" s="90"/>
      <c r="F49" s="90"/>
      <c r="G49" s="60" t="s">
        <v>295</v>
      </c>
      <c r="H49" s="60">
        <v>500</v>
      </c>
      <c r="I49" s="60"/>
      <c r="J49" s="60"/>
      <c r="K49" s="60">
        <v>3</v>
      </c>
      <c r="L49" s="60">
        <v>800</v>
      </c>
      <c r="M49" s="61">
        <v>150</v>
      </c>
      <c r="N49" s="24">
        <f t="shared" si="8"/>
        <v>1700</v>
      </c>
      <c r="O49" s="24">
        <f t="shared" si="8"/>
        <v>1700</v>
      </c>
      <c r="P49" s="24">
        <f t="shared" si="7"/>
        <v>320000</v>
      </c>
    </row>
    <row r="50" spans="2:18" x14ac:dyDescent="0.15">
      <c r="D50" s="95"/>
      <c r="E50" s="90"/>
      <c r="F50" s="90"/>
      <c r="G50" s="60" t="s">
        <v>293</v>
      </c>
      <c r="H50" s="60">
        <v>250</v>
      </c>
      <c r="I50" s="60"/>
      <c r="J50" s="60"/>
      <c r="K50" s="60">
        <v>2</v>
      </c>
      <c r="L50" s="60">
        <v>800</v>
      </c>
      <c r="M50" s="61">
        <v>150</v>
      </c>
      <c r="N50" s="24">
        <f t="shared" si="8"/>
        <v>1050</v>
      </c>
      <c r="O50" s="24">
        <f t="shared" si="8"/>
        <v>1050</v>
      </c>
      <c r="P50" s="24">
        <f t="shared" si="7"/>
        <v>320000</v>
      </c>
    </row>
    <row r="51" spans="2:18" x14ac:dyDescent="0.15">
      <c r="E51" s="62"/>
    </row>
    <row r="52" spans="2:18" x14ac:dyDescent="0.15">
      <c r="E52" s="62"/>
    </row>
    <row r="53" spans="2:18" x14ac:dyDescent="0.15">
      <c r="E53" s="62"/>
    </row>
    <row r="54" spans="2:18" ht="45" customHeight="1" x14ac:dyDescent="0.15">
      <c r="B54" s="86" t="s">
        <v>455</v>
      </c>
      <c r="C54" s="92"/>
      <c r="D54" s="61" t="s">
        <v>289</v>
      </c>
      <c r="E54" s="61" t="s">
        <v>467</v>
      </c>
      <c r="F54" s="61" t="s">
        <v>468</v>
      </c>
      <c r="G54" s="63" t="s">
        <v>291</v>
      </c>
      <c r="H54" s="61" t="s">
        <v>451</v>
      </c>
      <c r="I54" s="61" t="s">
        <v>452</v>
      </c>
      <c r="J54" s="61"/>
      <c r="K54" s="61"/>
      <c r="L54" s="61"/>
      <c r="M54" s="61"/>
      <c r="N54" s="23" t="s">
        <v>299</v>
      </c>
      <c r="O54" s="23"/>
      <c r="P54" s="23" t="s">
        <v>453</v>
      </c>
      <c r="Q54" s="23"/>
      <c r="R54" s="23"/>
    </row>
    <row r="55" spans="2:18" x14ac:dyDescent="0.15">
      <c r="D55" s="93" t="s">
        <v>465</v>
      </c>
      <c r="E55" s="90">
        <v>1</v>
      </c>
      <c r="F55" s="90">
        <v>1</v>
      </c>
      <c r="G55" s="60" t="s">
        <v>370</v>
      </c>
      <c r="H55" s="60">
        <v>3000</v>
      </c>
      <c r="I55" s="61">
        <v>6</v>
      </c>
      <c r="J55" s="60"/>
      <c r="K55" s="73"/>
      <c r="L55" s="73"/>
      <c r="M55" s="61"/>
      <c r="N55" s="24">
        <f>H55+I55*400</f>
        <v>5400</v>
      </c>
      <c r="P55" s="24">
        <f>N55*4</f>
        <v>21600</v>
      </c>
    </row>
    <row r="56" spans="2:18" x14ac:dyDescent="0.15">
      <c r="D56" s="94"/>
      <c r="E56" s="90"/>
      <c r="F56" s="90"/>
      <c r="G56" s="60" t="s">
        <v>295</v>
      </c>
      <c r="H56" s="60">
        <v>2500</v>
      </c>
      <c r="I56" s="61">
        <v>5</v>
      </c>
      <c r="J56" s="60"/>
      <c r="K56" s="73"/>
      <c r="L56" s="73"/>
      <c r="M56" s="61"/>
      <c r="N56" s="24">
        <f t="shared" ref="N56:N78" si="9">H56+I56*400</f>
        <v>4500</v>
      </c>
      <c r="P56" s="24">
        <f t="shared" ref="P56:P78" si="10">N56*4</f>
        <v>18000</v>
      </c>
    </row>
    <row r="57" spans="2:18" x14ac:dyDescent="0.15">
      <c r="D57" s="94"/>
      <c r="E57" s="90"/>
      <c r="F57" s="90"/>
      <c r="G57" s="60" t="s">
        <v>293</v>
      </c>
      <c r="H57" s="60">
        <v>2000</v>
      </c>
      <c r="I57" s="61">
        <v>4</v>
      </c>
      <c r="J57" s="60"/>
      <c r="K57" s="73"/>
      <c r="L57" s="73"/>
      <c r="M57" s="61"/>
      <c r="N57" s="24">
        <f t="shared" si="9"/>
        <v>3600</v>
      </c>
      <c r="P57" s="24">
        <f t="shared" si="10"/>
        <v>14400</v>
      </c>
    </row>
    <row r="58" spans="2:18" x14ac:dyDescent="0.15">
      <c r="D58" s="94"/>
      <c r="E58" s="90">
        <v>2</v>
      </c>
      <c r="F58" s="90">
        <v>3</v>
      </c>
      <c r="G58" s="60" t="s">
        <v>370</v>
      </c>
      <c r="H58" s="60">
        <v>2600</v>
      </c>
      <c r="I58" s="61">
        <v>5</v>
      </c>
      <c r="J58" s="60"/>
      <c r="K58" s="73"/>
      <c r="L58" s="73"/>
      <c r="M58" s="61"/>
      <c r="N58" s="24">
        <f t="shared" si="9"/>
        <v>4600</v>
      </c>
      <c r="P58" s="24">
        <f t="shared" si="10"/>
        <v>18400</v>
      </c>
    </row>
    <row r="59" spans="2:18" x14ac:dyDescent="0.15">
      <c r="D59" s="94"/>
      <c r="E59" s="90"/>
      <c r="F59" s="90"/>
      <c r="G59" s="60" t="s">
        <v>295</v>
      </c>
      <c r="H59" s="60">
        <v>2200</v>
      </c>
      <c r="I59" s="61">
        <v>4</v>
      </c>
      <c r="J59" s="60"/>
      <c r="K59" s="73"/>
      <c r="L59" s="73"/>
      <c r="M59" s="61"/>
      <c r="N59" s="24">
        <f t="shared" si="9"/>
        <v>3800</v>
      </c>
      <c r="P59" s="24">
        <f t="shared" si="10"/>
        <v>15200</v>
      </c>
    </row>
    <row r="60" spans="2:18" x14ac:dyDescent="0.15">
      <c r="D60" s="94"/>
      <c r="E60" s="90"/>
      <c r="F60" s="90"/>
      <c r="G60" s="60" t="s">
        <v>293</v>
      </c>
      <c r="H60" s="60">
        <v>1800</v>
      </c>
      <c r="I60" s="61">
        <v>3</v>
      </c>
      <c r="J60" s="60"/>
      <c r="K60" s="73"/>
      <c r="L60" s="73"/>
      <c r="M60" s="61"/>
      <c r="N60" s="24">
        <f t="shared" si="9"/>
        <v>3000</v>
      </c>
      <c r="P60" s="24">
        <f t="shared" si="10"/>
        <v>12000</v>
      </c>
    </row>
    <row r="61" spans="2:18" x14ac:dyDescent="0.15">
      <c r="D61" s="94"/>
      <c r="E61" s="90">
        <v>4</v>
      </c>
      <c r="F61" s="90">
        <v>5</v>
      </c>
      <c r="G61" s="60" t="s">
        <v>370</v>
      </c>
      <c r="H61" s="60">
        <v>2200</v>
      </c>
      <c r="I61" s="61">
        <v>4</v>
      </c>
      <c r="J61" s="60"/>
      <c r="K61" s="73"/>
      <c r="L61" s="73"/>
      <c r="M61" s="61"/>
      <c r="N61" s="24">
        <f t="shared" si="9"/>
        <v>3800</v>
      </c>
      <c r="P61" s="24">
        <f t="shared" si="10"/>
        <v>15200</v>
      </c>
    </row>
    <row r="62" spans="2:18" x14ac:dyDescent="0.15">
      <c r="D62" s="94"/>
      <c r="E62" s="90"/>
      <c r="F62" s="90"/>
      <c r="G62" s="60" t="s">
        <v>295</v>
      </c>
      <c r="H62" s="60">
        <v>1800</v>
      </c>
      <c r="I62" s="61">
        <v>3</v>
      </c>
      <c r="J62" s="60"/>
      <c r="K62" s="73"/>
      <c r="L62" s="73"/>
      <c r="M62" s="61"/>
      <c r="N62" s="24">
        <f t="shared" si="9"/>
        <v>3000</v>
      </c>
      <c r="P62" s="24">
        <f t="shared" si="10"/>
        <v>12000</v>
      </c>
    </row>
    <row r="63" spans="2:18" x14ac:dyDescent="0.15">
      <c r="D63" s="94"/>
      <c r="E63" s="90"/>
      <c r="F63" s="90"/>
      <c r="G63" s="60" t="s">
        <v>293</v>
      </c>
      <c r="H63" s="60">
        <v>1400</v>
      </c>
      <c r="I63" s="61">
        <v>2</v>
      </c>
      <c r="J63" s="60"/>
      <c r="K63" s="73"/>
      <c r="L63" s="73"/>
      <c r="M63" s="61"/>
      <c r="N63" s="24">
        <f t="shared" si="9"/>
        <v>2200</v>
      </c>
      <c r="P63" s="24">
        <f t="shared" si="10"/>
        <v>8800</v>
      </c>
    </row>
    <row r="64" spans="2:18" x14ac:dyDescent="0.15">
      <c r="D64" s="94"/>
      <c r="E64" s="90">
        <v>6</v>
      </c>
      <c r="F64" s="90">
        <v>10</v>
      </c>
      <c r="G64" s="60" t="s">
        <v>370</v>
      </c>
      <c r="H64" s="60">
        <v>1800</v>
      </c>
      <c r="I64" s="61">
        <v>3</v>
      </c>
      <c r="J64" s="60"/>
      <c r="K64" s="73"/>
      <c r="L64" s="73"/>
      <c r="M64" s="61"/>
      <c r="N64" s="24">
        <f t="shared" si="9"/>
        <v>3000</v>
      </c>
      <c r="P64" s="24">
        <f t="shared" si="10"/>
        <v>12000</v>
      </c>
    </row>
    <row r="65" spans="4:16" x14ac:dyDescent="0.15">
      <c r="D65" s="94"/>
      <c r="E65" s="90"/>
      <c r="F65" s="90"/>
      <c r="G65" s="60" t="s">
        <v>295</v>
      </c>
      <c r="H65" s="60">
        <v>1500</v>
      </c>
      <c r="I65" s="61">
        <v>2</v>
      </c>
      <c r="J65" s="60"/>
      <c r="K65" s="73"/>
      <c r="L65" s="73"/>
      <c r="M65" s="61"/>
      <c r="N65" s="24">
        <f t="shared" si="9"/>
        <v>2300</v>
      </c>
      <c r="P65" s="24">
        <f t="shared" si="10"/>
        <v>9200</v>
      </c>
    </row>
    <row r="66" spans="4:16" x14ac:dyDescent="0.15">
      <c r="D66" s="94"/>
      <c r="E66" s="90"/>
      <c r="F66" s="90"/>
      <c r="G66" s="60" t="s">
        <v>293</v>
      </c>
      <c r="H66" s="60">
        <v>1200</v>
      </c>
      <c r="I66" s="61">
        <v>2</v>
      </c>
      <c r="J66" s="60"/>
      <c r="K66" s="73"/>
      <c r="L66" s="73"/>
      <c r="M66" s="61"/>
      <c r="N66" s="24">
        <f t="shared" si="9"/>
        <v>2000</v>
      </c>
      <c r="P66" s="24">
        <f t="shared" si="10"/>
        <v>8000</v>
      </c>
    </row>
    <row r="67" spans="4:16" ht="11.25" customHeight="1" x14ac:dyDescent="0.15">
      <c r="D67" s="94"/>
      <c r="E67" s="90">
        <v>11</v>
      </c>
      <c r="F67" s="90">
        <v>20</v>
      </c>
      <c r="G67" s="60" t="s">
        <v>370</v>
      </c>
      <c r="H67" s="60">
        <v>1400</v>
      </c>
      <c r="I67" s="61">
        <v>2</v>
      </c>
      <c r="J67" s="60"/>
      <c r="K67" s="60"/>
      <c r="L67" s="60"/>
      <c r="M67" s="61"/>
      <c r="N67" s="24">
        <f t="shared" si="9"/>
        <v>2200</v>
      </c>
      <c r="P67" s="24">
        <f t="shared" si="10"/>
        <v>8800</v>
      </c>
    </row>
    <row r="68" spans="4:16" x14ac:dyDescent="0.15">
      <c r="D68" s="94"/>
      <c r="E68" s="90"/>
      <c r="F68" s="90"/>
      <c r="G68" s="60" t="s">
        <v>295</v>
      </c>
      <c r="H68" s="60">
        <v>1100</v>
      </c>
      <c r="I68" s="61">
        <v>1</v>
      </c>
      <c r="J68" s="60"/>
      <c r="K68" s="60"/>
      <c r="L68" s="60"/>
      <c r="M68" s="61"/>
      <c r="N68" s="24">
        <f t="shared" si="9"/>
        <v>1500</v>
      </c>
      <c r="P68" s="24">
        <f t="shared" si="10"/>
        <v>6000</v>
      </c>
    </row>
    <row r="69" spans="4:16" x14ac:dyDescent="0.15">
      <c r="D69" s="94"/>
      <c r="E69" s="90"/>
      <c r="F69" s="90"/>
      <c r="G69" s="60" t="s">
        <v>293</v>
      </c>
      <c r="H69" s="60">
        <v>800</v>
      </c>
      <c r="I69" s="61">
        <v>1</v>
      </c>
      <c r="J69" s="60"/>
      <c r="K69" s="60"/>
      <c r="L69" s="60"/>
      <c r="M69" s="61"/>
      <c r="N69" s="24">
        <f t="shared" si="9"/>
        <v>1200</v>
      </c>
      <c r="P69" s="24">
        <f t="shared" si="10"/>
        <v>4800</v>
      </c>
    </row>
    <row r="70" spans="4:16" ht="11.25" customHeight="1" x14ac:dyDescent="0.15">
      <c r="D70" s="94"/>
      <c r="E70" s="90">
        <v>21</v>
      </c>
      <c r="F70" s="90">
        <v>50</v>
      </c>
      <c r="G70" s="60" t="s">
        <v>370</v>
      </c>
      <c r="H70" s="60">
        <v>1000</v>
      </c>
      <c r="I70" s="61">
        <v>2</v>
      </c>
      <c r="J70" s="60"/>
      <c r="K70" s="60"/>
      <c r="L70" s="60"/>
      <c r="M70" s="61"/>
      <c r="N70" s="24">
        <f t="shared" si="9"/>
        <v>1800</v>
      </c>
      <c r="P70" s="24">
        <f t="shared" si="10"/>
        <v>7200</v>
      </c>
    </row>
    <row r="71" spans="4:16" x14ac:dyDescent="0.15">
      <c r="D71" s="94"/>
      <c r="E71" s="90"/>
      <c r="F71" s="90"/>
      <c r="G71" s="60" t="s">
        <v>295</v>
      </c>
      <c r="H71" s="60">
        <v>700</v>
      </c>
      <c r="I71" s="61">
        <v>1</v>
      </c>
      <c r="J71" s="60"/>
      <c r="K71" s="60"/>
      <c r="L71" s="60"/>
      <c r="M71" s="61"/>
      <c r="N71" s="24">
        <f t="shared" si="9"/>
        <v>1100</v>
      </c>
      <c r="P71" s="24">
        <f t="shared" si="10"/>
        <v>4400</v>
      </c>
    </row>
    <row r="72" spans="4:16" x14ac:dyDescent="0.15">
      <c r="D72" s="94"/>
      <c r="E72" s="90"/>
      <c r="F72" s="90"/>
      <c r="G72" s="60" t="s">
        <v>293</v>
      </c>
      <c r="H72" s="60">
        <v>400</v>
      </c>
      <c r="I72" s="61">
        <v>1</v>
      </c>
      <c r="J72" s="60"/>
      <c r="K72" s="60"/>
      <c r="L72" s="60"/>
      <c r="M72" s="61"/>
      <c r="N72" s="24">
        <f t="shared" si="9"/>
        <v>800</v>
      </c>
      <c r="P72" s="24">
        <f t="shared" si="10"/>
        <v>3200</v>
      </c>
    </row>
    <row r="73" spans="4:16" ht="11.25" customHeight="1" x14ac:dyDescent="0.15">
      <c r="D73" s="94"/>
      <c r="E73" s="90">
        <v>51</v>
      </c>
      <c r="F73" s="90">
        <v>100</v>
      </c>
      <c r="G73" s="60" t="s">
        <v>370</v>
      </c>
      <c r="H73" s="60">
        <v>600</v>
      </c>
      <c r="I73" s="61">
        <v>1</v>
      </c>
      <c r="J73" s="60"/>
      <c r="K73" s="60"/>
      <c r="L73" s="60"/>
      <c r="M73" s="61"/>
      <c r="N73" s="24">
        <f t="shared" si="9"/>
        <v>1000</v>
      </c>
      <c r="P73" s="24">
        <f t="shared" si="10"/>
        <v>4000</v>
      </c>
    </row>
    <row r="74" spans="4:16" x14ac:dyDescent="0.15">
      <c r="D74" s="94"/>
      <c r="E74" s="90"/>
      <c r="F74" s="90"/>
      <c r="G74" s="60" t="s">
        <v>295</v>
      </c>
      <c r="H74" s="60">
        <v>400</v>
      </c>
      <c r="I74" s="61">
        <v>1</v>
      </c>
      <c r="J74" s="60"/>
      <c r="K74" s="60"/>
      <c r="L74" s="60"/>
      <c r="M74" s="61"/>
      <c r="N74" s="24">
        <f t="shared" si="9"/>
        <v>800</v>
      </c>
      <c r="P74" s="24">
        <f t="shared" si="10"/>
        <v>3200</v>
      </c>
    </row>
    <row r="75" spans="4:16" x14ac:dyDescent="0.15">
      <c r="D75" s="94"/>
      <c r="E75" s="90"/>
      <c r="F75" s="90"/>
      <c r="G75" s="60" t="s">
        <v>293</v>
      </c>
      <c r="H75" s="60">
        <v>200</v>
      </c>
      <c r="I75" s="61">
        <v>1</v>
      </c>
      <c r="J75" s="60"/>
      <c r="K75" s="60"/>
      <c r="L75" s="60"/>
      <c r="M75" s="61"/>
      <c r="N75" s="24">
        <f t="shared" si="9"/>
        <v>600</v>
      </c>
      <c r="P75" s="24">
        <f t="shared" si="10"/>
        <v>2400</v>
      </c>
    </row>
    <row r="76" spans="4:16" x14ac:dyDescent="0.15">
      <c r="D76" s="94"/>
      <c r="E76" s="90">
        <v>101</v>
      </c>
      <c r="F76" s="90">
        <v>999</v>
      </c>
      <c r="G76" s="60" t="s">
        <v>370</v>
      </c>
      <c r="H76" s="60">
        <v>400</v>
      </c>
      <c r="I76" s="61">
        <v>1</v>
      </c>
      <c r="J76" s="60"/>
      <c r="K76" s="60"/>
      <c r="L76" s="60"/>
      <c r="M76" s="61"/>
      <c r="N76" s="24">
        <f t="shared" si="9"/>
        <v>800</v>
      </c>
      <c r="P76" s="24">
        <f t="shared" si="10"/>
        <v>3200</v>
      </c>
    </row>
    <row r="77" spans="4:16" x14ac:dyDescent="0.15">
      <c r="D77" s="94"/>
      <c r="E77" s="90"/>
      <c r="F77" s="90"/>
      <c r="G77" s="60" t="s">
        <v>295</v>
      </c>
      <c r="H77" s="60">
        <v>200</v>
      </c>
      <c r="I77" s="61">
        <v>1</v>
      </c>
      <c r="J77" s="60"/>
      <c r="K77" s="60"/>
      <c r="L77" s="60"/>
      <c r="M77" s="61"/>
      <c r="N77" s="24">
        <f t="shared" si="9"/>
        <v>600</v>
      </c>
      <c r="P77" s="24">
        <f t="shared" si="10"/>
        <v>2400</v>
      </c>
    </row>
    <row r="78" spans="4:16" x14ac:dyDescent="0.15">
      <c r="D78" s="95"/>
      <c r="E78" s="90"/>
      <c r="F78" s="90"/>
      <c r="G78" s="60" t="s">
        <v>293</v>
      </c>
      <c r="H78" s="60">
        <v>100</v>
      </c>
      <c r="I78" s="61">
        <v>1</v>
      </c>
      <c r="J78" s="60"/>
      <c r="K78" s="60"/>
      <c r="L78" s="60"/>
      <c r="M78" s="61"/>
      <c r="N78" s="24">
        <f t="shared" si="9"/>
        <v>500</v>
      </c>
      <c r="P78" s="24">
        <f t="shared" si="10"/>
        <v>2000</v>
      </c>
    </row>
    <row r="82" spans="2:13" ht="45.75" customHeight="1" x14ac:dyDescent="0.15">
      <c r="B82" s="86" t="s">
        <v>456</v>
      </c>
      <c r="C82" s="86"/>
      <c r="D82" s="60" t="s">
        <v>457</v>
      </c>
      <c r="E82" s="60" t="s">
        <v>458</v>
      </c>
      <c r="F82" s="60" t="s">
        <v>459</v>
      </c>
      <c r="G82" s="60" t="s">
        <v>460</v>
      </c>
      <c r="H82" s="60" t="s">
        <v>461</v>
      </c>
      <c r="I82" s="60"/>
      <c r="J82" s="60"/>
      <c r="K82" s="60"/>
      <c r="L82" s="60"/>
      <c r="M82" s="60"/>
    </row>
    <row r="83" spans="2:13" s="23" customFormat="1" ht="39.950000000000003" customHeight="1" x14ac:dyDescent="0.15">
      <c r="D83" s="61" t="s">
        <v>462</v>
      </c>
      <c r="E83" s="61">
        <f>10000/30</f>
        <v>333.33333333333331</v>
      </c>
      <c r="F83" s="61">
        <v>-1</v>
      </c>
      <c r="G83" s="61">
        <v>300</v>
      </c>
      <c r="H83" s="61">
        <f>G83/E83</f>
        <v>0.9</v>
      </c>
      <c r="I83" s="61"/>
      <c r="J83" s="61"/>
      <c r="K83" s="61"/>
      <c r="L83" s="61"/>
      <c r="M83" s="61"/>
    </row>
    <row r="84" spans="2:13" s="23" customFormat="1" ht="39.950000000000003" customHeight="1" x14ac:dyDescent="0.15">
      <c r="D84" s="61" t="s">
        <v>463</v>
      </c>
      <c r="E84" s="61">
        <f>10000/30</f>
        <v>333.33333333333331</v>
      </c>
      <c r="F84" s="61">
        <v>-1</v>
      </c>
      <c r="G84" s="61">
        <v>300</v>
      </c>
      <c r="H84" s="61">
        <f>G84/E84</f>
        <v>0.9</v>
      </c>
      <c r="I84" s="61"/>
      <c r="J84" s="61"/>
      <c r="K84" s="61"/>
      <c r="L84" s="61"/>
      <c r="M84" s="61"/>
    </row>
    <row r="85" spans="2:13" s="23" customFormat="1" ht="39.950000000000003" customHeight="1" x14ac:dyDescent="0.15">
      <c r="D85" s="61" t="s">
        <v>464</v>
      </c>
      <c r="E85" s="61">
        <v>100</v>
      </c>
      <c r="F85" s="61">
        <v>-1</v>
      </c>
      <c r="G85" s="61">
        <v>80</v>
      </c>
      <c r="H85" s="61">
        <f t="shared" ref="H85" si="11">G85/E85</f>
        <v>0.8</v>
      </c>
      <c r="I85" s="61"/>
      <c r="J85" s="61"/>
      <c r="K85" s="61"/>
      <c r="L85" s="61"/>
      <c r="M85" s="61"/>
    </row>
    <row r="86" spans="2:13" s="23" customFormat="1" ht="39.950000000000003" customHeight="1" x14ac:dyDescent="0.15">
      <c r="D86" s="61"/>
      <c r="E86" s="61"/>
      <c r="F86" s="61"/>
      <c r="G86" s="61"/>
      <c r="H86" s="61"/>
      <c r="I86" s="61"/>
      <c r="J86" s="61"/>
      <c r="K86" s="61"/>
      <c r="L86" s="61"/>
      <c r="M86" s="61"/>
    </row>
    <row r="87" spans="2:13" s="23" customFormat="1" ht="39.950000000000003" customHeight="1" x14ac:dyDescent="0.15">
      <c r="D87" s="61"/>
      <c r="E87" s="61"/>
      <c r="F87" s="61"/>
      <c r="G87" s="61"/>
      <c r="H87" s="61"/>
      <c r="I87" s="61"/>
      <c r="J87" s="61"/>
      <c r="K87" s="61"/>
      <c r="L87" s="61"/>
      <c r="M87" s="61"/>
    </row>
  </sheetData>
  <mergeCells count="44">
    <mergeCell ref="B82:C82"/>
    <mergeCell ref="E67:E69"/>
    <mergeCell ref="F67:F69"/>
    <mergeCell ref="E70:E72"/>
    <mergeCell ref="F70:F72"/>
    <mergeCell ref="E73:E75"/>
    <mergeCell ref="F73:F75"/>
    <mergeCell ref="F45:F47"/>
    <mergeCell ref="B54:C54"/>
    <mergeCell ref="D55:D78"/>
    <mergeCell ref="E55:E57"/>
    <mergeCell ref="F55:F57"/>
    <mergeCell ref="E58:E60"/>
    <mergeCell ref="F58:F60"/>
    <mergeCell ref="E61:E63"/>
    <mergeCell ref="F61:F63"/>
    <mergeCell ref="E64:E66"/>
    <mergeCell ref="F64:F66"/>
    <mergeCell ref="E76:E78"/>
    <mergeCell ref="F76:F78"/>
    <mergeCell ref="E48:E50"/>
    <mergeCell ref="F48:F50"/>
    <mergeCell ref="D27:D50"/>
    <mergeCell ref="F27:F29"/>
    <mergeCell ref="E30:E32"/>
    <mergeCell ref="F30:F32"/>
    <mergeCell ref="E33:E35"/>
    <mergeCell ref="F33:F35"/>
    <mergeCell ref="E45:E47"/>
    <mergeCell ref="N1:Q6"/>
    <mergeCell ref="B13:C13"/>
    <mergeCell ref="D14:D25"/>
    <mergeCell ref="E14:E25"/>
    <mergeCell ref="F14:F16"/>
    <mergeCell ref="F17:F19"/>
    <mergeCell ref="F20:F22"/>
    <mergeCell ref="F23:F25"/>
    <mergeCell ref="E36:E38"/>
    <mergeCell ref="F36:F38"/>
    <mergeCell ref="E39:E41"/>
    <mergeCell ref="F39:F41"/>
    <mergeCell ref="E42:E44"/>
    <mergeCell ref="F42:F44"/>
    <mergeCell ref="E27:E29"/>
  </mergeCells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3C8AB-AF0E-4D57-BE1F-B47365DCD689}">
  <dimension ref="A1:AP79"/>
  <sheetViews>
    <sheetView workbookViewId="0">
      <selection activeCell="N26" sqref="N26"/>
    </sheetView>
  </sheetViews>
  <sheetFormatPr defaultRowHeight="11.25" x14ac:dyDescent="0.15"/>
  <cols>
    <col min="1" max="1" width="7.5" style="24" customWidth="1"/>
    <col min="2" max="3" width="9" style="24"/>
    <col min="4" max="4" width="7.5" style="24" bestFit="1" customWidth="1"/>
    <col min="5" max="5" width="10.5" style="24" bestFit="1" customWidth="1"/>
    <col min="6" max="6" width="20.25" style="24" customWidth="1"/>
    <col min="7" max="7" width="11.375" style="24" bestFit="1" customWidth="1"/>
    <col min="8" max="8" width="18" style="24" bestFit="1" customWidth="1"/>
    <col min="9" max="10" width="12.25" style="24" customWidth="1"/>
    <col min="11" max="16" width="10.5" style="24" bestFit="1" customWidth="1"/>
    <col min="17" max="18" width="9" style="24"/>
    <col min="19" max="19" width="9.75" style="24" bestFit="1" customWidth="1"/>
    <col min="20" max="22" width="9" style="24"/>
    <col min="23" max="37" width="9" style="64"/>
    <col min="38" max="16384" width="9" style="24"/>
  </cols>
  <sheetData>
    <row r="1" spans="1:42" x14ac:dyDescent="0.15">
      <c r="A1" s="24" t="s">
        <v>294</v>
      </c>
      <c r="W1" s="71" t="s">
        <v>423</v>
      </c>
      <c r="AM1" s="91" t="s">
        <v>424</v>
      </c>
      <c r="AN1" s="91"/>
      <c r="AO1" s="91"/>
      <c r="AP1" s="91"/>
    </row>
    <row r="2" spans="1:42" x14ac:dyDescent="0.15">
      <c r="A2" s="25" t="s">
        <v>283</v>
      </c>
      <c r="AM2" s="91"/>
      <c r="AN2" s="91"/>
      <c r="AO2" s="91"/>
      <c r="AP2" s="91"/>
    </row>
    <row r="3" spans="1:42" x14ac:dyDescent="0.15">
      <c r="A3" s="25" t="s">
        <v>284</v>
      </c>
      <c r="AM3" s="91"/>
      <c r="AN3" s="91"/>
      <c r="AO3" s="91"/>
      <c r="AP3" s="91"/>
    </row>
    <row r="4" spans="1:42" x14ac:dyDescent="0.15">
      <c r="A4" s="25" t="s">
        <v>285</v>
      </c>
      <c r="AM4" s="91"/>
      <c r="AN4" s="91"/>
      <c r="AO4" s="91"/>
      <c r="AP4" s="91"/>
    </row>
    <row r="5" spans="1:42" x14ac:dyDescent="0.15">
      <c r="A5" s="25" t="s">
        <v>286</v>
      </c>
      <c r="AM5" s="91"/>
      <c r="AN5" s="91"/>
      <c r="AO5" s="91"/>
      <c r="AP5" s="91"/>
    </row>
    <row r="6" spans="1:42" x14ac:dyDescent="0.15">
      <c r="A6" s="25" t="s">
        <v>287</v>
      </c>
      <c r="AM6" s="91"/>
      <c r="AN6" s="91"/>
      <c r="AO6" s="91"/>
      <c r="AP6" s="91"/>
    </row>
    <row r="7" spans="1:42" x14ac:dyDescent="0.15">
      <c r="A7" s="25" t="s">
        <v>288</v>
      </c>
    </row>
    <row r="12" spans="1:42" x14ac:dyDescent="0.15">
      <c r="Z12" s="64" t="s">
        <v>395</v>
      </c>
    </row>
    <row r="13" spans="1:42" s="23" customFormat="1" ht="45" x14ac:dyDescent="0.15">
      <c r="D13" s="61" t="s">
        <v>289</v>
      </c>
      <c r="E13" s="61" t="s">
        <v>35</v>
      </c>
      <c r="F13" s="61" t="s">
        <v>290</v>
      </c>
      <c r="G13" s="63" t="s">
        <v>291</v>
      </c>
      <c r="H13" s="61" t="s">
        <v>301</v>
      </c>
      <c r="I13" s="61" t="s">
        <v>417</v>
      </c>
      <c r="J13" s="61" t="s">
        <v>418</v>
      </c>
      <c r="K13" s="61" t="s">
        <v>307</v>
      </c>
      <c r="L13" s="61" t="s">
        <v>303</v>
      </c>
      <c r="M13" s="61" t="s">
        <v>302</v>
      </c>
      <c r="N13" s="23" t="s">
        <v>299</v>
      </c>
      <c r="O13" s="23" t="s">
        <v>300</v>
      </c>
      <c r="P13" s="23" t="s">
        <v>379</v>
      </c>
      <c r="Q13" s="23" t="s">
        <v>366</v>
      </c>
      <c r="R13" s="23" t="s">
        <v>371</v>
      </c>
      <c r="W13" s="65"/>
      <c r="X13" s="65">
        <f>(X15-X14)/30</f>
        <v>10696.666666666666</v>
      </c>
      <c r="Y13" s="65"/>
      <c r="Z13" s="65" t="s">
        <v>382</v>
      </c>
      <c r="AA13" s="65" t="s">
        <v>383</v>
      </c>
      <c r="AB13" s="65" t="s">
        <v>384</v>
      </c>
      <c r="AC13" s="65"/>
      <c r="AD13" s="65"/>
      <c r="AE13" s="65"/>
      <c r="AF13" s="65"/>
      <c r="AG13" s="65"/>
      <c r="AH13" s="65"/>
      <c r="AI13" s="65"/>
      <c r="AJ13" s="65"/>
      <c r="AK13" s="65"/>
    </row>
    <row r="14" spans="1:42" x14ac:dyDescent="0.15">
      <c r="D14" s="89" t="s">
        <v>297</v>
      </c>
      <c r="E14" s="89" t="s">
        <v>298</v>
      </c>
      <c r="F14" s="90" t="s">
        <v>373</v>
      </c>
      <c r="G14" s="60" t="s">
        <v>292</v>
      </c>
      <c r="H14" s="60" t="s">
        <v>442</v>
      </c>
      <c r="I14" s="60">
        <v>5</v>
      </c>
      <c r="J14" s="60">
        <v>7</v>
      </c>
      <c r="K14" s="60">
        <v>40</v>
      </c>
      <c r="L14" s="60">
        <v>800</v>
      </c>
      <c r="M14" s="61"/>
      <c r="N14" s="24">
        <f>LEFT(H14,FIND("+",H14,1)-1)+100*$J14+$K14*400</f>
        <v>22700</v>
      </c>
      <c r="O14" s="24">
        <f>LEFT(H14,FIND("+",H14,1)-1)+100*I14+$K14*400</f>
        <v>22500</v>
      </c>
      <c r="P14" s="24">
        <f>IF(L14="",0,(L14)*400)+IF(M14="",0,(M14)*600)</f>
        <v>320000</v>
      </c>
      <c r="S14" s="24">
        <v>1</v>
      </c>
      <c r="W14" s="65" t="s">
        <v>367</v>
      </c>
      <c r="X14" s="64">
        <f>N14+N26</f>
        <v>35100</v>
      </c>
      <c r="Z14" s="64">
        <v>10</v>
      </c>
      <c r="AA14" s="64">
        <v>2</v>
      </c>
      <c r="AB14" s="64">
        <v>10</v>
      </c>
    </row>
    <row r="15" spans="1:42" x14ac:dyDescent="0.15">
      <c r="D15" s="89"/>
      <c r="E15" s="89"/>
      <c r="F15" s="90"/>
      <c r="G15" s="60" t="s">
        <v>368</v>
      </c>
      <c r="H15" s="60" t="s">
        <v>443</v>
      </c>
      <c r="I15" s="60">
        <v>5</v>
      </c>
      <c r="J15" s="60">
        <v>7</v>
      </c>
      <c r="K15" s="60">
        <v>32</v>
      </c>
      <c r="L15" s="60">
        <v>800</v>
      </c>
      <c r="M15" s="61"/>
      <c r="N15" s="24">
        <f t="shared" ref="N15:N22" si="0">LEFT(H15,FIND("+",H15,1)-1)+100*$J15+$K15*400</f>
        <v>17900</v>
      </c>
      <c r="O15" s="24">
        <f t="shared" ref="O15:O22" si="1">LEFT(H15,FIND("+",H15,1)-1)+100*I15+$K15*400</f>
        <v>17700</v>
      </c>
      <c r="P15" s="24">
        <f t="shared" ref="P15:P37" si="2">IF(L15="",0,(L15)*400)+IF(M15="",0,(M15)*600)</f>
        <v>320000</v>
      </c>
      <c r="Q15" s="24">
        <f>N15/$N$14</f>
        <v>0.78854625550660795</v>
      </c>
      <c r="S15" s="24">
        <v>0.8</v>
      </c>
      <c r="W15" s="64" t="s">
        <v>377</v>
      </c>
      <c r="X15" s="64">
        <f>P14+P26</f>
        <v>356000</v>
      </c>
      <c r="Z15" s="64">
        <v>20</v>
      </c>
      <c r="AA15" s="64">
        <v>2</v>
      </c>
      <c r="AB15" s="64">
        <v>10</v>
      </c>
    </row>
    <row r="16" spans="1:42" x14ac:dyDescent="0.15">
      <c r="D16" s="89"/>
      <c r="E16" s="89"/>
      <c r="F16" s="90"/>
      <c r="G16" s="60" t="s">
        <v>369</v>
      </c>
      <c r="H16" s="60" t="s">
        <v>444</v>
      </c>
      <c r="I16" s="60">
        <v>5</v>
      </c>
      <c r="J16" s="60">
        <v>7</v>
      </c>
      <c r="K16" s="60">
        <v>24</v>
      </c>
      <c r="L16" s="60">
        <v>800</v>
      </c>
      <c r="M16" s="61"/>
      <c r="N16" s="24">
        <f t="shared" si="0"/>
        <v>13500</v>
      </c>
      <c r="O16" s="24">
        <f t="shared" si="1"/>
        <v>13300</v>
      </c>
      <c r="P16" s="24">
        <f t="shared" si="2"/>
        <v>320000</v>
      </c>
      <c r="Q16" s="24">
        <f t="shared" ref="Q16" si="3">N16/$N$14</f>
        <v>0.59471365638766516</v>
      </c>
      <c r="S16" s="24">
        <v>0.6</v>
      </c>
      <c r="X16" s="64">
        <f>X14/X15</f>
        <v>9.859550561797753E-2</v>
      </c>
      <c r="Z16" s="64">
        <v>30</v>
      </c>
      <c r="AA16" s="64">
        <v>2</v>
      </c>
      <c r="AB16" s="64">
        <v>10</v>
      </c>
    </row>
    <row r="17" spans="4:37" x14ac:dyDescent="0.15">
      <c r="D17" s="89"/>
      <c r="E17" s="89"/>
      <c r="F17" s="90" t="s">
        <v>375</v>
      </c>
      <c r="G17" s="60" t="s">
        <v>292</v>
      </c>
      <c r="H17" s="60" t="s">
        <v>445</v>
      </c>
      <c r="I17" s="60">
        <v>2</v>
      </c>
      <c r="J17" s="60">
        <v>4</v>
      </c>
      <c r="K17" s="60">
        <v>32</v>
      </c>
      <c r="L17" s="60">
        <v>800</v>
      </c>
      <c r="M17" s="61"/>
      <c r="N17" s="24">
        <f t="shared" si="0"/>
        <v>18400</v>
      </c>
      <c r="O17" s="24">
        <f t="shared" si="1"/>
        <v>18200</v>
      </c>
      <c r="P17" s="24">
        <f t="shared" si="2"/>
        <v>320000</v>
      </c>
      <c r="R17" s="24">
        <f>N17/$N$14</f>
        <v>0.81057268722466957</v>
      </c>
      <c r="S17" s="24">
        <v>1</v>
      </c>
      <c r="T17" s="24">
        <v>0.8</v>
      </c>
      <c r="W17" s="64" t="s">
        <v>376</v>
      </c>
      <c r="X17" s="64">
        <f>N23+N35</f>
        <v>2400</v>
      </c>
      <c r="Z17" s="64">
        <v>40</v>
      </c>
      <c r="AA17" s="64">
        <v>2</v>
      </c>
      <c r="AB17" s="64">
        <v>10</v>
      </c>
    </row>
    <row r="18" spans="4:37" x14ac:dyDescent="0.15">
      <c r="D18" s="89"/>
      <c r="E18" s="89"/>
      <c r="F18" s="90"/>
      <c r="G18" s="60" t="s">
        <v>368</v>
      </c>
      <c r="H18" s="60" t="s">
        <v>446</v>
      </c>
      <c r="I18" s="60">
        <v>2</v>
      </c>
      <c r="J18" s="60">
        <v>4</v>
      </c>
      <c r="K18" s="60">
        <v>24</v>
      </c>
      <c r="L18" s="60">
        <v>800</v>
      </c>
      <c r="M18" s="61"/>
      <c r="N18" s="24">
        <f t="shared" si="0"/>
        <v>13800</v>
      </c>
      <c r="O18" s="24">
        <f t="shared" si="1"/>
        <v>13600</v>
      </c>
      <c r="P18" s="24">
        <f t="shared" si="2"/>
        <v>320000</v>
      </c>
      <c r="Q18" s="24">
        <f>N18/$N$17</f>
        <v>0.75</v>
      </c>
      <c r="S18" s="24">
        <v>0.8</v>
      </c>
      <c r="W18" s="64" t="s">
        <v>378</v>
      </c>
      <c r="X18" s="64">
        <f>P23+P35</f>
        <v>338000</v>
      </c>
    </row>
    <row r="19" spans="4:37" x14ac:dyDescent="0.15">
      <c r="D19" s="89"/>
      <c r="E19" s="89"/>
      <c r="F19" s="90"/>
      <c r="G19" s="60" t="s">
        <v>369</v>
      </c>
      <c r="H19" s="60" t="s">
        <v>447</v>
      </c>
      <c r="I19" s="60">
        <v>2</v>
      </c>
      <c r="J19" s="60">
        <v>4</v>
      </c>
      <c r="K19" s="60">
        <v>16</v>
      </c>
      <c r="L19" s="60">
        <v>800</v>
      </c>
      <c r="M19" s="61"/>
      <c r="N19" s="24">
        <f t="shared" si="0"/>
        <v>9600</v>
      </c>
      <c r="O19" s="24">
        <f t="shared" si="1"/>
        <v>9400</v>
      </c>
      <c r="P19" s="24">
        <f t="shared" si="2"/>
        <v>320000</v>
      </c>
      <c r="Q19" s="24">
        <f>N19/$N$17</f>
        <v>0.52173913043478259</v>
      </c>
      <c r="S19" s="24">
        <v>0.6</v>
      </c>
      <c r="X19" s="64">
        <f>X17/X18</f>
        <v>7.100591715976331E-3</v>
      </c>
    </row>
    <row r="20" spans="4:37" x14ac:dyDescent="0.15">
      <c r="D20" s="89"/>
      <c r="E20" s="89"/>
      <c r="F20" s="90" t="s">
        <v>374</v>
      </c>
      <c r="G20" s="60" t="s">
        <v>292</v>
      </c>
      <c r="H20" s="60" t="s">
        <v>443</v>
      </c>
      <c r="I20" s="60">
        <v>1</v>
      </c>
      <c r="J20" s="60">
        <v>1</v>
      </c>
      <c r="K20" s="60">
        <v>24</v>
      </c>
      <c r="L20" s="60">
        <v>800</v>
      </c>
      <c r="M20" s="61"/>
      <c r="N20" s="24">
        <f t="shared" si="0"/>
        <v>14100</v>
      </c>
      <c r="O20" s="24">
        <f t="shared" si="1"/>
        <v>14100</v>
      </c>
      <c r="P20" s="24">
        <f t="shared" si="2"/>
        <v>320000</v>
      </c>
      <c r="R20" s="24">
        <f>N20/$N$14</f>
        <v>0.62114537444933926</v>
      </c>
      <c r="S20" s="24">
        <v>1</v>
      </c>
      <c r="T20" s="24">
        <v>0.6</v>
      </c>
      <c r="Z20" s="64" t="s">
        <v>394</v>
      </c>
      <c r="AA20" s="64">
        <f>AA24*AA22</f>
        <v>0</v>
      </c>
      <c r="AB20" s="64">
        <f t="shared" ref="AB20:AD20" si="4">AB24*AB22</f>
        <v>506.25000000000006</v>
      </c>
      <c r="AC20" s="64">
        <f t="shared" si="4"/>
        <v>1088.75</v>
      </c>
      <c r="AD20" s="64">
        <f t="shared" si="4"/>
        <v>0</v>
      </c>
      <c r="AG20" s="64" t="s">
        <v>414</v>
      </c>
    </row>
    <row r="21" spans="4:37" x14ac:dyDescent="0.15">
      <c r="D21" s="89"/>
      <c r="E21" s="89"/>
      <c r="F21" s="90"/>
      <c r="G21" s="60" t="s">
        <v>368</v>
      </c>
      <c r="H21" s="60" t="s">
        <v>444</v>
      </c>
      <c r="I21" s="60">
        <v>1</v>
      </c>
      <c r="J21" s="60">
        <v>1</v>
      </c>
      <c r="K21" s="60">
        <v>20</v>
      </c>
      <c r="L21" s="60">
        <v>800</v>
      </c>
      <c r="M21" s="61"/>
      <c r="N21" s="24">
        <f t="shared" si="0"/>
        <v>11300</v>
      </c>
      <c r="O21" s="24">
        <f t="shared" si="1"/>
        <v>11300</v>
      </c>
      <c r="P21" s="24">
        <f t="shared" si="2"/>
        <v>320000</v>
      </c>
      <c r="Q21" s="24">
        <f>N21/$N$20</f>
        <v>0.8014184397163121</v>
      </c>
      <c r="S21" s="24">
        <v>0.8</v>
      </c>
      <c r="Z21" s="66" t="s">
        <v>386</v>
      </c>
      <c r="AA21" s="67" t="s">
        <v>387</v>
      </c>
      <c r="AB21" s="67" t="s">
        <v>388</v>
      </c>
      <c r="AC21" s="67" t="s">
        <v>389</v>
      </c>
      <c r="AD21" s="67" t="s">
        <v>390</v>
      </c>
      <c r="AG21" s="66" t="s">
        <v>386</v>
      </c>
      <c r="AH21" s="67" t="s">
        <v>387</v>
      </c>
      <c r="AI21" s="67" t="s">
        <v>388</v>
      </c>
      <c r="AJ21" s="67" t="s">
        <v>389</v>
      </c>
      <c r="AK21" s="67" t="s">
        <v>390</v>
      </c>
    </row>
    <row r="22" spans="4:37" x14ac:dyDescent="0.15">
      <c r="D22" s="89"/>
      <c r="E22" s="89"/>
      <c r="F22" s="90"/>
      <c r="G22" s="60" t="s">
        <v>369</v>
      </c>
      <c r="H22" s="60" t="s">
        <v>448</v>
      </c>
      <c r="I22" s="60">
        <v>1</v>
      </c>
      <c r="J22" s="60">
        <v>1</v>
      </c>
      <c r="K22" s="60">
        <v>16</v>
      </c>
      <c r="L22" s="60">
        <v>800</v>
      </c>
      <c r="M22" s="61"/>
      <c r="N22" s="24">
        <f t="shared" si="0"/>
        <v>8900</v>
      </c>
      <c r="O22" s="24">
        <f t="shared" si="1"/>
        <v>8900</v>
      </c>
      <c r="P22" s="24">
        <f t="shared" si="2"/>
        <v>320000</v>
      </c>
      <c r="Q22" s="24">
        <f>N22/$N$20</f>
        <v>0.63120567375886527</v>
      </c>
      <c r="S22" s="24">
        <v>0.6</v>
      </c>
      <c r="Z22" s="66" t="s">
        <v>391</v>
      </c>
      <c r="AA22" s="67">
        <v>0</v>
      </c>
      <c r="AB22" s="67">
        <f>1-AC22</f>
        <v>0.67500000000000004</v>
      </c>
      <c r="AC22" s="67">
        <v>0.32500000000000001</v>
      </c>
      <c r="AD22" s="67">
        <v>0</v>
      </c>
      <c r="AG22" s="66" t="s">
        <v>391</v>
      </c>
      <c r="AH22" s="67">
        <v>0</v>
      </c>
      <c r="AI22" s="67">
        <f>1-AJ22-AK22</f>
        <v>0.78</v>
      </c>
      <c r="AJ22" s="67">
        <v>0.2</v>
      </c>
      <c r="AK22" s="67">
        <v>0.02</v>
      </c>
    </row>
    <row r="23" spans="4:37" x14ac:dyDescent="0.15">
      <c r="D23" s="89"/>
      <c r="E23" s="89"/>
      <c r="F23" s="90" t="s">
        <v>319</v>
      </c>
      <c r="G23" s="60" t="s">
        <v>292</v>
      </c>
      <c r="H23" s="60">
        <v>4000</v>
      </c>
      <c r="I23" s="60">
        <v>0</v>
      </c>
      <c r="J23" s="60">
        <v>0</v>
      </c>
      <c r="K23" s="60">
        <v>20</v>
      </c>
      <c r="L23" s="60">
        <v>800</v>
      </c>
      <c r="M23" s="61"/>
      <c r="N23" s="24">
        <f>1000+$J23*400</f>
        <v>1000</v>
      </c>
      <c r="O23" s="24">
        <f>800+$J23*400</f>
        <v>800</v>
      </c>
      <c r="P23" s="24">
        <f t="shared" si="2"/>
        <v>320000</v>
      </c>
      <c r="R23" s="24">
        <f>N23/$N$14</f>
        <v>4.405286343612335E-2</v>
      </c>
      <c r="T23" s="24">
        <v>0.4</v>
      </c>
      <c r="Z23" s="66" t="s">
        <v>392</v>
      </c>
      <c r="AA23" s="67">
        <v>0</v>
      </c>
      <c r="AB23" s="67">
        <v>16</v>
      </c>
      <c r="AC23" s="67">
        <v>4</v>
      </c>
      <c r="AD23" s="67">
        <v>0</v>
      </c>
      <c r="AG23" s="66" t="s">
        <v>392</v>
      </c>
      <c r="AH23" s="67">
        <v>0</v>
      </c>
      <c r="AI23" s="67">
        <v>16</v>
      </c>
      <c r="AJ23" s="67">
        <v>4</v>
      </c>
      <c r="AK23" s="67">
        <v>1</v>
      </c>
    </row>
    <row r="24" spans="4:37" x14ac:dyDescent="0.15">
      <c r="D24" s="89"/>
      <c r="E24" s="89"/>
      <c r="F24" s="90"/>
      <c r="G24" s="60" t="s">
        <v>368</v>
      </c>
      <c r="H24" s="60">
        <v>2800</v>
      </c>
      <c r="I24" s="60">
        <v>0</v>
      </c>
      <c r="J24" s="60">
        <v>0</v>
      </c>
      <c r="K24" s="60">
        <v>16</v>
      </c>
      <c r="L24" s="60">
        <v>800</v>
      </c>
      <c r="M24" s="61"/>
      <c r="N24" s="24">
        <f t="shared" ref="N24:N25" si="5">1000+$J24*400</f>
        <v>1000</v>
      </c>
      <c r="O24" s="24">
        <f t="shared" ref="O24:O25" si="6">800+$J24*400</f>
        <v>800</v>
      </c>
      <c r="P24" s="24">
        <f t="shared" si="2"/>
        <v>320000</v>
      </c>
      <c r="Q24" s="24">
        <f>N24/$N$23</f>
        <v>1</v>
      </c>
      <c r="Z24" s="68" t="s">
        <v>396</v>
      </c>
      <c r="AA24" s="67">
        <f>[3]投放验证!C$11</f>
        <v>35</v>
      </c>
      <c r="AB24" s="67">
        <f>[3]投放验证!D$11</f>
        <v>750</v>
      </c>
      <c r="AC24" s="67">
        <f>[3]投放验证!E$11</f>
        <v>3350</v>
      </c>
      <c r="AD24" s="67">
        <f>[3]投放验证!F$11</f>
        <v>9165</v>
      </c>
      <c r="AG24" s="68" t="s">
        <v>396</v>
      </c>
      <c r="AH24" s="67">
        <f>[3]投放验证!C$11</f>
        <v>35</v>
      </c>
      <c r="AI24" s="67">
        <f>[3]投放验证!D$11</f>
        <v>750</v>
      </c>
      <c r="AJ24" s="67">
        <f>[3]投放验证!E$11</f>
        <v>3350</v>
      </c>
      <c r="AK24" s="67">
        <f>[3]投放验证!F$11</f>
        <v>9165</v>
      </c>
    </row>
    <row r="25" spans="4:37" x14ac:dyDescent="0.15">
      <c r="D25" s="89"/>
      <c r="E25" s="89"/>
      <c r="F25" s="90"/>
      <c r="G25" s="60" t="s">
        <v>369</v>
      </c>
      <c r="H25" s="60">
        <v>2000</v>
      </c>
      <c r="I25" s="60">
        <v>0</v>
      </c>
      <c r="J25" s="60">
        <v>0</v>
      </c>
      <c r="K25" s="60">
        <v>12</v>
      </c>
      <c r="L25" s="60">
        <v>800</v>
      </c>
      <c r="M25" s="61"/>
      <c r="N25" s="24">
        <f t="shared" si="5"/>
        <v>1000</v>
      </c>
      <c r="O25" s="24">
        <f t="shared" si="6"/>
        <v>800</v>
      </c>
      <c r="P25" s="24">
        <f t="shared" si="2"/>
        <v>320000</v>
      </c>
      <c r="Q25" s="24">
        <f>N25/$N$23</f>
        <v>1</v>
      </c>
      <c r="Z25" s="69" t="s">
        <v>397</v>
      </c>
      <c r="AA25" s="64">
        <f>[3]投放验证!C9*[3]投放验证!$C$13</f>
        <v>12.5</v>
      </c>
      <c r="AB25" s="64">
        <f>[3]投放验证!D9*[3]投放验证!$C$13</f>
        <v>150</v>
      </c>
      <c r="AC25" s="64">
        <f>[3]投放验证!E9*[3]投放验证!$C$13</f>
        <v>500</v>
      </c>
      <c r="AD25" s="64">
        <f>[3]投放验证!F9*[3]投放验证!$C$13</f>
        <v>1250</v>
      </c>
      <c r="AG25" s="69" t="s">
        <v>397</v>
      </c>
      <c r="AH25" s="64">
        <f>[3]投放验证!C9*[3]投放验证!$C$13</f>
        <v>12.5</v>
      </c>
      <c r="AI25" s="64">
        <f>[3]投放验证!D9*[3]投放验证!$C$13</f>
        <v>150</v>
      </c>
      <c r="AJ25" s="64">
        <f>[3]投放验证!E9*[3]投放验证!$C$13</f>
        <v>500</v>
      </c>
      <c r="AK25" s="64">
        <f>[3]投放验证!F9*[3]投放验证!$C$13</f>
        <v>1250</v>
      </c>
    </row>
    <row r="26" spans="4:37" x14ac:dyDescent="0.15">
      <c r="D26" s="89" t="s">
        <v>296</v>
      </c>
      <c r="E26" s="89"/>
      <c r="F26" s="90" t="s">
        <v>385</v>
      </c>
      <c r="G26" s="60" t="s">
        <v>370</v>
      </c>
      <c r="H26" s="60">
        <v>6000</v>
      </c>
      <c r="I26" s="60"/>
      <c r="J26" s="60"/>
      <c r="K26" s="60">
        <v>16</v>
      </c>
      <c r="L26" s="60"/>
      <c r="M26" s="61">
        <v>60</v>
      </c>
      <c r="N26" s="24">
        <f>$H26+$K26*400</f>
        <v>12400</v>
      </c>
      <c r="O26" s="24">
        <f>$H26+$K26*600</f>
        <v>15600</v>
      </c>
      <c r="P26" s="24">
        <f t="shared" si="2"/>
        <v>36000</v>
      </c>
      <c r="S26" s="24">
        <v>1</v>
      </c>
      <c r="Z26" s="66" t="s">
        <v>398</v>
      </c>
      <c r="AA26" s="67">
        <f>AB22*AB25+AC22*AC24/AC23^0.5+50</f>
        <v>695.625</v>
      </c>
      <c r="AB26" s="67"/>
      <c r="AC26" s="67"/>
      <c r="AD26" s="67"/>
      <c r="AG26" s="66" t="s">
        <v>398</v>
      </c>
      <c r="AH26" s="67">
        <f>AI22*AI25+AJ22*AJ24/AJ23^0.5+AK22*AK24+50</f>
        <v>685.3</v>
      </c>
      <c r="AI26" s="67"/>
      <c r="AJ26" s="67"/>
      <c r="AK26" s="67"/>
    </row>
    <row r="27" spans="4:37" x14ac:dyDescent="0.15">
      <c r="D27" s="89"/>
      <c r="E27" s="89"/>
      <c r="F27" s="90"/>
      <c r="G27" s="60" t="s">
        <v>295</v>
      </c>
      <c r="H27" s="60">
        <v>5000</v>
      </c>
      <c r="I27" s="60"/>
      <c r="J27" s="60"/>
      <c r="K27" s="60">
        <v>12</v>
      </c>
      <c r="L27" s="60"/>
      <c r="M27" s="61">
        <v>60</v>
      </c>
      <c r="N27" s="24">
        <f t="shared" ref="N27:N37" si="7">$H27+$K27*400</f>
        <v>9800</v>
      </c>
      <c r="O27" s="24">
        <f t="shared" ref="O27:O37" si="8">$H27+$K27*600</f>
        <v>12200</v>
      </c>
      <c r="P27" s="24">
        <f t="shared" si="2"/>
        <v>36000</v>
      </c>
      <c r="Q27" s="24">
        <f t="shared" ref="Q27:Q28" si="9">N27/$N$26</f>
        <v>0.79032258064516125</v>
      </c>
      <c r="S27" s="24">
        <v>0.85</v>
      </c>
      <c r="Z27" s="70" t="s">
        <v>393</v>
      </c>
      <c r="AA27" s="67">
        <v>680</v>
      </c>
      <c r="AB27" s="67"/>
      <c r="AC27" s="67"/>
      <c r="AD27" s="67"/>
      <c r="AG27" s="70" t="s">
        <v>393</v>
      </c>
      <c r="AH27" s="67">
        <v>680</v>
      </c>
      <c r="AI27" s="67"/>
      <c r="AJ27" s="67"/>
      <c r="AK27" s="67"/>
    </row>
    <row r="28" spans="4:37" x14ac:dyDescent="0.15">
      <c r="D28" s="89"/>
      <c r="E28" s="89"/>
      <c r="F28" s="90"/>
      <c r="G28" s="60" t="s">
        <v>293</v>
      </c>
      <c r="H28" s="60">
        <v>4000</v>
      </c>
      <c r="I28" s="60"/>
      <c r="J28" s="60"/>
      <c r="K28" s="60">
        <v>8</v>
      </c>
      <c r="L28" s="60"/>
      <c r="M28" s="61">
        <v>60</v>
      </c>
      <c r="N28" s="24">
        <f t="shared" si="7"/>
        <v>7200</v>
      </c>
      <c r="O28" s="24">
        <f t="shared" si="8"/>
        <v>8800</v>
      </c>
      <c r="P28" s="24">
        <f t="shared" si="2"/>
        <v>36000</v>
      </c>
      <c r="Q28" s="24">
        <f t="shared" si="9"/>
        <v>0.58064516129032262</v>
      </c>
      <c r="S28" s="24">
        <v>0.7</v>
      </c>
      <c r="Z28" s="70"/>
      <c r="AA28" s="67"/>
      <c r="AB28" s="67"/>
      <c r="AC28" s="67"/>
      <c r="AD28" s="67"/>
    </row>
    <row r="29" spans="4:37" x14ac:dyDescent="0.15">
      <c r="D29" s="89"/>
      <c r="E29" s="89"/>
      <c r="F29" s="90" t="s">
        <v>380</v>
      </c>
      <c r="G29" s="60" t="s">
        <v>370</v>
      </c>
      <c r="H29" s="60">
        <v>5000</v>
      </c>
      <c r="I29" s="60"/>
      <c r="J29" s="60"/>
      <c r="K29" s="60">
        <v>10</v>
      </c>
      <c r="L29" s="60"/>
      <c r="M29" s="61">
        <v>50</v>
      </c>
      <c r="N29" s="24">
        <f t="shared" si="7"/>
        <v>9000</v>
      </c>
      <c r="O29" s="24">
        <f t="shared" si="8"/>
        <v>11000</v>
      </c>
      <c r="P29" s="24">
        <f t="shared" si="2"/>
        <v>30000</v>
      </c>
      <c r="R29" s="24">
        <f>N29/$N$26</f>
        <v>0.72580645161290325</v>
      </c>
      <c r="S29" s="24">
        <v>1</v>
      </c>
      <c r="T29" s="24">
        <v>0.6</v>
      </c>
    </row>
    <row r="30" spans="4:37" x14ac:dyDescent="0.15">
      <c r="D30" s="89"/>
      <c r="E30" s="89"/>
      <c r="F30" s="90"/>
      <c r="G30" s="60" t="s">
        <v>295</v>
      </c>
      <c r="H30" s="60">
        <v>4000</v>
      </c>
      <c r="I30" s="60"/>
      <c r="J30" s="60"/>
      <c r="K30" s="60">
        <v>8</v>
      </c>
      <c r="L30" s="60"/>
      <c r="M30" s="61">
        <v>50</v>
      </c>
      <c r="N30" s="24">
        <f t="shared" si="7"/>
        <v>7200</v>
      </c>
      <c r="O30" s="24">
        <f t="shared" si="8"/>
        <v>8800</v>
      </c>
      <c r="P30" s="24">
        <f t="shared" si="2"/>
        <v>30000</v>
      </c>
      <c r="Q30" s="24">
        <f t="shared" ref="Q30:Q31" si="10">N30/$N$29</f>
        <v>0.8</v>
      </c>
      <c r="S30" s="24">
        <v>0.8</v>
      </c>
    </row>
    <row r="31" spans="4:37" x14ac:dyDescent="0.15">
      <c r="D31" s="89"/>
      <c r="E31" s="89"/>
      <c r="F31" s="90"/>
      <c r="G31" s="60" t="s">
        <v>293</v>
      </c>
      <c r="H31" s="60">
        <v>3000</v>
      </c>
      <c r="I31" s="60"/>
      <c r="J31" s="60"/>
      <c r="K31" s="60">
        <v>6</v>
      </c>
      <c r="L31" s="60"/>
      <c r="M31" s="61">
        <v>50</v>
      </c>
      <c r="N31" s="24">
        <f t="shared" si="7"/>
        <v>5400</v>
      </c>
      <c r="O31" s="24">
        <f t="shared" si="8"/>
        <v>6600</v>
      </c>
      <c r="P31" s="24">
        <f t="shared" si="2"/>
        <v>30000</v>
      </c>
      <c r="Q31" s="24">
        <f t="shared" si="10"/>
        <v>0.6</v>
      </c>
      <c r="S31" s="24">
        <v>0.6</v>
      </c>
    </row>
    <row r="32" spans="4:37" x14ac:dyDescent="0.15">
      <c r="D32" s="89"/>
      <c r="E32" s="89"/>
      <c r="F32" s="90" t="s">
        <v>381</v>
      </c>
      <c r="G32" s="60" t="s">
        <v>370</v>
      </c>
      <c r="H32" s="60">
        <v>3200</v>
      </c>
      <c r="I32" s="60"/>
      <c r="J32" s="60"/>
      <c r="K32" s="60">
        <v>6</v>
      </c>
      <c r="L32" s="60"/>
      <c r="M32" s="61">
        <v>40</v>
      </c>
      <c r="N32" s="24">
        <f t="shared" si="7"/>
        <v>5600</v>
      </c>
      <c r="O32" s="24">
        <f t="shared" si="8"/>
        <v>6800</v>
      </c>
      <c r="P32" s="24">
        <f t="shared" si="2"/>
        <v>24000</v>
      </c>
      <c r="R32" s="24">
        <f>N32/$N$26</f>
        <v>0.45161290322580644</v>
      </c>
      <c r="S32" s="24">
        <v>1</v>
      </c>
      <c r="T32" s="24">
        <v>0.3</v>
      </c>
    </row>
    <row r="33" spans="3:20" x14ac:dyDescent="0.15">
      <c r="D33" s="89"/>
      <c r="E33" s="89"/>
      <c r="F33" s="90"/>
      <c r="G33" s="60" t="s">
        <v>295</v>
      </c>
      <c r="H33" s="60">
        <v>2000</v>
      </c>
      <c r="I33" s="60"/>
      <c r="J33" s="60"/>
      <c r="K33" s="60">
        <v>4</v>
      </c>
      <c r="L33" s="60"/>
      <c r="M33" s="61">
        <v>40</v>
      </c>
      <c r="N33" s="24">
        <f t="shared" si="7"/>
        <v>3600</v>
      </c>
      <c r="O33" s="24">
        <f t="shared" si="8"/>
        <v>4400</v>
      </c>
      <c r="P33" s="24">
        <f t="shared" si="2"/>
        <v>24000</v>
      </c>
      <c r="Q33" s="24">
        <f>N33/$N$32</f>
        <v>0.6428571428571429</v>
      </c>
      <c r="S33" s="24">
        <v>0.7</v>
      </c>
    </row>
    <row r="34" spans="3:20" x14ac:dyDescent="0.15">
      <c r="D34" s="89"/>
      <c r="E34" s="89"/>
      <c r="F34" s="90"/>
      <c r="G34" s="60" t="s">
        <v>293</v>
      </c>
      <c r="H34" s="60">
        <v>1200</v>
      </c>
      <c r="I34" s="60"/>
      <c r="J34" s="60"/>
      <c r="K34" s="60">
        <v>2</v>
      </c>
      <c r="L34" s="60"/>
      <c r="M34" s="61">
        <v>40</v>
      </c>
      <c r="N34" s="24">
        <f t="shared" si="7"/>
        <v>2000</v>
      </c>
      <c r="O34" s="24">
        <f t="shared" si="8"/>
        <v>2400</v>
      </c>
      <c r="P34" s="24">
        <f t="shared" si="2"/>
        <v>24000</v>
      </c>
      <c r="Q34" s="24">
        <f>N34/$N$32</f>
        <v>0.35714285714285715</v>
      </c>
      <c r="S34" s="24">
        <v>0.4</v>
      </c>
    </row>
    <row r="35" spans="3:20" x14ac:dyDescent="0.15">
      <c r="D35" s="89"/>
      <c r="E35" s="89"/>
      <c r="F35" s="90" t="s">
        <v>319</v>
      </c>
      <c r="G35" s="60" t="s">
        <v>370</v>
      </c>
      <c r="H35" s="60">
        <v>600</v>
      </c>
      <c r="I35" s="60"/>
      <c r="J35" s="60"/>
      <c r="K35" s="60">
        <v>2</v>
      </c>
      <c r="L35" s="60"/>
      <c r="M35" s="61">
        <v>30</v>
      </c>
      <c r="N35" s="24">
        <f t="shared" si="7"/>
        <v>1400</v>
      </c>
      <c r="O35" s="24">
        <f t="shared" si="8"/>
        <v>1800</v>
      </c>
      <c r="P35" s="24">
        <f t="shared" si="2"/>
        <v>18000</v>
      </c>
      <c r="R35" s="24">
        <f>N35/$N$26</f>
        <v>0.11290322580645161</v>
      </c>
      <c r="T35" s="24">
        <v>0.1</v>
      </c>
    </row>
    <row r="36" spans="3:20" x14ac:dyDescent="0.15">
      <c r="D36" s="89"/>
      <c r="E36" s="89"/>
      <c r="F36" s="90"/>
      <c r="G36" s="60" t="s">
        <v>295</v>
      </c>
      <c r="H36" s="60">
        <v>600</v>
      </c>
      <c r="I36" s="60"/>
      <c r="J36" s="60"/>
      <c r="K36" s="60">
        <v>2</v>
      </c>
      <c r="L36" s="60"/>
      <c r="M36" s="61">
        <v>30</v>
      </c>
      <c r="N36" s="24">
        <f t="shared" si="7"/>
        <v>1400</v>
      </c>
      <c r="O36" s="24">
        <f t="shared" si="8"/>
        <v>1800</v>
      </c>
      <c r="P36" s="24">
        <f t="shared" si="2"/>
        <v>18000</v>
      </c>
      <c r="Q36" s="24">
        <f>N36/$N$35</f>
        <v>1</v>
      </c>
    </row>
    <row r="37" spans="3:20" x14ac:dyDescent="0.15">
      <c r="D37" s="89"/>
      <c r="E37" s="89"/>
      <c r="F37" s="90"/>
      <c r="G37" s="60" t="s">
        <v>293</v>
      </c>
      <c r="H37" s="60">
        <v>600</v>
      </c>
      <c r="I37" s="60"/>
      <c r="J37" s="60"/>
      <c r="K37" s="60">
        <v>2</v>
      </c>
      <c r="L37" s="60"/>
      <c r="M37" s="61">
        <v>30</v>
      </c>
      <c r="N37" s="24">
        <f t="shared" si="7"/>
        <v>1400</v>
      </c>
      <c r="O37" s="24">
        <f t="shared" si="8"/>
        <v>1800</v>
      </c>
      <c r="P37" s="24">
        <f t="shared" si="2"/>
        <v>18000</v>
      </c>
      <c r="Q37" s="24">
        <f>N37/$N$35</f>
        <v>1</v>
      </c>
    </row>
    <row r="38" spans="3:20" x14ac:dyDescent="0.15">
      <c r="E38" s="62"/>
    </row>
    <row r="39" spans="3:20" x14ac:dyDescent="0.15">
      <c r="E39" s="62"/>
    </row>
    <row r="40" spans="3:20" x14ac:dyDescent="0.15">
      <c r="E40" s="62"/>
    </row>
    <row r="41" spans="3:20" x14ac:dyDescent="0.15">
      <c r="C41" s="24" t="s">
        <v>337</v>
      </c>
      <c r="D41" s="24" t="s">
        <v>289</v>
      </c>
      <c r="E41" s="62" t="s">
        <v>323</v>
      </c>
      <c r="F41" s="24" t="s">
        <v>290</v>
      </c>
      <c r="G41" s="24" t="s">
        <v>325</v>
      </c>
      <c r="H41" s="24" t="s">
        <v>326</v>
      </c>
      <c r="I41" s="24" t="s">
        <v>327</v>
      </c>
      <c r="K41" s="24" t="s">
        <v>328</v>
      </c>
      <c r="L41" s="24" t="s">
        <v>329</v>
      </c>
      <c r="N41" s="24" t="s">
        <v>299</v>
      </c>
      <c r="O41" s="24" t="s">
        <v>300</v>
      </c>
      <c r="P41" s="23" t="s">
        <v>379</v>
      </c>
    </row>
    <row r="42" spans="3:20" x14ac:dyDescent="0.15">
      <c r="D42" s="87" t="s">
        <v>309</v>
      </c>
      <c r="E42" s="87" t="s">
        <v>308</v>
      </c>
      <c r="F42" s="86" t="s">
        <v>315</v>
      </c>
      <c r="G42" s="24" t="s">
        <v>311</v>
      </c>
      <c r="H42" s="87" t="s">
        <v>330</v>
      </c>
      <c r="I42" s="86" t="s">
        <v>332</v>
      </c>
      <c r="J42" s="23"/>
      <c r="K42" s="24">
        <v>10</v>
      </c>
      <c r="L42" s="86" t="s">
        <v>333</v>
      </c>
      <c r="N42" s="24">
        <f>13*100+K42*398</f>
        <v>5280</v>
      </c>
      <c r="O42" s="24">
        <f>8*100+K42*398</f>
        <v>4780</v>
      </c>
      <c r="P42" s="24">
        <f>(25)*398</f>
        <v>9950</v>
      </c>
      <c r="T42" s="24">
        <f>N42/$N$42</f>
        <v>1</v>
      </c>
    </row>
    <row r="43" spans="3:20" x14ac:dyDescent="0.15">
      <c r="D43" s="87"/>
      <c r="E43" s="87"/>
      <c r="F43" s="86"/>
      <c r="G43" s="24" t="s">
        <v>312</v>
      </c>
      <c r="H43" s="87"/>
      <c r="I43" s="86"/>
      <c r="J43" s="23"/>
      <c r="K43" s="24">
        <v>8</v>
      </c>
      <c r="L43" s="86"/>
      <c r="N43" s="24">
        <f t="shared" ref="N43:N44" si="11">13*100+K43*398</f>
        <v>4484</v>
      </c>
      <c r="O43" s="24">
        <f t="shared" ref="O43:O44" si="12">8*100+K43*398</f>
        <v>3984</v>
      </c>
      <c r="P43" s="24">
        <f t="shared" ref="P43:P57" si="13">(25)*398</f>
        <v>9950</v>
      </c>
      <c r="Q43" s="24">
        <f>N43/N42</f>
        <v>0.84924242424242424</v>
      </c>
    </row>
    <row r="44" spans="3:20" x14ac:dyDescent="0.15">
      <c r="D44" s="87"/>
      <c r="E44" s="87"/>
      <c r="F44" s="86"/>
      <c r="G44" s="24" t="s">
        <v>293</v>
      </c>
      <c r="H44" s="87"/>
      <c r="I44" s="86"/>
      <c r="J44" s="23"/>
      <c r="K44" s="24">
        <v>6</v>
      </c>
      <c r="L44" s="86"/>
      <c r="N44" s="24">
        <f t="shared" si="11"/>
        <v>3688</v>
      </c>
      <c r="O44" s="24">
        <f t="shared" si="12"/>
        <v>3188</v>
      </c>
      <c r="P44" s="24">
        <f t="shared" si="13"/>
        <v>9950</v>
      </c>
      <c r="Q44" s="24">
        <f>N44/N42</f>
        <v>0.69848484848484849</v>
      </c>
    </row>
    <row r="45" spans="3:20" x14ac:dyDescent="0.15">
      <c r="D45" s="87"/>
      <c r="E45" s="87"/>
      <c r="F45" s="86" t="s">
        <v>310</v>
      </c>
      <c r="G45" s="24" t="s">
        <v>311</v>
      </c>
      <c r="H45" s="87" t="s">
        <v>330</v>
      </c>
      <c r="I45" s="86" t="s">
        <v>332</v>
      </c>
      <c r="J45" s="23"/>
      <c r="K45" s="24">
        <v>8</v>
      </c>
      <c r="L45" s="86" t="s">
        <v>334</v>
      </c>
      <c r="N45" s="24">
        <f>7*100+K45*398</f>
        <v>3884</v>
      </c>
      <c r="O45" s="24">
        <f>5*100+K45*398</f>
        <v>3684</v>
      </c>
      <c r="P45" s="24">
        <f t="shared" si="13"/>
        <v>9950</v>
      </c>
      <c r="T45" s="24">
        <f>N45/$N$42</f>
        <v>0.7356060606060606</v>
      </c>
    </row>
    <row r="46" spans="3:20" x14ac:dyDescent="0.15">
      <c r="D46" s="87"/>
      <c r="E46" s="87"/>
      <c r="F46" s="86"/>
      <c r="G46" s="24" t="s">
        <v>312</v>
      </c>
      <c r="H46" s="87"/>
      <c r="I46" s="86"/>
      <c r="J46" s="23"/>
      <c r="K46" s="24">
        <v>6</v>
      </c>
      <c r="L46" s="86"/>
      <c r="N46" s="24">
        <f t="shared" ref="N46:N47" si="14">7*100+K46*398</f>
        <v>3088</v>
      </c>
      <c r="O46" s="24">
        <f t="shared" ref="O46:O47" si="15">5*100+K46*398</f>
        <v>2888</v>
      </c>
      <c r="P46" s="24">
        <f t="shared" si="13"/>
        <v>9950</v>
      </c>
      <c r="Q46" s="24">
        <f>N46/N45</f>
        <v>0.79505664263645726</v>
      </c>
    </row>
    <row r="47" spans="3:20" x14ac:dyDescent="0.15">
      <c r="D47" s="87"/>
      <c r="E47" s="87"/>
      <c r="F47" s="86"/>
      <c r="G47" s="24" t="s">
        <v>293</v>
      </c>
      <c r="H47" s="87"/>
      <c r="I47" s="86"/>
      <c r="J47" s="23"/>
      <c r="K47" s="24">
        <v>4</v>
      </c>
      <c r="L47" s="86"/>
      <c r="N47" s="24">
        <f t="shared" si="14"/>
        <v>2292</v>
      </c>
      <c r="O47" s="24">
        <f t="shared" si="15"/>
        <v>2092</v>
      </c>
      <c r="P47" s="24">
        <f t="shared" si="13"/>
        <v>9950</v>
      </c>
      <c r="Q47" s="24">
        <f>N47/N45</f>
        <v>0.59011328527291451</v>
      </c>
    </row>
    <row r="48" spans="3:20" x14ac:dyDescent="0.15">
      <c r="D48" s="87" t="s">
        <v>320</v>
      </c>
      <c r="E48" s="87"/>
      <c r="F48" s="86" t="s">
        <v>316</v>
      </c>
      <c r="G48" s="24" t="s">
        <v>311</v>
      </c>
      <c r="H48" s="87" t="s">
        <v>330</v>
      </c>
      <c r="I48" s="86" t="s">
        <v>332</v>
      </c>
      <c r="J48" s="23"/>
      <c r="K48" s="24">
        <v>6</v>
      </c>
      <c r="L48" s="86" t="s">
        <v>335</v>
      </c>
      <c r="N48" s="24">
        <f>4*100+K48*398</f>
        <v>2788</v>
      </c>
      <c r="O48" s="24">
        <f>3*100+K48*398</f>
        <v>2688</v>
      </c>
      <c r="P48" s="24">
        <f t="shared" si="13"/>
        <v>9950</v>
      </c>
      <c r="T48" s="24">
        <f>N48/$N$42</f>
        <v>0.52803030303030307</v>
      </c>
    </row>
    <row r="49" spans="3:20" x14ac:dyDescent="0.15">
      <c r="D49" s="87"/>
      <c r="E49" s="87"/>
      <c r="F49" s="86"/>
      <c r="G49" s="24" t="s">
        <v>312</v>
      </c>
      <c r="H49" s="87"/>
      <c r="I49" s="86"/>
      <c r="J49" s="23"/>
      <c r="K49" s="24">
        <v>5</v>
      </c>
      <c r="L49" s="86"/>
      <c r="N49" s="24">
        <f t="shared" ref="N49:N50" si="16">4*100+K49*398</f>
        <v>2390</v>
      </c>
      <c r="O49" s="24">
        <f t="shared" ref="O49:O50" si="17">3*100+K49*398</f>
        <v>2290</v>
      </c>
      <c r="P49" s="24">
        <f t="shared" si="13"/>
        <v>9950</v>
      </c>
      <c r="Q49" s="24">
        <f>N49/N48</f>
        <v>0.857245337159254</v>
      </c>
    </row>
    <row r="50" spans="3:20" x14ac:dyDescent="0.15">
      <c r="D50" s="87"/>
      <c r="E50" s="87"/>
      <c r="F50" s="86"/>
      <c r="G50" s="24" t="s">
        <v>293</v>
      </c>
      <c r="H50" s="87"/>
      <c r="I50" s="86"/>
      <c r="J50" s="23"/>
      <c r="K50" s="24">
        <v>4</v>
      </c>
      <c r="L50" s="86"/>
      <c r="N50" s="24">
        <f t="shared" si="16"/>
        <v>1992</v>
      </c>
      <c r="O50" s="24">
        <f t="shared" si="17"/>
        <v>1892</v>
      </c>
      <c r="P50" s="24">
        <f t="shared" si="13"/>
        <v>9950</v>
      </c>
      <c r="Q50" s="24">
        <f>N50/N48</f>
        <v>0.71449067431850788</v>
      </c>
    </row>
    <row r="51" spans="3:20" x14ac:dyDescent="0.15">
      <c r="D51" s="87"/>
      <c r="E51" s="87"/>
      <c r="F51" s="86" t="s">
        <v>317</v>
      </c>
      <c r="G51" s="24" t="s">
        <v>311</v>
      </c>
      <c r="H51" s="87" t="s">
        <v>330</v>
      </c>
      <c r="I51" s="86" t="s">
        <v>332</v>
      </c>
      <c r="J51" s="23"/>
      <c r="K51" s="24">
        <v>5</v>
      </c>
      <c r="L51" s="86" t="s">
        <v>335</v>
      </c>
      <c r="N51" s="24">
        <f>2*100+K51*398</f>
        <v>2190</v>
      </c>
      <c r="O51" s="24">
        <f>1*100+K51*398</f>
        <v>2090</v>
      </c>
      <c r="P51" s="24">
        <f t="shared" si="13"/>
        <v>9950</v>
      </c>
      <c r="T51" s="24">
        <f>N51/$N$42</f>
        <v>0.41477272727272729</v>
      </c>
    </row>
    <row r="52" spans="3:20" x14ac:dyDescent="0.15">
      <c r="D52" s="87"/>
      <c r="E52" s="87"/>
      <c r="F52" s="86"/>
      <c r="G52" s="24" t="s">
        <v>312</v>
      </c>
      <c r="H52" s="87"/>
      <c r="I52" s="86"/>
      <c r="J52" s="23"/>
      <c r="K52" s="24">
        <v>4</v>
      </c>
      <c r="L52" s="86"/>
      <c r="N52" s="24">
        <f t="shared" ref="N52:N53" si="18">2*100+K52*398</f>
        <v>1792</v>
      </c>
      <c r="O52" s="24">
        <f t="shared" ref="O52:O53" si="19">1*100+K52*398</f>
        <v>1692</v>
      </c>
      <c r="P52" s="24">
        <f t="shared" si="13"/>
        <v>9950</v>
      </c>
      <c r="Q52" s="24">
        <f>N52/N51</f>
        <v>0.81826484018264845</v>
      </c>
    </row>
    <row r="53" spans="3:20" x14ac:dyDescent="0.15">
      <c r="D53" s="87"/>
      <c r="E53" s="87"/>
      <c r="F53" s="86"/>
      <c r="G53" s="24" t="s">
        <v>293</v>
      </c>
      <c r="H53" s="87"/>
      <c r="I53" s="86"/>
      <c r="J53" s="23"/>
      <c r="K53" s="24">
        <v>3</v>
      </c>
      <c r="L53" s="86"/>
      <c r="N53" s="24">
        <f t="shared" si="18"/>
        <v>1394</v>
      </c>
      <c r="O53" s="24">
        <f t="shared" si="19"/>
        <v>1294</v>
      </c>
      <c r="P53" s="24">
        <f t="shared" si="13"/>
        <v>9950</v>
      </c>
      <c r="Q53" s="24">
        <f>N53/N51</f>
        <v>0.63652968036529678</v>
      </c>
    </row>
    <row r="54" spans="3:20" x14ac:dyDescent="0.15">
      <c r="D54" s="87" t="s">
        <v>321</v>
      </c>
      <c r="E54" s="87"/>
      <c r="F54" s="86" t="s">
        <v>318</v>
      </c>
      <c r="G54" s="24" t="s">
        <v>311</v>
      </c>
      <c r="H54" s="87" t="s">
        <v>331</v>
      </c>
      <c r="I54" s="86" t="s">
        <v>332</v>
      </c>
      <c r="J54" s="23"/>
      <c r="K54" s="24">
        <v>4</v>
      </c>
      <c r="L54" s="86" t="s">
        <v>336</v>
      </c>
      <c r="N54" s="24">
        <f>100+K54*398</f>
        <v>1692</v>
      </c>
      <c r="O54" s="24">
        <f>100+K54*398</f>
        <v>1692</v>
      </c>
      <c r="P54" s="24">
        <f t="shared" si="13"/>
        <v>9950</v>
      </c>
      <c r="S54" s="24">
        <f>N54/P54</f>
        <v>0.1700502512562814</v>
      </c>
      <c r="T54" s="24">
        <f>N54/$N$42</f>
        <v>0.32045454545454544</v>
      </c>
    </row>
    <row r="55" spans="3:20" x14ac:dyDescent="0.15">
      <c r="D55" s="87"/>
      <c r="E55" s="87"/>
      <c r="F55" s="86"/>
      <c r="G55" s="24" t="s">
        <v>312</v>
      </c>
      <c r="H55" s="87"/>
      <c r="I55" s="86"/>
      <c r="J55" s="23"/>
      <c r="K55" s="24">
        <v>3</v>
      </c>
      <c r="L55" s="86"/>
      <c r="N55" s="24">
        <f t="shared" ref="N55:N57" si="20">100+K55*398</f>
        <v>1294</v>
      </c>
      <c r="O55" s="24">
        <f t="shared" ref="O55:O57" si="21">100+K55*398</f>
        <v>1294</v>
      </c>
      <c r="P55" s="24">
        <f t="shared" si="13"/>
        <v>9950</v>
      </c>
      <c r="Q55" s="24">
        <f>N55/N54</f>
        <v>0.76477541371158397</v>
      </c>
    </row>
    <row r="56" spans="3:20" x14ac:dyDescent="0.15">
      <c r="D56" s="87"/>
      <c r="E56" s="87"/>
      <c r="F56" s="86"/>
      <c r="G56" s="24" t="s">
        <v>293</v>
      </c>
      <c r="H56" s="87"/>
      <c r="I56" s="86"/>
      <c r="J56" s="23"/>
      <c r="K56" s="24">
        <v>2</v>
      </c>
      <c r="L56" s="86"/>
      <c r="N56" s="24">
        <f t="shared" si="20"/>
        <v>896</v>
      </c>
      <c r="O56" s="24">
        <f t="shared" si="21"/>
        <v>896</v>
      </c>
      <c r="P56" s="24">
        <f t="shared" si="13"/>
        <v>9950</v>
      </c>
      <c r="Q56" s="24">
        <f>N56/N54</f>
        <v>0.52955082742316784</v>
      </c>
    </row>
    <row r="57" spans="3:20" x14ac:dyDescent="0.15">
      <c r="D57" s="87"/>
      <c r="E57" s="87"/>
      <c r="F57" s="86" t="s">
        <v>319</v>
      </c>
      <c r="G57" s="87" t="s">
        <v>314</v>
      </c>
      <c r="H57" s="87" t="s">
        <v>331</v>
      </c>
      <c r="I57" s="86" t="s">
        <v>332</v>
      </c>
      <c r="J57" s="23"/>
      <c r="K57" s="87">
        <v>1</v>
      </c>
      <c r="L57" s="86" t="s">
        <v>336</v>
      </c>
      <c r="N57" s="24">
        <f t="shared" si="20"/>
        <v>498</v>
      </c>
      <c r="O57" s="24">
        <f t="shared" si="21"/>
        <v>498</v>
      </c>
      <c r="P57" s="24">
        <f t="shared" si="13"/>
        <v>9950</v>
      </c>
      <c r="S57" s="24">
        <f>N57/P57</f>
        <v>5.005025125628141E-2</v>
      </c>
      <c r="T57" s="24">
        <f>N57/$N$42</f>
        <v>9.4318181818181815E-2</v>
      </c>
    </row>
    <row r="58" spans="3:20" x14ac:dyDescent="0.15">
      <c r="D58" s="87"/>
      <c r="E58" s="87"/>
      <c r="F58" s="86"/>
      <c r="G58" s="87"/>
      <c r="H58" s="87"/>
      <c r="I58" s="86"/>
      <c r="J58" s="23"/>
      <c r="K58" s="87"/>
      <c r="L58" s="86"/>
    </row>
    <row r="59" spans="3:20" x14ac:dyDescent="0.15">
      <c r="D59" s="87"/>
      <c r="E59" s="87"/>
      <c r="F59" s="86"/>
      <c r="G59" s="87"/>
      <c r="H59" s="87"/>
      <c r="I59" s="86"/>
      <c r="J59" s="23"/>
      <c r="K59" s="87"/>
      <c r="L59" s="86"/>
    </row>
    <row r="63" spans="3:20" x14ac:dyDescent="0.15">
      <c r="C63" s="24" t="s">
        <v>365</v>
      </c>
      <c r="D63" s="24" t="s">
        <v>289</v>
      </c>
      <c r="E63" s="24" t="s">
        <v>341</v>
      </c>
      <c r="F63" s="24" t="s">
        <v>340</v>
      </c>
      <c r="G63" s="24" t="s">
        <v>342</v>
      </c>
      <c r="H63" s="24" t="s">
        <v>343</v>
      </c>
      <c r="I63" s="24" t="s">
        <v>344</v>
      </c>
      <c r="N63" s="24" t="s">
        <v>299</v>
      </c>
      <c r="O63" s="24" t="s">
        <v>300</v>
      </c>
      <c r="P63" s="24" t="s">
        <v>304</v>
      </c>
    </row>
    <row r="64" spans="3:20" x14ac:dyDescent="0.15">
      <c r="D64" s="87" t="s">
        <v>364</v>
      </c>
      <c r="E64" s="24" t="s">
        <v>338</v>
      </c>
      <c r="F64" s="24" t="s">
        <v>314</v>
      </c>
      <c r="G64" s="24" t="s">
        <v>314</v>
      </c>
      <c r="H64" s="24" t="s">
        <v>345</v>
      </c>
      <c r="I64" s="24" t="s">
        <v>345</v>
      </c>
    </row>
    <row r="65" spans="4:16" x14ac:dyDescent="0.15">
      <c r="D65" s="87"/>
      <c r="E65" s="87" t="s">
        <v>339</v>
      </c>
      <c r="F65" s="86" t="s">
        <v>346</v>
      </c>
      <c r="G65" s="86" t="s">
        <v>314</v>
      </c>
      <c r="H65" s="86" t="s">
        <v>347</v>
      </c>
      <c r="I65" s="86" t="s">
        <v>348</v>
      </c>
      <c r="J65" s="23"/>
      <c r="N65" s="24">
        <v>100</v>
      </c>
      <c r="O65" s="24">
        <v>100</v>
      </c>
      <c r="P65" s="24">
        <f>20*398</f>
        <v>7960</v>
      </c>
    </row>
    <row r="66" spans="4:16" x14ac:dyDescent="0.15">
      <c r="D66" s="87"/>
      <c r="E66" s="87"/>
      <c r="F66" s="86"/>
      <c r="G66" s="86"/>
      <c r="H66" s="86"/>
      <c r="I66" s="86"/>
      <c r="J66" s="23"/>
    </row>
    <row r="67" spans="4:16" x14ac:dyDescent="0.15">
      <c r="D67" s="87"/>
      <c r="E67" s="87"/>
      <c r="F67" s="87" t="s">
        <v>349</v>
      </c>
      <c r="G67" s="24" t="s">
        <v>350</v>
      </c>
      <c r="H67" s="24" t="s">
        <v>354</v>
      </c>
      <c r="I67" s="86" t="s">
        <v>362</v>
      </c>
      <c r="J67" s="23"/>
      <c r="N67" s="24">
        <f>300+8*100</f>
        <v>1100</v>
      </c>
      <c r="O67" s="24">
        <f>300+1*100</f>
        <v>400</v>
      </c>
      <c r="P67" s="24">
        <f t="shared" ref="P67:P75" si="22">20*398</f>
        <v>7960</v>
      </c>
    </row>
    <row r="68" spans="4:16" x14ac:dyDescent="0.15">
      <c r="D68" s="87"/>
      <c r="E68" s="87"/>
      <c r="F68" s="87"/>
      <c r="G68" s="24" t="s">
        <v>351</v>
      </c>
      <c r="H68" s="24" t="s">
        <v>355</v>
      </c>
      <c r="I68" s="86"/>
      <c r="J68" s="23"/>
      <c r="N68" s="24">
        <f>800+8*100</f>
        <v>1600</v>
      </c>
      <c r="O68" s="24">
        <f>800+1*100</f>
        <v>900</v>
      </c>
      <c r="P68" s="24">
        <f t="shared" si="22"/>
        <v>7960</v>
      </c>
    </row>
    <row r="69" spans="4:16" x14ac:dyDescent="0.15">
      <c r="D69" s="87"/>
      <c r="E69" s="87"/>
      <c r="F69" s="87"/>
      <c r="G69" s="24" t="s">
        <v>311</v>
      </c>
      <c r="H69" s="24" t="s">
        <v>356</v>
      </c>
      <c r="I69" s="86"/>
      <c r="J69" s="23"/>
      <c r="N69" s="24">
        <f>1300+8*100</f>
        <v>2100</v>
      </c>
      <c r="O69" s="24">
        <f>1300+1*100</f>
        <v>1400</v>
      </c>
      <c r="P69" s="24">
        <f t="shared" si="22"/>
        <v>7960</v>
      </c>
    </row>
    <row r="70" spans="4:16" x14ac:dyDescent="0.15">
      <c r="D70" s="87"/>
      <c r="E70" s="87"/>
      <c r="F70" s="87" t="s">
        <v>352</v>
      </c>
      <c r="G70" s="24" t="s">
        <v>350</v>
      </c>
      <c r="H70" s="24" t="s">
        <v>357</v>
      </c>
      <c r="I70" s="86" t="s">
        <v>362</v>
      </c>
      <c r="J70" s="23"/>
      <c r="N70" s="24">
        <f>500+2*100</f>
        <v>700</v>
      </c>
      <c r="O70" s="24">
        <f>500+0*100</f>
        <v>500</v>
      </c>
      <c r="P70" s="24">
        <f t="shared" si="22"/>
        <v>7960</v>
      </c>
    </row>
    <row r="71" spans="4:16" x14ac:dyDescent="0.15">
      <c r="D71" s="87"/>
      <c r="E71" s="87"/>
      <c r="F71" s="87"/>
      <c r="G71" s="24" t="s">
        <v>351</v>
      </c>
      <c r="H71" s="24" t="s">
        <v>358</v>
      </c>
      <c r="I71" s="86"/>
      <c r="J71" s="23"/>
      <c r="N71" s="24">
        <f>1000+2*100</f>
        <v>1200</v>
      </c>
      <c r="O71" s="24">
        <f>1000+0*100</f>
        <v>1000</v>
      </c>
      <c r="P71" s="24">
        <f t="shared" si="22"/>
        <v>7960</v>
      </c>
    </row>
    <row r="72" spans="4:16" x14ac:dyDescent="0.15">
      <c r="D72" s="87"/>
      <c r="E72" s="87"/>
      <c r="F72" s="87"/>
      <c r="G72" s="24" t="s">
        <v>311</v>
      </c>
      <c r="H72" s="24" t="s">
        <v>359</v>
      </c>
      <c r="I72" s="86"/>
      <c r="J72" s="23"/>
      <c r="N72" s="24">
        <f>1500+2*100</f>
        <v>1700</v>
      </c>
      <c r="O72" s="24">
        <f>1500+0*100</f>
        <v>1500</v>
      </c>
      <c r="P72" s="24">
        <f t="shared" si="22"/>
        <v>7960</v>
      </c>
    </row>
    <row r="73" spans="4:16" x14ac:dyDescent="0.15">
      <c r="D73" s="87"/>
      <c r="E73" s="87"/>
      <c r="F73" s="87" t="s">
        <v>353</v>
      </c>
      <c r="G73" s="24" t="s">
        <v>350</v>
      </c>
      <c r="H73" s="24" t="s">
        <v>358</v>
      </c>
      <c r="I73" s="86" t="s">
        <v>363</v>
      </c>
      <c r="J73" s="23"/>
      <c r="N73" s="24">
        <f>1000+8*100</f>
        <v>1800</v>
      </c>
      <c r="O73" s="24">
        <f>1000+3*100</f>
        <v>1300</v>
      </c>
      <c r="P73" s="24">
        <f t="shared" si="22"/>
        <v>7960</v>
      </c>
    </row>
    <row r="74" spans="4:16" x14ac:dyDescent="0.15">
      <c r="D74" s="87"/>
      <c r="E74" s="87"/>
      <c r="F74" s="87"/>
      <c r="G74" s="24" t="s">
        <v>351</v>
      </c>
      <c r="H74" s="24" t="s">
        <v>360</v>
      </c>
      <c r="I74" s="86"/>
      <c r="J74" s="23"/>
      <c r="N74" s="24">
        <f>2000+8*100</f>
        <v>2800</v>
      </c>
      <c r="O74" s="24">
        <f>2000+3*100</f>
        <v>2300</v>
      </c>
      <c r="P74" s="24">
        <f t="shared" si="22"/>
        <v>7960</v>
      </c>
    </row>
    <row r="75" spans="4:16" x14ac:dyDescent="0.15">
      <c r="D75" s="87"/>
      <c r="E75" s="87"/>
      <c r="F75" s="87"/>
      <c r="G75" s="24" t="s">
        <v>311</v>
      </c>
      <c r="H75" s="24" t="s">
        <v>361</v>
      </c>
      <c r="I75" s="86"/>
      <c r="J75" s="23"/>
      <c r="N75" s="24">
        <f>3000+8*100</f>
        <v>3800</v>
      </c>
      <c r="O75" s="24">
        <f>3000+3*100</f>
        <v>3300</v>
      </c>
      <c r="P75" s="24">
        <f t="shared" si="22"/>
        <v>7960</v>
      </c>
    </row>
    <row r="77" spans="4:16" x14ac:dyDescent="0.15">
      <c r="F77" s="62"/>
      <c r="G77" s="62"/>
    </row>
    <row r="78" spans="4:16" x14ac:dyDescent="0.15">
      <c r="F78" s="62"/>
      <c r="G78" s="62"/>
    </row>
    <row r="79" spans="4:16" x14ac:dyDescent="0.15">
      <c r="F79" s="62"/>
      <c r="G79" s="62"/>
    </row>
  </sheetData>
  <mergeCells count="54">
    <mergeCell ref="F73:F75"/>
    <mergeCell ref="I73:I75"/>
    <mergeCell ref="D64:D75"/>
    <mergeCell ref="E65:E75"/>
    <mergeCell ref="F65:F66"/>
    <mergeCell ref="G65:G66"/>
    <mergeCell ref="H65:H66"/>
    <mergeCell ref="I65:I66"/>
    <mergeCell ref="F67:F69"/>
    <mergeCell ref="I67:I69"/>
    <mergeCell ref="F70:F72"/>
    <mergeCell ref="I70:I72"/>
    <mergeCell ref="H54:H56"/>
    <mergeCell ref="I54:I56"/>
    <mergeCell ref="L54:L56"/>
    <mergeCell ref="F57:F59"/>
    <mergeCell ref="G57:G59"/>
    <mergeCell ref="H57:H59"/>
    <mergeCell ref="I57:I59"/>
    <mergeCell ref="K57:K59"/>
    <mergeCell ref="L57:L59"/>
    <mergeCell ref="I48:I50"/>
    <mergeCell ref="L48:L50"/>
    <mergeCell ref="F51:F53"/>
    <mergeCell ref="H51:H53"/>
    <mergeCell ref="I51:I53"/>
    <mergeCell ref="L51:L53"/>
    <mergeCell ref="H48:H50"/>
    <mergeCell ref="I42:I44"/>
    <mergeCell ref="L42:L44"/>
    <mergeCell ref="F45:F47"/>
    <mergeCell ref="H45:H47"/>
    <mergeCell ref="I45:I47"/>
    <mergeCell ref="L45:L47"/>
    <mergeCell ref="H42:H44"/>
    <mergeCell ref="D42:D47"/>
    <mergeCell ref="E42:E59"/>
    <mergeCell ref="F42:F44"/>
    <mergeCell ref="D48:D53"/>
    <mergeCell ref="F48:F50"/>
    <mergeCell ref="D54:D59"/>
    <mergeCell ref="F54:F56"/>
    <mergeCell ref="AM1:AP6"/>
    <mergeCell ref="D14:D25"/>
    <mergeCell ref="E14:E37"/>
    <mergeCell ref="F14:F16"/>
    <mergeCell ref="F17:F19"/>
    <mergeCell ref="F20:F22"/>
    <mergeCell ref="F23:F25"/>
    <mergeCell ref="D26:D37"/>
    <mergeCell ref="F26:F28"/>
    <mergeCell ref="F29:F31"/>
    <mergeCell ref="F32:F34"/>
    <mergeCell ref="F35:F37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B1546-C040-4AB4-9E27-974504FFC08B}">
  <sheetPr codeName="Sheet12"/>
  <dimension ref="A1:AP79"/>
  <sheetViews>
    <sheetView workbookViewId="0">
      <selection activeCell="N14" sqref="N14:N22"/>
    </sheetView>
  </sheetViews>
  <sheetFormatPr defaultRowHeight="11.25" x14ac:dyDescent="0.15"/>
  <cols>
    <col min="1" max="1" width="7.5" style="24" customWidth="1"/>
    <col min="2" max="3" width="9" style="24"/>
    <col min="4" max="4" width="7.5" style="24" bestFit="1" customWidth="1"/>
    <col min="5" max="5" width="10.5" style="24" bestFit="1" customWidth="1"/>
    <col min="6" max="6" width="20.25" style="24" customWidth="1"/>
    <col min="7" max="7" width="11.375" style="24" bestFit="1" customWidth="1"/>
    <col min="8" max="8" width="18" style="24" bestFit="1" customWidth="1"/>
    <col min="9" max="10" width="12.25" style="24" customWidth="1"/>
    <col min="11" max="16" width="10.5" style="24" bestFit="1" customWidth="1"/>
    <col min="17" max="18" width="9" style="24"/>
    <col min="19" max="19" width="9.75" style="24" bestFit="1" customWidth="1"/>
    <col min="20" max="22" width="9" style="24"/>
    <col min="23" max="37" width="9" style="64"/>
    <col min="38" max="16384" width="9" style="24"/>
  </cols>
  <sheetData>
    <row r="1" spans="1:42" x14ac:dyDescent="0.15">
      <c r="A1" s="24" t="s">
        <v>294</v>
      </c>
      <c r="W1" s="71" t="s">
        <v>423</v>
      </c>
      <c r="AM1" s="91" t="s">
        <v>424</v>
      </c>
      <c r="AN1" s="91"/>
      <c r="AO1" s="91"/>
      <c r="AP1" s="91"/>
    </row>
    <row r="2" spans="1:42" x14ac:dyDescent="0.15">
      <c r="A2" s="25" t="s">
        <v>283</v>
      </c>
      <c r="AM2" s="91"/>
      <c r="AN2" s="91"/>
      <c r="AO2" s="91"/>
      <c r="AP2" s="91"/>
    </row>
    <row r="3" spans="1:42" x14ac:dyDescent="0.15">
      <c r="A3" s="25" t="s">
        <v>284</v>
      </c>
      <c r="AM3" s="91"/>
      <c r="AN3" s="91"/>
      <c r="AO3" s="91"/>
      <c r="AP3" s="91"/>
    </row>
    <row r="4" spans="1:42" x14ac:dyDescent="0.15">
      <c r="A4" s="25" t="s">
        <v>285</v>
      </c>
      <c r="AM4" s="91"/>
      <c r="AN4" s="91"/>
      <c r="AO4" s="91"/>
      <c r="AP4" s="91"/>
    </row>
    <row r="5" spans="1:42" x14ac:dyDescent="0.15">
      <c r="A5" s="25" t="s">
        <v>286</v>
      </c>
      <c r="AM5" s="91"/>
      <c r="AN5" s="91"/>
      <c r="AO5" s="91"/>
      <c r="AP5" s="91"/>
    </row>
    <row r="6" spans="1:42" x14ac:dyDescent="0.15">
      <c r="A6" s="25" t="s">
        <v>287</v>
      </c>
      <c r="AM6" s="91"/>
      <c r="AN6" s="91"/>
      <c r="AO6" s="91"/>
      <c r="AP6" s="91"/>
    </row>
    <row r="7" spans="1:42" x14ac:dyDescent="0.15">
      <c r="A7" s="25" t="s">
        <v>288</v>
      </c>
    </row>
    <row r="12" spans="1:42" x14ac:dyDescent="0.15">
      <c r="Z12" s="64" t="s">
        <v>395</v>
      </c>
    </row>
    <row r="13" spans="1:42" s="23" customFormat="1" ht="45" x14ac:dyDescent="0.15">
      <c r="D13" s="61" t="s">
        <v>289</v>
      </c>
      <c r="E13" s="61" t="s">
        <v>35</v>
      </c>
      <c r="F13" s="61" t="s">
        <v>290</v>
      </c>
      <c r="G13" s="63" t="s">
        <v>291</v>
      </c>
      <c r="H13" s="61" t="s">
        <v>301</v>
      </c>
      <c r="I13" s="61" t="s">
        <v>417</v>
      </c>
      <c r="J13" s="61" t="s">
        <v>418</v>
      </c>
      <c r="K13" s="61" t="s">
        <v>307</v>
      </c>
      <c r="L13" s="61" t="s">
        <v>303</v>
      </c>
      <c r="M13" s="61" t="s">
        <v>302</v>
      </c>
      <c r="N13" s="23" t="s">
        <v>299</v>
      </c>
      <c r="O13" s="23" t="s">
        <v>300</v>
      </c>
      <c r="P13" s="23" t="s">
        <v>379</v>
      </c>
      <c r="Q13" s="23" t="s">
        <v>366</v>
      </c>
      <c r="R13" s="23" t="s">
        <v>371</v>
      </c>
      <c r="W13" s="65"/>
      <c r="X13" s="65">
        <f>(X15-X14)/30</f>
        <v>9283.3333333333339</v>
      </c>
      <c r="Y13" s="65"/>
      <c r="Z13" s="65" t="s">
        <v>382</v>
      </c>
      <c r="AA13" s="65" t="s">
        <v>383</v>
      </c>
      <c r="AB13" s="65" t="s">
        <v>384</v>
      </c>
      <c r="AC13" s="65"/>
      <c r="AD13" s="65"/>
      <c r="AE13" s="65"/>
      <c r="AF13" s="65"/>
      <c r="AG13" s="65"/>
      <c r="AH13" s="65"/>
      <c r="AI13" s="65"/>
      <c r="AJ13" s="65"/>
      <c r="AK13" s="65"/>
    </row>
    <row r="14" spans="1:42" x14ac:dyDescent="0.15">
      <c r="D14" s="89" t="s">
        <v>297</v>
      </c>
      <c r="E14" s="89" t="s">
        <v>298</v>
      </c>
      <c r="F14" s="90" t="s">
        <v>440</v>
      </c>
      <c r="G14" s="60" t="s">
        <v>292</v>
      </c>
      <c r="H14" s="60" t="s">
        <v>546</v>
      </c>
      <c r="I14" s="60">
        <v>1</v>
      </c>
      <c r="J14" s="60">
        <v>3</v>
      </c>
      <c r="K14" s="60"/>
      <c r="L14" s="60"/>
      <c r="M14" s="61"/>
      <c r="N14" s="24">
        <f>LEFT(H14,FIND("+",H14,1)-1)+500*$J14+$K14*400</f>
        <v>5500</v>
      </c>
      <c r="O14" s="24">
        <f>LEFT(H14,FIND("+",H14,1)-1)+300*I14+$K14*400</f>
        <v>4300</v>
      </c>
      <c r="P14" s="24">
        <f>IF(L14="",0,(L14)*400)+IF(M14="",0,(M14)*600)</f>
        <v>0</v>
      </c>
      <c r="S14" s="24">
        <v>1</v>
      </c>
      <c r="W14" s="65" t="s">
        <v>367</v>
      </c>
      <c r="X14" s="64">
        <f>N14+N26</f>
        <v>41500</v>
      </c>
      <c r="Z14" s="64">
        <v>10</v>
      </c>
      <c r="AA14" s="64">
        <v>2</v>
      </c>
      <c r="AB14" s="64">
        <v>10</v>
      </c>
    </row>
    <row r="15" spans="1:42" x14ac:dyDescent="0.15">
      <c r="D15" s="89"/>
      <c r="E15" s="89"/>
      <c r="F15" s="90"/>
      <c r="G15" s="60" t="s">
        <v>368</v>
      </c>
      <c r="H15" s="60" t="s">
        <v>547</v>
      </c>
      <c r="I15" s="60">
        <v>1</v>
      </c>
      <c r="J15" s="60">
        <v>3</v>
      </c>
      <c r="K15" s="60"/>
      <c r="L15" s="60"/>
      <c r="M15" s="61"/>
      <c r="N15" s="24">
        <f t="shared" ref="N15:N16" si="0">LEFT(H15,FIND("+",H15,1)-1)+500*$J15+$K15*400</f>
        <v>4000</v>
      </c>
      <c r="O15" s="24">
        <f>LEFT(H15,FIND("+",H15,1)-1)+200*I15+$K15*400</f>
        <v>2700</v>
      </c>
      <c r="P15" s="24">
        <f t="shared" ref="P15:P37" si="1">IF(L15="",0,(L15)*400)+IF(M15="",0,(M15)*600)</f>
        <v>0</v>
      </c>
      <c r="Q15" s="24">
        <f>N15/$N$14</f>
        <v>0.72727272727272729</v>
      </c>
      <c r="S15" s="24">
        <v>0.8</v>
      </c>
      <c r="W15" s="64" t="s">
        <v>377</v>
      </c>
      <c r="X15" s="64">
        <f>P14+P26</f>
        <v>320000</v>
      </c>
      <c r="Z15" s="64">
        <v>20</v>
      </c>
      <c r="AA15" s="64">
        <v>2</v>
      </c>
      <c r="AB15" s="64">
        <v>10</v>
      </c>
    </row>
    <row r="16" spans="1:42" x14ac:dyDescent="0.15">
      <c r="D16" s="89"/>
      <c r="E16" s="89"/>
      <c r="F16" s="90"/>
      <c r="G16" s="60" t="s">
        <v>369</v>
      </c>
      <c r="H16" s="60" t="s">
        <v>548</v>
      </c>
      <c r="I16" s="60">
        <v>1</v>
      </c>
      <c r="J16" s="60">
        <v>3</v>
      </c>
      <c r="K16" s="60"/>
      <c r="L16" s="60"/>
      <c r="M16" s="61"/>
      <c r="N16" s="24">
        <f t="shared" si="0"/>
        <v>3000</v>
      </c>
      <c r="O16" s="24">
        <f t="shared" ref="O16:O22" si="2">LEFT(H16,FIND("+",H16,1)-1)+100*I16+$K16*400</f>
        <v>1600</v>
      </c>
      <c r="P16" s="24">
        <f t="shared" si="1"/>
        <v>0</v>
      </c>
      <c r="Q16" s="24">
        <f t="shared" ref="Q16" si="3">N16/$N$14</f>
        <v>0.54545454545454541</v>
      </c>
      <c r="S16" s="24">
        <v>0.6</v>
      </c>
      <c r="X16" s="64">
        <f>X14/X15</f>
        <v>0.12968750000000001</v>
      </c>
      <c r="Z16" s="64">
        <v>30</v>
      </c>
      <c r="AA16" s="64">
        <v>2</v>
      </c>
      <c r="AB16" s="64">
        <v>10</v>
      </c>
    </row>
    <row r="17" spans="4:37" x14ac:dyDescent="0.15">
      <c r="D17" s="89"/>
      <c r="E17" s="89"/>
      <c r="F17" s="90"/>
      <c r="G17" s="60"/>
      <c r="H17" s="60"/>
      <c r="I17" s="60"/>
      <c r="J17" s="60"/>
      <c r="K17" s="60"/>
      <c r="L17" s="60"/>
      <c r="M17" s="61"/>
      <c r="W17" s="64" t="s">
        <v>376</v>
      </c>
      <c r="X17" s="64">
        <f>N23+N35</f>
        <v>5000</v>
      </c>
      <c r="Z17" s="64">
        <v>40</v>
      </c>
      <c r="AA17" s="64">
        <v>2</v>
      </c>
      <c r="AB17" s="64">
        <v>10</v>
      </c>
    </row>
    <row r="18" spans="4:37" x14ac:dyDescent="0.15">
      <c r="D18" s="89"/>
      <c r="E18" s="89"/>
      <c r="F18" s="90"/>
      <c r="G18" s="60"/>
      <c r="H18" s="60"/>
      <c r="I18" s="60"/>
      <c r="J18" s="60"/>
      <c r="K18" s="60"/>
      <c r="L18" s="60"/>
      <c r="M18" s="61"/>
      <c r="W18" s="64" t="s">
        <v>378</v>
      </c>
      <c r="X18" s="64">
        <f>P23+P35</f>
        <v>320000</v>
      </c>
    </row>
    <row r="19" spans="4:37" x14ac:dyDescent="0.15">
      <c r="D19" s="89"/>
      <c r="E19" s="89"/>
      <c r="F19" s="90"/>
      <c r="G19" s="60"/>
      <c r="H19" s="60"/>
      <c r="I19" s="60"/>
      <c r="J19" s="60"/>
      <c r="K19" s="60"/>
      <c r="L19" s="60"/>
      <c r="M19" s="61"/>
      <c r="X19" s="64">
        <f>X17/X18</f>
        <v>1.5625E-2</v>
      </c>
    </row>
    <row r="20" spans="4:37" x14ac:dyDescent="0.15">
      <c r="D20" s="89"/>
      <c r="E20" s="89"/>
      <c r="F20" s="90" t="s">
        <v>374</v>
      </c>
      <c r="G20" s="60" t="s">
        <v>292</v>
      </c>
      <c r="H20" s="60" t="s">
        <v>547</v>
      </c>
      <c r="I20" s="60">
        <v>1</v>
      </c>
      <c r="J20" s="60">
        <v>3</v>
      </c>
      <c r="K20" s="60"/>
      <c r="L20" s="60"/>
      <c r="M20" s="61"/>
      <c r="N20" s="24">
        <f>LEFT(H20,FIND("+",H20,1)-1)+500*$J20+$K20*400</f>
        <v>4000</v>
      </c>
      <c r="O20" s="24">
        <f>LEFT(H20,FIND("+",H20,1)-1)+300*I20+$K20*400</f>
        <v>2800</v>
      </c>
      <c r="P20" s="24">
        <f t="shared" si="1"/>
        <v>0</v>
      </c>
      <c r="R20" s="24">
        <f>N20/$N$14</f>
        <v>0.72727272727272729</v>
      </c>
      <c r="S20" s="24">
        <v>1</v>
      </c>
      <c r="T20" s="24">
        <v>0.6</v>
      </c>
      <c r="Z20" s="64" t="s">
        <v>394</v>
      </c>
      <c r="AA20" s="64">
        <f>AA24*AA22</f>
        <v>0</v>
      </c>
      <c r="AB20" s="64">
        <f t="shared" ref="AB20:AD20" si="4">AB24*AB22</f>
        <v>506.25000000000006</v>
      </c>
      <c r="AC20" s="64">
        <f t="shared" si="4"/>
        <v>1088.75</v>
      </c>
      <c r="AD20" s="64">
        <f t="shared" si="4"/>
        <v>0</v>
      </c>
      <c r="AG20" s="64" t="s">
        <v>414</v>
      </c>
    </row>
    <row r="21" spans="4:37" x14ac:dyDescent="0.15">
      <c r="D21" s="89"/>
      <c r="E21" s="89"/>
      <c r="F21" s="90"/>
      <c r="G21" s="60" t="s">
        <v>368</v>
      </c>
      <c r="H21" s="60" t="s">
        <v>548</v>
      </c>
      <c r="I21" s="60">
        <v>1</v>
      </c>
      <c r="J21" s="60">
        <v>3</v>
      </c>
      <c r="K21" s="60"/>
      <c r="L21" s="60"/>
      <c r="M21" s="61"/>
      <c r="N21" s="24">
        <f t="shared" ref="N21:N22" si="5">LEFT(H21,FIND("+",H21,1)-1)+500*$J21+$K21*400</f>
        <v>3000</v>
      </c>
      <c r="O21" s="24">
        <f>LEFT(H21,FIND("+",H21,1)-1)+200*I21+$K21*400</f>
        <v>1700</v>
      </c>
      <c r="P21" s="24">
        <f t="shared" si="1"/>
        <v>0</v>
      </c>
      <c r="Q21" s="24">
        <f>N21/$N$20</f>
        <v>0.75</v>
      </c>
      <c r="S21" s="24">
        <v>0.8</v>
      </c>
      <c r="Z21" s="66" t="s">
        <v>386</v>
      </c>
      <c r="AA21" s="67" t="s">
        <v>387</v>
      </c>
      <c r="AB21" s="67" t="s">
        <v>388</v>
      </c>
      <c r="AC21" s="67" t="s">
        <v>389</v>
      </c>
      <c r="AD21" s="67" t="s">
        <v>390</v>
      </c>
      <c r="AG21" s="66" t="s">
        <v>386</v>
      </c>
      <c r="AH21" s="67" t="s">
        <v>387</v>
      </c>
      <c r="AI21" s="67" t="s">
        <v>388</v>
      </c>
      <c r="AJ21" s="67" t="s">
        <v>389</v>
      </c>
      <c r="AK21" s="67" t="s">
        <v>390</v>
      </c>
    </row>
    <row r="22" spans="4:37" x14ac:dyDescent="0.15">
      <c r="D22" s="89"/>
      <c r="E22" s="89"/>
      <c r="F22" s="90"/>
      <c r="G22" s="60" t="s">
        <v>369</v>
      </c>
      <c r="H22" s="60" t="s">
        <v>549</v>
      </c>
      <c r="I22" s="60">
        <v>1</v>
      </c>
      <c r="J22" s="60">
        <v>3</v>
      </c>
      <c r="K22" s="60"/>
      <c r="L22" s="60"/>
      <c r="M22" s="61"/>
      <c r="N22" s="24">
        <f t="shared" si="5"/>
        <v>2500</v>
      </c>
      <c r="O22" s="24">
        <f t="shared" si="2"/>
        <v>1100</v>
      </c>
      <c r="P22" s="24">
        <f t="shared" si="1"/>
        <v>0</v>
      </c>
      <c r="Q22" s="24">
        <f>N22/$N$20</f>
        <v>0.625</v>
      </c>
      <c r="S22" s="24">
        <v>0.6</v>
      </c>
      <c r="Z22" s="66" t="s">
        <v>391</v>
      </c>
      <c r="AA22" s="67">
        <v>0</v>
      </c>
      <c r="AB22" s="67">
        <f>1-AC22</f>
        <v>0.67500000000000004</v>
      </c>
      <c r="AC22" s="67">
        <v>0.32500000000000001</v>
      </c>
      <c r="AD22" s="67">
        <v>0</v>
      </c>
      <c r="AG22" s="66" t="s">
        <v>391</v>
      </c>
      <c r="AH22" s="67">
        <v>0</v>
      </c>
      <c r="AI22" s="67">
        <f>1-AJ22-AK22</f>
        <v>0.78</v>
      </c>
      <c r="AJ22" s="67">
        <v>0.2</v>
      </c>
      <c r="AK22" s="67">
        <v>0.02</v>
      </c>
    </row>
    <row r="23" spans="4:37" x14ac:dyDescent="0.15">
      <c r="D23" s="89"/>
      <c r="E23" s="89"/>
      <c r="F23" s="90" t="s">
        <v>319</v>
      </c>
      <c r="G23" s="60" t="s">
        <v>292</v>
      </c>
      <c r="H23" s="60">
        <v>2000</v>
      </c>
      <c r="I23" s="60">
        <v>0</v>
      </c>
      <c r="J23" s="60">
        <v>0</v>
      </c>
      <c r="K23" s="60"/>
      <c r="L23" s="60"/>
      <c r="M23" s="61"/>
      <c r="N23" s="24">
        <f t="shared" ref="N23:N25" si="6">$H23+$K23*400</f>
        <v>2000</v>
      </c>
      <c r="O23" s="24">
        <f t="shared" ref="O23:O37" si="7">$H23+$K23*400</f>
        <v>2000</v>
      </c>
      <c r="P23" s="24">
        <f t="shared" si="1"/>
        <v>0</v>
      </c>
      <c r="R23" s="24">
        <f>N23/$N$14</f>
        <v>0.36363636363636365</v>
      </c>
      <c r="T23" s="24">
        <v>0.4</v>
      </c>
      <c r="Z23" s="66" t="s">
        <v>392</v>
      </c>
      <c r="AA23" s="67">
        <v>0</v>
      </c>
      <c r="AB23" s="67">
        <v>16</v>
      </c>
      <c r="AC23" s="67">
        <v>4</v>
      </c>
      <c r="AD23" s="67">
        <v>0</v>
      </c>
      <c r="AG23" s="66" t="s">
        <v>392</v>
      </c>
      <c r="AH23" s="67">
        <v>0</v>
      </c>
      <c r="AI23" s="67">
        <v>16</v>
      </c>
      <c r="AJ23" s="67">
        <v>4</v>
      </c>
      <c r="AK23" s="67">
        <v>1</v>
      </c>
    </row>
    <row r="24" spans="4:37" x14ac:dyDescent="0.15">
      <c r="D24" s="89"/>
      <c r="E24" s="89"/>
      <c r="F24" s="90"/>
      <c r="G24" s="60" t="s">
        <v>368</v>
      </c>
      <c r="H24" s="60">
        <v>1500</v>
      </c>
      <c r="I24" s="60">
        <v>0</v>
      </c>
      <c r="J24" s="60">
        <v>0</v>
      </c>
      <c r="K24" s="60"/>
      <c r="L24" s="60"/>
      <c r="M24" s="61"/>
      <c r="N24" s="24">
        <f t="shared" si="6"/>
        <v>1500</v>
      </c>
      <c r="O24" s="24">
        <f t="shared" si="7"/>
        <v>1500</v>
      </c>
      <c r="P24" s="24">
        <f t="shared" si="1"/>
        <v>0</v>
      </c>
      <c r="Q24" s="24">
        <f>N24/$N$23</f>
        <v>0.75</v>
      </c>
      <c r="Z24" s="68" t="s">
        <v>396</v>
      </c>
      <c r="AA24" s="67">
        <f>[3]投放验证!C$11</f>
        <v>35</v>
      </c>
      <c r="AB24" s="67">
        <f>[3]投放验证!D$11</f>
        <v>750</v>
      </c>
      <c r="AC24" s="67">
        <f>[3]投放验证!E$11</f>
        <v>3350</v>
      </c>
      <c r="AD24" s="67">
        <f>[3]投放验证!F$11</f>
        <v>9165</v>
      </c>
      <c r="AG24" s="68" t="s">
        <v>396</v>
      </c>
      <c r="AH24" s="67">
        <f>[3]投放验证!C$11</f>
        <v>35</v>
      </c>
      <c r="AI24" s="67">
        <f>[3]投放验证!D$11</f>
        <v>750</v>
      </c>
      <c r="AJ24" s="67">
        <f>[3]投放验证!E$11</f>
        <v>3350</v>
      </c>
      <c r="AK24" s="67">
        <f>[3]投放验证!F$11</f>
        <v>9165</v>
      </c>
    </row>
    <row r="25" spans="4:37" x14ac:dyDescent="0.15">
      <c r="D25" s="89"/>
      <c r="E25" s="89"/>
      <c r="F25" s="90"/>
      <c r="G25" s="60" t="s">
        <v>369</v>
      </c>
      <c r="H25" s="60">
        <v>1000</v>
      </c>
      <c r="I25" s="60">
        <v>0</v>
      </c>
      <c r="J25" s="60">
        <v>0</v>
      </c>
      <c r="K25" s="60"/>
      <c r="L25" s="60"/>
      <c r="M25" s="61"/>
      <c r="N25" s="24">
        <f t="shared" si="6"/>
        <v>1000</v>
      </c>
      <c r="O25" s="24">
        <f t="shared" si="7"/>
        <v>1000</v>
      </c>
      <c r="P25" s="24">
        <f t="shared" si="1"/>
        <v>0</v>
      </c>
      <c r="Q25" s="24">
        <f>N25/$N$23</f>
        <v>0.5</v>
      </c>
      <c r="Z25" s="69" t="s">
        <v>397</v>
      </c>
      <c r="AA25" s="64">
        <f>[3]投放验证!C9*[3]投放验证!$C$13</f>
        <v>12.5</v>
      </c>
      <c r="AB25" s="64">
        <f>[3]投放验证!D9*[3]投放验证!$C$13</f>
        <v>150</v>
      </c>
      <c r="AC25" s="64">
        <f>[3]投放验证!E9*[3]投放验证!$C$13</f>
        <v>500</v>
      </c>
      <c r="AD25" s="64">
        <f>[3]投放验证!F9*[3]投放验证!$C$13</f>
        <v>1250</v>
      </c>
      <c r="AG25" s="69" t="s">
        <v>397</v>
      </c>
      <c r="AH25" s="64">
        <f>[3]投放验证!C9*[3]投放验证!$C$13</f>
        <v>12.5</v>
      </c>
      <c r="AI25" s="64">
        <f>[3]投放验证!D9*[3]投放验证!$C$13</f>
        <v>150</v>
      </c>
      <c r="AJ25" s="64">
        <f>[3]投放验证!E9*[3]投放验证!$C$13</f>
        <v>500</v>
      </c>
      <c r="AK25" s="64">
        <f>[3]投放验证!F9*[3]投放验证!$C$13</f>
        <v>1250</v>
      </c>
    </row>
    <row r="26" spans="4:37" x14ac:dyDescent="0.15">
      <c r="D26" s="89" t="s">
        <v>296</v>
      </c>
      <c r="E26" s="89"/>
      <c r="F26" s="90" t="s">
        <v>385</v>
      </c>
      <c r="G26" s="60" t="s">
        <v>370</v>
      </c>
      <c r="H26" s="60">
        <v>12000</v>
      </c>
      <c r="I26" s="60"/>
      <c r="J26" s="60"/>
      <c r="K26" s="60">
        <v>60</v>
      </c>
      <c r="L26" s="60">
        <v>800</v>
      </c>
      <c r="M26" s="61"/>
      <c r="N26" s="24">
        <f>$H26+$K26*400</f>
        <v>36000</v>
      </c>
      <c r="O26" s="24">
        <f>$H26+$K26*400</f>
        <v>36000</v>
      </c>
      <c r="P26" s="24">
        <f t="shared" si="1"/>
        <v>320000</v>
      </c>
      <c r="S26" s="24">
        <v>1</v>
      </c>
      <c r="Z26" s="66" t="s">
        <v>398</v>
      </c>
      <c r="AA26" s="67">
        <f>AB22*AB25+AC22*AC24/AC23^0.5+50</f>
        <v>695.625</v>
      </c>
      <c r="AB26" s="67"/>
      <c r="AC26" s="67"/>
      <c r="AD26" s="67"/>
      <c r="AG26" s="66" t="s">
        <v>398</v>
      </c>
      <c r="AH26" s="67">
        <f>AI22*AI25+AJ22*AJ24/AJ23^0.5+AK22*AK24+50</f>
        <v>685.3</v>
      </c>
      <c r="AI26" s="67"/>
      <c r="AJ26" s="67"/>
      <c r="AK26" s="67"/>
    </row>
    <row r="27" spans="4:37" x14ac:dyDescent="0.15">
      <c r="D27" s="89"/>
      <c r="E27" s="89"/>
      <c r="F27" s="90"/>
      <c r="G27" s="60" t="s">
        <v>295</v>
      </c>
      <c r="H27" s="60">
        <v>10000</v>
      </c>
      <c r="I27" s="60"/>
      <c r="J27" s="60"/>
      <c r="K27" s="60">
        <v>50</v>
      </c>
      <c r="L27" s="60">
        <v>800</v>
      </c>
      <c r="M27" s="61"/>
      <c r="N27" s="24">
        <f t="shared" ref="N27:N37" si="8">$H27+$K27*400</f>
        <v>30000</v>
      </c>
      <c r="O27" s="24">
        <f t="shared" si="7"/>
        <v>30000</v>
      </c>
      <c r="P27" s="24">
        <f t="shared" si="1"/>
        <v>320000</v>
      </c>
      <c r="Q27" s="24">
        <f t="shared" ref="Q27:Q28" si="9">N27/$N$26</f>
        <v>0.83333333333333337</v>
      </c>
      <c r="S27" s="24">
        <v>0.85</v>
      </c>
      <c r="Z27" s="70" t="s">
        <v>393</v>
      </c>
      <c r="AA27" s="67">
        <v>680</v>
      </c>
      <c r="AB27" s="67"/>
      <c r="AC27" s="67"/>
      <c r="AD27" s="67"/>
      <c r="AG27" s="70" t="s">
        <v>393</v>
      </c>
      <c r="AH27" s="67">
        <v>680</v>
      </c>
      <c r="AI27" s="67"/>
      <c r="AJ27" s="67"/>
      <c r="AK27" s="67"/>
    </row>
    <row r="28" spans="4:37" x14ac:dyDescent="0.15">
      <c r="D28" s="89"/>
      <c r="E28" s="89"/>
      <c r="F28" s="90"/>
      <c r="G28" s="60" t="s">
        <v>293</v>
      </c>
      <c r="H28" s="60">
        <v>8000</v>
      </c>
      <c r="I28" s="60"/>
      <c r="J28" s="60"/>
      <c r="K28" s="60">
        <v>40</v>
      </c>
      <c r="L28" s="60">
        <v>800</v>
      </c>
      <c r="M28" s="61"/>
      <c r="N28" s="24">
        <f t="shared" si="8"/>
        <v>24000</v>
      </c>
      <c r="O28" s="24">
        <f t="shared" si="7"/>
        <v>24000</v>
      </c>
      <c r="P28" s="24">
        <f t="shared" si="1"/>
        <v>320000</v>
      </c>
      <c r="Q28" s="24">
        <f t="shared" si="9"/>
        <v>0.66666666666666663</v>
      </c>
      <c r="S28" s="24">
        <v>0.7</v>
      </c>
      <c r="Z28" s="70"/>
      <c r="AA28" s="67"/>
      <c r="AB28" s="67"/>
      <c r="AC28" s="67"/>
      <c r="AD28" s="67"/>
    </row>
    <row r="29" spans="4:37" x14ac:dyDescent="0.15">
      <c r="D29" s="89"/>
      <c r="E29" s="89"/>
      <c r="F29" s="90" t="s">
        <v>380</v>
      </c>
      <c r="G29" s="60" t="s">
        <v>370</v>
      </c>
      <c r="H29" s="60">
        <v>10000</v>
      </c>
      <c r="I29" s="60"/>
      <c r="J29" s="60"/>
      <c r="K29" s="60">
        <v>50</v>
      </c>
      <c r="L29" s="60">
        <v>800</v>
      </c>
      <c r="M29" s="61"/>
      <c r="N29" s="24">
        <f t="shared" si="8"/>
        <v>30000</v>
      </c>
      <c r="O29" s="24">
        <f t="shared" si="7"/>
        <v>30000</v>
      </c>
      <c r="P29" s="24">
        <f t="shared" si="1"/>
        <v>320000</v>
      </c>
      <c r="R29" s="24">
        <f>N29/$N$26</f>
        <v>0.83333333333333337</v>
      </c>
      <c r="S29" s="24">
        <v>1</v>
      </c>
      <c r="T29" s="24">
        <v>0.6</v>
      </c>
    </row>
    <row r="30" spans="4:37" x14ac:dyDescent="0.15">
      <c r="D30" s="89"/>
      <c r="E30" s="89"/>
      <c r="F30" s="90"/>
      <c r="G30" s="60" t="s">
        <v>295</v>
      </c>
      <c r="H30" s="60">
        <v>8000</v>
      </c>
      <c r="I30" s="60"/>
      <c r="J30" s="60"/>
      <c r="K30" s="60">
        <v>40</v>
      </c>
      <c r="L30" s="60">
        <v>800</v>
      </c>
      <c r="M30" s="61"/>
      <c r="N30" s="24">
        <f t="shared" si="8"/>
        <v>24000</v>
      </c>
      <c r="O30" s="24">
        <f t="shared" si="7"/>
        <v>24000</v>
      </c>
      <c r="P30" s="24">
        <f t="shared" si="1"/>
        <v>320000</v>
      </c>
      <c r="Q30" s="24">
        <f t="shared" ref="Q30:Q31" si="10">N30/$N$29</f>
        <v>0.8</v>
      </c>
      <c r="S30" s="24">
        <v>0.8</v>
      </c>
    </row>
    <row r="31" spans="4:37" x14ac:dyDescent="0.15">
      <c r="D31" s="89"/>
      <c r="E31" s="89"/>
      <c r="F31" s="90"/>
      <c r="G31" s="60" t="s">
        <v>293</v>
      </c>
      <c r="H31" s="60">
        <v>6000</v>
      </c>
      <c r="I31" s="60"/>
      <c r="J31" s="60"/>
      <c r="K31" s="60">
        <v>30</v>
      </c>
      <c r="L31" s="60">
        <v>800</v>
      </c>
      <c r="M31" s="61"/>
      <c r="N31" s="24">
        <f t="shared" si="8"/>
        <v>18000</v>
      </c>
      <c r="O31" s="24">
        <f t="shared" si="7"/>
        <v>18000</v>
      </c>
      <c r="P31" s="24">
        <f t="shared" si="1"/>
        <v>320000</v>
      </c>
      <c r="Q31" s="24">
        <f t="shared" si="10"/>
        <v>0.6</v>
      </c>
      <c r="S31" s="24">
        <v>0.6</v>
      </c>
    </row>
    <row r="32" spans="4:37" x14ac:dyDescent="0.15">
      <c r="D32" s="89"/>
      <c r="E32" s="89"/>
      <c r="F32" s="90" t="s">
        <v>381</v>
      </c>
      <c r="G32" s="60" t="s">
        <v>370</v>
      </c>
      <c r="H32" s="60">
        <v>8000</v>
      </c>
      <c r="I32" s="60"/>
      <c r="J32" s="60"/>
      <c r="K32" s="60">
        <v>40</v>
      </c>
      <c r="L32" s="60">
        <v>800</v>
      </c>
      <c r="M32" s="61"/>
      <c r="N32" s="24">
        <f t="shared" si="8"/>
        <v>24000</v>
      </c>
      <c r="O32" s="24">
        <f t="shared" si="7"/>
        <v>24000</v>
      </c>
      <c r="P32" s="24">
        <f t="shared" si="1"/>
        <v>320000</v>
      </c>
      <c r="R32" s="24">
        <f>N32/$N$26</f>
        <v>0.66666666666666663</v>
      </c>
      <c r="S32" s="24">
        <v>1</v>
      </c>
      <c r="T32" s="24">
        <v>0.3</v>
      </c>
    </row>
    <row r="33" spans="3:20" x14ac:dyDescent="0.15">
      <c r="D33" s="89"/>
      <c r="E33" s="89"/>
      <c r="F33" s="90"/>
      <c r="G33" s="60" t="s">
        <v>295</v>
      </c>
      <c r="H33" s="60">
        <v>6000</v>
      </c>
      <c r="I33" s="60"/>
      <c r="J33" s="60"/>
      <c r="K33" s="60">
        <v>30</v>
      </c>
      <c r="L33" s="60">
        <v>800</v>
      </c>
      <c r="M33" s="61"/>
      <c r="N33" s="24">
        <f t="shared" si="8"/>
        <v>18000</v>
      </c>
      <c r="O33" s="24">
        <f t="shared" si="7"/>
        <v>18000</v>
      </c>
      <c r="P33" s="24">
        <f t="shared" si="1"/>
        <v>320000</v>
      </c>
      <c r="Q33" s="24">
        <f>N33/$N$32</f>
        <v>0.75</v>
      </c>
      <c r="S33" s="24">
        <v>0.7</v>
      </c>
    </row>
    <row r="34" spans="3:20" x14ac:dyDescent="0.15">
      <c r="D34" s="89"/>
      <c r="E34" s="89"/>
      <c r="F34" s="90"/>
      <c r="G34" s="60" t="s">
        <v>293</v>
      </c>
      <c r="H34" s="60">
        <v>4000</v>
      </c>
      <c r="I34" s="60"/>
      <c r="J34" s="60"/>
      <c r="K34" s="60">
        <v>20</v>
      </c>
      <c r="L34" s="60">
        <v>800</v>
      </c>
      <c r="M34" s="61"/>
      <c r="N34" s="24">
        <f t="shared" si="8"/>
        <v>12000</v>
      </c>
      <c r="O34" s="24">
        <f t="shared" si="7"/>
        <v>12000</v>
      </c>
      <c r="P34" s="24">
        <f t="shared" si="1"/>
        <v>320000</v>
      </c>
      <c r="Q34" s="24">
        <f>N34/$N$32</f>
        <v>0.5</v>
      </c>
      <c r="S34" s="24">
        <v>0.4</v>
      </c>
    </row>
    <row r="35" spans="3:20" x14ac:dyDescent="0.15">
      <c r="D35" s="89"/>
      <c r="E35" s="89"/>
      <c r="F35" s="90" t="s">
        <v>319</v>
      </c>
      <c r="G35" s="60" t="s">
        <v>370</v>
      </c>
      <c r="H35" s="60">
        <v>600</v>
      </c>
      <c r="I35" s="60"/>
      <c r="J35" s="60"/>
      <c r="K35" s="60">
        <v>6</v>
      </c>
      <c r="L35" s="60">
        <v>800</v>
      </c>
      <c r="M35" s="61"/>
      <c r="N35" s="24">
        <f t="shared" si="8"/>
        <v>3000</v>
      </c>
      <c r="O35" s="24">
        <f t="shared" si="7"/>
        <v>3000</v>
      </c>
      <c r="P35" s="24">
        <f t="shared" si="1"/>
        <v>320000</v>
      </c>
      <c r="R35" s="24">
        <f>N35/$N$26</f>
        <v>8.3333333333333329E-2</v>
      </c>
      <c r="T35" s="24">
        <v>0.1</v>
      </c>
    </row>
    <row r="36" spans="3:20" x14ac:dyDescent="0.15">
      <c r="D36" s="89"/>
      <c r="E36" s="89"/>
      <c r="F36" s="90"/>
      <c r="G36" s="60" t="s">
        <v>295</v>
      </c>
      <c r="H36" s="60">
        <v>600</v>
      </c>
      <c r="I36" s="60"/>
      <c r="J36" s="60"/>
      <c r="K36" s="60">
        <v>6</v>
      </c>
      <c r="L36" s="60">
        <v>800</v>
      </c>
      <c r="M36" s="61"/>
      <c r="N36" s="24">
        <f t="shared" si="8"/>
        <v>3000</v>
      </c>
      <c r="O36" s="24">
        <f t="shared" si="7"/>
        <v>3000</v>
      </c>
      <c r="P36" s="24">
        <f t="shared" si="1"/>
        <v>320000</v>
      </c>
      <c r="Q36" s="24">
        <f>N36/$N$35</f>
        <v>1</v>
      </c>
    </row>
    <row r="37" spans="3:20" x14ac:dyDescent="0.15">
      <c r="D37" s="89"/>
      <c r="E37" s="89"/>
      <c r="F37" s="90"/>
      <c r="G37" s="60" t="s">
        <v>293</v>
      </c>
      <c r="H37" s="60">
        <v>600</v>
      </c>
      <c r="I37" s="60"/>
      <c r="J37" s="60"/>
      <c r="K37" s="60">
        <v>6</v>
      </c>
      <c r="L37" s="60">
        <v>800</v>
      </c>
      <c r="M37" s="61"/>
      <c r="N37" s="24">
        <f t="shared" si="8"/>
        <v>3000</v>
      </c>
      <c r="O37" s="24">
        <f t="shared" si="7"/>
        <v>3000</v>
      </c>
      <c r="P37" s="24">
        <f t="shared" si="1"/>
        <v>320000</v>
      </c>
      <c r="Q37" s="24">
        <f>N37/$N$35</f>
        <v>1</v>
      </c>
    </row>
    <row r="38" spans="3:20" x14ac:dyDescent="0.15">
      <c r="E38" s="62"/>
    </row>
    <row r="39" spans="3:20" x14ac:dyDescent="0.15">
      <c r="E39" s="62"/>
    </row>
    <row r="40" spans="3:20" x14ac:dyDescent="0.15">
      <c r="E40" s="62"/>
    </row>
    <row r="41" spans="3:20" x14ac:dyDescent="0.15">
      <c r="C41" s="24" t="s">
        <v>337</v>
      </c>
      <c r="D41" s="24" t="s">
        <v>289</v>
      </c>
      <c r="E41" s="62" t="s">
        <v>323</v>
      </c>
      <c r="F41" s="24" t="s">
        <v>290</v>
      </c>
      <c r="G41" s="24" t="s">
        <v>325</v>
      </c>
      <c r="H41" s="24" t="s">
        <v>326</v>
      </c>
      <c r="I41" s="24" t="s">
        <v>327</v>
      </c>
      <c r="K41" s="24" t="s">
        <v>328</v>
      </c>
      <c r="L41" s="24" t="s">
        <v>329</v>
      </c>
      <c r="N41" s="24" t="s">
        <v>299</v>
      </c>
      <c r="O41" s="24" t="s">
        <v>300</v>
      </c>
      <c r="P41" s="23" t="s">
        <v>379</v>
      </c>
    </row>
    <row r="42" spans="3:20" x14ac:dyDescent="0.15">
      <c r="D42" s="87" t="s">
        <v>309</v>
      </c>
      <c r="E42" s="87" t="s">
        <v>308</v>
      </c>
      <c r="F42" s="86" t="s">
        <v>315</v>
      </c>
      <c r="G42" s="24" t="s">
        <v>311</v>
      </c>
      <c r="H42" s="87" t="s">
        <v>330</v>
      </c>
      <c r="I42" s="86" t="s">
        <v>332</v>
      </c>
      <c r="J42" s="23"/>
      <c r="K42" s="24">
        <v>10</v>
      </c>
      <c r="L42" s="86" t="s">
        <v>333</v>
      </c>
      <c r="N42" s="24">
        <f>13*100+K42*398</f>
        <v>5280</v>
      </c>
      <c r="O42" s="24">
        <f>8*100+K42*398</f>
        <v>4780</v>
      </c>
      <c r="P42" s="24">
        <f>(25)*398</f>
        <v>9950</v>
      </c>
      <c r="T42" s="24">
        <f>N42/$N$42</f>
        <v>1</v>
      </c>
    </row>
    <row r="43" spans="3:20" x14ac:dyDescent="0.15">
      <c r="D43" s="87"/>
      <c r="E43" s="87"/>
      <c r="F43" s="86"/>
      <c r="G43" s="24" t="s">
        <v>312</v>
      </c>
      <c r="H43" s="87"/>
      <c r="I43" s="86"/>
      <c r="J43" s="23"/>
      <c r="K43" s="24">
        <v>8</v>
      </c>
      <c r="L43" s="86"/>
      <c r="N43" s="24">
        <f t="shared" ref="N43:N44" si="11">13*100+K43*398</f>
        <v>4484</v>
      </c>
      <c r="O43" s="24">
        <f t="shared" ref="O43:O44" si="12">8*100+K43*398</f>
        <v>3984</v>
      </c>
      <c r="P43" s="24">
        <f t="shared" ref="P43:P57" si="13">(25)*398</f>
        <v>9950</v>
      </c>
      <c r="Q43" s="24">
        <f>N43/N42</f>
        <v>0.84924242424242424</v>
      </c>
    </row>
    <row r="44" spans="3:20" x14ac:dyDescent="0.15">
      <c r="D44" s="87"/>
      <c r="E44" s="87"/>
      <c r="F44" s="86"/>
      <c r="G44" s="24" t="s">
        <v>293</v>
      </c>
      <c r="H44" s="87"/>
      <c r="I44" s="86"/>
      <c r="J44" s="23"/>
      <c r="K44" s="24">
        <v>6</v>
      </c>
      <c r="L44" s="86"/>
      <c r="N44" s="24">
        <f t="shared" si="11"/>
        <v>3688</v>
      </c>
      <c r="O44" s="24">
        <f t="shared" si="12"/>
        <v>3188</v>
      </c>
      <c r="P44" s="24">
        <f t="shared" si="13"/>
        <v>9950</v>
      </c>
      <c r="Q44" s="24">
        <f>N44/N42</f>
        <v>0.69848484848484849</v>
      </c>
    </row>
    <row r="45" spans="3:20" x14ac:dyDescent="0.15">
      <c r="D45" s="87"/>
      <c r="E45" s="87"/>
      <c r="F45" s="86" t="s">
        <v>310</v>
      </c>
      <c r="G45" s="24" t="s">
        <v>311</v>
      </c>
      <c r="H45" s="87" t="s">
        <v>330</v>
      </c>
      <c r="I45" s="86" t="s">
        <v>332</v>
      </c>
      <c r="J45" s="23"/>
      <c r="K45" s="24">
        <v>8</v>
      </c>
      <c r="L45" s="86" t="s">
        <v>334</v>
      </c>
      <c r="N45" s="24">
        <f>7*100+K45*398</f>
        <v>3884</v>
      </c>
      <c r="O45" s="24">
        <f>5*100+K45*398</f>
        <v>3684</v>
      </c>
      <c r="P45" s="24">
        <f t="shared" si="13"/>
        <v>9950</v>
      </c>
      <c r="T45" s="24">
        <f>N45/$N$42</f>
        <v>0.7356060606060606</v>
      </c>
    </row>
    <row r="46" spans="3:20" x14ac:dyDescent="0.15">
      <c r="D46" s="87"/>
      <c r="E46" s="87"/>
      <c r="F46" s="86"/>
      <c r="G46" s="24" t="s">
        <v>312</v>
      </c>
      <c r="H46" s="87"/>
      <c r="I46" s="86"/>
      <c r="J46" s="23"/>
      <c r="K46" s="24">
        <v>6</v>
      </c>
      <c r="L46" s="86"/>
      <c r="N46" s="24">
        <f t="shared" ref="N46:N47" si="14">7*100+K46*398</f>
        <v>3088</v>
      </c>
      <c r="O46" s="24">
        <f t="shared" ref="O46:O47" si="15">5*100+K46*398</f>
        <v>2888</v>
      </c>
      <c r="P46" s="24">
        <f t="shared" si="13"/>
        <v>9950</v>
      </c>
      <c r="Q46" s="24">
        <f>N46/N45</f>
        <v>0.79505664263645726</v>
      </c>
    </row>
    <row r="47" spans="3:20" x14ac:dyDescent="0.15">
      <c r="D47" s="87"/>
      <c r="E47" s="87"/>
      <c r="F47" s="86"/>
      <c r="G47" s="24" t="s">
        <v>293</v>
      </c>
      <c r="H47" s="87"/>
      <c r="I47" s="86"/>
      <c r="J47" s="23"/>
      <c r="K47" s="24">
        <v>4</v>
      </c>
      <c r="L47" s="86"/>
      <c r="N47" s="24">
        <f t="shared" si="14"/>
        <v>2292</v>
      </c>
      <c r="O47" s="24">
        <f t="shared" si="15"/>
        <v>2092</v>
      </c>
      <c r="P47" s="24">
        <f t="shared" si="13"/>
        <v>9950</v>
      </c>
      <c r="Q47" s="24">
        <f>N47/N45</f>
        <v>0.59011328527291451</v>
      </c>
    </row>
    <row r="48" spans="3:20" x14ac:dyDescent="0.15">
      <c r="D48" s="87" t="s">
        <v>320</v>
      </c>
      <c r="E48" s="87"/>
      <c r="F48" s="86" t="s">
        <v>316</v>
      </c>
      <c r="G48" s="24" t="s">
        <v>311</v>
      </c>
      <c r="H48" s="87" t="s">
        <v>330</v>
      </c>
      <c r="I48" s="86" t="s">
        <v>332</v>
      </c>
      <c r="J48" s="23"/>
      <c r="K48" s="24">
        <v>6</v>
      </c>
      <c r="L48" s="86" t="s">
        <v>335</v>
      </c>
      <c r="N48" s="24">
        <f>4*100+K48*398</f>
        <v>2788</v>
      </c>
      <c r="O48" s="24">
        <f>3*100+K48*398</f>
        <v>2688</v>
      </c>
      <c r="P48" s="24">
        <f t="shared" si="13"/>
        <v>9950</v>
      </c>
      <c r="T48" s="24">
        <f>N48/$N$42</f>
        <v>0.52803030303030307</v>
      </c>
    </row>
    <row r="49" spans="3:20" x14ac:dyDescent="0.15">
      <c r="D49" s="87"/>
      <c r="E49" s="87"/>
      <c r="F49" s="86"/>
      <c r="G49" s="24" t="s">
        <v>312</v>
      </c>
      <c r="H49" s="87"/>
      <c r="I49" s="86"/>
      <c r="J49" s="23"/>
      <c r="K49" s="24">
        <v>5</v>
      </c>
      <c r="L49" s="86"/>
      <c r="N49" s="24">
        <f t="shared" ref="N49:N50" si="16">4*100+K49*398</f>
        <v>2390</v>
      </c>
      <c r="O49" s="24">
        <f t="shared" ref="O49:O50" si="17">3*100+K49*398</f>
        <v>2290</v>
      </c>
      <c r="P49" s="24">
        <f t="shared" si="13"/>
        <v>9950</v>
      </c>
      <c r="Q49" s="24">
        <f>N49/N48</f>
        <v>0.857245337159254</v>
      </c>
    </row>
    <row r="50" spans="3:20" x14ac:dyDescent="0.15">
      <c r="D50" s="87"/>
      <c r="E50" s="87"/>
      <c r="F50" s="86"/>
      <c r="G50" s="24" t="s">
        <v>293</v>
      </c>
      <c r="H50" s="87"/>
      <c r="I50" s="86"/>
      <c r="J50" s="23"/>
      <c r="K50" s="24">
        <v>4</v>
      </c>
      <c r="L50" s="86"/>
      <c r="N50" s="24">
        <f t="shared" si="16"/>
        <v>1992</v>
      </c>
      <c r="O50" s="24">
        <f t="shared" si="17"/>
        <v>1892</v>
      </c>
      <c r="P50" s="24">
        <f t="shared" si="13"/>
        <v>9950</v>
      </c>
      <c r="Q50" s="24">
        <f>N50/N48</f>
        <v>0.71449067431850788</v>
      </c>
    </row>
    <row r="51" spans="3:20" x14ac:dyDescent="0.15">
      <c r="D51" s="87"/>
      <c r="E51" s="87"/>
      <c r="F51" s="86" t="s">
        <v>317</v>
      </c>
      <c r="G51" s="24" t="s">
        <v>311</v>
      </c>
      <c r="H51" s="87" t="s">
        <v>330</v>
      </c>
      <c r="I51" s="86" t="s">
        <v>332</v>
      </c>
      <c r="J51" s="23"/>
      <c r="K51" s="24">
        <v>5</v>
      </c>
      <c r="L51" s="86" t="s">
        <v>335</v>
      </c>
      <c r="N51" s="24">
        <f>2*100+K51*398</f>
        <v>2190</v>
      </c>
      <c r="O51" s="24">
        <f>1*100+K51*398</f>
        <v>2090</v>
      </c>
      <c r="P51" s="24">
        <f t="shared" si="13"/>
        <v>9950</v>
      </c>
      <c r="T51" s="24">
        <f>N51/$N$42</f>
        <v>0.41477272727272729</v>
      </c>
    </row>
    <row r="52" spans="3:20" x14ac:dyDescent="0.15">
      <c r="D52" s="87"/>
      <c r="E52" s="87"/>
      <c r="F52" s="86"/>
      <c r="G52" s="24" t="s">
        <v>312</v>
      </c>
      <c r="H52" s="87"/>
      <c r="I52" s="86"/>
      <c r="J52" s="23"/>
      <c r="K52" s="24">
        <v>4</v>
      </c>
      <c r="L52" s="86"/>
      <c r="N52" s="24">
        <f t="shared" ref="N52:N53" si="18">2*100+K52*398</f>
        <v>1792</v>
      </c>
      <c r="O52" s="24">
        <f t="shared" ref="O52:O53" si="19">1*100+K52*398</f>
        <v>1692</v>
      </c>
      <c r="P52" s="24">
        <f t="shared" si="13"/>
        <v>9950</v>
      </c>
      <c r="Q52" s="24">
        <f>N52/N51</f>
        <v>0.81826484018264845</v>
      </c>
    </row>
    <row r="53" spans="3:20" x14ac:dyDescent="0.15">
      <c r="D53" s="87"/>
      <c r="E53" s="87"/>
      <c r="F53" s="86"/>
      <c r="G53" s="24" t="s">
        <v>293</v>
      </c>
      <c r="H53" s="87"/>
      <c r="I53" s="86"/>
      <c r="J53" s="23"/>
      <c r="K53" s="24">
        <v>3</v>
      </c>
      <c r="L53" s="86"/>
      <c r="N53" s="24">
        <f t="shared" si="18"/>
        <v>1394</v>
      </c>
      <c r="O53" s="24">
        <f t="shared" si="19"/>
        <v>1294</v>
      </c>
      <c r="P53" s="24">
        <f t="shared" si="13"/>
        <v>9950</v>
      </c>
      <c r="Q53" s="24">
        <f>N53/N51</f>
        <v>0.63652968036529678</v>
      </c>
    </row>
    <row r="54" spans="3:20" x14ac:dyDescent="0.15">
      <c r="D54" s="87" t="s">
        <v>321</v>
      </c>
      <c r="E54" s="87"/>
      <c r="F54" s="86" t="s">
        <v>318</v>
      </c>
      <c r="G54" s="24" t="s">
        <v>311</v>
      </c>
      <c r="H54" s="87" t="s">
        <v>331</v>
      </c>
      <c r="I54" s="86" t="s">
        <v>332</v>
      </c>
      <c r="J54" s="23"/>
      <c r="K54" s="24">
        <v>4</v>
      </c>
      <c r="L54" s="86" t="s">
        <v>336</v>
      </c>
      <c r="N54" s="24">
        <f>100+K54*398</f>
        <v>1692</v>
      </c>
      <c r="O54" s="24">
        <f>100+K54*398</f>
        <v>1692</v>
      </c>
      <c r="P54" s="24">
        <f t="shared" si="13"/>
        <v>9950</v>
      </c>
      <c r="S54" s="24">
        <f>N54/P54</f>
        <v>0.1700502512562814</v>
      </c>
      <c r="T54" s="24">
        <f>N54/$N$42</f>
        <v>0.32045454545454544</v>
      </c>
    </row>
    <row r="55" spans="3:20" x14ac:dyDescent="0.15">
      <c r="D55" s="87"/>
      <c r="E55" s="87"/>
      <c r="F55" s="86"/>
      <c r="G55" s="24" t="s">
        <v>312</v>
      </c>
      <c r="H55" s="87"/>
      <c r="I55" s="86"/>
      <c r="J55" s="23"/>
      <c r="K55" s="24">
        <v>3</v>
      </c>
      <c r="L55" s="86"/>
      <c r="N55" s="24">
        <f t="shared" ref="N55:N57" si="20">100+K55*398</f>
        <v>1294</v>
      </c>
      <c r="O55" s="24">
        <f t="shared" ref="O55:O57" si="21">100+K55*398</f>
        <v>1294</v>
      </c>
      <c r="P55" s="24">
        <f t="shared" si="13"/>
        <v>9950</v>
      </c>
      <c r="Q55" s="24">
        <f>N55/N54</f>
        <v>0.76477541371158397</v>
      </c>
    </row>
    <row r="56" spans="3:20" x14ac:dyDescent="0.15">
      <c r="D56" s="87"/>
      <c r="E56" s="87"/>
      <c r="F56" s="86"/>
      <c r="G56" s="24" t="s">
        <v>293</v>
      </c>
      <c r="H56" s="87"/>
      <c r="I56" s="86"/>
      <c r="J56" s="23"/>
      <c r="K56" s="24">
        <v>2</v>
      </c>
      <c r="L56" s="86"/>
      <c r="N56" s="24">
        <f t="shared" si="20"/>
        <v>896</v>
      </c>
      <c r="O56" s="24">
        <f t="shared" si="21"/>
        <v>896</v>
      </c>
      <c r="P56" s="24">
        <f t="shared" si="13"/>
        <v>9950</v>
      </c>
      <c r="Q56" s="24">
        <f>N56/N54</f>
        <v>0.52955082742316784</v>
      </c>
    </row>
    <row r="57" spans="3:20" x14ac:dyDescent="0.15">
      <c r="D57" s="87"/>
      <c r="E57" s="87"/>
      <c r="F57" s="86" t="s">
        <v>319</v>
      </c>
      <c r="G57" s="87" t="s">
        <v>314</v>
      </c>
      <c r="H57" s="87" t="s">
        <v>331</v>
      </c>
      <c r="I57" s="86" t="s">
        <v>332</v>
      </c>
      <c r="J57" s="23"/>
      <c r="K57" s="87">
        <v>1</v>
      </c>
      <c r="L57" s="86" t="s">
        <v>336</v>
      </c>
      <c r="N57" s="24">
        <f t="shared" si="20"/>
        <v>498</v>
      </c>
      <c r="O57" s="24">
        <f t="shared" si="21"/>
        <v>498</v>
      </c>
      <c r="P57" s="24">
        <f t="shared" si="13"/>
        <v>9950</v>
      </c>
      <c r="S57" s="24">
        <f>N57/P57</f>
        <v>5.005025125628141E-2</v>
      </c>
      <c r="T57" s="24">
        <f>N57/$N$42</f>
        <v>9.4318181818181815E-2</v>
      </c>
    </row>
    <row r="58" spans="3:20" x14ac:dyDescent="0.15">
      <c r="D58" s="87"/>
      <c r="E58" s="87"/>
      <c r="F58" s="86"/>
      <c r="G58" s="87"/>
      <c r="H58" s="87"/>
      <c r="I58" s="86"/>
      <c r="J58" s="23"/>
      <c r="K58" s="87"/>
      <c r="L58" s="86"/>
    </row>
    <row r="59" spans="3:20" x14ac:dyDescent="0.15">
      <c r="D59" s="87"/>
      <c r="E59" s="87"/>
      <c r="F59" s="86"/>
      <c r="G59" s="87"/>
      <c r="H59" s="87"/>
      <c r="I59" s="86"/>
      <c r="J59" s="23"/>
      <c r="K59" s="87"/>
      <c r="L59" s="86"/>
    </row>
    <row r="63" spans="3:20" x14ac:dyDescent="0.15">
      <c r="C63" s="24" t="s">
        <v>365</v>
      </c>
      <c r="D63" s="24" t="s">
        <v>289</v>
      </c>
      <c r="E63" s="24" t="s">
        <v>341</v>
      </c>
      <c r="F63" s="24" t="s">
        <v>340</v>
      </c>
      <c r="G63" s="24" t="s">
        <v>342</v>
      </c>
      <c r="H63" s="24" t="s">
        <v>343</v>
      </c>
      <c r="I63" s="24" t="s">
        <v>344</v>
      </c>
      <c r="N63" s="24" t="s">
        <v>299</v>
      </c>
      <c r="O63" s="24" t="s">
        <v>300</v>
      </c>
      <c r="P63" s="24" t="s">
        <v>304</v>
      </c>
    </row>
    <row r="64" spans="3:20" x14ac:dyDescent="0.15">
      <c r="D64" s="87" t="s">
        <v>364</v>
      </c>
      <c r="E64" s="24" t="s">
        <v>338</v>
      </c>
      <c r="F64" s="24" t="s">
        <v>314</v>
      </c>
      <c r="G64" s="24" t="s">
        <v>314</v>
      </c>
      <c r="H64" s="24" t="s">
        <v>345</v>
      </c>
      <c r="I64" s="24" t="s">
        <v>345</v>
      </c>
    </row>
    <row r="65" spans="4:16" x14ac:dyDescent="0.15">
      <c r="D65" s="87"/>
      <c r="E65" s="87" t="s">
        <v>339</v>
      </c>
      <c r="F65" s="86" t="s">
        <v>346</v>
      </c>
      <c r="G65" s="86" t="s">
        <v>314</v>
      </c>
      <c r="H65" s="86" t="s">
        <v>347</v>
      </c>
      <c r="I65" s="86" t="s">
        <v>348</v>
      </c>
      <c r="J65" s="23"/>
      <c r="N65" s="24">
        <v>100</v>
      </c>
      <c r="O65" s="24">
        <v>100</v>
      </c>
      <c r="P65" s="24">
        <f>20*398</f>
        <v>7960</v>
      </c>
    </row>
    <row r="66" spans="4:16" x14ac:dyDescent="0.15">
      <c r="D66" s="87"/>
      <c r="E66" s="87"/>
      <c r="F66" s="86"/>
      <c r="G66" s="86"/>
      <c r="H66" s="86"/>
      <c r="I66" s="86"/>
      <c r="J66" s="23"/>
    </row>
    <row r="67" spans="4:16" x14ac:dyDescent="0.15">
      <c r="D67" s="87"/>
      <c r="E67" s="87"/>
      <c r="F67" s="87" t="s">
        <v>349</v>
      </c>
      <c r="G67" s="24" t="s">
        <v>350</v>
      </c>
      <c r="H67" s="24" t="s">
        <v>354</v>
      </c>
      <c r="I67" s="86" t="s">
        <v>362</v>
      </c>
      <c r="J67" s="23"/>
      <c r="N67" s="24">
        <f>300+8*100</f>
        <v>1100</v>
      </c>
      <c r="O67" s="24">
        <f>300+1*100</f>
        <v>400</v>
      </c>
      <c r="P67" s="24">
        <f t="shared" ref="P67:P75" si="22">20*398</f>
        <v>7960</v>
      </c>
    </row>
    <row r="68" spans="4:16" x14ac:dyDescent="0.15">
      <c r="D68" s="87"/>
      <c r="E68" s="87"/>
      <c r="F68" s="87"/>
      <c r="G68" s="24" t="s">
        <v>351</v>
      </c>
      <c r="H68" s="24" t="s">
        <v>355</v>
      </c>
      <c r="I68" s="86"/>
      <c r="J68" s="23"/>
      <c r="N68" s="24">
        <f>800+8*100</f>
        <v>1600</v>
      </c>
      <c r="O68" s="24">
        <f>800+1*100</f>
        <v>900</v>
      </c>
      <c r="P68" s="24">
        <f t="shared" si="22"/>
        <v>7960</v>
      </c>
    </row>
    <row r="69" spans="4:16" x14ac:dyDescent="0.15">
      <c r="D69" s="87"/>
      <c r="E69" s="87"/>
      <c r="F69" s="87"/>
      <c r="G69" s="24" t="s">
        <v>311</v>
      </c>
      <c r="H69" s="24" t="s">
        <v>356</v>
      </c>
      <c r="I69" s="86"/>
      <c r="J69" s="23"/>
      <c r="N69" s="24">
        <f>1300+8*100</f>
        <v>2100</v>
      </c>
      <c r="O69" s="24">
        <f>1300+1*100</f>
        <v>1400</v>
      </c>
      <c r="P69" s="24">
        <f t="shared" si="22"/>
        <v>7960</v>
      </c>
    </row>
    <row r="70" spans="4:16" x14ac:dyDescent="0.15">
      <c r="D70" s="87"/>
      <c r="E70" s="87"/>
      <c r="F70" s="87" t="s">
        <v>352</v>
      </c>
      <c r="G70" s="24" t="s">
        <v>350</v>
      </c>
      <c r="H70" s="24" t="s">
        <v>357</v>
      </c>
      <c r="I70" s="86" t="s">
        <v>362</v>
      </c>
      <c r="J70" s="23"/>
      <c r="N70" s="24">
        <f>500+2*100</f>
        <v>700</v>
      </c>
      <c r="O70" s="24">
        <f>500+0*100</f>
        <v>500</v>
      </c>
      <c r="P70" s="24">
        <f t="shared" si="22"/>
        <v>7960</v>
      </c>
    </row>
    <row r="71" spans="4:16" x14ac:dyDescent="0.15">
      <c r="D71" s="87"/>
      <c r="E71" s="87"/>
      <c r="F71" s="87"/>
      <c r="G71" s="24" t="s">
        <v>351</v>
      </c>
      <c r="H71" s="24" t="s">
        <v>358</v>
      </c>
      <c r="I71" s="86"/>
      <c r="J71" s="23"/>
      <c r="N71" s="24">
        <f>1000+2*100</f>
        <v>1200</v>
      </c>
      <c r="O71" s="24">
        <f>1000+0*100</f>
        <v>1000</v>
      </c>
      <c r="P71" s="24">
        <f t="shared" si="22"/>
        <v>7960</v>
      </c>
    </row>
    <row r="72" spans="4:16" x14ac:dyDescent="0.15">
      <c r="D72" s="87"/>
      <c r="E72" s="87"/>
      <c r="F72" s="87"/>
      <c r="G72" s="24" t="s">
        <v>311</v>
      </c>
      <c r="H72" s="24" t="s">
        <v>359</v>
      </c>
      <c r="I72" s="86"/>
      <c r="J72" s="23"/>
      <c r="N72" s="24">
        <f>1500+2*100</f>
        <v>1700</v>
      </c>
      <c r="O72" s="24">
        <f>1500+0*100</f>
        <v>1500</v>
      </c>
      <c r="P72" s="24">
        <f t="shared" si="22"/>
        <v>7960</v>
      </c>
    </row>
    <row r="73" spans="4:16" x14ac:dyDescent="0.15">
      <c r="D73" s="87"/>
      <c r="E73" s="87"/>
      <c r="F73" s="87" t="s">
        <v>353</v>
      </c>
      <c r="G73" s="24" t="s">
        <v>350</v>
      </c>
      <c r="H73" s="24" t="s">
        <v>358</v>
      </c>
      <c r="I73" s="86" t="s">
        <v>363</v>
      </c>
      <c r="J73" s="23"/>
      <c r="N73" s="24">
        <f>1000+8*100</f>
        <v>1800</v>
      </c>
      <c r="O73" s="24">
        <f>1000+3*100</f>
        <v>1300</v>
      </c>
      <c r="P73" s="24">
        <f t="shared" si="22"/>
        <v>7960</v>
      </c>
    </row>
    <row r="74" spans="4:16" x14ac:dyDescent="0.15">
      <c r="D74" s="87"/>
      <c r="E74" s="87"/>
      <c r="F74" s="87"/>
      <c r="G74" s="24" t="s">
        <v>351</v>
      </c>
      <c r="H74" s="24" t="s">
        <v>360</v>
      </c>
      <c r="I74" s="86"/>
      <c r="J74" s="23"/>
      <c r="N74" s="24">
        <f>2000+8*100</f>
        <v>2800</v>
      </c>
      <c r="O74" s="24">
        <f>2000+3*100</f>
        <v>2300</v>
      </c>
      <c r="P74" s="24">
        <f t="shared" si="22"/>
        <v>7960</v>
      </c>
    </row>
    <row r="75" spans="4:16" x14ac:dyDescent="0.15">
      <c r="D75" s="87"/>
      <c r="E75" s="87"/>
      <c r="F75" s="87"/>
      <c r="G75" s="24" t="s">
        <v>311</v>
      </c>
      <c r="H75" s="24" t="s">
        <v>361</v>
      </c>
      <c r="I75" s="86"/>
      <c r="J75" s="23"/>
      <c r="N75" s="24">
        <f>3000+8*100</f>
        <v>3800</v>
      </c>
      <c r="O75" s="24">
        <f>3000+3*100</f>
        <v>3300</v>
      </c>
      <c r="P75" s="24">
        <f t="shared" si="22"/>
        <v>7960</v>
      </c>
    </row>
    <row r="77" spans="4:16" x14ac:dyDescent="0.15">
      <c r="F77" s="62"/>
      <c r="G77" s="62"/>
    </row>
    <row r="78" spans="4:16" x14ac:dyDescent="0.15">
      <c r="F78" s="62"/>
      <c r="G78" s="62"/>
    </row>
    <row r="79" spans="4:16" x14ac:dyDescent="0.15">
      <c r="F79" s="62"/>
      <c r="G79" s="62"/>
    </row>
  </sheetData>
  <mergeCells count="54">
    <mergeCell ref="AM1:AP6"/>
    <mergeCell ref="D14:D25"/>
    <mergeCell ref="E14:E37"/>
    <mergeCell ref="F14:F16"/>
    <mergeCell ref="F17:F19"/>
    <mergeCell ref="F20:F22"/>
    <mergeCell ref="F23:F25"/>
    <mergeCell ref="D26:D37"/>
    <mergeCell ref="F26:F28"/>
    <mergeCell ref="F29:F31"/>
    <mergeCell ref="F32:F34"/>
    <mergeCell ref="F35:F37"/>
    <mergeCell ref="D42:D47"/>
    <mergeCell ref="E42:E59"/>
    <mergeCell ref="F42:F44"/>
    <mergeCell ref="D48:D53"/>
    <mergeCell ref="F48:F50"/>
    <mergeCell ref="D54:D59"/>
    <mergeCell ref="F54:F56"/>
    <mergeCell ref="I42:I44"/>
    <mergeCell ref="L42:L44"/>
    <mergeCell ref="F45:F47"/>
    <mergeCell ref="H45:H47"/>
    <mergeCell ref="I45:I47"/>
    <mergeCell ref="L45:L47"/>
    <mergeCell ref="H42:H44"/>
    <mergeCell ref="I48:I50"/>
    <mergeCell ref="L48:L50"/>
    <mergeCell ref="F51:F53"/>
    <mergeCell ref="H51:H53"/>
    <mergeCell ref="I51:I53"/>
    <mergeCell ref="L51:L53"/>
    <mergeCell ref="H48:H50"/>
    <mergeCell ref="H54:H56"/>
    <mergeCell ref="I54:I56"/>
    <mergeCell ref="L54:L56"/>
    <mergeCell ref="F57:F59"/>
    <mergeCell ref="G57:G59"/>
    <mergeCell ref="H57:H59"/>
    <mergeCell ref="I57:I59"/>
    <mergeCell ref="K57:K59"/>
    <mergeCell ref="L57:L59"/>
    <mergeCell ref="F73:F75"/>
    <mergeCell ref="I73:I75"/>
    <mergeCell ref="D64:D75"/>
    <mergeCell ref="E65:E75"/>
    <mergeCell ref="F65:F66"/>
    <mergeCell ref="G65:G66"/>
    <mergeCell ref="H65:H66"/>
    <mergeCell ref="I65:I66"/>
    <mergeCell ref="F67:F69"/>
    <mergeCell ref="I67:I69"/>
    <mergeCell ref="F70:F72"/>
    <mergeCell ref="I70:I72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C720B-7423-4CD7-A881-79890AD426A1}">
  <sheetPr codeName="Sheet13"/>
  <dimension ref="A1:T79"/>
  <sheetViews>
    <sheetView workbookViewId="0">
      <selection activeCell="N14" activeCellId="1" sqref="N26 N14"/>
    </sheetView>
  </sheetViews>
  <sheetFormatPr defaultRowHeight="11.25" x14ac:dyDescent="0.15"/>
  <cols>
    <col min="1" max="1" width="7.5" style="24" customWidth="1"/>
    <col min="2" max="3" width="9" style="24"/>
    <col min="4" max="4" width="7.5" style="24" bestFit="1" customWidth="1"/>
    <col min="5" max="5" width="10.5" style="24" bestFit="1" customWidth="1"/>
    <col min="6" max="6" width="20.25" style="24" customWidth="1"/>
    <col min="7" max="7" width="11.375" style="24" bestFit="1" customWidth="1"/>
    <col min="8" max="8" width="18" style="24" bestFit="1" customWidth="1"/>
    <col min="9" max="10" width="12.25" style="24" customWidth="1"/>
    <col min="11" max="16" width="10.5" style="24" bestFit="1" customWidth="1"/>
    <col min="17" max="18" width="9" style="24"/>
    <col min="19" max="19" width="9.75" style="24" bestFit="1" customWidth="1"/>
    <col min="20" max="16384" width="9" style="24"/>
  </cols>
  <sheetData>
    <row r="1" spans="1:19" x14ac:dyDescent="0.15">
      <c r="A1" s="24" t="s">
        <v>294</v>
      </c>
    </row>
    <row r="2" spans="1:19" x14ac:dyDescent="0.15">
      <c r="A2" s="25" t="s">
        <v>283</v>
      </c>
    </row>
    <row r="3" spans="1:19" x14ac:dyDescent="0.15">
      <c r="A3" s="25" t="s">
        <v>284</v>
      </c>
    </row>
    <row r="4" spans="1:19" x14ac:dyDescent="0.15">
      <c r="A4" s="25" t="s">
        <v>285</v>
      </c>
    </row>
    <row r="5" spans="1:19" x14ac:dyDescent="0.15">
      <c r="A5" s="25" t="s">
        <v>286</v>
      </c>
    </row>
    <row r="6" spans="1:19" x14ac:dyDescent="0.15">
      <c r="A6" s="25" t="s">
        <v>287</v>
      </c>
    </row>
    <row r="7" spans="1:19" x14ac:dyDescent="0.15">
      <c r="A7" s="25" t="s">
        <v>288</v>
      </c>
    </row>
    <row r="13" spans="1:19" s="23" customFormat="1" ht="45" x14ac:dyDescent="0.15">
      <c r="D13" s="61" t="s">
        <v>289</v>
      </c>
      <c r="E13" s="61" t="s">
        <v>35</v>
      </c>
      <c r="F13" s="61" t="s">
        <v>290</v>
      </c>
      <c r="G13" s="63" t="s">
        <v>291</v>
      </c>
      <c r="H13" s="61" t="s">
        <v>301</v>
      </c>
      <c r="I13" s="61" t="s">
        <v>417</v>
      </c>
      <c r="J13" s="61" t="s">
        <v>418</v>
      </c>
      <c r="K13" s="61" t="s">
        <v>307</v>
      </c>
      <c r="L13" s="61" t="s">
        <v>303</v>
      </c>
      <c r="M13" s="61" t="s">
        <v>302</v>
      </c>
      <c r="N13" s="23" t="s">
        <v>299</v>
      </c>
      <c r="O13" s="23" t="s">
        <v>300</v>
      </c>
      <c r="P13" s="23" t="s">
        <v>379</v>
      </c>
      <c r="Q13" s="23" t="s">
        <v>366</v>
      </c>
      <c r="R13" s="23" t="s">
        <v>371</v>
      </c>
    </row>
    <row r="14" spans="1:19" x14ac:dyDescent="0.15">
      <c r="D14" s="89" t="s">
        <v>297</v>
      </c>
      <c r="E14" s="89" t="s">
        <v>298</v>
      </c>
      <c r="F14" s="90" t="s">
        <v>440</v>
      </c>
      <c r="G14" s="60" t="s">
        <v>292</v>
      </c>
      <c r="H14" s="60" t="s">
        <v>546</v>
      </c>
      <c r="I14" s="60">
        <v>1</v>
      </c>
      <c r="J14" s="60">
        <v>3</v>
      </c>
      <c r="K14" s="60"/>
      <c r="L14" s="60"/>
      <c r="M14" s="61"/>
      <c r="N14" s="24">
        <f>LEFT(H14,FIND("+",H14,1)-1)+500*$J14+$K14*400</f>
        <v>5500</v>
      </c>
      <c r="O14" s="24">
        <f>LEFT(H14,FIND("+",H14,1)-1)+300*I14+$K14*400</f>
        <v>4300</v>
      </c>
      <c r="P14" s="24">
        <f>IF(L14="",0,(L14)*400)+IF(M14="",0,(M14)*600)</f>
        <v>0</v>
      </c>
      <c r="S14" s="24">
        <v>1</v>
      </c>
    </row>
    <row r="15" spans="1:19" x14ac:dyDescent="0.15">
      <c r="D15" s="89"/>
      <c r="E15" s="89"/>
      <c r="F15" s="90"/>
      <c r="G15" s="60" t="s">
        <v>368</v>
      </c>
      <c r="H15" s="60" t="s">
        <v>547</v>
      </c>
      <c r="I15" s="60">
        <v>1</v>
      </c>
      <c r="J15" s="60">
        <v>3</v>
      </c>
      <c r="K15" s="60"/>
      <c r="L15" s="60"/>
      <c r="M15" s="61"/>
      <c r="N15" s="24">
        <f t="shared" ref="N15:N16" si="0">LEFT(H15,FIND("+",H15,1)-1)+500*$J15+$K15*400</f>
        <v>4000</v>
      </c>
      <c r="O15" s="24">
        <f>LEFT(H15,FIND("+",H15,1)-1)+200*I15+$K15*400</f>
        <v>2700</v>
      </c>
      <c r="P15" s="24">
        <f t="shared" ref="P15:P37" si="1">IF(L15="",0,(L15)*400)+IF(M15="",0,(M15)*600)</f>
        <v>0</v>
      </c>
      <c r="Q15" s="24">
        <f>N15/$N$14</f>
        <v>0.72727272727272729</v>
      </c>
      <c r="S15" s="24">
        <v>0.8</v>
      </c>
    </row>
    <row r="16" spans="1:19" x14ac:dyDescent="0.15">
      <c r="D16" s="89"/>
      <c r="E16" s="89"/>
      <c r="F16" s="90"/>
      <c r="G16" s="60" t="s">
        <v>369</v>
      </c>
      <c r="H16" s="60" t="s">
        <v>548</v>
      </c>
      <c r="I16" s="60">
        <v>1</v>
      </c>
      <c r="J16" s="60">
        <v>3</v>
      </c>
      <c r="K16" s="60"/>
      <c r="L16" s="60"/>
      <c r="M16" s="61"/>
      <c r="N16" s="24">
        <f t="shared" si="0"/>
        <v>3000</v>
      </c>
      <c r="O16" s="24">
        <f t="shared" ref="O16:O22" si="2">LEFT(H16,FIND("+",H16,1)-1)+100*I16+$K16*400</f>
        <v>1600</v>
      </c>
      <c r="P16" s="24">
        <f t="shared" si="1"/>
        <v>0</v>
      </c>
      <c r="Q16" s="24">
        <f t="shared" ref="Q16" si="3">N16/$N$14</f>
        <v>0.54545454545454541</v>
      </c>
      <c r="S16" s="24">
        <v>0.6</v>
      </c>
    </row>
    <row r="17" spans="4:20" x14ac:dyDescent="0.15">
      <c r="D17" s="89"/>
      <c r="E17" s="89"/>
      <c r="F17" s="90"/>
      <c r="G17" s="60"/>
      <c r="H17" s="60"/>
      <c r="I17" s="60"/>
      <c r="J17" s="60"/>
      <c r="K17" s="60"/>
      <c r="L17" s="60"/>
      <c r="M17" s="61"/>
    </row>
    <row r="18" spans="4:20" x14ac:dyDescent="0.15">
      <c r="D18" s="89"/>
      <c r="E18" s="89"/>
      <c r="F18" s="90"/>
      <c r="G18" s="60"/>
      <c r="H18" s="60"/>
      <c r="I18" s="60"/>
      <c r="J18" s="60"/>
      <c r="K18" s="60"/>
      <c r="L18" s="60"/>
      <c r="M18" s="61"/>
    </row>
    <row r="19" spans="4:20" x14ac:dyDescent="0.15">
      <c r="D19" s="89"/>
      <c r="E19" s="89"/>
      <c r="F19" s="90"/>
      <c r="G19" s="60"/>
      <c r="H19" s="60"/>
      <c r="I19" s="60"/>
      <c r="J19" s="60"/>
      <c r="K19" s="60"/>
      <c r="L19" s="60"/>
      <c r="M19" s="61"/>
    </row>
    <row r="20" spans="4:20" x14ac:dyDescent="0.15">
      <c r="D20" s="89"/>
      <c r="E20" s="89"/>
      <c r="F20" s="90" t="s">
        <v>374</v>
      </c>
      <c r="G20" s="60" t="s">
        <v>292</v>
      </c>
      <c r="H20" s="60" t="s">
        <v>547</v>
      </c>
      <c r="I20" s="60">
        <v>1</v>
      </c>
      <c r="J20" s="60">
        <v>3</v>
      </c>
      <c r="K20" s="60"/>
      <c r="L20" s="60"/>
      <c r="M20" s="61"/>
      <c r="N20" s="24">
        <f>LEFT(H20,FIND("+",H20,1)-1)+500*$J20+$K20*400</f>
        <v>4000</v>
      </c>
      <c r="O20" s="24">
        <f>LEFT(H20,FIND("+",H20,1)-1)+300*I20+$K20*400</f>
        <v>2800</v>
      </c>
      <c r="P20" s="24">
        <f t="shared" si="1"/>
        <v>0</v>
      </c>
      <c r="R20" s="24">
        <f>N20/$N$14</f>
        <v>0.72727272727272729</v>
      </c>
      <c r="S20" s="24">
        <v>1</v>
      </c>
      <c r="T20" s="24">
        <v>0.6</v>
      </c>
    </row>
    <row r="21" spans="4:20" x14ac:dyDescent="0.15">
      <c r="D21" s="89"/>
      <c r="E21" s="89"/>
      <c r="F21" s="90"/>
      <c r="G21" s="60" t="s">
        <v>368</v>
      </c>
      <c r="H21" s="60" t="s">
        <v>548</v>
      </c>
      <c r="I21" s="60">
        <v>1</v>
      </c>
      <c r="J21" s="60">
        <v>3</v>
      </c>
      <c r="K21" s="60"/>
      <c r="L21" s="60"/>
      <c r="M21" s="61"/>
      <c r="N21" s="24">
        <f t="shared" ref="N21:N22" si="4">LEFT(H21,FIND("+",H21,1)-1)+500*$J21+$K21*400</f>
        <v>3000</v>
      </c>
      <c r="O21" s="24">
        <f>LEFT(H21,FIND("+",H21,1)-1)+200*I21+$K21*400</f>
        <v>1700</v>
      </c>
      <c r="P21" s="24">
        <f t="shared" si="1"/>
        <v>0</v>
      </c>
      <c r="Q21" s="24">
        <f>N21/$N$20</f>
        <v>0.75</v>
      </c>
      <c r="S21" s="24">
        <v>0.8</v>
      </c>
    </row>
    <row r="22" spans="4:20" x14ac:dyDescent="0.15">
      <c r="D22" s="89"/>
      <c r="E22" s="89"/>
      <c r="F22" s="90"/>
      <c r="G22" s="60" t="s">
        <v>369</v>
      </c>
      <c r="H22" s="60" t="s">
        <v>549</v>
      </c>
      <c r="I22" s="60">
        <v>1</v>
      </c>
      <c r="J22" s="60">
        <v>3</v>
      </c>
      <c r="K22" s="60"/>
      <c r="L22" s="60"/>
      <c r="M22" s="61"/>
      <c r="N22" s="24">
        <f t="shared" si="4"/>
        <v>2500</v>
      </c>
      <c r="O22" s="24">
        <f t="shared" si="2"/>
        <v>1100</v>
      </c>
      <c r="P22" s="24">
        <f t="shared" si="1"/>
        <v>0</v>
      </c>
      <c r="Q22" s="24">
        <f>N22/$N$20</f>
        <v>0.625</v>
      </c>
      <c r="S22" s="24">
        <v>0.6</v>
      </c>
    </row>
    <row r="23" spans="4:20" x14ac:dyDescent="0.15">
      <c r="D23" s="89"/>
      <c r="E23" s="89"/>
      <c r="F23" s="90" t="s">
        <v>319</v>
      </c>
      <c r="G23" s="60" t="s">
        <v>292</v>
      </c>
      <c r="H23" s="60">
        <v>2000</v>
      </c>
      <c r="I23" s="60">
        <v>0</v>
      </c>
      <c r="J23" s="60">
        <v>0</v>
      </c>
      <c r="K23" s="60"/>
      <c r="L23" s="60"/>
      <c r="M23" s="61"/>
      <c r="N23" s="24">
        <f t="shared" ref="N23:O37" si="5">$H23+$K23*400</f>
        <v>2000</v>
      </c>
      <c r="O23" s="24">
        <f t="shared" si="5"/>
        <v>2000</v>
      </c>
      <c r="P23" s="24">
        <f t="shared" si="1"/>
        <v>0</v>
      </c>
      <c r="R23" s="24">
        <f>N23/$N$14</f>
        <v>0.36363636363636365</v>
      </c>
      <c r="T23" s="24">
        <v>0.4</v>
      </c>
    </row>
    <row r="24" spans="4:20" x14ac:dyDescent="0.15">
      <c r="D24" s="89"/>
      <c r="E24" s="89"/>
      <c r="F24" s="90"/>
      <c r="G24" s="60" t="s">
        <v>368</v>
      </c>
      <c r="H24" s="60">
        <v>1500</v>
      </c>
      <c r="I24" s="60">
        <v>0</v>
      </c>
      <c r="J24" s="60">
        <v>0</v>
      </c>
      <c r="K24" s="60"/>
      <c r="L24" s="60"/>
      <c r="M24" s="61"/>
      <c r="N24" s="24">
        <f t="shared" si="5"/>
        <v>1500</v>
      </c>
      <c r="O24" s="24">
        <f t="shared" si="5"/>
        <v>1500</v>
      </c>
      <c r="P24" s="24">
        <f t="shared" si="1"/>
        <v>0</v>
      </c>
      <c r="Q24" s="24">
        <f>N24/$N$23</f>
        <v>0.75</v>
      </c>
    </row>
    <row r="25" spans="4:20" x14ac:dyDescent="0.15">
      <c r="D25" s="89"/>
      <c r="E25" s="89"/>
      <c r="F25" s="90"/>
      <c r="G25" s="60" t="s">
        <v>369</v>
      </c>
      <c r="H25" s="60">
        <v>1000</v>
      </c>
      <c r="I25" s="60">
        <v>0</v>
      </c>
      <c r="J25" s="60">
        <v>0</v>
      </c>
      <c r="K25" s="60"/>
      <c r="L25" s="60"/>
      <c r="M25" s="61"/>
      <c r="N25" s="24">
        <f t="shared" si="5"/>
        <v>1000</v>
      </c>
      <c r="O25" s="24">
        <f t="shared" si="5"/>
        <v>1000</v>
      </c>
      <c r="P25" s="24">
        <f t="shared" si="1"/>
        <v>0</v>
      </c>
      <c r="Q25" s="24">
        <f>N25/$N$23</f>
        <v>0.5</v>
      </c>
    </row>
    <row r="26" spans="4:20" x14ac:dyDescent="0.15">
      <c r="D26" s="89" t="s">
        <v>296</v>
      </c>
      <c r="E26" s="89"/>
      <c r="F26" s="90" t="s">
        <v>385</v>
      </c>
      <c r="G26" s="60" t="s">
        <v>370</v>
      </c>
      <c r="H26" s="60">
        <v>12000</v>
      </c>
      <c r="I26" s="60"/>
      <c r="J26" s="60"/>
      <c r="K26" s="60">
        <v>60</v>
      </c>
      <c r="L26" s="60">
        <v>800</v>
      </c>
      <c r="M26" s="61"/>
      <c r="N26" s="24">
        <f>$H26+$K26*400</f>
        <v>36000</v>
      </c>
      <c r="O26" s="24">
        <f>$H26+$K26*400</f>
        <v>36000</v>
      </c>
      <c r="P26" s="24">
        <f t="shared" si="1"/>
        <v>320000</v>
      </c>
      <c r="S26" s="24">
        <v>1</v>
      </c>
    </row>
    <row r="27" spans="4:20" x14ac:dyDescent="0.15">
      <c r="D27" s="89"/>
      <c r="E27" s="89"/>
      <c r="F27" s="90"/>
      <c r="G27" s="60" t="s">
        <v>295</v>
      </c>
      <c r="H27" s="60">
        <v>10000</v>
      </c>
      <c r="I27" s="60"/>
      <c r="J27" s="60"/>
      <c r="K27" s="60">
        <v>50</v>
      </c>
      <c r="L27" s="60">
        <v>800</v>
      </c>
      <c r="M27" s="61"/>
      <c r="N27" s="24">
        <f t="shared" ref="N27:N37" si="6">$H27+$K27*400</f>
        <v>30000</v>
      </c>
      <c r="O27" s="24">
        <f t="shared" si="5"/>
        <v>30000</v>
      </c>
      <c r="P27" s="24">
        <f t="shared" si="1"/>
        <v>320000</v>
      </c>
      <c r="Q27" s="24">
        <f t="shared" ref="Q27:Q28" si="7">N27/$N$26</f>
        <v>0.83333333333333337</v>
      </c>
      <c r="S27" s="24">
        <v>0.85</v>
      </c>
    </row>
    <row r="28" spans="4:20" x14ac:dyDescent="0.15">
      <c r="D28" s="89"/>
      <c r="E28" s="89"/>
      <c r="F28" s="90"/>
      <c r="G28" s="60" t="s">
        <v>293</v>
      </c>
      <c r="H28" s="60">
        <v>8000</v>
      </c>
      <c r="I28" s="60"/>
      <c r="J28" s="60"/>
      <c r="K28" s="60">
        <v>40</v>
      </c>
      <c r="L28" s="60">
        <v>800</v>
      </c>
      <c r="M28" s="61"/>
      <c r="N28" s="24">
        <f t="shared" si="6"/>
        <v>24000</v>
      </c>
      <c r="O28" s="24">
        <f t="shared" si="5"/>
        <v>24000</v>
      </c>
      <c r="P28" s="24">
        <f t="shared" si="1"/>
        <v>320000</v>
      </c>
      <c r="Q28" s="24">
        <f t="shared" si="7"/>
        <v>0.66666666666666663</v>
      </c>
      <c r="S28" s="24">
        <v>0.7</v>
      </c>
    </row>
    <row r="29" spans="4:20" x14ac:dyDescent="0.15">
      <c r="D29" s="89"/>
      <c r="E29" s="89"/>
      <c r="F29" s="90" t="s">
        <v>380</v>
      </c>
      <c r="G29" s="60" t="s">
        <v>370</v>
      </c>
      <c r="H29" s="60">
        <v>10000</v>
      </c>
      <c r="I29" s="60"/>
      <c r="J29" s="60"/>
      <c r="K29" s="60">
        <v>50</v>
      </c>
      <c r="L29" s="60">
        <v>800</v>
      </c>
      <c r="M29" s="61"/>
      <c r="N29" s="24">
        <f t="shared" si="6"/>
        <v>30000</v>
      </c>
      <c r="O29" s="24">
        <f t="shared" si="5"/>
        <v>30000</v>
      </c>
      <c r="P29" s="24">
        <f t="shared" si="1"/>
        <v>320000</v>
      </c>
      <c r="R29" s="24">
        <f>N29/$N$26</f>
        <v>0.83333333333333337</v>
      </c>
      <c r="S29" s="24">
        <v>1</v>
      </c>
      <c r="T29" s="24">
        <v>0.6</v>
      </c>
    </row>
    <row r="30" spans="4:20" x14ac:dyDescent="0.15">
      <c r="D30" s="89"/>
      <c r="E30" s="89"/>
      <c r="F30" s="90"/>
      <c r="G30" s="60" t="s">
        <v>295</v>
      </c>
      <c r="H30" s="60">
        <v>8000</v>
      </c>
      <c r="I30" s="60"/>
      <c r="J30" s="60"/>
      <c r="K30" s="60">
        <v>40</v>
      </c>
      <c r="L30" s="60">
        <v>800</v>
      </c>
      <c r="M30" s="61"/>
      <c r="N30" s="24">
        <f t="shared" si="6"/>
        <v>24000</v>
      </c>
      <c r="O30" s="24">
        <f t="shared" si="5"/>
        <v>24000</v>
      </c>
      <c r="P30" s="24">
        <f t="shared" si="1"/>
        <v>320000</v>
      </c>
      <c r="Q30" s="24">
        <f t="shared" ref="Q30:Q31" si="8">N30/$N$29</f>
        <v>0.8</v>
      </c>
      <c r="S30" s="24">
        <v>0.8</v>
      </c>
    </row>
    <row r="31" spans="4:20" x14ac:dyDescent="0.15">
      <c r="D31" s="89"/>
      <c r="E31" s="89"/>
      <c r="F31" s="90"/>
      <c r="G31" s="60" t="s">
        <v>293</v>
      </c>
      <c r="H31" s="60">
        <v>6000</v>
      </c>
      <c r="I31" s="60"/>
      <c r="J31" s="60"/>
      <c r="K31" s="60">
        <v>30</v>
      </c>
      <c r="L31" s="60">
        <v>800</v>
      </c>
      <c r="M31" s="61"/>
      <c r="N31" s="24">
        <f t="shared" si="6"/>
        <v>18000</v>
      </c>
      <c r="O31" s="24">
        <f t="shared" si="5"/>
        <v>18000</v>
      </c>
      <c r="P31" s="24">
        <f t="shared" si="1"/>
        <v>320000</v>
      </c>
      <c r="Q31" s="24">
        <f t="shared" si="8"/>
        <v>0.6</v>
      </c>
      <c r="S31" s="24">
        <v>0.6</v>
      </c>
    </row>
    <row r="32" spans="4:20" x14ac:dyDescent="0.15">
      <c r="D32" s="89"/>
      <c r="E32" s="89"/>
      <c r="F32" s="90" t="s">
        <v>381</v>
      </c>
      <c r="G32" s="60" t="s">
        <v>370</v>
      </c>
      <c r="H32" s="60">
        <v>8000</v>
      </c>
      <c r="I32" s="60"/>
      <c r="J32" s="60"/>
      <c r="K32" s="60">
        <v>40</v>
      </c>
      <c r="L32" s="60">
        <v>800</v>
      </c>
      <c r="M32" s="61"/>
      <c r="N32" s="24">
        <f t="shared" si="6"/>
        <v>24000</v>
      </c>
      <c r="O32" s="24">
        <f t="shared" si="5"/>
        <v>24000</v>
      </c>
      <c r="P32" s="24">
        <f t="shared" si="1"/>
        <v>320000</v>
      </c>
      <c r="R32" s="24">
        <f>N32/$N$26</f>
        <v>0.66666666666666663</v>
      </c>
      <c r="S32" s="24">
        <v>1</v>
      </c>
      <c r="T32" s="24">
        <v>0.3</v>
      </c>
    </row>
    <row r="33" spans="3:20" x14ac:dyDescent="0.15">
      <c r="D33" s="89"/>
      <c r="E33" s="89"/>
      <c r="F33" s="90"/>
      <c r="G33" s="60" t="s">
        <v>295</v>
      </c>
      <c r="H33" s="60">
        <v>6000</v>
      </c>
      <c r="I33" s="60"/>
      <c r="J33" s="60"/>
      <c r="K33" s="60">
        <v>30</v>
      </c>
      <c r="L33" s="60">
        <v>800</v>
      </c>
      <c r="M33" s="61"/>
      <c r="N33" s="24">
        <f t="shared" si="6"/>
        <v>18000</v>
      </c>
      <c r="O33" s="24">
        <f t="shared" si="5"/>
        <v>18000</v>
      </c>
      <c r="P33" s="24">
        <f t="shared" si="1"/>
        <v>320000</v>
      </c>
      <c r="Q33" s="24">
        <f>N33/$N$32</f>
        <v>0.75</v>
      </c>
      <c r="S33" s="24">
        <v>0.7</v>
      </c>
    </row>
    <row r="34" spans="3:20" x14ac:dyDescent="0.15">
      <c r="D34" s="89"/>
      <c r="E34" s="89"/>
      <c r="F34" s="90"/>
      <c r="G34" s="60" t="s">
        <v>293</v>
      </c>
      <c r="H34" s="60">
        <v>4000</v>
      </c>
      <c r="I34" s="60"/>
      <c r="J34" s="60"/>
      <c r="K34" s="60">
        <v>20</v>
      </c>
      <c r="L34" s="60">
        <v>800</v>
      </c>
      <c r="M34" s="61"/>
      <c r="N34" s="24">
        <f t="shared" si="6"/>
        <v>12000</v>
      </c>
      <c r="O34" s="24">
        <f t="shared" si="5"/>
        <v>12000</v>
      </c>
      <c r="P34" s="24">
        <f t="shared" si="1"/>
        <v>320000</v>
      </c>
      <c r="Q34" s="24">
        <f>N34/$N$32</f>
        <v>0.5</v>
      </c>
      <c r="S34" s="24">
        <v>0.4</v>
      </c>
    </row>
    <row r="35" spans="3:20" x14ac:dyDescent="0.15">
      <c r="D35" s="89"/>
      <c r="E35" s="89"/>
      <c r="F35" s="90" t="s">
        <v>319</v>
      </c>
      <c r="G35" s="60" t="s">
        <v>370</v>
      </c>
      <c r="H35" s="60">
        <v>600</v>
      </c>
      <c r="I35" s="60"/>
      <c r="J35" s="60"/>
      <c r="K35" s="60">
        <v>6</v>
      </c>
      <c r="L35" s="60">
        <v>800</v>
      </c>
      <c r="M35" s="61"/>
      <c r="N35" s="24">
        <f t="shared" si="6"/>
        <v>3000</v>
      </c>
      <c r="O35" s="24">
        <f t="shared" si="5"/>
        <v>3000</v>
      </c>
      <c r="P35" s="24">
        <f t="shared" si="1"/>
        <v>320000</v>
      </c>
      <c r="R35" s="24">
        <f>N35/$N$26</f>
        <v>8.3333333333333329E-2</v>
      </c>
      <c r="T35" s="24">
        <v>0.1</v>
      </c>
    </row>
    <row r="36" spans="3:20" x14ac:dyDescent="0.15">
      <c r="D36" s="89"/>
      <c r="E36" s="89"/>
      <c r="F36" s="90"/>
      <c r="G36" s="60" t="s">
        <v>295</v>
      </c>
      <c r="H36" s="60">
        <v>600</v>
      </c>
      <c r="I36" s="60"/>
      <c r="J36" s="60"/>
      <c r="K36" s="60">
        <v>6</v>
      </c>
      <c r="L36" s="60">
        <v>800</v>
      </c>
      <c r="M36" s="61"/>
      <c r="N36" s="24">
        <f t="shared" si="6"/>
        <v>3000</v>
      </c>
      <c r="O36" s="24">
        <f t="shared" si="5"/>
        <v>3000</v>
      </c>
      <c r="P36" s="24">
        <f t="shared" si="1"/>
        <v>320000</v>
      </c>
      <c r="Q36" s="24">
        <f>N36/$N$35</f>
        <v>1</v>
      </c>
    </row>
    <row r="37" spans="3:20" x14ac:dyDescent="0.15">
      <c r="D37" s="89"/>
      <c r="E37" s="89"/>
      <c r="F37" s="90"/>
      <c r="G37" s="60" t="s">
        <v>293</v>
      </c>
      <c r="H37" s="60">
        <v>600</v>
      </c>
      <c r="I37" s="60"/>
      <c r="J37" s="60"/>
      <c r="K37" s="60">
        <v>6</v>
      </c>
      <c r="L37" s="60">
        <v>800</v>
      </c>
      <c r="M37" s="61"/>
      <c r="N37" s="24">
        <f t="shared" si="6"/>
        <v>3000</v>
      </c>
      <c r="O37" s="24">
        <f t="shared" si="5"/>
        <v>3000</v>
      </c>
      <c r="P37" s="24">
        <f t="shared" si="1"/>
        <v>320000</v>
      </c>
      <c r="Q37" s="24">
        <f>N37/$N$35</f>
        <v>1</v>
      </c>
    </row>
    <row r="38" spans="3:20" x14ac:dyDescent="0.15">
      <c r="E38" s="62"/>
    </row>
    <row r="39" spans="3:20" x14ac:dyDescent="0.15">
      <c r="E39" s="62"/>
    </row>
    <row r="40" spans="3:20" x14ac:dyDescent="0.15">
      <c r="E40" s="62"/>
    </row>
    <row r="41" spans="3:20" x14ac:dyDescent="0.15">
      <c r="C41" s="24" t="s">
        <v>337</v>
      </c>
      <c r="D41" s="24" t="s">
        <v>289</v>
      </c>
      <c r="E41" s="62" t="s">
        <v>323</v>
      </c>
      <c r="F41" s="24" t="s">
        <v>290</v>
      </c>
      <c r="G41" s="24" t="s">
        <v>325</v>
      </c>
      <c r="H41" s="24" t="s">
        <v>326</v>
      </c>
      <c r="I41" s="24" t="s">
        <v>327</v>
      </c>
      <c r="K41" s="24" t="s">
        <v>328</v>
      </c>
      <c r="L41" s="24" t="s">
        <v>329</v>
      </c>
      <c r="N41" s="24" t="s">
        <v>299</v>
      </c>
      <c r="O41" s="24" t="s">
        <v>300</v>
      </c>
      <c r="P41" s="23" t="s">
        <v>379</v>
      </c>
    </row>
    <row r="42" spans="3:20" x14ac:dyDescent="0.15">
      <c r="D42" s="87" t="s">
        <v>309</v>
      </c>
      <c r="E42" s="87" t="s">
        <v>308</v>
      </c>
      <c r="F42" s="86" t="s">
        <v>315</v>
      </c>
      <c r="G42" s="24" t="s">
        <v>311</v>
      </c>
      <c r="H42" s="87" t="s">
        <v>330</v>
      </c>
      <c r="I42" s="86" t="s">
        <v>332</v>
      </c>
      <c r="J42" s="23"/>
      <c r="K42" s="24">
        <v>10</v>
      </c>
      <c r="L42" s="86" t="s">
        <v>333</v>
      </c>
      <c r="N42" s="24">
        <f>13*100+K42*398</f>
        <v>5280</v>
      </c>
      <c r="O42" s="24">
        <f>8*100+K42*398</f>
        <v>4780</v>
      </c>
      <c r="P42" s="24">
        <f>(25)*398</f>
        <v>9950</v>
      </c>
      <c r="T42" s="24">
        <f>N42/$N$42</f>
        <v>1</v>
      </c>
    </row>
    <row r="43" spans="3:20" x14ac:dyDescent="0.15">
      <c r="D43" s="87"/>
      <c r="E43" s="87"/>
      <c r="F43" s="86"/>
      <c r="G43" s="24" t="s">
        <v>312</v>
      </c>
      <c r="H43" s="87"/>
      <c r="I43" s="86"/>
      <c r="J43" s="23"/>
      <c r="K43" s="24">
        <v>8</v>
      </c>
      <c r="L43" s="86"/>
      <c r="N43" s="24">
        <f t="shared" ref="N43:N44" si="9">13*100+K43*398</f>
        <v>4484</v>
      </c>
      <c r="O43" s="24">
        <f t="shared" ref="O43:O44" si="10">8*100+K43*398</f>
        <v>3984</v>
      </c>
      <c r="P43" s="24">
        <f t="shared" ref="P43:P57" si="11">(25)*398</f>
        <v>9950</v>
      </c>
      <c r="Q43" s="24">
        <f>N43/N42</f>
        <v>0.84924242424242424</v>
      </c>
    </row>
    <row r="44" spans="3:20" x14ac:dyDescent="0.15">
      <c r="D44" s="87"/>
      <c r="E44" s="87"/>
      <c r="F44" s="86"/>
      <c r="G44" s="24" t="s">
        <v>293</v>
      </c>
      <c r="H44" s="87"/>
      <c r="I44" s="86"/>
      <c r="J44" s="23"/>
      <c r="K44" s="24">
        <v>6</v>
      </c>
      <c r="L44" s="86"/>
      <c r="N44" s="24">
        <f t="shared" si="9"/>
        <v>3688</v>
      </c>
      <c r="O44" s="24">
        <f t="shared" si="10"/>
        <v>3188</v>
      </c>
      <c r="P44" s="24">
        <f t="shared" si="11"/>
        <v>9950</v>
      </c>
      <c r="Q44" s="24">
        <f>N44/N42</f>
        <v>0.69848484848484849</v>
      </c>
    </row>
    <row r="45" spans="3:20" x14ac:dyDescent="0.15">
      <c r="D45" s="87"/>
      <c r="E45" s="87"/>
      <c r="F45" s="86" t="s">
        <v>310</v>
      </c>
      <c r="G45" s="24" t="s">
        <v>311</v>
      </c>
      <c r="H45" s="87" t="s">
        <v>330</v>
      </c>
      <c r="I45" s="86" t="s">
        <v>332</v>
      </c>
      <c r="J45" s="23"/>
      <c r="K45" s="24">
        <v>8</v>
      </c>
      <c r="L45" s="86" t="s">
        <v>334</v>
      </c>
      <c r="N45" s="24">
        <f>7*100+K45*398</f>
        <v>3884</v>
      </c>
      <c r="O45" s="24">
        <f>5*100+K45*398</f>
        <v>3684</v>
      </c>
      <c r="P45" s="24">
        <f t="shared" si="11"/>
        <v>9950</v>
      </c>
      <c r="T45" s="24">
        <f>N45/$N$42</f>
        <v>0.7356060606060606</v>
      </c>
    </row>
    <row r="46" spans="3:20" x14ac:dyDescent="0.15">
      <c r="D46" s="87"/>
      <c r="E46" s="87"/>
      <c r="F46" s="86"/>
      <c r="G46" s="24" t="s">
        <v>312</v>
      </c>
      <c r="H46" s="87"/>
      <c r="I46" s="86"/>
      <c r="J46" s="23"/>
      <c r="K46" s="24">
        <v>6</v>
      </c>
      <c r="L46" s="86"/>
      <c r="N46" s="24">
        <f t="shared" ref="N46:N47" si="12">7*100+K46*398</f>
        <v>3088</v>
      </c>
      <c r="O46" s="24">
        <f t="shared" ref="O46:O47" si="13">5*100+K46*398</f>
        <v>2888</v>
      </c>
      <c r="P46" s="24">
        <f t="shared" si="11"/>
        <v>9950</v>
      </c>
      <c r="Q46" s="24">
        <f>N46/N45</f>
        <v>0.79505664263645726</v>
      </c>
    </row>
    <row r="47" spans="3:20" x14ac:dyDescent="0.15">
      <c r="D47" s="87"/>
      <c r="E47" s="87"/>
      <c r="F47" s="86"/>
      <c r="G47" s="24" t="s">
        <v>293</v>
      </c>
      <c r="H47" s="87"/>
      <c r="I47" s="86"/>
      <c r="J47" s="23"/>
      <c r="K47" s="24">
        <v>4</v>
      </c>
      <c r="L47" s="86"/>
      <c r="N47" s="24">
        <f t="shared" si="12"/>
        <v>2292</v>
      </c>
      <c r="O47" s="24">
        <f t="shared" si="13"/>
        <v>2092</v>
      </c>
      <c r="P47" s="24">
        <f t="shared" si="11"/>
        <v>9950</v>
      </c>
      <c r="Q47" s="24">
        <f>N47/N45</f>
        <v>0.59011328527291451</v>
      </c>
    </row>
    <row r="48" spans="3:20" x14ac:dyDescent="0.15">
      <c r="D48" s="87" t="s">
        <v>320</v>
      </c>
      <c r="E48" s="87"/>
      <c r="F48" s="86" t="s">
        <v>316</v>
      </c>
      <c r="G48" s="24" t="s">
        <v>311</v>
      </c>
      <c r="H48" s="87" t="s">
        <v>330</v>
      </c>
      <c r="I48" s="86" t="s">
        <v>332</v>
      </c>
      <c r="J48" s="23"/>
      <c r="K48" s="24">
        <v>6</v>
      </c>
      <c r="L48" s="86" t="s">
        <v>335</v>
      </c>
      <c r="N48" s="24">
        <f>4*100+K48*398</f>
        <v>2788</v>
      </c>
      <c r="O48" s="24">
        <f>3*100+K48*398</f>
        <v>2688</v>
      </c>
      <c r="P48" s="24">
        <f t="shared" si="11"/>
        <v>9950</v>
      </c>
      <c r="T48" s="24">
        <f>N48/$N$42</f>
        <v>0.52803030303030307</v>
      </c>
    </row>
    <row r="49" spans="3:20" x14ac:dyDescent="0.15">
      <c r="D49" s="87"/>
      <c r="E49" s="87"/>
      <c r="F49" s="86"/>
      <c r="G49" s="24" t="s">
        <v>312</v>
      </c>
      <c r="H49" s="87"/>
      <c r="I49" s="86"/>
      <c r="J49" s="23"/>
      <c r="K49" s="24">
        <v>5</v>
      </c>
      <c r="L49" s="86"/>
      <c r="N49" s="24">
        <f t="shared" ref="N49:N50" si="14">4*100+K49*398</f>
        <v>2390</v>
      </c>
      <c r="O49" s="24">
        <f t="shared" ref="O49:O50" si="15">3*100+K49*398</f>
        <v>2290</v>
      </c>
      <c r="P49" s="24">
        <f t="shared" si="11"/>
        <v>9950</v>
      </c>
      <c r="Q49" s="24">
        <f>N49/N48</f>
        <v>0.857245337159254</v>
      </c>
    </row>
    <row r="50" spans="3:20" x14ac:dyDescent="0.15">
      <c r="D50" s="87"/>
      <c r="E50" s="87"/>
      <c r="F50" s="86"/>
      <c r="G50" s="24" t="s">
        <v>293</v>
      </c>
      <c r="H50" s="87"/>
      <c r="I50" s="86"/>
      <c r="J50" s="23"/>
      <c r="K50" s="24">
        <v>4</v>
      </c>
      <c r="L50" s="86"/>
      <c r="N50" s="24">
        <f t="shared" si="14"/>
        <v>1992</v>
      </c>
      <c r="O50" s="24">
        <f t="shared" si="15"/>
        <v>1892</v>
      </c>
      <c r="P50" s="24">
        <f t="shared" si="11"/>
        <v>9950</v>
      </c>
      <c r="Q50" s="24">
        <f>N50/N48</f>
        <v>0.71449067431850788</v>
      </c>
    </row>
    <row r="51" spans="3:20" x14ac:dyDescent="0.15">
      <c r="D51" s="87"/>
      <c r="E51" s="87"/>
      <c r="F51" s="86" t="s">
        <v>317</v>
      </c>
      <c r="G51" s="24" t="s">
        <v>311</v>
      </c>
      <c r="H51" s="87" t="s">
        <v>330</v>
      </c>
      <c r="I51" s="86" t="s">
        <v>332</v>
      </c>
      <c r="J51" s="23"/>
      <c r="K51" s="24">
        <v>5</v>
      </c>
      <c r="L51" s="86" t="s">
        <v>335</v>
      </c>
      <c r="N51" s="24">
        <f>2*100+K51*398</f>
        <v>2190</v>
      </c>
      <c r="O51" s="24">
        <f>1*100+K51*398</f>
        <v>2090</v>
      </c>
      <c r="P51" s="24">
        <f t="shared" si="11"/>
        <v>9950</v>
      </c>
      <c r="T51" s="24">
        <f>N51/$N$42</f>
        <v>0.41477272727272729</v>
      </c>
    </row>
    <row r="52" spans="3:20" x14ac:dyDescent="0.15">
      <c r="D52" s="87"/>
      <c r="E52" s="87"/>
      <c r="F52" s="86"/>
      <c r="G52" s="24" t="s">
        <v>312</v>
      </c>
      <c r="H52" s="87"/>
      <c r="I52" s="86"/>
      <c r="J52" s="23"/>
      <c r="K52" s="24">
        <v>4</v>
      </c>
      <c r="L52" s="86"/>
      <c r="N52" s="24">
        <f t="shared" ref="N52:N53" si="16">2*100+K52*398</f>
        <v>1792</v>
      </c>
      <c r="O52" s="24">
        <f t="shared" ref="O52:O53" si="17">1*100+K52*398</f>
        <v>1692</v>
      </c>
      <c r="P52" s="24">
        <f t="shared" si="11"/>
        <v>9950</v>
      </c>
      <c r="Q52" s="24">
        <f>N52/N51</f>
        <v>0.81826484018264845</v>
      </c>
    </row>
    <row r="53" spans="3:20" x14ac:dyDescent="0.15">
      <c r="D53" s="87"/>
      <c r="E53" s="87"/>
      <c r="F53" s="86"/>
      <c r="G53" s="24" t="s">
        <v>293</v>
      </c>
      <c r="H53" s="87"/>
      <c r="I53" s="86"/>
      <c r="J53" s="23"/>
      <c r="K53" s="24">
        <v>3</v>
      </c>
      <c r="L53" s="86"/>
      <c r="N53" s="24">
        <f t="shared" si="16"/>
        <v>1394</v>
      </c>
      <c r="O53" s="24">
        <f t="shared" si="17"/>
        <v>1294</v>
      </c>
      <c r="P53" s="24">
        <f t="shared" si="11"/>
        <v>9950</v>
      </c>
      <c r="Q53" s="24">
        <f>N53/N51</f>
        <v>0.63652968036529678</v>
      </c>
    </row>
    <row r="54" spans="3:20" x14ac:dyDescent="0.15">
      <c r="D54" s="87" t="s">
        <v>321</v>
      </c>
      <c r="E54" s="87"/>
      <c r="F54" s="86" t="s">
        <v>318</v>
      </c>
      <c r="G54" s="24" t="s">
        <v>311</v>
      </c>
      <c r="H54" s="87" t="s">
        <v>331</v>
      </c>
      <c r="I54" s="86" t="s">
        <v>332</v>
      </c>
      <c r="J54" s="23"/>
      <c r="K54" s="24">
        <v>4</v>
      </c>
      <c r="L54" s="86" t="s">
        <v>336</v>
      </c>
      <c r="N54" s="24">
        <f>100+K54*398</f>
        <v>1692</v>
      </c>
      <c r="O54" s="24">
        <f>100+K54*398</f>
        <v>1692</v>
      </c>
      <c r="P54" s="24">
        <f t="shared" si="11"/>
        <v>9950</v>
      </c>
      <c r="S54" s="24">
        <f>N54/P54</f>
        <v>0.1700502512562814</v>
      </c>
      <c r="T54" s="24">
        <f>N54/$N$42</f>
        <v>0.32045454545454544</v>
      </c>
    </row>
    <row r="55" spans="3:20" x14ac:dyDescent="0.15">
      <c r="D55" s="87"/>
      <c r="E55" s="87"/>
      <c r="F55" s="86"/>
      <c r="G55" s="24" t="s">
        <v>312</v>
      </c>
      <c r="H55" s="87"/>
      <c r="I55" s="86"/>
      <c r="J55" s="23"/>
      <c r="K55" s="24">
        <v>3</v>
      </c>
      <c r="L55" s="86"/>
      <c r="N55" s="24">
        <f t="shared" ref="N55:N57" si="18">100+K55*398</f>
        <v>1294</v>
      </c>
      <c r="O55" s="24">
        <f t="shared" ref="O55:O57" si="19">100+K55*398</f>
        <v>1294</v>
      </c>
      <c r="P55" s="24">
        <f t="shared" si="11"/>
        <v>9950</v>
      </c>
      <c r="Q55" s="24">
        <f>N55/N54</f>
        <v>0.76477541371158397</v>
      </c>
    </row>
    <row r="56" spans="3:20" x14ac:dyDescent="0.15">
      <c r="D56" s="87"/>
      <c r="E56" s="87"/>
      <c r="F56" s="86"/>
      <c r="G56" s="24" t="s">
        <v>293</v>
      </c>
      <c r="H56" s="87"/>
      <c r="I56" s="86"/>
      <c r="J56" s="23"/>
      <c r="K56" s="24">
        <v>2</v>
      </c>
      <c r="L56" s="86"/>
      <c r="N56" s="24">
        <f t="shared" si="18"/>
        <v>896</v>
      </c>
      <c r="O56" s="24">
        <f t="shared" si="19"/>
        <v>896</v>
      </c>
      <c r="P56" s="24">
        <f t="shared" si="11"/>
        <v>9950</v>
      </c>
      <c r="Q56" s="24">
        <f>N56/N54</f>
        <v>0.52955082742316784</v>
      </c>
    </row>
    <row r="57" spans="3:20" x14ac:dyDescent="0.15">
      <c r="D57" s="87"/>
      <c r="E57" s="87"/>
      <c r="F57" s="86" t="s">
        <v>319</v>
      </c>
      <c r="G57" s="87" t="s">
        <v>314</v>
      </c>
      <c r="H57" s="87" t="s">
        <v>331</v>
      </c>
      <c r="I57" s="86" t="s">
        <v>332</v>
      </c>
      <c r="J57" s="23"/>
      <c r="K57" s="87">
        <v>1</v>
      </c>
      <c r="L57" s="86" t="s">
        <v>336</v>
      </c>
      <c r="N57" s="24">
        <f t="shared" si="18"/>
        <v>498</v>
      </c>
      <c r="O57" s="24">
        <f t="shared" si="19"/>
        <v>498</v>
      </c>
      <c r="P57" s="24">
        <f t="shared" si="11"/>
        <v>9950</v>
      </c>
      <c r="S57" s="24">
        <f>N57/P57</f>
        <v>5.005025125628141E-2</v>
      </c>
      <c r="T57" s="24">
        <f>N57/$N$42</f>
        <v>9.4318181818181815E-2</v>
      </c>
    </row>
    <row r="58" spans="3:20" x14ac:dyDescent="0.15">
      <c r="D58" s="87"/>
      <c r="E58" s="87"/>
      <c r="F58" s="86"/>
      <c r="G58" s="87"/>
      <c r="H58" s="87"/>
      <c r="I58" s="86"/>
      <c r="J58" s="23"/>
      <c r="K58" s="87"/>
      <c r="L58" s="86"/>
    </row>
    <row r="59" spans="3:20" x14ac:dyDescent="0.15">
      <c r="D59" s="87"/>
      <c r="E59" s="87"/>
      <c r="F59" s="86"/>
      <c r="G59" s="87"/>
      <c r="H59" s="87"/>
      <c r="I59" s="86"/>
      <c r="J59" s="23"/>
      <c r="K59" s="87"/>
      <c r="L59" s="86"/>
    </row>
    <row r="63" spans="3:20" x14ac:dyDescent="0.15">
      <c r="C63" s="24" t="s">
        <v>365</v>
      </c>
      <c r="D63" s="24" t="s">
        <v>289</v>
      </c>
      <c r="E63" s="24" t="s">
        <v>341</v>
      </c>
      <c r="F63" s="24" t="s">
        <v>340</v>
      </c>
      <c r="G63" s="24" t="s">
        <v>342</v>
      </c>
      <c r="H63" s="24" t="s">
        <v>343</v>
      </c>
      <c r="I63" s="24" t="s">
        <v>344</v>
      </c>
      <c r="N63" s="24" t="s">
        <v>299</v>
      </c>
      <c r="O63" s="24" t="s">
        <v>300</v>
      </c>
      <c r="P63" s="24" t="s">
        <v>304</v>
      </c>
    </row>
    <row r="64" spans="3:20" x14ac:dyDescent="0.15">
      <c r="D64" s="87" t="s">
        <v>364</v>
      </c>
      <c r="E64" s="24" t="s">
        <v>338</v>
      </c>
      <c r="F64" s="24" t="s">
        <v>314</v>
      </c>
      <c r="G64" s="24" t="s">
        <v>314</v>
      </c>
      <c r="H64" s="24" t="s">
        <v>345</v>
      </c>
      <c r="I64" s="24" t="s">
        <v>345</v>
      </c>
    </row>
    <row r="65" spans="4:16" x14ac:dyDescent="0.15">
      <c r="D65" s="87"/>
      <c r="E65" s="87" t="s">
        <v>339</v>
      </c>
      <c r="F65" s="86" t="s">
        <v>346</v>
      </c>
      <c r="G65" s="86" t="s">
        <v>314</v>
      </c>
      <c r="H65" s="86" t="s">
        <v>347</v>
      </c>
      <c r="I65" s="86" t="s">
        <v>348</v>
      </c>
      <c r="J65" s="23"/>
      <c r="N65" s="24">
        <v>100</v>
      </c>
      <c r="O65" s="24">
        <v>100</v>
      </c>
      <c r="P65" s="24">
        <f>20*398</f>
        <v>7960</v>
      </c>
    </row>
    <row r="66" spans="4:16" x14ac:dyDescent="0.15">
      <c r="D66" s="87"/>
      <c r="E66" s="87"/>
      <c r="F66" s="86"/>
      <c r="G66" s="86"/>
      <c r="H66" s="86"/>
      <c r="I66" s="86"/>
      <c r="J66" s="23"/>
    </row>
    <row r="67" spans="4:16" x14ac:dyDescent="0.15">
      <c r="D67" s="87"/>
      <c r="E67" s="87"/>
      <c r="F67" s="87" t="s">
        <v>349</v>
      </c>
      <c r="G67" s="24" t="s">
        <v>350</v>
      </c>
      <c r="H67" s="24" t="s">
        <v>354</v>
      </c>
      <c r="I67" s="86" t="s">
        <v>362</v>
      </c>
      <c r="J67" s="23"/>
      <c r="N67" s="24">
        <f>300+8*100</f>
        <v>1100</v>
      </c>
      <c r="O67" s="24">
        <f>300+1*100</f>
        <v>400</v>
      </c>
      <c r="P67" s="24">
        <f t="shared" ref="P67:P75" si="20">20*398</f>
        <v>7960</v>
      </c>
    </row>
    <row r="68" spans="4:16" x14ac:dyDescent="0.15">
      <c r="D68" s="87"/>
      <c r="E68" s="87"/>
      <c r="F68" s="87"/>
      <c r="G68" s="24" t="s">
        <v>351</v>
      </c>
      <c r="H68" s="24" t="s">
        <v>355</v>
      </c>
      <c r="I68" s="86"/>
      <c r="J68" s="23"/>
      <c r="N68" s="24">
        <f>800+8*100</f>
        <v>1600</v>
      </c>
      <c r="O68" s="24">
        <f>800+1*100</f>
        <v>900</v>
      </c>
      <c r="P68" s="24">
        <f t="shared" si="20"/>
        <v>7960</v>
      </c>
    </row>
    <row r="69" spans="4:16" x14ac:dyDescent="0.15">
      <c r="D69" s="87"/>
      <c r="E69" s="87"/>
      <c r="F69" s="87"/>
      <c r="G69" s="24" t="s">
        <v>311</v>
      </c>
      <c r="H69" s="24" t="s">
        <v>356</v>
      </c>
      <c r="I69" s="86"/>
      <c r="J69" s="23"/>
      <c r="N69" s="24">
        <f>1300+8*100</f>
        <v>2100</v>
      </c>
      <c r="O69" s="24">
        <f>1300+1*100</f>
        <v>1400</v>
      </c>
      <c r="P69" s="24">
        <f t="shared" si="20"/>
        <v>7960</v>
      </c>
    </row>
    <row r="70" spans="4:16" x14ac:dyDescent="0.15">
      <c r="D70" s="87"/>
      <c r="E70" s="87"/>
      <c r="F70" s="87" t="s">
        <v>352</v>
      </c>
      <c r="G70" s="24" t="s">
        <v>350</v>
      </c>
      <c r="H70" s="24" t="s">
        <v>357</v>
      </c>
      <c r="I70" s="86" t="s">
        <v>362</v>
      </c>
      <c r="J70" s="23"/>
      <c r="N70" s="24">
        <f>500+2*100</f>
        <v>700</v>
      </c>
      <c r="O70" s="24">
        <f>500+0*100</f>
        <v>500</v>
      </c>
      <c r="P70" s="24">
        <f t="shared" si="20"/>
        <v>7960</v>
      </c>
    </row>
    <row r="71" spans="4:16" x14ac:dyDescent="0.15">
      <c r="D71" s="87"/>
      <c r="E71" s="87"/>
      <c r="F71" s="87"/>
      <c r="G71" s="24" t="s">
        <v>351</v>
      </c>
      <c r="H71" s="24" t="s">
        <v>358</v>
      </c>
      <c r="I71" s="86"/>
      <c r="J71" s="23"/>
      <c r="N71" s="24">
        <f>1000+2*100</f>
        <v>1200</v>
      </c>
      <c r="O71" s="24">
        <f>1000+0*100</f>
        <v>1000</v>
      </c>
      <c r="P71" s="24">
        <f t="shared" si="20"/>
        <v>7960</v>
      </c>
    </row>
    <row r="72" spans="4:16" x14ac:dyDescent="0.15">
      <c r="D72" s="87"/>
      <c r="E72" s="87"/>
      <c r="F72" s="87"/>
      <c r="G72" s="24" t="s">
        <v>311</v>
      </c>
      <c r="H72" s="24" t="s">
        <v>359</v>
      </c>
      <c r="I72" s="86"/>
      <c r="J72" s="23"/>
      <c r="N72" s="24">
        <f>1500+2*100</f>
        <v>1700</v>
      </c>
      <c r="O72" s="24">
        <f>1500+0*100</f>
        <v>1500</v>
      </c>
      <c r="P72" s="24">
        <f t="shared" si="20"/>
        <v>7960</v>
      </c>
    </row>
    <row r="73" spans="4:16" x14ac:dyDescent="0.15">
      <c r="D73" s="87"/>
      <c r="E73" s="87"/>
      <c r="F73" s="87" t="s">
        <v>353</v>
      </c>
      <c r="G73" s="24" t="s">
        <v>350</v>
      </c>
      <c r="H73" s="24" t="s">
        <v>358</v>
      </c>
      <c r="I73" s="86" t="s">
        <v>363</v>
      </c>
      <c r="J73" s="23"/>
      <c r="N73" s="24">
        <f>1000+8*100</f>
        <v>1800</v>
      </c>
      <c r="O73" s="24">
        <f>1000+3*100</f>
        <v>1300</v>
      </c>
      <c r="P73" s="24">
        <f t="shared" si="20"/>
        <v>7960</v>
      </c>
    </row>
    <row r="74" spans="4:16" x14ac:dyDescent="0.15">
      <c r="D74" s="87"/>
      <c r="E74" s="87"/>
      <c r="F74" s="87"/>
      <c r="G74" s="24" t="s">
        <v>351</v>
      </c>
      <c r="H74" s="24" t="s">
        <v>360</v>
      </c>
      <c r="I74" s="86"/>
      <c r="J74" s="23"/>
      <c r="N74" s="24">
        <f>2000+8*100</f>
        <v>2800</v>
      </c>
      <c r="O74" s="24">
        <f>2000+3*100</f>
        <v>2300</v>
      </c>
      <c r="P74" s="24">
        <f t="shared" si="20"/>
        <v>7960</v>
      </c>
    </row>
    <row r="75" spans="4:16" x14ac:dyDescent="0.15">
      <c r="D75" s="87"/>
      <c r="E75" s="87"/>
      <c r="F75" s="87"/>
      <c r="G75" s="24" t="s">
        <v>311</v>
      </c>
      <c r="H75" s="24" t="s">
        <v>361</v>
      </c>
      <c r="I75" s="86"/>
      <c r="J75" s="23"/>
      <c r="N75" s="24">
        <f>3000+8*100</f>
        <v>3800</v>
      </c>
      <c r="O75" s="24">
        <f>3000+3*100</f>
        <v>3300</v>
      </c>
      <c r="P75" s="24">
        <f t="shared" si="20"/>
        <v>7960</v>
      </c>
    </row>
    <row r="77" spans="4:16" x14ac:dyDescent="0.15">
      <c r="F77" s="62"/>
      <c r="G77" s="62"/>
    </row>
    <row r="78" spans="4:16" x14ac:dyDescent="0.15">
      <c r="F78" s="62"/>
      <c r="G78" s="62"/>
    </row>
    <row r="79" spans="4:16" x14ac:dyDescent="0.15">
      <c r="F79" s="62"/>
      <c r="G79" s="62"/>
    </row>
  </sheetData>
  <mergeCells count="53">
    <mergeCell ref="D14:D25"/>
    <mergeCell ref="E14:E37"/>
    <mergeCell ref="F14:F16"/>
    <mergeCell ref="F17:F19"/>
    <mergeCell ref="F20:F22"/>
    <mergeCell ref="F23:F25"/>
    <mergeCell ref="D26:D37"/>
    <mergeCell ref="F26:F28"/>
    <mergeCell ref="F29:F31"/>
    <mergeCell ref="F32:F34"/>
    <mergeCell ref="F35:F37"/>
    <mergeCell ref="D42:D47"/>
    <mergeCell ref="E42:E59"/>
    <mergeCell ref="F42:F44"/>
    <mergeCell ref="D48:D53"/>
    <mergeCell ref="F48:F50"/>
    <mergeCell ref="D54:D59"/>
    <mergeCell ref="F54:F56"/>
    <mergeCell ref="I42:I44"/>
    <mergeCell ref="L42:L44"/>
    <mergeCell ref="F45:F47"/>
    <mergeCell ref="H45:H47"/>
    <mergeCell ref="I45:I47"/>
    <mergeCell ref="L45:L47"/>
    <mergeCell ref="H42:H44"/>
    <mergeCell ref="I48:I50"/>
    <mergeCell ref="L48:L50"/>
    <mergeCell ref="F51:F53"/>
    <mergeCell ref="H51:H53"/>
    <mergeCell ref="I51:I53"/>
    <mergeCell ref="L51:L53"/>
    <mergeCell ref="H48:H50"/>
    <mergeCell ref="H54:H56"/>
    <mergeCell ref="I54:I56"/>
    <mergeCell ref="L54:L56"/>
    <mergeCell ref="F57:F59"/>
    <mergeCell ref="G57:G59"/>
    <mergeCell ref="H57:H59"/>
    <mergeCell ref="I57:I59"/>
    <mergeCell ref="K57:K59"/>
    <mergeCell ref="L57:L59"/>
    <mergeCell ref="F73:F75"/>
    <mergeCell ref="I73:I75"/>
    <mergeCell ref="D64:D75"/>
    <mergeCell ref="E65:E75"/>
    <mergeCell ref="F65:F66"/>
    <mergeCell ref="G65:G66"/>
    <mergeCell ref="H65:H66"/>
    <mergeCell ref="I65:I66"/>
    <mergeCell ref="F67:F69"/>
    <mergeCell ref="I67:I69"/>
    <mergeCell ref="F70:F72"/>
    <mergeCell ref="I70:I72"/>
  </mergeCells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6A1E1-10E4-4CC5-9FAD-10AFA786ED46}">
  <dimension ref="A1:S70"/>
  <sheetViews>
    <sheetView topLeftCell="A47" workbookViewId="0">
      <selection activeCell="J54" sqref="J54"/>
    </sheetView>
  </sheetViews>
  <sheetFormatPr defaultRowHeight="11.25" x14ac:dyDescent="0.15"/>
  <cols>
    <col min="1" max="1" width="7.5" style="24" customWidth="1"/>
    <col min="2" max="3" width="9" style="24"/>
    <col min="4" max="4" width="9.5" style="24" customWidth="1"/>
    <col min="5" max="5" width="14.5" style="24" customWidth="1"/>
    <col min="6" max="6" width="14.375" style="24" customWidth="1"/>
    <col min="7" max="7" width="11.375" style="24" bestFit="1" customWidth="1"/>
    <col min="8" max="8" width="18" style="24" bestFit="1" customWidth="1"/>
    <col min="9" max="9" width="18" style="24" customWidth="1"/>
    <col min="10" max="10" width="12.25" style="24" customWidth="1"/>
    <col min="11" max="11" width="16.375" style="24" bestFit="1" customWidth="1"/>
    <col min="12" max="17" width="10.5" style="24" bestFit="1" customWidth="1"/>
    <col min="18" max="19" width="9" style="24"/>
    <col min="20" max="20" width="9.75" style="24" bestFit="1" customWidth="1"/>
    <col min="21" max="16384" width="9" style="24"/>
  </cols>
  <sheetData>
    <row r="1" spans="1:18" x14ac:dyDescent="0.15">
      <c r="A1" s="24" t="s">
        <v>294</v>
      </c>
      <c r="O1" s="91" t="s">
        <v>424</v>
      </c>
      <c r="P1" s="91"/>
      <c r="Q1" s="91"/>
      <c r="R1" s="91"/>
    </row>
    <row r="2" spans="1:18" x14ac:dyDescent="0.15">
      <c r="A2" s="25" t="s">
        <v>283</v>
      </c>
      <c r="O2" s="91"/>
      <c r="P2" s="91"/>
      <c r="Q2" s="91"/>
      <c r="R2" s="91"/>
    </row>
    <row r="3" spans="1:18" x14ac:dyDescent="0.15">
      <c r="A3" s="25" t="s">
        <v>284</v>
      </c>
      <c r="O3" s="91"/>
      <c r="P3" s="91"/>
      <c r="Q3" s="91"/>
      <c r="R3" s="91"/>
    </row>
    <row r="4" spans="1:18" x14ac:dyDescent="0.15">
      <c r="A4" s="25" t="s">
        <v>285</v>
      </c>
      <c r="O4" s="91"/>
      <c r="P4" s="91"/>
      <c r="Q4" s="91"/>
      <c r="R4" s="91"/>
    </row>
    <row r="5" spans="1:18" x14ac:dyDescent="0.15">
      <c r="A5" s="25" t="s">
        <v>286</v>
      </c>
      <c r="O5" s="91"/>
      <c r="P5" s="91"/>
      <c r="Q5" s="91"/>
      <c r="R5" s="91"/>
    </row>
    <row r="6" spans="1:18" x14ac:dyDescent="0.15">
      <c r="A6" s="25" t="s">
        <v>469</v>
      </c>
      <c r="O6" s="91"/>
      <c r="P6" s="91"/>
      <c r="Q6" s="91"/>
      <c r="R6" s="91"/>
    </row>
    <row r="7" spans="1:18" x14ac:dyDescent="0.15">
      <c r="A7" s="25" t="s">
        <v>288</v>
      </c>
    </row>
    <row r="8" spans="1:18" x14ac:dyDescent="0.15">
      <c r="A8" s="25" t="s">
        <v>470</v>
      </c>
    </row>
    <row r="9" spans="1:18" x14ac:dyDescent="0.15">
      <c r="A9" s="25" t="s">
        <v>449</v>
      </c>
      <c r="C9" s="72">
        <v>1</v>
      </c>
      <c r="D9" s="24" t="s">
        <v>450</v>
      </c>
    </row>
    <row r="13" spans="1:18" s="23" customFormat="1" ht="22.5" x14ac:dyDescent="0.15">
      <c r="B13" s="86" t="s">
        <v>454</v>
      </c>
      <c r="C13" s="92"/>
      <c r="D13" s="61" t="s">
        <v>289</v>
      </c>
      <c r="E13" s="61" t="s">
        <v>35</v>
      </c>
      <c r="F13" s="61" t="s">
        <v>290</v>
      </c>
      <c r="G13" s="63" t="s">
        <v>291</v>
      </c>
      <c r="H13" s="61" t="s">
        <v>301</v>
      </c>
      <c r="I13" s="61" t="s">
        <v>562</v>
      </c>
      <c r="J13" s="61" t="s">
        <v>502</v>
      </c>
      <c r="K13" s="61" t="s">
        <v>503</v>
      </c>
      <c r="L13" s="61" t="s">
        <v>307</v>
      </c>
      <c r="M13" s="61" t="s">
        <v>303</v>
      </c>
      <c r="N13" s="61" t="s">
        <v>466</v>
      </c>
      <c r="O13" s="23" t="s">
        <v>299</v>
      </c>
      <c r="P13" s="23" t="s">
        <v>300</v>
      </c>
      <c r="Q13" s="23" t="s">
        <v>379</v>
      </c>
    </row>
    <row r="14" spans="1:18" x14ac:dyDescent="0.15">
      <c r="D14" s="89" t="s">
        <v>297</v>
      </c>
      <c r="E14" s="93" t="s">
        <v>298</v>
      </c>
      <c r="F14" s="90" t="s">
        <v>497</v>
      </c>
      <c r="G14" s="60" t="s">
        <v>292</v>
      </c>
      <c r="H14" s="60" t="s">
        <v>499</v>
      </c>
      <c r="I14" s="60"/>
      <c r="J14" s="60">
        <v>1</v>
      </c>
      <c r="K14" s="60">
        <v>6</v>
      </c>
      <c r="L14" s="60"/>
      <c r="M14" s="60"/>
      <c r="N14" s="61"/>
      <c r="O14" s="24">
        <f>LEFT(H14,FIND("+",H14,1)-1)+RIGHT(H14,3)*$K14+$L14*400+I14</f>
        <v>7000</v>
      </c>
      <c r="P14" s="24">
        <f>LEFT(H14,FIND("+",H14,1)-1)+RIGHT(H14,3)*J14+$L14*400</f>
        <v>4500</v>
      </c>
      <c r="Q14" s="24">
        <f t="shared" ref="Q14:Q22" si="0">IF(M14="",0,(M14)*400)</f>
        <v>0</v>
      </c>
    </row>
    <row r="15" spans="1:18" x14ac:dyDescent="0.15">
      <c r="D15" s="89"/>
      <c r="E15" s="94"/>
      <c r="F15" s="90"/>
      <c r="G15" s="60" t="s">
        <v>368</v>
      </c>
      <c r="H15" s="60" t="s">
        <v>500</v>
      </c>
      <c r="I15" s="60"/>
      <c r="J15" s="60">
        <v>1</v>
      </c>
      <c r="K15" s="60">
        <v>6</v>
      </c>
      <c r="L15" s="60"/>
      <c r="M15" s="60"/>
      <c r="N15" s="61"/>
      <c r="O15" s="24">
        <f t="shared" ref="O15:O22" si="1">LEFT(H15,FIND("+",H15,1)-1)+RIGHT(H15,3)*$K15+$L15*400+I15</f>
        <v>6000</v>
      </c>
      <c r="P15" s="24">
        <f t="shared" ref="P15:P22" si="2">LEFT(H15,FIND("+",H15,1)-1)+RIGHT(H15,3)*J15+$L15*400</f>
        <v>3500</v>
      </c>
      <c r="Q15" s="24">
        <f t="shared" si="0"/>
        <v>0</v>
      </c>
    </row>
    <row r="16" spans="1:18" x14ac:dyDescent="0.15">
      <c r="D16" s="89"/>
      <c r="E16" s="94"/>
      <c r="F16" s="90"/>
      <c r="G16" s="60" t="s">
        <v>369</v>
      </c>
      <c r="H16" s="60" t="s">
        <v>486</v>
      </c>
      <c r="I16" s="60"/>
      <c r="J16" s="60">
        <v>1</v>
      </c>
      <c r="K16" s="60">
        <v>6</v>
      </c>
      <c r="L16" s="60"/>
      <c r="M16" s="60"/>
      <c r="N16" s="61"/>
      <c r="O16" s="24">
        <f t="shared" si="1"/>
        <v>5000</v>
      </c>
      <c r="P16" s="24">
        <f t="shared" si="2"/>
        <v>2500</v>
      </c>
      <c r="Q16" s="24">
        <f t="shared" si="0"/>
        <v>0</v>
      </c>
    </row>
    <row r="17" spans="4:17" x14ac:dyDescent="0.15">
      <c r="D17" s="89"/>
      <c r="E17" s="94"/>
      <c r="F17" s="90" t="s">
        <v>501</v>
      </c>
      <c r="G17" s="60" t="s">
        <v>292</v>
      </c>
      <c r="H17" s="60" t="s">
        <v>500</v>
      </c>
      <c r="I17" s="60"/>
      <c r="J17" s="60">
        <v>4</v>
      </c>
      <c r="K17" s="60">
        <v>6</v>
      </c>
      <c r="L17" s="60"/>
      <c r="M17" s="60"/>
      <c r="N17" s="61"/>
      <c r="O17" s="24">
        <f t="shared" si="1"/>
        <v>6000</v>
      </c>
      <c r="P17" s="24">
        <f t="shared" si="2"/>
        <v>5000</v>
      </c>
      <c r="Q17" s="24">
        <f t="shared" si="0"/>
        <v>0</v>
      </c>
    </row>
    <row r="18" spans="4:17" x14ac:dyDescent="0.15">
      <c r="D18" s="89"/>
      <c r="E18" s="94"/>
      <c r="F18" s="90"/>
      <c r="G18" s="60" t="s">
        <v>368</v>
      </c>
      <c r="H18" s="60" t="s">
        <v>486</v>
      </c>
      <c r="I18" s="60"/>
      <c r="J18" s="60">
        <v>4</v>
      </c>
      <c r="K18" s="60">
        <v>6</v>
      </c>
      <c r="L18" s="60"/>
      <c r="M18" s="60"/>
      <c r="N18" s="61"/>
      <c r="O18" s="24">
        <f t="shared" si="1"/>
        <v>5000</v>
      </c>
      <c r="P18" s="24">
        <f t="shared" si="2"/>
        <v>4000</v>
      </c>
      <c r="Q18" s="24">
        <f t="shared" si="0"/>
        <v>0</v>
      </c>
    </row>
    <row r="19" spans="4:17" x14ac:dyDescent="0.15">
      <c r="D19" s="89"/>
      <c r="E19" s="94"/>
      <c r="F19" s="90"/>
      <c r="G19" s="60" t="s">
        <v>369</v>
      </c>
      <c r="H19" s="60" t="s">
        <v>487</v>
      </c>
      <c r="I19" s="60"/>
      <c r="J19" s="60">
        <v>4</v>
      </c>
      <c r="K19" s="60">
        <v>6</v>
      </c>
      <c r="L19" s="60"/>
      <c r="M19" s="60"/>
      <c r="N19" s="61"/>
      <c r="O19" s="24">
        <f t="shared" si="1"/>
        <v>4500</v>
      </c>
      <c r="P19" s="24">
        <f t="shared" si="2"/>
        <v>3500</v>
      </c>
      <c r="Q19" s="24">
        <f t="shared" si="0"/>
        <v>0</v>
      </c>
    </row>
    <row r="20" spans="4:17" x14ac:dyDescent="0.15">
      <c r="D20" s="89"/>
      <c r="E20" s="94"/>
      <c r="F20" s="90" t="s">
        <v>498</v>
      </c>
      <c r="G20" s="60" t="s">
        <v>292</v>
      </c>
      <c r="H20" s="60" t="s">
        <v>486</v>
      </c>
      <c r="I20" s="60"/>
      <c r="J20" s="60">
        <v>1</v>
      </c>
      <c r="K20" s="60">
        <v>3</v>
      </c>
      <c r="L20" s="60"/>
      <c r="M20" s="60"/>
      <c r="N20" s="61"/>
      <c r="O20" s="24">
        <f t="shared" si="1"/>
        <v>3500</v>
      </c>
      <c r="P20" s="24">
        <f t="shared" si="2"/>
        <v>2500</v>
      </c>
      <c r="Q20" s="24">
        <f t="shared" si="0"/>
        <v>0</v>
      </c>
    </row>
    <row r="21" spans="4:17" x14ac:dyDescent="0.15">
      <c r="D21" s="89"/>
      <c r="E21" s="94"/>
      <c r="F21" s="90"/>
      <c r="G21" s="60" t="s">
        <v>368</v>
      </c>
      <c r="H21" s="60" t="s">
        <v>487</v>
      </c>
      <c r="I21" s="60"/>
      <c r="J21" s="60">
        <v>1</v>
      </c>
      <c r="K21" s="60">
        <v>3</v>
      </c>
      <c r="L21" s="60"/>
      <c r="M21" s="60"/>
      <c r="N21" s="61"/>
      <c r="O21" s="24">
        <f t="shared" si="1"/>
        <v>3000</v>
      </c>
      <c r="P21" s="24">
        <f t="shared" si="2"/>
        <v>2000</v>
      </c>
      <c r="Q21" s="24">
        <f t="shared" si="0"/>
        <v>0</v>
      </c>
    </row>
    <row r="22" spans="4:17" x14ac:dyDescent="0.15">
      <c r="D22" s="89"/>
      <c r="E22" s="94"/>
      <c r="F22" s="90"/>
      <c r="G22" s="60" t="s">
        <v>369</v>
      </c>
      <c r="H22" s="60" t="s">
        <v>488</v>
      </c>
      <c r="I22" s="60"/>
      <c r="J22" s="60">
        <v>1</v>
      </c>
      <c r="K22" s="60">
        <v>3</v>
      </c>
      <c r="L22" s="60"/>
      <c r="M22" s="60"/>
      <c r="N22" s="61"/>
      <c r="O22" s="24">
        <f t="shared" si="1"/>
        <v>2500</v>
      </c>
      <c r="P22" s="24">
        <f t="shared" si="2"/>
        <v>1500</v>
      </c>
      <c r="Q22" s="24">
        <f t="shared" si="0"/>
        <v>0</v>
      </c>
    </row>
    <row r="23" spans="4:17" x14ac:dyDescent="0.15">
      <c r="D23" s="89"/>
      <c r="E23" s="94"/>
      <c r="F23" s="90" t="s">
        <v>319</v>
      </c>
      <c r="G23" s="60" t="s">
        <v>292</v>
      </c>
      <c r="H23" s="60">
        <v>1500</v>
      </c>
      <c r="I23" s="60"/>
      <c r="J23" s="60">
        <v>0</v>
      </c>
      <c r="K23" s="60">
        <v>0</v>
      </c>
      <c r="L23" s="60"/>
      <c r="M23" s="60"/>
      <c r="N23" s="61"/>
      <c r="O23" s="24">
        <f>$H23+$L23*400+I23</f>
        <v>1500</v>
      </c>
      <c r="P23" s="24">
        <f t="shared" ref="P23:P49" si="3">$H23+$L23*400</f>
        <v>1500</v>
      </c>
      <c r="Q23" s="24">
        <f t="shared" ref="Q23:Q25" si="4">IF(M23="",0,(M23)*400)</f>
        <v>0</v>
      </c>
    </row>
    <row r="24" spans="4:17" x14ac:dyDescent="0.15">
      <c r="D24" s="89"/>
      <c r="E24" s="94"/>
      <c r="F24" s="90"/>
      <c r="G24" s="60" t="s">
        <v>368</v>
      </c>
      <c r="H24" s="60">
        <v>1000</v>
      </c>
      <c r="I24" s="60"/>
      <c r="J24" s="60">
        <v>0</v>
      </c>
      <c r="K24" s="60">
        <v>0</v>
      </c>
      <c r="L24" s="60"/>
      <c r="M24" s="60"/>
      <c r="N24" s="61"/>
      <c r="O24" s="24">
        <f t="shared" ref="O24:O49" si="5">$H24+$L24*400+I24</f>
        <v>1000</v>
      </c>
      <c r="P24" s="24">
        <f t="shared" si="3"/>
        <v>1000</v>
      </c>
      <c r="Q24" s="24">
        <f t="shared" si="4"/>
        <v>0</v>
      </c>
    </row>
    <row r="25" spans="4:17" x14ac:dyDescent="0.15">
      <c r="D25" s="89"/>
      <c r="E25" s="95"/>
      <c r="F25" s="90"/>
      <c r="G25" s="60" t="s">
        <v>369</v>
      </c>
      <c r="H25" s="60">
        <v>500</v>
      </c>
      <c r="I25" s="60"/>
      <c r="J25" s="60">
        <v>0</v>
      </c>
      <c r="K25" s="60">
        <v>0</v>
      </c>
      <c r="L25" s="60"/>
      <c r="M25" s="60"/>
      <c r="N25" s="61"/>
      <c r="O25" s="24">
        <f t="shared" si="5"/>
        <v>500</v>
      </c>
      <c r="P25" s="24">
        <f t="shared" si="3"/>
        <v>500</v>
      </c>
      <c r="Q25" s="24">
        <f t="shared" si="4"/>
        <v>0</v>
      </c>
    </row>
    <row r="26" spans="4:17" x14ac:dyDescent="0.15">
      <c r="D26" s="93" t="s">
        <v>296</v>
      </c>
      <c r="E26" s="96" t="s">
        <v>558</v>
      </c>
      <c r="F26" s="96" t="s">
        <v>550</v>
      </c>
      <c r="G26" s="60" t="s">
        <v>370</v>
      </c>
      <c r="H26" s="60">
        <v>8000</v>
      </c>
      <c r="I26" s="60">
        <f>H26</f>
        <v>8000</v>
      </c>
      <c r="J26" s="60"/>
      <c r="K26" s="60"/>
      <c r="L26" s="60">
        <v>60</v>
      </c>
      <c r="M26" s="60">
        <v>800</v>
      </c>
      <c r="N26" s="61">
        <v>150</v>
      </c>
      <c r="O26" s="24">
        <f t="shared" si="5"/>
        <v>40000</v>
      </c>
      <c r="P26" s="24">
        <f t="shared" si="3"/>
        <v>32000</v>
      </c>
      <c r="Q26" s="24">
        <f>IF(M26="",0,(M26)*400)</f>
        <v>320000</v>
      </c>
    </row>
    <row r="27" spans="4:17" x14ac:dyDescent="0.15">
      <c r="D27" s="94"/>
      <c r="E27" s="97"/>
      <c r="F27" s="97"/>
      <c r="G27" s="60" t="s">
        <v>295</v>
      </c>
      <c r="H27" s="60">
        <v>6000</v>
      </c>
      <c r="I27" s="60">
        <f t="shared" ref="I27:I49" si="6">H27</f>
        <v>6000</v>
      </c>
      <c r="J27" s="60"/>
      <c r="K27" s="60"/>
      <c r="L27" s="60">
        <v>50</v>
      </c>
      <c r="M27" s="60">
        <v>800</v>
      </c>
      <c r="N27" s="61">
        <v>150</v>
      </c>
      <c r="O27" s="24">
        <f t="shared" si="5"/>
        <v>32000</v>
      </c>
      <c r="P27" s="24">
        <f t="shared" si="3"/>
        <v>26000</v>
      </c>
      <c r="Q27" s="24">
        <f t="shared" ref="Q27:Q49" si="7">IF(M27="",0,(M27)*400)</f>
        <v>320000</v>
      </c>
    </row>
    <row r="28" spans="4:17" x14ac:dyDescent="0.15">
      <c r="D28" s="94"/>
      <c r="E28" s="97"/>
      <c r="F28" s="98"/>
      <c r="G28" s="60" t="s">
        <v>293</v>
      </c>
      <c r="H28" s="60">
        <v>5000</v>
      </c>
      <c r="I28" s="60">
        <f t="shared" si="6"/>
        <v>5000</v>
      </c>
      <c r="J28" s="60"/>
      <c r="K28" s="60"/>
      <c r="L28" s="60">
        <v>40</v>
      </c>
      <c r="M28" s="60">
        <v>800</v>
      </c>
      <c r="N28" s="61">
        <v>150</v>
      </c>
      <c r="O28" s="24">
        <f t="shared" si="5"/>
        <v>26000</v>
      </c>
      <c r="P28" s="24">
        <f t="shared" si="3"/>
        <v>21000</v>
      </c>
      <c r="Q28" s="24">
        <f t="shared" si="7"/>
        <v>320000</v>
      </c>
    </row>
    <row r="29" spans="4:17" x14ac:dyDescent="0.15">
      <c r="D29" s="94"/>
      <c r="E29" s="97"/>
      <c r="F29" s="96" t="s">
        <v>551</v>
      </c>
      <c r="G29" s="60" t="s">
        <v>370</v>
      </c>
      <c r="H29" s="60">
        <v>6000</v>
      </c>
      <c r="I29" s="60">
        <f t="shared" si="6"/>
        <v>6000</v>
      </c>
      <c r="J29" s="60"/>
      <c r="K29" s="60"/>
      <c r="L29" s="60">
        <v>50</v>
      </c>
      <c r="M29" s="60">
        <v>800</v>
      </c>
      <c r="N29" s="61">
        <v>150</v>
      </c>
      <c r="O29" s="24">
        <f t="shared" si="5"/>
        <v>32000</v>
      </c>
      <c r="P29" s="24">
        <f t="shared" si="3"/>
        <v>26000</v>
      </c>
      <c r="Q29" s="24">
        <f t="shared" si="7"/>
        <v>320000</v>
      </c>
    </row>
    <row r="30" spans="4:17" x14ac:dyDescent="0.15">
      <c r="D30" s="94"/>
      <c r="E30" s="97"/>
      <c r="F30" s="97"/>
      <c r="G30" s="60" t="s">
        <v>295</v>
      </c>
      <c r="H30" s="60">
        <v>5000</v>
      </c>
      <c r="I30" s="60">
        <f t="shared" si="6"/>
        <v>5000</v>
      </c>
      <c r="J30" s="60"/>
      <c r="K30" s="60"/>
      <c r="L30" s="60">
        <v>40</v>
      </c>
      <c r="M30" s="60">
        <v>800</v>
      </c>
      <c r="N30" s="61">
        <v>150</v>
      </c>
      <c r="O30" s="24">
        <f t="shared" si="5"/>
        <v>26000</v>
      </c>
      <c r="P30" s="24">
        <f t="shared" si="3"/>
        <v>21000</v>
      </c>
      <c r="Q30" s="24">
        <f t="shared" si="7"/>
        <v>320000</v>
      </c>
    </row>
    <row r="31" spans="4:17" x14ac:dyDescent="0.15">
      <c r="D31" s="94"/>
      <c r="E31" s="97"/>
      <c r="F31" s="98"/>
      <c r="G31" s="60" t="s">
        <v>293</v>
      </c>
      <c r="H31" s="60">
        <v>4000</v>
      </c>
      <c r="I31" s="60">
        <f t="shared" si="6"/>
        <v>4000</v>
      </c>
      <c r="J31" s="60"/>
      <c r="K31" s="60"/>
      <c r="L31" s="60">
        <v>30</v>
      </c>
      <c r="M31" s="60">
        <v>800</v>
      </c>
      <c r="N31" s="61">
        <v>150</v>
      </c>
      <c r="O31" s="24">
        <f t="shared" si="5"/>
        <v>20000</v>
      </c>
      <c r="P31" s="24">
        <f t="shared" si="3"/>
        <v>16000</v>
      </c>
      <c r="Q31" s="24">
        <f t="shared" si="7"/>
        <v>320000</v>
      </c>
    </row>
    <row r="32" spans="4:17" x14ac:dyDescent="0.15">
      <c r="D32" s="94"/>
      <c r="E32" s="97"/>
      <c r="F32" s="96" t="s">
        <v>552</v>
      </c>
      <c r="G32" s="60" t="s">
        <v>370</v>
      </c>
      <c r="H32" s="60">
        <v>5000</v>
      </c>
      <c r="I32" s="60">
        <f t="shared" si="6"/>
        <v>5000</v>
      </c>
      <c r="J32" s="60"/>
      <c r="K32" s="60"/>
      <c r="L32" s="60">
        <v>40</v>
      </c>
      <c r="M32" s="60">
        <v>800</v>
      </c>
      <c r="N32" s="61">
        <v>150</v>
      </c>
      <c r="O32" s="24">
        <f t="shared" si="5"/>
        <v>26000</v>
      </c>
      <c r="P32" s="24">
        <f t="shared" si="3"/>
        <v>21000</v>
      </c>
      <c r="Q32" s="24">
        <f t="shared" si="7"/>
        <v>320000</v>
      </c>
    </row>
    <row r="33" spans="4:17" x14ac:dyDescent="0.15">
      <c r="D33" s="94"/>
      <c r="E33" s="97"/>
      <c r="F33" s="97"/>
      <c r="G33" s="60" t="s">
        <v>295</v>
      </c>
      <c r="H33" s="60">
        <v>4000</v>
      </c>
      <c r="I33" s="60">
        <f t="shared" si="6"/>
        <v>4000</v>
      </c>
      <c r="J33" s="60"/>
      <c r="K33" s="60"/>
      <c r="L33" s="60">
        <v>30</v>
      </c>
      <c r="M33" s="60">
        <v>800</v>
      </c>
      <c r="N33" s="61">
        <v>150</v>
      </c>
      <c r="O33" s="24">
        <f t="shared" si="5"/>
        <v>20000</v>
      </c>
      <c r="P33" s="24">
        <f t="shared" si="3"/>
        <v>16000</v>
      </c>
      <c r="Q33" s="24">
        <f t="shared" si="7"/>
        <v>320000</v>
      </c>
    </row>
    <row r="34" spans="4:17" x14ac:dyDescent="0.15">
      <c r="D34" s="94"/>
      <c r="E34" s="97"/>
      <c r="F34" s="98"/>
      <c r="G34" s="60" t="s">
        <v>293</v>
      </c>
      <c r="H34" s="60">
        <v>3000</v>
      </c>
      <c r="I34" s="60">
        <f t="shared" si="6"/>
        <v>3000</v>
      </c>
      <c r="J34" s="60"/>
      <c r="K34" s="60"/>
      <c r="L34" s="60">
        <v>20</v>
      </c>
      <c r="M34" s="60">
        <v>800</v>
      </c>
      <c r="N34" s="61">
        <v>150</v>
      </c>
      <c r="O34" s="24">
        <f t="shared" si="5"/>
        <v>14000</v>
      </c>
      <c r="P34" s="24">
        <f t="shared" si="3"/>
        <v>11000</v>
      </c>
      <c r="Q34" s="24">
        <f t="shared" si="7"/>
        <v>320000</v>
      </c>
    </row>
    <row r="35" spans="4:17" x14ac:dyDescent="0.15">
      <c r="D35" s="94"/>
      <c r="E35" s="97"/>
      <c r="F35" s="96" t="s">
        <v>553</v>
      </c>
      <c r="G35" s="60" t="s">
        <v>370</v>
      </c>
      <c r="H35" s="60">
        <v>4000</v>
      </c>
      <c r="I35" s="60">
        <f t="shared" si="6"/>
        <v>4000</v>
      </c>
      <c r="J35" s="60"/>
      <c r="K35" s="60"/>
      <c r="L35" s="60">
        <v>30</v>
      </c>
      <c r="M35" s="60">
        <v>800</v>
      </c>
      <c r="N35" s="61">
        <v>150</v>
      </c>
      <c r="O35" s="24">
        <f t="shared" si="5"/>
        <v>20000</v>
      </c>
      <c r="P35" s="24">
        <f t="shared" si="3"/>
        <v>16000</v>
      </c>
      <c r="Q35" s="24">
        <f t="shared" si="7"/>
        <v>320000</v>
      </c>
    </row>
    <row r="36" spans="4:17" x14ac:dyDescent="0.15">
      <c r="D36" s="94"/>
      <c r="E36" s="97"/>
      <c r="F36" s="97"/>
      <c r="G36" s="60" t="s">
        <v>295</v>
      </c>
      <c r="H36" s="60">
        <v>3000</v>
      </c>
      <c r="I36" s="60">
        <f t="shared" si="6"/>
        <v>3000</v>
      </c>
      <c r="J36" s="60"/>
      <c r="K36" s="60"/>
      <c r="L36" s="60">
        <v>20</v>
      </c>
      <c r="M36" s="60">
        <v>800</v>
      </c>
      <c r="N36" s="61">
        <v>150</v>
      </c>
      <c r="O36" s="24">
        <f t="shared" si="5"/>
        <v>14000</v>
      </c>
      <c r="P36" s="24">
        <f t="shared" si="3"/>
        <v>11000</v>
      </c>
      <c r="Q36" s="24">
        <f t="shared" si="7"/>
        <v>320000</v>
      </c>
    </row>
    <row r="37" spans="4:17" x14ac:dyDescent="0.15">
      <c r="D37" s="94"/>
      <c r="E37" s="97"/>
      <c r="F37" s="98"/>
      <c r="G37" s="60" t="s">
        <v>293</v>
      </c>
      <c r="H37" s="60">
        <v>2500</v>
      </c>
      <c r="I37" s="60">
        <f t="shared" si="6"/>
        <v>2500</v>
      </c>
      <c r="J37" s="60"/>
      <c r="K37" s="60"/>
      <c r="L37" s="60">
        <v>15</v>
      </c>
      <c r="M37" s="60">
        <v>800</v>
      </c>
      <c r="N37" s="61">
        <v>150</v>
      </c>
      <c r="O37" s="24">
        <f t="shared" si="5"/>
        <v>11000</v>
      </c>
      <c r="P37" s="24">
        <f t="shared" si="3"/>
        <v>8500</v>
      </c>
      <c r="Q37" s="24">
        <f t="shared" si="7"/>
        <v>320000</v>
      </c>
    </row>
    <row r="38" spans="4:17" x14ac:dyDescent="0.15">
      <c r="D38" s="94"/>
      <c r="E38" s="97"/>
      <c r="F38" s="96" t="s">
        <v>554</v>
      </c>
      <c r="G38" s="60" t="s">
        <v>370</v>
      </c>
      <c r="H38" s="60">
        <v>3000</v>
      </c>
      <c r="I38" s="60">
        <f t="shared" si="6"/>
        <v>3000</v>
      </c>
      <c r="J38" s="60"/>
      <c r="K38" s="60"/>
      <c r="L38" s="60">
        <v>20</v>
      </c>
      <c r="M38" s="60">
        <v>800</v>
      </c>
      <c r="N38" s="61">
        <v>150</v>
      </c>
      <c r="O38" s="24">
        <f t="shared" si="5"/>
        <v>14000</v>
      </c>
      <c r="P38" s="24">
        <f t="shared" si="3"/>
        <v>11000</v>
      </c>
      <c r="Q38" s="24">
        <f t="shared" si="7"/>
        <v>320000</v>
      </c>
    </row>
    <row r="39" spans="4:17" x14ac:dyDescent="0.15">
      <c r="D39" s="94"/>
      <c r="E39" s="97"/>
      <c r="F39" s="97"/>
      <c r="G39" s="60" t="s">
        <v>295</v>
      </c>
      <c r="H39" s="60">
        <v>2500</v>
      </c>
      <c r="I39" s="60">
        <f t="shared" si="6"/>
        <v>2500</v>
      </c>
      <c r="J39" s="60"/>
      <c r="K39" s="60"/>
      <c r="L39" s="60">
        <v>15</v>
      </c>
      <c r="M39" s="60">
        <v>800</v>
      </c>
      <c r="N39" s="61">
        <v>150</v>
      </c>
      <c r="O39" s="24">
        <f t="shared" si="5"/>
        <v>11000</v>
      </c>
      <c r="P39" s="24">
        <f t="shared" si="3"/>
        <v>8500</v>
      </c>
      <c r="Q39" s="24">
        <f t="shared" si="7"/>
        <v>320000</v>
      </c>
    </row>
    <row r="40" spans="4:17" x14ac:dyDescent="0.15">
      <c r="D40" s="94"/>
      <c r="E40" s="97"/>
      <c r="F40" s="98"/>
      <c r="G40" s="60" t="s">
        <v>293</v>
      </c>
      <c r="H40" s="60">
        <v>2000</v>
      </c>
      <c r="I40" s="60">
        <f t="shared" si="6"/>
        <v>2000</v>
      </c>
      <c r="J40" s="60"/>
      <c r="K40" s="60"/>
      <c r="L40" s="60">
        <v>10</v>
      </c>
      <c r="M40" s="60">
        <v>800</v>
      </c>
      <c r="N40" s="61">
        <v>150</v>
      </c>
      <c r="O40" s="24">
        <f t="shared" si="5"/>
        <v>8000</v>
      </c>
      <c r="P40" s="24">
        <f t="shared" si="3"/>
        <v>6000</v>
      </c>
      <c r="Q40" s="24">
        <f t="shared" si="7"/>
        <v>320000</v>
      </c>
    </row>
    <row r="41" spans="4:17" x14ac:dyDescent="0.15">
      <c r="D41" s="94"/>
      <c r="E41" s="97"/>
      <c r="F41" s="96" t="s">
        <v>555</v>
      </c>
      <c r="G41" s="60" t="s">
        <v>370</v>
      </c>
      <c r="H41" s="60">
        <v>2500</v>
      </c>
      <c r="I41" s="60">
        <f t="shared" si="6"/>
        <v>2500</v>
      </c>
      <c r="J41" s="60"/>
      <c r="K41" s="60"/>
      <c r="L41" s="60">
        <v>15</v>
      </c>
      <c r="M41" s="60">
        <v>800</v>
      </c>
      <c r="N41" s="61">
        <v>150</v>
      </c>
      <c r="O41" s="24">
        <f t="shared" si="5"/>
        <v>11000</v>
      </c>
      <c r="P41" s="24">
        <f t="shared" si="3"/>
        <v>8500</v>
      </c>
      <c r="Q41" s="24">
        <f t="shared" si="7"/>
        <v>320000</v>
      </c>
    </row>
    <row r="42" spans="4:17" x14ac:dyDescent="0.15">
      <c r="D42" s="94"/>
      <c r="E42" s="97"/>
      <c r="F42" s="97"/>
      <c r="G42" s="60" t="s">
        <v>295</v>
      </c>
      <c r="H42" s="60">
        <v>2000</v>
      </c>
      <c r="I42" s="60">
        <f t="shared" si="6"/>
        <v>2000</v>
      </c>
      <c r="J42" s="60"/>
      <c r="K42" s="60"/>
      <c r="L42" s="60">
        <v>10</v>
      </c>
      <c r="M42" s="60">
        <v>800</v>
      </c>
      <c r="N42" s="61">
        <v>150</v>
      </c>
      <c r="O42" s="24">
        <f t="shared" si="5"/>
        <v>8000</v>
      </c>
      <c r="P42" s="24">
        <f t="shared" si="3"/>
        <v>6000</v>
      </c>
      <c r="Q42" s="24">
        <f t="shared" si="7"/>
        <v>320000</v>
      </c>
    </row>
    <row r="43" spans="4:17" x14ac:dyDescent="0.15">
      <c r="D43" s="94"/>
      <c r="E43" s="97"/>
      <c r="F43" s="98"/>
      <c r="G43" s="60" t="s">
        <v>293</v>
      </c>
      <c r="H43" s="60">
        <v>1500</v>
      </c>
      <c r="I43" s="60">
        <f t="shared" si="6"/>
        <v>1500</v>
      </c>
      <c r="J43" s="60"/>
      <c r="K43" s="60"/>
      <c r="L43" s="60">
        <v>8</v>
      </c>
      <c r="M43" s="60">
        <v>800</v>
      </c>
      <c r="N43" s="61">
        <v>150</v>
      </c>
      <c r="O43" s="24">
        <f t="shared" si="5"/>
        <v>6200</v>
      </c>
      <c r="P43" s="24">
        <f t="shared" si="3"/>
        <v>4700</v>
      </c>
      <c r="Q43" s="24">
        <f t="shared" si="7"/>
        <v>320000</v>
      </c>
    </row>
    <row r="44" spans="4:17" x14ac:dyDescent="0.15">
      <c r="D44" s="94"/>
      <c r="E44" s="97"/>
      <c r="F44" s="96" t="s">
        <v>556</v>
      </c>
      <c r="G44" s="60" t="s">
        <v>370</v>
      </c>
      <c r="H44" s="60">
        <v>2000</v>
      </c>
      <c r="I44" s="60">
        <f t="shared" si="6"/>
        <v>2000</v>
      </c>
      <c r="J44" s="60"/>
      <c r="K44" s="60"/>
      <c r="L44" s="60">
        <v>10</v>
      </c>
      <c r="M44" s="60">
        <v>800</v>
      </c>
      <c r="N44" s="61">
        <v>150</v>
      </c>
      <c r="O44" s="24">
        <f t="shared" si="5"/>
        <v>8000</v>
      </c>
      <c r="P44" s="24">
        <f t="shared" si="3"/>
        <v>6000</v>
      </c>
      <c r="Q44" s="24">
        <f t="shared" si="7"/>
        <v>320000</v>
      </c>
    </row>
    <row r="45" spans="4:17" x14ac:dyDescent="0.15">
      <c r="D45" s="94"/>
      <c r="E45" s="97"/>
      <c r="F45" s="97"/>
      <c r="G45" s="60" t="s">
        <v>295</v>
      </c>
      <c r="H45" s="60">
        <v>1500</v>
      </c>
      <c r="I45" s="60">
        <f t="shared" si="6"/>
        <v>1500</v>
      </c>
      <c r="J45" s="60"/>
      <c r="K45" s="60"/>
      <c r="L45" s="60">
        <v>8</v>
      </c>
      <c r="M45" s="60">
        <v>800</v>
      </c>
      <c r="N45" s="61">
        <v>150</v>
      </c>
      <c r="O45" s="24">
        <f t="shared" si="5"/>
        <v>6200</v>
      </c>
      <c r="P45" s="24">
        <f t="shared" si="3"/>
        <v>4700</v>
      </c>
      <c r="Q45" s="24">
        <f t="shared" si="7"/>
        <v>320000</v>
      </c>
    </row>
    <row r="46" spans="4:17" x14ac:dyDescent="0.15">
      <c r="D46" s="94"/>
      <c r="E46" s="97"/>
      <c r="F46" s="98"/>
      <c r="G46" s="60" t="s">
        <v>293</v>
      </c>
      <c r="H46" s="60">
        <v>1000</v>
      </c>
      <c r="I46" s="60">
        <f t="shared" si="6"/>
        <v>1000</v>
      </c>
      <c r="J46" s="60"/>
      <c r="K46" s="60"/>
      <c r="L46" s="60">
        <v>6</v>
      </c>
      <c r="M46" s="60">
        <v>800</v>
      </c>
      <c r="N46" s="61">
        <v>150</v>
      </c>
      <c r="O46" s="24">
        <f t="shared" si="5"/>
        <v>4400</v>
      </c>
      <c r="P46" s="24">
        <f t="shared" si="3"/>
        <v>3400</v>
      </c>
      <c r="Q46" s="24">
        <f t="shared" si="7"/>
        <v>320000</v>
      </c>
    </row>
    <row r="47" spans="4:17" x14ac:dyDescent="0.15">
      <c r="D47" s="94"/>
      <c r="E47" s="97"/>
      <c r="F47" s="96" t="s">
        <v>557</v>
      </c>
      <c r="G47" s="60" t="s">
        <v>370</v>
      </c>
      <c r="H47" s="60">
        <v>1500</v>
      </c>
      <c r="I47" s="60">
        <f t="shared" si="6"/>
        <v>1500</v>
      </c>
      <c r="J47" s="60"/>
      <c r="K47" s="60"/>
      <c r="L47" s="60">
        <v>8</v>
      </c>
      <c r="M47" s="60">
        <v>800</v>
      </c>
      <c r="N47" s="61">
        <v>150</v>
      </c>
      <c r="O47" s="24">
        <f t="shared" si="5"/>
        <v>6200</v>
      </c>
      <c r="P47" s="24">
        <f t="shared" si="3"/>
        <v>4700</v>
      </c>
      <c r="Q47" s="24">
        <f t="shared" si="7"/>
        <v>320000</v>
      </c>
    </row>
    <row r="48" spans="4:17" x14ac:dyDescent="0.15">
      <c r="D48" s="94"/>
      <c r="E48" s="97"/>
      <c r="F48" s="97"/>
      <c r="G48" s="60" t="s">
        <v>295</v>
      </c>
      <c r="H48" s="60">
        <v>1000</v>
      </c>
      <c r="I48" s="60">
        <f t="shared" si="6"/>
        <v>1000</v>
      </c>
      <c r="J48" s="60"/>
      <c r="K48" s="60"/>
      <c r="L48" s="60">
        <v>6</v>
      </c>
      <c r="M48" s="60">
        <v>800</v>
      </c>
      <c r="N48" s="61">
        <v>150</v>
      </c>
      <c r="O48" s="24">
        <f t="shared" si="5"/>
        <v>4400</v>
      </c>
      <c r="P48" s="24">
        <f t="shared" si="3"/>
        <v>3400</v>
      </c>
      <c r="Q48" s="24">
        <f t="shared" si="7"/>
        <v>320000</v>
      </c>
    </row>
    <row r="49" spans="2:19" x14ac:dyDescent="0.15">
      <c r="D49" s="95"/>
      <c r="E49" s="98"/>
      <c r="F49" s="98"/>
      <c r="G49" s="60" t="s">
        <v>293</v>
      </c>
      <c r="H49" s="60">
        <v>500</v>
      </c>
      <c r="I49" s="60">
        <f t="shared" si="6"/>
        <v>500</v>
      </c>
      <c r="J49" s="60"/>
      <c r="K49" s="60"/>
      <c r="L49" s="60">
        <v>4</v>
      </c>
      <c r="M49" s="60">
        <v>800</v>
      </c>
      <c r="N49" s="61">
        <v>150</v>
      </c>
      <c r="O49" s="24">
        <f t="shared" si="5"/>
        <v>2600</v>
      </c>
      <c r="P49" s="24">
        <f t="shared" si="3"/>
        <v>2100</v>
      </c>
      <c r="Q49" s="24">
        <f t="shared" si="7"/>
        <v>320000</v>
      </c>
    </row>
    <row r="50" spans="2:19" x14ac:dyDescent="0.15">
      <c r="E50" s="62"/>
    </row>
    <row r="51" spans="2:19" x14ac:dyDescent="0.15">
      <c r="E51" s="62"/>
    </row>
    <row r="52" spans="2:19" x14ac:dyDescent="0.15">
      <c r="E52" s="62"/>
    </row>
    <row r="53" spans="2:19" ht="45" customHeight="1" x14ac:dyDescent="0.15">
      <c r="B53" s="86" t="s">
        <v>455</v>
      </c>
      <c r="C53" s="92"/>
      <c r="D53" s="61" t="s">
        <v>289</v>
      </c>
      <c r="E53" s="61" t="s">
        <v>467</v>
      </c>
      <c r="F53" s="61" t="s">
        <v>468</v>
      </c>
      <c r="G53" s="63" t="s">
        <v>291</v>
      </c>
      <c r="H53" s="61"/>
      <c r="I53" s="61" t="s">
        <v>561</v>
      </c>
      <c r="J53" s="61" t="s">
        <v>452</v>
      </c>
      <c r="K53" s="61"/>
      <c r="L53" s="61"/>
      <c r="M53" s="61"/>
      <c r="N53" s="61"/>
      <c r="O53" s="23" t="s">
        <v>299</v>
      </c>
      <c r="P53" s="23"/>
      <c r="Q53" s="23" t="s">
        <v>453</v>
      </c>
      <c r="R53" s="23"/>
      <c r="S53" s="23"/>
    </row>
    <row r="54" spans="2:19" x14ac:dyDescent="0.15">
      <c r="D54" s="94"/>
      <c r="E54" s="60">
        <v>1</v>
      </c>
      <c r="F54" s="60">
        <v>1</v>
      </c>
      <c r="G54" s="60" t="s">
        <v>319</v>
      </c>
      <c r="H54" s="60"/>
      <c r="I54" s="60">
        <v>2500</v>
      </c>
      <c r="J54" s="61">
        <v>5</v>
      </c>
      <c r="K54" s="60"/>
      <c r="L54" s="73"/>
      <c r="M54" s="73"/>
      <c r="N54" s="61"/>
      <c r="O54" s="24">
        <f>I54+J54*400</f>
        <v>4500</v>
      </c>
      <c r="Q54" s="24">
        <f t="shared" ref="Q54:Q61" si="8">O54*8</f>
        <v>36000</v>
      </c>
    </row>
    <row r="55" spans="2:19" x14ac:dyDescent="0.15">
      <c r="D55" s="94"/>
      <c r="E55" s="60">
        <v>2</v>
      </c>
      <c r="F55" s="60">
        <v>3</v>
      </c>
      <c r="G55" s="60" t="s">
        <v>319</v>
      </c>
      <c r="H55" s="60"/>
      <c r="I55" s="60">
        <v>2200</v>
      </c>
      <c r="J55" s="61">
        <v>4</v>
      </c>
      <c r="K55" s="60"/>
      <c r="L55" s="73"/>
      <c r="M55" s="73"/>
      <c r="N55" s="61"/>
      <c r="O55" s="24">
        <f t="shared" ref="O55:O61" si="9">I55+J55*400</f>
        <v>3800</v>
      </c>
      <c r="Q55" s="24">
        <f t="shared" si="8"/>
        <v>30400</v>
      </c>
    </row>
    <row r="56" spans="2:19" x14ac:dyDescent="0.15">
      <c r="D56" s="94"/>
      <c r="E56" s="60">
        <v>4</v>
      </c>
      <c r="F56" s="60">
        <v>5</v>
      </c>
      <c r="G56" s="60" t="s">
        <v>319</v>
      </c>
      <c r="H56" s="60"/>
      <c r="I56" s="60">
        <v>1900</v>
      </c>
      <c r="J56" s="61">
        <v>3</v>
      </c>
      <c r="K56" s="60"/>
      <c r="L56" s="73"/>
      <c r="M56" s="73"/>
      <c r="N56" s="61"/>
      <c r="O56" s="24">
        <f t="shared" si="9"/>
        <v>3100</v>
      </c>
      <c r="Q56" s="24">
        <f t="shared" si="8"/>
        <v>24800</v>
      </c>
    </row>
    <row r="57" spans="2:19" x14ac:dyDescent="0.15">
      <c r="D57" s="94"/>
      <c r="E57" s="60">
        <v>6</v>
      </c>
      <c r="F57" s="60">
        <v>10</v>
      </c>
      <c r="G57" s="60" t="s">
        <v>319</v>
      </c>
      <c r="H57" s="60"/>
      <c r="I57" s="60">
        <v>1600</v>
      </c>
      <c r="J57" s="61">
        <v>2</v>
      </c>
      <c r="K57" s="60"/>
      <c r="L57" s="73"/>
      <c r="M57" s="73"/>
      <c r="N57" s="61"/>
      <c r="O57" s="24">
        <f t="shared" si="9"/>
        <v>2400</v>
      </c>
      <c r="Q57" s="24">
        <f t="shared" si="8"/>
        <v>19200</v>
      </c>
    </row>
    <row r="58" spans="2:19" x14ac:dyDescent="0.15">
      <c r="D58" s="94"/>
      <c r="E58" s="60">
        <v>11</v>
      </c>
      <c r="F58" s="60">
        <v>20</v>
      </c>
      <c r="G58" s="60" t="s">
        <v>319</v>
      </c>
      <c r="H58" s="60"/>
      <c r="I58" s="60">
        <v>1300</v>
      </c>
      <c r="J58" s="61">
        <v>1</v>
      </c>
      <c r="K58" s="60"/>
      <c r="L58" s="60"/>
      <c r="M58" s="60"/>
      <c r="N58" s="61"/>
      <c r="O58" s="24">
        <f t="shared" si="9"/>
        <v>1700</v>
      </c>
      <c r="Q58" s="24">
        <f t="shared" si="8"/>
        <v>13600</v>
      </c>
    </row>
    <row r="59" spans="2:19" x14ac:dyDescent="0.15">
      <c r="D59" s="94"/>
      <c r="E59" s="60">
        <v>21</v>
      </c>
      <c r="F59" s="60">
        <v>50</v>
      </c>
      <c r="G59" s="60" t="s">
        <v>319</v>
      </c>
      <c r="H59" s="60"/>
      <c r="I59" s="60">
        <v>1000</v>
      </c>
      <c r="J59" s="61">
        <v>1</v>
      </c>
      <c r="K59" s="60"/>
      <c r="L59" s="60"/>
      <c r="M59" s="60"/>
      <c r="N59" s="61"/>
      <c r="O59" s="24">
        <f t="shared" si="9"/>
        <v>1400</v>
      </c>
      <c r="Q59" s="24">
        <f t="shared" si="8"/>
        <v>11200</v>
      </c>
    </row>
    <row r="60" spans="2:19" x14ac:dyDescent="0.15">
      <c r="D60" s="94"/>
      <c r="E60" s="60">
        <v>51</v>
      </c>
      <c r="F60" s="60">
        <v>100</v>
      </c>
      <c r="G60" s="60" t="s">
        <v>319</v>
      </c>
      <c r="H60" s="60"/>
      <c r="I60" s="60">
        <v>700</v>
      </c>
      <c r="J60" s="61">
        <v>1</v>
      </c>
      <c r="K60" s="60"/>
      <c r="L60" s="60"/>
      <c r="M60" s="60"/>
      <c r="N60" s="61"/>
      <c r="O60" s="24">
        <f t="shared" si="9"/>
        <v>1100</v>
      </c>
      <c r="Q60" s="24">
        <f t="shared" si="8"/>
        <v>8800</v>
      </c>
    </row>
    <row r="61" spans="2:19" x14ac:dyDescent="0.15">
      <c r="D61" s="94"/>
      <c r="E61" s="60">
        <v>101</v>
      </c>
      <c r="F61" s="60">
        <v>999</v>
      </c>
      <c r="G61" s="60" t="s">
        <v>319</v>
      </c>
      <c r="H61" s="60"/>
      <c r="I61" s="60">
        <v>400</v>
      </c>
      <c r="J61" s="61">
        <v>1</v>
      </c>
      <c r="K61" s="60"/>
      <c r="L61" s="60"/>
      <c r="M61" s="60"/>
      <c r="N61" s="61"/>
      <c r="O61" s="24">
        <f t="shared" si="9"/>
        <v>800</v>
      </c>
      <c r="Q61" s="24">
        <f t="shared" si="8"/>
        <v>6400</v>
      </c>
    </row>
    <row r="65" spans="2:14" ht="45.75" customHeight="1" x14ac:dyDescent="0.15">
      <c r="B65" s="86" t="s">
        <v>456</v>
      </c>
      <c r="C65" s="86"/>
      <c r="D65" s="60" t="s">
        <v>457</v>
      </c>
      <c r="E65" s="60" t="s">
        <v>458</v>
      </c>
      <c r="F65" s="60" t="s">
        <v>459</v>
      </c>
      <c r="G65" s="60" t="s">
        <v>460</v>
      </c>
      <c r="H65" s="60" t="s">
        <v>461</v>
      </c>
      <c r="I65" s="60" t="s">
        <v>568</v>
      </c>
      <c r="J65" s="60"/>
      <c r="K65" s="60"/>
      <c r="L65" s="60"/>
      <c r="M65" s="60"/>
      <c r="N65" s="60"/>
    </row>
    <row r="66" spans="2:14" s="23" customFormat="1" ht="39.950000000000003" customHeight="1" x14ac:dyDescent="0.15">
      <c r="D66" s="61" t="s">
        <v>462</v>
      </c>
      <c r="E66" s="61">
        <f>10000/30</f>
        <v>333.33333333333331</v>
      </c>
      <c r="F66" s="61">
        <v>1</v>
      </c>
      <c r="G66" s="61">
        <v>300</v>
      </c>
      <c r="H66" s="61">
        <f>G66/E66</f>
        <v>0.9</v>
      </c>
      <c r="I66" s="61" t="s">
        <v>569</v>
      </c>
      <c r="J66" s="61"/>
      <c r="K66" s="61"/>
      <c r="L66" s="61"/>
      <c r="M66" s="61"/>
      <c r="N66" s="61"/>
    </row>
    <row r="67" spans="2:14" s="23" customFormat="1" ht="39.950000000000003" customHeight="1" x14ac:dyDescent="0.15">
      <c r="D67" s="61" t="s">
        <v>463</v>
      </c>
      <c r="E67" s="61">
        <f>10000/30</f>
        <v>333.33333333333331</v>
      </c>
      <c r="F67" s="61">
        <v>1</v>
      </c>
      <c r="G67" s="61">
        <v>300</v>
      </c>
      <c r="H67" s="61">
        <f>G67/E67</f>
        <v>0.9</v>
      </c>
      <c r="I67" s="61" t="s">
        <v>569</v>
      </c>
      <c r="J67" s="61"/>
      <c r="K67" s="61"/>
      <c r="L67" s="61"/>
      <c r="M67" s="61"/>
      <c r="N67" s="61"/>
    </row>
    <row r="68" spans="2:14" s="23" customFormat="1" ht="39.950000000000003" customHeight="1" x14ac:dyDescent="0.15">
      <c r="D68" s="61" t="s">
        <v>464</v>
      </c>
      <c r="E68" s="61">
        <v>100</v>
      </c>
      <c r="F68" s="61">
        <v>-1</v>
      </c>
      <c r="G68" s="61">
        <v>80</v>
      </c>
      <c r="H68" s="61">
        <f>G68/E68</f>
        <v>0.8</v>
      </c>
      <c r="I68" s="61" t="s">
        <v>570</v>
      </c>
      <c r="J68" s="61"/>
      <c r="K68" s="61"/>
      <c r="L68" s="61"/>
      <c r="M68" s="61"/>
      <c r="N68" s="61"/>
    </row>
    <row r="69" spans="2:14" s="23" customFormat="1" ht="39.950000000000003" customHeight="1" x14ac:dyDescent="0.15">
      <c r="D69" s="61" t="s">
        <v>560</v>
      </c>
      <c r="E69" s="61">
        <v>935</v>
      </c>
      <c r="F69" s="61">
        <v>1</v>
      </c>
      <c r="G69" s="61">
        <v>600</v>
      </c>
      <c r="H69" s="61">
        <f>G69/E69</f>
        <v>0.64171122994652408</v>
      </c>
      <c r="I69" s="61" t="s">
        <v>571</v>
      </c>
      <c r="J69" s="61"/>
      <c r="K69" s="61"/>
      <c r="L69" s="61"/>
      <c r="M69" s="61"/>
      <c r="N69" s="61"/>
    </row>
    <row r="70" spans="2:14" s="23" customFormat="1" ht="39.950000000000003" customHeight="1" x14ac:dyDescent="0.15">
      <c r="D70" s="61" t="s">
        <v>567</v>
      </c>
      <c r="E70" s="61">
        <f>14400/30</f>
        <v>480</v>
      </c>
      <c r="F70" s="61">
        <v>1</v>
      </c>
      <c r="G70" s="61">
        <v>450</v>
      </c>
      <c r="H70" s="61">
        <f>G70/E70</f>
        <v>0.9375</v>
      </c>
      <c r="I70" s="61" t="s">
        <v>569</v>
      </c>
      <c r="J70" s="61"/>
      <c r="K70" s="61"/>
      <c r="L70" s="61"/>
      <c r="M70" s="61"/>
      <c r="N70" s="61"/>
    </row>
  </sheetData>
  <mergeCells count="21">
    <mergeCell ref="B13:C13"/>
    <mergeCell ref="B53:C53"/>
    <mergeCell ref="B65:C65"/>
    <mergeCell ref="D54:D61"/>
    <mergeCell ref="D26:D49"/>
    <mergeCell ref="F47:F49"/>
    <mergeCell ref="D14:D25"/>
    <mergeCell ref="F14:F16"/>
    <mergeCell ref="F17:F19"/>
    <mergeCell ref="F20:F22"/>
    <mergeCell ref="F23:F25"/>
    <mergeCell ref="E14:E25"/>
    <mergeCell ref="E26:E49"/>
    <mergeCell ref="F32:F34"/>
    <mergeCell ref="F35:F37"/>
    <mergeCell ref="F26:F28"/>
    <mergeCell ref="O1:R6"/>
    <mergeCell ref="F29:F31"/>
    <mergeCell ref="F38:F40"/>
    <mergeCell ref="F41:F43"/>
    <mergeCell ref="F44:F46"/>
  </mergeCells>
  <phoneticPr fontId="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4F7DD-69BA-43D3-BAD6-F707494097BF}">
  <dimension ref="A1:U70"/>
  <sheetViews>
    <sheetView topLeftCell="E4" workbookViewId="0">
      <selection activeCell="K38" sqref="K38"/>
    </sheetView>
  </sheetViews>
  <sheetFormatPr defaultRowHeight="11.25" x14ac:dyDescent="0.15"/>
  <cols>
    <col min="1" max="1" width="7.5" style="24" customWidth="1"/>
    <col min="2" max="3" width="9" style="24"/>
    <col min="4" max="4" width="9.5" style="24" customWidth="1"/>
    <col min="5" max="5" width="14.5" style="24" customWidth="1"/>
    <col min="6" max="6" width="14.375" style="24" customWidth="1"/>
    <col min="7" max="7" width="11.375" style="24" bestFit="1" customWidth="1"/>
    <col min="8" max="8" width="18" style="24" bestFit="1" customWidth="1"/>
    <col min="9" max="9" width="18" style="24" customWidth="1"/>
    <col min="10" max="10" width="12.25" style="24" customWidth="1"/>
    <col min="11" max="11" width="16.375" style="24" bestFit="1" customWidth="1"/>
    <col min="12" max="17" width="10.5" style="24" bestFit="1" customWidth="1"/>
    <col min="18" max="19" width="9" style="24"/>
    <col min="20" max="20" width="9.75" style="24" bestFit="1" customWidth="1"/>
    <col min="21" max="16384" width="9" style="24"/>
  </cols>
  <sheetData>
    <row r="1" spans="1:18" x14ac:dyDescent="0.15">
      <c r="A1" s="24" t="s">
        <v>294</v>
      </c>
      <c r="O1" s="91" t="s">
        <v>424</v>
      </c>
      <c r="P1" s="91"/>
      <c r="Q1" s="91"/>
      <c r="R1" s="91"/>
    </row>
    <row r="2" spans="1:18" x14ac:dyDescent="0.15">
      <c r="A2" s="25" t="s">
        <v>283</v>
      </c>
      <c r="O2" s="91"/>
      <c r="P2" s="91"/>
      <c r="Q2" s="91"/>
      <c r="R2" s="91"/>
    </row>
    <row r="3" spans="1:18" x14ac:dyDescent="0.15">
      <c r="A3" s="25" t="s">
        <v>284</v>
      </c>
      <c r="O3" s="91"/>
      <c r="P3" s="91"/>
      <c r="Q3" s="91"/>
      <c r="R3" s="91"/>
    </row>
    <row r="4" spans="1:18" x14ac:dyDescent="0.15">
      <c r="A4" s="80" t="s">
        <v>285</v>
      </c>
      <c r="O4" s="91"/>
      <c r="P4" s="91"/>
      <c r="Q4" s="91"/>
      <c r="R4" s="91"/>
    </row>
    <row r="5" spans="1:18" x14ac:dyDescent="0.15">
      <c r="A5" s="25" t="s">
        <v>286</v>
      </c>
      <c r="O5" s="91"/>
      <c r="P5" s="91"/>
      <c r="Q5" s="91"/>
      <c r="R5" s="91"/>
    </row>
    <row r="6" spans="1:18" x14ac:dyDescent="0.15">
      <c r="A6" s="25" t="s">
        <v>469</v>
      </c>
      <c r="O6" s="91"/>
      <c r="P6" s="91"/>
      <c r="Q6" s="91"/>
      <c r="R6" s="91"/>
    </row>
    <row r="7" spans="1:18" x14ac:dyDescent="0.15">
      <c r="A7" s="25" t="s">
        <v>288</v>
      </c>
    </row>
    <row r="8" spans="1:18" x14ac:dyDescent="0.15">
      <c r="A8" s="25" t="s">
        <v>470</v>
      </c>
    </row>
    <row r="9" spans="1:18" x14ac:dyDescent="0.15">
      <c r="A9" s="25" t="s">
        <v>449</v>
      </c>
      <c r="C9" s="72">
        <v>1</v>
      </c>
      <c r="D9" s="24" t="s">
        <v>450</v>
      </c>
    </row>
    <row r="13" spans="1:18" s="23" customFormat="1" ht="22.5" x14ac:dyDescent="0.15">
      <c r="B13" s="86" t="s">
        <v>454</v>
      </c>
      <c r="C13" s="92"/>
      <c r="D13" s="61" t="s">
        <v>289</v>
      </c>
      <c r="E13" s="61" t="s">
        <v>35</v>
      </c>
      <c r="F13" s="61" t="s">
        <v>290</v>
      </c>
      <c r="G13" s="63" t="s">
        <v>291</v>
      </c>
      <c r="H13" s="61" t="s">
        <v>301</v>
      </c>
      <c r="I13" s="61" t="s">
        <v>561</v>
      </c>
      <c r="J13" s="61" t="s">
        <v>502</v>
      </c>
      <c r="K13" s="61" t="s">
        <v>503</v>
      </c>
      <c r="L13" s="61" t="s">
        <v>307</v>
      </c>
      <c r="M13" s="61" t="s">
        <v>302</v>
      </c>
      <c r="N13" s="61" t="s">
        <v>572</v>
      </c>
      <c r="O13" s="23" t="s">
        <v>299</v>
      </c>
      <c r="P13" s="23" t="s">
        <v>300</v>
      </c>
      <c r="Q13" s="23" t="s">
        <v>379</v>
      </c>
    </row>
    <row r="14" spans="1:18" x14ac:dyDescent="0.15">
      <c r="D14" s="89" t="s">
        <v>297</v>
      </c>
      <c r="E14" s="93" t="s">
        <v>298</v>
      </c>
      <c r="F14" s="90" t="s">
        <v>497</v>
      </c>
      <c r="G14" s="60" t="s">
        <v>292</v>
      </c>
      <c r="H14" s="60" t="s">
        <v>573</v>
      </c>
      <c r="I14" s="60"/>
      <c r="J14" s="60">
        <v>1</v>
      </c>
      <c r="K14" s="60">
        <v>6</v>
      </c>
      <c r="L14" s="60"/>
      <c r="M14" s="60"/>
      <c r="N14" s="61"/>
      <c r="O14" s="24">
        <f>LEFT(H14,FIND("+",H14,1)-1)+RIGHT(H14,3)*$K14+$L14*400+I14</f>
        <v>7000</v>
      </c>
      <c r="P14" s="24">
        <f>LEFT(H14,FIND("+",H14,1)-1)+RIGHT(H14,3)*J14+$L14*400</f>
        <v>4500</v>
      </c>
      <c r="Q14" s="24">
        <f t="shared" ref="Q14:Q25" si="0">IF(M14="",0,(M14)*400)</f>
        <v>0</v>
      </c>
    </row>
    <row r="15" spans="1:18" x14ac:dyDescent="0.15">
      <c r="D15" s="89"/>
      <c r="E15" s="94"/>
      <c r="F15" s="90"/>
      <c r="G15" s="60" t="s">
        <v>368</v>
      </c>
      <c r="H15" s="60" t="s">
        <v>574</v>
      </c>
      <c r="I15" s="60"/>
      <c r="J15" s="60">
        <v>1</v>
      </c>
      <c r="K15" s="60">
        <v>6</v>
      </c>
      <c r="L15" s="60"/>
      <c r="M15" s="60"/>
      <c r="N15" s="61"/>
      <c r="O15" s="24">
        <f t="shared" ref="O15:O22" si="1">LEFT(H15,FIND("+",H15,1)-1)+RIGHT(H15,3)*$K15+$L15*400+I15</f>
        <v>6000</v>
      </c>
      <c r="P15" s="24">
        <f t="shared" ref="P15:P22" si="2">LEFT(H15,FIND("+",H15,1)-1)+RIGHT(H15,3)*J15+$L15*400</f>
        <v>3500</v>
      </c>
      <c r="Q15" s="24">
        <f t="shared" si="0"/>
        <v>0</v>
      </c>
    </row>
    <row r="16" spans="1:18" x14ac:dyDescent="0.15">
      <c r="D16" s="89"/>
      <c r="E16" s="94"/>
      <c r="F16" s="90"/>
      <c r="G16" s="60" t="s">
        <v>369</v>
      </c>
      <c r="H16" s="60" t="s">
        <v>575</v>
      </c>
      <c r="I16" s="60"/>
      <c r="J16" s="60">
        <v>1</v>
      </c>
      <c r="K16" s="60">
        <v>6</v>
      </c>
      <c r="L16" s="60"/>
      <c r="M16" s="60"/>
      <c r="N16" s="61"/>
      <c r="O16" s="24">
        <f t="shared" si="1"/>
        <v>5000</v>
      </c>
      <c r="P16" s="24">
        <f t="shared" si="2"/>
        <v>2500</v>
      </c>
      <c r="Q16" s="24">
        <f t="shared" si="0"/>
        <v>0</v>
      </c>
    </row>
    <row r="17" spans="4:21" x14ac:dyDescent="0.15">
      <c r="D17" s="89"/>
      <c r="E17" s="94"/>
      <c r="F17" s="90" t="s">
        <v>501</v>
      </c>
      <c r="G17" s="60" t="s">
        <v>292</v>
      </c>
      <c r="H17" s="60" t="s">
        <v>574</v>
      </c>
      <c r="I17" s="60"/>
      <c r="J17" s="60">
        <v>4</v>
      </c>
      <c r="K17" s="60">
        <v>6</v>
      </c>
      <c r="L17" s="60"/>
      <c r="M17" s="60"/>
      <c r="N17" s="61"/>
      <c r="O17" s="24">
        <f t="shared" si="1"/>
        <v>6000</v>
      </c>
      <c r="P17" s="24">
        <f t="shared" si="2"/>
        <v>5000</v>
      </c>
      <c r="Q17" s="24">
        <f t="shared" si="0"/>
        <v>0</v>
      </c>
    </row>
    <row r="18" spans="4:21" x14ac:dyDescent="0.15">
      <c r="D18" s="89"/>
      <c r="E18" s="94"/>
      <c r="F18" s="90"/>
      <c r="G18" s="60" t="s">
        <v>368</v>
      </c>
      <c r="H18" s="60" t="s">
        <v>575</v>
      </c>
      <c r="I18" s="60"/>
      <c r="J18" s="60">
        <v>4</v>
      </c>
      <c r="K18" s="60">
        <v>6</v>
      </c>
      <c r="L18" s="60"/>
      <c r="M18" s="60"/>
      <c r="N18" s="61"/>
      <c r="O18" s="24">
        <f t="shared" si="1"/>
        <v>5000</v>
      </c>
      <c r="P18" s="24">
        <f t="shared" si="2"/>
        <v>4000</v>
      </c>
      <c r="Q18" s="24">
        <f t="shared" si="0"/>
        <v>0</v>
      </c>
    </row>
    <row r="19" spans="4:21" x14ac:dyDescent="0.15">
      <c r="D19" s="89"/>
      <c r="E19" s="94"/>
      <c r="F19" s="90"/>
      <c r="G19" s="60" t="s">
        <v>369</v>
      </c>
      <c r="H19" s="60" t="s">
        <v>576</v>
      </c>
      <c r="I19" s="60"/>
      <c r="J19" s="60">
        <v>4</v>
      </c>
      <c r="K19" s="60">
        <v>6</v>
      </c>
      <c r="L19" s="60"/>
      <c r="M19" s="60"/>
      <c r="N19" s="61"/>
      <c r="O19" s="24">
        <f t="shared" si="1"/>
        <v>4500</v>
      </c>
      <c r="P19" s="24">
        <f t="shared" si="2"/>
        <v>3500</v>
      </c>
      <c r="Q19" s="24">
        <f t="shared" si="0"/>
        <v>0</v>
      </c>
    </row>
    <row r="20" spans="4:21" x14ac:dyDescent="0.15">
      <c r="D20" s="89"/>
      <c r="E20" s="94"/>
      <c r="F20" s="90" t="s">
        <v>498</v>
      </c>
      <c r="G20" s="60" t="s">
        <v>292</v>
      </c>
      <c r="H20" s="60" t="s">
        <v>575</v>
      </c>
      <c r="I20" s="60"/>
      <c r="J20" s="60">
        <v>1</v>
      </c>
      <c r="K20" s="60">
        <v>3</v>
      </c>
      <c r="L20" s="60"/>
      <c r="M20" s="60"/>
      <c r="N20" s="61"/>
      <c r="O20" s="24">
        <f t="shared" si="1"/>
        <v>3500</v>
      </c>
      <c r="P20" s="24">
        <f t="shared" si="2"/>
        <v>2500</v>
      </c>
      <c r="Q20" s="24">
        <f t="shared" si="0"/>
        <v>0</v>
      </c>
    </row>
    <row r="21" spans="4:21" x14ac:dyDescent="0.15">
      <c r="D21" s="89"/>
      <c r="E21" s="94"/>
      <c r="F21" s="90"/>
      <c r="G21" s="60" t="s">
        <v>368</v>
      </c>
      <c r="H21" s="60" t="s">
        <v>576</v>
      </c>
      <c r="I21" s="60"/>
      <c r="J21" s="60">
        <v>1</v>
      </c>
      <c r="K21" s="60">
        <v>3</v>
      </c>
      <c r="L21" s="60"/>
      <c r="M21" s="60"/>
      <c r="N21" s="61"/>
      <c r="O21" s="24">
        <f t="shared" si="1"/>
        <v>3000</v>
      </c>
      <c r="P21" s="24">
        <f t="shared" si="2"/>
        <v>2000</v>
      </c>
      <c r="Q21" s="24">
        <f t="shared" si="0"/>
        <v>0</v>
      </c>
    </row>
    <row r="22" spans="4:21" x14ac:dyDescent="0.15">
      <c r="D22" s="89"/>
      <c r="E22" s="94"/>
      <c r="F22" s="90"/>
      <c r="G22" s="60" t="s">
        <v>369</v>
      </c>
      <c r="H22" s="60" t="s">
        <v>577</v>
      </c>
      <c r="I22" s="60"/>
      <c r="J22" s="60">
        <v>1</v>
      </c>
      <c r="K22" s="60">
        <v>3</v>
      </c>
      <c r="L22" s="60"/>
      <c r="M22" s="60"/>
      <c r="N22" s="61"/>
      <c r="O22" s="24">
        <f t="shared" si="1"/>
        <v>2500</v>
      </c>
      <c r="P22" s="24">
        <f t="shared" si="2"/>
        <v>1500</v>
      </c>
      <c r="Q22" s="24">
        <f t="shared" si="0"/>
        <v>0</v>
      </c>
    </row>
    <row r="23" spans="4:21" x14ac:dyDescent="0.15">
      <c r="D23" s="89"/>
      <c r="E23" s="94"/>
      <c r="F23" s="90" t="s">
        <v>319</v>
      </c>
      <c r="G23" s="60" t="s">
        <v>292</v>
      </c>
      <c r="H23" s="60">
        <v>1500</v>
      </c>
      <c r="I23" s="60"/>
      <c r="J23" s="60">
        <v>0</v>
      </c>
      <c r="K23" s="60">
        <v>0</v>
      </c>
      <c r="L23" s="60"/>
      <c r="M23" s="60"/>
      <c r="N23" s="61"/>
      <c r="O23" s="24">
        <f>$H23+$L23*400+I23</f>
        <v>1500</v>
      </c>
      <c r="P23" s="24">
        <f t="shared" ref="P23:P49" si="3">$H23+$L23*400</f>
        <v>1500</v>
      </c>
      <c r="Q23" s="24">
        <f t="shared" si="0"/>
        <v>0</v>
      </c>
    </row>
    <row r="24" spans="4:21" x14ac:dyDescent="0.15">
      <c r="D24" s="89"/>
      <c r="E24" s="94"/>
      <c r="F24" s="90"/>
      <c r="G24" s="60" t="s">
        <v>368</v>
      </c>
      <c r="H24" s="60">
        <v>1000</v>
      </c>
      <c r="I24" s="60"/>
      <c r="J24" s="60">
        <v>0</v>
      </c>
      <c r="K24" s="60">
        <v>0</v>
      </c>
      <c r="L24" s="60"/>
      <c r="M24" s="60"/>
      <c r="N24" s="61"/>
      <c r="O24" s="24">
        <f t="shared" ref="O24:O49" si="4">$H24+$L24*400+I24</f>
        <v>1000</v>
      </c>
      <c r="P24" s="24">
        <f t="shared" si="3"/>
        <v>1000</v>
      </c>
      <c r="Q24" s="24">
        <f t="shared" si="0"/>
        <v>0</v>
      </c>
    </row>
    <row r="25" spans="4:21" x14ac:dyDescent="0.15">
      <c r="D25" s="89"/>
      <c r="E25" s="95"/>
      <c r="F25" s="90"/>
      <c r="G25" s="60" t="s">
        <v>369</v>
      </c>
      <c r="H25" s="60">
        <v>500</v>
      </c>
      <c r="I25" s="60"/>
      <c r="J25" s="60">
        <v>0</v>
      </c>
      <c r="K25" s="60">
        <v>0</v>
      </c>
      <c r="L25" s="60"/>
      <c r="M25" s="60"/>
      <c r="N25" s="61"/>
      <c r="O25" s="24">
        <f t="shared" si="4"/>
        <v>500</v>
      </c>
      <c r="P25" s="24">
        <f t="shared" si="3"/>
        <v>500</v>
      </c>
      <c r="Q25" s="24">
        <f t="shared" si="0"/>
        <v>0</v>
      </c>
      <c r="S25" s="24" t="s">
        <v>578</v>
      </c>
      <c r="T25" s="24" t="s">
        <v>579</v>
      </c>
      <c r="U25" s="24" t="s">
        <v>580</v>
      </c>
    </row>
    <row r="26" spans="4:21" x14ac:dyDescent="0.15">
      <c r="D26" s="93" t="s">
        <v>296</v>
      </c>
      <c r="E26" s="96" t="s">
        <v>298</v>
      </c>
      <c r="F26" s="96" t="s">
        <v>550</v>
      </c>
      <c r="G26" s="60" t="s">
        <v>370</v>
      </c>
      <c r="H26" s="60">
        <v>20000</v>
      </c>
      <c r="I26" s="60">
        <v>8000</v>
      </c>
      <c r="J26" s="60"/>
      <c r="K26" s="60"/>
      <c r="L26" s="60">
        <v>60</v>
      </c>
      <c r="M26" s="60">
        <v>1000</v>
      </c>
      <c r="N26" s="61">
        <v>150</v>
      </c>
      <c r="O26" s="24">
        <f t="shared" si="4"/>
        <v>52000</v>
      </c>
      <c r="P26" s="24">
        <f t="shared" si="3"/>
        <v>44000</v>
      </c>
      <c r="Q26" s="24">
        <f>IF(M26="",0,(M26)*400)</f>
        <v>400000</v>
      </c>
      <c r="R26" s="24">
        <v>1</v>
      </c>
      <c r="S26" s="24">
        <f>INDEX($H$26:$H$49,R26)</f>
        <v>20000</v>
      </c>
      <c r="T26" s="24">
        <f>INDEX($H$26:$H$49,R26+1)</f>
        <v>15000</v>
      </c>
      <c r="U26" s="24">
        <f>INDEX($H$26:$H$49,R26+2)</f>
        <v>10000</v>
      </c>
    </row>
    <row r="27" spans="4:21" x14ac:dyDescent="0.15">
      <c r="D27" s="94"/>
      <c r="E27" s="97"/>
      <c r="F27" s="97"/>
      <c r="G27" s="60" t="s">
        <v>295</v>
      </c>
      <c r="H27" s="60">
        <v>15000</v>
      </c>
      <c r="I27" s="60">
        <v>6000</v>
      </c>
      <c r="J27" s="60"/>
      <c r="K27" s="60"/>
      <c r="L27" s="60">
        <v>50</v>
      </c>
      <c r="M27" s="60">
        <v>1000</v>
      </c>
      <c r="N27" s="61">
        <v>150</v>
      </c>
      <c r="O27" s="24">
        <f t="shared" si="4"/>
        <v>41000</v>
      </c>
      <c r="P27" s="24">
        <f t="shared" si="3"/>
        <v>35000</v>
      </c>
      <c r="Q27" s="24">
        <f t="shared" ref="Q27:Q49" si="5">IF(M27="",0,(M27)*400)</f>
        <v>400000</v>
      </c>
      <c r="R27" s="24">
        <v>4</v>
      </c>
      <c r="S27" s="24">
        <f t="shared" ref="S27:S33" si="6">INDEX($H$26:$H$49,R27)</f>
        <v>15000</v>
      </c>
      <c r="T27" s="24">
        <f t="shared" ref="T27:T33" si="7">INDEX($H$26:$H$49,R27+1)</f>
        <v>10000</v>
      </c>
      <c r="U27" s="24">
        <f t="shared" ref="U27:U33" si="8">INDEX($H$26:$H$49,R27+2)</f>
        <v>5000</v>
      </c>
    </row>
    <row r="28" spans="4:21" x14ac:dyDescent="0.15">
      <c r="D28" s="94"/>
      <c r="E28" s="97"/>
      <c r="F28" s="98"/>
      <c r="G28" s="60" t="s">
        <v>293</v>
      </c>
      <c r="H28" s="60">
        <v>10000</v>
      </c>
      <c r="I28" s="60">
        <v>5000</v>
      </c>
      <c r="J28" s="60"/>
      <c r="K28" s="60"/>
      <c r="L28" s="60">
        <v>40</v>
      </c>
      <c r="M28" s="60">
        <v>1000</v>
      </c>
      <c r="N28" s="61">
        <v>150</v>
      </c>
      <c r="O28" s="24">
        <f t="shared" si="4"/>
        <v>31000</v>
      </c>
      <c r="P28" s="24">
        <f t="shared" si="3"/>
        <v>26000</v>
      </c>
      <c r="Q28" s="24">
        <f t="shared" si="5"/>
        <v>400000</v>
      </c>
      <c r="R28" s="24">
        <v>7</v>
      </c>
      <c r="S28" s="24">
        <f t="shared" si="6"/>
        <v>10000</v>
      </c>
      <c r="T28" s="24">
        <f t="shared" si="7"/>
        <v>7000</v>
      </c>
      <c r="U28" s="24">
        <f t="shared" si="8"/>
        <v>4000</v>
      </c>
    </row>
    <row r="29" spans="4:21" x14ac:dyDescent="0.15">
      <c r="D29" s="94"/>
      <c r="E29" s="97"/>
      <c r="F29" s="96" t="s">
        <v>551</v>
      </c>
      <c r="G29" s="60" t="s">
        <v>370</v>
      </c>
      <c r="H29" s="60">
        <v>15000</v>
      </c>
      <c r="I29" s="60">
        <v>6000</v>
      </c>
      <c r="J29" s="60"/>
      <c r="K29" s="60"/>
      <c r="L29" s="60">
        <v>50</v>
      </c>
      <c r="M29" s="60">
        <v>1000</v>
      </c>
      <c r="N29" s="61">
        <v>150</v>
      </c>
      <c r="O29" s="24">
        <f t="shared" si="4"/>
        <v>41000</v>
      </c>
      <c r="P29" s="24">
        <f t="shared" si="3"/>
        <v>35000</v>
      </c>
      <c r="Q29" s="24">
        <f t="shared" si="5"/>
        <v>400000</v>
      </c>
      <c r="R29" s="24">
        <v>10</v>
      </c>
      <c r="S29" s="24">
        <f t="shared" si="6"/>
        <v>6000</v>
      </c>
      <c r="T29" s="24">
        <f t="shared" si="7"/>
        <v>4500</v>
      </c>
      <c r="U29" s="24">
        <f t="shared" si="8"/>
        <v>3000</v>
      </c>
    </row>
    <row r="30" spans="4:21" x14ac:dyDescent="0.15">
      <c r="D30" s="94"/>
      <c r="E30" s="97"/>
      <c r="F30" s="97"/>
      <c r="G30" s="60" t="s">
        <v>295</v>
      </c>
      <c r="H30" s="60">
        <v>10000</v>
      </c>
      <c r="I30" s="60">
        <v>5000</v>
      </c>
      <c r="J30" s="60"/>
      <c r="K30" s="60"/>
      <c r="L30" s="60">
        <v>40</v>
      </c>
      <c r="M30" s="60">
        <v>1000</v>
      </c>
      <c r="N30" s="61">
        <v>150</v>
      </c>
      <c r="O30" s="24">
        <f t="shared" si="4"/>
        <v>31000</v>
      </c>
      <c r="P30" s="24">
        <f t="shared" si="3"/>
        <v>26000</v>
      </c>
      <c r="Q30" s="24">
        <f t="shared" si="5"/>
        <v>400000</v>
      </c>
      <c r="R30" s="24">
        <v>13</v>
      </c>
      <c r="S30" s="24">
        <f t="shared" si="6"/>
        <v>4500</v>
      </c>
      <c r="T30" s="24">
        <f t="shared" si="7"/>
        <v>3000</v>
      </c>
      <c r="U30" s="24">
        <f t="shared" si="8"/>
        <v>2000</v>
      </c>
    </row>
    <row r="31" spans="4:21" x14ac:dyDescent="0.15">
      <c r="D31" s="94"/>
      <c r="E31" s="97"/>
      <c r="F31" s="98"/>
      <c r="G31" s="60" t="s">
        <v>293</v>
      </c>
      <c r="H31" s="60">
        <v>5000</v>
      </c>
      <c r="I31" s="60">
        <v>4000</v>
      </c>
      <c r="J31" s="60"/>
      <c r="K31" s="60"/>
      <c r="L31" s="60">
        <v>30</v>
      </c>
      <c r="M31" s="60">
        <v>1000</v>
      </c>
      <c r="N31" s="61">
        <v>150</v>
      </c>
      <c r="O31" s="24">
        <f t="shared" si="4"/>
        <v>21000</v>
      </c>
      <c r="P31" s="24">
        <f t="shared" si="3"/>
        <v>17000</v>
      </c>
      <c r="Q31" s="24">
        <f t="shared" si="5"/>
        <v>400000</v>
      </c>
      <c r="R31" s="24">
        <v>16</v>
      </c>
      <c r="S31" s="24">
        <f t="shared" si="6"/>
        <v>3000</v>
      </c>
      <c r="T31" s="24">
        <f t="shared" si="7"/>
        <v>2000</v>
      </c>
      <c r="U31" s="24">
        <f t="shared" si="8"/>
        <v>1500</v>
      </c>
    </row>
    <row r="32" spans="4:21" x14ac:dyDescent="0.15">
      <c r="D32" s="94"/>
      <c r="E32" s="97"/>
      <c r="F32" s="96" t="s">
        <v>552</v>
      </c>
      <c r="G32" s="60" t="s">
        <v>370</v>
      </c>
      <c r="H32" s="60">
        <v>10000</v>
      </c>
      <c r="I32" s="60">
        <v>5000</v>
      </c>
      <c r="J32" s="60"/>
      <c r="K32" s="60"/>
      <c r="L32" s="60">
        <v>40</v>
      </c>
      <c r="M32" s="60">
        <v>1000</v>
      </c>
      <c r="N32" s="61">
        <v>150</v>
      </c>
      <c r="O32" s="24">
        <f t="shared" si="4"/>
        <v>31000</v>
      </c>
      <c r="P32" s="24">
        <f t="shared" si="3"/>
        <v>26000</v>
      </c>
      <c r="Q32" s="24">
        <f t="shared" si="5"/>
        <v>400000</v>
      </c>
      <c r="R32" s="24">
        <v>19</v>
      </c>
      <c r="S32" s="24">
        <f t="shared" si="6"/>
        <v>2000</v>
      </c>
      <c r="T32" s="24">
        <f t="shared" si="7"/>
        <v>1500</v>
      </c>
      <c r="U32" s="24">
        <f t="shared" si="8"/>
        <v>1000</v>
      </c>
    </row>
    <row r="33" spans="4:21" x14ac:dyDescent="0.15">
      <c r="D33" s="94"/>
      <c r="E33" s="97"/>
      <c r="F33" s="97"/>
      <c r="G33" s="60" t="s">
        <v>295</v>
      </c>
      <c r="H33" s="60">
        <v>7000</v>
      </c>
      <c r="I33" s="60">
        <v>4000</v>
      </c>
      <c r="J33" s="60"/>
      <c r="K33" s="60"/>
      <c r="L33" s="60">
        <v>30</v>
      </c>
      <c r="M33" s="60">
        <v>1000</v>
      </c>
      <c r="N33" s="61">
        <v>150</v>
      </c>
      <c r="O33" s="24">
        <f t="shared" si="4"/>
        <v>23000</v>
      </c>
      <c r="P33" s="24">
        <f t="shared" si="3"/>
        <v>19000</v>
      </c>
      <c r="Q33" s="24">
        <f t="shared" si="5"/>
        <v>400000</v>
      </c>
      <c r="R33" s="24">
        <v>22</v>
      </c>
      <c r="S33" s="24">
        <f t="shared" si="6"/>
        <v>1500</v>
      </c>
      <c r="T33" s="24">
        <f t="shared" si="7"/>
        <v>1000</v>
      </c>
      <c r="U33" s="24">
        <f t="shared" si="8"/>
        <v>500</v>
      </c>
    </row>
    <row r="34" spans="4:21" x14ac:dyDescent="0.15">
      <c r="D34" s="94"/>
      <c r="E34" s="97"/>
      <c r="F34" s="98"/>
      <c r="G34" s="60" t="s">
        <v>293</v>
      </c>
      <c r="H34" s="60">
        <v>4000</v>
      </c>
      <c r="I34" s="60">
        <v>3000</v>
      </c>
      <c r="J34" s="60"/>
      <c r="K34" s="60"/>
      <c r="L34" s="60">
        <v>20</v>
      </c>
      <c r="M34" s="60">
        <v>1000</v>
      </c>
      <c r="N34" s="61">
        <v>150</v>
      </c>
      <c r="O34" s="24">
        <f t="shared" si="4"/>
        <v>15000</v>
      </c>
      <c r="P34" s="24">
        <f t="shared" si="3"/>
        <v>12000</v>
      </c>
      <c r="Q34" s="24">
        <f t="shared" si="5"/>
        <v>400000</v>
      </c>
    </row>
    <row r="35" spans="4:21" x14ac:dyDescent="0.15">
      <c r="D35" s="94"/>
      <c r="E35" s="97"/>
      <c r="F35" s="96" t="s">
        <v>553</v>
      </c>
      <c r="G35" s="60" t="s">
        <v>370</v>
      </c>
      <c r="H35" s="60">
        <v>6000</v>
      </c>
      <c r="I35" s="60">
        <v>4000</v>
      </c>
      <c r="J35" s="60"/>
      <c r="K35" s="60"/>
      <c r="L35" s="60">
        <v>30</v>
      </c>
      <c r="M35" s="60">
        <v>1000</v>
      </c>
      <c r="N35" s="61">
        <v>150</v>
      </c>
      <c r="O35" s="24">
        <f t="shared" si="4"/>
        <v>22000</v>
      </c>
      <c r="P35" s="24">
        <f t="shared" si="3"/>
        <v>18000</v>
      </c>
      <c r="Q35" s="24">
        <f t="shared" si="5"/>
        <v>400000</v>
      </c>
    </row>
    <row r="36" spans="4:21" x14ac:dyDescent="0.15">
      <c r="D36" s="94"/>
      <c r="E36" s="97"/>
      <c r="F36" s="97"/>
      <c r="G36" s="60" t="s">
        <v>295</v>
      </c>
      <c r="H36" s="60">
        <v>4500</v>
      </c>
      <c r="I36" s="60">
        <v>3000</v>
      </c>
      <c r="J36" s="60"/>
      <c r="K36" s="60"/>
      <c r="L36" s="60">
        <v>20</v>
      </c>
      <c r="M36" s="60">
        <v>1000</v>
      </c>
      <c r="N36" s="61">
        <v>150</v>
      </c>
      <c r="O36" s="24">
        <f t="shared" si="4"/>
        <v>15500</v>
      </c>
      <c r="P36" s="24">
        <f t="shared" si="3"/>
        <v>12500</v>
      </c>
      <c r="Q36" s="24">
        <f t="shared" si="5"/>
        <v>400000</v>
      </c>
    </row>
    <row r="37" spans="4:21" x14ac:dyDescent="0.15">
      <c r="D37" s="94"/>
      <c r="E37" s="97"/>
      <c r="F37" s="98"/>
      <c r="G37" s="60" t="s">
        <v>293</v>
      </c>
      <c r="H37" s="60">
        <v>3000</v>
      </c>
      <c r="I37" s="60">
        <v>2500</v>
      </c>
      <c r="J37" s="60"/>
      <c r="K37" s="60"/>
      <c r="L37" s="60">
        <v>15</v>
      </c>
      <c r="M37" s="60">
        <v>1000</v>
      </c>
      <c r="N37" s="61">
        <v>150</v>
      </c>
      <c r="O37" s="24">
        <f t="shared" si="4"/>
        <v>11500</v>
      </c>
      <c r="P37" s="24">
        <f t="shared" si="3"/>
        <v>9000</v>
      </c>
      <c r="Q37" s="24">
        <f t="shared" si="5"/>
        <v>400000</v>
      </c>
    </row>
    <row r="38" spans="4:21" x14ac:dyDescent="0.15">
      <c r="D38" s="94"/>
      <c r="E38" s="97"/>
      <c r="F38" s="96" t="s">
        <v>554</v>
      </c>
      <c r="G38" s="60" t="s">
        <v>370</v>
      </c>
      <c r="H38" s="60">
        <v>4500</v>
      </c>
      <c r="I38" s="60">
        <v>3000</v>
      </c>
      <c r="J38" s="60"/>
      <c r="K38" s="60"/>
      <c r="L38" s="60">
        <v>20</v>
      </c>
      <c r="M38" s="60">
        <v>1000</v>
      </c>
      <c r="N38" s="61">
        <v>150</v>
      </c>
      <c r="O38" s="24">
        <f t="shared" si="4"/>
        <v>15500</v>
      </c>
      <c r="P38" s="24">
        <f t="shared" si="3"/>
        <v>12500</v>
      </c>
      <c r="Q38" s="24">
        <f t="shared" si="5"/>
        <v>400000</v>
      </c>
    </row>
    <row r="39" spans="4:21" x14ac:dyDescent="0.15">
      <c r="D39" s="94"/>
      <c r="E39" s="97"/>
      <c r="F39" s="97"/>
      <c r="G39" s="60" t="s">
        <v>295</v>
      </c>
      <c r="H39" s="60">
        <v>3000</v>
      </c>
      <c r="I39" s="60">
        <v>2500</v>
      </c>
      <c r="J39" s="60"/>
      <c r="K39" s="60"/>
      <c r="L39" s="60">
        <v>15</v>
      </c>
      <c r="M39" s="60">
        <v>1000</v>
      </c>
      <c r="N39" s="61">
        <v>150</v>
      </c>
      <c r="O39" s="24">
        <f t="shared" si="4"/>
        <v>11500</v>
      </c>
      <c r="P39" s="24">
        <f t="shared" si="3"/>
        <v>9000</v>
      </c>
      <c r="Q39" s="24">
        <f t="shared" si="5"/>
        <v>400000</v>
      </c>
    </row>
    <row r="40" spans="4:21" x14ac:dyDescent="0.15">
      <c r="D40" s="94"/>
      <c r="E40" s="97"/>
      <c r="F40" s="98"/>
      <c r="G40" s="60" t="s">
        <v>293</v>
      </c>
      <c r="H40" s="60">
        <v>2000</v>
      </c>
      <c r="I40" s="60">
        <v>2000</v>
      </c>
      <c r="J40" s="60"/>
      <c r="K40" s="60"/>
      <c r="L40" s="60">
        <v>10</v>
      </c>
      <c r="M40" s="60">
        <v>1000</v>
      </c>
      <c r="N40" s="61">
        <v>150</v>
      </c>
      <c r="O40" s="24">
        <f t="shared" si="4"/>
        <v>8000</v>
      </c>
      <c r="P40" s="24">
        <f t="shared" si="3"/>
        <v>6000</v>
      </c>
      <c r="Q40" s="24">
        <f t="shared" si="5"/>
        <v>400000</v>
      </c>
    </row>
    <row r="41" spans="4:21" x14ac:dyDescent="0.15">
      <c r="D41" s="94"/>
      <c r="E41" s="97"/>
      <c r="F41" s="96" t="s">
        <v>555</v>
      </c>
      <c r="G41" s="60" t="s">
        <v>370</v>
      </c>
      <c r="H41" s="60">
        <v>3000</v>
      </c>
      <c r="I41" s="60">
        <v>2500</v>
      </c>
      <c r="J41" s="60"/>
      <c r="K41" s="60"/>
      <c r="L41" s="60">
        <v>15</v>
      </c>
      <c r="M41" s="60">
        <v>1000</v>
      </c>
      <c r="N41" s="61">
        <v>150</v>
      </c>
      <c r="O41" s="24">
        <f t="shared" si="4"/>
        <v>11500</v>
      </c>
      <c r="P41" s="24">
        <f t="shared" si="3"/>
        <v>9000</v>
      </c>
      <c r="Q41" s="24">
        <f t="shared" si="5"/>
        <v>400000</v>
      </c>
    </row>
    <row r="42" spans="4:21" x14ac:dyDescent="0.15">
      <c r="D42" s="94"/>
      <c r="E42" s="97"/>
      <c r="F42" s="97"/>
      <c r="G42" s="60" t="s">
        <v>295</v>
      </c>
      <c r="H42" s="60">
        <v>2000</v>
      </c>
      <c r="I42" s="60">
        <v>2000</v>
      </c>
      <c r="J42" s="60"/>
      <c r="K42" s="60"/>
      <c r="L42" s="60">
        <v>10</v>
      </c>
      <c r="M42" s="60">
        <v>1000</v>
      </c>
      <c r="N42" s="61">
        <v>150</v>
      </c>
      <c r="O42" s="24">
        <f t="shared" si="4"/>
        <v>8000</v>
      </c>
      <c r="P42" s="24">
        <f t="shared" si="3"/>
        <v>6000</v>
      </c>
      <c r="Q42" s="24">
        <f t="shared" si="5"/>
        <v>400000</v>
      </c>
    </row>
    <row r="43" spans="4:21" x14ac:dyDescent="0.15">
      <c r="D43" s="94"/>
      <c r="E43" s="97"/>
      <c r="F43" s="98"/>
      <c r="G43" s="60" t="s">
        <v>293</v>
      </c>
      <c r="H43" s="60">
        <v>1500</v>
      </c>
      <c r="I43" s="60">
        <v>1500</v>
      </c>
      <c r="J43" s="60"/>
      <c r="K43" s="60"/>
      <c r="L43" s="60">
        <v>8</v>
      </c>
      <c r="M43" s="60">
        <v>1000</v>
      </c>
      <c r="N43" s="61">
        <v>150</v>
      </c>
      <c r="O43" s="24">
        <f t="shared" si="4"/>
        <v>6200</v>
      </c>
      <c r="P43" s="24">
        <f t="shared" si="3"/>
        <v>4700</v>
      </c>
      <c r="Q43" s="24">
        <f t="shared" si="5"/>
        <v>400000</v>
      </c>
    </row>
    <row r="44" spans="4:21" x14ac:dyDescent="0.15">
      <c r="D44" s="94"/>
      <c r="E44" s="97"/>
      <c r="F44" s="96" t="s">
        <v>556</v>
      </c>
      <c r="G44" s="60" t="s">
        <v>370</v>
      </c>
      <c r="H44" s="60">
        <v>2000</v>
      </c>
      <c r="I44" s="60">
        <v>2000</v>
      </c>
      <c r="J44" s="60"/>
      <c r="K44" s="60"/>
      <c r="L44" s="60">
        <v>10</v>
      </c>
      <c r="M44" s="60">
        <v>1000</v>
      </c>
      <c r="N44" s="61">
        <v>150</v>
      </c>
      <c r="O44" s="24">
        <f t="shared" si="4"/>
        <v>8000</v>
      </c>
      <c r="P44" s="24">
        <f t="shared" si="3"/>
        <v>6000</v>
      </c>
      <c r="Q44" s="24">
        <f t="shared" si="5"/>
        <v>400000</v>
      </c>
    </row>
    <row r="45" spans="4:21" x14ac:dyDescent="0.15">
      <c r="D45" s="94"/>
      <c r="E45" s="97"/>
      <c r="F45" s="97"/>
      <c r="G45" s="60" t="s">
        <v>295</v>
      </c>
      <c r="H45" s="60">
        <v>1500</v>
      </c>
      <c r="I45" s="60">
        <v>1500</v>
      </c>
      <c r="J45" s="60"/>
      <c r="K45" s="60"/>
      <c r="L45" s="60">
        <v>8</v>
      </c>
      <c r="M45" s="60">
        <v>1000</v>
      </c>
      <c r="N45" s="61">
        <v>150</v>
      </c>
      <c r="O45" s="24">
        <f t="shared" si="4"/>
        <v>6200</v>
      </c>
      <c r="P45" s="24">
        <f t="shared" si="3"/>
        <v>4700</v>
      </c>
      <c r="Q45" s="24">
        <f t="shared" si="5"/>
        <v>400000</v>
      </c>
    </row>
    <row r="46" spans="4:21" x14ac:dyDescent="0.15">
      <c r="D46" s="94"/>
      <c r="E46" s="97"/>
      <c r="F46" s="98"/>
      <c r="G46" s="60" t="s">
        <v>293</v>
      </c>
      <c r="H46" s="60">
        <v>1000</v>
      </c>
      <c r="I46" s="60">
        <v>1000</v>
      </c>
      <c r="J46" s="60"/>
      <c r="K46" s="60"/>
      <c r="L46" s="60">
        <v>6</v>
      </c>
      <c r="M46" s="60">
        <v>1000</v>
      </c>
      <c r="N46" s="61">
        <v>150</v>
      </c>
      <c r="O46" s="24">
        <f t="shared" si="4"/>
        <v>4400</v>
      </c>
      <c r="P46" s="24">
        <f t="shared" si="3"/>
        <v>3400</v>
      </c>
      <c r="Q46" s="24">
        <f t="shared" si="5"/>
        <v>400000</v>
      </c>
    </row>
    <row r="47" spans="4:21" x14ac:dyDescent="0.15">
      <c r="D47" s="94"/>
      <c r="E47" s="97"/>
      <c r="F47" s="96" t="s">
        <v>319</v>
      </c>
      <c r="G47" s="60" t="s">
        <v>370</v>
      </c>
      <c r="H47" s="60">
        <v>1500</v>
      </c>
      <c r="I47" s="60">
        <v>1500</v>
      </c>
      <c r="J47" s="60"/>
      <c r="K47" s="60"/>
      <c r="L47" s="60">
        <v>8</v>
      </c>
      <c r="M47" s="60">
        <v>1000</v>
      </c>
      <c r="N47" s="61">
        <v>150</v>
      </c>
      <c r="O47" s="24">
        <f t="shared" si="4"/>
        <v>6200</v>
      </c>
      <c r="P47" s="24">
        <f t="shared" si="3"/>
        <v>4700</v>
      </c>
      <c r="Q47" s="24">
        <f t="shared" si="5"/>
        <v>400000</v>
      </c>
    </row>
    <row r="48" spans="4:21" x14ac:dyDescent="0.15">
      <c r="D48" s="94"/>
      <c r="E48" s="97"/>
      <c r="F48" s="97"/>
      <c r="G48" s="60" t="s">
        <v>295</v>
      </c>
      <c r="H48" s="60">
        <v>1000</v>
      </c>
      <c r="I48" s="60">
        <v>1000</v>
      </c>
      <c r="J48" s="60"/>
      <c r="K48" s="60"/>
      <c r="L48" s="60">
        <v>6</v>
      </c>
      <c r="M48" s="60">
        <v>1000</v>
      </c>
      <c r="N48" s="61">
        <v>150</v>
      </c>
      <c r="O48" s="24">
        <f t="shared" si="4"/>
        <v>4400</v>
      </c>
      <c r="P48" s="24">
        <f t="shared" si="3"/>
        <v>3400</v>
      </c>
      <c r="Q48" s="24">
        <f t="shared" si="5"/>
        <v>400000</v>
      </c>
    </row>
    <row r="49" spans="2:19" x14ac:dyDescent="0.15">
      <c r="D49" s="95"/>
      <c r="E49" s="98"/>
      <c r="F49" s="98"/>
      <c r="G49" s="60" t="s">
        <v>293</v>
      </c>
      <c r="H49" s="60">
        <v>500</v>
      </c>
      <c r="I49" s="60">
        <v>500</v>
      </c>
      <c r="J49" s="60"/>
      <c r="K49" s="60"/>
      <c r="L49" s="60">
        <v>4</v>
      </c>
      <c r="M49" s="60">
        <v>1000</v>
      </c>
      <c r="N49" s="61">
        <v>150</v>
      </c>
      <c r="O49" s="24">
        <f t="shared" si="4"/>
        <v>2600</v>
      </c>
      <c r="P49" s="24">
        <f t="shared" si="3"/>
        <v>2100</v>
      </c>
      <c r="Q49" s="24">
        <f t="shared" si="5"/>
        <v>400000</v>
      </c>
    </row>
    <row r="50" spans="2:19" x14ac:dyDescent="0.15">
      <c r="E50" s="62"/>
    </row>
    <row r="51" spans="2:19" x14ac:dyDescent="0.15">
      <c r="E51" s="62"/>
    </row>
    <row r="52" spans="2:19" x14ac:dyDescent="0.15">
      <c r="E52" s="62"/>
    </row>
    <row r="53" spans="2:19" ht="45" customHeight="1" x14ac:dyDescent="0.15">
      <c r="B53" s="86" t="s">
        <v>455</v>
      </c>
      <c r="C53" s="92"/>
      <c r="D53" s="61" t="s">
        <v>289</v>
      </c>
      <c r="E53" s="61" t="s">
        <v>467</v>
      </c>
      <c r="F53" s="61" t="s">
        <v>468</v>
      </c>
      <c r="G53" s="63" t="s">
        <v>291</v>
      </c>
      <c r="H53" s="61"/>
      <c r="I53" s="61" t="s">
        <v>561</v>
      </c>
      <c r="J53" s="61" t="s">
        <v>452</v>
      </c>
      <c r="K53" s="61"/>
      <c r="L53" s="61"/>
      <c r="M53" s="61"/>
      <c r="N53" s="61"/>
      <c r="O53" s="23" t="s">
        <v>299</v>
      </c>
      <c r="P53" s="23"/>
      <c r="Q53" s="23" t="s">
        <v>453</v>
      </c>
      <c r="R53" s="23"/>
      <c r="S53" s="23"/>
    </row>
    <row r="54" spans="2:19" x14ac:dyDescent="0.15">
      <c r="D54" s="94"/>
      <c r="E54" s="60">
        <v>1</v>
      </c>
      <c r="F54" s="60">
        <v>1</v>
      </c>
      <c r="G54" s="60" t="s">
        <v>319</v>
      </c>
      <c r="H54" s="60"/>
      <c r="I54" s="60">
        <v>2500</v>
      </c>
      <c r="J54" s="61">
        <v>5</v>
      </c>
      <c r="K54" s="60"/>
      <c r="L54" s="73"/>
      <c r="M54" s="73"/>
      <c r="N54" s="61"/>
      <c r="O54" s="24">
        <f>I54+J54*400</f>
        <v>4500</v>
      </c>
      <c r="Q54" s="24">
        <f t="shared" ref="Q54:Q61" si="9">O54*8</f>
        <v>36000</v>
      </c>
    </row>
    <row r="55" spans="2:19" x14ac:dyDescent="0.15">
      <c r="D55" s="94"/>
      <c r="E55" s="60">
        <v>2</v>
      </c>
      <c r="F55" s="60">
        <v>3</v>
      </c>
      <c r="G55" s="60" t="s">
        <v>319</v>
      </c>
      <c r="H55" s="60"/>
      <c r="I55" s="60">
        <v>2200</v>
      </c>
      <c r="J55" s="61">
        <v>4</v>
      </c>
      <c r="K55" s="60"/>
      <c r="L55" s="73"/>
      <c r="M55" s="73"/>
      <c r="N55" s="61"/>
      <c r="O55" s="24">
        <f t="shared" ref="O55:O61" si="10">I55+J55*400</f>
        <v>3800</v>
      </c>
      <c r="Q55" s="24">
        <f t="shared" si="9"/>
        <v>30400</v>
      </c>
    </row>
    <row r="56" spans="2:19" x14ac:dyDescent="0.15">
      <c r="D56" s="94"/>
      <c r="E56" s="60">
        <v>4</v>
      </c>
      <c r="F56" s="60">
        <v>5</v>
      </c>
      <c r="G56" s="60" t="s">
        <v>319</v>
      </c>
      <c r="H56" s="60"/>
      <c r="I56" s="60">
        <v>1900</v>
      </c>
      <c r="J56" s="61">
        <v>3</v>
      </c>
      <c r="K56" s="60"/>
      <c r="L56" s="73"/>
      <c r="M56" s="73"/>
      <c r="N56" s="61"/>
      <c r="O56" s="24">
        <f t="shared" si="10"/>
        <v>3100</v>
      </c>
      <c r="Q56" s="24">
        <f t="shared" si="9"/>
        <v>24800</v>
      </c>
    </row>
    <row r="57" spans="2:19" x14ac:dyDescent="0.15">
      <c r="D57" s="94"/>
      <c r="E57" s="60">
        <v>6</v>
      </c>
      <c r="F57" s="60">
        <v>10</v>
      </c>
      <c r="G57" s="60" t="s">
        <v>319</v>
      </c>
      <c r="H57" s="60"/>
      <c r="I57" s="60">
        <v>1600</v>
      </c>
      <c r="J57" s="61">
        <v>2</v>
      </c>
      <c r="K57" s="60"/>
      <c r="L57" s="73"/>
      <c r="M57" s="73"/>
      <c r="N57" s="61"/>
      <c r="O57" s="24">
        <f t="shared" si="10"/>
        <v>2400</v>
      </c>
      <c r="Q57" s="24">
        <f t="shared" si="9"/>
        <v>19200</v>
      </c>
    </row>
    <row r="58" spans="2:19" x14ac:dyDescent="0.15">
      <c r="D58" s="94"/>
      <c r="E58" s="60">
        <v>11</v>
      </c>
      <c r="F58" s="60">
        <v>20</v>
      </c>
      <c r="G58" s="60" t="s">
        <v>319</v>
      </c>
      <c r="H58" s="60"/>
      <c r="I58" s="60">
        <v>1300</v>
      </c>
      <c r="J58" s="61">
        <v>1</v>
      </c>
      <c r="K58" s="60"/>
      <c r="L58" s="60"/>
      <c r="M58" s="60"/>
      <c r="N58" s="61"/>
      <c r="O58" s="24">
        <f t="shared" si="10"/>
        <v>1700</v>
      </c>
      <c r="Q58" s="24">
        <f t="shared" si="9"/>
        <v>13600</v>
      </c>
    </row>
    <row r="59" spans="2:19" x14ac:dyDescent="0.15">
      <c r="D59" s="94"/>
      <c r="E59" s="60">
        <v>21</v>
      </c>
      <c r="F59" s="60">
        <v>50</v>
      </c>
      <c r="G59" s="60" t="s">
        <v>319</v>
      </c>
      <c r="H59" s="60"/>
      <c r="I59" s="60">
        <v>1000</v>
      </c>
      <c r="J59" s="61">
        <v>1</v>
      </c>
      <c r="K59" s="60"/>
      <c r="L59" s="60"/>
      <c r="M59" s="60"/>
      <c r="N59" s="61"/>
      <c r="O59" s="24">
        <f t="shared" si="10"/>
        <v>1400</v>
      </c>
      <c r="Q59" s="24">
        <f t="shared" si="9"/>
        <v>11200</v>
      </c>
    </row>
    <row r="60" spans="2:19" x14ac:dyDescent="0.15">
      <c r="D60" s="94"/>
      <c r="E60" s="60">
        <v>51</v>
      </c>
      <c r="F60" s="60">
        <v>100</v>
      </c>
      <c r="G60" s="60" t="s">
        <v>319</v>
      </c>
      <c r="H60" s="60"/>
      <c r="I60" s="60">
        <v>700</v>
      </c>
      <c r="J60" s="61">
        <v>1</v>
      </c>
      <c r="K60" s="60"/>
      <c r="L60" s="60"/>
      <c r="M60" s="60"/>
      <c r="N60" s="61"/>
      <c r="O60" s="24">
        <f t="shared" si="10"/>
        <v>1100</v>
      </c>
      <c r="Q60" s="24">
        <f t="shared" si="9"/>
        <v>8800</v>
      </c>
    </row>
    <row r="61" spans="2:19" x14ac:dyDescent="0.15">
      <c r="D61" s="94"/>
      <c r="E61" s="60">
        <v>101</v>
      </c>
      <c r="F61" s="60">
        <v>999</v>
      </c>
      <c r="G61" s="60" t="s">
        <v>319</v>
      </c>
      <c r="H61" s="60"/>
      <c r="I61" s="60">
        <v>400</v>
      </c>
      <c r="J61" s="61">
        <v>1</v>
      </c>
      <c r="K61" s="60"/>
      <c r="L61" s="60"/>
      <c r="M61" s="60"/>
      <c r="N61" s="61"/>
      <c r="O61" s="24">
        <f t="shared" si="10"/>
        <v>800</v>
      </c>
      <c r="Q61" s="24">
        <f t="shared" si="9"/>
        <v>6400</v>
      </c>
    </row>
    <row r="65" spans="2:14" ht="45.75" customHeight="1" x14ac:dyDescent="0.15">
      <c r="B65" s="86" t="s">
        <v>456</v>
      </c>
      <c r="C65" s="86"/>
      <c r="D65" s="60" t="s">
        <v>457</v>
      </c>
      <c r="E65" s="60" t="s">
        <v>458</v>
      </c>
      <c r="F65" s="60" t="s">
        <v>459</v>
      </c>
      <c r="G65" s="60" t="s">
        <v>460</v>
      </c>
      <c r="H65" s="60" t="s">
        <v>461</v>
      </c>
      <c r="I65" s="60" t="s">
        <v>154</v>
      </c>
      <c r="J65" s="60"/>
      <c r="K65" s="60"/>
      <c r="L65" s="60"/>
      <c r="M65" s="60"/>
      <c r="N65" s="60"/>
    </row>
    <row r="66" spans="2:14" s="23" customFormat="1" ht="39.950000000000003" customHeight="1" x14ac:dyDescent="0.15">
      <c r="D66" s="61" t="s">
        <v>462</v>
      </c>
      <c r="E66" s="61">
        <f>10000/30</f>
        <v>333.33333333333331</v>
      </c>
      <c r="F66" s="61">
        <v>1</v>
      </c>
      <c r="G66" s="61">
        <v>300</v>
      </c>
      <c r="H66" s="61">
        <f>G66/E66</f>
        <v>0.9</v>
      </c>
      <c r="I66" s="61" t="s">
        <v>569</v>
      </c>
      <c r="J66" s="61"/>
      <c r="K66" s="61"/>
      <c r="L66" s="61"/>
      <c r="M66" s="61"/>
      <c r="N66" s="61"/>
    </row>
    <row r="67" spans="2:14" s="23" customFormat="1" ht="39.950000000000003" customHeight="1" x14ac:dyDescent="0.15">
      <c r="D67" s="61" t="s">
        <v>463</v>
      </c>
      <c r="E67" s="61">
        <f>10000/30</f>
        <v>333.33333333333331</v>
      </c>
      <c r="F67" s="61">
        <v>1</v>
      </c>
      <c r="G67" s="61">
        <v>300</v>
      </c>
      <c r="H67" s="61">
        <f>G67/E67</f>
        <v>0.9</v>
      </c>
      <c r="I67" s="61" t="s">
        <v>569</v>
      </c>
      <c r="J67" s="61"/>
      <c r="K67" s="61"/>
      <c r="L67" s="61"/>
      <c r="M67" s="61"/>
      <c r="N67" s="61"/>
    </row>
    <row r="68" spans="2:14" s="23" customFormat="1" ht="39.950000000000003" customHeight="1" x14ac:dyDescent="0.15">
      <c r="D68" s="61" t="s">
        <v>464</v>
      </c>
      <c r="E68" s="61">
        <v>100</v>
      </c>
      <c r="F68" s="61">
        <v>-1</v>
      </c>
      <c r="G68" s="61">
        <v>80</v>
      </c>
      <c r="H68" s="61">
        <f>G68/E68</f>
        <v>0.8</v>
      </c>
      <c r="I68" s="61" t="s">
        <v>570</v>
      </c>
      <c r="J68" s="61"/>
      <c r="K68" s="61"/>
      <c r="L68" s="61"/>
      <c r="M68" s="61"/>
      <c r="N68" s="61"/>
    </row>
    <row r="69" spans="2:14" s="23" customFormat="1" ht="39.950000000000003" customHeight="1" x14ac:dyDescent="0.15">
      <c r="D69" s="61" t="s">
        <v>560</v>
      </c>
      <c r="E69" s="61">
        <v>935</v>
      </c>
      <c r="F69" s="61">
        <v>1</v>
      </c>
      <c r="G69" s="61">
        <v>600</v>
      </c>
      <c r="H69" s="61">
        <f>G69/E69</f>
        <v>0.64171122994652408</v>
      </c>
      <c r="I69" s="61" t="s">
        <v>571</v>
      </c>
      <c r="J69" s="61"/>
      <c r="K69" s="61"/>
      <c r="L69" s="61"/>
      <c r="M69" s="61"/>
      <c r="N69" s="61"/>
    </row>
    <row r="70" spans="2:14" s="23" customFormat="1" ht="39.950000000000003" customHeight="1" x14ac:dyDescent="0.15">
      <c r="D70" s="61" t="s">
        <v>567</v>
      </c>
      <c r="E70" s="61">
        <f>14400/30</f>
        <v>480</v>
      </c>
      <c r="F70" s="61">
        <v>1</v>
      </c>
      <c r="G70" s="61">
        <v>450</v>
      </c>
      <c r="H70" s="61">
        <f>G70/E70</f>
        <v>0.9375</v>
      </c>
      <c r="I70" s="61" t="s">
        <v>569</v>
      </c>
      <c r="J70" s="61"/>
      <c r="K70" s="61"/>
      <c r="L70" s="61"/>
      <c r="M70" s="61"/>
      <c r="N70" s="61"/>
    </row>
  </sheetData>
  <mergeCells count="21">
    <mergeCell ref="F41:F43"/>
    <mergeCell ref="F44:F46"/>
    <mergeCell ref="F47:F49"/>
    <mergeCell ref="O1:R6"/>
    <mergeCell ref="B13:C13"/>
    <mergeCell ref="D14:D25"/>
    <mergeCell ref="E14:E25"/>
    <mergeCell ref="F14:F16"/>
    <mergeCell ref="F17:F19"/>
    <mergeCell ref="F20:F22"/>
    <mergeCell ref="F23:F25"/>
    <mergeCell ref="F26:F28"/>
    <mergeCell ref="F29:F31"/>
    <mergeCell ref="F32:F34"/>
    <mergeCell ref="F35:F37"/>
    <mergeCell ref="F38:F40"/>
    <mergeCell ref="B53:C53"/>
    <mergeCell ref="D54:D61"/>
    <mergeCell ref="B65:C65"/>
    <mergeCell ref="D26:D49"/>
    <mergeCell ref="E26:E49"/>
  </mergeCells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DA2F9-5B59-4364-B475-43D679BFDD1D}">
  <dimension ref="A1:Q85"/>
  <sheetViews>
    <sheetView topLeftCell="A31" workbookViewId="0">
      <selection activeCell="F30" sqref="F30"/>
    </sheetView>
  </sheetViews>
  <sheetFormatPr defaultRowHeight="11.25" x14ac:dyDescent="0.15"/>
  <cols>
    <col min="1" max="1" width="9" style="13"/>
    <col min="2" max="2" width="9" style="3"/>
    <col min="3" max="3" width="10.5" style="3" bestFit="1" customWidth="1"/>
    <col min="4" max="4" width="13.875" style="3" bestFit="1" customWidth="1"/>
    <col min="5" max="5" width="9" style="3"/>
    <col min="6" max="6" width="13" style="3" bestFit="1" customWidth="1"/>
    <col min="7" max="7" width="15.5" style="3" bestFit="1" customWidth="1"/>
    <col min="8" max="8" width="13.875" style="3" bestFit="1" customWidth="1"/>
    <col min="9" max="9" width="18.875" style="3" bestFit="1" customWidth="1"/>
    <col min="10" max="11" width="13.875" style="3" bestFit="1" customWidth="1"/>
    <col min="12" max="14" width="9" style="3"/>
    <col min="15" max="17" width="10.5" style="3" bestFit="1" customWidth="1"/>
    <col min="18" max="16384" width="9" style="3"/>
  </cols>
  <sheetData>
    <row r="1" spans="1:17" x14ac:dyDescent="0.15">
      <c r="A1" s="13" t="s">
        <v>471</v>
      </c>
    </row>
    <row r="2" spans="1:17" x14ac:dyDescent="0.15">
      <c r="A2" s="13" t="s">
        <v>472</v>
      </c>
    </row>
    <row r="3" spans="1:17" x14ac:dyDescent="0.15">
      <c r="A3" s="13" t="s">
        <v>473</v>
      </c>
    </row>
    <row r="4" spans="1:17" x14ac:dyDescent="0.15">
      <c r="A4" s="13" t="s">
        <v>474</v>
      </c>
    </row>
    <row r="10" spans="1:17" x14ac:dyDescent="0.15">
      <c r="C10" s="3" t="s">
        <v>475</v>
      </c>
      <c r="D10" s="3" t="s">
        <v>60</v>
      </c>
      <c r="E10" s="3" t="s">
        <v>476</v>
      </c>
      <c r="F10" s="3" t="s">
        <v>477</v>
      </c>
      <c r="G10" s="3" t="s">
        <v>480</v>
      </c>
      <c r="H10" s="3" t="s">
        <v>478</v>
      </c>
      <c r="I10" s="3" t="s">
        <v>479</v>
      </c>
      <c r="J10" s="3" t="s">
        <v>482</v>
      </c>
      <c r="K10" s="3" t="s">
        <v>483</v>
      </c>
      <c r="L10" s="3" t="s">
        <v>530</v>
      </c>
      <c r="N10" s="3" t="s">
        <v>528</v>
      </c>
      <c r="O10" s="3" t="s">
        <v>529</v>
      </c>
      <c r="P10" s="3" t="s">
        <v>534</v>
      </c>
      <c r="Q10" s="3" t="s">
        <v>536</v>
      </c>
    </row>
    <row r="11" spans="1:17" x14ac:dyDescent="0.15">
      <c r="C11" s="3">
        <v>1</v>
      </c>
      <c r="D11" s="3">
        <v>1</v>
      </c>
      <c r="E11" s="3">
        <f>ROUND(C11^1.5*100*D11,-2)</f>
        <v>100</v>
      </c>
      <c r="F11" s="3">
        <v>3600</v>
      </c>
      <c r="G11" s="3">
        <f>3600*40</f>
        <v>144000</v>
      </c>
      <c r="H11" s="3">
        <f>ROUND(E11/G11*F11/5,0)*5</f>
        <v>5</v>
      </c>
      <c r="I11" s="3">
        <v>0</v>
      </c>
      <c r="J11" s="15">
        <v>4</v>
      </c>
      <c r="K11" s="15">
        <v>2</v>
      </c>
      <c r="L11" s="3">
        <f>[4]国家城池攻打!D157-300</f>
        <v>1</v>
      </c>
      <c r="N11" s="3">
        <v>1</v>
      </c>
      <c r="O11" s="3">
        <f>INDEX($C$11:$C$25,MATCH(N11,$L$11:$L$25,1))</f>
        <v>1</v>
      </c>
      <c r="P11" s="3">
        <f t="shared" ref="P11:P42" si="0">求节点($C$30:$C$49,$D$30:$D$49,N11)+求节点($H$30:$H$50,$G$30:$G$50,N11)</f>
        <v>5</v>
      </c>
      <c r="Q11" s="3">
        <f>P11*INDEX($E$11:$E$25,O11)</f>
        <v>500</v>
      </c>
    </row>
    <row r="12" spans="1:17" x14ac:dyDescent="0.15">
      <c r="C12" s="3">
        <v>2</v>
      </c>
      <c r="D12" s="3">
        <v>1</v>
      </c>
      <c r="E12" s="3">
        <f t="shared" ref="E12:E25" si="1">ROUND(C12^1.5*100*D12,-2)</f>
        <v>300</v>
      </c>
      <c r="F12" s="3">
        <v>3600</v>
      </c>
      <c r="G12" s="3">
        <f t="shared" ref="G12:G25" si="2">3600*40</f>
        <v>144000</v>
      </c>
      <c r="H12" s="3">
        <f t="shared" ref="H12:H25" si="3">ROUND(E12/G12*F12/5,0)*5</f>
        <v>10</v>
      </c>
      <c r="I12" s="3">
        <v>0</v>
      </c>
      <c r="J12" s="15">
        <v>4</v>
      </c>
      <c r="K12" s="15">
        <v>2</v>
      </c>
      <c r="L12" s="3">
        <f>[4]国家城池攻打!D158-300</f>
        <v>2</v>
      </c>
      <c r="N12" s="3">
        <v>2</v>
      </c>
      <c r="O12" s="3">
        <f t="shared" ref="O12:O75" si="4">INDEX($C$11:$C$25,MATCH(N12,$L$11:$L$25,1))</f>
        <v>2</v>
      </c>
      <c r="P12" s="3">
        <f t="shared" si="0"/>
        <v>6.3846153846153992</v>
      </c>
      <c r="Q12" s="3">
        <f>IF(O12=O11,0,P12*INDEX($E$11:$E$25,O12))+P12*INDEX($H$11:$H$25,O11)*24+Q11</f>
        <v>3181.5384615384678</v>
      </c>
    </row>
    <row r="13" spans="1:17" x14ac:dyDescent="0.15">
      <c r="C13" s="3">
        <v>3</v>
      </c>
      <c r="D13" s="3">
        <v>1</v>
      </c>
      <c r="E13" s="3">
        <f t="shared" si="1"/>
        <v>500</v>
      </c>
      <c r="F13" s="3">
        <v>3600</v>
      </c>
      <c r="G13" s="3">
        <f t="shared" si="2"/>
        <v>144000</v>
      </c>
      <c r="H13" s="3">
        <f t="shared" si="3"/>
        <v>15</v>
      </c>
      <c r="I13" s="3">
        <v>0</v>
      </c>
      <c r="J13" s="15">
        <v>4</v>
      </c>
      <c r="K13" s="15">
        <v>2</v>
      </c>
      <c r="L13" s="3">
        <f>[4]国家城池攻打!D159-300</f>
        <v>4</v>
      </c>
      <c r="N13" s="3">
        <v>3</v>
      </c>
      <c r="O13" s="3">
        <f t="shared" si="4"/>
        <v>2</v>
      </c>
      <c r="P13" s="3">
        <f t="shared" si="0"/>
        <v>7.3606557377049251</v>
      </c>
      <c r="Q13" s="3">
        <f t="shared" ref="Q13:Q76" si="5">IF(O13=O12,0,P13*INDEX($E$11:$E$25,O13))+P13*INDEX($H$11:$H$25,O12)*24+Q12</f>
        <v>4948.0958385876502</v>
      </c>
    </row>
    <row r="14" spans="1:17" x14ac:dyDescent="0.15">
      <c r="C14" s="3">
        <v>4</v>
      </c>
      <c r="D14" s="3">
        <v>1</v>
      </c>
      <c r="E14" s="3">
        <f t="shared" si="1"/>
        <v>800</v>
      </c>
      <c r="F14" s="3">
        <v>3600</v>
      </c>
      <c r="G14" s="3">
        <f t="shared" si="2"/>
        <v>144000</v>
      </c>
      <c r="H14" s="3">
        <f t="shared" si="3"/>
        <v>20</v>
      </c>
      <c r="I14" s="3">
        <v>0</v>
      </c>
      <c r="J14" s="15">
        <v>4</v>
      </c>
      <c r="K14" s="15">
        <v>2</v>
      </c>
      <c r="L14" s="3">
        <f>[4]国家城池攻打!D160-300</f>
        <v>6</v>
      </c>
      <c r="N14" s="3">
        <v>4</v>
      </c>
      <c r="O14" s="3">
        <f t="shared" si="4"/>
        <v>3</v>
      </c>
      <c r="P14" s="3">
        <f t="shared" si="0"/>
        <v>8.1392405063291271</v>
      </c>
      <c r="Q14" s="3">
        <f t="shared" si="5"/>
        <v>10971.133813271204</v>
      </c>
    </row>
    <row r="15" spans="1:17" x14ac:dyDescent="0.15">
      <c r="C15" s="3">
        <v>5</v>
      </c>
      <c r="D15" s="3">
        <v>1</v>
      </c>
      <c r="E15" s="3">
        <f t="shared" si="1"/>
        <v>1100</v>
      </c>
      <c r="F15" s="3">
        <v>3600</v>
      </c>
      <c r="G15" s="3">
        <f t="shared" si="2"/>
        <v>144000</v>
      </c>
      <c r="H15" s="3">
        <f t="shared" si="3"/>
        <v>30</v>
      </c>
      <c r="I15" s="3">
        <v>0</v>
      </c>
      <c r="J15" s="15">
        <v>4</v>
      </c>
      <c r="K15" s="15">
        <v>2</v>
      </c>
      <c r="L15" s="3">
        <f>[4]国家城池攻打!D161-300</f>
        <v>8</v>
      </c>
      <c r="N15" s="3">
        <v>5</v>
      </c>
      <c r="O15" s="3">
        <f t="shared" si="4"/>
        <v>3</v>
      </c>
      <c r="P15" s="3">
        <f t="shared" si="0"/>
        <v>8.7721518987341742</v>
      </c>
      <c r="Q15" s="3">
        <f t="shared" si="5"/>
        <v>14129.108496815508</v>
      </c>
    </row>
    <row r="16" spans="1:17" x14ac:dyDescent="0.15">
      <c r="C16" s="3">
        <v>6</v>
      </c>
      <c r="D16" s="3">
        <v>1</v>
      </c>
      <c r="E16" s="3">
        <f t="shared" si="1"/>
        <v>1500</v>
      </c>
      <c r="F16" s="3">
        <v>3600</v>
      </c>
      <c r="G16" s="3">
        <f t="shared" si="2"/>
        <v>144000</v>
      </c>
      <c r="H16" s="3">
        <f t="shared" si="3"/>
        <v>40</v>
      </c>
      <c r="I16" s="3">
        <v>0</v>
      </c>
      <c r="J16" s="15">
        <v>4</v>
      </c>
      <c r="K16" s="15">
        <v>2</v>
      </c>
      <c r="L16" s="3">
        <f>[4]国家城池攻打!D162-300</f>
        <v>10</v>
      </c>
      <c r="N16" s="3">
        <v>6</v>
      </c>
      <c r="O16" s="3">
        <f t="shared" si="4"/>
        <v>4</v>
      </c>
      <c r="P16" s="3">
        <f t="shared" si="0"/>
        <v>9.7216080402009979</v>
      </c>
      <c r="Q16" s="3">
        <f t="shared" si="5"/>
        <v>25406.173823448666</v>
      </c>
    </row>
    <row r="17" spans="3:17" x14ac:dyDescent="0.15">
      <c r="C17" s="3">
        <v>7</v>
      </c>
      <c r="D17" s="3">
        <v>1</v>
      </c>
      <c r="E17" s="3">
        <f t="shared" si="1"/>
        <v>1900</v>
      </c>
      <c r="F17" s="3">
        <v>3600</v>
      </c>
      <c r="G17" s="3">
        <f t="shared" si="2"/>
        <v>144000</v>
      </c>
      <c r="H17" s="3">
        <f t="shared" si="3"/>
        <v>50</v>
      </c>
      <c r="I17" s="3">
        <v>0</v>
      </c>
      <c r="J17" s="15">
        <v>4</v>
      </c>
      <c r="K17" s="15">
        <v>2</v>
      </c>
      <c r="L17" s="3">
        <f>[4]国家城池攻打!D163-300</f>
        <v>13</v>
      </c>
      <c r="N17" s="3">
        <v>7</v>
      </c>
      <c r="O17" s="3">
        <f t="shared" si="4"/>
        <v>4</v>
      </c>
      <c r="P17" s="3">
        <f t="shared" si="0"/>
        <v>10.624120603015065</v>
      </c>
      <c r="Q17" s="3">
        <f t="shared" si="5"/>
        <v>30505.751712895897</v>
      </c>
    </row>
    <row r="18" spans="3:17" x14ac:dyDescent="0.15">
      <c r="C18" s="3">
        <v>8</v>
      </c>
      <c r="D18" s="3">
        <v>1</v>
      </c>
      <c r="E18" s="3">
        <f t="shared" si="1"/>
        <v>2300</v>
      </c>
      <c r="F18" s="3">
        <v>3600</v>
      </c>
      <c r="G18" s="3">
        <f t="shared" si="2"/>
        <v>144000</v>
      </c>
      <c r="H18" s="3">
        <f t="shared" si="3"/>
        <v>60</v>
      </c>
      <c r="I18" s="3">
        <v>0</v>
      </c>
      <c r="J18" s="15">
        <v>4</v>
      </c>
      <c r="K18" s="15">
        <v>2</v>
      </c>
      <c r="L18" s="3">
        <f>[4]国家城池攻打!D164-300</f>
        <v>16</v>
      </c>
      <c r="N18" s="3">
        <v>8</v>
      </c>
      <c r="O18" s="3">
        <f t="shared" si="4"/>
        <v>5</v>
      </c>
      <c r="P18" s="3">
        <f t="shared" si="0"/>
        <v>11.465306122448972</v>
      </c>
      <c r="Q18" s="3">
        <f t="shared" si="5"/>
        <v>48620.935386365272</v>
      </c>
    </row>
    <row r="19" spans="3:17" x14ac:dyDescent="0.15">
      <c r="C19" s="3">
        <v>9</v>
      </c>
      <c r="D19" s="3">
        <v>1</v>
      </c>
      <c r="E19" s="3">
        <f t="shared" si="1"/>
        <v>2700</v>
      </c>
      <c r="F19" s="3">
        <v>3600</v>
      </c>
      <c r="G19" s="3">
        <f t="shared" si="2"/>
        <v>144000</v>
      </c>
      <c r="H19" s="3">
        <f t="shared" si="3"/>
        <v>70</v>
      </c>
      <c r="I19" s="3">
        <v>0</v>
      </c>
      <c r="J19" s="15">
        <v>4</v>
      </c>
      <c r="K19" s="15">
        <v>2</v>
      </c>
      <c r="L19" s="3">
        <f>[4]国家城池攻打!D165-300</f>
        <v>20</v>
      </c>
      <c r="N19" s="3">
        <v>9</v>
      </c>
      <c r="O19" s="3">
        <f t="shared" si="4"/>
        <v>5</v>
      </c>
      <c r="P19" s="3">
        <f t="shared" si="0"/>
        <v>12.273469387755096</v>
      </c>
      <c r="Q19" s="3">
        <f t="shared" si="5"/>
        <v>57457.833345548941</v>
      </c>
    </row>
    <row r="20" spans="3:17" x14ac:dyDescent="0.15">
      <c r="C20" s="3">
        <v>10</v>
      </c>
      <c r="D20" s="3">
        <v>1</v>
      </c>
      <c r="E20" s="3">
        <f t="shared" si="1"/>
        <v>3200</v>
      </c>
      <c r="F20" s="3">
        <v>3600</v>
      </c>
      <c r="G20" s="3">
        <f t="shared" si="2"/>
        <v>144000</v>
      </c>
      <c r="H20" s="3">
        <f t="shared" si="3"/>
        <v>80</v>
      </c>
      <c r="I20" s="3">
        <v>0</v>
      </c>
      <c r="J20" s="15">
        <v>4</v>
      </c>
      <c r="K20" s="15">
        <v>2</v>
      </c>
      <c r="L20" s="3">
        <f>[4]国家城池攻打!D166-300</f>
        <v>24</v>
      </c>
      <c r="N20" s="3">
        <v>10</v>
      </c>
      <c r="O20" s="3">
        <f t="shared" si="4"/>
        <v>6</v>
      </c>
      <c r="P20" s="3">
        <f t="shared" si="0"/>
        <v>13.067567567567565</v>
      </c>
      <c r="Q20" s="3">
        <f t="shared" si="5"/>
        <v>86467.833345548934</v>
      </c>
    </row>
    <row r="21" spans="3:17" x14ac:dyDescent="0.15">
      <c r="C21" s="3">
        <v>11</v>
      </c>
      <c r="D21" s="3">
        <v>1</v>
      </c>
      <c r="E21" s="3">
        <f t="shared" si="1"/>
        <v>3600</v>
      </c>
      <c r="F21" s="3">
        <v>3600</v>
      </c>
      <c r="G21" s="3">
        <f t="shared" si="2"/>
        <v>144000</v>
      </c>
      <c r="H21" s="3">
        <f t="shared" si="3"/>
        <v>90</v>
      </c>
      <c r="I21" s="3">
        <v>0</v>
      </c>
      <c r="J21" s="15">
        <v>4</v>
      </c>
      <c r="K21" s="15">
        <v>2</v>
      </c>
      <c r="L21" s="3">
        <f>[4]国家城池攻打!D167-300</f>
        <v>28</v>
      </c>
      <c r="N21" s="3">
        <v>11</v>
      </c>
      <c r="O21" s="3">
        <f t="shared" si="4"/>
        <v>6</v>
      </c>
      <c r="P21" s="3">
        <f t="shared" si="0"/>
        <v>14.005405405405403</v>
      </c>
      <c r="Q21" s="3">
        <f t="shared" si="5"/>
        <v>99913.02253473812</v>
      </c>
    </row>
    <row r="22" spans="3:17" x14ac:dyDescent="0.15">
      <c r="C22" s="3">
        <v>12</v>
      </c>
      <c r="D22" s="3">
        <v>1</v>
      </c>
      <c r="E22" s="3">
        <f t="shared" si="1"/>
        <v>4200</v>
      </c>
      <c r="F22" s="3">
        <v>3600</v>
      </c>
      <c r="G22" s="3">
        <f t="shared" si="2"/>
        <v>144000</v>
      </c>
      <c r="H22" s="3">
        <f t="shared" si="3"/>
        <v>105</v>
      </c>
      <c r="I22" s="3">
        <v>0</v>
      </c>
      <c r="J22" s="15">
        <v>4</v>
      </c>
      <c r="K22" s="15">
        <v>2</v>
      </c>
      <c r="L22" s="3">
        <f>[4]国家城池攻打!D168-300</f>
        <v>33</v>
      </c>
      <c r="N22" s="3">
        <v>12</v>
      </c>
      <c r="O22" s="3">
        <f t="shared" si="4"/>
        <v>6</v>
      </c>
      <c r="P22" s="3">
        <f t="shared" si="0"/>
        <v>14.943243243243245</v>
      </c>
      <c r="Q22" s="3">
        <f t="shared" si="5"/>
        <v>114258.53604825164</v>
      </c>
    </row>
    <row r="23" spans="3:17" x14ac:dyDescent="0.15">
      <c r="C23" s="3">
        <v>13</v>
      </c>
      <c r="D23" s="3">
        <v>1.1000000000000001</v>
      </c>
      <c r="E23" s="3">
        <f t="shared" si="1"/>
        <v>5200</v>
      </c>
      <c r="F23" s="3">
        <v>3600</v>
      </c>
      <c r="G23" s="3">
        <f t="shared" si="2"/>
        <v>144000</v>
      </c>
      <c r="H23" s="3">
        <f t="shared" si="3"/>
        <v>130</v>
      </c>
      <c r="I23" s="3">
        <v>0</v>
      </c>
      <c r="J23" s="15">
        <v>4</v>
      </c>
      <c r="K23" s="15">
        <v>2</v>
      </c>
      <c r="L23" s="3">
        <f>[4]国家城池攻打!D169-300</f>
        <v>39</v>
      </c>
      <c r="N23" s="3">
        <v>13</v>
      </c>
      <c r="O23" s="3">
        <f t="shared" si="4"/>
        <v>7</v>
      </c>
      <c r="P23" s="3">
        <f t="shared" si="0"/>
        <v>15.868181818181821</v>
      </c>
      <c r="Q23" s="3">
        <f t="shared" si="5"/>
        <v>159641.53604825164</v>
      </c>
    </row>
    <row r="24" spans="3:17" x14ac:dyDescent="0.15">
      <c r="C24" s="3">
        <v>14</v>
      </c>
      <c r="D24" s="3">
        <v>1.2</v>
      </c>
      <c r="E24" s="3">
        <f t="shared" si="1"/>
        <v>6300</v>
      </c>
      <c r="F24" s="3">
        <v>3600</v>
      </c>
      <c r="G24" s="3">
        <f t="shared" si="2"/>
        <v>144000</v>
      </c>
      <c r="H24" s="3">
        <f t="shared" si="3"/>
        <v>160</v>
      </c>
      <c r="I24" s="3">
        <v>0</v>
      </c>
      <c r="J24" s="15">
        <v>4</v>
      </c>
      <c r="K24" s="15">
        <v>2</v>
      </c>
      <c r="L24" s="3">
        <f>[4]国家城池攻打!D170-300</f>
        <v>45</v>
      </c>
      <c r="N24" s="3">
        <v>14</v>
      </c>
      <c r="O24" s="3">
        <f t="shared" si="4"/>
        <v>7</v>
      </c>
      <c r="P24" s="3">
        <f t="shared" si="0"/>
        <v>16.752272727272732</v>
      </c>
      <c r="Q24" s="3">
        <f t="shared" si="5"/>
        <v>179744.26332097891</v>
      </c>
    </row>
    <row r="25" spans="3:17" x14ac:dyDescent="0.15">
      <c r="C25" s="3">
        <v>15</v>
      </c>
      <c r="D25" s="3">
        <v>1.72</v>
      </c>
      <c r="E25" s="3">
        <f t="shared" si="1"/>
        <v>10000</v>
      </c>
      <c r="F25" s="3">
        <v>3600</v>
      </c>
      <c r="G25" s="3">
        <f t="shared" si="2"/>
        <v>144000</v>
      </c>
      <c r="H25" s="3">
        <f t="shared" si="3"/>
        <v>250</v>
      </c>
      <c r="I25" s="3">
        <v>0</v>
      </c>
      <c r="J25" s="15">
        <v>4</v>
      </c>
      <c r="K25" s="15">
        <v>2</v>
      </c>
      <c r="L25" s="3">
        <f>[4]国家城池攻打!D171-300</f>
        <v>52</v>
      </c>
      <c r="N25" s="3">
        <v>15</v>
      </c>
      <c r="O25" s="3">
        <f t="shared" si="4"/>
        <v>7</v>
      </c>
      <c r="P25" s="3">
        <f t="shared" si="0"/>
        <v>17.63636363636364</v>
      </c>
      <c r="Q25" s="3">
        <f t="shared" si="5"/>
        <v>200907.89968461526</v>
      </c>
    </row>
    <row r="26" spans="3:17" x14ac:dyDescent="0.15">
      <c r="N26" s="3">
        <v>16</v>
      </c>
      <c r="O26" s="3">
        <f t="shared" si="4"/>
        <v>8</v>
      </c>
      <c r="P26" s="3">
        <f t="shared" si="0"/>
        <v>17.920454545454554</v>
      </c>
      <c r="Q26" s="3">
        <f t="shared" si="5"/>
        <v>263629.4905937062</v>
      </c>
    </row>
    <row r="27" spans="3:17" x14ac:dyDescent="0.15">
      <c r="N27" s="3">
        <v>17</v>
      </c>
      <c r="O27" s="3">
        <f t="shared" si="4"/>
        <v>8</v>
      </c>
      <c r="P27" s="3">
        <f t="shared" si="0"/>
        <v>18.174334140435839</v>
      </c>
      <c r="Q27" s="3">
        <f t="shared" si="5"/>
        <v>289800.53175593383</v>
      </c>
    </row>
    <row r="28" spans="3:17" x14ac:dyDescent="0.15">
      <c r="N28" s="3">
        <v>18</v>
      </c>
      <c r="O28" s="3">
        <f t="shared" si="4"/>
        <v>8</v>
      </c>
      <c r="P28" s="3">
        <f t="shared" si="0"/>
        <v>18.416464891041166</v>
      </c>
      <c r="Q28" s="3">
        <f t="shared" si="5"/>
        <v>316320.2411990331</v>
      </c>
    </row>
    <row r="29" spans="3:17" ht="22.5" x14ac:dyDescent="0.15">
      <c r="C29" s="24" t="s">
        <v>70</v>
      </c>
      <c r="D29" s="24" t="s">
        <v>531</v>
      </c>
      <c r="F29" s="23" t="s">
        <v>532</v>
      </c>
      <c r="G29" s="23" t="s">
        <v>533</v>
      </c>
      <c r="H29" s="23" t="s">
        <v>535</v>
      </c>
      <c r="N29" s="3">
        <v>19</v>
      </c>
      <c r="O29" s="3">
        <f t="shared" si="4"/>
        <v>8</v>
      </c>
      <c r="P29" s="3">
        <f t="shared" si="0"/>
        <v>18.658595641646485</v>
      </c>
      <c r="Q29" s="3">
        <f t="shared" si="5"/>
        <v>343188.61892300402</v>
      </c>
    </row>
    <row r="30" spans="3:17" x14ac:dyDescent="0.15">
      <c r="C30" s="24">
        <v>5</v>
      </c>
      <c r="D30" s="24">
        <f>'[2]功能-军团技术5赛季'!GH8</f>
        <v>0</v>
      </c>
      <c r="F30" s="24">
        <v>0</v>
      </c>
      <c r="G30" s="3">
        <f>'[2]资源-5赛季军团信息'!J4</f>
        <v>0</v>
      </c>
      <c r="H30" s="3">
        <f>'[2]资源-5赛季军团信息'!F4-300</f>
        <v>0</v>
      </c>
      <c r="N30" s="3">
        <v>20</v>
      </c>
      <c r="O30" s="3">
        <f t="shared" si="4"/>
        <v>9</v>
      </c>
      <c r="P30" s="3">
        <f t="shared" si="0"/>
        <v>18.900726392251812</v>
      </c>
      <c r="Q30" s="3">
        <f t="shared" si="5"/>
        <v>421437.6261869265</v>
      </c>
    </row>
    <row r="31" spans="3:17" x14ac:dyDescent="0.15">
      <c r="C31" s="24">
        <v>10</v>
      </c>
      <c r="D31" s="24">
        <f>'[2]功能-军团技术5赛季'!GH9</f>
        <v>2</v>
      </c>
      <c r="F31" s="24">
        <v>1</v>
      </c>
      <c r="G31" s="3">
        <f>'[2]资源-5赛季军团信息'!J5</f>
        <v>1</v>
      </c>
      <c r="H31" s="3">
        <f>'[2]资源-5赛季军团信息'!F5-300</f>
        <v>0</v>
      </c>
      <c r="N31" s="3">
        <v>21</v>
      </c>
      <c r="O31" s="3">
        <f t="shared" si="4"/>
        <v>9</v>
      </c>
      <c r="P31" s="3">
        <f t="shared" si="0"/>
        <v>19.52317327766179</v>
      </c>
      <c r="Q31" s="3">
        <f t="shared" si="5"/>
        <v>454236.55729339831</v>
      </c>
    </row>
    <row r="32" spans="3:17" x14ac:dyDescent="0.15">
      <c r="C32" s="24">
        <v>15</v>
      </c>
      <c r="D32" s="24">
        <f>'[2]功能-军团技术5赛季'!GH10</f>
        <v>5</v>
      </c>
      <c r="F32" s="24">
        <v>2</v>
      </c>
      <c r="G32" s="3">
        <f>'[2]资源-5赛季军团信息'!J6</f>
        <v>2</v>
      </c>
      <c r="H32" s="3">
        <f>'[2]资源-5赛季军团信息'!F6-300</f>
        <v>0.10000000000002274</v>
      </c>
      <c r="N32" s="3">
        <v>22</v>
      </c>
      <c r="O32" s="3">
        <f t="shared" si="4"/>
        <v>9</v>
      </c>
      <c r="P32" s="3">
        <f t="shared" si="0"/>
        <v>20.131941544885173</v>
      </c>
      <c r="Q32" s="3">
        <f t="shared" si="5"/>
        <v>488058.21908880537</v>
      </c>
    </row>
    <row r="33" spans="3:17" x14ac:dyDescent="0.15">
      <c r="C33" s="24">
        <v>20</v>
      </c>
      <c r="D33" s="24">
        <f>'[2]功能-军团技术5赛季'!GH11</f>
        <v>5</v>
      </c>
      <c r="F33" s="24">
        <v>3</v>
      </c>
      <c r="G33" s="3">
        <f>'[2]资源-5赛季军团信息'!J7</f>
        <v>3</v>
      </c>
      <c r="H33" s="3">
        <f>'[2]资源-5赛季军团信息'!F7-300</f>
        <v>0.27999999999997272</v>
      </c>
      <c r="N33" s="3">
        <v>23</v>
      </c>
      <c r="O33" s="3">
        <f t="shared" si="4"/>
        <v>9</v>
      </c>
      <c r="P33" s="3">
        <f t="shared" si="0"/>
        <v>20.740709812108559</v>
      </c>
      <c r="Q33" s="3">
        <f t="shared" si="5"/>
        <v>522902.61157314776</v>
      </c>
    </row>
    <row r="34" spans="3:17" x14ac:dyDescent="0.15">
      <c r="C34" s="24">
        <v>25</v>
      </c>
      <c r="D34" s="24">
        <f>'[2]功能-军团技术5赛季'!GH12</f>
        <v>7</v>
      </c>
      <c r="F34" s="24">
        <v>4</v>
      </c>
      <c r="G34" s="3">
        <f>'[2]资源-5赛季军团信息'!J8</f>
        <v>4</v>
      </c>
      <c r="H34" s="3">
        <f>'[2]资源-5赛季军团信息'!F8-300</f>
        <v>0.56000000000000227</v>
      </c>
      <c r="N34" s="3">
        <v>24</v>
      </c>
      <c r="O34" s="3">
        <f t="shared" si="4"/>
        <v>10</v>
      </c>
      <c r="P34" s="3">
        <f t="shared" si="0"/>
        <v>21.349478079331941</v>
      </c>
      <c r="Q34" s="3">
        <f t="shared" si="5"/>
        <v>627088.0646002877</v>
      </c>
    </row>
    <row r="35" spans="3:17" x14ac:dyDescent="0.15">
      <c r="C35" s="24">
        <v>30</v>
      </c>
      <c r="D35" s="24">
        <f>'[2]功能-军团技术5赛季'!GH13</f>
        <v>10</v>
      </c>
      <c r="F35" s="24">
        <v>5</v>
      </c>
      <c r="G35" s="3">
        <f>'[2]资源-5赛季军团信息'!J9</f>
        <v>5</v>
      </c>
      <c r="H35" s="3">
        <f>'[2]资源-5赛季军团信息'!F9-300</f>
        <v>1</v>
      </c>
      <c r="N35" s="3">
        <v>25</v>
      </c>
      <c r="O35" s="3">
        <f t="shared" si="4"/>
        <v>10</v>
      </c>
      <c r="P35" s="3">
        <f t="shared" si="0"/>
        <v>21.958246346555327</v>
      </c>
      <c r="Q35" s="3">
        <f t="shared" si="5"/>
        <v>669247.89758567396</v>
      </c>
    </row>
    <row r="36" spans="3:17" x14ac:dyDescent="0.15">
      <c r="C36" s="24">
        <v>35</v>
      </c>
      <c r="D36" s="24">
        <f>'[2]功能-军团技术5赛季'!GH14</f>
        <v>10</v>
      </c>
      <c r="F36" s="24">
        <v>6</v>
      </c>
      <c r="G36" s="3">
        <f>'[2]资源-5赛季军团信息'!J10</f>
        <v>6</v>
      </c>
      <c r="H36" s="3">
        <f>'[2]资源-5赛季军团信息'!F10-300</f>
        <v>1.6499999999999773</v>
      </c>
      <c r="N36" s="3">
        <v>26</v>
      </c>
      <c r="O36" s="3">
        <f t="shared" si="4"/>
        <v>10</v>
      </c>
      <c r="P36" s="3">
        <f t="shared" si="0"/>
        <v>22.74545454545455</v>
      </c>
      <c r="Q36" s="3">
        <f t="shared" si="5"/>
        <v>712919.17031294666</v>
      </c>
    </row>
    <row r="37" spans="3:17" x14ac:dyDescent="0.15">
      <c r="C37" s="24">
        <v>40</v>
      </c>
      <c r="D37" s="24">
        <f>'[2]功能-军团技术5赛季'!GH15</f>
        <v>12</v>
      </c>
      <c r="F37" s="24">
        <v>7</v>
      </c>
      <c r="G37" s="3">
        <f>'[2]资源-5赛季军团信息'!J11</f>
        <v>7</v>
      </c>
      <c r="H37" s="3">
        <f>'[2]资源-5赛季军团信息'!F11-300</f>
        <v>2.5600000000000023</v>
      </c>
      <c r="N37" s="3">
        <v>27</v>
      </c>
      <c r="O37" s="3">
        <f t="shared" si="4"/>
        <v>10</v>
      </c>
      <c r="P37" s="3">
        <f t="shared" si="0"/>
        <v>23.527272727272731</v>
      </c>
      <c r="Q37" s="3">
        <f t="shared" si="5"/>
        <v>758091.53394931031</v>
      </c>
    </row>
    <row r="38" spans="3:17" x14ac:dyDescent="0.15">
      <c r="C38" s="24">
        <v>45</v>
      </c>
      <c r="D38" s="24">
        <f>'[2]功能-军团技术5赛季'!GH16</f>
        <v>15</v>
      </c>
      <c r="F38" s="24">
        <v>8</v>
      </c>
      <c r="G38" s="3">
        <f>'[2]资源-5赛季军团信息'!J12</f>
        <v>8</v>
      </c>
      <c r="H38" s="3">
        <f>'[2]资源-5赛季军团信息'!F12-300</f>
        <v>3.7799999999999727</v>
      </c>
      <c r="N38" s="3">
        <v>28</v>
      </c>
      <c r="O38" s="3">
        <f t="shared" si="4"/>
        <v>11</v>
      </c>
      <c r="P38" s="3">
        <f t="shared" si="0"/>
        <v>24.309090909090912</v>
      </c>
      <c r="Q38" s="3">
        <f t="shared" si="5"/>
        <v>892277.71576749207</v>
      </c>
    </row>
    <row r="39" spans="3:17" x14ac:dyDescent="0.15">
      <c r="C39" s="24">
        <v>50</v>
      </c>
      <c r="D39" s="24">
        <f>'[2]功能-军团技术5赛季'!GH17</f>
        <v>15</v>
      </c>
      <c r="F39" s="24">
        <v>9</v>
      </c>
      <c r="G39" s="3">
        <f>'[2]资源-5赛季军团信息'!J13</f>
        <v>9</v>
      </c>
      <c r="H39" s="3">
        <f>'[2]资源-5赛季军团信息'!F13-300</f>
        <v>5.3600000000000136</v>
      </c>
      <c r="N39" s="3">
        <v>29</v>
      </c>
      <c r="O39" s="3">
        <f t="shared" si="4"/>
        <v>11</v>
      </c>
      <c r="P39" s="3">
        <f t="shared" si="0"/>
        <v>25.090909090909093</v>
      </c>
      <c r="Q39" s="3">
        <f t="shared" si="5"/>
        <v>946474.07940385572</v>
      </c>
    </row>
    <row r="40" spans="3:17" x14ac:dyDescent="0.15">
      <c r="C40" s="24">
        <v>55</v>
      </c>
      <c r="D40" s="24">
        <f>'[2]功能-军团技术5赛季'!GH18</f>
        <v>15</v>
      </c>
      <c r="F40" s="24">
        <v>10</v>
      </c>
      <c r="G40" s="3">
        <f>'[2]资源-5赛季军团信息'!J14</f>
        <v>10</v>
      </c>
      <c r="H40" s="3">
        <f>'[2]资源-5赛季军团信息'!F14-300</f>
        <v>7.3500000000000227</v>
      </c>
      <c r="N40" s="3">
        <v>30</v>
      </c>
      <c r="O40" s="3">
        <f t="shared" si="4"/>
        <v>11</v>
      </c>
      <c r="P40" s="3">
        <f t="shared" si="0"/>
        <v>25.872727272727275</v>
      </c>
      <c r="Q40" s="3">
        <f t="shared" si="5"/>
        <v>1002359.1703129467</v>
      </c>
    </row>
    <row r="41" spans="3:17" x14ac:dyDescent="0.15">
      <c r="C41" s="24">
        <v>60</v>
      </c>
      <c r="D41" s="24">
        <f>'[2]功能-军团技术5赛季'!GH19</f>
        <v>17</v>
      </c>
      <c r="F41" s="24">
        <v>11</v>
      </c>
      <c r="G41" s="3">
        <f>'[2]资源-5赛季军团信息'!J15</f>
        <v>11</v>
      </c>
      <c r="H41" s="3">
        <f>'[2]资源-5赛季军团信息'!F15-300</f>
        <v>9.8000000000000114</v>
      </c>
      <c r="N41" s="3">
        <v>31</v>
      </c>
      <c r="O41" s="3">
        <f t="shared" si="4"/>
        <v>11</v>
      </c>
      <c r="P41" s="3">
        <f t="shared" si="0"/>
        <v>26.047923322683708</v>
      </c>
      <c r="Q41" s="3">
        <f t="shared" si="5"/>
        <v>1058622.6846899434</v>
      </c>
    </row>
    <row r="42" spans="3:17" x14ac:dyDescent="0.15">
      <c r="C42" s="24">
        <v>65</v>
      </c>
      <c r="D42" s="24">
        <f>'[2]功能-军团技术5赛季'!GH20</f>
        <v>19</v>
      </c>
      <c r="F42" s="24">
        <v>12</v>
      </c>
      <c r="G42" s="3">
        <f>'[2]资源-5赛季军团信息'!J16</f>
        <v>12</v>
      </c>
      <c r="H42" s="3">
        <f>'[2]资源-5赛季军团信息'!F16-300</f>
        <v>12.759999999999991</v>
      </c>
      <c r="N42" s="3">
        <v>32</v>
      </c>
      <c r="O42" s="3">
        <f t="shared" si="4"/>
        <v>11</v>
      </c>
      <c r="P42" s="3">
        <f t="shared" si="0"/>
        <v>26.207667731629396</v>
      </c>
      <c r="Q42" s="3">
        <f t="shared" si="5"/>
        <v>1115231.246990263</v>
      </c>
    </row>
    <row r="43" spans="3:17" x14ac:dyDescent="0.15">
      <c r="C43" s="24">
        <v>70</v>
      </c>
      <c r="D43" s="24">
        <f>'[2]功能-军团技术5赛季'!GH21</f>
        <v>20</v>
      </c>
      <c r="F43" s="24">
        <v>13</v>
      </c>
      <c r="G43" s="3">
        <f>'[2]资源-5赛季军团信息'!J17</f>
        <v>13</v>
      </c>
      <c r="H43" s="3">
        <f>'[2]资源-5赛季军团信息'!F17-300</f>
        <v>16.279999999999973</v>
      </c>
      <c r="N43" s="3">
        <v>33</v>
      </c>
      <c r="O43" s="3">
        <f t="shared" si="4"/>
        <v>12</v>
      </c>
      <c r="P43" s="3">
        <f t="shared" ref="P43:P74" si="6">求节点($C$30:$C$49,$D$30:$D$49,N43)+求节点($H$30:$H$50,$G$30:$G$50,N43)</f>
        <v>26.367412140575084</v>
      </c>
      <c r="Q43" s="3">
        <f t="shared" si="5"/>
        <v>1282927.9882043204</v>
      </c>
    </row>
    <row r="44" spans="3:17" x14ac:dyDescent="0.15">
      <c r="C44" s="24">
        <v>75</v>
      </c>
      <c r="D44" s="24">
        <f>'[2]功能-军团技术5赛季'!GH22</f>
        <v>20</v>
      </c>
      <c r="F44" s="24">
        <v>14</v>
      </c>
      <c r="G44" s="3">
        <f>'[2]资源-5赛季军团信息'!J18</f>
        <v>14</v>
      </c>
      <c r="H44" s="3">
        <f>'[2]资源-5赛季军团信息'!F18-300</f>
        <v>20.410000000000025</v>
      </c>
      <c r="N44" s="3">
        <v>34</v>
      </c>
      <c r="O44" s="3">
        <f t="shared" si="4"/>
        <v>12</v>
      </c>
      <c r="P44" s="3">
        <f t="shared" si="6"/>
        <v>26.527156549520768</v>
      </c>
      <c r="Q44" s="3">
        <f t="shared" si="5"/>
        <v>1349776.4227091128</v>
      </c>
    </row>
    <row r="45" spans="3:17" x14ac:dyDescent="0.15">
      <c r="C45" s="24">
        <v>80</v>
      </c>
      <c r="D45" s="24">
        <f>'[2]功能-军团技术5赛季'!GH23</f>
        <v>20</v>
      </c>
      <c r="F45" s="24">
        <v>15</v>
      </c>
      <c r="G45" s="3">
        <f>'[2]资源-5赛季军团信息'!J19</f>
        <v>15</v>
      </c>
      <c r="H45" s="3">
        <f>'[2]资源-5赛季军团信息'!F19-300</f>
        <v>25.199999999999989</v>
      </c>
      <c r="N45" s="3">
        <v>35</v>
      </c>
      <c r="O45" s="3">
        <f t="shared" si="4"/>
        <v>12</v>
      </c>
      <c r="P45" s="3">
        <f t="shared" si="6"/>
        <v>26.686900958466456</v>
      </c>
      <c r="Q45" s="3">
        <f t="shared" si="5"/>
        <v>1417027.4131244482</v>
      </c>
    </row>
    <row r="46" spans="3:17" x14ac:dyDescent="0.15">
      <c r="C46" s="24">
        <v>85</v>
      </c>
      <c r="D46" s="24">
        <f>'[2]功能-军团技术5赛季'!GH24</f>
        <v>20</v>
      </c>
      <c r="F46" s="24">
        <v>16</v>
      </c>
      <c r="G46" s="3">
        <f>'[2]资源-5赛季军团信息'!J20</f>
        <v>16</v>
      </c>
      <c r="H46" s="3">
        <f>'[2]资源-5赛季军团信息'!F20-300</f>
        <v>30.699999999999989</v>
      </c>
      <c r="N46" s="3">
        <v>36</v>
      </c>
      <c r="O46" s="3">
        <f t="shared" si="4"/>
        <v>12</v>
      </c>
      <c r="P46" s="3">
        <f t="shared" si="6"/>
        <v>27.246645367412142</v>
      </c>
      <c r="Q46" s="3">
        <f t="shared" si="5"/>
        <v>1485688.9594503269</v>
      </c>
    </row>
    <row r="47" spans="3:17" x14ac:dyDescent="0.15">
      <c r="C47" s="24">
        <v>90</v>
      </c>
      <c r="D47" s="24">
        <f>'[2]功能-军团技术5赛季'!GH25</f>
        <v>20</v>
      </c>
      <c r="F47" s="24">
        <v>17</v>
      </c>
      <c r="G47" s="3">
        <f>'[2]资源-5赛季军团信息'!J21</f>
        <v>17</v>
      </c>
      <c r="H47" s="3">
        <f>'[2]资源-5赛季军团信息'!F21-300</f>
        <v>36.95999999999998</v>
      </c>
      <c r="N47" s="3">
        <v>37</v>
      </c>
      <c r="O47" s="3">
        <f t="shared" si="4"/>
        <v>12</v>
      </c>
      <c r="P47" s="3">
        <f t="shared" si="6"/>
        <v>27.805657708628008</v>
      </c>
      <c r="Q47" s="3">
        <f t="shared" si="5"/>
        <v>1555759.2168760695</v>
      </c>
    </row>
    <row r="48" spans="3:17" x14ac:dyDescent="0.15">
      <c r="C48" s="24">
        <v>95</v>
      </c>
      <c r="D48" s="24">
        <f>'[2]功能-军团技术5赛季'!GH26</f>
        <v>20</v>
      </c>
      <c r="F48" s="24">
        <v>18</v>
      </c>
      <c r="G48" s="3">
        <f>'[2]资源-5赛季军团信息'!J22</f>
        <v>18</v>
      </c>
      <c r="H48" s="3">
        <f>'[2]资源-5赛季军团信息'!F22-300</f>
        <v>44.029999999999973</v>
      </c>
      <c r="N48" s="3">
        <v>38</v>
      </c>
      <c r="O48" s="3">
        <f t="shared" si="4"/>
        <v>12</v>
      </c>
      <c r="P48" s="3">
        <f t="shared" si="6"/>
        <v>28.347100424328151</v>
      </c>
      <c r="Q48" s="3">
        <f t="shared" si="5"/>
        <v>1627193.9099453765</v>
      </c>
    </row>
    <row r="49" spans="3:17" x14ac:dyDescent="0.15">
      <c r="C49" s="24">
        <v>100</v>
      </c>
      <c r="D49" s="24">
        <f>'[2]功能-军团技术5赛季'!GH27</f>
        <v>20</v>
      </c>
      <c r="F49" s="24">
        <v>19</v>
      </c>
      <c r="G49" s="3">
        <f>'[2]资源-5赛季军团信息'!J23</f>
        <v>19</v>
      </c>
      <c r="H49" s="3">
        <f>'[2]资源-5赛季军团信息'!F23-300</f>
        <v>51.95999999999998</v>
      </c>
      <c r="N49" s="3">
        <v>39</v>
      </c>
      <c r="O49" s="3">
        <f t="shared" si="4"/>
        <v>13</v>
      </c>
      <c r="P49" s="3">
        <f t="shared" si="6"/>
        <v>28.88854314002829</v>
      </c>
      <c r="Q49" s="3">
        <f t="shared" si="5"/>
        <v>1850213.4629863948</v>
      </c>
    </row>
    <row r="50" spans="3:17" x14ac:dyDescent="0.15">
      <c r="F50" s="24">
        <v>20</v>
      </c>
      <c r="G50" s="3">
        <f>'[2]资源-5赛季军团信息'!J24</f>
        <v>20</v>
      </c>
      <c r="H50" s="3">
        <f>'[2]资源-5赛季军团信息'!F24-300</f>
        <v>60.800000000000011</v>
      </c>
      <c r="N50" s="3">
        <v>40</v>
      </c>
      <c r="O50" s="3">
        <f t="shared" si="4"/>
        <v>13</v>
      </c>
      <c r="P50" s="3">
        <f t="shared" si="6"/>
        <v>29.429985855728432</v>
      </c>
      <c r="Q50" s="3">
        <f t="shared" si="5"/>
        <v>1942035.0188562674</v>
      </c>
    </row>
    <row r="51" spans="3:17" x14ac:dyDescent="0.15">
      <c r="N51" s="3">
        <v>41</v>
      </c>
      <c r="O51" s="3">
        <f t="shared" si="4"/>
        <v>13</v>
      </c>
      <c r="P51" s="3">
        <f t="shared" si="6"/>
        <v>30.171428571428578</v>
      </c>
      <c r="Q51" s="3">
        <f t="shared" si="5"/>
        <v>2036169.8759991247</v>
      </c>
    </row>
    <row r="52" spans="3:17" x14ac:dyDescent="0.15">
      <c r="N52" s="3">
        <v>42</v>
      </c>
      <c r="O52" s="3">
        <f t="shared" si="4"/>
        <v>13</v>
      </c>
      <c r="P52" s="3">
        <f t="shared" si="6"/>
        <v>30.912871287128716</v>
      </c>
      <c r="Q52" s="3">
        <f t="shared" si="5"/>
        <v>2132618.0344149661</v>
      </c>
    </row>
    <row r="53" spans="3:17" x14ac:dyDescent="0.15">
      <c r="N53" s="3">
        <v>43</v>
      </c>
      <c r="O53" s="3">
        <f t="shared" si="4"/>
        <v>13</v>
      </c>
      <c r="P53" s="3">
        <f t="shared" si="6"/>
        <v>31.654314002828858</v>
      </c>
      <c r="Q53" s="3">
        <f t="shared" si="5"/>
        <v>2231379.4941037921</v>
      </c>
    </row>
    <row r="54" spans="3:17" x14ac:dyDescent="0.15">
      <c r="N54" s="3">
        <v>44</v>
      </c>
      <c r="O54" s="3">
        <f t="shared" si="4"/>
        <v>13</v>
      </c>
      <c r="P54" s="3">
        <f t="shared" si="6"/>
        <v>32.395756718529</v>
      </c>
      <c r="Q54" s="3">
        <f t="shared" si="5"/>
        <v>2332454.2550656027</v>
      </c>
    </row>
    <row r="55" spans="3:17" x14ac:dyDescent="0.15">
      <c r="N55" s="3">
        <v>45</v>
      </c>
      <c r="O55" s="3">
        <f t="shared" si="4"/>
        <v>14</v>
      </c>
      <c r="P55" s="3">
        <f t="shared" si="6"/>
        <v>33.122320302648177</v>
      </c>
      <c r="Q55" s="3">
        <f t="shared" si="5"/>
        <v>2644466.5123165487</v>
      </c>
    </row>
    <row r="56" spans="3:17" x14ac:dyDescent="0.15">
      <c r="N56" s="3">
        <v>46</v>
      </c>
      <c r="O56" s="3">
        <f t="shared" si="4"/>
        <v>14</v>
      </c>
      <c r="P56" s="3">
        <f t="shared" si="6"/>
        <v>33.248423707440104</v>
      </c>
      <c r="Q56" s="3">
        <f t="shared" si="5"/>
        <v>2772140.4593531187</v>
      </c>
    </row>
    <row r="57" spans="3:17" x14ac:dyDescent="0.15">
      <c r="N57" s="3">
        <v>47</v>
      </c>
      <c r="O57" s="3">
        <f t="shared" si="4"/>
        <v>14</v>
      </c>
      <c r="P57" s="3">
        <f t="shared" si="6"/>
        <v>33.37452711223203</v>
      </c>
      <c r="Q57" s="3">
        <f t="shared" si="5"/>
        <v>2900298.6434640898</v>
      </c>
    </row>
    <row r="58" spans="3:17" x14ac:dyDescent="0.15">
      <c r="N58" s="3">
        <v>48</v>
      </c>
      <c r="O58" s="3">
        <f t="shared" si="4"/>
        <v>14</v>
      </c>
      <c r="P58" s="3">
        <f t="shared" si="6"/>
        <v>33.500630517023964</v>
      </c>
      <c r="Q58" s="3">
        <f t="shared" si="5"/>
        <v>3028941.0646494618</v>
      </c>
    </row>
    <row r="59" spans="3:17" x14ac:dyDescent="0.15">
      <c r="N59" s="3">
        <v>49</v>
      </c>
      <c r="O59" s="3">
        <f t="shared" si="4"/>
        <v>14</v>
      </c>
      <c r="P59" s="3">
        <f t="shared" si="6"/>
        <v>33.626733921815891</v>
      </c>
      <c r="Q59" s="3">
        <f t="shared" si="5"/>
        <v>3158067.7229092349</v>
      </c>
    </row>
    <row r="60" spans="3:17" x14ac:dyDescent="0.15">
      <c r="N60" s="3">
        <v>50</v>
      </c>
      <c r="O60" s="3">
        <f t="shared" si="4"/>
        <v>14</v>
      </c>
      <c r="P60" s="3">
        <f t="shared" si="6"/>
        <v>33.752837326607818</v>
      </c>
      <c r="Q60" s="3">
        <f t="shared" si="5"/>
        <v>3287678.6182434089</v>
      </c>
    </row>
    <row r="61" spans="3:17" x14ac:dyDescent="0.15">
      <c r="N61" s="3">
        <v>51</v>
      </c>
      <c r="O61" s="3">
        <f t="shared" si="4"/>
        <v>14</v>
      </c>
      <c r="P61" s="3">
        <f t="shared" si="6"/>
        <v>33.878940731399751</v>
      </c>
      <c r="Q61" s="3">
        <f t="shared" si="5"/>
        <v>3417773.750651984</v>
      </c>
    </row>
    <row r="62" spans="3:17" x14ac:dyDescent="0.15">
      <c r="N62" s="3">
        <v>52</v>
      </c>
      <c r="O62" s="3">
        <f t="shared" si="4"/>
        <v>15</v>
      </c>
      <c r="P62" s="3">
        <f t="shared" si="6"/>
        <v>34.004524886877832</v>
      </c>
      <c r="Q62" s="3">
        <f t="shared" si="5"/>
        <v>3888396.3750863732</v>
      </c>
    </row>
    <row r="63" spans="3:17" x14ac:dyDescent="0.15">
      <c r="N63" s="3">
        <v>53</v>
      </c>
      <c r="O63" s="3">
        <f t="shared" si="4"/>
        <v>15</v>
      </c>
      <c r="P63" s="3">
        <f t="shared" si="6"/>
        <v>34.117647058823536</v>
      </c>
      <c r="Q63" s="3">
        <f t="shared" si="5"/>
        <v>4093102.2574393144</v>
      </c>
    </row>
    <row r="64" spans="3:17" x14ac:dyDescent="0.15">
      <c r="N64" s="3">
        <v>54</v>
      </c>
      <c r="O64" s="3">
        <f t="shared" si="4"/>
        <v>15</v>
      </c>
      <c r="P64" s="3">
        <f t="shared" si="6"/>
        <v>34.230769230769234</v>
      </c>
      <c r="Q64" s="3">
        <f t="shared" si="5"/>
        <v>4298486.8728239294</v>
      </c>
    </row>
    <row r="65" spans="14:17" x14ac:dyDescent="0.15">
      <c r="N65" s="3">
        <v>55</v>
      </c>
      <c r="O65" s="3">
        <f t="shared" si="4"/>
        <v>15</v>
      </c>
      <c r="P65" s="3">
        <f t="shared" si="6"/>
        <v>34.343891402714931</v>
      </c>
      <c r="Q65" s="3">
        <f t="shared" si="5"/>
        <v>4504550.2212402187</v>
      </c>
    </row>
    <row r="66" spans="14:17" x14ac:dyDescent="0.15">
      <c r="N66" s="3">
        <v>56</v>
      </c>
      <c r="O66" s="3">
        <f t="shared" si="4"/>
        <v>15</v>
      </c>
      <c r="P66" s="3">
        <f t="shared" si="6"/>
        <v>34.857013574660634</v>
      </c>
      <c r="Q66" s="3">
        <f t="shared" si="5"/>
        <v>4713692.3026881823</v>
      </c>
    </row>
    <row r="67" spans="14:17" x14ac:dyDescent="0.15">
      <c r="N67" s="3">
        <v>57</v>
      </c>
      <c r="O67" s="3">
        <f t="shared" si="4"/>
        <v>15</v>
      </c>
      <c r="P67" s="3">
        <f t="shared" si="6"/>
        <v>35.370135746606337</v>
      </c>
      <c r="Q67" s="3">
        <f t="shared" si="5"/>
        <v>4925913.1171678202</v>
      </c>
    </row>
    <row r="68" spans="14:17" x14ac:dyDescent="0.15">
      <c r="N68" s="3">
        <v>58</v>
      </c>
      <c r="O68" s="3">
        <f t="shared" si="4"/>
        <v>15</v>
      </c>
      <c r="P68" s="3">
        <f t="shared" si="6"/>
        <v>35.883257918552033</v>
      </c>
      <c r="Q68" s="3">
        <f t="shared" si="5"/>
        <v>5141212.6646791324</v>
      </c>
    </row>
    <row r="69" spans="14:17" x14ac:dyDescent="0.15">
      <c r="N69" s="3">
        <v>59</v>
      </c>
      <c r="O69" s="3">
        <f t="shared" si="4"/>
        <v>15</v>
      </c>
      <c r="P69" s="3">
        <f t="shared" si="6"/>
        <v>36.396380090497743</v>
      </c>
      <c r="Q69" s="3">
        <f t="shared" si="5"/>
        <v>5359590.9452221189</v>
      </c>
    </row>
    <row r="70" spans="14:17" x14ac:dyDescent="0.15">
      <c r="N70" s="3">
        <v>60</v>
      </c>
      <c r="O70" s="3">
        <f t="shared" si="4"/>
        <v>15</v>
      </c>
      <c r="P70" s="3">
        <f t="shared" si="6"/>
        <v>36.909502262443439</v>
      </c>
      <c r="Q70" s="3">
        <f t="shared" si="5"/>
        <v>5581047.9587967796</v>
      </c>
    </row>
    <row r="71" spans="14:17" x14ac:dyDescent="0.15">
      <c r="N71" s="3">
        <v>61</v>
      </c>
      <c r="O71" s="3">
        <f t="shared" si="4"/>
        <v>15</v>
      </c>
      <c r="P71" s="3">
        <f t="shared" si="6"/>
        <v>37.4</v>
      </c>
      <c r="Q71" s="3">
        <f t="shared" si="5"/>
        <v>5805447.9587967796</v>
      </c>
    </row>
    <row r="72" spans="14:17" x14ac:dyDescent="0.15">
      <c r="N72" s="3">
        <v>62</v>
      </c>
      <c r="O72" s="3">
        <f t="shared" si="4"/>
        <v>15</v>
      </c>
      <c r="P72" s="3">
        <f t="shared" si="6"/>
        <v>37.799999999999997</v>
      </c>
      <c r="Q72" s="3">
        <f t="shared" si="5"/>
        <v>6032247.9587967796</v>
      </c>
    </row>
    <row r="73" spans="14:17" x14ac:dyDescent="0.15">
      <c r="N73" s="3">
        <v>63</v>
      </c>
      <c r="O73" s="3">
        <f t="shared" si="4"/>
        <v>15</v>
      </c>
      <c r="P73" s="3">
        <f t="shared" si="6"/>
        <v>38.200000000000003</v>
      </c>
      <c r="Q73" s="3">
        <f t="shared" si="5"/>
        <v>6261447.9587967796</v>
      </c>
    </row>
    <row r="74" spans="14:17" x14ac:dyDescent="0.15">
      <c r="N74" s="3">
        <v>64</v>
      </c>
      <c r="O74" s="3">
        <f t="shared" si="4"/>
        <v>15</v>
      </c>
      <c r="P74" s="3">
        <f t="shared" si="6"/>
        <v>38.6</v>
      </c>
      <c r="Q74" s="3">
        <f t="shared" si="5"/>
        <v>6493047.9587967796</v>
      </c>
    </row>
    <row r="75" spans="14:17" x14ac:dyDescent="0.15">
      <c r="N75" s="3">
        <v>65</v>
      </c>
      <c r="O75" s="3">
        <f t="shared" si="4"/>
        <v>15</v>
      </c>
      <c r="P75" s="3">
        <f t="shared" ref="P75:P85" si="7">求节点($C$30:$C$49,$D$30:$D$49,N75)+求节点($H$30:$H$50,$G$30:$G$50,N75)</f>
        <v>39</v>
      </c>
      <c r="Q75" s="3">
        <f t="shared" si="5"/>
        <v>6727047.9587967796</v>
      </c>
    </row>
    <row r="76" spans="14:17" x14ac:dyDescent="0.15">
      <c r="N76" s="3">
        <v>66</v>
      </c>
      <c r="O76" s="3">
        <f t="shared" ref="O76:O85" si="8">INDEX($C$11:$C$25,MATCH(N76,$L$11:$L$25,1))</f>
        <v>15</v>
      </c>
      <c r="P76" s="3">
        <f t="shared" si="7"/>
        <v>39.200000000000003</v>
      </c>
      <c r="Q76" s="3">
        <f t="shared" si="5"/>
        <v>6962247.9587967796</v>
      </c>
    </row>
    <row r="77" spans="14:17" x14ac:dyDescent="0.15">
      <c r="N77" s="3">
        <v>67</v>
      </c>
      <c r="O77" s="3">
        <f t="shared" si="8"/>
        <v>15</v>
      </c>
      <c r="P77" s="3">
        <f t="shared" si="7"/>
        <v>39.4</v>
      </c>
      <c r="Q77" s="3">
        <f t="shared" ref="Q77:Q85" si="9">IF(O77=O76,0,P77*INDEX($E$11:$E$25,O77))+P77*INDEX($H$11:$H$25,O76)*24+Q76</f>
        <v>7198647.9587967796</v>
      </c>
    </row>
    <row r="78" spans="14:17" x14ac:dyDescent="0.15">
      <c r="N78" s="3">
        <v>68</v>
      </c>
      <c r="O78" s="3">
        <f t="shared" si="8"/>
        <v>15</v>
      </c>
      <c r="P78" s="3">
        <f t="shared" si="7"/>
        <v>39.6</v>
      </c>
      <c r="Q78" s="3">
        <f t="shared" si="9"/>
        <v>7436247.9587967796</v>
      </c>
    </row>
    <row r="79" spans="14:17" x14ac:dyDescent="0.15">
      <c r="N79" s="3">
        <v>69</v>
      </c>
      <c r="O79" s="3">
        <f t="shared" si="8"/>
        <v>15</v>
      </c>
      <c r="P79" s="3">
        <f t="shared" si="7"/>
        <v>39.799999999999997</v>
      </c>
      <c r="Q79" s="3">
        <f t="shared" si="9"/>
        <v>7675047.9587967796</v>
      </c>
    </row>
    <row r="80" spans="14:17" x14ac:dyDescent="0.15">
      <c r="N80" s="3">
        <v>70</v>
      </c>
      <c r="O80" s="3">
        <f t="shared" si="8"/>
        <v>15</v>
      </c>
      <c r="P80" s="3">
        <f t="shared" si="7"/>
        <v>40</v>
      </c>
      <c r="Q80" s="3">
        <f t="shared" si="9"/>
        <v>7915047.9587967796</v>
      </c>
    </row>
    <row r="81" spans="14:17" x14ac:dyDescent="0.15">
      <c r="N81" s="3">
        <v>71</v>
      </c>
      <c r="O81" s="3">
        <f t="shared" si="8"/>
        <v>15</v>
      </c>
      <c r="P81" s="3">
        <f t="shared" si="7"/>
        <v>40</v>
      </c>
      <c r="Q81" s="3">
        <f t="shared" si="9"/>
        <v>8155047.9587967796</v>
      </c>
    </row>
    <row r="82" spans="14:17" x14ac:dyDescent="0.15">
      <c r="N82" s="3">
        <v>72</v>
      </c>
      <c r="O82" s="3">
        <f t="shared" si="8"/>
        <v>15</v>
      </c>
      <c r="P82" s="3">
        <f t="shared" si="7"/>
        <v>40</v>
      </c>
      <c r="Q82" s="3">
        <f t="shared" si="9"/>
        <v>8395047.9587967806</v>
      </c>
    </row>
    <row r="83" spans="14:17" x14ac:dyDescent="0.15">
      <c r="N83" s="3">
        <v>73</v>
      </c>
      <c r="O83" s="3">
        <f t="shared" si="8"/>
        <v>15</v>
      </c>
      <c r="P83" s="3">
        <f t="shared" si="7"/>
        <v>40</v>
      </c>
      <c r="Q83" s="3">
        <f t="shared" si="9"/>
        <v>8635047.9587967806</v>
      </c>
    </row>
    <row r="84" spans="14:17" x14ac:dyDescent="0.15">
      <c r="N84" s="3">
        <v>74</v>
      </c>
      <c r="O84" s="3">
        <f t="shared" si="8"/>
        <v>15</v>
      </c>
      <c r="P84" s="3">
        <f t="shared" si="7"/>
        <v>40</v>
      </c>
      <c r="Q84" s="3">
        <f t="shared" si="9"/>
        <v>8875047.9587967806</v>
      </c>
    </row>
    <row r="85" spans="14:17" x14ac:dyDescent="0.15">
      <c r="N85" s="3">
        <v>75</v>
      </c>
      <c r="O85" s="3">
        <f t="shared" si="8"/>
        <v>15</v>
      </c>
      <c r="P85" s="3">
        <f t="shared" si="7"/>
        <v>40</v>
      </c>
      <c r="Q85" s="3">
        <f t="shared" si="9"/>
        <v>9115047.9587967806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B7:AA108"/>
  <sheetViews>
    <sheetView topLeftCell="C1" workbookViewId="0">
      <selection activeCell="H9" sqref="H9"/>
    </sheetView>
  </sheetViews>
  <sheetFormatPr defaultRowHeight="11.25" x14ac:dyDescent="0.15"/>
  <cols>
    <col min="1" max="16384" width="9" style="3"/>
  </cols>
  <sheetData>
    <row r="7" spans="2:27" x14ac:dyDescent="0.15">
      <c r="B7" s="3" t="s">
        <v>42</v>
      </c>
      <c r="C7" s="3" t="s">
        <v>37</v>
      </c>
      <c r="D7" s="3" t="s">
        <v>50</v>
      </c>
      <c r="H7" s="85" t="s">
        <v>38</v>
      </c>
      <c r="I7" s="85"/>
      <c r="N7" s="85" t="s">
        <v>39</v>
      </c>
      <c r="O7" s="85"/>
      <c r="S7" s="85" t="s">
        <v>40</v>
      </c>
      <c r="T7" s="85"/>
      <c r="X7" s="85" t="s">
        <v>41</v>
      </c>
      <c r="Y7" s="85"/>
    </row>
    <row r="8" spans="2:27" x14ac:dyDescent="0.15">
      <c r="B8" s="3" t="s">
        <v>43</v>
      </c>
      <c r="C8" s="3">
        <f>[5]数据总览!CE10*1000/10</f>
        <v>6000</v>
      </c>
      <c r="D8" s="3">
        <f>[5]数据总览!CF10*500*3</f>
        <v>1417.4999999999998</v>
      </c>
      <c r="G8" s="3" t="s">
        <v>35</v>
      </c>
      <c r="H8" s="3" t="s">
        <v>36</v>
      </c>
      <c r="I8" s="3" t="s">
        <v>37</v>
      </c>
      <c r="J8" s="3" t="s">
        <v>47</v>
      </c>
      <c r="K8" s="3" t="s">
        <v>48</v>
      </c>
      <c r="L8" s="3" t="s">
        <v>49</v>
      </c>
      <c r="N8" s="3" t="s">
        <v>36</v>
      </c>
      <c r="O8" s="3" t="s">
        <v>37</v>
      </c>
      <c r="S8" s="3" t="s">
        <v>36</v>
      </c>
      <c r="T8" s="3" t="s">
        <v>37</v>
      </c>
      <c r="X8" s="3" t="s">
        <v>36</v>
      </c>
      <c r="Y8" s="3" t="s">
        <v>37</v>
      </c>
    </row>
    <row r="9" spans="2:27" x14ac:dyDescent="0.15">
      <c r="B9" s="3" t="s">
        <v>44</v>
      </c>
      <c r="C9" s="3">
        <f>[5]数据总览!CE11*1000/10</f>
        <v>6172.7141518136095</v>
      </c>
      <c r="D9" s="3">
        <f>[5]数据总览!CF11*500*3</f>
        <v>2932.0392221114639</v>
      </c>
      <c r="G9" s="3">
        <v>1</v>
      </c>
      <c r="H9" s="3" t="e">
        <f>#REF!*#REF!/2</f>
        <v>#REF!</v>
      </c>
      <c r="I9" s="3" t="e">
        <f>#REF!*#REF!</f>
        <v>#REF!</v>
      </c>
      <c r="J9" s="3" t="e">
        <f>I9/H9</f>
        <v>#REF!</v>
      </c>
      <c r="K9" s="3" t="e">
        <f>H9/$D$8</f>
        <v>#REF!</v>
      </c>
      <c r="L9" s="3" t="e">
        <f>I9/$C$8</f>
        <v>#REF!</v>
      </c>
      <c r="N9" s="3" t="e">
        <f>#REF!*#REF!/2</f>
        <v>#REF!</v>
      </c>
      <c r="O9" s="3" t="e">
        <f>#REF!*#REF!</f>
        <v>#REF!</v>
      </c>
      <c r="P9" s="3" t="e">
        <f>N9/$D$9</f>
        <v>#REF!</v>
      </c>
      <c r="Q9" s="3" t="e">
        <f>O9/$C$9</f>
        <v>#REF!</v>
      </c>
      <c r="S9" s="3" t="e">
        <f>#REF!*#REF!/2</f>
        <v>#REF!</v>
      </c>
      <c r="T9" s="3" t="e">
        <f>#REF!*#REF!</f>
        <v>#REF!</v>
      </c>
      <c r="U9" s="3" t="e">
        <f>S9/$D$10</f>
        <v>#REF!</v>
      </c>
      <c r="V9" s="3" t="e">
        <f>T9/$C$10</f>
        <v>#REF!</v>
      </c>
      <c r="X9" s="3" t="e">
        <f>#REF!*#REF!/2</f>
        <v>#REF!</v>
      </c>
      <c r="Y9" s="3" t="e">
        <f>#REF!*#REF!</f>
        <v>#REF!</v>
      </c>
      <c r="Z9" s="3" t="e">
        <f>X9/$D$11</f>
        <v>#REF!</v>
      </c>
      <c r="AA9" s="3" t="e">
        <f>Y9/$C$11</f>
        <v>#REF!</v>
      </c>
    </row>
    <row r="10" spans="2:27" x14ac:dyDescent="0.15">
      <c r="B10" s="3" t="s">
        <v>45</v>
      </c>
      <c r="C10" s="3">
        <f>[5]数据总览!CE12*1000/10</f>
        <v>6313.3512780976635</v>
      </c>
      <c r="D10" s="3">
        <f>[5]数据总览!CF12*500*3</f>
        <v>3482.3699856955577</v>
      </c>
      <c r="G10" s="3">
        <v>2</v>
      </c>
      <c r="H10" s="3" t="e">
        <f>#REF!*#REF!/2</f>
        <v>#REF!</v>
      </c>
      <c r="I10" s="3" t="e">
        <f>#REF!*#REF!</f>
        <v>#REF!</v>
      </c>
      <c r="J10" s="3" t="e">
        <f t="shared" ref="J10:J73" si="0">I10/H10</f>
        <v>#REF!</v>
      </c>
      <c r="K10" s="3" t="e">
        <f t="shared" ref="K10:K73" si="1">H10/$D$8</f>
        <v>#REF!</v>
      </c>
      <c r="L10" s="3" t="e">
        <f t="shared" ref="L10:L73" si="2">I10/$C$8</f>
        <v>#REF!</v>
      </c>
      <c r="N10" s="3" t="e">
        <f>#REF!*#REF!/2</f>
        <v>#REF!</v>
      </c>
      <c r="O10" s="3" t="e">
        <f>#REF!*#REF!</f>
        <v>#REF!</v>
      </c>
      <c r="P10" s="3" t="e">
        <f t="shared" ref="P10:P73" si="3">N10/$D$9</f>
        <v>#REF!</v>
      </c>
      <c r="Q10" s="3" t="e">
        <f t="shared" ref="Q10:Q73" si="4">O10/$C$9</f>
        <v>#REF!</v>
      </c>
      <c r="S10" s="3" t="e">
        <f>#REF!*#REF!/2</f>
        <v>#REF!</v>
      </c>
      <c r="T10" s="3" t="e">
        <f>#REF!*#REF!</f>
        <v>#REF!</v>
      </c>
      <c r="U10" s="3" t="e">
        <f t="shared" ref="U10:U73" si="5">S10/$D$10</f>
        <v>#REF!</v>
      </c>
      <c r="V10" s="3" t="e">
        <f t="shared" ref="V10:V73" si="6">T10/$C$10</f>
        <v>#REF!</v>
      </c>
      <c r="X10" s="3" t="e">
        <f>#REF!*#REF!/2</f>
        <v>#REF!</v>
      </c>
      <c r="Y10" s="3" t="e">
        <f>#REF!*#REF!</f>
        <v>#REF!</v>
      </c>
      <c r="Z10" s="3" t="e">
        <f t="shared" ref="Z10:Z73" si="7">X10/$D$11</f>
        <v>#REF!</v>
      </c>
      <c r="AA10" s="3" t="e">
        <f t="shared" ref="AA10:AA73" si="8">Y10/$C$11</f>
        <v>#REF!</v>
      </c>
    </row>
    <row r="11" spans="2:27" x14ac:dyDescent="0.15">
      <c r="B11" s="3" t="s">
        <v>46</v>
      </c>
      <c r="C11" s="3">
        <f>[5]数据总览!CE13*1000/10</f>
        <v>6313.1597855391037</v>
      </c>
      <c r="D11" s="3">
        <f>[5]数据总览!CF13*500*3</f>
        <v>3207.2046039035113</v>
      </c>
      <c r="G11" s="3">
        <v>3</v>
      </c>
      <c r="H11" s="3" t="e">
        <f>#REF!*#REF!/2</f>
        <v>#REF!</v>
      </c>
      <c r="I11" s="3" t="e">
        <f>#REF!*#REF!</f>
        <v>#REF!</v>
      </c>
      <c r="J11" s="3" t="e">
        <f t="shared" si="0"/>
        <v>#REF!</v>
      </c>
      <c r="K11" s="3" t="e">
        <f t="shared" si="1"/>
        <v>#REF!</v>
      </c>
      <c r="L11" s="3" t="e">
        <f t="shared" si="2"/>
        <v>#REF!</v>
      </c>
      <c r="N11" s="3" t="e">
        <f>#REF!*#REF!/2</f>
        <v>#REF!</v>
      </c>
      <c r="O11" s="3" t="e">
        <f>#REF!*#REF!</f>
        <v>#REF!</v>
      </c>
      <c r="P11" s="3" t="e">
        <f t="shared" si="3"/>
        <v>#REF!</v>
      </c>
      <c r="Q11" s="3" t="e">
        <f t="shared" si="4"/>
        <v>#REF!</v>
      </c>
      <c r="S11" s="3" t="e">
        <f>#REF!*#REF!/2</f>
        <v>#REF!</v>
      </c>
      <c r="T11" s="3" t="e">
        <f>#REF!*#REF!</f>
        <v>#REF!</v>
      </c>
      <c r="U11" s="3" t="e">
        <f t="shared" si="5"/>
        <v>#REF!</v>
      </c>
      <c r="V11" s="3" t="e">
        <f t="shared" si="6"/>
        <v>#REF!</v>
      </c>
      <c r="X11" s="3" t="e">
        <f>#REF!*#REF!/2</f>
        <v>#REF!</v>
      </c>
      <c r="Y11" s="3" t="e">
        <f>#REF!*#REF!</f>
        <v>#REF!</v>
      </c>
      <c r="Z11" s="3" t="e">
        <f t="shared" si="7"/>
        <v>#REF!</v>
      </c>
      <c r="AA11" s="3" t="e">
        <f t="shared" si="8"/>
        <v>#REF!</v>
      </c>
    </row>
    <row r="12" spans="2:27" x14ac:dyDescent="0.15">
      <c r="G12" s="3">
        <v>4</v>
      </c>
      <c r="H12" s="3" t="e">
        <f>#REF!*#REF!/2</f>
        <v>#REF!</v>
      </c>
      <c r="I12" s="3" t="e">
        <f>#REF!*#REF!</f>
        <v>#REF!</v>
      </c>
      <c r="J12" s="3" t="e">
        <f t="shared" si="0"/>
        <v>#REF!</v>
      </c>
      <c r="K12" s="3" t="e">
        <f t="shared" si="1"/>
        <v>#REF!</v>
      </c>
      <c r="L12" s="3" t="e">
        <f t="shared" si="2"/>
        <v>#REF!</v>
      </c>
      <c r="N12" s="3" t="e">
        <f>#REF!*#REF!/2</f>
        <v>#REF!</v>
      </c>
      <c r="O12" s="3" t="e">
        <f>#REF!*#REF!</f>
        <v>#REF!</v>
      </c>
      <c r="P12" s="3" t="e">
        <f t="shared" si="3"/>
        <v>#REF!</v>
      </c>
      <c r="Q12" s="3" t="e">
        <f t="shared" si="4"/>
        <v>#REF!</v>
      </c>
      <c r="S12" s="3" t="e">
        <f>#REF!*#REF!/2</f>
        <v>#REF!</v>
      </c>
      <c r="T12" s="3" t="e">
        <f>#REF!*#REF!</f>
        <v>#REF!</v>
      </c>
      <c r="U12" s="3" t="e">
        <f t="shared" si="5"/>
        <v>#REF!</v>
      </c>
      <c r="V12" s="3" t="e">
        <f t="shared" si="6"/>
        <v>#REF!</v>
      </c>
      <c r="X12" s="3" t="e">
        <f>#REF!*#REF!/2</f>
        <v>#REF!</v>
      </c>
      <c r="Y12" s="3" t="e">
        <f>#REF!*#REF!</f>
        <v>#REF!</v>
      </c>
      <c r="Z12" s="3" t="e">
        <f t="shared" si="7"/>
        <v>#REF!</v>
      </c>
      <c r="AA12" s="3" t="e">
        <f t="shared" si="8"/>
        <v>#REF!</v>
      </c>
    </row>
    <row r="13" spans="2:27" x14ac:dyDescent="0.15">
      <c r="G13" s="3">
        <v>5</v>
      </c>
      <c r="H13" s="3" t="e">
        <f>#REF!*#REF!/2</f>
        <v>#REF!</v>
      </c>
      <c r="I13" s="3" t="e">
        <f>#REF!*#REF!</f>
        <v>#REF!</v>
      </c>
      <c r="J13" s="3" t="e">
        <f t="shared" si="0"/>
        <v>#REF!</v>
      </c>
      <c r="K13" s="3" t="e">
        <f t="shared" si="1"/>
        <v>#REF!</v>
      </c>
      <c r="L13" s="3" t="e">
        <f t="shared" si="2"/>
        <v>#REF!</v>
      </c>
      <c r="N13" s="3" t="e">
        <f>#REF!*#REF!/2</f>
        <v>#REF!</v>
      </c>
      <c r="O13" s="3" t="e">
        <f>#REF!*#REF!</f>
        <v>#REF!</v>
      </c>
      <c r="P13" s="3" t="e">
        <f t="shared" si="3"/>
        <v>#REF!</v>
      </c>
      <c r="Q13" s="3" t="e">
        <f t="shared" si="4"/>
        <v>#REF!</v>
      </c>
      <c r="S13" s="3" t="e">
        <f>#REF!*#REF!/2</f>
        <v>#REF!</v>
      </c>
      <c r="T13" s="3" t="e">
        <f>#REF!*#REF!</f>
        <v>#REF!</v>
      </c>
      <c r="U13" s="3" t="e">
        <f t="shared" si="5"/>
        <v>#REF!</v>
      </c>
      <c r="V13" s="3" t="e">
        <f t="shared" si="6"/>
        <v>#REF!</v>
      </c>
      <c r="X13" s="3" t="e">
        <f>#REF!*#REF!/2</f>
        <v>#REF!</v>
      </c>
      <c r="Y13" s="3" t="e">
        <f>#REF!*#REF!</f>
        <v>#REF!</v>
      </c>
      <c r="Z13" s="3" t="e">
        <f t="shared" si="7"/>
        <v>#REF!</v>
      </c>
      <c r="AA13" s="3" t="e">
        <f t="shared" si="8"/>
        <v>#REF!</v>
      </c>
    </row>
    <row r="14" spans="2:27" x14ac:dyDescent="0.15">
      <c r="G14" s="3">
        <v>6</v>
      </c>
      <c r="H14" s="3" t="e">
        <f>#REF!*#REF!/2</f>
        <v>#REF!</v>
      </c>
      <c r="I14" s="3" t="e">
        <f>#REF!*#REF!</f>
        <v>#REF!</v>
      </c>
      <c r="J14" s="3" t="e">
        <f t="shared" si="0"/>
        <v>#REF!</v>
      </c>
      <c r="K14" s="3" t="e">
        <f t="shared" si="1"/>
        <v>#REF!</v>
      </c>
      <c r="L14" s="3" t="e">
        <f t="shared" si="2"/>
        <v>#REF!</v>
      </c>
      <c r="N14" s="3" t="e">
        <f>#REF!*#REF!/2</f>
        <v>#REF!</v>
      </c>
      <c r="O14" s="3" t="e">
        <f>#REF!*#REF!</f>
        <v>#REF!</v>
      </c>
      <c r="P14" s="3" t="e">
        <f t="shared" si="3"/>
        <v>#REF!</v>
      </c>
      <c r="Q14" s="3" t="e">
        <f t="shared" si="4"/>
        <v>#REF!</v>
      </c>
      <c r="S14" s="3" t="e">
        <f>#REF!*#REF!/2</f>
        <v>#REF!</v>
      </c>
      <c r="T14" s="3" t="e">
        <f>#REF!*#REF!</f>
        <v>#REF!</v>
      </c>
      <c r="U14" s="3" t="e">
        <f t="shared" si="5"/>
        <v>#REF!</v>
      </c>
      <c r="V14" s="3" t="e">
        <f t="shared" si="6"/>
        <v>#REF!</v>
      </c>
      <c r="X14" s="3" t="e">
        <f>#REF!*#REF!/2</f>
        <v>#REF!</v>
      </c>
      <c r="Y14" s="3" t="e">
        <f>#REF!*#REF!</f>
        <v>#REF!</v>
      </c>
      <c r="Z14" s="3" t="e">
        <f t="shared" si="7"/>
        <v>#REF!</v>
      </c>
      <c r="AA14" s="3" t="e">
        <f t="shared" si="8"/>
        <v>#REF!</v>
      </c>
    </row>
    <row r="15" spans="2:27" x14ac:dyDescent="0.15">
      <c r="G15" s="3">
        <v>7</v>
      </c>
      <c r="H15" s="3" t="e">
        <f>#REF!*#REF!/2</f>
        <v>#REF!</v>
      </c>
      <c r="I15" s="3" t="e">
        <f>#REF!*#REF!</f>
        <v>#REF!</v>
      </c>
      <c r="J15" s="3" t="e">
        <f t="shared" si="0"/>
        <v>#REF!</v>
      </c>
      <c r="K15" s="3" t="e">
        <f t="shared" si="1"/>
        <v>#REF!</v>
      </c>
      <c r="L15" s="3" t="e">
        <f t="shared" si="2"/>
        <v>#REF!</v>
      </c>
      <c r="N15" s="3" t="e">
        <f>#REF!*#REF!/2</f>
        <v>#REF!</v>
      </c>
      <c r="O15" s="3" t="e">
        <f>#REF!*#REF!</f>
        <v>#REF!</v>
      </c>
      <c r="P15" s="3" t="e">
        <f t="shared" si="3"/>
        <v>#REF!</v>
      </c>
      <c r="Q15" s="3" t="e">
        <f t="shared" si="4"/>
        <v>#REF!</v>
      </c>
      <c r="S15" s="3" t="e">
        <f>#REF!*#REF!/2</f>
        <v>#REF!</v>
      </c>
      <c r="T15" s="3" t="e">
        <f>#REF!*#REF!</f>
        <v>#REF!</v>
      </c>
      <c r="U15" s="3" t="e">
        <f t="shared" si="5"/>
        <v>#REF!</v>
      </c>
      <c r="V15" s="3" t="e">
        <f t="shared" si="6"/>
        <v>#REF!</v>
      </c>
      <c r="X15" s="3" t="e">
        <f>#REF!*#REF!/2</f>
        <v>#REF!</v>
      </c>
      <c r="Y15" s="3" t="e">
        <f>#REF!*#REF!</f>
        <v>#REF!</v>
      </c>
      <c r="Z15" s="3" t="e">
        <f t="shared" si="7"/>
        <v>#REF!</v>
      </c>
      <c r="AA15" s="3" t="e">
        <f t="shared" si="8"/>
        <v>#REF!</v>
      </c>
    </row>
    <row r="16" spans="2:27" x14ac:dyDescent="0.15">
      <c r="G16" s="3">
        <v>8</v>
      </c>
      <c r="H16" s="3" t="e">
        <f>#REF!*#REF!/2</f>
        <v>#REF!</v>
      </c>
      <c r="I16" s="3" t="e">
        <f>#REF!*#REF!</f>
        <v>#REF!</v>
      </c>
      <c r="J16" s="3" t="e">
        <f t="shared" si="0"/>
        <v>#REF!</v>
      </c>
      <c r="K16" s="3" t="e">
        <f t="shared" si="1"/>
        <v>#REF!</v>
      </c>
      <c r="L16" s="3" t="e">
        <f t="shared" si="2"/>
        <v>#REF!</v>
      </c>
      <c r="N16" s="3" t="e">
        <f>#REF!*#REF!/2</f>
        <v>#REF!</v>
      </c>
      <c r="O16" s="3" t="e">
        <f>#REF!*#REF!</f>
        <v>#REF!</v>
      </c>
      <c r="P16" s="3" t="e">
        <f t="shared" si="3"/>
        <v>#REF!</v>
      </c>
      <c r="Q16" s="3" t="e">
        <f t="shared" si="4"/>
        <v>#REF!</v>
      </c>
      <c r="S16" s="3" t="e">
        <f>#REF!*#REF!/2</f>
        <v>#REF!</v>
      </c>
      <c r="T16" s="3" t="e">
        <f>#REF!*#REF!</f>
        <v>#REF!</v>
      </c>
      <c r="U16" s="3" t="e">
        <f t="shared" si="5"/>
        <v>#REF!</v>
      </c>
      <c r="V16" s="3" t="e">
        <f t="shared" si="6"/>
        <v>#REF!</v>
      </c>
      <c r="X16" s="3" t="e">
        <f>#REF!*#REF!/2</f>
        <v>#REF!</v>
      </c>
      <c r="Y16" s="3" t="e">
        <f>#REF!*#REF!</f>
        <v>#REF!</v>
      </c>
      <c r="Z16" s="3" t="e">
        <f t="shared" si="7"/>
        <v>#REF!</v>
      </c>
      <c r="AA16" s="3" t="e">
        <f t="shared" si="8"/>
        <v>#REF!</v>
      </c>
    </row>
    <row r="17" spans="3:27" x14ac:dyDescent="0.15">
      <c r="G17" s="3">
        <v>9</v>
      </c>
      <c r="H17" s="3" t="e">
        <f>#REF!*#REF!/2</f>
        <v>#REF!</v>
      </c>
      <c r="I17" s="3" t="e">
        <f>#REF!*#REF!</f>
        <v>#REF!</v>
      </c>
      <c r="J17" s="3" t="e">
        <f t="shared" si="0"/>
        <v>#REF!</v>
      </c>
      <c r="K17" s="3" t="e">
        <f t="shared" si="1"/>
        <v>#REF!</v>
      </c>
      <c r="L17" s="3" t="e">
        <f t="shared" si="2"/>
        <v>#REF!</v>
      </c>
      <c r="N17" s="3" t="e">
        <f>#REF!*#REF!/2</f>
        <v>#REF!</v>
      </c>
      <c r="O17" s="3" t="e">
        <f>#REF!*#REF!</f>
        <v>#REF!</v>
      </c>
      <c r="P17" s="3" t="e">
        <f t="shared" si="3"/>
        <v>#REF!</v>
      </c>
      <c r="Q17" s="3" t="e">
        <f t="shared" si="4"/>
        <v>#REF!</v>
      </c>
      <c r="S17" s="3" t="e">
        <f>#REF!*#REF!/2</f>
        <v>#REF!</v>
      </c>
      <c r="T17" s="3" t="e">
        <f>#REF!*#REF!</f>
        <v>#REF!</v>
      </c>
      <c r="U17" s="3" t="e">
        <f t="shared" si="5"/>
        <v>#REF!</v>
      </c>
      <c r="V17" s="3" t="e">
        <f t="shared" si="6"/>
        <v>#REF!</v>
      </c>
      <c r="X17" s="3" t="e">
        <f>#REF!*#REF!/2</f>
        <v>#REF!</v>
      </c>
      <c r="Y17" s="3" t="e">
        <f>#REF!*#REF!</f>
        <v>#REF!</v>
      </c>
      <c r="Z17" s="3" t="e">
        <f t="shared" si="7"/>
        <v>#REF!</v>
      </c>
      <c r="AA17" s="3" t="e">
        <f t="shared" si="8"/>
        <v>#REF!</v>
      </c>
    </row>
    <row r="18" spans="3:27" x14ac:dyDescent="0.15">
      <c r="G18" s="3">
        <v>10</v>
      </c>
      <c r="H18" s="3" t="e">
        <f>#REF!*#REF!/2</f>
        <v>#REF!</v>
      </c>
      <c r="I18" s="3" t="e">
        <f>#REF!*#REF!</f>
        <v>#REF!</v>
      </c>
      <c r="J18" s="3" t="e">
        <f t="shared" si="0"/>
        <v>#REF!</v>
      </c>
      <c r="K18" s="3" t="e">
        <f t="shared" si="1"/>
        <v>#REF!</v>
      </c>
      <c r="L18" s="3" t="e">
        <f t="shared" si="2"/>
        <v>#REF!</v>
      </c>
      <c r="N18" s="3" t="e">
        <f>#REF!*#REF!/2</f>
        <v>#REF!</v>
      </c>
      <c r="O18" s="3" t="e">
        <f>#REF!*#REF!</f>
        <v>#REF!</v>
      </c>
      <c r="P18" s="3" t="e">
        <f t="shared" si="3"/>
        <v>#REF!</v>
      </c>
      <c r="Q18" s="3" t="e">
        <f t="shared" si="4"/>
        <v>#REF!</v>
      </c>
      <c r="S18" s="3" t="e">
        <f>#REF!*#REF!/2</f>
        <v>#REF!</v>
      </c>
      <c r="T18" s="3" t="e">
        <f>#REF!*#REF!</f>
        <v>#REF!</v>
      </c>
      <c r="U18" s="3" t="e">
        <f t="shared" si="5"/>
        <v>#REF!</v>
      </c>
      <c r="V18" s="3" t="e">
        <f t="shared" si="6"/>
        <v>#REF!</v>
      </c>
      <c r="X18" s="3" t="e">
        <f>#REF!*#REF!/2</f>
        <v>#REF!</v>
      </c>
      <c r="Y18" s="3" t="e">
        <f>#REF!*#REF!</f>
        <v>#REF!</v>
      </c>
      <c r="Z18" s="3" t="e">
        <f t="shared" si="7"/>
        <v>#REF!</v>
      </c>
      <c r="AA18" s="3" t="e">
        <f t="shared" si="8"/>
        <v>#REF!</v>
      </c>
    </row>
    <row r="19" spans="3:27" x14ac:dyDescent="0.15">
      <c r="G19" s="3">
        <v>11</v>
      </c>
      <c r="H19" s="3" t="e">
        <f>#REF!*#REF!/2</f>
        <v>#REF!</v>
      </c>
      <c r="I19" s="3" t="e">
        <f>#REF!*#REF!</f>
        <v>#REF!</v>
      </c>
      <c r="J19" s="3" t="e">
        <f t="shared" si="0"/>
        <v>#REF!</v>
      </c>
      <c r="K19" s="3" t="e">
        <f t="shared" si="1"/>
        <v>#REF!</v>
      </c>
      <c r="L19" s="3" t="e">
        <f t="shared" si="2"/>
        <v>#REF!</v>
      </c>
      <c r="N19" s="3" t="e">
        <f>#REF!*#REF!/2</f>
        <v>#REF!</v>
      </c>
      <c r="O19" s="3" t="e">
        <f>#REF!*#REF!</f>
        <v>#REF!</v>
      </c>
      <c r="P19" s="3" t="e">
        <f t="shared" si="3"/>
        <v>#REF!</v>
      </c>
      <c r="Q19" s="3" t="e">
        <f t="shared" si="4"/>
        <v>#REF!</v>
      </c>
      <c r="S19" s="3" t="e">
        <f>#REF!*#REF!/2</f>
        <v>#REF!</v>
      </c>
      <c r="T19" s="3" t="e">
        <f>#REF!*#REF!</f>
        <v>#REF!</v>
      </c>
      <c r="U19" s="3" t="e">
        <f t="shared" si="5"/>
        <v>#REF!</v>
      </c>
      <c r="V19" s="3" t="e">
        <f t="shared" si="6"/>
        <v>#REF!</v>
      </c>
      <c r="X19" s="3" t="e">
        <f>#REF!*#REF!/2</f>
        <v>#REF!</v>
      </c>
      <c r="Y19" s="3" t="e">
        <f>#REF!*#REF!</f>
        <v>#REF!</v>
      </c>
      <c r="Z19" s="3" t="e">
        <f t="shared" si="7"/>
        <v>#REF!</v>
      </c>
      <c r="AA19" s="3" t="e">
        <f t="shared" si="8"/>
        <v>#REF!</v>
      </c>
    </row>
    <row r="20" spans="3:27" x14ac:dyDescent="0.15">
      <c r="C20" s="3">
        <f>(1/2)/(1/4)</f>
        <v>2</v>
      </c>
      <c r="G20" s="3">
        <v>12</v>
      </c>
      <c r="H20" s="3" t="e">
        <f>#REF!*#REF!/2</f>
        <v>#REF!</v>
      </c>
      <c r="I20" s="3" t="e">
        <f>#REF!*#REF!</f>
        <v>#REF!</v>
      </c>
      <c r="J20" s="3" t="e">
        <f t="shared" si="0"/>
        <v>#REF!</v>
      </c>
      <c r="K20" s="3" t="e">
        <f t="shared" si="1"/>
        <v>#REF!</v>
      </c>
      <c r="L20" s="3" t="e">
        <f t="shared" si="2"/>
        <v>#REF!</v>
      </c>
      <c r="N20" s="3" t="e">
        <f>#REF!*#REF!/2</f>
        <v>#REF!</v>
      </c>
      <c r="O20" s="3" t="e">
        <f>#REF!*#REF!</f>
        <v>#REF!</v>
      </c>
      <c r="P20" s="3" t="e">
        <f t="shared" si="3"/>
        <v>#REF!</v>
      </c>
      <c r="Q20" s="3" t="e">
        <f t="shared" si="4"/>
        <v>#REF!</v>
      </c>
      <c r="S20" s="3" t="e">
        <f>#REF!*#REF!/2</f>
        <v>#REF!</v>
      </c>
      <c r="T20" s="3" t="e">
        <f>#REF!*#REF!</f>
        <v>#REF!</v>
      </c>
      <c r="U20" s="3" t="e">
        <f t="shared" si="5"/>
        <v>#REF!</v>
      </c>
      <c r="V20" s="3" t="e">
        <f t="shared" si="6"/>
        <v>#REF!</v>
      </c>
      <c r="X20" s="3" t="e">
        <f>#REF!*#REF!/2</f>
        <v>#REF!</v>
      </c>
      <c r="Y20" s="3" t="e">
        <f>#REF!*#REF!</f>
        <v>#REF!</v>
      </c>
      <c r="Z20" s="3" t="e">
        <f t="shared" si="7"/>
        <v>#REF!</v>
      </c>
      <c r="AA20" s="3" t="e">
        <f t="shared" si="8"/>
        <v>#REF!</v>
      </c>
    </row>
    <row r="21" spans="3:27" x14ac:dyDescent="0.15">
      <c r="G21" s="3">
        <v>13</v>
      </c>
      <c r="H21" s="3" t="e">
        <f>#REF!*#REF!/2</f>
        <v>#REF!</v>
      </c>
      <c r="I21" s="3" t="e">
        <f>#REF!*#REF!</f>
        <v>#REF!</v>
      </c>
      <c r="J21" s="3" t="e">
        <f t="shared" si="0"/>
        <v>#REF!</v>
      </c>
      <c r="K21" s="3" t="e">
        <f t="shared" si="1"/>
        <v>#REF!</v>
      </c>
      <c r="L21" s="3" t="e">
        <f t="shared" si="2"/>
        <v>#REF!</v>
      </c>
      <c r="N21" s="3" t="e">
        <f>#REF!*#REF!/2</f>
        <v>#REF!</v>
      </c>
      <c r="O21" s="3" t="e">
        <f>#REF!*#REF!</f>
        <v>#REF!</v>
      </c>
      <c r="P21" s="3" t="e">
        <f t="shared" si="3"/>
        <v>#REF!</v>
      </c>
      <c r="Q21" s="3" t="e">
        <f t="shared" si="4"/>
        <v>#REF!</v>
      </c>
      <c r="S21" s="3" t="e">
        <f>#REF!*#REF!/2</f>
        <v>#REF!</v>
      </c>
      <c r="T21" s="3" t="e">
        <f>#REF!*#REF!</f>
        <v>#REF!</v>
      </c>
      <c r="U21" s="3" t="e">
        <f t="shared" si="5"/>
        <v>#REF!</v>
      </c>
      <c r="V21" s="3" t="e">
        <f t="shared" si="6"/>
        <v>#REF!</v>
      </c>
      <c r="X21" s="3" t="e">
        <f>#REF!*#REF!/2</f>
        <v>#REF!</v>
      </c>
      <c r="Y21" s="3" t="e">
        <f>#REF!*#REF!</f>
        <v>#REF!</v>
      </c>
      <c r="Z21" s="3" t="e">
        <f t="shared" si="7"/>
        <v>#REF!</v>
      </c>
      <c r="AA21" s="3" t="e">
        <f t="shared" si="8"/>
        <v>#REF!</v>
      </c>
    </row>
    <row r="22" spans="3:27" x14ac:dyDescent="0.15">
      <c r="G22" s="3">
        <v>14</v>
      </c>
      <c r="H22" s="3" t="e">
        <f>#REF!*#REF!/2</f>
        <v>#REF!</v>
      </c>
      <c r="I22" s="3" t="e">
        <f>#REF!*#REF!</f>
        <v>#REF!</v>
      </c>
      <c r="J22" s="3" t="e">
        <f t="shared" si="0"/>
        <v>#REF!</v>
      </c>
      <c r="K22" s="3" t="e">
        <f t="shared" si="1"/>
        <v>#REF!</v>
      </c>
      <c r="L22" s="3" t="e">
        <f t="shared" si="2"/>
        <v>#REF!</v>
      </c>
      <c r="N22" s="3" t="e">
        <f>#REF!*#REF!/2</f>
        <v>#REF!</v>
      </c>
      <c r="O22" s="3" t="e">
        <f>#REF!*#REF!</f>
        <v>#REF!</v>
      </c>
      <c r="P22" s="3" t="e">
        <f t="shared" si="3"/>
        <v>#REF!</v>
      </c>
      <c r="Q22" s="3" t="e">
        <f t="shared" si="4"/>
        <v>#REF!</v>
      </c>
      <c r="S22" s="3" t="e">
        <f>#REF!*#REF!/2</f>
        <v>#REF!</v>
      </c>
      <c r="T22" s="3" t="e">
        <f>#REF!*#REF!</f>
        <v>#REF!</v>
      </c>
      <c r="U22" s="3" t="e">
        <f t="shared" si="5"/>
        <v>#REF!</v>
      </c>
      <c r="V22" s="3" t="e">
        <f t="shared" si="6"/>
        <v>#REF!</v>
      </c>
      <c r="X22" s="3" t="e">
        <f>#REF!*#REF!/2</f>
        <v>#REF!</v>
      </c>
      <c r="Y22" s="3" t="e">
        <f>#REF!*#REF!</f>
        <v>#REF!</v>
      </c>
      <c r="Z22" s="3" t="e">
        <f t="shared" si="7"/>
        <v>#REF!</v>
      </c>
      <c r="AA22" s="3" t="e">
        <f t="shared" si="8"/>
        <v>#REF!</v>
      </c>
    </row>
    <row r="23" spans="3:27" x14ac:dyDescent="0.15">
      <c r="G23" s="3">
        <v>15</v>
      </c>
      <c r="H23" s="3" t="e">
        <f>#REF!*#REF!/2</f>
        <v>#REF!</v>
      </c>
      <c r="I23" s="3" t="e">
        <f>#REF!*#REF!</f>
        <v>#REF!</v>
      </c>
      <c r="J23" s="3" t="e">
        <f t="shared" si="0"/>
        <v>#REF!</v>
      </c>
      <c r="K23" s="3" t="e">
        <f t="shared" si="1"/>
        <v>#REF!</v>
      </c>
      <c r="L23" s="3" t="e">
        <f t="shared" si="2"/>
        <v>#REF!</v>
      </c>
      <c r="N23" s="3" t="e">
        <f>#REF!*#REF!/2</f>
        <v>#REF!</v>
      </c>
      <c r="O23" s="3" t="e">
        <f>#REF!*#REF!</f>
        <v>#REF!</v>
      </c>
      <c r="P23" s="3" t="e">
        <f t="shared" si="3"/>
        <v>#REF!</v>
      </c>
      <c r="Q23" s="3" t="e">
        <f t="shared" si="4"/>
        <v>#REF!</v>
      </c>
      <c r="S23" s="3" t="e">
        <f>#REF!*#REF!/2</f>
        <v>#REF!</v>
      </c>
      <c r="T23" s="3" t="e">
        <f>#REF!*#REF!</f>
        <v>#REF!</v>
      </c>
      <c r="U23" s="3" t="e">
        <f t="shared" si="5"/>
        <v>#REF!</v>
      </c>
      <c r="V23" s="3" t="e">
        <f t="shared" si="6"/>
        <v>#REF!</v>
      </c>
      <c r="X23" s="3" t="e">
        <f>#REF!*#REF!/2</f>
        <v>#REF!</v>
      </c>
      <c r="Y23" s="3" t="e">
        <f>#REF!*#REF!</f>
        <v>#REF!</v>
      </c>
      <c r="Z23" s="3" t="e">
        <f t="shared" si="7"/>
        <v>#REF!</v>
      </c>
      <c r="AA23" s="3" t="e">
        <f t="shared" si="8"/>
        <v>#REF!</v>
      </c>
    </row>
    <row r="24" spans="3:27" x14ac:dyDescent="0.15">
      <c r="G24" s="3">
        <v>16</v>
      </c>
      <c r="H24" s="3" t="e">
        <f>#REF!*#REF!/2</f>
        <v>#REF!</v>
      </c>
      <c r="I24" s="3" t="e">
        <f>#REF!*#REF!</f>
        <v>#REF!</v>
      </c>
      <c r="J24" s="3" t="e">
        <f t="shared" si="0"/>
        <v>#REF!</v>
      </c>
      <c r="K24" s="3" t="e">
        <f t="shared" si="1"/>
        <v>#REF!</v>
      </c>
      <c r="L24" s="3" t="e">
        <f t="shared" si="2"/>
        <v>#REF!</v>
      </c>
      <c r="N24" s="3" t="e">
        <f>#REF!*#REF!/2</f>
        <v>#REF!</v>
      </c>
      <c r="O24" s="3" t="e">
        <f>#REF!*#REF!</f>
        <v>#REF!</v>
      </c>
      <c r="P24" s="3" t="e">
        <f t="shared" si="3"/>
        <v>#REF!</v>
      </c>
      <c r="Q24" s="3" t="e">
        <f t="shared" si="4"/>
        <v>#REF!</v>
      </c>
      <c r="S24" s="3" t="e">
        <f>#REF!*#REF!/2</f>
        <v>#REF!</v>
      </c>
      <c r="T24" s="3" t="e">
        <f>#REF!*#REF!</f>
        <v>#REF!</v>
      </c>
      <c r="U24" s="3" t="e">
        <f t="shared" si="5"/>
        <v>#REF!</v>
      </c>
      <c r="V24" s="3" t="e">
        <f t="shared" si="6"/>
        <v>#REF!</v>
      </c>
      <c r="X24" s="3" t="e">
        <f>#REF!*#REF!/2</f>
        <v>#REF!</v>
      </c>
      <c r="Y24" s="3" t="e">
        <f>#REF!*#REF!</f>
        <v>#REF!</v>
      </c>
      <c r="Z24" s="3" t="e">
        <f t="shared" si="7"/>
        <v>#REF!</v>
      </c>
      <c r="AA24" s="3" t="e">
        <f t="shared" si="8"/>
        <v>#REF!</v>
      </c>
    </row>
    <row r="25" spans="3:27" x14ac:dyDescent="0.15">
      <c r="G25" s="3">
        <v>17</v>
      </c>
      <c r="H25" s="3" t="e">
        <f>#REF!*#REF!/2</f>
        <v>#REF!</v>
      </c>
      <c r="I25" s="3" t="e">
        <f>#REF!*#REF!</f>
        <v>#REF!</v>
      </c>
      <c r="J25" s="3" t="e">
        <f t="shared" si="0"/>
        <v>#REF!</v>
      </c>
      <c r="K25" s="3" t="e">
        <f t="shared" si="1"/>
        <v>#REF!</v>
      </c>
      <c r="L25" s="3" t="e">
        <f t="shared" si="2"/>
        <v>#REF!</v>
      </c>
      <c r="N25" s="3" t="e">
        <f>#REF!*#REF!/2</f>
        <v>#REF!</v>
      </c>
      <c r="O25" s="3" t="e">
        <f>#REF!*#REF!</f>
        <v>#REF!</v>
      </c>
      <c r="P25" s="3" t="e">
        <f t="shared" si="3"/>
        <v>#REF!</v>
      </c>
      <c r="Q25" s="3" t="e">
        <f t="shared" si="4"/>
        <v>#REF!</v>
      </c>
      <c r="S25" s="3" t="e">
        <f>#REF!*#REF!/2</f>
        <v>#REF!</v>
      </c>
      <c r="T25" s="3" t="e">
        <f>#REF!*#REF!</f>
        <v>#REF!</v>
      </c>
      <c r="U25" s="3" t="e">
        <f t="shared" si="5"/>
        <v>#REF!</v>
      </c>
      <c r="V25" s="3" t="e">
        <f t="shared" si="6"/>
        <v>#REF!</v>
      </c>
      <c r="X25" s="3" t="e">
        <f>#REF!*#REF!/2</f>
        <v>#REF!</v>
      </c>
      <c r="Y25" s="3" t="e">
        <f>#REF!*#REF!</f>
        <v>#REF!</v>
      </c>
      <c r="Z25" s="3" t="e">
        <f t="shared" si="7"/>
        <v>#REF!</v>
      </c>
      <c r="AA25" s="3" t="e">
        <f t="shared" si="8"/>
        <v>#REF!</v>
      </c>
    </row>
    <row r="26" spans="3:27" x14ac:dyDescent="0.15">
      <c r="G26" s="3">
        <v>18</v>
      </c>
      <c r="H26" s="3" t="e">
        <f>#REF!*#REF!/2</f>
        <v>#REF!</v>
      </c>
      <c r="I26" s="3" t="e">
        <f>#REF!*#REF!</f>
        <v>#REF!</v>
      </c>
      <c r="J26" s="3" t="e">
        <f t="shared" si="0"/>
        <v>#REF!</v>
      </c>
      <c r="K26" s="3" t="e">
        <f t="shared" si="1"/>
        <v>#REF!</v>
      </c>
      <c r="L26" s="3" t="e">
        <f t="shared" si="2"/>
        <v>#REF!</v>
      </c>
      <c r="N26" s="3" t="e">
        <f>#REF!*#REF!/2</f>
        <v>#REF!</v>
      </c>
      <c r="O26" s="3" t="e">
        <f>#REF!*#REF!</f>
        <v>#REF!</v>
      </c>
      <c r="P26" s="3" t="e">
        <f t="shared" si="3"/>
        <v>#REF!</v>
      </c>
      <c r="Q26" s="3" t="e">
        <f t="shared" si="4"/>
        <v>#REF!</v>
      </c>
      <c r="S26" s="3" t="e">
        <f>#REF!*#REF!/2</f>
        <v>#REF!</v>
      </c>
      <c r="T26" s="3" t="e">
        <f>#REF!*#REF!</f>
        <v>#REF!</v>
      </c>
      <c r="U26" s="3" t="e">
        <f t="shared" si="5"/>
        <v>#REF!</v>
      </c>
      <c r="V26" s="3" t="e">
        <f t="shared" si="6"/>
        <v>#REF!</v>
      </c>
      <c r="X26" s="3" t="e">
        <f>#REF!*#REF!/2</f>
        <v>#REF!</v>
      </c>
      <c r="Y26" s="3" t="e">
        <f>#REF!*#REF!</f>
        <v>#REF!</v>
      </c>
      <c r="Z26" s="3" t="e">
        <f t="shared" si="7"/>
        <v>#REF!</v>
      </c>
      <c r="AA26" s="3" t="e">
        <f t="shared" si="8"/>
        <v>#REF!</v>
      </c>
    </row>
    <row r="27" spans="3:27" x14ac:dyDescent="0.15">
      <c r="G27" s="3">
        <v>19</v>
      </c>
      <c r="H27" s="3" t="e">
        <f>#REF!*#REF!/2</f>
        <v>#REF!</v>
      </c>
      <c r="I27" s="3" t="e">
        <f>#REF!*#REF!</f>
        <v>#REF!</v>
      </c>
      <c r="J27" s="3" t="e">
        <f t="shared" si="0"/>
        <v>#REF!</v>
      </c>
      <c r="K27" s="3" t="e">
        <f t="shared" si="1"/>
        <v>#REF!</v>
      </c>
      <c r="L27" s="3" t="e">
        <f t="shared" si="2"/>
        <v>#REF!</v>
      </c>
      <c r="N27" s="3" t="e">
        <f>#REF!*#REF!/2</f>
        <v>#REF!</v>
      </c>
      <c r="O27" s="3" t="e">
        <f>#REF!*#REF!</f>
        <v>#REF!</v>
      </c>
      <c r="P27" s="3" t="e">
        <f t="shared" si="3"/>
        <v>#REF!</v>
      </c>
      <c r="Q27" s="3" t="e">
        <f t="shared" si="4"/>
        <v>#REF!</v>
      </c>
      <c r="S27" s="3" t="e">
        <f>#REF!*#REF!/2</f>
        <v>#REF!</v>
      </c>
      <c r="T27" s="3" t="e">
        <f>#REF!*#REF!</f>
        <v>#REF!</v>
      </c>
      <c r="U27" s="3" t="e">
        <f t="shared" si="5"/>
        <v>#REF!</v>
      </c>
      <c r="V27" s="3" t="e">
        <f t="shared" si="6"/>
        <v>#REF!</v>
      </c>
      <c r="X27" s="3" t="e">
        <f>#REF!*#REF!/2</f>
        <v>#REF!</v>
      </c>
      <c r="Y27" s="3" t="e">
        <f>#REF!*#REF!</f>
        <v>#REF!</v>
      </c>
      <c r="Z27" s="3" t="e">
        <f t="shared" si="7"/>
        <v>#REF!</v>
      </c>
      <c r="AA27" s="3" t="e">
        <f t="shared" si="8"/>
        <v>#REF!</v>
      </c>
    </row>
    <row r="28" spans="3:27" x14ac:dyDescent="0.15">
      <c r="G28" s="3">
        <v>20</v>
      </c>
      <c r="H28" s="3" t="e">
        <f>#REF!*#REF!/2</f>
        <v>#REF!</v>
      </c>
      <c r="I28" s="3" t="e">
        <f>#REF!*#REF!</f>
        <v>#REF!</v>
      </c>
      <c r="J28" s="3" t="e">
        <f t="shared" si="0"/>
        <v>#REF!</v>
      </c>
      <c r="K28" s="3" t="e">
        <f t="shared" si="1"/>
        <v>#REF!</v>
      </c>
      <c r="L28" s="3" t="e">
        <f t="shared" si="2"/>
        <v>#REF!</v>
      </c>
      <c r="N28" s="3" t="e">
        <f>#REF!*#REF!/2</f>
        <v>#REF!</v>
      </c>
      <c r="O28" s="3" t="e">
        <f>#REF!*#REF!</f>
        <v>#REF!</v>
      </c>
      <c r="P28" s="3" t="e">
        <f t="shared" si="3"/>
        <v>#REF!</v>
      </c>
      <c r="Q28" s="3" t="e">
        <f t="shared" si="4"/>
        <v>#REF!</v>
      </c>
      <c r="S28" s="3" t="e">
        <f>#REF!*#REF!/2</f>
        <v>#REF!</v>
      </c>
      <c r="T28" s="3" t="e">
        <f>#REF!*#REF!</f>
        <v>#REF!</v>
      </c>
      <c r="U28" s="3" t="e">
        <f t="shared" si="5"/>
        <v>#REF!</v>
      </c>
      <c r="V28" s="3" t="e">
        <f t="shared" si="6"/>
        <v>#REF!</v>
      </c>
      <c r="X28" s="3" t="e">
        <f>#REF!*#REF!/2</f>
        <v>#REF!</v>
      </c>
      <c r="Y28" s="3" t="e">
        <f>#REF!*#REF!</f>
        <v>#REF!</v>
      </c>
      <c r="Z28" s="3" t="e">
        <f t="shared" si="7"/>
        <v>#REF!</v>
      </c>
      <c r="AA28" s="3" t="e">
        <f t="shared" si="8"/>
        <v>#REF!</v>
      </c>
    </row>
    <row r="29" spans="3:27" x14ac:dyDescent="0.15">
      <c r="G29" s="3">
        <v>21</v>
      </c>
      <c r="H29" s="3" t="e">
        <f>#REF!*#REF!/2</f>
        <v>#REF!</v>
      </c>
      <c r="I29" s="3" t="e">
        <f>#REF!*#REF!</f>
        <v>#REF!</v>
      </c>
      <c r="J29" s="3" t="e">
        <f t="shared" si="0"/>
        <v>#REF!</v>
      </c>
      <c r="K29" s="3" t="e">
        <f t="shared" si="1"/>
        <v>#REF!</v>
      </c>
      <c r="L29" s="3" t="e">
        <f t="shared" si="2"/>
        <v>#REF!</v>
      </c>
      <c r="N29" s="3" t="e">
        <f>#REF!*#REF!/2</f>
        <v>#REF!</v>
      </c>
      <c r="O29" s="3" t="e">
        <f>#REF!*#REF!</f>
        <v>#REF!</v>
      </c>
      <c r="P29" s="3" t="e">
        <f t="shared" si="3"/>
        <v>#REF!</v>
      </c>
      <c r="Q29" s="3" t="e">
        <f t="shared" si="4"/>
        <v>#REF!</v>
      </c>
      <c r="S29" s="3" t="e">
        <f>#REF!*#REF!/2</f>
        <v>#REF!</v>
      </c>
      <c r="T29" s="3" t="e">
        <f>#REF!*#REF!</f>
        <v>#REF!</v>
      </c>
      <c r="U29" s="3" t="e">
        <f t="shared" si="5"/>
        <v>#REF!</v>
      </c>
      <c r="V29" s="3" t="e">
        <f t="shared" si="6"/>
        <v>#REF!</v>
      </c>
      <c r="X29" s="3" t="e">
        <f>#REF!*#REF!/2</f>
        <v>#REF!</v>
      </c>
      <c r="Y29" s="3" t="e">
        <f>#REF!*#REF!</f>
        <v>#REF!</v>
      </c>
      <c r="Z29" s="3" t="e">
        <f t="shared" si="7"/>
        <v>#REF!</v>
      </c>
      <c r="AA29" s="3" t="e">
        <f t="shared" si="8"/>
        <v>#REF!</v>
      </c>
    </row>
    <row r="30" spans="3:27" x14ac:dyDescent="0.15">
      <c r="G30" s="3">
        <v>22</v>
      </c>
      <c r="H30" s="3" t="e">
        <f>#REF!*#REF!/2</f>
        <v>#REF!</v>
      </c>
      <c r="I30" s="3" t="e">
        <f>#REF!*#REF!</f>
        <v>#REF!</v>
      </c>
      <c r="J30" s="3" t="e">
        <f t="shared" si="0"/>
        <v>#REF!</v>
      </c>
      <c r="K30" s="3" t="e">
        <f t="shared" si="1"/>
        <v>#REF!</v>
      </c>
      <c r="L30" s="3" t="e">
        <f t="shared" si="2"/>
        <v>#REF!</v>
      </c>
      <c r="N30" s="3" t="e">
        <f>#REF!*#REF!/2</f>
        <v>#REF!</v>
      </c>
      <c r="O30" s="3" t="e">
        <f>#REF!*#REF!</f>
        <v>#REF!</v>
      </c>
      <c r="P30" s="3" t="e">
        <f t="shared" si="3"/>
        <v>#REF!</v>
      </c>
      <c r="Q30" s="3" t="e">
        <f t="shared" si="4"/>
        <v>#REF!</v>
      </c>
      <c r="S30" s="3" t="e">
        <f>#REF!*#REF!/2</f>
        <v>#REF!</v>
      </c>
      <c r="T30" s="3" t="e">
        <f>#REF!*#REF!</f>
        <v>#REF!</v>
      </c>
      <c r="U30" s="3" t="e">
        <f t="shared" si="5"/>
        <v>#REF!</v>
      </c>
      <c r="V30" s="3" t="e">
        <f t="shared" si="6"/>
        <v>#REF!</v>
      </c>
      <c r="X30" s="3" t="e">
        <f>#REF!*#REF!/2</f>
        <v>#REF!</v>
      </c>
      <c r="Y30" s="3" t="e">
        <f>#REF!*#REF!</f>
        <v>#REF!</v>
      </c>
      <c r="Z30" s="3" t="e">
        <f t="shared" si="7"/>
        <v>#REF!</v>
      </c>
      <c r="AA30" s="3" t="e">
        <f t="shared" si="8"/>
        <v>#REF!</v>
      </c>
    </row>
    <row r="31" spans="3:27" x14ac:dyDescent="0.15">
      <c r="G31" s="3">
        <v>23</v>
      </c>
      <c r="H31" s="3" t="e">
        <f>#REF!*#REF!/2</f>
        <v>#REF!</v>
      </c>
      <c r="I31" s="3" t="e">
        <f>#REF!*#REF!</f>
        <v>#REF!</v>
      </c>
      <c r="J31" s="3" t="e">
        <f t="shared" si="0"/>
        <v>#REF!</v>
      </c>
      <c r="K31" s="3" t="e">
        <f t="shared" si="1"/>
        <v>#REF!</v>
      </c>
      <c r="L31" s="3" t="e">
        <f t="shared" si="2"/>
        <v>#REF!</v>
      </c>
      <c r="N31" s="3" t="e">
        <f>#REF!*#REF!/2</f>
        <v>#REF!</v>
      </c>
      <c r="O31" s="3" t="e">
        <f>#REF!*#REF!</f>
        <v>#REF!</v>
      </c>
      <c r="P31" s="3" t="e">
        <f t="shared" si="3"/>
        <v>#REF!</v>
      </c>
      <c r="Q31" s="3" t="e">
        <f t="shared" si="4"/>
        <v>#REF!</v>
      </c>
      <c r="S31" s="3" t="e">
        <f>#REF!*#REF!/2</f>
        <v>#REF!</v>
      </c>
      <c r="T31" s="3" t="e">
        <f>#REF!*#REF!</f>
        <v>#REF!</v>
      </c>
      <c r="U31" s="3" t="e">
        <f t="shared" si="5"/>
        <v>#REF!</v>
      </c>
      <c r="V31" s="3" t="e">
        <f t="shared" si="6"/>
        <v>#REF!</v>
      </c>
      <c r="X31" s="3" t="e">
        <f>#REF!*#REF!/2</f>
        <v>#REF!</v>
      </c>
      <c r="Y31" s="3" t="e">
        <f>#REF!*#REF!</f>
        <v>#REF!</v>
      </c>
      <c r="Z31" s="3" t="e">
        <f t="shared" si="7"/>
        <v>#REF!</v>
      </c>
      <c r="AA31" s="3" t="e">
        <f t="shared" si="8"/>
        <v>#REF!</v>
      </c>
    </row>
    <row r="32" spans="3:27" x14ac:dyDescent="0.15">
      <c r="G32" s="3">
        <v>24</v>
      </c>
      <c r="H32" s="3" t="e">
        <f>#REF!*#REF!/2</f>
        <v>#REF!</v>
      </c>
      <c r="I32" s="3" t="e">
        <f>#REF!*#REF!</f>
        <v>#REF!</v>
      </c>
      <c r="J32" s="3" t="e">
        <f t="shared" si="0"/>
        <v>#REF!</v>
      </c>
      <c r="K32" s="3" t="e">
        <f t="shared" si="1"/>
        <v>#REF!</v>
      </c>
      <c r="L32" s="3" t="e">
        <f t="shared" si="2"/>
        <v>#REF!</v>
      </c>
      <c r="N32" s="3" t="e">
        <f>#REF!*#REF!/2</f>
        <v>#REF!</v>
      </c>
      <c r="O32" s="3" t="e">
        <f>#REF!*#REF!</f>
        <v>#REF!</v>
      </c>
      <c r="P32" s="3" t="e">
        <f t="shared" si="3"/>
        <v>#REF!</v>
      </c>
      <c r="Q32" s="3" t="e">
        <f t="shared" si="4"/>
        <v>#REF!</v>
      </c>
      <c r="S32" s="3" t="e">
        <f>#REF!*#REF!/2</f>
        <v>#REF!</v>
      </c>
      <c r="T32" s="3" t="e">
        <f>#REF!*#REF!</f>
        <v>#REF!</v>
      </c>
      <c r="U32" s="3" t="e">
        <f t="shared" si="5"/>
        <v>#REF!</v>
      </c>
      <c r="V32" s="3" t="e">
        <f t="shared" si="6"/>
        <v>#REF!</v>
      </c>
      <c r="X32" s="3" t="e">
        <f>#REF!*#REF!/2</f>
        <v>#REF!</v>
      </c>
      <c r="Y32" s="3" t="e">
        <f>#REF!*#REF!</f>
        <v>#REF!</v>
      </c>
      <c r="Z32" s="3" t="e">
        <f t="shared" si="7"/>
        <v>#REF!</v>
      </c>
      <c r="AA32" s="3" t="e">
        <f t="shared" si="8"/>
        <v>#REF!</v>
      </c>
    </row>
    <row r="33" spans="7:27" x14ac:dyDescent="0.15">
      <c r="G33" s="3">
        <v>25</v>
      </c>
      <c r="H33" s="3" t="e">
        <f>#REF!*#REF!/2</f>
        <v>#REF!</v>
      </c>
      <c r="I33" s="3" t="e">
        <f>#REF!*#REF!</f>
        <v>#REF!</v>
      </c>
      <c r="J33" s="3" t="e">
        <f t="shared" si="0"/>
        <v>#REF!</v>
      </c>
      <c r="K33" s="3" t="e">
        <f t="shared" si="1"/>
        <v>#REF!</v>
      </c>
      <c r="L33" s="3" t="e">
        <f t="shared" si="2"/>
        <v>#REF!</v>
      </c>
      <c r="N33" s="3" t="e">
        <f>#REF!*#REF!/2</f>
        <v>#REF!</v>
      </c>
      <c r="O33" s="3" t="e">
        <f>#REF!*#REF!</f>
        <v>#REF!</v>
      </c>
      <c r="P33" s="3" t="e">
        <f t="shared" si="3"/>
        <v>#REF!</v>
      </c>
      <c r="Q33" s="3" t="e">
        <f t="shared" si="4"/>
        <v>#REF!</v>
      </c>
      <c r="S33" s="3" t="e">
        <f>#REF!*#REF!/2</f>
        <v>#REF!</v>
      </c>
      <c r="T33" s="3" t="e">
        <f>#REF!*#REF!</f>
        <v>#REF!</v>
      </c>
      <c r="U33" s="3" t="e">
        <f t="shared" si="5"/>
        <v>#REF!</v>
      </c>
      <c r="V33" s="3" t="e">
        <f t="shared" si="6"/>
        <v>#REF!</v>
      </c>
      <c r="X33" s="3" t="e">
        <f>#REF!*#REF!/2</f>
        <v>#REF!</v>
      </c>
      <c r="Y33" s="3" t="e">
        <f>#REF!*#REF!</f>
        <v>#REF!</v>
      </c>
      <c r="Z33" s="3" t="e">
        <f t="shared" si="7"/>
        <v>#REF!</v>
      </c>
      <c r="AA33" s="3" t="e">
        <f t="shared" si="8"/>
        <v>#REF!</v>
      </c>
    </row>
    <row r="34" spans="7:27" x14ac:dyDescent="0.15">
      <c r="G34" s="3">
        <v>26</v>
      </c>
      <c r="H34" s="3" t="e">
        <f>#REF!*#REF!/2</f>
        <v>#REF!</v>
      </c>
      <c r="I34" s="3" t="e">
        <f>#REF!*#REF!</f>
        <v>#REF!</v>
      </c>
      <c r="J34" s="3" t="e">
        <f t="shared" si="0"/>
        <v>#REF!</v>
      </c>
      <c r="K34" s="3" t="e">
        <f t="shared" si="1"/>
        <v>#REF!</v>
      </c>
      <c r="L34" s="3" t="e">
        <f t="shared" si="2"/>
        <v>#REF!</v>
      </c>
      <c r="N34" s="3" t="e">
        <f>#REF!*#REF!/2</f>
        <v>#REF!</v>
      </c>
      <c r="O34" s="3" t="e">
        <f>#REF!*#REF!</f>
        <v>#REF!</v>
      </c>
      <c r="P34" s="3" t="e">
        <f t="shared" si="3"/>
        <v>#REF!</v>
      </c>
      <c r="Q34" s="3" t="e">
        <f t="shared" si="4"/>
        <v>#REF!</v>
      </c>
      <c r="S34" s="3" t="e">
        <f>#REF!*#REF!/2</f>
        <v>#REF!</v>
      </c>
      <c r="T34" s="3" t="e">
        <f>#REF!*#REF!</f>
        <v>#REF!</v>
      </c>
      <c r="U34" s="3" t="e">
        <f t="shared" si="5"/>
        <v>#REF!</v>
      </c>
      <c r="V34" s="3" t="e">
        <f t="shared" si="6"/>
        <v>#REF!</v>
      </c>
      <c r="X34" s="3" t="e">
        <f>#REF!*#REF!/2</f>
        <v>#REF!</v>
      </c>
      <c r="Y34" s="3" t="e">
        <f>#REF!*#REF!</f>
        <v>#REF!</v>
      </c>
      <c r="Z34" s="3" t="e">
        <f t="shared" si="7"/>
        <v>#REF!</v>
      </c>
      <c r="AA34" s="3" t="e">
        <f t="shared" si="8"/>
        <v>#REF!</v>
      </c>
    </row>
    <row r="35" spans="7:27" x14ac:dyDescent="0.15">
      <c r="G35" s="3">
        <v>27</v>
      </c>
      <c r="H35" s="3" t="e">
        <f>#REF!*#REF!/2</f>
        <v>#REF!</v>
      </c>
      <c r="I35" s="3" t="e">
        <f>#REF!*#REF!</f>
        <v>#REF!</v>
      </c>
      <c r="J35" s="3" t="e">
        <f t="shared" si="0"/>
        <v>#REF!</v>
      </c>
      <c r="K35" s="3" t="e">
        <f t="shared" si="1"/>
        <v>#REF!</v>
      </c>
      <c r="L35" s="3" t="e">
        <f t="shared" si="2"/>
        <v>#REF!</v>
      </c>
      <c r="N35" s="3" t="e">
        <f>#REF!*#REF!/2</f>
        <v>#REF!</v>
      </c>
      <c r="O35" s="3" t="e">
        <f>#REF!*#REF!</f>
        <v>#REF!</v>
      </c>
      <c r="P35" s="3" t="e">
        <f t="shared" si="3"/>
        <v>#REF!</v>
      </c>
      <c r="Q35" s="3" t="e">
        <f t="shared" si="4"/>
        <v>#REF!</v>
      </c>
      <c r="S35" s="3" t="e">
        <f>#REF!*#REF!/2</f>
        <v>#REF!</v>
      </c>
      <c r="T35" s="3" t="e">
        <f>#REF!*#REF!</f>
        <v>#REF!</v>
      </c>
      <c r="U35" s="3" t="e">
        <f t="shared" si="5"/>
        <v>#REF!</v>
      </c>
      <c r="V35" s="3" t="e">
        <f t="shared" si="6"/>
        <v>#REF!</v>
      </c>
      <c r="X35" s="3" t="e">
        <f>#REF!*#REF!/2</f>
        <v>#REF!</v>
      </c>
      <c r="Y35" s="3" t="e">
        <f>#REF!*#REF!</f>
        <v>#REF!</v>
      </c>
      <c r="Z35" s="3" t="e">
        <f t="shared" si="7"/>
        <v>#REF!</v>
      </c>
      <c r="AA35" s="3" t="e">
        <f t="shared" si="8"/>
        <v>#REF!</v>
      </c>
    </row>
    <row r="36" spans="7:27" x14ac:dyDescent="0.15">
      <c r="G36" s="3">
        <v>28</v>
      </c>
      <c r="H36" s="3" t="e">
        <f>#REF!*#REF!/2</f>
        <v>#REF!</v>
      </c>
      <c r="I36" s="3" t="e">
        <f>#REF!*#REF!</f>
        <v>#REF!</v>
      </c>
      <c r="J36" s="3" t="e">
        <f t="shared" si="0"/>
        <v>#REF!</v>
      </c>
      <c r="K36" s="3" t="e">
        <f t="shared" si="1"/>
        <v>#REF!</v>
      </c>
      <c r="L36" s="3" t="e">
        <f t="shared" si="2"/>
        <v>#REF!</v>
      </c>
      <c r="N36" s="3" t="e">
        <f>#REF!*#REF!/2</f>
        <v>#REF!</v>
      </c>
      <c r="O36" s="3" t="e">
        <f>#REF!*#REF!</f>
        <v>#REF!</v>
      </c>
      <c r="P36" s="3" t="e">
        <f t="shared" si="3"/>
        <v>#REF!</v>
      </c>
      <c r="Q36" s="3" t="e">
        <f t="shared" si="4"/>
        <v>#REF!</v>
      </c>
      <c r="S36" s="3" t="e">
        <f>#REF!*#REF!/2</f>
        <v>#REF!</v>
      </c>
      <c r="T36" s="3" t="e">
        <f>#REF!*#REF!</f>
        <v>#REF!</v>
      </c>
      <c r="U36" s="3" t="e">
        <f t="shared" si="5"/>
        <v>#REF!</v>
      </c>
      <c r="V36" s="3" t="e">
        <f t="shared" si="6"/>
        <v>#REF!</v>
      </c>
      <c r="X36" s="3" t="e">
        <f>#REF!*#REF!/2</f>
        <v>#REF!</v>
      </c>
      <c r="Y36" s="3" t="e">
        <f>#REF!*#REF!</f>
        <v>#REF!</v>
      </c>
      <c r="Z36" s="3" t="e">
        <f t="shared" si="7"/>
        <v>#REF!</v>
      </c>
      <c r="AA36" s="3" t="e">
        <f t="shared" si="8"/>
        <v>#REF!</v>
      </c>
    </row>
    <row r="37" spans="7:27" x14ac:dyDescent="0.15">
      <c r="G37" s="3">
        <v>29</v>
      </c>
      <c r="H37" s="3" t="e">
        <f>#REF!*#REF!/2</f>
        <v>#REF!</v>
      </c>
      <c r="I37" s="3" t="e">
        <f>#REF!*#REF!</f>
        <v>#REF!</v>
      </c>
      <c r="J37" s="3" t="e">
        <f t="shared" si="0"/>
        <v>#REF!</v>
      </c>
      <c r="K37" s="3" t="e">
        <f t="shared" si="1"/>
        <v>#REF!</v>
      </c>
      <c r="L37" s="3" t="e">
        <f t="shared" si="2"/>
        <v>#REF!</v>
      </c>
      <c r="N37" s="3" t="e">
        <f>#REF!*#REF!/2</f>
        <v>#REF!</v>
      </c>
      <c r="O37" s="3" t="e">
        <f>#REF!*#REF!</f>
        <v>#REF!</v>
      </c>
      <c r="P37" s="3" t="e">
        <f t="shared" si="3"/>
        <v>#REF!</v>
      </c>
      <c r="Q37" s="3" t="e">
        <f t="shared" si="4"/>
        <v>#REF!</v>
      </c>
      <c r="S37" s="3" t="e">
        <f>#REF!*#REF!/2</f>
        <v>#REF!</v>
      </c>
      <c r="T37" s="3" t="e">
        <f>#REF!*#REF!</f>
        <v>#REF!</v>
      </c>
      <c r="U37" s="3" t="e">
        <f t="shared" si="5"/>
        <v>#REF!</v>
      </c>
      <c r="V37" s="3" t="e">
        <f t="shared" si="6"/>
        <v>#REF!</v>
      </c>
      <c r="X37" s="3" t="e">
        <f>#REF!*#REF!/2</f>
        <v>#REF!</v>
      </c>
      <c r="Y37" s="3" t="e">
        <f>#REF!*#REF!</f>
        <v>#REF!</v>
      </c>
      <c r="Z37" s="3" t="e">
        <f t="shared" si="7"/>
        <v>#REF!</v>
      </c>
      <c r="AA37" s="3" t="e">
        <f t="shared" si="8"/>
        <v>#REF!</v>
      </c>
    </row>
    <row r="38" spans="7:27" x14ac:dyDescent="0.15">
      <c r="G38" s="3">
        <v>30</v>
      </c>
      <c r="H38" s="3" t="e">
        <f>#REF!*#REF!/2</f>
        <v>#REF!</v>
      </c>
      <c r="I38" s="3" t="e">
        <f>#REF!*#REF!</f>
        <v>#REF!</v>
      </c>
      <c r="J38" s="3" t="e">
        <f t="shared" si="0"/>
        <v>#REF!</v>
      </c>
      <c r="K38" s="3" t="e">
        <f t="shared" si="1"/>
        <v>#REF!</v>
      </c>
      <c r="L38" s="3" t="e">
        <f t="shared" si="2"/>
        <v>#REF!</v>
      </c>
      <c r="N38" s="3" t="e">
        <f>#REF!*#REF!/2</f>
        <v>#REF!</v>
      </c>
      <c r="O38" s="3" t="e">
        <f>#REF!*#REF!</f>
        <v>#REF!</v>
      </c>
      <c r="P38" s="3" t="e">
        <f t="shared" si="3"/>
        <v>#REF!</v>
      </c>
      <c r="Q38" s="3" t="e">
        <f t="shared" si="4"/>
        <v>#REF!</v>
      </c>
      <c r="S38" s="3" t="e">
        <f>#REF!*#REF!/2</f>
        <v>#REF!</v>
      </c>
      <c r="T38" s="3" t="e">
        <f>#REF!*#REF!</f>
        <v>#REF!</v>
      </c>
      <c r="U38" s="3" t="e">
        <f t="shared" si="5"/>
        <v>#REF!</v>
      </c>
      <c r="V38" s="3" t="e">
        <f t="shared" si="6"/>
        <v>#REF!</v>
      </c>
      <c r="X38" s="3" t="e">
        <f>#REF!*#REF!/2</f>
        <v>#REF!</v>
      </c>
      <c r="Y38" s="3" t="e">
        <f>#REF!*#REF!</f>
        <v>#REF!</v>
      </c>
      <c r="Z38" s="3" t="e">
        <f t="shared" si="7"/>
        <v>#REF!</v>
      </c>
      <c r="AA38" s="3" t="e">
        <f t="shared" si="8"/>
        <v>#REF!</v>
      </c>
    </row>
    <row r="39" spans="7:27" x14ac:dyDescent="0.15">
      <c r="G39" s="3">
        <v>31</v>
      </c>
      <c r="H39" s="3" t="e">
        <f>#REF!*#REF!/2</f>
        <v>#REF!</v>
      </c>
      <c r="I39" s="3" t="e">
        <f>#REF!*#REF!</f>
        <v>#REF!</v>
      </c>
      <c r="J39" s="3" t="e">
        <f t="shared" si="0"/>
        <v>#REF!</v>
      </c>
      <c r="K39" s="3" t="e">
        <f t="shared" si="1"/>
        <v>#REF!</v>
      </c>
      <c r="L39" s="3" t="e">
        <f t="shared" si="2"/>
        <v>#REF!</v>
      </c>
      <c r="N39" s="3" t="e">
        <f>#REF!*#REF!/2</f>
        <v>#REF!</v>
      </c>
      <c r="O39" s="3" t="e">
        <f>#REF!*#REF!</f>
        <v>#REF!</v>
      </c>
      <c r="P39" s="3" t="e">
        <f t="shared" si="3"/>
        <v>#REF!</v>
      </c>
      <c r="Q39" s="3" t="e">
        <f t="shared" si="4"/>
        <v>#REF!</v>
      </c>
      <c r="S39" s="3" t="e">
        <f>#REF!*#REF!/2</f>
        <v>#REF!</v>
      </c>
      <c r="T39" s="3" t="e">
        <f>#REF!*#REF!</f>
        <v>#REF!</v>
      </c>
      <c r="U39" s="3" t="e">
        <f t="shared" si="5"/>
        <v>#REF!</v>
      </c>
      <c r="V39" s="3" t="e">
        <f t="shared" si="6"/>
        <v>#REF!</v>
      </c>
      <c r="X39" s="3" t="e">
        <f>#REF!*#REF!/2</f>
        <v>#REF!</v>
      </c>
      <c r="Y39" s="3" t="e">
        <f>#REF!*#REF!</f>
        <v>#REF!</v>
      </c>
      <c r="Z39" s="3" t="e">
        <f t="shared" si="7"/>
        <v>#REF!</v>
      </c>
      <c r="AA39" s="3" t="e">
        <f t="shared" si="8"/>
        <v>#REF!</v>
      </c>
    </row>
    <row r="40" spans="7:27" x14ac:dyDescent="0.15">
      <c r="G40" s="3">
        <v>32</v>
      </c>
      <c r="H40" s="3" t="e">
        <f>#REF!*#REF!/2</f>
        <v>#REF!</v>
      </c>
      <c r="I40" s="3" t="e">
        <f>#REF!*#REF!</f>
        <v>#REF!</v>
      </c>
      <c r="J40" s="3" t="e">
        <f t="shared" si="0"/>
        <v>#REF!</v>
      </c>
      <c r="K40" s="3" t="e">
        <f t="shared" si="1"/>
        <v>#REF!</v>
      </c>
      <c r="L40" s="3" t="e">
        <f t="shared" si="2"/>
        <v>#REF!</v>
      </c>
      <c r="N40" s="3" t="e">
        <f>#REF!*#REF!/2</f>
        <v>#REF!</v>
      </c>
      <c r="O40" s="3" t="e">
        <f>#REF!*#REF!</f>
        <v>#REF!</v>
      </c>
      <c r="P40" s="3" t="e">
        <f t="shared" si="3"/>
        <v>#REF!</v>
      </c>
      <c r="Q40" s="3" t="e">
        <f t="shared" si="4"/>
        <v>#REF!</v>
      </c>
      <c r="S40" s="3" t="e">
        <f>#REF!*#REF!/2</f>
        <v>#REF!</v>
      </c>
      <c r="T40" s="3" t="e">
        <f>#REF!*#REF!</f>
        <v>#REF!</v>
      </c>
      <c r="U40" s="3" t="e">
        <f t="shared" si="5"/>
        <v>#REF!</v>
      </c>
      <c r="V40" s="3" t="e">
        <f t="shared" si="6"/>
        <v>#REF!</v>
      </c>
      <c r="X40" s="3" t="e">
        <f>#REF!*#REF!/2</f>
        <v>#REF!</v>
      </c>
      <c r="Y40" s="3" t="e">
        <f>#REF!*#REF!</f>
        <v>#REF!</v>
      </c>
      <c r="Z40" s="3" t="e">
        <f t="shared" si="7"/>
        <v>#REF!</v>
      </c>
      <c r="AA40" s="3" t="e">
        <f t="shared" si="8"/>
        <v>#REF!</v>
      </c>
    </row>
    <row r="41" spans="7:27" x14ac:dyDescent="0.15">
      <c r="G41" s="3">
        <v>33</v>
      </c>
      <c r="H41" s="3" t="e">
        <f>#REF!*#REF!/2</f>
        <v>#REF!</v>
      </c>
      <c r="I41" s="3" t="e">
        <f>#REF!*#REF!</f>
        <v>#REF!</v>
      </c>
      <c r="J41" s="3" t="e">
        <f t="shared" si="0"/>
        <v>#REF!</v>
      </c>
      <c r="K41" s="3" t="e">
        <f t="shared" si="1"/>
        <v>#REF!</v>
      </c>
      <c r="L41" s="3" t="e">
        <f t="shared" si="2"/>
        <v>#REF!</v>
      </c>
      <c r="N41" s="3" t="e">
        <f>#REF!*#REF!/2</f>
        <v>#REF!</v>
      </c>
      <c r="O41" s="3" t="e">
        <f>#REF!*#REF!</f>
        <v>#REF!</v>
      </c>
      <c r="P41" s="3" t="e">
        <f t="shared" si="3"/>
        <v>#REF!</v>
      </c>
      <c r="Q41" s="3" t="e">
        <f t="shared" si="4"/>
        <v>#REF!</v>
      </c>
      <c r="S41" s="3" t="e">
        <f>#REF!*#REF!/2</f>
        <v>#REF!</v>
      </c>
      <c r="T41" s="3" t="e">
        <f>#REF!*#REF!</f>
        <v>#REF!</v>
      </c>
      <c r="U41" s="3" t="e">
        <f t="shared" si="5"/>
        <v>#REF!</v>
      </c>
      <c r="V41" s="3" t="e">
        <f t="shared" si="6"/>
        <v>#REF!</v>
      </c>
      <c r="X41" s="3" t="e">
        <f>#REF!*#REF!/2</f>
        <v>#REF!</v>
      </c>
      <c r="Y41" s="3" t="e">
        <f>#REF!*#REF!</f>
        <v>#REF!</v>
      </c>
      <c r="Z41" s="3" t="e">
        <f t="shared" si="7"/>
        <v>#REF!</v>
      </c>
      <c r="AA41" s="3" t="e">
        <f t="shared" si="8"/>
        <v>#REF!</v>
      </c>
    </row>
    <row r="42" spans="7:27" x14ac:dyDescent="0.15">
      <c r="G42" s="3">
        <v>34</v>
      </c>
      <c r="H42" s="3" t="e">
        <f>#REF!*#REF!/2</f>
        <v>#REF!</v>
      </c>
      <c r="I42" s="3" t="e">
        <f>#REF!*#REF!</f>
        <v>#REF!</v>
      </c>
      <c r="J42" s="3" t="e">
        <f t="shared" si="0"/>
        <v>#REF!</v>
      </c>
      <c r="K42" s="3" t="e">
        <f t="shared" si="1"/>
        <v>#REF!</v>
      </c>
      <c r="L42" s="3" t="e">
        <f t="shared" si="2"/>
        <v>#REF!</v>
      </c>
      <c r="N42" s="3" t="e">
        <f>#REF!*#REF!/2</f>
        <v>#REF!</v>
      </c>
      <c r="O42" s="3" t="e">
        <f>#REF!*#REF!</f>
        <v>#REF!</v>
      </c>
      <c r="P42" s="3" t="e">
        <f t="shared" si="3"/>
        <v>#REF!</v>
      </c>
      <c r="Q42" s="3" t="e">
        <f t="shared" si="4"/>
        <v>#REF!</v>
      </c>
      <c r="S42" s="3" t="e">
        <f>#REF!*#REF!/2</f>
        <v>#REF!</v>
      </c>
      <c r="T42" s="3" t="e">
        <f>#REF!*#REF!</f>
        <v>#REF!</v>
      </c>
      <c r="U42" s="3" t="e">
        <f t="shared" si="5"/>
        <v>#REF!</v>
      </c>
      <c r="V42" s="3" t="e">
        <f t="shared" si="6"/>
        <v>#REF!</v>
      </c>
      <c r="X42" s="3" t="e">
        <f>#REF!*#REF!/2</f>
        <v>#REF!</v>
      </c>
      <c r="Y42" s="3" t="e">
        <f>#REF!*#REF!</f>
        <v>#REF!</v>
      </c>
      <c r="Z42" s="3" t="e">
        <f t="shared" si="7"/>
        <v>#REF!</v>
      </c>
      <c r="AA42" s="3" t="e">
        <f t="shared" si="8"/>
        <v>#REF!</v>
      </c>
    </row>
    <row r="43" spans="7:27" x14ac:dyDescent="0.15">
      <c r="G43" s="3">
        <v>35</v>
      </c>
      <c r="H43" s="3" t="e">
        <f>#REF!*#REF!/2</f>
        <v>#REF!</v>
      </c>
      <c r="I43" s="3" t="e">
        <f>#REF!*#REF!</f>
        <v>#REF!</v>
      </c>
      <c r="J43" s="3" t="e">
        <f t="shared" si="0"/>
        <v>#REF!</v>
      </c>
      <c r="K43" s="3" t="e">
        <f t="shared" si="1"/>
        <v>#REF!</v>
      </c>
      <c r="L43" s="3" t="e">
        <f t="shared" si="2"/>
        <v>#REF!</v>
      </c>
      <c r="N43" s="3" t="e">
        <f>#REF!*#REF!/2</f>
        <v>#REF!</v>
      </c>
      <c r="O43" s="3" t="e">
        <f>#REF!*#REF!</f>
        <v>#REF!</v>
      </c>
      <c r="P43" s="3" t="e">
        <f t="shared" si="3"/>
        <v>#REF!</v>
      </c>
      <c r="Q43" s="3" t="e">
        <f t="shared" si="4"/>
        <v>#REF!</v>
      </c>
      <c r="S43" s="3" t="e">
        <f>#REF!*#REF!/2</f>
        <v>#REF!</v>
      </c>
      <c r="T43" s="3" t="e">
        <f>#REF!*#REF!</f>
        <v>#REF!</v>
      </c>
      <c r="U43" s="3" t="e">
        <f t="shared" si="5"/>
        <v>#REF!</v>
      </c>
      <c r="V43" s="3" t="e">
        <f t="shared" si="6"/>
        <v>#REF!</v>
      </c>
      <c r="X43" s="3" t="e">
        <f>#REF!*#REF!/2</f>
        <v>#REF!</v>
      </c>
      <c r="Y43" s="3" t="e">
        <f>#REF!*#REF!</f>
        <v>#REF!</v>
      </c>
      <c r="Z43" s="3" t="e">
        <f t="shared" si="7"/>
        <v>#REF!</v>
      </c>
      <c r="AA43" s="3" t="e">
        <f t="shared" si="8"/>
        <v>#REF!</v>
      </c>
    </row>
    <row r="44" spans="7:27" x14ac:dyDescent="0.15">
      <c r="G44" s="3">
        <v>36</v>
      </c>
      <c r="H44" s="3" t="e">
        <f>#REF!*#REF!/2</f>
        <v>#REF!</v>
      </c>
      <c r="I44" s="3" t="e">
        <f>#REF!*#REF!</f>
        <v>#REF!</v>
      </c>
      <c r="J44" s="3" t="e">
        <f t="shared" si="0"/>
        <v>#REF!</v>
      </c>
      <c r="K44" s="3" t="e">
        <f t="shared" si="1"/>
        <v>#REF!</v>
      </c>
      <c r="L44" s="3" t="e">
        <f t="shared" si="2"/>
        <v>#REF!</v>
      </c>
      <c r="N44" s="3" t="e">
        <f>#REF!*#REF!/2</f>
        <v>#REF!</v>
      </c>
      <c r="O44" s="3" t="e">
        <f>#REF!*#REF!</f>
        <v>#REF!</v>
      </c>
      <c r="P44" s="3" t="e">
        <f t="shared" si="3"/>
        <v>#REF!</v>
      </c>
      <c r="Q44" s="3" t="e">
        <f t="shared" si="4"/>
        <v>#REF!</v>
      </c>
      <c r="S44" s="3" t="e">
        <f>#REF!*#REF!/2</f>
        <v>#REF!</v>
      </c>
      <c r="T44" s="3" t="e">
        <f>#REF!*#REF!</f>
        <v>#REF!</v>
      </c>
      <c r="U44" s="3" t="e">
        <f t="shared" si="5"/>
        <v>#REF!</v>
      </c>
      <c r="V44" s="3" t="e">
        <f t="shared" si="6"/>
        <v>#REF!</v>
      </c>
      <c r="X44" s="3" t="e">
        <f>#REF!*#REF!/2</f>
        <v>#REF!</v>
      </c>
      <c r="Y44" s="3" t="e">
        <f>#REF!*#REF!</f>
        <v>#REF!</v>
      </c>
      <c r="Z44" s="3" t="e">
        <f t="shared" si="7"/>
        <v>#REF!</v>
      </c>
      <c r="AA44" s="3" t="e">
        <f t="shared" si="8"/>
        <v>#REF!</v>
      </c>
    </row>
    <row r="45" spans="7:27" x14ac:dyDescent="0.15">
      <c r="G45" s="3">
        <v>37</v>
      </c>
      <c r="H45" s="3" t="e">
        <f>#REF!*#REF!/2</f>
        <v>#REF!</v>
      </c>
      <c r="I45" s="3" t="e">
        <f>#REF!*#REF!</f>
        <v>#REF!</v>
      </c>
      <c r="J45" s="3" t="e">
        <f t="shared" si="0"/>
        <v>#REF!</v>
      </c>
      <c r="K45" s="3" t="e">
        <f t="shared" si="1"/>
        <v>#REF!</v>
      </c>
      <c r="L45" s="3" t="e">
        <f t="shared" si="2"/>
        <v>#REF!</v>
      </c>
      <c r="N45" s="3" t="e">
        <f>#REF!*#REF!/2</f>
        <v>#REF!</v>
      </c>
      <c r="O45" s="3" t="e">
        <f>#REF!*#REF!</f>
        <v>#REF!</v>
      </c>
      <c r="P45" s="3" t="e">
        <f t="shared" si="3"/>
        <v>#REF!</v>
      </c>
      <c r="Q45" s="3" t="e">
        <f t="shared" si="4"/>
        <v>#REF!</v>
      </c>
      <c r="S45" s="3" t="e">
        <f>#REF!*#REF!/2</f>
        <v>#REF!</v>
      </c>
      <c r="T45" s="3" t="e">
        <f>#REF!*#REF!</f>
        <v>#REF!</v>
      </c>
      <c r="U45" s="3" t="e">
        <f t="shared" si="5"/>
        <v>#REF!</v>
      </c>
      <c r="V45" s="3" t="e">
        <f t="shared" si="6"/>
        <v>#REF!</v>
      </c>
      <c r="X45" s="3" t="e">
        <f>#REF!*#REF!/2</f>
        <v>#REF!</v>
      </c>
      <c r="Y45" s="3" t="e">
        <f>#REF!*#REF!</f>
        <v>#REF!</v>
      </c>
      <c r="Z45" s="3" t="e">
        <f t="shared" si="7"/>
        <v>#REF!</v>
      </c>
      <c r="AA45" s="3" t="e">
        <f t="shared" si="8"/>
        <v>#REF!</v>
      </c>
    </row>
    <row r="46" spans="7:27" x14ac:dyDescent="0.15">
      <c r="G46" s="3">
        <v>38</v>
      </c>
      <c r="H46" s="3" t="e">
        <f>#REF!*#REF!/2</f>
        <v>#REF!</v>
      </c>
      <c r="I46" s="3" t="e">
        <f>#REF!*#REF!</f>
        <v>#REF!</v>
      </c>
      <c r="J46" s="3" t="e">
        <f t="shared" si="0"/>
        <v>#REF!</v>
      </c>
      <c r="K46" s="3" t="e">
        <f t="shared" si="1"/>
        <v>#REF!</v>
      </c>
      <c r="L46" s="3" t="e">
        <f t="shared" si="2"/>
        <v>#REF!</v>
      </c>
      <c r="N46" s="3" t="e">
        <f>#REF!*#REF!/2</f>
        <v>#REF!</v>
      </c>
      <c r="O46" s="3" t="e">
        <f>#REF!*#REF!</f>
        <v>#REF!</v>
      </c>
      <c r="P46" s="3" t="e">
        <f t="shared" si="3"/>
        <v>#REF!</v>
      </c>
      <c r="Q46" s="3" t="e">
        <f t="shared" si="4"/>
        <v>#REF!</v>
      </c>
      <c r="S46" s="3" t="e">
        <f>#REF!*#REF!/2</f>
        <v>#REF!</v>
      </c>
      <c r="T46" s="3" t="e">
        <f>#REF!*#REF!</f>
        <v>#REF!</v>
      </c>
      <c r="U46" s="3" t="e">
        <f t="shared" si="5"/>
        <v>#REF!</v>
      </c>
      <c r="V46" s="3" t="e">
        <f t="shared" si="6"/>
        <v>#REF!</v>
      </c>
      <c r="X46" s="3" t="e">
        <f>#REF!*#REF!/2</f>
        <v>#REF!</v>
      </c>
      <c r="Y46" s="3" t="e">
        <f>#REF!*#REF!</f>
        <v>#REF!</v>
      </c>
      <c r="Z46" s="3" t="e">
        <f t="shared" si="7"/>
        <v>#REF!</v>
      </c>
      <c r="AA46" s="3" t="e">
        <f t="shared" si="8"/>
        <v>#REF!</v>
      </c>
    </row>
    <row r="47" spans="7:27" x14ac:dyDescent="0.15">
      <c r="G47" s="3">
        <v>39</v>
      </c>
      <c r="H47" s="3" t="e">
        <f>#REF!*#REF!/2</f>
        <v>#REF!</v>
      </c>
      <c r="I47" s="3" t="e">
        <f>#REF!*#REF!</f>
        <v>#REF!</v>
      </c>
      <c r="J47" s="3" t="e">
        <f t="shared" si="0"/>
        <v>#REF!</v>
      </c>
      <c r="K47" s="3" t="e">
        <f t="shared" si="1"/>
        <v>#REF!</v>
      </c>
      <c r="L47" s="3" t="e">
        <f t="shared" si="2"/>
        <v>#REF!</v>
      </c>
      <c r="N47" s="3" t="e">
        <f>#REF!*#REF!/2</f>
        <v>#REF!</v>
      </c>
      <c r="O47" s="3" t="e">
        <f>#REF!*#REF!</f>
        <v>#REF!</v>
      </c>
      <c r="P47" s="3" t="e">
        <f t="shared" si="3"/>
        <v>#REF!</v>
      </c>
      <c r="Q47" s="3" t="e">
        <f t="shared" si="4"/>
        <v>#REF!</v>
      </c>
      <c r="S47" s="3" t="e">
        <f>#REF!*#REF!/2</f>
        <v>#REF!</v>
      </c>
      <c r="T47" s="3" t="e">
        <f>#REF!*#REF!</f>
        <v>#REF!</v>
      </c>
      <c r="U47" s="3" t="e">
        <f t="shared" si="5"/>
        <v>#REF!</v>
      </c>
      <c r="V47" s="3" t="e">
        <f t="shared" si="6"/>
        <v>#REF!</v>
      </c>
      <c r="X47" s="3" t="e">
        <f>#REF!*#REF!/2</f>
        <v>#REF!</v>
      </c>
      <c r="Y47" s="3" t="e">
        <f>#REF!*#REF!</f>
        <v>#REF!</v>
      </c>
      <c r="Z47" s="3" t="e">
        <f t="shared" si="7"/>
        <v>#REF!</v>
      </c>
      <c r="AA47" s="3" t="e">
        <f t="shared" si="8"/>
        <v>#REF!</v>
      </c>
    </row>
    <row r="48" spans="7:27" x14ac:dyDescent="0.15">
      <c r="G48" s="3">
        <v>40</v>
      </c>
      <c r="H48" s="3" t="e">
        <f>#REF!*#REF!/2</f>
        <v>#REF!</v>
      </c>
      <c r="I48" s="3" t="e">
        <f>#REF!*#REF!</f>
        <v>#REF!</v>
      </c>
      <c r="J48" s="3" t="e">
        <f t="shared" si="0"/>
        <v>#REF!</v>
      </c>
      <c r="K48" s="3" t="e">
        <f t="shared" si="1"/>
        <v>#REF!</v>
      </c>
      <c r="L48" s="3" t="e">
        <f t="shared" si="2"/>
        <v>#REF!</v>
      </c>
      <c r="N48" s="3" t="e">
        <f>#REF!*#REF!/2</f>
        <v>#REF!</v>
      </c>
      <c r="O48" s="3" t="e">
        <f>#REF!*#REF!</f>
        <v>#REF!</v>
      </c>
      <c r="P48" s="3" t="e">
        <f t="shared" si="3"/>
        <v>#REF!</v>
      </c>
      <c r="Q48" s="3" t="e">
        <f t="shared" si="4"/>
        <v>#REF!</v>
      </c>
      <c r="S48" s="3" t="e">
        <f>#REF!*#REF!/2</f>
        <v>#REF!</v>
      </c>
      <c r="T48" s="3" t="e">
        <f>#REF!*#REF!</f>
        <v>#REF!</v>
      </c>
      <c r="U48" s="3" t="e">
        <f t="shared" si="5"/>
        <v>#REF!</v>
      </c>
      <c r="V48" s="3" t="e">
        <f t="shared" si="6"/>
        <v>#REF!</v>
      </c>
      <c r="X48" s="3" t="e">
        <f>#REF!*#REF!/2</f>
        <v>#REF!</v>
      </c>
      <c r="Y48" s="3" t="e">
        <f>#REF!*#REF!</f>
        <v>#REF!</v>
      </c>
      <c r="Z48" s="3" t="e">
        <f t="shared" si="7"/>
        <v>#REF!</v>
      </c>
      <c r="AA48" s="3" t="e">
        <f t="shared" si="8"/>
        <v>#REF!</v>
      </c>
    </row>
    <row r="49" spans="7:27" x14ac:dyDescent="0.15">
      <c r="G49" s="3">
        <v>41</v>
      </c>
      <c r="H49" s="3" t="e">
        <f>#REF!*#REF!/2</f>
        <v>#REF!</v>
      </c>
      <c r="I49" s="3" t="e">
        <f>#REF!*#REF!</f>
        <v>#REF!</v>
      </c>
      <c r="J49" s="3" t="e">
        <f t="shared" si="0"/>
        <v>#REF!</v>
      </c>
      <c r="K49" s="3" t="e">
        <f t="shared" si="1"/>
        <v>#REF!</v>
      </c>
      <c r="L49" s="3" t="e">
        <f t="shared" si="2"/>
        <v>#REF!</v>
      </c>
      <c r="N49" s="3" t="e">
        <f>#REF!*#REF!/2</f>
        <v>#REF!</v>
      </c>
      <c r="O49" s="3" t="e">
        <f>#REF!*#REF!</f>
        <v>#REF!</v>
      </c>
      <c r="P49" s="3" t="e">
        <f t="shared" si="3"/>
        <v>#REF!</v>
      </c>
      <c r="Q49" s="3" t="e">
        <f t="shared" si="4"/>
        <v>#REF!</v>
      </c>
      <c r="S49" s="3" t="e">
        <f>#REF!*#REF!/2</f>
        <v>#REF!</v>
      </c>
      <c r="T49" s="3" t="e">
        <f>#REF!*#REF!</f>
        <v>#REF!</v>
      </c>
      <c r="U49" s="3" t="e">
        <f t="shared" si="5"/>
        <v>#REF!</v>
      </c>
      <c r="V49" s="3" t="e">
        <f t="shared" si="6"/>
        <v>#REF!</v>
      </c>
      <c r="X49" s="3" t="e">
        <f>#REF!*#REF!/2</f>
        <v>#REF!</v>
      </c>
      <c r="Y49" s="3" t="e">
        <f>#REF!*#REF!</f>
        <v>#REF!</v>
      </c>
      <c r="Z49" s="3" t="e">
        <f t="shared" si="7"/>
        <v>#REF!</v>
      </c>
      <c r="AA49" s="3" t="e">
        <f t="shared" si="8"/>
        <v>#REF!</v>
      </c>
    </row>
    <row r="50" spans="7:27" x14ac:dyDescent="0.15">
      <c r="G50" s="3">
        <v>42</v>
      </c>
      <c r="H50" s="3" t="e">
        <f>#REF!*#REF!/2</f>
        <v>#REF!</v>
      </c>
      <c r="I50" s="3" t="e">
        <f>#REF!*#REF!</f>
        <v>#REF!</v>
      </c>
      <c r="J50" s="3" t="e">
        <f t="shared" si="0"/>
        <v>#REF!</v>
      </c>
      <c r="K50" s="3" t="e">
        <f t="shared" si="1"/>
        <v>#REF!</v>
      </c>
      <c r="L50" s="3" t="e">
        <f t="shared" si="2"/>
        <v>#REF!</v>
      </c>
      <c r="N50" s="3" t="e">
        <f>#REF!*#REF!/2</f>
        <v>#REF!</v>
      </c>
      <c r="O50" s="3" t="e">
        <f>#REF!*#REF!</f>
        <v>#REF!</v>
      </c>
      <c r="P50" s="3" t="e">
        <f t="shared" si="3"/>
        <v>#REF!</v>
      </c>
      <c r="Q50" s="3" t="e">
        <f t="shared" si="4"/>
        <v>#REF!</v>
      </c>
      <c r="S50" s="3" t="e">
        <f>#REF!*#REF!/2</f>
        <v>#REF!</v>
      </c>
      <c r="T50" s="3" t="e">
        <f>#REF!*#REF!</f>
        <v>#REF!</v>
      </c>
      <c r="U50" s="3" t="e">
        <f t="shared" si="5"/>
        <v>#REF!</v>
      </c>
      <c r="V50" s="3" t="e">
        <f t="shared" si="6"/>
        <v>#REF!</v>
      </c>
      <c r="X50" s="3" t="e">
        <f>#REF!*#REF!/2</f>
        <v>#REF!</v>
      </c>
      <c r="Y50" s="3" t="e">
        <f>#REF!*#REF!</f>
        <v>#REF!</v>
      </c>
      <c r="Z50" s="3" t="e">
        <f t="shared" si="7"/>
        <v>#REF!</v>
      </c>
      <c r="AA50" s="3" t="e">
        <f t="shared" si="8"/>
        <v>#REF!</v>
      </c>
    </row>
    <row r="51" spans="7:27" x14ac:dyDescent="0.15">
      <c r="G51" s="3">
        <v>43</v>
      </c>
      <c r="H51" s="3" t="e">
        <f>#REF!*#REF!/2</f>
        <v>#REF!</v>
      </c>
      <c r="I51" s="3" t="e">
        <f>#REF!*#REF!</f>
        <v>#REF!</v>
      </c>
      <c r="J51" s="3" t="e">
        <f t="shared" si="0"/>
        <v>#REF!</v>
      </c>
      <c r="K51" s="3" t="e">
        <f t="shared" si="1"/>
        <v>#REF!</v>
      </c>
      <c r="L51" s="3" t="e">
        <f t="shared" si="2"/>
        <v>#REF!</v>
      </c>
      <c r="N51" s="3" t="e">
        <f>#REF!*#REF!/2</f>
        <v>#REF!</v>
      </c>
      <c r="O51" s="3" t="e">
        <f>#REF!*#REF!</f>
        <v>#REF!</v>
      </c>
      <c r="P51" s="3" t="e">
        <f t="shared" si="3"/>
        <v>#REF!</v>
      </c>
      <c r="Q51" s="3" t="e">
        <f t="shared" si="4"/>
        <v>#REF!</v>
      </c>
      <c r="S51" s="3" t="e">
        <f>#REF!*#REF!/2</f>
        <v>#REF!</v>
      </c>
      <c r="T51" s="3" t="e">
        <f>#REF!*#REF!</f>
        <v>#REF!</v>
      </c>
      <c r="U51" s="3" t="e">
        <f t="shared" si="5"/>
        <v>#REF!</v>
      </c>
      <c r="V51" s="3" t="e">
        <f t="shared" si="6"/>
        <v>#REF!</v>
      </c>
      <c r="X51" s="3" t="e">
        <f>#REF!*#REF!/2</f>
        <v>#REF!</v>
      </c>
      <c r="Y51" s="3" t="e">
        <f>#REF!*#REF!</f>
        <v>#REF!</v>
      </c>
      <c r="Z51" s="3" t="e">
        <f t="shared" si="7"/>
        <v>#REF!</v>
      </c>
      <c r="AA51" s="3" t="e">
        <f t="shared" si="8"/>
        <v>#REF!</v>
      </c>
    </row>
    <row r="52" spans="7:27" x14ac:dyDescent="0.15">
      <c r="G52" s="3">
        <v>44</v>
      </c>
      <c r="H52" s="3" t="e">
        <f>#REF!*#REF!/2</f>
        <v>#REF!</v>
      </c>
      <c r="I52" s="3" t="e">
        <f>#REF!*#REF!</f>
        <v>#REF!</v>
      </c>
      <c r="J52" s="3" t="e">
        <f t="shared" si="0"/>
        <v>#REF!</v>
      </c>
      <c r="K52" s="3" t="e">
        <f t="shared" si="1"/>
        <v>#REF!</v>
      </c>
      <c r="L52" s="3" t="e">
        <f t="shared" si="2"/>
        <v>#REF!</v>
      </c>
      <c r="N52" s="3" t="e">
        <f>#REF!*#REF!/2</f>
        <v>#REF!</v>
      </c>
      <c r="O52" s="3" t="e">
        <f>#REF!*#REF!</f>
        <v>#REF!</v>
      </c>
      <c r="P52" s="3" t="e">
        <f t="shared" si="3"/>
        <v>#REF!</v>
      </c>
      <c r="Q52" s="3" t="e">
        <f t="shared" si="4"/>
        <v>#REF!</v>
      </c>
      <c r="S52" s="3" t="e">
        <f>#REF!*#REF!/2</f>
        <v>#REF!</v>
      </c>
      <c r="T52" s="3" t="e">
        <f>#REF!*#REF!</f>
        <v>#REF!</v>
      </c>
      <c r="U52" s="3" t="e">
        <f t="shared" si="5"/>
        <v>#REF!</v>
      </c>
      <c r="V52" s="3" t="e">
        <f t="shared" si="6"/>
        <v>#REF!</v>
      </c>
      <c r="X52" s="3" t="e">
        <f>#REF!*#REF!/2</f>
        <v>#REF!</v>
      </c>
      <c r="Y52" s="3" t="e">
        <f>#REF!*#REF!</f>
        <v>#REF!</v>
      </c>
      <c r="Z52" s="3" t="e">
        <f t="shared" si="7"/>
        <v>#REF!</v>
      </c>
      <c r="AA52" s="3" t="e">
        <f t="shared" si="8"/>
        <v>#REF!</v>
      </c>
    </row>
    <row r="53" spans="7:27" x14ac:dyDescent="0.15">
      <c r="G53" s="3">
        <v>45</v>
      </c>
      <c r="H53" s="3" t="e">
        <f>#REF!*#REF!/2</f>
        <v>#REF!</v>
      </c>
      <c r="I53" s="3" t="e">
        <f>#REF!*#REF!</f>
        <v>#REF!</v>
      </c>
      <c r="J53" s="3" t="e">
        <f t="shared" si="0"/>
        <v>#REF!</v>
      </c>
      <c r="K53" s="3" t="e">
        <f t="shared" si="1"/>
        <v>#REF!</v>
      </c>
      <c r="L53" s="3" t="e">
        <f t="shared" si="2"/>
        <v>#REF!</v>
      </c>
      <c r="N53" s="3" t="e">
        <f>#REF!*#REF!/2</f>
        <v>#REF!</v>
      </c>
      <c r="O53" s="3" t="e">
        <f>#REF!*#REF!</f>
        <v>#REF!</v>
      </c>
      <c r="P53" s="3" t="e">
        <f t="shared" si="3"/>
        <v>#REF!</v>
      </c>
      <c r="Q53" s="3" t="e">
        <f t="shared" si="4"/>
        <v>#REF!</v>
      </c>
      <c r="S53" s="3" t="e">
        <f>#REF!*#REF!/2</f>
        <v>#REF!</v>
      </c>
      <c r="T53" s="3" t="e">
        <f>#REF!*#REF!</f>
        <v>#REF!</v>
      </c>
      <c r="U53" s="3" t="e">
        <f t="shared" si="5"/>
        <v>#REF!</v>
      </c>
      <c r="V53" s="3" t="e">
        <f t="shared" si="6"/>
        <v>#REF!</v>
      </c>
      <c r="X53" s="3" t="e">
        <f>#REF!*#REF!/2</f>
        <v>#REF!</v>
      </c>
      <c r="Y53" s="3" t="e">
        <f>#REF!*#REF!</f>
        <v>#REF!</v>
      </c>
      <c r="Z53" s="3" t="e">
        <f t="shared" si="7"/>
        <v>#REF!</v>
      </c>
      <c r="AA53" s="3" t="e">
        <f t="shared" si="8"/>
        <v>#REF!</v>
      </c>
    </row>
    <row r="54" spans="7:27" x14ac:dyDescent="0.15">
      <c r="G54" s="3">
        <v>46</v>
      </c>
      <c r="H54" s="3" t="e">
        <f>#REF!*#REF!/2</f>
        <v>#REF!</v>
      </c>
      <c r="I54" s="3" t="e">
        <f>#REF!*#REF!</f>
        <v>#REF!</v>
      </c>
      <c r="J54" s="3" t="e">
        <f t="shared" si="0"/>
        <v>#REF!</v>
      </c>
      <c r="K54" s="3" t="e">
        <f t="shared" si="1"/>
        <v>#REF!</v>
      </c>
      <c r="L54" s="3" t="e">
        <f t="shared" si="2"/>
        <v>#REF!</v>
      </c>
      <c r="N54" s="3" t="e">
        <f>#REF!*#REF!/2</f>
        <v>#REF!</v>
      </c>
      <c r="O54" s="3" t="e">
        <f>#REF!*#REF!</f>
        <v>#REF!</v>
      </c>
      <c r="P54" s="3" t="e">
        <f t="shared" si="3"/>
        <v>#REF!</v>
      </c>
      <c r="Q54" s="3" t="e">
        <f t="shared" si="4"/>
        <v>#REF!</v>
      </c>
      <c r="S54" s="3" t="e">
        <f>#REF!*#REF!/2</f>
        <v>#REF!</v>
      </c>
      <c r="T54" s="3" t="e">
        <f>#REF!*#REF!</f>
        <v>#REF!</v>
      </c>
      <c r="U54" s="3" t="e">
        <f t="shared" si="5"/>
        <v>#REF!</v>
      </c>
      <c r="V54" s="3" t="e">
        <f t="shared" si="6"/>
        <v>#REF!</v>
      </c>
      <c r="X54" s="3" t="e">
        <f>#REF!*#REF!/2</f>
        <v>#REF!</v>
      </c>
      <c r="Y54" s="3" t="e">
        <f>#REF!*#REF!</f>
        <v>#REF!</v>
      </c>
      <c r="Z54" s="3" t="e">
        <f t="shared" si="7"/>
        <v>#REF!</v>
      </c>
      <c r="AA54" s="3" t="e">
        <f t="shared" si="8"/>
        <v>#REF!</v>
      </c>
    </row>
    <row r="55" spans="7:27" x14ac:dyDescent="0.15">
      <c r="G55" s="3">
        <v>47</v>
      </c>
      <c r="H55" s="3" t="e">
        <f>#REF!*#REF!/2</f>
        <v>#REF!</v>
      </c>
      <c r="I55" s="3" t="e">
        <f>#REF!*#REF!</f>
        <v>#REF!</v>
      </c>
      <c r="J55" s="3" t="e">
        <f t="shared" si="0"/>
        <v>#REF!</v>
      </c>
      <c r="K55" s="3" t="e">
        <f t="shared" si="1"/>
        <v>#REF!</v>
      </c>
      <c r="L55" s="3" t="e">
        <f t="shared" si="2"/>
        <v>#REF!</v>
      </c>
      <c r="N55" s="3" t="e">
        <f>#REF!*#REF!/2</f>
        <v>#REF!</v>
      </c>
      <c r="O55" s="3" t="e">
        <f>#REF!*#REF!</f>
        <v>#REF!</v>
      </c>
      <c r="P55" s="3" t="e">
        <f t="shared" si="3"/>
        <v>#REF!</v>
      </c>
      <c r="Q55" s="3" t="e">
        <f t="shared" si="4"/>
        <v>#REF!</v>
      </c>
      <c r="S55" s="3" t="e">
        <f>#REF!*#REF!/2</f>
        <v>#REF!</v>
      </c>
      <c r="T55" s="3" t="e">
        <f>#REF!*#REF!</f>
        <v>#REF!</v>
      </c>
      <c r="U55" s="3" t="e">
        <f t="shared" si="5"/>
        <v>#REF!</v>
      </c>
      <c r="V55" s="3" t="e">
        <f t="shared" si="6"/>
        <v>#REF!</v>
      </c>
      <c r="X55" s="3" t="e">
        <f>#REF!*#REF!/2</f>
        <v>#REF!</v>
      </c>
      <c r="Y55" s="3" t="e">
        <f>#REF!*#REF!</f>
        <v>#REF!</v>
      </c>
      <c r="Z55" s="3" t="e">
        <f t="shared" si="7"/>
        <v>#REF!</v>
      </c>
      <c r="AA55" s="3" t="e">
        <f t="shared" si="8"/>
        <v>#REF!</v>
      </c>
    </row>
    <row r="56" spans="7:27" x14ac:dyDescent="0.15">
      <c r="G56" s="3">
        <v>48</v>
      </c>
      <c r="H56" s="3" t="e">
        <f>#REF!*#REF!/2</f>
        <v>#REF!</v>
      </c>
      <c r="I56" s="3" t="e">
        <f>#REF!*#REF!</f>
        <v>#REF!</v>
      </c>
      <c r="J56" s="3" t="e">
        <f t="shared" si="0"/>
        <v>#REF!</v>
      </c>
      <c r="K56" s="3" t="e">
        <f t="shared" si="1"/>
        <v>#REF!</v>
      </c>
      <c r="L56" s="3" t="e">
        <f t="shared" si="2"/>
        <v>#REF!</v>
      </c>
      <c r="N56" s="3" t="e">
        <f>#REF!*#REF!/2</f>
        <v>#REF!</v>
      </c>
      <c r="O56" s="3" t="e">
        <f>#REF!*#REF!</f>
        <v>#REF!</v>
      </c>
      <c r="P56" s="3" t="e">
        <f t="shared" si="3"/>
        <v>#REF!</v>
      </c>
      <c r="Q56" s="3" t="e">
        <f t="shared" si="4"/>
        <v>#REF!</v>
      </c>
      <c r="S56" s="3" t="e">
        <f>#REF!*#REF!/2</f>
        <v>#REF!</v>
      </c>
      <c r="T56" s="3" t="e">
        <f>#REF!*#REF!</f>
        <v>#REF!</v>
      </c>
      <c r="U56" s="3" t="e">
        <f t="shared" si="5"/>
        <v>#REF!</v>
      </c>
      <c r="V56" s="3" t="e">
        <f t="shared" si="6"/>
        <v>#REF!</v>
      </c>
      <c r="X56" s="3" t="e">
        <f>#REF!*#REF!/2</f>
        <v>#REF!</v>
      </c>
      <c r="Y56" s="3" t="e">
        <f>#REF!*#REF!</f>
        <v>#REF!</v>
      </c>
      <c r="Z56" s="3" t="e">
        <f t="shared" si="7"/>
        <v>#REF!</v>
      </c>
      <c r="AA56" s="3" t="e">
        <f t="shared" si="8"/>
        <v>#REF!</v>
      </c>
    </row>
    <row r="57" spans="7:27" x14ac:dyDescent="0.15">
      <c r="G57" s="3">
        <v>49</v>
      </c>
      <c r="H57" s="3" t="e">
        <f>#REF!*#REF!/2</f>
        <v>#REF!</v>
      </c>
      <c r="I57" s="3" t="e">
        <f>#REF!*#REF!</f>
        <v>#REF!</v>
      </c>
      <c r="J57" s="3" t="e">
        <f t="shared" si="0"/>
        <v>#REF!</v>
      </c>
      <c r="K57" s="3" t="e">
        <f t="shared" si="1"/>
        <v>#REF!</v>
      </c>
      <c r="L57" s="3" t="e">
        <f t="shared" si="2"/>
        <v>#REF!</v>
      </c>
      <c r="N57" s="3" t="e">
        <f>#REF!*#REF!/2</f>
        <v>#REF!</v>
      </c>
      <c r="O57" s="3" t="e">
        <f>#REF!*#REF!</f>
        <v>#REF!</v>
      </c>
      <c r="P57" s="3" t="e">
        <f t="shared" si="3"/>
        <v>#REF!</v>
      </c>
      <c r="Q57" s="3" t="e">
        <f t="shared" si="4"/>
        <v>#REF!</v>
      </c>
      <c r="S57" s="3" t="e">
        <f>#REF!*#REF!/2</f>
        <v>#REF!</v>
      </c>
      <c r="T57" s="3" t="e">
        <f>#REF!*#REF!</f>
        <v>#REF!</v>
      </c>
      <c r="U57" s="3" t="e">
        <f t="shared" si="5"/>
        <v>#REF!</v>
      </c>
      <c r="V57" s="3" t="e">
        <f t="shared" si="6"/>
        <v>#REF!</v>
      </c>
      <c r="X57" s="3" t="e">
        <f>#REF!*#REF!/2</f>
        <v>#REF!</v>
      </c>
      <c r="Y57" s="3" t="e">
        <f>#REF!*#REF!</f>
        <v>#REF!</v>
      </c>
      <c r="Z57" s="3" t="e">
        <f t="shared" si="7"/>
        <v>#REF!</v>
      </c>
      <c r="AA57" s="3" t="e">
        <f t="shared" si="8"/>
        <v>#REF!</v>
      </c>
    </row>
    <row r="58" spans="7:27" x14ac:dyDescent="0.15">
      <c r="G58" s="3">
        <v>50</v>
      </c>
      <c r="H58" s="3" t="e">
        <f>#REF!*#REF!/2</f>
        <v>#REF!</v>
      </c>
      <c r="I58" s="3" t="e">
        <f>#REF!*#REF!</f>
        <v>#REF!</v>
      </c>
      <c r="J58" s="3" t="e">
        <f t="shared" si="0"/>
        <v>#REF!</v>
      </c>
      <c r="K58" s="3" t="e">
        <f t="shared" si="1"/>
        <v>#REF!</v>
      </c>
      <c r="L58" s="3" t="e">
        <f t="shared" si="2"/>
        <v>#REF!</v>
      </c>
      <c r="N58" s="3" t="e">
        <f>#REF!*#REF!/2</f>
        <v>#REF!</v>
      </c>
      <c r="O58" s="3" t="e">
        <f>#REF!*#REF!</f>
        <v>#REF!</v>
      </c>
      <c r="P58" s="3" t="e">
        <f t="shared" si="3"/>
        <v>#REF!</v>
      </c>
      <c r="Q58" s="3" t="e">
        <f t="shared" si="4"/>
        <v>#REF!</v>
      </c>
      <c r="S58" s="3" t="e">
        <f>#REF!*#REF!/2</f>
        <v>#REF!</v>
      </c>
      <c r="T58" s="3" t="e">
        <f>#REF!*#REF!</f>
        <v>#REF!</v>
      </c>
      <c r="U58" s="3" t="e">
        <f t="shared" si="5"/>
        <v>#REF!</v>
      </c>
      <c r="V58" s="3" t="e">
        <f t="shared" si="6"/>
        <v>#REF!</v>
      </c>
      <c r="X58" s="3" t="e">
        <f>#REF!*#REF!/2</f>
        <v>#REF!</v>
      </c>
      <c r="Y58" s="3" t="e">
        <f>#REF!*#REF!</f>
        <v>#REF!</v>
      </c>
      <c r="Z58" s="3" t="e">
        <f t="shared" si="7"/>
        <v>#REF!</v>
      </c>
      <c r="AA58" s="3" t="e">
        <f t="shared" si="8"/>
        <v>#REF!</v>
      </c>
    </row>
    <row r="59" spans="7:27" x14ac:dyDescent="0.15">
      <c r="G59" s="3">
        <v>51</v>
      </c>
      <c r="H59" s="3" t="e">
        <f>#REF!*#REF!/2</f>
        <v>#REF!</v>
      </c>
      <c r="I59" s="3" t="e">
        <f>#REF!*#REF!</f>
        <v>#REF!</v>
      </c>
      <c r="J59" s="3" t="e">
        <f t="shared" si="0"/>
        <v>#REF!</v>
      </c>
      <c r="K59" s="3" t="e">
        <f t="shared" si="1"/>
        <v>#REF!</v>
      </c>
      <c r="L59" s="3" t="e">
        <f t="shared" si="2"/>
        <v>#REF!</v>
      </c>
      <c r="N59" s="3" t="e">
        <f>#REF!*#REF!/2</f>
        <v>#REF!</v>
      </c>
      <c r="O59" s="3" t="e">
        <f>#REF!*#REF!</f>
        <v>#REF!</v>
      </c>
      <c r="P59" s="3" t="e">
        <f t="shared" si="3"/>
        <v>#REF!</v>
      </c>
      <c r="Q59" s="3" t="e">
        <f t="shared" si="4"/>
        <v>#REF!</v>
      </c>
      <c r="S59" s="3" t="e">
        <f>#REF!*#REF!/2</f>
        <v>#REF!</v>
      </c>
      <c r="T59" s="3" t="e">
        <f>#REF!*#REF!</f>
        <v>#REF!</v>
      </c>
      <c r="U59" s="3" t="e">
        <f t="shared" si="5"/>
        <v>#REF!</v>
      </c>
      <c r="V59" s="3" t="e">
        <f t="shared" si="6"/>
        <v>#REF!</v>
      </c>
      <c r="X59" s="3" t="e">
        <f>#REF!*#REF!/2</f>
        <v>#REF!</v>
      </c>
      <c r="Y59" s="3" t="e">
        <f>#REF!*#REF!</f>
        <v>#REF!</v>
      </c>
      <c r="Z59" s="3" t="e">
        <f t="shared" si="7"/>
        <v>#REF!</v>
      </c>
      <c r="AA59" s="3" t="e">
        <f t="shared" si="8"/>
        <v>#REF!</v>
      </c>
    </row>
    <row r="60" spans="7:27" x14ac:dyDescent="0.15">
      <c r="G60" s="3">
        <v>52</v>
      </c>
      <c r="H60" s="3" t="e">
        <f>#REF!*#REF!/2</f>
        <v>#REF!</v>
      </c>
      <c r="I60" s="3" t="e">
        <f>#REF!*#REF!</f>
        <v>#REF!</v>
      </c>
      <c r="J60" s="3" t="e">
        <f t="shared" si="0"/>
        <v>#REF!</v>
      </c>
      <c r="K60" s="3" t="e">
        <f t="shared" si="1"/>
        <v>#REF!</v>
      </c>
      <c r="L60" s="3" t="e">
        <f t="shared" si="2"/>
        <v>#REF!</v>
      </c>
      <c r="N60" s="3" t="e">
        <f>#REF!*#REF!/2</f>
        <v>#REF!</v>
      </c>
      <c r="O60" s="3" t="e">
        <f>#REF!*#REF!</f>
        <v>#REF!</v>
      </c>
      <c r="P60" s="3" t="e">
        <f t="shared" si="3"/>
        <v>#REF!</v>
      </c>
      <c r="Q60" s="3" t="e">
        <f t="shared" si="4"/>
        <v>#REF!</v>
      </c>
      <c r="S60" s="3" t="e">
        <f>#REF!*#REF!/2</f>
        <v>#REF!</v>
      </c>
      <c r="T60" s="3" t="e">
        <f>#REF!*#REF!</f>
        <v>#REF!</v>
      </c>
      <c r="U60" s="3" t="e">
        <f t="shared" si="5"/>
        <v>#REF!</v>
      </c>
      <c r="V60" s="3" t="e">
        <f t="shared" si="6"/>
        <v>#REF!</v>
      </c>
      <c r="X60" s="3" t="e">
        <f>#REF!*#REF!/2</f>
        <v>#REF!</v>
      </c>
      <c r="Y60" s="3" t="e">
        <f>#REF!*#REF!</f>
        <v>#REF!</v>
      </c>
      <c r="Z60" s="3" t="e">
        <f t="shared" si="7"/>
        <v>#REF!</v>
      </c>
      <c r="AA60" s="3" t="e">
        <f t="shared" si="8"/>
        <v>#REF!</v>
      </c>
    </row>
    <row r="61" spans="7:27" x14ac:dyDescent="0.15">
      <c r="G61" s="3">
        <v>53</v>
      </c>
      <c r="H61" s="3" t="e">
        <f>#REF!*#REF!/2</f>
        <v>#REF!</v>
      </c>
      <c r="I61" s="3" t="e">
        <f>#REF!*#REF!</f>
        <v>#REF!</v>
      </c>
      <c r="J61" s="3" t="e">
        <f t="shared" si="0"/>
        <v>#REF!</v>
      </c>
      <c r="K61" s="3" t="e">
        <f t="shared" si="1"/>
        <v>#REF!</v>
      </c>
      <c r="L61" s="3" t="e">
        <f t="shared" si="2"/>
        <v>#REF!</v>
      </c>
      <c r="N61" s="3" t="e">
        <f>#REF!*#REF!/2</f>
        <v>#REF!</v>
      </c>
      <c r="O61" s="3" t="e">
        <f>#REF!*#REF!</f>
        <v>#REF!</v>
      </c>
      <c r="P61" s="3" t="e">
        <f t="shared" si="3"/>
        <v>#REF!</v>
      </c>
      <c r="Q61" s="3" t="e">
        <f t="shared" si="4"/>
        <v>#REF!</v>
      </c>
      <c r="S61" s="3" t="e">
        <f>#REF!*#REF!/2</f>
        <v>#REF!</v>
      </c>
      <c r="T61" s="3" t="e">
        <f>#REF!*#REF!</f>
        <v>#REF!</v>
      </c>
      <c r="U61" s="3" t="e">
        <f t="shared" si="5"/>
        <v>#REF!</v>
      </c>
      <c r="V61" s="3" t="e">
        <f t="shared" si="6"/>
        <v>#REF!</v>
      </c>
      <c r="X61" s="3" t="e">
        <f>#REF!*#REF!/2</f>
        <v>#REF!</v>
      </c>
      <c r="Y61" s="3" t="e">
        <f>#REF!*#REF!</f>
        <v>#REF!</v>
      </c>
      <c r="Z61" s="3" t="e">
        <f t="shared" si="7"/>
        <v>#REF!</v>
      </c>
      <c r="AA61" s="3" t="e">
        <f t="shared" si="8"/>
        <v>#REF!</v>
      </c>
    </row>
    <row r="62" spans="7:27" x14ac:dyDescent="0.15">
      <c r="G62" s="3">
        <v>54</v>
      </c>
      <c r="H62" s="3" t="e">
        <f>#REF!*#REF!/2</f>
        <v>#REF!</v>
      </c>
      <c r="I62" s="3" t="e">
        <f>#REF!*#REF!</f>
        <v>#REF!</v>
      </c>
      <c r="J62" s="3" t="e">
        <f t="shared" si="0"/>
        <v>#REF!</v>
      </c>
      <c r="K62" s="3" t="e">
        <f t="shared" si="1"/>
        <v>#REF!</v>
      </c>
      <c r="L62" s="3" t="e">
        <f t="shared" si="2"/>
        <v>#REF!</v>
      </c>
      <c r="N62" s="3" t="e">
        <f>#REF!*#REF!/2</f>
        <v>#REF!</v>
      </c>
      <c r="O62" s="3" t="e">
        <f>#REF!*#REF!</f>
        <v>#REF!</v>
      </c>
      <c r="P62" s="3" t="e">
        <f t="shared" si="3"/>
        <v>#REF!</v>
      </c>
      <c r="Q62" s="3" t="e">
        <f t="shared" si="4"/>
        <v>#REF!</v>
      </c>
      <c r="S62" s="3" t="e">
        <f>#REF!*#REF!/2</f>
        <v>#REF!</v>
      </c>
      <c r="T62" s="3" t="e">
        <f>#REF!*#REF!</f>
        <v>#REF!</v>
      </c>
      <c r="U62" s="3" t="e">
        <f t="shared" si="5"/>
        <v>#REF!</v>
      </c>
      <c r="V62" s="3" t="e">
        <f t="shared" si="6"/>
        <v>#REF!</v>
      </c>
      <c r="X62" s="3" t="e">
        <f>#REF!*#REF!/2</f>
        <v>#REF!</v>
      </c>
      <c r="Y62" s="3" t="e">
        <f>#REF!*#REF!</f>
        <v>#REF!</v>
      </c>
      <c r="Z62" s="3" t="e">
        <f t="shared" si="7"/>
        <v>#REF!</v>
      </c>
      <c r="AA62" s="3" t="e">
        <f t="shared" si="8"/>
        <v>#REF!</v>
      </c>
    </row>
    <row r="63" spans="7:27" x14ac:dyDescent="0.15">
      <c r="G63" s="3">
        <v>55</v>
      </c>
      <c r="H63" s="3" t="e">
        <f>#REF!*#REF!/2</f>
        <v>#REF!</v>
      </c>
      <c r="I63" s="3" t="e">
        <f>#REF!*#REF!</f>
        <v>#REF!</v>
      </c>
      <c r="J63" s="3" t="e">
        <f t="shared" si="0"/>
        <v>#REF!</v>
      </c>
      <c r="K63" s="3" t="e">
        <f t="shared" si="1"/>
        <v>#REF!</v>
      </c>
      <c r="L63" s="3" t="e">
        <f t="shared" si="2"/>
        <v>#REF!</v>
      </c>
      <c r="N63" s="3" t="e">
        <f>#REF!*#REF!/2</f>
        <v>#REF!</v>
      </c>
      <c r="O63" s="3" t="e">
        <f>#REF!*#REF!</f>
        <v>#REF!</v>
      </c>
      <c r="P63" s="3" t="e">
        <f t="shared" si="3"/>
        <v>#REF!</v>
      </c>
      <c r="Q63" s="3" t="e">
        <f t="shared" si="4"/>
        <v>#REF!</v>
      </c>
      <c r="S63" s="3" t="e">
        <f>#REF!*#REF!/2</f>
        <v>#REF!</v>
      </c>
      <c r="T63" s="3" t="e">
        <f>#REF!*#REF!</f>
        <v>#REF!</v>
      </c>
      <c r="U63" s="3" t="e">
        <f t="shared" si="5"/>
        <v>#REF!</v>
      </c>
      <c r="V63" s="3" t="e">
        <f t="shared" si="6"/>
        <v>#REF!</v>
      </c>
      <c r="X63" s="3" t="e">
        <f>#REF!*#REF!/2</f>
        <v>#REF!</v>
      </c>
      <c r="Y63" s="3" t="e">
        <f>#REF!*#REF!</f>
        <v>#REF!</v>
      </c>
      <c r="Z63" s="3" t="e">
        <f t="shared" si="7"/>
        <v>#REF!</v>
      </c>
      <c r="AA63" s="3" t="e">
        <f t="shared" si="8"/>
        <v>#REF!</v>
      </c>
    </row>
    <row r="64" spans="7:27" x14ac:dyDescent="0.15">
      <c r="G64" s="3">
        <v>56</v>
      </c>
      <c r="H64" s="3" t="e">
        <f>#REF!*#REF!/2</f>
        <v>#REF!</v>
      </c>
      <c r="I64" s="3" t="e">
        <f>#REF!*#REF!</f>
        <v>#REF!</v>
      </c>
      <c r="J64" s="3" t="e">
        <f t="shared" si="0"/>
        <v>#REF!</v>
      </c>
      <c r="K64" s="3" t="e">
        <f t="shared" si="1"/>
        <v>#REF!</v>
      </c>
      <c r="L64" s="3" t="e">
        <f t="shared" si="2"/>
        <v>#REF!</v>
      </c>
      <c r="N64" s="3" t="e">
        <f>#REF!*#REF!/2</f>
        <v>#REF!</v>
      </c>
      <c r="O64" s="3" t="e">
        <f>#REF!*#REF!</f>
        <v>#REF!</v>
      </c>
      <c r="P64" s="3" t="e">
        <f t="shared" si="3"/>
        <v>#REF!</v>
      </c>
      <c r="Q64" s="3" t="e">
        <f t="shared" si="4"/>
        <v>#REF!</v>
      </c>
      <c r="S64" s="3" t="e">
        <f>#REF!*#REF!/2</f>
        <v>#REF!</v>
      </c>
      <c r="T64" s="3" t="e">
        <f>#REF!*#REF!</f>
        <v>#REF!</v>
      </c>
      <c r="U64" s="3" t="e">
        <f t="shared" si="5"/>
        <v>#REF!</v>
      </c>
      <c r="V64" s="3" t="e">
        <f t="shared" si="6"/>
        <v>#REF!</v>
      </c>
      <c r="X64" s="3" t="e">
        <f>#REF!*#REF!/2</f>
        <v>#REF!</v>
      </c>
      <c r="Y64" s="3" t="e">
        <f>#REF!*#REF!</f>
        <v>#REF!</v>
      </c>
      <c r="Z64" s="3" t="e">
        <f t="shared" si="7"/>
        <v>#REF!</v>
      </c>
      <c r="AA64" s="3" t="e">
        <f t="shared" si="8"/>
        <v>#REF!</v>
      </c>
    </row>
    <row r="65" spans="7:27" x14ac:dyDescent="0.15">
      <c r="G65" s="3">
        <v>57</v>
      </c>
      <c r="H65" s="3" t="e">
        <f>#REF!*#REF!/2</f>
        <v>#REF!</v>
      </c>
      <c r="I65" s="3" t="e">
        <f>#REF!*#REF!</f>
        <v>#REF!</v>
      </c>
      <c r="J65" s="3" t="e">
        <f t="shared" si="0"/>
        <v>#REF!</v>
      </c>
      <c r="K65" s="3" t="e">
        <f t="shared" si="1"/>
        <v>#REF!</v>
      </c>
      <c r="L65" s="3" t="e">
        <f t="shared" si="2"/>
        <v>#REF!</v>
      </c>
      <c r="N65" s="3" t="e">
        <f>#REF!*#REF!/2</f>
        <v>#REF!</v>
      </c>
      <c r="O65" s="3" t="e">
        <f>#REF!*#REF!</f>
        <v>#REF!</v>
      </c>
      <c r="P65" s="3" t="e">
        <f t="shared" si="3"/>
        <v>#REF!</v>
      </c>
      <c r="Q65" s="3" t="e">
        <f t="shared" si="4"/>
        <v>#REF!</v>
      </c>
      <c r="S65" s="3" t="e">
        <f>#REF!*#REF!/2</f>
        <v>#REF!</v>
      </c>
      <c r="T65" s="3" t="e">
        <f>#REF!*#REF!</f>
        <v>#REF!</v>
      </c>
      <c r="U65" s="3" t="e">
        <f t="shared" si="5"/>
        <v>#REF!</v>
      </c>
      <c r="V65" s="3" t="e">
        <f t="shared" si="6"/>
        <v>#REF!</v>
      </c>
      <c r="X65" s="3" t="e">
        <f>#REF!*#REF!/2</f>
        <v>#REF!</v>
      </c>
      <c r="Y65" s="3" t="e">
        <f>#REF!*#REF!</f>
        <v>#REF!</v>
      </c>
      <c r="Z65" s="3" t="e">
        <f t="shared" si="7"/>
        <v>#REF!</v>
      </c>
      <c r="AA65" s="3" t="e">
        <f t="shared" si="8"/>
        <v>#REF!</v>
      </c>
    </row>
    <row r="66" spans="7:27" x14ac:dyDescent="0.15">
      <c r="G66" s="3">
        <v>58</v>
      </c>
      <c r="H66" s="3" t="e">
        <f>#REF!*#REF!/2</f>
        <v>#REF!</v>
      </c>
      <c r="I66" s="3" t="e">
        <f>#REF!*#REF!</f>
        <v>#REF!</v>
      </c>
      <c r="J66" s="3" t="e">
        <f t="shared" si="0"/>
        <v>#REF!</v>
      </c>
      <c r="K66" s="3" t="e">
        <f t="shared" si="1"/>
        <v>#REF!</v>
      </c>
      <c r="L66" s="3" t="e">
        <f t="shared" si="2"/>
        <v>#REF!</v>
      </c>
      <c r="N66" s="3" t="e">
        <f>#REF!*#REF!/2</f>
        <v>#REF!</v>
      </c>
      <c r="O66" s="3" t="e">
        <f>#REF!*#REF!</f>
        <v>#REF!</v>
      </c>
      <c r="P66" s="3" t="e">
        <f t="shared" si="3"/>
        <v>#REF!</v>
      </c>
      <c r="Q66" s="3" t="e">
        <f t="shared" si="4"/>
        <v>#REF!</v>
      </c>
      <c r="S66" s="3" t="e">
        <f>#REF!*#REF!/2</f>
        <v>#REF!</v>
      </c>
      <c r="T66" s="3" t="e">
        <f>#REF!*#REF!</f>
        <v>#REF!</v>
      </c>
      <c r="U66" s="3" t="e">
        <f t="shared" si="5"/>
        <v>#REF!</v>
      </c>
      <c r="V66" s="3" t="e">
        <f t="shared" si="6"/>
        <v>#REF!</v>
      </c>
      <c r="X66" s="3" t="e">
        <f>#REF!*#REF!/2</f>
        <v>#REF!</v>
      </c>
      <c r="Y66" s="3" t="e">
        <f>#REF!*#REF!</f>
        <v>#REF!</v>
      </c>
      <c r="Z66" s="3" t="e">
        <f t="shared" si="7"/>
        <v>#REF!</v>
      </c>
      <c r="AA66" s="3" t="e">
        <f t="shared" si="8"/>
        <v>#REF!</v>
      </c>
    </row>
    <row r="67" spans="7:27" x14ac:dyDescent="0.15">
      <c r="G67" s="3">
        <v>59</v>
      </c>
      <c r="H67" s="3" t="e">
        <f>#REF!*#REF!/2</f>
        <v>#REF!</v>
      </c>
      <c r="I67" s="3" t="e">
        <f>#REF!*#REF!</f>
        <v>#REF!</v>
      </c>
      <c r="J67" s="3" t="e">
        <f t="shared" si="0"/>
        <v>#REF!</v>
      </c>
      <c r="K67" s="3" t="e">
        <f t="shared" si="1"/>
        <v>#REF!</v>
      </c>
      <c r="L67" s="3" t="e">
        <f t="shared" si="2"/>
        <v>#REF!</v>
      </c>
      <c r="N67" s="3" t="e">
        <f>#REF!*#REF!/2</f>
        <v>#REF!</v>
      </c>
      <c r="O67" s="3" t="e">
        <f>#REF!*#REF!</f>
        <v>#REF!</v>
      </c>
      <c r="P67" s="3" t="e">
        <f t="shared" si="3"/>
        <v>#REF!</v>
      </c>
      <c r="Q67" s="3" t="e">
        <f t="shared" si="4"/>
        <v>#REF!</v>
      </c>
      <c r="S67" s="3" t="e">
        <f>#REF!*#REF!/2</f>
        <v>#REF!</v>
      </c>
      <c r="T67" s="3" t="e">
        <f>#REF!*#REF!</f>
        <v>#REF!</v>
      </c>
      <c r="U67" s="3" t="e">
        <f t="shared" si="5"/>
        <v>#REF!</v>
      </c>
      <c r="V67" s="3" t="e">
        <f t="shared" si="6"/>
        <v>#REF!</v>
      </c>
      <c r="X67" s="3" t="e">
        <f>#REF!*#REF!/2</f>
        <v>#REF!</v>
      </c>
      <c r="Y67" s="3" t="e">
        <f>#REF!*#REF!</f>
        <v>#REF!</v>
      </c>
      <c r="Z67" s="3" t="e">
        <f t="shared" si="7"/>
        <v>#REF!</v>
      </c>
      <c r="AA67" s="3" t="e">
        <f t="shared" si="8"/>
        <v>#REF!</v>
      </c>
    </row>
    <row r="68" spans="7:27" x14ac:dyDescent="0.15">
      <c r="G68" s="3">
        <v>60</v>
      </c>
      <c r="H68" s="3" t="e">
        <f>#REF!*#REF!/2</f>
        <v>#REF!</v>
      </c>
      <c r="I68" s="3" t="e">
        <f>#REF!*#REF!</f>
        <v>#REF!</v>
      </c>
      <c r="J68" s="3" t="e">
        <f t="shared" si="0"/>
        <v>#REF!</v>
      </c>
      <c r="K68" s="3" t="e">
        <f t="shared" si="1"/>
        <v>#REF!</v>
      </c>
      <c r="L68" s="3" t="e">
        <f t="shared" si="2"/>
        <v>#REF!</v>
      </c>
      <c r="N68" s="3" t="e">
        <f>#REF!*#REF!/2</f>
        <v>#REF!</v>
      </c>
      <c r="O68" s="3" t="e">
        <f>#REF!*#REF!</f>
        <v>#REF!</v>
      </c>
      <c r="P68" s="3" t="e">
        <f t="shared" si="3"/>
        <v>#REF!</v>
      </c>
      <c r="Q68" s="3" t="e">
        <f t="shared" si="4"/>
        <v>#REF!</v>
      </c>
      <c r="S68" s="3" t="e">
        <f>#REF!*#REF!/2</f>
        <v>#REF!</v>
      </c>
      <c r="T68" s="3" t="e">
        <f>#REF!*#REF!</f>
        <v>#REF!</v>
      </c>
      <c r="U68" s="3" t="e">
        <f t="shared" si="5"/>
        <v>#REF!</v>
      </c>
      <c r="V68" s="3" t="e">
        <f t="shared" si="6"/>
        <v>#REF!</v>
      </c>
      <c r="X68" s="3" t="e">
        <f>#REF!*#REF!/2</f>
        <v>#REF!</v>
      </c>
      <c r="Y68" s="3" t="e">
        <f>#REF!*#REF!</f>
        <v>#REF!</v>
      </c>
      <c r="Z68" s="3" t="e">
        <f t="shared" si="7"/>
        <v>#REF!</v>
      </c>
      <c r="AA68" s="3" t="e">
        <f t="shared" si="8"/>
        <v>#REF!</v>
      </c>
    </row>
    <row r="69" spans="7:27" x14ac:dyDescent="0.15">
      <c r="G69" s="3">
        <v>61</v>
      </c>
      <c r="H69" s="3" t="e">
        <f>#REF!*#REF!/2</f>
        <v>#REF!</v>
      </c>
      <c r="I69" s="3" t="e">
        <f>#REF!*#REF!</f>
        <v>#REF!</v>
      </c>
      <c r="J69" s="3" t="e">
        <f t="shared" si="0"/>
        <v>#REF!</v>
      </c>
      <c r="K69" s="3" t="e">
        <f t="shared" si="1"/>
        <v>#REF!</v>
      </c>
      <c r="L69" s="3" t="e">
        <f t="shared" si="2"/>
        <v>#REF!</v>
      </c>
      <c r="N69" s="3" t="e">
        <f>#REF!*#REF!/2</f>
        <v>#REF!</v>
      </c>
      <c r="O69" s="3" t="e">
        <f>#REF!*#REF!</f>
        <v>#REF!</v>
      </c>
      <c r="P69" s="3" t="e">
        <f t="shared" si="3"/>
        <v>#REF!</v>
      </c>
      <c r="Q69" s="3" t="e">
        <f t="shared" si="4"/>
        <v>#REF!</v>
      </c>
      <c r="S69" s="3" t="e">
        <f>#REF!*#REF!/2</f>
        <v>#REF!</v>
      </c>
      <c r="T69" s="3" t="e">
        <f>#REF!*#REF!</f>
        <v>#REF!</v>
      </c>
      <c r="U69" s="3" t="e">
        <f t="shared" si="5"/>
        <v>#REF!</v>
      </c>
      <c r="V69" s="3" t="e">
        <f t="shared" si="6"/>
        <v>#REF!</v>
      </c>
      <c r="X69" s="3" t="e">
        <f>#REF!*#REF!/2</f>
        <v>#REF!</v>
      </c>
      <c r="Y69" s="3" t="e">
        <f>#REF!*#REF!</f>
        <v>#REF!</v>
      </c>
      <c r="Z69" s="3" t="e">
        <f t="shared" si="7"/>
        <v>#REF!</v>
      </c>
      <c r="AA69" s="3" t="e">
        <f t="shared" si="8"/>
        <v>#REF!</v>
      </c>
    </row>
    <row r="70" spans="7:27" x14ac:dyDescent="0.15">
      <c r="G70" s="3">
        <v>62</v>
      </c>
      <c r="H70" s="3" t="e">
        <f>#REF!*#REF!/2</f>
        <v>#REF!</v>
      </c>
      <c r="I70" s="3" t="e">
        <f>#REF!*#REF!</f>
        <v>#REF!</v>
      </c>
      <c r="J70" s="3" t="e">
        <f t="shared" si="0"/>
        <v>#REF!</v>
      </c>
      <c r="K70" s="3" t="e">
        <f t="shared" si="1"/>
        <v>#REF!</v>
      </c>
      <c r="L70" s="3" t="e">
        <f t="shared" si="2"/>
        <v>#REF!</v>
      </c>
      <c r="N70" s="3" t="e">
        <f>#REF!*#REF!/2</f>
        <v>#REF!</v>
      </c>
      <c r="O70" s="3" t="e">
        <f>#REF!*#REF!</f>
        <v>#REF!</v>
      </c>
      <c r="P70" s="3" t="e">
        <f t="shared" si="3"/>
        <v>#REF!</v>
      </c>
      <c r="Q70" s="3" t="e">
        <f t="shared" si="4"/>
        <v>#REF!</v>
      </c>
      <c r="S70" s="3" t="e">
        <f>#REF!*#REF!/2</f>
        <v>#REF!</v>
      </c>
      <c r="T70" s="3" t="e">
        <f>#REF!*#REF!</f>
        <v>#REF!</v>
      </c>
      <c r="U70" s="3" t="e">
        <f t="shared" si="5"/>
        <v>#REF!</v>
      </c>
      <c r="V70" s="3" t="e">
        <f t="shared" si="6"/>
        <v>#REF!</v>
      </c>
      <c r="X70" s="3" t="e">
        <f>#REF!*#REF!/2</f>
        <v>#REF!</v>
      </c>
      <c r="Y70" s="3" t="e">
        <f>#REF!*#REF!</f>
        <v>#REF!</v>
      </c>
      <c r="Z70" s="3" t="e">
        <f t="shared" si="7"/>
        <v>#REF!</v>
      </c>
      <c r="AA70" s="3" t="e">
        <f t="shared" si="8"/>
        <v>#REF!</v>
      </c>
    </row>
    <row r="71" spans="7:27" x14ac:dyDescent="0.15">
      <c r="G71" s="3">
        <v>63</v>
      </c>
      <c r="H71" s="3" t="e">
        <f>#REF!*#REF!/2</f>
        <v>#REF!</v>
      </c>
      <c r="I71" s="3" t="e">
        <f>#REF!*#REF!</f>
        <v>#REF!</v>
      </c>
      <c r="J71" s="3" t="e">
        <f t="shared" si="0"/>
        <v>#REF!</v>
      </c>
      <c r="K71" s="3" t="e">
        <f t="shared" si="1"/>
        <v>#REF!</v>
      </c>
      <c r="L71" s="3" t="e">
        <f t="shared" si="2"/>
        <v>#REF!</v>
      </c>
      <c r="N71" s="3" t="e">
        <f>#REF!*#REF!/2</f>
        <v>#REF!</v>
      </c>
      <c r="O71" s="3" t="e">
        <f>#REF!*#REF!</f>
        <v>#REF!</v>
      </c>
      <c r="P71" s="3" t="e">
        <f t="shared" si="3"/>
        <v>#REF!</v>
      </c>
      <c r="Q71" s="3" t="e">
        <f t="shared" si="4"/>
        <v>#REF!</v>
      </c>
      <c r="S71" s="3" t="e">
        <f>#REF!*#REF!/2</f>
        <v>#REF!</v>
      </c>
      <c r="T71" s="3" t="e">
        <f>#REF!*#REF!</f>
        <v>#REF!</v>
      </c>
      <c r="U71" s="3" t="e">
        <f t="shared" si="5"/>
        <v>#REF!</v>
      </c>
      <c r="V71" s="3" t="e">
        <f t="shared" si="6"/>
        <v>#REF!</v>
      </c>
      <c r="X71" s="3" t="e">
        <f>#REF!*#REF!/2</f>
        <v>#REF!</v>
      </c>
      <c r="Y71" s="3" t="e">
        <f>#REF!*#REF!</f>
        <v>#REF!</v>
      </c>
      <c r="Z71" s="3" t="e">
        <f t="shared" si="7"/>
        <v>#REF!</v>
      </c>
      <c r="AA71" s="3" t="e">
        <f t="shared" si="8"/>
        <v>#REF!</v>
      </c>
    </row>
    <row r="72" spans="7:27" x14ac:dyDescent="0.15">
      <c r="G72" s="3">
        <v>64</v>
      </c>
      <c r="H72" s="3" t="e">
        <f>#REF!*#REF!/2</f>
        <v>#REF!</v>
      </c>
      <c r="I72" s="3" t="e">
        <f>#REF!*#REF!</f>
        <v>#REF!</v>
      </c>
      <c r="J72" s="3" t="e">
        <f t="shared" si="0"/>
        <v>#REF!</v>
      </c>
      <c r="K72" s="3" t="e">
        <f t="shared" si="1"/>
        <v>#REF!</v>
      </c>
      <c r="L72" s="3" t="e">
        <f t="shared" si="2"/>
        <v>#REF!</v>
      </c>
      <c r="N72" s="3" t="e">
        <f>#REF!*#REF!/2</f>
        <v>#REF!</v>
      </c>
      <c r="O72" s="3" t="e">
        <f>#REF!*#REF!</f>
        <v>#REF!</v>
      </c>
      <c r="P72" s="3" t="e">
        <f t="shared" si="3"/>
        <v>#REF!</v>
      </c>
      <c r="Q72" s="3" t="e">
        <f t="shared" si="4"/>
        <v>#REF!</v>
      </c>
      <c r="S72" s="3" t="e">
        <f>#REF!*#REF!/2</f>
        <v>#REF!</v>
      </c>
      <c r="T72" s="3" t="e">
        <f>#REF!*#REF!</f>
        <v>#REF!</v>
      </c>
      <c r="U72" s="3" t="e">
        <f t="shared" si="5"/>
        <v>#REF!</v>
      </c>
      <c r="V72" s="3" t="e">
        <f t="shared" si="6"/>
        <v>#REF!</v>
      </c>
      <c r="X72" s="3" t="e">
        <f>#REF!*#REF!/2</f>
        <v>#REF!</v>
      </c>
      <c r="Y72" s="3" t="e">
        <f>#REF!*#REF!</f>
        <v>#REF!</v>
      </c>
      <c r="Z72" s="3" t="e">
        <f t="shared" si="7"/>
        <v>#REF!</v>
      </c>
      <c r="AA72" s="3" t="e">
        <f t="shared" si="8"/>
        <v>#REF!</v>
      </c>
    </row>
    <row r="73" spans="7:27" x14ac:dyDescent="0.15">
      <c r="G73" s="3">
        <v>65</v>
      </c>
      <c r="H73" s="3" t="e">
        <f>#REF!*#REF!/2</f>
        <v>#REF!</v>
      </c>
      <c r="I73" s="3" t="e">
        <f>#REF!*#REF!</f>
        <v>#REF!</v>
      </c>
      <c r="J73" s="3" t="e">
        <f t="shared" si="0"/>
        <v>#REF!</v>
      </c>
      <c r="K73" s="3" t="e">
        <f t="shared" si="1"/>
        <v>#REF!</v>
      </c>
      <c r="L73" s="3" t="e">
        <f t="shared" si="2"/>
        <v>#REF!</v>
      </c>
      <c r="N73" s="3" t="e">
        <f>#REF!*#REF!/2</f>
        <v>#REF!</v>
      </c>
      <c r="O73" s="3" t="e">
        <f>#REF!*#REF!</f>
        <v>#REF!</v>
      </c>
      <c r="P73" s="3" t="e">
        <f t="shared" si="3"/>
        <v>#REF!</v>
      </c>
      <c r="Q73" s="3" t="e">
        <f t="shared" si="4"/>
        <v>#REF!</v>
      </c>
      <c r="S73" s="3" t="e">
        <f>#REF!*#REF!/2</f>
        <v>#REF!</v>
      </c>
      <c r="T73" s="3" t="e">
        <f>#REF!*#REF!</f>
        <v>#REF!</v>
      </c>
      <c r="U73" s="3" t="e">
        <f t="shared" si="5"/>
        <v>#REF!</v>
      </c>
      <c r="V73" s="3" t="e">
        <f t="shared" si="6"/>
        <v>#REF!</v>
      </c>
      <c r="X73" s="3" t="e">
        <f>#REF!*#REF!/2</f>
        <v>#REF!</v>
      </c>
      <c r="Y73" s="3" t="e">
        <f>#REF!*#REF!</f>
        <v>#REF!</v>
      </c>
      <c r="Z73" s="3" t="e">
        <f t="shared" si="7"/>
        <v>#REF!</v>
      </c>
      <c r="AA73" s="3" t="e">
        <f t="shared" si="8"/>
        <v>#REF!</v>
      </c>
    </row>
    <row r="74" spans="7:27" x14ac:dyDescent="0.15">
      <c r="G74" s="3">
        <v>66</v>
      </c>
      <c r="H74" s="3" t="e">
        <f>#REF!*#REF!/2</f>
        <v>#REF!</v>
      </c>
      <c r="I74" s="3" t="e">
        <f>#REF!*#REF!</f>
        <v>#REF!</v>
      </c>
      <c r="J74" s="3" t="e">
        <f t="shared" ref="J74:J108" si="9">I74/H74</f>
        <v>#REF!</v>
      </c>
      <c r="K74" s="3" t="e">
        <f t="shared" ref="K74:K108" si="10">H74/$D$8</f>
        <v>#REF!</v>
      </c>
      <c r="L74" s="3" t="e">
        <f t="shared" ref="L74:L108" si="11">I74/$C$8</f>
        <v>#REF!</v>
      </c>
      <c r="N74" s="3" t="e">
        <f>#REF!*#REF!/2</f>
        <v>#REF!</v>
      </c>
      <c r="O74" s="3" t="e">
        <f>#REF!*#REF!</f>
        <v>#REF!</v>
      </c>
      <c r="P74" s="3" t="e">
        <f t="shared" ref="P74:P108" si="12">N74/$D$9</f>
        <v>#REF!</v>
      </c>
      <c r="Q74" s="3" t="e">
        <f t="shared" ref="Q74:Q108" si="13">O74/$C$9</f>
        <v>#REF!</v>
      </c>
      <c r="S74" s="3" t="e">
        <f>#REF!*#REF!/2</f>
        <v>#REF!</v>
      </c>
      <c r="T74" s="3" t="e">
        <f>#REF!*#REF!</f>
        <v>#REF!</v>
      </c>
      <c r="U74" s="3" t="e">
        <f t="shared" ref="U74:U108" si="14">S74/$D$10</f>
        <v>#REF!</v>
      </c>
      <c r="V74" s="3" t="e">
        <f t="shared" ref="V74:V108" si="15">T74/$C$10</f>
        <v>#REF!</v>
      </c>
      <c r="X74" s="3" t="e">
        <f>#REF!*#REF!/2</f>
        <v>#REF!</v>
      </c>
      <c r="Y74" s="3" t="e">
        <f>#REF!*#REF!</f>
        <v>#REF!</v>
      </c>
      <c r="Z74" s="3" t="e">
        <f t="shared" ref="Z74:Z108" si="16">X74/$D$11</f>
        <v>#REF!</v>
      </c>
      <c r="AA74" s="3" t="e">
        <f t="shared" ref="AA74:AA108" si="17">Y74/$C$11</f>
        <v>#REF!</v>
      </c>
    </row>
    <row r="75" spans="7:27" x14ac:dyDescent="0.15">
      <c r="G75" s="3">
        <v>67</v>
      </c>
      <c r="H75" s="3" t="e">
        <f>#REF!*#REF!/2</f>
        <v>#REF!</v>
      </c>
      <c r="I75" s="3" t="e">
        <f>#REF!*#REF!</f>
        <v>#REF!</v>
      </c>
      <c r="J75" s="3" t="e">
        <f t="shared" si="9"/>
        <v>#REF!</v>
      </c>
      <c r="K75" s="3" t="e">
        <f t="shared" si="10"/>
        <v>#REF!</v>
      </c>
      <c r="L75" s="3" t="e">
        <f t="shared" si="11"/>
        <v>#REF!</v>
      </c>
      <c r="N75" s="3" t="e">
        <f>#REF!*#REF!/2</f>
        <v>#REF!</v>
      </c>
      <c r="O75" s="3" t="e">
        <f>#REF!*#REF!</f>
        <v>#REF!</v>
      </c>
      <c r="P75" s="3" t="e">
        <f t="shared" si="12"/>
        <v>#REF!</v>
      </c>
      <c r="Q75" s="3" t="e">
        <f t="shared" si="13"/>
        <v>#REF!</v>
      </c>
      <c r="S75" s="3" t="e">
        <f>#REF!*#REF!/2</f>
        <v>#REF!</v>
      </c>
      <c r="T75" s="3" t="e">
        <f>#REF!*#REF!</f>
        <v>#REF!</v>
      </c>
      <c r="U75" s="3" t="e">
        <f t="shared" si="14"/>
        <v>#REF!</v>
      </c>
      <c r="V75" s="3" t="e">
        <f t="shared" si="15"/>
        <v>#REF!</v>
      </c>
      <c r="X75" s="3" t="e">
        <f>#REF!*#REF!/2</f>
        <v>#REF!</v>
      </c>
      <c r="Y75" s="3" t="e">
        <f>#REF!*#REF!</f>
        <v>#REF!</v>
      </c>
      <c r="Z75" s="3" t="e">
        <f t="shared" si="16"/>
        <v>#REF!</v>
      </c>
      <c r="AA75" s="3" t="e">
        <f t="shared" si="17"/>
        <v>#REF!</v>
      </c>
    </row>
    <row r="76" spans="7:27" x14ac:dyDescent="0.15">
      <c r="G76" s="3">
        <v>68</v>
      </c>
      <c r="H76" s="3" t="e">
        <f>#REF!*#REF!/2</f>
        <v>#REF!</v>
      </c>
      <c r="I76" s="3" t="e">
        <f>#REF!*#REF!</f>
        <v>#REF!</v>
      </c>
      <c r="J76" s="3" t="e">
        <f t="shared" si="9"/>
        <v>#REF!</v>
      </c>
      <c r="K76" s="3" t="e">
        <f t="shared" si="10"/>
        <v>#REF!</v>
      </c>
      <c r="L76" s="3" t="e">
        <f t="shared" si="11"/>
        <v>#REF!</v>
      </c>
      <c r="N76" s="3" t="e">
        <f>#REF!*#REF!/2</f>
        <v>#REF!</v>
      </c>
      <c r="O76" s="3" t="e">
        <f>#REF!*#REF!</f>
        <v>#REF!</v>
      </c>
      <c r="P76" s="3" t="e">
        <f t="shared" si="12"/>
        <v>#REF!</v>
      </c>
      <c r="Q76" s="3" t="e">
        <f t="shared" si="13"/>
        <v>#REF!</v>
      </c>
      <c r="S76" s="3" t="e">
        <f>#REF!*#REF!/2</f>
        <v>#REF!</v>
      </c>
      <c r="T76" s="3" t="e">
        <f>#REF!*#REF!</f>
        <v>#REF!</v>
      </c>
      <c r="U76" s="3" t="e">
        <f t="shared" si="14"/>
        <v>#REF!</v>
      </c>
      <c r="V76" s="3" t="e">
        <f t="shared" si="15"/>
        <v>#REF!</v>
      </c>
      <c r="X76" s="3" t="e">
        <f>#REF!*#REF!/2</f>
        <v>#REF!</v>
      </c>
      <c r="Y76" s="3" t="e">
        <f>#REF!*#REF!</f>
        <v>#REF!</v>
      </c>
      <c r="Z76" s="3" t="e">
        <f t="shared" si="16"/>
        <v>#REF!</v>
      </c>
      <c r="AA76" s="3" t="e">
        <f t="shared" si="17"/>
        <v>#REF!</v>
      </c>
    </row>
    <row r="77" spans="7:27" x14ac:dyDescent="0.15">
      <c r="G77" s="3">
        <v>69</v>
      </c>
      <c r="H77" s="3" t="e">
        <f>#REF!*#REF!/2</f>
        <v>#REF!</v>
      </c>
      <c r="I77" s="3" t="e">
        <f>#REF!*#REF!</f>
        <v>#REF!</v>
      </c>
      <c r="J77" s="3" t="e">
        <f t="shared" si="9"/>
        <v>#REF!</v>
      </c>
      <c r="K77" s="3" t="e">
        <f t="shared" si="10"/>
        <v>#REF!</v>
      </c>
      <c r="L77" s="3" t="e">
        <f t="shared" si="11"/>
        <v>#REF!</v>
      </c>
      <c r="N77" s="3" t="e">
        <f>#REF!*#REF!/2</f>
        <v>#REF!</v>
      </c>
      <c r="O77" s="3" t="e">
        <f>#REF!*#REF!</f>
        <v>#REF!</v>
      </c>
      <c r="P77" s="3" t="e">
        <f t="shared" si="12"/>
        <v>#REF!</v>
      </c>
      <c r="Q77" s="3" t="e">
        <f t="shared" si="13"/>
        <v>#REF!</v>
      </c>
      <c r="S77" s="3" t="e">
        <f>#REF!*#REF!/2</f>
        <v>#REF!</v>
      </c>
      <c r="T77" s="3" t="e">
        <f>#REF!*#REF!</f>
        <v>#REF!</v>
      </c>
      <c r="U77" s="3" t="e">
        <f t="shared" si="14"/>
        <v>#REF!</v>
      </c>
      <c r="V77" s="3" t="e">
        <f t="shared" si="15"/>
        <v>#REF!</v>
      </c>
      <c r="X77" s="3" t="e">
        <f>#REF!*#REF!/2</f>
        <v>#REF!</v>
      </c>
      <c r="Y77" s="3" t="e">
        <f>#REF!*#REF!</f>
        <v>#REF!</v>
      </c>
      <c r="Z77" s="3" t="e">
        <f t="shared" si="16"/>
        <v>#REF!</v>
      </c>
      <c r="AA77" s="3" t="e">
        <f t="shared" si="17"/>
        <v>#REF!</v>
      </c>
    </row>
    <row r="78" spans="7:27" x14ac:dyDescent="0.15">
      <c r="G78" s="3">
        <v>70</v>
      </c>
      <c r="H78" s="3" t="e">
        <f>#REF!*#REF!/2</f>
        <v>#REF!</v>
      </c>
      <c r="I78" s="3" t="e">
        <f>#REF!*#REF!</f>
        <v>#REF!</v>
      </c>
      <c r="J78" s="3" t="e">
        <f t="shared" si="9"/>
        <v>#REF!</v>
      </c>
      <c r="K78" s="3" t="e">
        <f t="shared" si="10"/>
        <v>#REF!</v>
      </c>
      <c r="L78" s="3" t="e">
        <f t="shared" si="11"/>
        <v>#REF!</v>
      </c>
      <c r="N78" s="3" t="e">
        <f>#REF!*#REF!/2</f>
        <v>#REF!</v>
      </c>
      <c r="O78" s="3" t="e">
        <f>#REF!*#REF!</f>
        <v>#REF!</v>
      </c>
      <c r="P78" s="3" t="e">
        <f t="shared" si="12"/>
        <v>#REF!</v>
      </c>
      <c r="Q78" s="3" t="e">
        <f t="shared" si="13"/>
        <v>#REF!</v>
      </c>
      <c r="S78" s="3" t="e">
        <f>#REF!*#REF!/2</f>
        <v>#REF!</v>
      </c>
      <c r="T78" s="3" t="e">
        <f>#REF!*#REF!</f>
        <v>#REF!</v>
      </c>
      <c r="U78" s="3" t="e">
        <f t="shared" si="14"/>
        <v>#REF!</v>
      </c>
      <c r="V78" s="3" t="e">
        <f t="shared" si="15"/>
        <v>#REF!</v>
      </c>
      <c r="X78" s="3" t="e">
        <f>#REF!*#REF!/2</f>
        <v>#REF!</v>
      </c>
      <c r="Y78" s="3" t="e">
        <f>#REF!*#REF!</f>
        <v>#REF!</v>
      </c>
      <c r="Z78" s="3" t="e">
        <f t="shared" si="16"/>
        <v>#REF!</v>
      </c>
      <c r="AA78" s="3" t="e">
        <f t="shared" si="17"/>
        <v>#REF!</v>
      </c>
    </row>
    <row r="79" spans="7:27" x14ac:dyDescent="0.15">
      <c r="G79" s="3">
        <v>71</v>
      </c>
      <c r="H79" s="3" t="e">
        <f>#REF!*#REF!/2</f>
        <v>#REF!</v>
      </c>
      <c r="I79" s="3" t="e">
        <f>#REF!*#REF!</f>
        <v>#REF!</v>
      </c>
      <c r="J79" s="3" t="e">
        <f t="shared" si="9"/>
        <v>#REF!</v>
      </c>
      <c r="K79" s="3" t="e">
        <f t="shared" si="10"/>
        <v>#REF!</v>
      </c>
      <c r="L79" s="3" t="e">
        <f t="shared" si="11"/>
        <v>#REF!</v>
      </c>
      <c r="N79" s="3" t="e">
        <f>#REF!*#REF!/2</f>
        <v>#REF!</v>
      </c>
      <c r="O79" s="3" t="e">
        <f>#REF!*#REF!</f>
        <v>#REF!</v>
      </c>
      <c r="P79" s="3" t="e">
        <f t="shared" si="12"/>
        <v>#REF!</v>
      </c>
      <c r="Q79" s="3" t="e">
        <f t="shared" si="13"/>
        <v>#REF!</v>
      </c>
      <c r="S79" s="3" t="e">
        <f>#REF!*#REF!/2</f>
        <v>#REF!</v>
      </c>
      <c r="T79" s="3" t="e">
        <f>#REF!*#REF!</f>
        <v>#REF!</v>
      </c>
      <c r="U79" s="3" t="e">
        <f t="shared" si="14"/>
        <v>#REF!</v>
      </c>
      <c r="V79" s="3" t="e">
        <f t="shared" si="15"/>
        <v>#REF!</v>
      </c>
      <c r="X79" s="3" t="e">
        <f>#REF!*#REF!/2</f>
        <v>#REF!</v>
      </c>
      <c r="Y79" s="3" t="e">
        <f>#REF!*#REF!</f>
        <v>#REF!</v>
      </c>
      <c r="Z79" s="3" t="e">
        <f t="shared" si="16"/>
        <v>#REF!</v>
      </c>
      <c r="AA79" s="3" t="e">
        <f t="shared" si="17"/>
        <v>#REF!</v>
      </c>
    </row>
    <row r="80" spans="7:27" x14ac:dyDescent="0.15">
      <c r="G80" s="3">
        <v>72</v>
      </c>
      <c r="H80" s="3" t="e">
        <f>#REF!*#REF!/2</f>
        <v>#REF!</v>
      </c>
      <c r="I80" s="3" t="e">
        <f>#REF!*#REF!</f>
        <v>#REF!</v>
      </c>
      <c r="J80" s="3" t="e">
        <f t="shared" si="9"/>
        <v>#REF!</v>
      </c>
      <c r="K80" s="3" t="e">
        <f t="shared" si="10"/>
        <v>#REF!</v>
      </c>
      <c r="L80" s="3" t="e">
        <f t="shared" si="11"/>
        <v>#REF!</v>
      </c>
      <c r="N80" s="3" t="e">
        <f>#REF!*#REF!/2</f>
        <v>#REF!</v>
      </c>
      <c r="O80" s="3" t="e">
        <f>#REF!*#REF!</f>
        <v>#REF!</v>
      </c>
      <c r="P80" s="3" t="e">
        <f t="shared" si="12"/>
        <v>#REF!</v>
      </c>
      <c r="Q80" s="3" t="e">
        <f t="shared" si="13"/>
        <v>#REF!</v>
      </c>
      <c r="S80" s="3" t="e">
        <f>#REF!*#REF!/2</f>
        <v>#REF!</v>
      </c>
      <c r="T80" s="3" t="e">
        <f>#REF!*#REF!</f>
        <v>#REF!</v>
      </c>
      <c r="U80" s="3" t="e">
        <f t="shared" si="14"/>
        <v>#REF!</v>
      </c>
      <c r="V80" s="3" t="e">
        <f t="shared" si="15"/>
        <v>#REF!</v>
      </c>
      <c r="X80" s="3" t="e">
        <f>#REF!*#REF!/2</f>
        <v>#REF!</v>
      </c>
      <c r="Y80" s="3" t="e">
        <f>#REF!*#REF!</f>
        <v>#REF!</v>
      </c>
      <c r="Z80" s="3" t="e">
        <f t="shared" si="16"/>
        <v>#REF!</v>
      </c>
      <c r="AA80" s="3" t="e">
        <f t="shared" si="17"/>
        <v>#REF!</v>
      </c>
    </row>
    <row r="81" spans="7:27" x14ac:dyDescent="0.15">
      <c r="G81" s="3">
        <v>73</v>
      </c>
      <c r="H81" s="3" t="e">
        <f>#REF!*#REF!/2</f>
        <v>#REF!</v>
      </c>
      <c r="I81" s="3" t="e">
        <f>#REF!*#REF!</f>
        <v>#REF!</v>
      </c>
      <c r="J81" s="3" t="e">
        <f t="shared" si="9"/>
        <v>#REF!</v>
      </c>
      <c r="K81" s="3" t="e">
        <f t="shared" si="10"/>
        <v>#REF!</v>
      </c>
      <c r="L81" s="3" t="e">
        <f t="shared" si="11"/>
        <v>#REF!</v>
      </c>
      <c r="N81" s="3" t="e">
        <f>#REF!*#REF!/2</f>
        <v>#REF!</v>
      </c>
      <c r="O81" s="3" t="e">
        <f>#REF!*#REF!</f>
        <v>#REF!</v>
      </c>
      <c r="P81" s="3" t="e">
        <f t="shared" si="12"/>
        <v>#REF!</v>
      </c>
      <c r="Q81" s="3" t="e">
        <f t="shared" si="13"/>
        <v>#REF!</v>
      </c>
      <c r="S81" s="3" t="e">
        <f>#REF!*#REF!/2</f>
        <v>#REF!</v>
      </c>
      <c r="T81" s="3" t="e">
        <f>#REF!*#REF!</f>
        <v>#REF!</v>
      </c>
      <c r="U81" s="3" t="e">
        <f t="shared" si="14"/>
        <v>#REF!</v>
      </c>
      <c r="V81" s="3" t="e">
        <f t="shared" si="15"/>
        <v>#REF!</v>
      </c>
      <c r="X81" s="3" t="e">
        <f>#REF!*#REF!/2</f>
        <v>#REF!</v>
      </c>
      <c r="Y81" s="3" t="e">
        <f>#REF!*#REF!</f>
        <v>#REF!</v>
      </c>
      <c r="Z81" s="3" t="e">
        <f t="shared" si="16"/>
        <v>#REF!</v>
      </c>
      <c r="AA81" s="3" t="e">
        <f t="shared" si="17"/>
        <v>#REF!</v>
      </c>
    </row>
    <row r="82" spans="7:27" x14ac:dyDescent="0.15">
      <c r="G82" s="3">
        <v>74</v>
      </c>
      <c r="H82" s="3" t="e">
        <f>#REF!*#REF!/2</f>
        <v>#REF!</v>
      </c>
      <c r="I82" s="3" t="e">
        <f>#REF!*#REF!</f>
        <v>#REF!</v>
      </c>
      <c r="J82" s="3" t="e">
        <f t="shared" si="9"/>
        <v>#REF!</v>
      </c>
      <c r="K82" s="3" t="e">
        <f t="shared" si="10"/>
        <v>#REF!</v>
      </c>
      <c r="L82" s="3" t="e">
        <f t="shared" si="11"/>
        <v>#REF!</v>
      </c>
      <c r="N82" s="3" t="e">
        <f>#REF!*#REF!/2</f>
        <v>#REF!</v>
      </c>
      <c r="O82" s="3" t="e">
        <f>#REF!*#REF!</f>
        <v>#REF!</v>
      </c>
      <c r="P82" s="3" t="e">
        <f t="shared" si="12"/>
        <v>#REF!</v>
      </c>
      <c r="Q82" s="3" t="e">
        <f t="shared" si="13"/>
        <v>#REF!</v>
      </c>
      <c r="S82" s="3" t="e">
        <f>#REF!*#REF!/2</f>
        <v>#REF!</v>
      </c>
      <c r="T82" s="3" t="e">
        <f>#REF!*#REF!</f>
        <v>#REF!</v>
      </c>
      <c r="U82" s="3" t="e">
        <f t="shared" si="14"/>
        <v>#REF!</v>
      </c>
      <c r="V82" s="3" t="e">
        <f t="shared" si="15"/>
        <v>#REF!</v>
      </c>
      <c r="X82" s="3" t="e">
        <f>#REF!*#REF!/2</f>
        <v>#REF!</v>
      </c>
      <c r="Y82" s="3" t="e">
        <f>#REF!*#REF!</f>
        <v>#REF!</v>
      </c>
      <c r="Z82" s="3" t="e">
        <f t="shared" si="16"/>
        <v>#REF!</v>
      </c>
      <c r="AA82" s="3" t="e">
        <f t="shared" si="17"/>
        <v>#REF!</v>
      </c>
    </row>
    <row r="83" spans="7:27" x14ac:dyDescent="0.15">
      <c r="G83" s="3">
        <v>75</v>
      </c>
      <c r="H83" s="3" t="e">
        <f>#REF!*#REF!/2</f>
        <v>#REF!</v>
      </c>
      <c r="I83" s="3" t="e">
        <f>#REF!*#REF!</f>
        <v>#REF!</v>
      </c>
      <c r="J83" s="3" t="e">
        <f t="shared" si="9"/>
        <v>#REF!</v>
      </c>
      <c r="K83" s="3" t="e">
        <f t="shared" si="10"/>
        <v>#REF!</v>
      </c>
      <c r="L83" s="3" t="e">
        <f t="shared" si="11"/>
        <v>#REF!</v>
      </c>
      <c r="N83" s="3" t="e">
        <f>#REF!*#REF!/2</f>
        <v>#REF!</v>
      </c>
      <c r="O83" s="3" t="e">
        <f>#REF!*#REF!</f>
        <v>#REF!</v>
      </c>
      <c r="P83" s="3" t="e">
        <f t="shared" si="12"/>
        <v>#REF!</v>
      </c>
      <c r="Q83" s="3" t="e">
        <f t="shared" si="13"/>
        <v>#REF!</v>
      </c>
      <c r="S83" s="3" t="e">
        <f>#REF!*#REF!/2</f>
        <v>#REF!</v>
      </c>
      <c r="T83" s="3" t="e">
        <f>#REF!*#REF!</f>
        <v>#REF!</v>
      </c>
      <c r="U83" s="3" t="e">
        <f t="shared" si="14"/>
        <v>#REF!</v>
      </c>
      <c r="V83" s="3" t="e">
        <f t="shared" si="15"/>
        <v>#REF!</v>
      </c>
      <c r="X83" s="3" t="e">
        <f>#REF!*#REF!/2</f>
        <v>#REF!</v>
      </c>
      <c r="Y83" s="3" t="e">
        <f>#REF!*#REF!</f>
        <v>#REF!</v>
      </c>
      <c r="Z83" s="3" t="e">
        <f t="shared" si="16"/>
        <v>#REF!</v>
      </c>
      <c r="AA83" s="3" t="e">
        <f t="shared" si="17"/>
        <v>#REF!</v>
      </c>
    </row>
    <row r="84" spans="7:27" x14ac:dyDescent="0.15">
      <c r="G84" s="3">
        <v>76</v>
      </c>
      <c r="H84" s="3" t="e">
        <f>#REF!*#REF!/2</f>
        <v>#REF!</v>
      </c>
      <c r="I84" s="3" t="e">
        <f>#REF!*#REF!</f>
        <v>#REF!</v>
      </c>
      <c r="J84" s="3" t="e">
        <f t="shared" si="9"/>
        <v>#REF!</v>
      </c>
      <c r="K84" s="3" t="e">
        <f t="shared" si="10"/>
        <v>#REF!</v>
      </c>
      <c r="L84" s="3" t="e">
        <f t="shared" si="11"/>
        <v>#REF!</v>
      </c>
      <c r="N84" s="3" t="e">
        <f>#REF!*#REF!/2</f>
        <v>#REF!</v>
      </c>
      <c r="O84" s="3" t="e">
        <f>#REF!*#REF!</f>
        <v>#REF!</v>
      </c>
      <c r="P84" s="3" t="e">
        <f t="shared" si="12"/>
        <v>#REF!</v>
      </c>
      <c r="Q84" s="3" t="e">
        <f t="shared" si="13"/>
        <v>#REF!</v>
      </c>
      <c r="S84" s="3" t="e">
        <f>#REF!*#REF!/2</f>
        <v>#REF!</v>
      </c>
      <c r="T84" s="3" t="e">
        <f>#REF!*#REF!</f>
        <v>#REF!</v>
      </c>
      <c r="U84" s="3" t="e">
        <f t="shared" si="14"/>
        <v>#REF!</v>
      </c>
      <c r="V84" s="3" t="e">
        <f t="shared" si="15"/>
        <v>#REF!</v>
      </c>
      <c r="X84" s="3" t="e">
        <f>#REF!*#REF!/2</f>
        <v>#REF!</v>
      </c>
      <c r="Y84" s="3" t="e">
        <f>#REF!*#REF!</f>
        <v>#REF!</v>
      </c>
      <c r="Z84" s="3" t="e">
        <f t="shared" si="16"/>
        <v>#REF!</v>
      </c>
      <c r="AA84" s="3" t="e">
        <f t="shared" si="17"/>
        <v>#REF!</v>
      </c>
    </row>
    <row r="85" spans="7:27" x14ac:dyDescent="0.15">
      <c r="G85" s="3">
        <v>77</v>
      </c>
      <c r="H85" s="3" t="e">
        <f>#REF!*#REF!/2</f>
        <v>#REF!</v>
      </c>
      <c r="I85" s="3" t="e">
        <f>#REF!*#REF!</f>
        <v>#REF!</v>
      </c>
      <c r="J85" s="3" t="e">
        <f t="shared" si="9"/>
        <v>#REF!</v>
      </c>
      <c r="K85" s="3" t="e">
        <f t="shared" si="10"/>
        <v>#REF!</v>
      </c>
      <c r="L85" s="3" t="e">
        <f t="shared" si="11"/>
        <v>#REF!</v>
      </c>
      <c r="N85" s="3" t="e">
        <f>#REF!*#REF!/2</f>
        <v>#REF!</v>
      </c>
      <c r="O85" s="3" t="e">
        <f>#REF!*#REF!</f>
        <v>#REF!</v>
      </c>
      <c r="P85" s="3" t="e">
        <f t="shared" si="12"/>
        <v>#REF!</v>
      </c>
      <c r="Q85" s="3" t="e">
        <f t="shared" si="13"/>
        <v>#REF!</v>
      </c>
      <c r="S85" s="3" t="e">
        <f>#REF!*#REF!/2</f>
        <v>#REF!</v>
      </c>
      <c r="T85" s="3" t="e">
        <f>#REF!*#REF!</f>
        <v>#REF!</v>
      </c>
      <c r="U85" s="3" t="e">
        <f t="shared" si="14"/>
        <v>#REF!</v>
      </c>
      <c r="V85" s="3" t="e">
        <f t="shared" si="15"/>
        <v>#REF!</v>
      </c>
      <c r="X85" s="3" t="e">
        <f>#REF!*#REF!/2</f>
        <v>#REF!</v>
      </c>
      <c r="Y85" s="3" t="e">
        <f>#REF!*#REF!</f>
        <v>#REF!</v>
      </c>
      <c r="Z85" s="3" t="e">
        <f t="shared" si="16"/>
        <v>#REF!</v>
      </c>
      <c r="AA85" s="3" t="e">
        <f t="shared" si="17"/>
        <v>#REF!</v>
      </c>
    </row>
    <row r="86" spans="7:27" x14ac:dyDescent="0.15">
      <c r="G86" s="3">
        <v>78</v>
      </c>
      <c r="H86" s="3" t="e">
        <f>#REF!*#REF!/2</f>
        <v>#REF!</v>
      </c>
      <c r="I86" s="3" t="e">
        <f>#REF!*#REF!</f>
        <v>#REF!</v>
      </c>
      <c r="J86" s="3" t="e">
        <f t="shared" si="9"/>
        <v>#REF!</v>
      </c>
      <c r="K86" s="3" t="e">
        <f t="shared" si="10"/>
        <v>#REF!</v>
      </c>
      <c r="L86" s="3" t="e">
        <f t="shared" si="11"/>
        <v>#REF!</v>
      </c>
      <c r="N86" s="3" t="e">
        <f>#REF!*#REF!/2</f>
        <v>#REF!</v>
      </c>
      <c r="O86" s="3" t="e">
        <f>#REF!*#REF!</f>
        <v>#REF!</v>
      </c>
      <c r="P86" s="3" t="e">
        <f t="shared" si="12"/>
        <v>#REF!</v>
      </c>
      <c r="Q86" s="3" t="e">
        <f t="shared" si="13"/>
        <v>#REF!</v>
      </c>
      <c r="S86" s="3" t="e">
        <f>#REF!*#REF!/2</f>
        <v>#REF!</v>
      </c>
      <c r="T86" s="3" t="e">
        <f>#REF!*#REF!</f>
        <v>#REF!</v>
      </c>
      <c r="U86" s="3" t="e">
        <f t="shared" si="14"/>
        <v>#REF!</v>
      </c>
      <c r="V86" s="3" t="e">
        <f t="shared" si="15"/>
        <v>#REF!</v>
      </c>
      <c r="X86" s="3" t="e">
        <f>#REF!*#REF!/2</f>
        <v>#REF!</v>
      </c>
      <c r="Y86" s="3" t="e">
        <f>#REF!*#REF!</f>
        <v>#REF!</v>
      </c>
      <c r="Z86" s="3" t="e">
        <f t="shared" si="16"/>
        <v>#REF!</v>
      </c>
      <c r="AA86" s="3" t="e">
        <f t="shared" si="17"/>
        <v>#REF!</v>
      </c>
    </row>
    <row r="87" spans="7:27" x14ac:dyDescent="0.15">
      <c r="G87" s="3">
        <v>79</v>
      </c>
      <c r="H87" s="3" t="e">
        <f>#REF!*#REF!/2</f>
        <v>#REF!</v>
      </c>
      <c r="I87" s="3" t="e">
        <f>#REF!*#REF!</f>
        <v>#REF!</v>
      </c>
      <c r="J87" s="3" t="e">
        <f t="shared" si="9"/>
        <v>#REF!</v>
      </c>
      <c r="K87" s="3" t="e">
        <f t="shared" si="10"/>
        <v>#REF!</v>
      </c>
      <c r="L87" s="3" t="e">
        <f t="shared" si="11"/>
        <v>#REF!</v>
      </c>
      <c r="N87" s="3" t="e">
        <f>#REF!*#REF!/2</f>
        <v>#REF!</v>
      </c>
      <c r="O87" s="3" t="e">
        <f>#REF!*#REF!</f>
        <v>#REF!</v>
      </c>
      <c r="P87" s="3" t="e">
        <f t="shared" si="12"/>
        <v>#REF!</v>
      </c>
      <c r="Q87" s="3" t="e">
        <f t="shared" si="13"/>
        <v>#REF!</v>
      </c>
      <c r="S87" s="3" t="e">
        <f>#REF!*#REF!/2</f>
        <v>#REF!</v>
      </c>
      <c r="T87" s="3" t="e">
        <f>#REF!*#REF!</f>
        <v>#REF!</v>
      </c>
      <c r="U87" s="3" t="e">
        <f t="shared" si="14"/>
        <v>#REF!</v>
      </c>
      <c r="V87" s="3" t="e">
        <f t="shared" si="15"/>
        <v>#REF!</v>
      </c>
      <c r="X87" s="3" t="e">
        <f>#REF!*#REF!/2</f>
        <v>#REF!</v>
      </c>
      <c r="Y87" s="3" t="e">
        <f>#REF!*#REF!</f>
        <v>#REF!</v>
      </c>
      <c r="Z87" s="3" t="e">
        <f t="shared" si="16"/>
        <v>#REF!</v>
      </c>
      <c r="AA87" s="3" t="e">
        <f t="shared" si="17"/>
        <v>#REF!</v>
      </c>
    </row>
    <row r="88" spans="7:27" x14ac:dyDescent="0.15">
      <c r="G88" s="3">
        <v>80</v>
      </c>
      <c r="H88" s="3" t="e">
        <f>#REF!*#REF!/2</f>
        <v>#REF!</v>
      </c>
      <c r="I88" s="3" t="e">
        <f>#REF!*#REF!</f>
        <v>#REF!</v>
      </c>
      <c r="J88" s="3" t="e">
        <f t="shared" si="9"/>
        <v>#REF!</v>
      </c>
      <c r="K88" s="3" t="e">
        <f t="shared" si="10"/>
        <v>#REF!</v>
      </c>
      <c r="L88" s="3" t="e">
        <f t="shared" si="11"/>
        <v>#REF!</v>
      </c>
      <c r="N88" s="3" t="e">
        <f>#REF!*#REF!/2</f>
        <v>#REF!</v>
      </c>
      <c r="O88" s="3" t="e">
        <f>#REF!*#REF!</f>
        <v>#REF!</v>
      </c>
      <c r="P88" s="3" t="e">
        <f t="shared" si="12"/>
        <v>#REF!</v>
      </c>
      <c r="Q88" s="3" t="e">
        <f t="shared" si="13"/>
        <v>#REF!</v>
      </c>
      <c r="S88" s="3" t="e">
        <f>#REF!*#REF!/2</f>
        <v>#REF!</v>
      </c>
      <c r="T88" s="3" t="e">
        <f>#REF!*#REF!</f>
        <v>#REF!</v>
      </c>
      <c r="U88" s="3" t="e">
        <f t="shared" si="14"/>
        <v>#REF!</v>
      </c>
      <c r="V88" s="3" t="e">
        <f t="shared" si="15"/>
        <v>#REF!</v>
      </c>
      <c r="X88" s="3" t="e">
        <f>#REF!*#REF!/2</f>
        <v>#REF!</v>
      </c>
      <c r="Y88" s="3" t="e">
        <f>#REF!*#REF!</f>
        <v>#REF!</v>
      </c>
      <c r="Z88" s="3" t="e">
        <f t="shared" si="16"/>
        <v>#REF!</v>
      </c>
      <c r="AA88" s="3" t="e">
        <f t="shared" si="17"/>
        <v>#REF!</v>
      </c>
    </row>
    <row r="89" spans="7:27" x14ac:dyDescent="0.15">
      <c r="G89" s="3">
        <v>81</v>
      </c>
      <c r="H89" s="3" t="e">
        <f>#REF!*#REF!/2</f>
        <v>#REF!</v>
      </c>
      <c r="I89" s="3" t="e">
        <f>#REF!*#REF!</f>
        <v>#REF!</v>
      </c>
      <c r="J89" s="3" t="e">
        <f t="shared" si="9"/>
        <v>#REF!</v>
      </c>
      <c r="K89" s="3" t="e">
        <f t="shared" si="10"/>
        <v>#REF!</v>
      </c>
      <c r="L89" s="3" t="e">
        <f t="shared" si="11"/>
        <v>#REF!</v>
      </c>
      <c r="N89" s="3" t="e">
        <f>#REF!*#REF!/2</f>
        <v>#REF!</v>
      </c>
      <c r="O89" s="3" t="e">
        <f>#REF!*#REF!</f>
        <v>#REF!</v>
      </c>
      <c r="P89" s="3" t="e">
        <f t="shared" si="12"/>
        <v>#REF!</v>
      </c>
      <c r="Q89" s="3" t="e">
        <f t="shared" si="13"/>
        <v>#REF!</v>
      </c>
      <c r="S89" s="3" t="e">
        <f>#REF!*#REF!/2</f>
        <v>#REF!</v>
      </c>
      <c r="T89" s="3" t="e">
        <f>#REF!*#REF!</f>
        <v>#REF!</v>
      </c>
      <c r="U89" s="3" t="e">
        <f t="shared" si="14"/>
        <v>#REF!</v>
      </c>
      <c r="V89" s="3" t="e">
        <f t="shared" si="15"/>
        <v>#REF!</v>
      </c>
      <c r="X89" s="3" t="e">
        <f>#REF!*#REF!/2</f>
        <v>#REF!</v>
      </c>
      <c r="Y89" s="3" t="e">
        <f>#REF!*#REF!</f>
        <v>#REF!</v>
      </c>
      <c r="Z89" s="3" t="e">
        <f t="shared" si="16"/>
        <v>#REF!</v>
      </c>
      <c r="AA89" s="3" t="e">
        <f t="shared" si="17"/>
        <v>#REF!</v>
      </c>
    </row>
    <row r="90" spans="7:27" x14ac:dyDescent="0.15">
      <c r="G90" s="3">
        <v>82</v>
      </c>
      <c r="H90" s="3" t="e">
        <f>#REF!*#REF!/2</f>
        <v>#REF!</v>
      </c>
      <c r="I90" s="3" t="e">
        <f>#REF!*#REF!</f>
        <v>#REF!</v>
      </c>
      <c r="J90" s="3" t="e">
        <f t="shared" si="9"/>
        <v>#REF!</v>
      </c>
      <c r="K90" s="3" t="e">
        <f t="shared" si="10"/>
        <v>#REF!</v>
      </c>
      <c r="L90" s="3" t="e">
        <f t="shared" si="11"/>
        <v>#REF!</v>
      </c>
      <c r="N90" s="3" t="e">
        <f>#REF!*#REF!/2</f>
        <v>#REF!</v>
      </c>
      <c r="O90" s="3" t="e">
        <f>#REF!*#REF!</f>
        <v>#REF!</v>
      </c>
      <c r="P90" s="3" t="e">
        <f t="shared" si="12"/>
        <v>#REF!</v>
      </c>
      <c r="Q90" s="3" t="e">
        <f t="shared" si="13"/>
        <v>#REF!</v>
      </c>
      <c r="S90" s="3" t="e">
        <f>#REF!*#REF!/2</f>
        <v>#REF!</v>
      </c>
      <c r="T90" s="3" t="e">
        <f>#REF!*#REF!</f>
        <v>#REF!</v>
      </c>
      <c r="U90" s="3" t="e">
        <f t="shared" si="14"/>
        <v>#REF!</v>
      </c>
      <c r="V90" s="3" t="e">
        <f t="shared" si="15"/>
        <v>#REF!</v>
      </c>
      <c r="X90" s="3" t="e">
        <f>#REF!*#REF!/2</f>
        <v>#REF!</v>
      </c>
      <c r="Y90" s="3" t="e">
        <f>#REF!*#REF!</f>
        <v>#REF!</v>
      </c>
      <c r="Z90" s="3" t="e">
        <f t="shared" si="16"/>
        <v>#REF!</v>
      </c>
      <c r="AA90" s="3" t="e">
        <f t="shared" si="17"/>
        <v>#REF!</v>
      </c>
    </row>
    <row r="91" spans="7:27" x14ac:dyDescent="0.15">
      <c r="G91" s="3">
        <v>83</v>
      </c>
      <c r="H91" s="3" t="e">
        <f>#REF!*#REF!/2</f>
        <v>#REF!</v>
      </c>
      <c r="I91" s="3" t="e">
        <f>#REF!*#REF!</f>
        <v>#REF!</v>
      </c>
      <c r="J91" s="3" t="e">
        <f t="shared" si="9"/>
        <v>#REF!</v>
      </c>
      <c r="K91" s="3" t="e">
        <f t="shared" si="10"/>
        <v>#REF!</v>
      </c>
      <c r="L91" s="3" t="e">
        <f t="shared" si="11"/>
        <v>#REF!</v>
      </c>
      <c r="N91" s="3" t="e">
        <f>#REF!*#REF!/2</f>
        <v>#REF!</v>
      </c>
      <c r="O91" s="3" t="e">
        <f>#REF!*#REF!</f>
        <v>#REF!</v>
      </c>
      <c r="P91" s="3" t="e">
        <f t="shared" si="12"/>
        <v>#REF!</v>
      </c>
      <c r="Q91" s="3" t="e">
        <f t="shared" si="13"/>
        <v>#REF!</v>
      </c>
      <c r="S91" s="3" t="e">
        <f>#REF!*#REF!/2</f>
        <v>#REF!</v>
      </c>
      <c r="T91" s="3" t="e">
        <f>#REF!*#REF!</f>
        <v>#REF!</v>
      </c>
      <c r="U91" s="3" t="e">
        <f t="shared" si="14"/>
        <v>#REF!</v>
      </c>
      <c r="V91" s="3" t="e">
        <f t="shared" si="15"/>
        <v>#REF!</v>
      </c>
      <c r="X91" s="3" t="e">
        <f>#REF!*#REF!/2</f>
        <v>#REF!</v>
      </c>
      <c r="Y91" s="3" t="e">
        <f>#REF!*#REF!</f>
        <v>#REF!</v>
      </c>
      <c r="Z91" s="3" t="e">
        <f t="shared" si="16"/>
        <v>#REF!</v>
      </c>
      <c r="AA91" s="3" t="e">
        <f t="shared" si="17"/>
        <v>#REF!</v>
      </c>
    </row>
    <row r="92" spans="7:27" x14ac:dyDescent="0.15">
      <c r="G92" s="3">
        <v>84</v>
      </c>
      <c r="H92" s="3" t="e">
        <f>#REF!*#REF!/2</f>
        <v>#REF!</v>
      </c>
      <c r="I92" s="3" t="e">
        <f>#REF!*#REF!</f>
        <v>#REF!</v>
      </c>
      <c r="J92" s="3" t="e">
        <f t="shared" si="9"/>
        <v>#REF!</v>
      </c>
      <c r="K92" s="3" t="e">
        <f t="shared" si="10"/>
        <v>#REF!</v>
      </c>
      <c r="L92" s="3" t="e">
        <f t="shared" si="11"/>
        <v>#REF!</v>
      </c>
      <c r="N92" s="3" t="e">
        <f>#REF!*#REF!/2</f>
        <v>#REF!</v>
      </c>
      <c r="O92" s="3" t="e">
        <f>#REF!*#REF!</f>
        <v>#REF!</v>
      </c>
      <c r="P92" s="3" t="e">
        <f t="shared" si="12"/>
        <v>#REF!</v>
      </c>
      <c r="Q92" s="3" t="e">
        <f t="shared" si="13"/>
        <v>#REF!</v>
      </c>
      <c r="S92" s="3" t="e">
        <f>#REF!*#REF!/2</f>
        <v>#REF!</v>
      </c>
      <c r="T92" s="3" t="e">
        <f>#REF!*#REF!</f>
        <v>#REF!</v>
      </c>
      <c r="U92" s="3" t="e">
        <f t="shared" si="14"/>
        <v>#REF!</v>
      </c>
      <c r="V92" s="3" t="e">
        <f t="shared" si="15"/>
        <v>#REF!</v>
      </c>
      <c r="X92" s="3" t="e">
        <f>#REF!*#REF!/2</f>
        <v>#REF!</v>
      </c>
      <c r="Y92" s="3" t="e">
        <f>#REF!*#REF!</f>
        <v>#REF!</v>
      </c>
      <c r="Z92" s="3" t="e">
        <f t="shared" si="16"/>
        <v>#REF!</v>
      </c>
      <c r="AA92" s="3" t="e">
        <f t="shared" si="17"/>
        <v>#REF!</v>
      </c>
    </row>
    <row r="93" spans="7:27" x14ac:dyDescent="0.15">
      <c r="G93" s="3">
        <v>85</v>
      </c>
      <c r="H93" s="3" t="e">
        <f>#REF!*#REF!/2</f>
        <v>#REF!</v>
      </c>
      <c r="I93" s="3" t="e">
        <f>#REF!*#REF!</f>
        <v>#REF!</v>
      </c>
      <c r="J93" s="3" t="e">
        <f t="shared" si="9"/>
        <v>#REF!</v>
      </c>
      <c r="K93" s="3" t="e">
        <f t="shared" si="10"/>
        <v>#REF!</v>
      </c>
      <c r="L93" s="3" t="e">
        <f t="shared" si="11"/>
        <v>#REF!</v>
      </c>
      <c r="N93" s="3" t="e">
        <f>#REF!*#REF!/2</f>
        <v>#REF!</v>
      </c>
      <c r="O93" s="3" t="e">
        <f>#REF!*#REF!</f>
        <v>#REF!</v>
      </c>
      <c r="P93" s="3" t="e">
        <f t="shared" si="12"/>
        <v>#REF!</v>
      </c>
      <c r="Q93" s="3" t="e">
        <f t="shared" si="13"/>
        <v>#REF!</v>
      </c>
      <c r="S93" s="3" t="e">
        <f>#REF!*#REF!/2</f>
        <v>#REF!</v>
      </c>
      <c r="T93" s="3" t="e">
        <f>#REF!*#REF!</f>
        <v>#REF!</v>
      </c>
      <c r="U93" s="3" t="e">
        <f t="shared" si="14"/>
        <v>#REF!</v>
      </c>
      <c r="V93" s="3" t="e">
        <f t="shared" si="15"/>
        <v>#REF!</v>
      </c>
      <c r="X93" s="3" t="e">
        <f>#REF!*#REF!/2</f>
        <v>#REF!</v>
      </c>
      <c r="Y93" s="3" t="e">
        <f>#REF!*#REF!</f>
        <v>#REF!</v>
      </c>
      <c r="Z93" s="3" t="e">
        <f t="shared" si="16"/>
        <v>#REF!</v>
      </c>
      <c r="AA93" s="3" t="e">
        <f t="shared" si="17"/>
        <v>#REF!</v>
      </c>
    </row>
    <row r="94" spans="7:27" x14ac:dyDescent="0.15">
      <c r="G94" s="3">
        <v>86</v>
      </c>
      <c r="H94" s="3" t="e">
        <f>#REF!*#REF!/2</f>
        <v>#REF!</v>
      </c>
      <c r="I94" s="3" t="e">
        <f>#REF!*#REF!</f>
        <v>#REF!</v>
      </c>
      <c r="J94" s="3" t="e">
        <f t="shared" si="9"/>
        <v>#REF!</v>
      </c>
      <c r="K94" s="3" t="e">
        <f t="shared" si="10"/>
        <v>#REF!</v>
      </c>
      <c r="L94" s="3" t="e">
        <f t="shared" si="11"/>
        <v>#REF!</v>
      </c>
      <c r="N94" s="3" t="e">
        <f>#REF!*#REF!/2</f>
        <v>#REF!</v>
      </c>
      <c r="O94" s="3" t="e">
        <f>#REF!*#REF!</f>
        <v>#REF!</v>
      </c>
      <c r="P94" s="3" t="e">
        <f t="shared" si="12"/>
        <v>#REF!</v>
      </c>
      <c r="Q94" s="3" t="e">
        <f t="shared" si="13"/>
        <v>#REF!</v>
      </c>
      <c r="S94" s="3" t="e">
        <f>#REF!*#REF!/2</f>
        <v>#REF!</v>
      </c>
      <c r="T94" s="3" t="e">
        <f>#REF!*#REF!</f>
        <v>#REF!</v>
      </c>
      <c r="U94" s="3" t="e">
        <f t="shared" si="14"/>
        <v>#REF!</v>
      </c>
      <c r="V94" s="3" t="e">
        <f t="shared" si="15"/>
        <v>#REF!</v>
      </c>
      <c r="X94" s="3" t="e">
        <f>#REF!*#REF!/2</f>
        <v>#REF!</v>
      </c>
      <c r="Y94" s="3" t="e">
        <f>#REF!*#REF!</f>
        <v>#REF!</v>
      </c>
      <c r="Z94" s="3" t="e">
        <f t="shared" si="16"/>
        <v>#REF!</v>
      </c>
      <c r="AA94" s="3" t="e">
        <f t="shared" si="17"/>
        <v>#REF!</v>
      </c>
    </row>
    <row r="95" spans="7:27" x14ac:dyDescent="0.15">
      <c r="G95" s="3">
        <v>87</v>
      </c>
      <c r="H95" s="3" t="e">
        <f>#REF!*#REF!/2</f>
        <v>#REF!</v>
      </c>
      <c r="I95" s="3" t="e">
        <f>#REF!*#REF!</f>
        <v>#REF!</v>
      </c>
      <c r="J95" s="3" t="e">
        <f t="shared" si="9"/>
        <v>#REF!</v>
      </c>
      <c r="K95" s="3" t="e">
        <f t="shared" si="10"/>
        <v>#REF!</v>
      </c>
      <c r="L95" s="3" t="e">
        <f t="shared" si="11"/>
        <v>#REF!</v>
      </c>
      <c r="N95" s="3" t="e">
        <f>#REF!*#REF!/2</f>
        <v>#REF!</v>
      </c>
      <c r="O95" s="3" t="e">
        <f>#REF!*#REF!</f>
        <v>#REF!</v>
      </c>
      <c r="P95" s="3" t="e">
        <f t="shared" si="12"/>
        <v>#REF!</v>
      </c>
      <c r="Q95" s="3" t="e">
        <f t="shared" si="13"/>
        <v>#REF!</v>
      </c>
      <c r="S95" s="3" t="e">
        <f>#REF!*#REF!/2</f>
        <v>#REF!</v>
      </c>
      <c r="T95" s="3" t="e">
        <f>#REF!*#REF!</f>
        <v>#REF!</v>
      </c>
      <c r="U95" s="3" t="e">
        <f t="shared" si="14"/>
        <v>#REF!</v>
      </c>
      <c r="V95" s="3" t="e">
        <f t="shared" si="15"/>
        <v>#REF!</v>
      </c>
      <c r="X95" s="3" t="e">
        <f>#REF!*#REF!/2</f>
        <v>#REF!</v>
      </c>
      <c r="Y95" s="3" t="e">
        <f>#REF!*#REF!</f>
        <v>#REF!</v>
      </c>
      <c r="Z95" s="3" t="e">
        <f t="shared" si="16"/>
        <v>#REF!</v>
      </c>
      <c r="AA95" s="3" t="e">
        <f t="shared" si="17"/>
        <v>#REF!</v>
      </c>
    </row>
    <row r="96" spans="7:27" x14ac:dyDescent="0.15">
      <c r="G96" s="3">
        <v>88</v>
      </c>
      <c r="H96" s="3" t="e">
        <f>#REF!*#REF!/2</f>
        <v>#REF!</v>
      </c>
      <c r="I96" s="3" t="e">
        <f>#REF!*#REF!</f>
        <v>#REF!</v>
      </c>
      <c r="J96" s="3" t="e">
        <f t="shared" si="9"/>
        <v>#REF!</v>
      </c>
      <c r="K96" s="3" t="e">
        <f t="shared" si="10"/>
        <v>#REF!</v>
      </c>
      <c r="L96" s="3" t="e">
        <f t="shared" si="11"/>
        <v>#REF!</v>
      </c>
      <c r="N96" s="3" t="e">
        <f>#REF!*#REF!/2</f>
        <v>#REF!</v>
      </c>
      <c r="O96" s="3" t="e">
        <f>#REF!*#REF!</f>
        <v>#REF!</v>
      </c>
      <c r="P96" s="3" t="e">
        <f t="shared" si="12"/>
        <v>#REF!</v>
      </c>
      <c r="Q96" s="3" t="e">
        <f t="shared" si="13"/>
        <v>#REF!</v>
      </c>
      <c r="S96" s="3" t="e">
        <f>#REF!*#REF!/2</f>
        <v>#REF!</v>
      </c>
      <c r="T96" s="3" t="e">
        <f>#REF!*#REF!</f>
        <v>#REF!</v>
      </c>
      <c r="U96" s="3" t="e">
        <f t="shared" si="14"/>
        <v>#REF!</v>
      </c>
      <c r="V96" s="3" t="e">
        <f t="shared" si="15"/>
        <v>#REF!</v>
      </c>
      <c r="X96" s="3" t="e">
        <f>#REF!*#REF!/2</f>
        <v>#REF!</v>
      </c>
      <c r="Y96" s="3" t="e">
        <f>#REF!*#REF!</f>
        <v>#REF!</v>
      </c>
      <c r="Z96" s="3" t="e">
        <f t="shared" si="16"/>
        <v>#REF!</v>
      </c>
      <c r="AA96" s="3" t="e">
        <f t="shared" si="17"/>
        <v>#REF!</v>
      </c>
    </row>
    <row r="97" spans="7:27" x14ac:dyDescent="0.15">
      <c r="G97" s="3">
        <v>89</v>
      </c>
      <c r="H97" s="3" t="e">
        <f>#REF!*#REF!/2</f>
        <v>#REF!</v>
      </c>
      <c r="I97" s="3" t="e">
        <f>#REF!*#REF!</f>
        <v>#REF!</v>
      </c>
      <c r="J97" s="3" t="e">
        <f t="shared" si="9"/>
        <v>#REF!</v>
      </c>
      <c r="K97" s="3" t="e">
        <f t="shared" si="10"/>
        <v>#REF!</v>
      </c>
      <c r="L97" s="3" t="e">
        <f t="shared" si="11"/>
        <v>#REF!</v>
      </c>
      <c r="N97" s="3" t="e">
        <f>#REF!*#REF!/2</f>
        <v>#REF!</v>
      </c>
      <c r="O97" s="3" t="e">
        <f>#REF!*#REF!</f>
        <v>#REF!</v>
      </c>
      <c r="P97" s="3" t="e">
        <f t="shared" si="12"/>
        <v>#REF!</v>
      </c>
      <c r="Q97" s="3" t="e">
        <f t="shared" si="13"/>
        <v>#REF!</v>
      </c>
      <c r="S97" s="3" t="e">
        <f>#REF!*#REF!/2</f>
        <v>#REF!</v>
      </c>
      <c r="T97" s="3" t="e">
        <f>#REF!*#REF!</f>
        <v>#REF!</v>
      </c>
      <c r="U97" s="3" t="e">
        <f t="shared" si="14"/>
        <v>#REF!</v>
      </c>
      <c r="V97" s="3" t="e">
        <f t="shared" si="15"/>
        <v>#REF!</v>
      </c>
      <c r="X97" s="3" t="e">
        <f>#REF!*#REF!/2</f>
        <v>#REF!</v>
      </c>
      <c r="Y97" s="3" t="e">
        <f>#REF!*#REF!</f>
        <v>#REF!</v>
      </c>
      <c r="Z97" s="3" t="e">
        <f t="shared" si="16"/>
        <v>#REF!</v>
      </c>
      <c r="AA97" s="3" t="e">
        <f t="shared" si="17"/>
        <v>#REF!</v>
      </c>
    </row>
    <row r="98" spans="7:27" x14ac:dyDescent="0.15">
      <c r="G98" s="3">
        <v>90</v>
      </c>
      <c r="H98" s="3" t="e">
        <f>#REF!*#REF!/2</f>
        <v>#REF!</v>
      </c>
      <c r="I98" s="3" t="e">
        <f>#REF!*#REF!</f>
        <v>#REF!</v>
      </c>
      <c r="J98" s="3" t="e">
        <f t="shared" si="9"/>
        <v>#REF!</v>
      </c>
      <c r="K98" s="3" t="e">
        <f t="shared" si="10"/>
        <v>#REF!</v>
      </c>
      <c r="L98" s="3" t="e">
        <f t="shared" si="11"/>
        <v>#REF!</v>
      </c>
      <c r="N98" s="3" t="e">
        <f>#REF!*#REF!/2</f>
        <v>#REF!</v>
      </c>
      <c r="O98" s="3" t="e">
        <f>#REF!*#REF!</f>
        <v>#REF!</v>
      </c>
      <c r="P98" s="3" t="e">
        <f t="shared" si="12"/>
        <v>#REF!</v>
      </c>
      <c r="Q98" s="3" t="e">
        <f t="shared" si="13"/>
        <v>#REF!</v>
      </c>
      <c r="S98" s="3" t="e">
        <f>#REF!*#REF!/2</f>
        <v>#REF!</v>
      </c>
      <c r="T98" s="3" t="e">
        <f>#REF!*#REF!</f>
        <v>#REF!</v>
      </c>
      <c r="U98" s="3" t="e">
        <f t="shared" si="14"/>
        <v>#REF!</v>
      </c>
      <c r="V98" s="3" t="e">
        <f t="shared" si="15"/>
        <v>#REF!</v>
      </c>
      <c r="X98" s="3" t="e">
        <f>#REF!*#REF!/2</f>
        <v>#REF!</v>
      </c>
      <c r="Y98" s="3" t="e">
        <f>#REF!*#REF!</f>
        <v>#REF!</v>
      </c>
      <c r="Z98" s="3" t="e">
        <f t="shared" si="16"/>
        <v>#REF!</v>
      </c>
      <c r="AA98" s="3" t="e">
        <f t="shared" si="17"/>
        <v>#REF!</v>
      </c>
    </row>
    <row r="99" spans="7:27" x14ac:dyDescent="0.15">
      <c r="G99" s="3">
        <v>91</v>
      </c>
      <c r="H99" s="3" t="e">
        <f>#REF!*#REF!/2</f>
        <v>#REF!</v>
      </c>
      <c r="I99" s="3" t="e">
        <f>#REF!*#REF!</f>
        <v>#REF!</v>
      </c>
      <c r="J99" s="3" t="e">
        <f t="shared" si="9"/>
        <v>#REF!</v>
      </c>
      <c r="K99" s="3" t="e">
        <f t="shared" si="10"/>
        <v>#REF!</v>
      </c>
      <c r="L99" s="3" t="e">
        <f t="shared" si="11"/>
        <v>#REF!</v>
      </c>
      <c r="N99" s="3" t="e">
        <f>#REF!*#REF!/2</f>
        <v>#REF!</v>
      </c>
      <c r="O99" s="3" t="e">
        <f>#REF!*#REF!</f>
        <v>#REF!</v>
      </c>
      <c r="P99" s="3" t="e">
        <f t="shared" si="12"/>
        <v>#REF!</v>
      </c>
      <c r="Q99" s="3" t="e">
        <f t="shared" si="13"/>
        <v>#REF!</v>
      </c>
      <c r="S99" s="3" t="e">
        <f>#REF!*#REF!/2</f>
        <v>#REF!</v>
      </c>
      <c r="T99" s="3" t="e">
        <f>#REF!*#REF!</f>
        <v>#REF!</v>
      </c>
      <c r="U99" s="3" t="e">
        <f t="shared" si="14"/>
        <v>#REF!</v>
      </c>
      <c r="V99" s="3" t="e">
        <f t="shared" si="15"/>
        <v>#REF!</v>
      </c>
      <c r="X99" s="3" t="e">
        <f>#REF!*#REF!/2</f>
        <v>#REF!</v>
      </c>
      <c r="Y99" s="3" t="e">
        <f>#REF!*#REF!</f>
        <v>#REF!</v>
      </c>
      <c r="Z99" s="3" t="e">
        <f t="shared" si="16"/>
        <v>#REF!</v>
      </c>
      <c r="AA99" s="3" t="e">
        <f t="shared" si="17"/>
        <v>#REF!</v>
      </c>
    </row>
    <row r="100" spans="7:27" x14ac:dyDescent="0.15">
      <c r="G100" s="3">
        <v>92</v>
      </c>
      <c r="H100" s="3" t="e">
        <f>#REF!*#REF!/2</f>
        <v>#REF!</v>
      </c>
      <c r="I100" s="3" t="e">
        <f>#REF!*#REF!</f>
        <v>#REF!</v>
      </c>
      <c r="J100" s="3" t="e">
        <f t="shared" si="9"/>
        <v>#REF!</v>
      </c>
      <c r="K100" s="3" t="e">
        <f t="shared" si="10"/>
        <v>#REF!</v>
      </c>
      <c r="L100" s="3" t="e">
        <f t="shared" si="11"/>
        <v>#REF!</v>
      </c>
      <c r="N100" s="3" t="e">
        <f>#REF!*#REF!/2</f>
        <v>#REF!</v>
      </c>
      <c r="O100" s="3" t="e">
        <f>#REF!*#REF!</f>
        <v>#REF!</v>
      </c>
      <c r="P100" s="3" t="e">
        <f t="shared" si="12"/>
        <v>#REF!</v>
      </c>
      <c r="Q100" s="3" t="e">
        <f t="shared" si="13"/>
        <v>#REF!</v>
      </c>
      <c r="S100" s="3" t="e">
        <f>#REF!*#REF!/2</f>
        <v>#REF!</v>
      </c>
      <c r="T100" s="3" t="e">
        <f>#REF!*#REF!</f>
        <v>#REF!</v>
      </c>
      <c r="U100" s="3" t="e">
        <f t="shared" si="14"/>
        <v>#REF!</v>
      </c>
      <c r="V100" s="3" t="e">
        <f t="shared" si="15"/>
        <v>#REF!</v>
      </c>
      <c r="X100" s="3" t="e">
        <f>#REF!*#REF!/2</f>
        <v>#REF!</v>
      </c>
      <c r="Y100" s="3" t="e">
        <f>#REF!*#REF!</f>
        <v>#REF!</v>
      </c>
      <c r="Z100" s="3" t="e">
        <f t="shared" si="16"/>
        <v>#REF!</v>
      </c>
      <c r="AA100" s="3" t="e">
        <f t="shared" si="17"/>
        <v>#REF!</v>
      </c>
    </row>
    <row r="101" spans="7:27" x14ac:dyDescent="0.15">
      <c r="G101" s="3">
        <v>93</v>
      </c>
      <c r="H101" s="3" t="e">
        <f>#REF!*#REF!/2</f>
        <v>#REF!</v>
      </c>
      <c r="I101" s="3" t="e">
        <f>#REF!*#REF!</f>
        <v>#REF!</v>
      </c>
      <c r="J101" s="3" t="e">
        <f t="shared" si="9"/>
        <v>#REF!</v>
      </c>
      <c r="K101" s="3" t="e">
        <f t="shared" si="10"/>
        <v>#REF!</v>
      </c>
      <c r="L101" s="3" t="e">
        <f t="shared" si="11"/>
        <v>#REF!</v>
      </c>
      <c r="N101" s="3" t="e">
        <f>#REF!*#REF!/2</f>
        <v>#REF!</v>
      </c>
      <c r="O101" s="3" t="e">
        <f>#REF!*#REF!</f>
        <v>#REF!</v>
      </c>
      <c r="P101" s="3" t="e">
        <f t="shared" si="12"/>
        <v>#REF!</v>
      </c>
      <c r="Q101" s="3" t="e">
        <f t="shared" si="13"/>
        <v>#REF!</v>
      </c>
      <c r="S101" s="3" t="e">
        <f>#REF!*#REF!/2</f>
        <v>#REF!</v>
      </c>
      <c r="T101" s="3" t="e">
        <f>#REF!*#REF!</f>
        <v>#REF!</v>
      </c>
      <c r="U101" s="3" t="e">
        <f t="shared" si="14"/>
        <v>#REF!</v>
      </c>
      <c r="V101" s="3" t="e">
        <f t="shared" si="15"/>
        <v>#REF!</v>
      </c>
      <c r="X101" s="3" t="e">
        <f>#REF!*#REF!/2</f>
        <v>#REF!</v>
      </c>
      <c r="Y101" s="3" t="e">
        <f>#REF!*#REF!</f>
        <v>#REF!</v>
      </c>
      <c r="Z101" s="3" t="e">
        <f t="shared" si="16"/>
        <v>#REF!</v>
      </c>
      <c r="AA101" s="3" t="e">
        <f t="shared" si="17"/>
        <v>#REF!</v>
      </c>
    </row>
    <row r="102" spans="7:27" x14ac:dyDescent="0.15">
      <c r="G102" s="3">
        <v>94</v>
      </c>
      <c r="H102" s="3" t="e">
        <f>#REF!*#REF!/2</f>
        <v>#REF!</v>
      </c>
      <c r="I102" s="3" t="e">
        <f>#REF!*#REF!</f>
        <v>#REF!</v>
      </c>
      <c r="J102" s="3" t="e">
        <f t="shared" si="9"/>
        <v>#REF!</v>
      </c>
      <c r="K102" s="3" t="e">
        <f t="shared" si="10"/>
        <v>#REF!</v>
      </c>
      <c r="L102" s="3" t="e">
        <f t="shared" si="11"/>
        <v>#REF!</v>
      </c>
      <c r="N102" s="3" t="e">
        <f>#REF!*#REF!/2</f>
        <v>#REF!</v>
      </c>
      <c r="O102" s="3" t="e">
        <f>#REF!*#REF!</f>
        <v>#REF!</v>
      </c>
      <c r="P102" s="3" t="e">
        <f t="shared" si="12"/>
        <v>#REF!</v>
      </c>
      <c r="Q102" s="3" t="e">
        <f t="shared" si="13"/>
        <v>#REF!</v>
      </c>
      <c r="S102" s="3" t="e">
        <f>#REF!*#REF!/2</f>
        <v>#REF!</v>
      </c>
      <c r="T102" s="3" t="e">
        <f>#REF!*#REF!</f>
        <v>#REF!</v>
      </c>
      <c r="U102" s="3" t="e">
        <f t="shared" si="14"/>
        <v>#REF!</v>
      </c>
      <c r="V102" s="3" t="e">
        <f t="shared" si="15"/>
        <v>#REF!</v>
      </c>
      <c r="X102" s="3" t="e">
        <f>#REF!*#REF!/2</f>
        <v>#REF!</v>
      </c>
      <c r="Y102" s="3" t="e">
        <f>#REF!*#REF!</f>
        <v>#REF!</v>
      </c>
      <c r="Z102" s="3" t="e">
        <f t="shared" si="16"/>
        <v>#REF!</v>
      </c>
      <c r="AA102" s="3" t="e">
        <f t="shared" si="17"/>
        <v>#REF!</v>
      </c>
    </row>
    <row r="103" spans="7:27" x14ac:dyDescent="0.15">
      <c r="G103" s="3">
        <v>95</v>
      </c>
      <c r="H103" s="3" t="e">
        <f>#REF!*#REF!/2</f>
        <v>#REF!</v>
      </c>
      <c r="I103" s="3" t="e">
        <f>#REF!*#REF!</f>
        <v>#REF!</v>
      </c>
      <c r="J103" s="3" t="e">
        <f t="shared" si="9"/>
        <v>#REF!</v>
      </c>
      <c r="K103" s="3" t="e">
        <f t="shared" si="10"/>
        <v>#REF!</v>
      </c>
      <c r="L103" s="3" t="e">
        <f t="shared" si="11"/>
        <v>#REF!</v>
      </c>
      <c r="N103" s="3" t="e">
        <f>#REF!*#REF!/2</f>
        <v>#REF!</v>
      </c>
      <c r="O103" s="3" t="e">
        <f>#REF!*#REF!</f>
        <v>#REF!</v>
      </c>
      <c r="P103" s="3" t="e">
        <f t="shared" si="12"/>
        <v>#REF!</v>
      </c>
      <c r="Q103" s="3" t="e">
        <f t="shared" si="13"/>
        <v>#REF!</v>
      </c>
      <c r="S103" s="3" t="e">
        <f>#REF!*#REF!/2</f>
        <v>#REF!</v>
      </c>
      <c r="T103" s="3" t="e">
        <f>#REF!*#REF!</f>
        <v>#REF!</v>
      </c>
      <c r="U103" s="3" t="e">
        <f t="shared" si="14"/>
        <v>#REF!</v>
      </c>
      <c r="V103" s="3" t="e">
        <f t="shared" si="15"/>
        <v>#REF!</v>
      </c>
      <c r="X103" s="3" t="e">
        <f>#REF!*#REF!/2</f>
        <v>#REF!</v>
      </c>
      <c r="Y103" s="3" t="e">
        <f>#REF!*#REF!</f>
        <v>#REF!</v>
      </c>
      <c r="Z103" s="3" t="e">
        <f t="shared" si="16"/>
        <v>#REF!</v>
      </c>
      <c r="AA103" s="3" t="e">
        <f t="shared" si="17"/>
        <v>#REF!</v>
      </c>
    </row>
    <row r="104" spans="7:27" x14ac:dyDescent="0.15">
      <c r="G104" s="3">
        <v>96</v>
      </c>
      <c r="H104" s="3" t="e">
        <f>#REF!*#REF!/2</f>
        <v>#REF!</v>
      </c>
      <c r="I104" s="3" t="e">
        <f>#REF!*#REF!</f>
        <v>#REF!</v>
      </c>
      <c r="J104" s="3" t="e">
        <f t="shared" si="9"/>
        <v>#REF!</v>
      </c>
      <c r="K104" s="3" t="e">
        <f t="shared" si="10"/>
        <v>#REF!</v>
      </c>
      <c r="L104" s="3" t="e">
        <f t="shared" si="11"/>
        <v>#REF!</v>
      </c>
      <c r="N104" s="3" t="e">
        <f>#REF!*#REF!/2</f>
        <v>#REF!</v>
      </c>
      <c r="O104" s="3" t="e">
        <f>#REF!*#REF!</f>
        <v>#REF!</v>
      </c>
      <c r="P104" s="3" t="e">
        <f t="shared" si="12"/>
        <v>#REF!</v>
      </c>
      <c r="Q104" s="3" t="e">
        <f t="shared" si="13"/>
        <v>#REF!</v>
      </c>
      <c r="S104" s="3" t="e">
        <f>#REF!*#REF!/2</f>
        <v>#REF!</v>
      </c>
      <c r="T104" s="3" t="e">
        <f>#REF!*#REF!</f>
        <v>#REF!</v>
      </c>
      <c r="U104" s="3" t="e">
        <f t="shared" si="14"/>
        <v>#REF!</v>
      </c>
      <c r="V104" s="3" t="e">
        <f t="shared" si="15"/>
        <v>#REF!</v>
      </c>
      <c r="X104" s="3" t="e">
        <f>#REF!*#REF!/2</f>
        <v>#REF!</v>
      </c>
      <c r="Y104" s="3" t="e">
        <f>#REF!*#REF!</f>
        <v>#REF!</v>
      </c>
      <c r="Z104" s="3" t="e">
        <f t="shared" si="16"/>
        <v>#REF!</v>
      </c>
      <c r="AA104" s="3" t="e">
        <f t="shared" si="17"/>
        <v>#REF!</v>
      </c>
    </row>
    <row r="105" spans="7:27" x14ac:dyDescent="0.15">
      <c r="G105" s="3">
        <v>97</v>
      </c>
      <c r="H105" s="3" t="e">
        <f>#REF!*#REF!/2</f>
        <v>#REF!</v>
      </c>
      <c r="I105" s="3" t="e">
        <f>#REF!*#REF!</f>
        <v>#REF!</v>
      </c>
      <c r="J105" s="3" t="e">
        <f t="shared" si="9"/>
        <v>#REF!</v>
      </c>
      <c r="K105" s="3" t="e">
        <f t="shared" si="10"/>
        <v>#REF!</v>
      </c>
      <c r="L105" s="3" t="e">
        <f t="shared" si="11"/>
        <v>#REF!</v>
      </c>
      <c r="N105" s="3" t="e">
        <f>#REF!*#REF!/2</f>
        <v>#REF!</v>
      </c>
      <c r="O105" s="3" t="e">
        <f>#REF!*#REF!</f>
        <v>#REF!</v>
      </c>
      <c r="P105" s="3" t="e">
        <f t="shared" si="12"/>
        <v>#REF!</v>
      </c>
      <c r="Q105" s="3" t="e">
        <f t="shared" si="13"/>
        <v>#REF!</v>
      </c>
      <c r="S105" s="3" t="e">
        <f>#REF!*#REF!/2</f>
        <v>#REF!</v>
      </c>
      <c r="T105" s="3" t="e">
        <f>#REF!*#REF!</f>
        <v>#REF!</v>
      </c>
      <c r="U105" s="3" t="e">
        <f t="shared" si="14"/>
        <v>#REF!</v>
      </c>
      <c r="V105" s="3" t="e">
        <f t="shared" si="15"/>
        <v>#REF!</v>
      </c>
      <c r="X105" s="3" t="e">
        <f>#REF!*#REF!/2</f>
        <v>#REF!</v>
      </c>
      <c r="Y105" s="3" t="e">
        <f>#REF!*#REF!</f>
        <v>#REF!</v>
      </c>
      <c r="Z105" s="3" t="e">
        <f t="shared" si="16"/>
        <v>#REF!</v>
      </c>
      <c r="AA105" s="3" t="e">
        <f t="shared" si="17"/>
        <v>#REF!</v>
      </c>
    </row>
    <row r="106" spans="7:27" x14ac:dyDescent="0.15">
      <c r="G106" s="3">
        <v>98</v>
      </c>
      <c r="H106" s="3" t="e">
        <f>#REF!*#REF!/2</f>
        <v>#REF!</v>
      </c>
      <c r="I106" s="3" t="e">
        <f>#REF!*#REF!</f>
        <v>#REF!</v>
      </c>
      <c r="J106" s="3" t="e">
        <f t="shared" si="9"/>
        <v>#REF!</v>
      </c>
      <c r="K106" s="3" t="e">
        <f t="shared" si="10"/>
        <v>#REF!</v>
      </c>
      <c r="L106" s="3" t="e">
        <f t="shared" si="11"/>
        <v>#REF!</v>
      </c>
      <c r="N106" s="3" t="e">
        <f>#REF!*#REF!/2</f>
        <v>#REF!</v>
      </c>
      <c r="O106" s="3" t="e">
        <f>#REF!*#REF!</f>
        <v>#REF!</v>
      </c>
      <c r="P106" s="3" t="e">
        <f t="shared" si="12"/>
        <v>#REF!</v>
      </c>
      <c r="Q106" s="3" t="e">
        <f t="shared" si="13"/>
        <v>#REF!</v>
      </c>
      <c r="S106" s="3" t="e">
        <f>#REF!*#REF!/2</f>
        <v>#REF!</v>
      </c>
      <c r="T106" s="3" t="e">
        <f>#REF!*#REF!</f>
        <v>#REF!</v>
      </c>
      <c r="U106" s="3" t="e">
        <f t="shared" si="14"/>
        <v>#REF!</v>
      </c>
      <c r="V106" s="3" t="e">
        <f t="shared" si="15"/>
        <v>#REF!</v>
      </c>
      <c r="X106" s="3" t="e">
        <f>#REF!*#REF!/2</f>
        <v>#REF!</v>
      </c>
      <c r="Y106" s="3" t="e">
        <f>#REF!*#REF!</f>
        <v>#REF!</v>
      </c>
      <c r="Z106" s="3" t="e">
        <f t="shared" si="16"/>
        <v>#REF!</v>
      </c>
      <c r="AA106" s="3" t="e">
        <f t="shared" si="17"/>
        <v>#REF!</v>
      </c>
    </row>
    <row r="107" spans="7:27" x14ac:dyDescent="0.15">
      <c r="G107" s="3">
        <v>99</v>
      </c>
      <c r="H107" s="3" t="e">
        <f>#REF!*#REF!/2</f>
        <v>#REF!</v>
      </c>
      <c r="I107" s="3" t="e">
        <f>#REF!*#REF!</f>
        <v>#REF!</v>
      </c>
      <c r="J107" s="3" t="e">
        <f t="shared" si="9"/>
        <v>#REF!</v>
      </c>
      <c r="K107" s="3" t="e">
        <f t="shared" si="10"/>
        <v>#REF!</v>
      </c>
      <c r="L107" s="3" t="e">
        <f t="shared" si="11"/>
        <v>#REF!</v>
      </c>
      <c r="N107" s="3" t="e">
        <f>#REF!*#REF!/2</f>
        <v>#REF!</v>
      </c>
      <c r="O107" s="3" t="e">
        <f>#REF!*#REF!</f>
        <v>#REF!</v>
      </c>
      <c r="P107" s="3" t="e">
        <f t="shared" si="12"/>
        <v>#REF!</v>
      </c>
      <c r="Q107" s="3" t="e">
        <f t="shared" si="13"/>
        <v>#REF!</v>
      </c>
      <c r="S107" s="3" t="e">
        <f>#REF!*#REF!/2</f>
        <v>#REF!</v>
      </c>
      <c r="T107" s="3" t="e">
        <f>#REF!*#REF!</f>
        <v>#REF!</v>
      </c>
      <c r="U107" s="3" t="e">
        <f t="shared" si="14"/>
        <v>#REF!</v>
      </c>
      <c r="V107" s="3" t="e">
        <f t="shared" si="15"/>
        <v>#REF!</v>
      </c>
      <c r="X107" s="3" t="e">
        <f>#REF!*#REF!/2</f>
        <v>#REF!</v>
      </c>
      <c r="Y107" s="3" t="e">
        <f>#REF!*#REF!</f>
        <v>#REF!</v>
      </c>
      <c r="Z107" s="3" t="e">
        <f t="shared" si="16"/>
        <v>#REF!</v>
      </c>
      <c r="AA107" s="3" t="e">
        <f t="shared" si="17"/>
        <v>#REF!</v>
      </c>
    </row>
    <row r="108" spans="7:27" x14ac:dyDescent="0.15">
      <c r="G108" s="3">
        <v>100</v>
      </c>
      <c r="H108" s="3" t="e">
        <f>#REF!*#REF!/2</f>
        <v>#REF!</v>
      </c>
      <c r="I108" s="3" t="e">
        <f>#REF!*#REF!</f>
        <v>#REF!</v>
      </c>
      <c r="J108" s="3" t="e">
        <f t="shared" si="9"/>
        <v>#REF!</v>
      </c>
      <c r="K108" s="3" t="e">
        <f t="shared" si="10"/>
        <v>#REF!</v>
      </c>
      <c r="L108" s="3" t="e">
        <f t="shared" si="11"/>
        <v>#REF!</v>
      </c>
      <c r="N108" s="3" t="e">
        <f>#REF!*#REF!/2</f>
        <v>#REF!</v>
      </c>
      <c r="O108" s="3" t="e">
        <f>#REF!*#REF!</f>
        <v>#REF!</v>
      </c>
      <c r="P108" s="3" t="e">
        <f t="shared" si="12"/>
        <v>#REF!</v>
      </c>
      <c r="Q108" s="3" t="e">
        <f t="shared" si="13"/>
        <v>#REF!</v>
      </c>
      <c r="S108" s="3" t="e">
        <f>#REF!*#REF!/2</f>
        <v>#REF!</v>
      </c>
      <c r="T108" s="3" t="e">
        <f>#REF!*#REF!</f>
        <v>#REF!</v>
      </c>
      <c r="U108" s="3" t="e">
        <f t="shared" si="14"/>
        <v>#REF!</v>
      </c>
      <c r="V108" s="3" t="e">
        <f t="shared" si="15"/>
        <v>#REF!</v>
      </c>
      <c r="X108" s="3" t="e">
        <f>#REF!*#REF!/2</f>
        <v>#REF!</v>
      </c>
      <c r="Y108" s="3" t="e">
        <f>#REF!*#REF!</f>
        <v>#REF!</v>
      </c>
      <c r="Z108" s="3" t="e">
        <f t="shared" si="16"/>
        <v>#REF!</v>
      </c>
      <c r="AA108" s="3" t="e">
        <f t="shared" si="17"/>
        <v>#REF!</v>
      </c>
    </row>
  </sheetData>
  <mergeCells count="4">
    <mergeCell ref="H7:I7"/>
    <mergeCell ref="N7:O7"/>
    <mergeCell ref="S7:T7"/>
    <mergeCell ref="X7:Y7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Sheet2</vt:lpstr>
      <vt:lpstr>节奏总纲</vt:lpstr>
      <vt:lpstr>其他调用</vt:lpstr>
      <vt:lpstr>基础信息</vt:lpstr>
      <vt:lpstr>基础信息（日文新手）</vt:lpstr>
      <vt:lpstr>天下大势解锁设计（开放3国）</vt:lpstr>
      <vt:lpstr>日文新手剧本天下大势（开放2国）</vt:lpstr>
      <vt:lpstr>天下大势解锁设计（开放4国一赛季）</vt:lpstr>
      <vt:lpstr>天下大势解锁设计（开放2国一赛季）</vt:lpstr>
      <vt:lpstr>天下大势解锁设计（开放3国三赛季）</vt:lpstr>
      <vt:lpstr>天下大势解锁设计（开放3国四赛季）</vt:lpstr>
      <vt:lpstr>天下大势解锁设计（开放3国五赛季）</vt:lpstr>
      <vt:lpstr>天下大势解锁设计（开放7国）</vt:lpstr>
      <vt:lpstr>1赛季结算</vt:lpstr>
      <vt:lpstr>1赛季PlanC结算</vt:lpstr>
      <vt:lpstr>2赛季结算</vt:lpstr>
      <vt:lpstr>3赛季结算3国</vt:lpstr>
      <vt:lpstr>4赛季结算3国</vt:lpstr>
      <vt:lpstr>5赛季结算3国</vt:lpstr>
      <vt:lpstr>7赛季结算3国</vt:lpstr>
      <vt:lpstr>城池攻占积分设计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2006-09-16T00:00:00Z</dcterms:created>
  <dcterms:modified xsi:type="dcterms:W3CDTF">2023-06-14T12:17:20Z</dcterms:modified>
</cp:coreProperties>
</file>